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5F6374E-3F3C-4E0A-867C-CBC367104253}" xr6:coauthVersionLast="36" xr6:coauthVersionMax="36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How to use" sheetId="8" r:id="rId1"/>
    <sheet name="Product Master" sheetId="5" r:id="rId2"/>
    <sheet name="Master Table" sheetId="2" r:id="rId3"/>
    <sheet name="Inward" sheetId="1" r:id="rId4"/>
    <sheet name="Outward" sheetId="4" r:id="rId5"/>
    <sheet name="Outward Report" sheetId="7" r:id="rId6"/>
    <sheet name="Stock Statement" sheetId="6" r:id="rId7"/>
  </sheets>
  <definedNames>
    <definedName name="_xlnm._FilterDatabase" localSheetId="3" hidden="1">Inward!$C$1:$U$447</definedName>
    <definedName name="_xlnm._FilterDatabase" localSheetId="4" hidden="1">Outward!$A$1:$N$1501</definedName>
    <definedName name="_xlnm.Print_Titles" localSheetId="3">Inward!$1:$1</definedName>
    <definedName name="_xlnm.Print_Titles" localSheetId="4">Outward!$1:$1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4" i="6" l="1"/>
  <c r="B510" i="6"/>
  <c r="B526" i="6"/>
  <c r="B542" i="6"/>
  <c r="B558" i="6"/>
  <c r="B574" i="6"/>
  <c r="B590" i="6"/>
  <c r="B606" i="6"/>
  <c r="B622" i="6"/>
  <c r="B638" i="6"/>
  <c r="B654" i="6"/>
  <c r="B670" i="6"/>
  <c r="B686" i="6"/>
  <c r="B702" i="6"/>
  <c r="B718" i="6"/>
  <c r="B734" i="6"/>
  <c r="B750" i="6"/>
  <c r="B766" i="6"/>
  <c r="B782" i="6"/>
  <c r="B798" i="6"/>
  <c r="B814" i="6"/>
  <c r="B822" i="6"/>
  <c r="B827" i="6"/>
  <c r="B831" i="6"/>
  <c r="B835" i="6"/>
  <c r="B839" i="6"/>
  <c r="B843" i="6"/>
  <c r="B847" i="6"/>
  <c r="B851" i="6"/>
  <c r="B855" i="6"/>
  <c r="B859" i="6"/>
  <c r="B863" i="6"/>
  <c r="B867" i="6"/>
  <c r="B871" i="6"/>
  <c r="B875" i="6"/>
  <c r="B879" i="6"/>
  <c r="B883" i="6"/>
  <c r="B887" i="6"/>
  <c r="B891" i="6"/>
  <c r="B895" i="6"/>
  <c r="B899" i="6"/>
  <c r="B903" i="6"/>
  <c r="B907" i="6"/>
  <c r="B911" i="6"/>
  <c r="B915" i="6"/>
  <c r="B919" i="6"/>
  <c r="B923" i="6"/>
  <c r="B927" i="6"/>
  <c r="B931" i="6"/>
  <c r="B935" i="6"/>
  <c r="B939" i="6"/>
  <c r="B943" i="6"/>
  <c r="B947" i="6"/>
  <c r="B951" i="6"/>
  <c r="B955" i="6"/>
  <c r="C479" i="6"/>
  <c r="B479" i="6" s="1"/>
  <c r="C480" i="6"/>
  <c r="B480" i="6" s="1"/>
  <c r="C481" i="6"/>
  <c r="C482" i="6"/>
  <c r="B482" i="6" s="1"/>
  <c r="C483" i="6"/>
  <c r="B483" i="6" s="1"/>
  <c r="C484" i="6"/>
  <c r="B484" i="6" s="1"/>
  <c r="C485" i="6"/>
  <c r="C486" i="6"/>
  <c r="B486" i="6" s="1"/>
  <c r="C487" i="6"/>
  <c r="B487" i="6" s="1"/>
  <c r="C488" i="6"/>
  <c r="B488" i="6" s="1"/>
  <c r="C489" i="6"/>
  <c r="C490" i="6"/>
  <c r="B490" i="6" s="1"/>
  <c r="C491" i="6"/>
  <c r="B491" i="6" s="1"/>
  <c r="C492" i="6"/>
  <c r="B492" i="6" s="1"/>
  <c r="C493" i="6"/>
  <c r="C494" i="6"/>
  <c r="C495" i="6"/>
  <c r="B495" i="6" s="1"/>
  <c r="C496" i="6"/>
  <c r="B496" i="6" s="1"/>
  <c r="C497" i="6"/>
  <c r="C498" i="6"/>
  <c r="B498" i="6" s="1"/>
  <c r="C499" i="6"/>
  <c r="B499" i="6" s="1"/>
  <c r="C500" i="6"/>
  <c r="B500" i="6" s="1"/>
  <c r="C501" i="6"/>
  <c r="C502" i="6"/>
  <c r="B502" i="6" s="1"/>
  <c r="C503" i="6"/>
  <c r="B503" i="6" s="1"/>
  <c r="C504" i="6"/>
  <c r="B504" i="6" s="1"/>
  <c r="C505" i="6"/>
  <c r="C506" i="6"/>
  <c r="B506" i="6" s="1"/>
  <c r="C507" i="6"/>
  <c r="B507" i="6" s="1"/>
  <c r="C508" i="6"/>
  <c r="B508" i="6" s="1"/>
  <c r="C509" i="6"/>
  <c r="C510" i="6"/>
  <c r="C511" i="6"/>
  <c r="B511" i="6" s="1"/>
  <c r="C512" i="6"/>
  <c r="B512" i="6" s="1"/>
  <c r="C513" i="6"/>
  <c r="C514" i="6"/>
  <c r="B514" i="6" s="1"/>
  <c r="C515" i="6"/>
  <c r="B515" i="6" s="1"/>
  <c r="C516" i="6"/>
  <c r="B516" i="6" s="1"/>
  <c r="C517" i="6"/>
  <c r="C518" i="6"/>
  <c r="B518" i="6" s="1"/>
  <c r="C519" i="6"/>
  <c r="B519" i="6" s="1"/>
  <c r="C520" i="6"/>
  <c r="B520" i="6" s="1"/>
  <c r="C521" i="6"/>
  <c r="C522" i="6"/>
  <c r="B522" i="6" s="1"/>
  <c r="C523" i="6"/>
  <c r="B523" i="6" s="1"/>
  <c r="C524" i="6"/>
  <c r="B524" i="6" s="1"/>
  <c r="C525" i="6"/>
  <c r="C526" i="6"/>
  <c r="C527" i="6"/>
  <c r="B527" i="6" s="1"/>
  <c r="C528" i="6"/>
  <c r="B528" i="6" s="1"/>
  <c r="C529" i="6"/>
  <c r="C530" i="6"/>
  <c r="B530" i="6" s="1"/>
  <c r="C531" i="6"/>
  <c r="B531" i="6" s="1"/>
  <c r="C532" i="6"/>
  <c r="B532" i="6" s="1"/>
  <c r="C533" i="6"/>
  <c r="C534" i="6"/>
  <c r="B534" i="6" s="1"/>
  <c r="C535" i="6"/>
  <c r="B535" i="6" s="1"/>
  <c r="C536" i="6"/>
  <c r="B536" i="6" s="1"/>
  <c r="C537" i="6"/>
  <c r="C538" i="6"/>
  <c r="B538" i="6" s="1"/>
  <c r="C539" i="6"/>
  <c r="B539" i="6" s="1"/>
  <c r="C540" i="6"/>
  <c r="B540" i="6" s="1"/>
  <c r="C541" i="6"/>
  <c r="C542" i="6"/>
  <c r="C543" i="6"/>
  <c r="B543" i="6" s="1"/>
  <c r="C544" i="6"/>
  <c r="B544" i="6" s="1"/>
  <c r="C545" i="6"/>
  <c r="C546" i="6"/>
  <c r="B546" i="6" s="1"/>
  <c r="C547" i="6"/>
  <c r="B547" i="6" s="1"/>
  <c r="C548" i="6"/>
  <c r="B548" i="6" s="1"/>
  <c r="C549" i="6"/>
  <c r="C550" i="6"/>
  <c r="B550" i="6" s="1"/>
  <c r="C551" i="6"/>
  <c r="B551" i="6" s="1"/>
  <c r="C552" i="6"/>
  <c r="B552" i="6" s="1"/>
  <c r="C553" i="6"/>
  <c r="C554" i="6"/>
  <c r="B554" i="6" s="1"/>
  <c r="C555" i="6"/>
  <c r="B555" i="6" s="1"/>
  <c r="C556" i="6"/>
  <c r="B556" i="6" s="1"/>
  <c r="C557" i="6"/>
  <c r="C558" i="6"/>
  <c r="C559" i="6"/>
  <c r="B559" i="6" s="1"/>
  <c r="C560" i="6"/>
  <c r="B560" i="6" s="1"/>
  <c r="C561" i="6"/>
  <c r="C562" i="6"/>
  <c r="B562" i="6" s="1"/>
  <c r="C563" i="6"/>
  <c r="B563" i="6" s="1"/>
  <c r="C564" i="6"/>
  <c r="B564" i="6" s="1"/>
  <c r="C565" i="6"/>
  <c r="C566" i="6"/>
  <c r="B566" i="6" s="1"/>
  <c r="C567" i="6"/>
  <c r="B567" i="6" s="1"/>
  <c r="C568" i="6"/>
  <c r="B568" i="6" s="1"/>
  <c r="C569" i="6"/>
  <c r="C570" i="6"/>
  <c r="B570" i="6" s="1"/>
  <c r="C571" i="6"/>
  <c r="B571" i="6" s="1"/>
  <c r="C572" i="6"/>
  <c r="B572" i="6" s="1"/>
  <c r="C573" i="6"/>
  <c r="C574" i="6"/>
  <c r="C575" i="6"/>
  <c r="B575" i="6" s="1"/>
  <c r="C576" i="6"/>
  <c r="B576" i="6" s="1"/>
  <c r="C577" i="6"/>
  <c r="C578" i="6"/>
  <c r="B578" i="6" s="1"/>
  <c r="C579" i="6"/>
  <c r="B579" i="6" s="1"/>
  <c r="C580" i="6"/>
  <c r="B580" i="6" s="1"/>
  <c r="C581" i="6"/>
  <c r="C582" i="6"/>
  <c r="B582" i="6" s="1"/>
  <c r="C583" i="6"/>
  <c r="B583" i="6" s="1"/>
  <c r="C584" i="6"/>
  <c r="B584" i="6" s="1"/>
  <c r="C585" i="6"/>
  <c r="C586" i="6"/>
  <c r="B586" i="6" s="1"/>
  <c r="C587" i="6"/>
  <c r="B587" i="6" s="1"/>
  <c r="C588" i="6"/>
  <c r="B588" i="6" s="1"/>
  <c r="C589" i="6"/>
  <c r="C590" i="6"/>
  <c r="C591" i="6"/>
  <c r="B591" i="6" s="1"/>
  <c r="C592" i="6"/>
  <c r="B592" i="6" s="1"/>
  <c r="C593" i="6"/>
  <c r="C594" i="6"/>
  <c r="B594" i="6" s="1"/>
  <c r="C595" i="6"/>
  <c r="B595" i="6" s="1"/>
  <c r="C596" i="6"/>
  <c r="B596" i="6" s="1"/>
  <c r="C597" i="6"/>
  <c r="C598" i="6"/>
  <c r="B598" i="6" s="1"/>
  <c r="C599" i="6"/>
  <c r="B599" i="6" s="1"/>
  <c r="C600" i="6"/>
  <c r="B600" i="6" s="1"/>
  <c r="C601" i="6"/>
  <c r="B601" i="6" s="1"/>
  <c r="C602" i="6"/>
  <c r="B602" i="6" s="1"/>
  <c r="C603" i="6"/>
  <c r="B603" i="6" s="1"/>
  <c r="C604" i="6"/>
  <c r="B604" i="6" s="1"/>
  <c r="C605" i="6"/>
  <c r="B605" i="6" s="1"/>
  <c r="C606" i="6"/>
  <c r="C607" i="6"/>
  <c r="B607" i="6" s="1"/>
  <c r="C608" i="6"/>
  <c r="B608" i="6" s="1"/>
  <c r="C609" i="6"/>
  <c r="B609" i="6" s="1"/>
  <c r="C610" i="6"/>
  <c r="B610" i="6" s="1"/>
  <c r="C611" i="6"/>
  <c r="B611" i="6" s="1"/>
  <c r="C612" i="6"/>
  <c r="B612" i="6" s="1"/>
  <c r="C613" i="6"/>
  <c r="B613" i="6" s="1"/>
  <c r="C614" i="6"/>
  <c r="B614" i="6" s="1"/>
  <c r="C615" i="6"/>
  <c r="B615" i="6" s="1"/>
  <c r="C616" i="6"/>
  <c r="B616" i="6" s="1"/>
  <c r="C617" i="6"/>
  <c r="B617" i="6" s="1"/>
  <c r="C618" i="6"/>
  <c r="B618" i="6" s="1"/>
  <c r="C619" i="6"/>
  <c r="B619" i="6" s="1"/>
  <c r="C620" i="6"/>
  <c r="B620" i="6" s="1"/>
  <c r="C621" i="6"/>
  <c r="B621" i="6" s="1"/>
  <c r="C622" i="6"/>
  <c r="C623" i="6"/>
  <c r="B623" i="6" s="1"/>
  <c r="C624" i="6"/>
  <c r="B624" i="6" s="1"/>
  <c r="C625" i="6"/>
  <c r="B625" i="6" s="1"/>
  <c r="C626" i="6"/>
  <c r="B626" i="6" s="1"/>
  <c r="C627" i="6"/>
  <c r="B627" i="6" s="1"/>
  <c r="C628" i="6"/>
  <c r="B628" i="6" s="1"/>
  <c r="C629" i="6"/>
  <c r="B629" i="6" s="1"/>
  <c r="C630" i="6"/>
  <c r="B630" i="6" s="1"/>
  <c r="C631" i="6"/>
  <c r="B631" i="6" s="1"/>
  <c r="C632" i="6"/>
  <c r="B632" i="6" s="1"/>
  <c r="C633" i="6"/>
  <c r="B633" i="6" s="1"/>
  <c r="C634" i="6"/>
  <c r="B634" i="6" s="1"/>
  <c r="C635" i="6"/>
  <c r="B635" i="6" s="1"/>
  <c r="C636" i="6"/>
  <c r="B636" i="6" s="1"/>
  <c r="C637" i="6"/>
  <c r="B637" i="6" s="1"/>
  <c r="C638" i="6"/>
  <c r="C639" i="6"/>
  <c r="B639" i="6" s="1"/>
  <c r="C640" i="6"/>
  <c r="B640" i="6" s="1"/>
  <c r="C641" i="6"/>
  <c r="B641" i="6" s="1"/>
  <c r="C642" i="6"/>
  <c r="B642" i="6" s="1"/>
  <c r="C643" i="6"/>
  <c r="B643" i="6" s="1"/>
  <c r="C644" i="6"/>
  <c r="B644" i="6" s="1"/>
  <c r="C645" i="6"/>
  <c r="B645" i="6" s="1"/>
  <c r="C646" i="6"/>
  <c r="B646" i="6" s="1"/>
  <c r="C647" i="6"/>
  <c r="B647" i="6" s="1"/>
  <c r="C648" i="6"/>
  <c r="B648" i="6" s="1"/>
  <c r="C649" i="6"/>
  <c r="B649" i="6" s="1"/>
  <c r="C650" i="6"/>
  <c r="B650" i="6" s="1"/>
  <c r="C651" i="6"/>
  <c r="B651" i="6" s="1"/>
  <c r="C652" i="6"/>
  <c r="B652" i="6" s="1"/>
  <c r="C653" i="6"/>
  <c r="B653" i="6" s="1"/>
  <c r="C654" i="6"/>
  <c r="C655" i="6"/>
  <c r="B655" i="6" s="1"/>
  <c r="C656" i="6"/>
  <c r="B656" i="6" s="1"/>
  <c r="C657" i="6"/>
  <c r="B657" i="6" s="1"/>
  <c r="C658" i="6"/>
  <c r="B658" i="6" s="1"/>
  <c r="C659" i="6"/>
  <c r="B659" i="6" s="1"/>
  <c r="C660" i="6"/>
  <c r="B660" i="6" s="1"/>
  <c r="C661" i="6"/>
  <c r="B661" i="6" s="1"/>
  <c r="C662" i="6"/>
  <c r="B662" i="6" s="1"/>
  <c r="C663" i="6"/>
  <c r="B663" i="6" s="1"/>
  <c r="C664" i="6"/>
  <c r="B664" i="6" s="1"/>
  <c r="C665" i="6"/>
  <c r="B665" i="6" s="1"/>
  <c r="C666" i="6"/>
  <c r="B666" i="6" s="1"/>
  <c r="C667" i="6"/>
  <c r="B667" i="6" s="1"/>
  <c r="C668" i="6"/>
  <c r="B668" i="6" s="1"/>
  <c r="C669" i="6"/>
  <c r="B669" i="6" s="1"/>
  <c r="C670" i="6"/>
  <c r="C671" i="6"/>
  <c r="B671" i="6" s="1"/>
  <c r="C672" i="6"/>
  <c r="B672" i="6" s="1"/>
  <c r="C673" i="6"/>
  <c r="B673" i="6" s="1"/>
  <c r="C674" i="6"/>
  <c r="B674" i="6" s="1"/>
  <c r="C675" i="6"/>
  <c r="B675" i="6" s="1"/>
  <c r="C676" i="6"/>
  <c r="B676" i="6" s="1"/>
  <c r="C677" i="6"/>
  <c r="B677" i="6" s="1"/>
  <c r="C678" i="6"/>
  <c r="B678" i="6" s="1"/>
  <c r="C679" i="6"/>
  <c r="B679" i="6" s="1"/>
  <c r="C680" i="6"/>
  <c r="B680" i="6" s="1"/>
  <c r="C681" i="6"/>
  <c r="B681" i="6" s="1"/>
  <c r="C682" i="6"/>
  <c r="B682" i="6" s="1"/>
  <c r="C683" i="6"/>
  <c r="B683" i="6" s="1"/>
  <c r="C684" i="6"/>
  <c r="B684" i="6" s="1"/>
  <c r="C685" i="6"/>
  <c r="B685" i="6" s="1"/>
  <c r="C686" i="6"/>
  <c r="C687" i="6"/>
  <c r="B687" i="6" s="1"/>
  <c r="C688" i="6"/>
  <c r="B688" i="6" s="1"/>
  <c r="C689" i="6"/>
  <c r="B689" i="6" s="1"/>
  <c r="C690" i="6"/>
  <c r="B690" i="6" s="1"/>
  <c r="C691" i="6"/>
  <c r="B691" i="6" s="1"/>
  <c r="C692" i="6"/>
  <c r="B692" i="6" s="1"/>
  <c r="C693" i="6"/>
  <c r="B693" i="6" s="1"/>
  <c r="C694" i="6"/>
  <c r="B694" i="6" s="1"/>
  <c r="C695" i="6"/>
  <c r="B695" i="6" s="1"/>
  <c r="C696" i="6"/>
  <c r="B696" i="6" s="1"/>
  <c r="C697" i="6"/>
  <c r="B697" i="6" s="1"/>
  <c r="C698" i="6"/>
  <c r="B698" i="6" s="1"/>
  <c r="C699" i="6"/>
  <c r="B699" i="6" s="1"/>
  <c r="C700" i="6"/>
  <c r="B700" i="6" s="1"/>
  <c r="C701" i="6"/>
  <c r="B701" i="6" s="1"/>
  <c r="C702" i="6"/>
  <c r="C703" i="6"/>
  <c r="B703" i="6" s="1"/>
  <c r="C704" i="6"/>
  <c r="B704" i="6" s="1"/>
  <c r="C705" i="6"/>
  <c r="B705" i="6" s="1"/>
  <c r="C706" i="6"/>
  <c r="B706" i="6" s="1"/>
  <c r="C707" i="6"/>
  <c r="B707" i="6" s="1"/>
  <c r="C708" i="6"/>
  <c r="B708" i="6" s="1"/>
  <c r="C709" i="6"/>
  <c r="B709" i="6" s="1"/>
  <c r="C710" i="6"/>
  <c r="B710" i="6" s="1"/>
  <c r="C711" i="6"/>
  <c r="B711" i="6" s="1"/>
  <c r="C712" i="6"/>
  <c r="B712" i="6" s="1"/>
  <c r="C713" i="6"/>
  <c r="B713" i="6" s="1"/>
  <c r="C714" i="6"/>
  <c r="B714" i="6" s="1"/>
  <c r="C715" i="6"/>
  <c r="B715" i="6" s="1"/>
  <c r="C716" i="6"/>
  <c r="B716" i="6" s="1"/>
  <c r="C717" i="6"/>
  <c r="B717" i="6" s="1"/>
  <c r="C718" i="6"/>
  <c r="C719" i="6"/>
  <c r="B719" i="6" s="1"/>
  <c r="C720" i="6"/>
  <c r="B720" i="6" s="1"/>
  <c r="C721" i="6"/>
  <c r="B721" i="6" s="1"/>
  <c r="C722" i="6"/>
  <c r="B722" i="6" s="1"/>
  <c r="C723" i="6"/>
  <c r="B723" i="6" s="1"/>
  <c r="C724" i="6"/>
  <c r="B724" i="6" s="1"/>
  <c r="C725" i="6"/>
  <c r="B725" i="6" s="1"/>
  <c r="C726" i="6"/>
  <c r="B726" i="6" s="1"/>
  <c r="C727" i="6"/>
  <c r="B727" i="6" s="1"/>
  <c r="C728" i="6"/>
  <c r="B728" i="6" s="1"/>
  <c r="C729" i="6"/>
  <c r="B729" i="6" s="1"/>
  <c r="C730" i="6"/>
  <c r="B730" i="6" s="1"/>
  <c r="C731" i="6"/>
  <c r="B731" i="6" s="1"/>
  <c r="C732" i="6"/>
  <c r="B732" i="6" s="1"/>
  <c r="C733" i="6"/>
  <c r="B733" i="6" s="1"/>
  <c r="C734" i="6"/>
  <c r="C735" i="6"/>
  <c r="B735" i="6" s="1"/>
  <c r="C736" i="6"/>
  <c r="B736" i="6" s="1"/>
  <c r="C737" i="6"/>
  <c r="B737" i="6" s="1"/>
  <c r="C738" i="6"/>
  <c r="B738" i="6" s="1"/>
  <c r="C739" i="6"/>
  <c r="B739" i="6" s="1"/>
  <c r="C740" i="6"/>
  <c r="B740" i="6" s="1"/>
  <c r="C741" i="6"/>
  <c r="B741" i="6" s="1"/>
  <c r="C742" i="6"/>
  <c r="B742" i="6" s="1"/>
  <c r="C743" i="6"/>
  <c r="B743" i="6" s="1"/>
  <c r="C744" i="6"/>
  <c r="B744" i="6" s="1"/>
  <c r="C745" i="6"/>
  <c r="B745" i="6" s="1"/>
  <c r="C746" i="6"/>
  <c r="B746" i="6" s="1"/>
  <c r="C747" i="6"/>
  <c r="B747" i="6" s="1"/>
  <c r="C748" i="6"/>
  <c r="B748" i="6" s="1"/>
  <c r="C749" i="6"/>
  <c r="B749" i="6" s="1"/>
  <c r="C750" i="6"/>
  <c r="C751" i="6"/>
  <c r="B751" i="6" s="1"/>
  <c r="C752" i="6"/>
  <c r="B752" i="6" s="1"/>
  <c r="C753" i="6"/>
  <c r="B753" i="6" s="1"/>
  <c r="C754" i="6"/>
  <c r="B754" i="6" s="1"/>
  <c r="C755" i="6"/>
  <c r="B755" i="6" s="1"/>
  <c r="C756" i="6"/>
  <c r="B756" i="6" s="1"/>
  <c r="C757" i="6"/>
  <c r="B757" i="6" s="1"/>
  <c r="C758" i="6"/>
  <c r="B758" i="6" s="1"/>
  <c r="C759" i="6"/>
  <c r="B759" i="6" s="1"/>
  <c r="C760" i="6"/>
  <c r="B760" i="6" s="1"/>
  <c r="C761" i="6"/>
  <c r="B761" i="6" s="1"/>
  <c r="C762" i="6"/>
  <c r="B762" i="6" s="1"/>
  <c r="C763" i="6"/>
  <c r="B763" i="6" s="1"/>
  <c r="C764" i="6"/>
  <c r="B764" i="6" s="1"/>
  <c r="C765" i="6"/>
  <c r="B765" i="6" s="1"/>
  <c r="C766" i="6"/>
  <c r="C767" i="6"/>
  <c r="B767" i="6" s="1"/>
  <c r="C768" i="6"/>
  <c r="B768" i="6" s="1"/>
  <c r="C769" i="6"/>
  <c r="B769" i="6" s="1"/>
  <c r="C770" i="6"/>
  <c r="B770" i="6" s="1"/>
  <c r="C771" i="6"/>
  <c r="B771" i="6" s="1"/>
  <c r="C772" i="6"/>
  <c r="B772" i="6" s="1"/>
  <c r="C773" i="6"/>
  <c r="B773" i="6" s="1"/>
  <c r="C774" i="6"/>
  <c r="B774" i="6" s="1"/>
  <c r="C775" i="6"/>
  <c r="B775" i="6" s="1"/>
  <c r="C776" i="6"/>
  <c r="B776" i="6" s="1"/>
  <c r="C777" i="6"/>
  <c r="B777" i="6" s="1"/>
  <c r="C778" i="6"/>
  <c r="B778" i="6" s="1"/>
  <c r="C779" i="6"/>
  <c r="B779" i="6" s="1"/>
  <c r="C780" i="6"/>
  <c r="B780" i="6" s="1"/>
  <c r="C781" i="6"/>
  <c r="B781" i="6" s="1"/>
  <c r="C782" i="6"/>
  <c r="C783" i="6"/>
  <c r="B783" i="6" s="1"/>
  <c r="C784" i="6"/>
  <c r="B784" i="6" s="1"/>
  <c r="C785" i="6"/>
  <c r="B785" i="6" s="1"/>
  <c r="C786" i="6"/>
  <c r="B786" i="6" s="1"/>
  <c r="C787" i="6"/>
  <c r="B787" i="6" s="1"/>
  <c r="C788" i="6"/>
  <c r="B788" i="6" s="1"/>
  <c r="C789" i="6"/>
  <c r="B789" i="6" s="1"/>
  <c r="C790" i="6"/>
  <c r="B790" i="6" s="1"/>
  <c r="C791" i="6"/>
  <c r="B791" i="6" s="1"/>
  <c r="C792" i="6"/>
  <c r="B792" i="6" s="1"/>
  <c r="C793" i="6"/>
  <c r="B793" i="6" s="1"/>
  <c r="C794" i="6"/>
  <c r="B794" i="6" s="1"/>
  <c r="C795" i="6"/>
  <c r="B795" i="6" s="1"/>
  <c r="C796" i="6"/>
  <c r="B796" i="6" s="1"/>
  <c r="C797" i="6"/>
  <c r="B797" i="6" s="1"/>
  <c r="C798" i="6"/>
  <c r="C799" i="6"/>
  <c r="B799" i="6" s="1"/>
  <c r="C800" i="6"/>
  <c r="B800" i="6" s="1"/>
  <c r="C801" i="6"/>
  <c r="B801" i="6" s="1"/>
  <c r="C802" i="6"/>
  <c r="B802" i="6" s="1"/>
  <c r="C803" i="6"/>
  <c r="B803" i="6" s="1"/>
  <c r="C804" i="6"/>
  <c r="B804" i="6" s="1"/>
  <c r="C805" i="6"/>
  <c r="B805" i="6" s="1"/>
  <c r="C806" i="6"/>
  <c r="B806" i="6" s="1"/>
  <c r="C807" i="6"/>
  <c r="B807" i="6" s="1"/>
  <c r="C808" i="6"/>
  <c r="B808" i="6" s="1"/>
  <c r="C809" i="6"/>
  <c r="B809" i="6" s="1"/>
  <c r="C810" i="6"/>
  <c r="B810" i="6" s="1"/>
  <c r="C811" i="6"/>
  <c r="B811" i="6" s="1"/>
  <c r="C812" i="6"/>
  <c r="B812" i="6" s="1"/>
  <c r="C813" i="6"/>
  <c r="B813" i="6" s="1"/>
  <c r="C814" i="6"/>
  <c r="C815" i="6"/>
  <c r="B815" i="6" s="1"/>
  <c r="C816" i="6"/>
  <c r="B816" i="6" s="1"/>
  <c r="C817" i="6"/>
  <c r="B817" i="6" s="1"/>
  <c r="C818" i="6"/>
  <c r="B818" i="6" s="1"/>
  <c r="C819" i="6"/>
  <c r="B819" i="6" s="1"/>
  <c r="C820" i="6"/>
  <c r="D820" i="6" s="1"/>
  <c r="C821" i="6"/>
  <c r="B821" i="6" s="1"/>
  <c r="C822" i="6"/>
  <c r="C823" i="6"/>
  <c r="B823" i="6" s="1"/>
  <c r="C824" i="6"/>
  <c r="B824" i="6" s="1"/>
  <c r="C825" i="6"/>
  <c r="B825" i="6" s="1"/>
  <c r="C826" i="6"/>
  <c r="B826" i="6" s="1"/>
  <c r="C827" i="6"/>
  <c r="C828" i="6"/>
  <c r="B828" i="6" s="1"/>
  <c r="C829" i="6"/>
  <c r="B829" i="6" s="1"/>
  <c r="C830" i="6"/>
  <c r="B830" i="6" s="1"/>
  <c r="C831" i="6"/>
  <c r="C832" i="6"/>
  <c r="B832" i="6" s="1"/>
  <c r="C833" i="6"/>
  <c r="B833" i="6" s="1"/>
  <c r="C834" i="6"/>
  <c r="B834" i="6" s="1"/>
  <c r="C835" i="6"/>
  <c r="C836" i="6"/>
  <c r="B836" i="6" s="1"/>
  <c r="C837" i="6"/>
  <c r="B837" i="6" s="1"/>
  <c r="C838" i="6"/>
  <c r="B838" i="6" s="1"/>
  <c r="C839" i="6"/>
  <c r="C840" i="6"/>
  <c r="B840" i="6" s="1"/>
  <c r="C841" i="6"/>
  <c r="B841" i="6" s="1"/>
  <c r="C842" i="6"/>
  <c r="B842" i="6" s="1"/>
  <c r="C843" i="6"/>
  <c r="C844" i="6"/>
  <c r="B844" i="6" s="1"/>
  <c r="C845" i="6"/>
  <c r="B845" i="6" s="1"/>
  <c r="C846" i="6"/>
  <c r="B846" i="6" s="1"/>
  <c r="C847" i="6"/>
  <c r="C848" i="6"/>
  <c r="B848" i="6" s="1"/>
  <c r="C849" i="6"/>
  <c r="B849" i="6" s="1"/>
  <c r="C850" i="6"/>
  <c r="B850" i="6" s="1"/>
  <c r="C851" i="6"/>
  <c r="C852" i="6"/>
  <c r="B852" i="6" s="1"/>
  <c r="C853" i="6"/>
  <c r="B853" i="6" s="1"/>
  <c r="C854" i="6"/>
  <c r="B854" i="6" s="1"/>
  <c r="C855" i="6"/>
  <c r="C856" i="6"/>
  <c r="B856" i="6" s="1"/>
  <c r="C857" i="6"/>
  <c r="B857" i="6" s="1"/>
  <c r="C858" i="6"/>
  <c r="B858" i="6" s="1"/>
  <c r="C859" i="6"/>
  <c r="C860" i="6"/>
  <c r="B860" i="6" s="1"/>
  <c r="C861" i="6"/>
  <c r="B861" i="6" s="1"/>
  <c r="C862" i="6"/>
  <c r="B862" i="6" s="1"/>
  <c r="C863" i="6"/>
  <c r="C864" i="6"/>
  <c r="B864" i="6" s="1"/>
  <c r="C865" i="6"/>
  <c r="B865" i="6" s="1"/>
  <c r="C866" i="6"/>
  <c r="B866" i="6" s="1"/>
  <c r="C867" i="6"/>
  <c r="C868" i="6"/>
  <c r="B868" i="6" s="1"/>
  <c r="C869" i="6"/>
  <c r="B869" i="6" s="1"/>
  <c r="C870" i="6"/>
  <c r="B870" i="6" s="1"/>
  <c r="C871" i="6"/>
  <c r="C872" i="6"/>
  <c r="B872" i="6" s="1"/>
  <c r="C873" i="6"/>
  <c r="B873" i="6" s="1"/>
  <c r="C874" i="6"/>
  <c r="B874" i="6" s="1"/>
  <c r="C875" i="6"/>
  <c r="C876" i="6"/>
  <c r="B876" i="6" s="1"/>
  <c r="C877" i="6"/>
  <c r="B877" i="6" s="1"/>
  <c r="C878" i="6"/>
  <c r="B878" i="6" s="1"/>
  <c r="C879" i="6"/>
  <c r="C880" i="6"/>
  <c r="B880" i="6" s="1"/>
  <c r="C881" i="6"/>
  <c r="B881" i="6" s="1"/>
  <c r="C882" i="6"/>
  <c r="B882" i="6" s="1"/>
  <c r="C883" i="6"/>
  <c r="C884" i="6"/>
  <c r="B884" i="6" s="1"/>
  <c r="C885" i="6"/>
  <c r="B885" i="6" s="1"/>
  <c r="C886" i="6"/>
  <c r="B886" i="6" s="1"/>
  <c r="C887" i="6"/>
  <c r="C888" i="6"/>
  <c r="B888" i="6" s="1"/>
  <c r="C889" i="6"/>
  <c r="B889" i="6" s="1"/>
  <c r="C890" i="6"/>
  <c r="B890" i="6" s="1"/>
  <c r="C891" i="6"/>
  <c r="C892" i="6"/>
  <c r="B892" i="6" s="1"/>
  <c r="C893" i="6"/>
  <c r="B893" i="6" s="1"/>
  <c r="C894" i="6"/>
  <c r="B894" i="6" s="1"/>
  <c r="C895" i="6"/>
  <c r="C896" i="6"/>
  <c r="B896" i="6" s="1"/>
  <c r="C897" i="6"/>
  <c r="B897" i="6" s="1"/>
  <c r="C898" i="6"/>
  <c r="B898" i="6" s="1"/>
  <c r="C899" i="6"/>
  <c r="C900" i="6"/>
  <c r="B900" i="6" s="1"/>
  <c r="C901" i="6"/>
  <c r="B901" i="6" s="1"/>
  <c r="C902" i="6"/>
  <c r="B902" i="6" s="1"/>
  <c r="C903" i="6"/>
  <c r="C904" i="6"/>
  <c r="B904" i="6" s="1"/>
  <c r="C905" i="6"/>
  <c r="B905" i="6" s="1"/>
  <c r="C906" i="6"/>
  <c r="B906" i="6" s="1"/>
  <c r="C907" i="6"/>
  <c r="C908" i="6"/>
  <c r="B908" i="6" s="1"/>
  <c r="C909" i="6"/>
  <c r="B909" i="6" s="1"/>
  <c r="C910" i="6"/>
  <c r="B910" i="6" s="1"/>
  <c r="C911" i="6"/>
  <c r="C912" i="6"/>
  <c r="B912" i="6" s="1"/>
  <c r="C913" i="6"/>
  <c r="B913" i="6" s="1"/>
  <c r="C914" i="6"/>
  <c r="B914" i="6" s="1"/>
  <c r="C915" i="6"/>
  <c r="C916" i="6"/>
  <c r="B916" i="6" s="1"/>
  <c r="C917" i="6"/>
  <c r="B917" i="6" s="1"/>
  <c r="C918" i="6"/>
  <c r="B918" i="6" s="1"/>
  <c r="C919" i="6"/>
  <c r="C920" i="6"/>
  <c r="B920" i="6" s="1"/>
  <c r="C921" i="6"/>
  <c r="B921" i="6" s="1"/>
  <c r="C922" i="6"/>
  <c r="B922" i="6" s="1"/>
  <c r="C923" i="6"/>
  <c r="C924" i="6"/>
  <c r="B924" i="6" s="1"/>
  <c r="C925" i="6"/>
  <c r="B925" i="6" s="1"/>
  <c r="C926" i="6"/>
  <c r="B926" i="6" s="1"/>
  <c r="C927" i="6"/>
  <c r="C928" i="6"/>
  <c r="B928" i="6" s="1"/>
  <c r="C929" i="6"/>
  <c r="B929" i="6" s="1"/>
  <c r="C930" i="6"/>
  <c r="B930" i="6" s="1"/>
  <c r="C931" i="6"/>
  <c r="C932" i="6"/>
  <c r="B932" i="6" s="1"/>
  <c r="C933" i="6"/>
  <c r="B933" i="6" s="1"/>
  <c r="C934" i="6"/>
  <c r="B934" i="6" s="1"/>
  <c r="C935" i="6"/>
  <c r="C936" i="6"/>
  <c r="B936" i="6" s="1"/>
  <c r="C937" i="6"/>
  <c r="B937" i="6" s="1"/>
  <c r="C938" i="6"/>
  <c r="B938" i="6" s="1"/>
  <c r="C939" i="6"/>
  <c r="C940" i="6"/>
  <c r="B940" i="6" s="1"/>
  <c r="C941" i="6"/>
  <c r="B941" i="6" s="1"/>
  <c r="C942" i="6"/>
  <c r="B942" i="6" s="1"/>
  <c r="C943" i="6"/>
  <c r="C944" i="6"/>
  <c r="B944" i="6" s="1"/>
  <c r="C945" i="6"/>
  <c r="B945" i="6" s="1"/>
  <c r="C946" i="6"/>
  <c r="B946" i="6" s="1"/>
  <c r="C947" i="6"/>
  <c r="C948" i="6"/>
  <c r="B948" i="6" s="1"/>
  <c r="C949" i="6"/>
  <c r="B949" i="6" s="1"/>
  <c r="C950" i="6"/>
  <c r="B950" i="6" s="1"/>
  <c r="C951" i="6"/>
  <c r="C952" i="6"/>
  <c r="B952" i="6" s="1"/>
  <c r="C953" i="6"/>
  <c r="B953" i="6" s="1"/>
  <c r="C954" i="6"/>
  <c r="B954" i="6" s="1"/>
  <c r="C955" i="6"/>
  <c r="C956" i="6"/>
  <c r="B956" i="6" s="1"/>
  <c r="D479" i="6"/>
  <c r="D480" i="6"/>
  <c r="D482" i="6"/>
  <c r="D483" i="6"/>
  <c r="D484" i="6"/>
  <c r="D486" i="6"/>
  <c r="D487" i="6"/>
  <c r="D488" i="6"/>
  <c r="D490" i="6"/>
  <c r="D491" i="6"/>
  <c r="D492" i="6"/>
  <c r="D494" i="6"/>
  <c r="D495" i="6"/>
  <c r="D496" i="6"/>
  <c r="D498" i="6"/>
  <c r="D499" i="6"/>
  <c r="D500" i="6"/>
  <c r="D502" i="6"/>
  <c r="D503" i="6"/>
  <c r="D504" i="6"/>
  <c r="D506" i="6"/>
  <c r="D507" i="6"/>
  <c r="D508" i="6"/>
  <c r="D510" i="6"/>
  <c r="D511" i="6"/>
  <c r="D512" i="6"/>
  <c r="D514" i="6"/>
  <c r="D515" i="6"/>
  <c r="D516" i="6"/>
  <c r="D518" i="6"/>
  <c r="D519" i="6"/>
  <c r="D520" i="6"/>
  <c r="D522" i="6"/>
  <c r="D523" i="6"/>
  <c r="D524" i="6"/>
  <c r="D526" i="6"/>
  <c r="D527" i="6"/>
  <c r="D528" i="6"/>
  <c r="D530" i="6"/>
  <c r="D531" i="6"/>
  <c r="D532" i="6"/>
  <c r="D534" i="6"/>
  <c r="D535" i="6"/>
  <c r="D536" i="6"/>
  <c r="D538" i="6"/>
  <c r="D539" i="6"/>
  <c r="D540" i="6"/>
  <c r="D542" i="6"/>
  <c r="D543" i="6"/>
  <c r="D544" i="6"/>
  <c r="D546" i="6"/>
  <c r="D547" i="6"/>
  <c r="D548" i="6"/>
  <c r="D550" i="6"/>
  <c r="D551" i="6"/>
  <c r="D552" i="6"/>
  <c r="D554" i="6"/>
  <c r="D555" i="6"/>
  <c r="D556" i="6"/>
  <c r="D558" i="6"/>
  <c r="D559" i="6"/>
  <c r="D560" i="6"/>
  <c r="D562" i="6"/>
  <c r="D563" i="6"/>
  <c r="D564" i="6"/>
  <c r="D566" i="6"/>
  <c r="D567" i="6"/>
  <c r="D568" i="6"/>
  <c r="D570" i="6"/>
  <c r="D571" i="6"/>
  <c r="D572" i="6"/>
  <c r="D574" i="6"/>
  <c r="D575" i="6"/>
  <c r="D578" i="6"/>
  <c r="D579" i="6"/>
  <c r="D582" i="6"/>
  <c r="D583" i="6"/>
  <c r="D586" i="6"/>
  <c r="D587" i="6"/>
  <c r="D590" i="6"/>
  <c r="D591" i="6"/>
  <c r="D594" i="6"/>
  <c r="D595" i="6"/>
  <c r="D598" i="6"/>
  <c r="D599" i="6"/>
  <c r="D601" i="6"/>
  <c r="D602" i="6"/>
  <c r="D603" i="6"/>
  <c r="D605" i="6"/>
  <c r="D606" i="6"/>
  <c r="D607" i="6"/>
  <c r="D609" i="6"/>
  <c r="D610" i="6"/>
  <c r="D611" i="6"/>
  <c r="D613" i="6"/>
  <c r="D614" i="6"/>
  <c r="D615" i="6"/>
  <c r="D617" i="6"/>
  <c r="D618" i="6"/>
  <c r="D619" i="6"/>
  <c r="D621" i="6"/>
  <c r="D622" i="6"/>
  <c r="D623" i="6"/>
  <c r="D625" i="6"/>
  <c r="D626" i="6"/>
  <c r="D627" i="6"/>
  <c r="D629" i="6"/>
  <c r="D630" i="6"/>
  <c r="D631" i="6"/>
  <c r="D633" i="6"/>
  <c r="D634" i="6"/>
  <c r="D635" i="6"/>
  <c r="D637" i="6"/>
  <c r="D638" i="6"/>
  <c r="D639" i="6"/>
  <c r="D641" i="6"/>
  <c r="D642" i="6"/>
  <c r="D643" i="6"/>
  <c r="D645" i="6"/>
  <c r="D646" i="6"/>
  <c r="D647" i="6"/>
  <c r="D649" i="6"/>
  <c r="D650" i="6"/>
  <c r="D651" i="6"/>
  <c r="D653" i="6"/>
  <c r="D654" i="6"/>
  <c r="D655" i="6"/>
  <c r="D657" i="6"/>
  <c r="D658" i="6"/>
  <c r="D659" i="6"/>
  <c r="D661" i="6"/>
  <c r="D662" i="6"/>
  <c r="D663" i="6"/>
  <c r="D665" i="6"/>
  <c r="D666" i="6"/>
  <c r="D667" i="6"/>
  <c r="D669" i="6"/>
  <c r="D670" i="6"/>
  <c r="D671" i="6"/>
  <c r="D673" i="6"/>
  <c r="D674" i="6"/>
  <c r="D675" i="6"/>
  <c r="D677" i="6"/>
  <c r="D678" i="6"/>
  <c r="D679" i="6"/>
  <c r="D681" i="6"/>
  <c r="D682" i="6"/>
  <c r="D683" i="6"/>
  <c r="D685" i="6"/>
  <c r="D686" i="6"/>
  <c r="D687" i="6"/>
  <c r="D689" i="6"/>
  <c r="D690" i="6"/>
  <c r="D691" i="6"/>
  <c r="D693" i="6"/>
  <c r="D694" i="6"/>
  <c r="D695" i="6"/>
  <c r="D697" i="6"/>
  <c r="D698" i="6"/>
  <c r="D699" i="6"/>
  <c r="D701" i="6"/>
  <c r="D702" i="6"/>
  <c r="D703" i="6"/>
  <c r="D705" i="6"/>
  <c r="D706" i="6"/>
  <c r="D707" i="6"/>
  <c r="D709" i="6"/>
  <c r="D710" i="6"/>
  <c r="D711" i="6"/>
  <c r="D713" i="6"/>
  <c r="D714" i="6"/>
  <c r="D715" i="6"/>
  <c r="D717" i="6"/>
  <c r="D718" i="6"/>
  <c r="D719" i="6"/>
  <c r="D721" i="6"/>
  <c r="D722" i="6"/>
  <c r="D723" i="6"/>
  <c r="D725" i="6"/>
  <c r="D726" i="6"/>
  <c r="D727" i="6"/>
  <c r="D729" i="6"/>
  <c r="D730" i="6"/>
  <c r="D731" i="6"/>
  <c r="D733" i="6"/>
  <c r="D734" i="6"/>
  <c r="D735" i="6"/>
  <c r="D737" i="6"/>
  <c r="D738" i="6"/>
  <c r="D739" i="6"/>
  <c r="D741" i="6"/>
  <c r="D742" i="6"/>
  <c r="D743" i="6"/>
  <c r="D745" i="6"/>
  <c r="D746" i="6"/>
  <c r="D747" i="6"/>
  <c r="D749" i="6"/>
  <c r="D750" i="6"/>
  <c r="D751" i="6"/>
  <c r="D753" i="6"/>
  <c r="D754" i="6"/>
  <c r="D755" i="6"/>
  <c r="D757" i="6"/>
  <c r="D758" i="6"/>
  <c r="D759" i="6"/>
  <c r="D761" i="6"/>
  <c r="D762" i="6"/>
  <c r="D763" i="6"/>
  <c r="D765" i="6"/>
  <c r="D766" i="6"/>
  <c r="D767" i="6"/>
  <c r="D769" i="6"/>
  <c r="D770" i="6"/>
  <c r="D771" i="6"/>
  <c r="D773" i="6"/>
  <c r="D774" i="6"/>
  <c r="D775" i="6"/>
  <c r="D777" i="6"/>
  <c r="D778" i="6"/>
  <c r="D779" i="6"/>
  <c r="D781" i="6"/>
  <c r="D782" i="6"/>
  <c r="D783" i="6"/>
  <c r="D785" i="6"/>
  <c r="D786" i="6"/>
  <c r="D787" i="6"/>
  <c r="D789" i="6"/>
  <c r="D790" i="6"/>
  <c r="D791" i="6"/>
  <c r="D793" i="6"/>
  <c r="D794" i="6"/>
  <c r="D795" i="6"/>
  <c r="D797" i="6"/>
  <c r="D798" i="6"/>
  <c r="D799" i="6"/>
  <c r="D801" i="6"/>
  <c r="D802" i="6"/>
  <c r="D803" i="6"/>
  <c r="D805" i="6"/>
  <c r="D806" i="6"/>
  <c r="D807" i="6"/>
  <c r="D809" i="6"/>
  <c r="D810" i="6"/>
  <c r="D811" i="6"/>
  <c r="D813" i="6"/>
  <c r="D814" i="6"/>
  <c r="D815" i="6"/>
  <c r="D817" i="6"/>
  <c r="D818" i="6"/>
  <c r="D819" i="6"/>
  <c r="D821" i="6"/>
  <c r="D822" i="6"/>
  <c r="D823" i="6"/>
  <c r="D825" i="6"/>
  <c r="D826" i="6"/>
  <c r="D827" i="6"/>
  <c r="D829" i="6"/>
  <c r="D830" i="6"/>
  <c r="D831" i="6"/>
  <c r="D833" i="6"/>
  <c r="D834" i="6"/>
  <c r="D835" i="6"/>
  <c r="D837" i="6"/>
  <c r="D838" i="6"/>
  <c r="D839" i="6"/>
  <c r="D841" i="6"/>
  <c r="D842" i="6"/>
  <c r="D843" i="6"/>
  <c r="D845" i="6"/>
  <c r="D846" i="6"/>
  <c r="D847" i="6"/>
  <c r="D849" i="6"/>
  <c r="D850" i="6"/>
  <c r="D851" i="6"/>
  <c r="D853" i="6"/>
  <c r="D854" i="6"/>
  <c r="D855" i="6"/>
  <c r="D857" i="6"/>
  <c r="D858" i="6"/>
  <c r="D859" i="6"/>
  <c r="D861" i="6"/>
  <c r="D862" i="6"/>
  <c r="D863" i="6"/>
  <c r="D865" i="6"/>
  <c r="D866" i="6"/>
  <c r="D867" i="6"/>
  <c r="D869" i="6"/>
  <c r="D870" i="6"/>
  <c r="D871" i="6"/>
  <c r="D873" i="6"/>
  <c r="D874" i="6"/>
  <c r="D875" i="6"/>
  <c r="D877" i="6"/>
  <c r="D878" i="6"/>
  <c r="D879" i="6"/>
  <c r="D881" i="6"/>
  <c r="D882" i="6"/>
  <c r="D883" i="6"/>
  <c r="D885" i="6"/>
  <c r="D886" i="6"/>
  <c r="D887" i="6"/>
  <c r="D889" i="6"/>
  <c r="D890" i="6"/>
  <c r="D891" i="6"/>
  <c r="D893" i="6"/>
  <c r="D894" i="6"/>
  <c r="D895" i="6"/>
  <c r="D897" i="6"/>
  <c r="D898" i="6"/>
  <c r="D899" i="6"/>
  <c r="D901" i="6"/>
  <c r="D902" i="6"/>
  <c r="D903" i="6"/>
  <c r="D905" i="6"/>
  <c r="D906" i="6"/>
  <c r="D907" i="6"/>
  <c r="D909" i="6"/>
  <c r="D910" i="6"/>
  <c r="D911" i="6"/>
  <c r="D913" i="6"/>
  <c r="D914" i="6"/>
  <c r="D915" i="6"/>
  <c r="D917" i="6"/>
  <c r="D918" i="6"/>
  <c r="D919" i="6"/>
  <c r="D921" i="6"/>
  <c r="D922" i="6"/>
  <c r="D923" i="6"/>
  <c r="D925" i="6"/>
  <c r="D926" i="6"/>
  <c r="D927" i="6"/>
  <c r="D929" i="6"/>
  <c r="D930" i="6"/>
  <c r="D931" i="6"/>
  <c r="D933" i="6"/>
  <c r="D934" i="6"/>
  <c r="D935" i="6"/>
  <c r="D937" i="6"/>
  <c r="D938" i="6"/>
  <c r="D939" i="6"/>
  <c r="D941" i="6"/>
  <c r="D942" i="6"/>
  <c r="D943" i="6"/>
  <c r="D945" i="6"/>
  <c r="D946" i="6"/>
  <c r="D947" i="6"/>
  <c r="D949" i="6"/>
  <c r="D950" i="6"/>
  <c r="D951" i="6"/>
  <c r="D953" i="6"/>
  <c r="D954" i="6"/>
  <c r="D955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L947" i="6" s="1"/>
  <c r="K948" i="6"/>
  <c r="K949" i="6"/>
  <c r="L949" i="6" s="1"/>
  <c r="K950" i="6"/>
  <c r="K951" i="6"/>
  <c r="L951" i="6" s="1"/>
  <c r="K952" i="6"/>
  <c r="N952" i="6" s="1"/>
  <c r="K953" i="6"/>
  <c r="L953" i="6" s="1"/>
  <c r="K954" i="6"/>
  <c r="L954" i="6" s="1"/>
  <c r="K955" i="6"/>
  <c r="L955" i="6" s="1"/>
  <c r="K956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8" i="6"/>
  <c r="L950" i="6"/>
  <c r="L952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B1501" i="7"/>
  <c r="D1501" i="7"/>
  <c r="C1501" i="7" s="1"/>
  <c r="E1501" i="7"/>
  <c r="F1501" i="7"/>
  <c r="G1501" i="7"/>
  <c r="H1501" i="7"/>
  <c r="I1501" i="7"/>
  <c r="K1501" i="7"/>
  <c r="L1501" i="7"/>
  <c r="M1501" i="7"/>
  <c r="N1501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D1279" i="7"/>
  <c r="C1279" i="7" s="1"/>
  <c r="D1280" i="7"/>
  <c r="D1281" i="7"/>
  <c r="C1281" i="7" s="1"/>
  <c r="D1282" i="7"/>
  <c r="D1283" i="7"/>
  <c r="C1283" i="7" s="1"/>
  <c r="D1284" i="7"/>
  <c r="D1285" i="7"/>
  <c r="C1285" i="7" s="1"/>
  <c r="D1286" i="7"/>
  <c r="D1287" i="7"/>
  <c r="C1287" i="7" s="1"/>
  <c r="D1288" i="7"/>
  <c r="C1288" i="7" s="1"/>
  <c r="D1289" i="7"/>
  <c r="C1289" i="7" s="1"/>
  <c r="D1290" i="7"/>
  <c r="D1291" i="7"/>
  <c r="C1291" i="7" s="1"/>
  <c r="D1292" i="7"/>
  <c r="C1292" i="7" s="1"/>
  <c r="D1293" i="7"/>
  <c r="C1293" i="7" s="1"/>
  <c r="D1294" i="7"/>
  <c r="D1295" i="7"/>
  <c r="C1295" i="7" s="1"/>
  <c r="D1296" i="7"/>
  <c r="D1297" i="7"/>
  <c r="C1297" i="7" s="1"/>
  <c r="D1298" i="7"/>
  <c r="D1299" i="7"/>
  <c r="C1299" i="7" s="1"/>
  <c r="D1300" i="7"/>
  <c r="C1300" i="7" s="1"/>
  <c r="D1301" i="7"/>
  <c r="C1301" i="7" s="1"/>
  <c r="D1302" i="7"/>
  <c r="D1303" i="7"/>
  <c r="C1303" i="7" s="1"/>
  <c r="D1304" i="7"/>
  <c r="C1304" i="7" s="1"/>
  <c r="D1305" i="7"/>
  <c r="C1305" i="7" s="1"/>
  <c r="D1306" i="7"/>
  <c r="D1307" i="7"/>
  <c r="C1307" i="7" s="1"/>
  <c r="D1308" i="7"/>
  <c r="C1308" i="7" s="1"/>
  <c r="D1309" i="7"/>
  <c r="C1309" i="7" s="1"/>
  <c r="D1310" i="7"/>
  <c r="D1311" i="7"/>
  <c r="C1311" i="7" s="1"/>
  <c r="D1312" i="7"/>
  <c r="C1312" i="7" s="1"/>
  <c r="D1313" i="7"/>
  <c r="C1313" i="7" s="1"/>
  <c r="D1314" i="7"/>
  <c r="D1315" i="7"/>
  <c r="C1315" i="7" s="1"/>
  <c r="D1316" i="7"/>
  <c r="C1316" i="7" s="1"/>
  <c r="D1317" i="7"/>
  <c r="C1317" i="7" s="1"/>
  <c r="D1318" i="7"/>
  <c r="D1319" i="7"/>
  <c r="C1319" i="7" s="1"/>
  <c r="D1320" i="7"/>
  <c r="C1320" i="7" s="1"/>
  <c r="D1321" i="7"/>
  <c r="C1321" i="7" s="1"/>
  <c r="D1322" i="7"/>
  <c r="D1323" i="7"/>
  <c r="C1323" i="7" s="1"/>
  <c r="D1324" i="7"/>
  <c r="C1324" i="7" s="1"/>
  <c r="D1325" i="7"/>
  <c r="C1325" i="7" s="1"/>
  <c r="D1326" i="7"/>
  <c r="D1327" i="7"/>
  <c r="C1327" i="7" s="1"/>
  <c r="D1328" i="7"/>
  <c r="C1328" i="7" s="1"/>
  <c r="D1329" i="7"/>
  <c r="C1329" i="7" s="1"/>
  <c r="D1330" i="7"/>
  <c r="D1331" i="7"/>
  <c r="C1331" i="7" s="1"/>
  <c r="D1332" i="7"/>
  <c r="C1332" i="7" s="1"/>
  <c r="D1333" i="7"/>
  <c r="C1333" i="7" s="1"/>
  <c r="D1334" i="7"/>
  <c r="D1335" i="7"/>
  <c r="C1335" i="7" s="1"/>
  <c r="D1336" i="7"/>
  <c r="C1336" i="7" s="1"/>
  <c r="D1337" i="7"/>
  <c r="C1337" i="7" s="1"/>
  <c r="D1338" i="7"/>
  <c r="D1339" i="7"/>
  <c r="C1339" i="7" s="1"/>
  <c r="D1340" i="7"/>
  <c r="C1340" i="7" s="1"/>
  <c r="D1341" i="7"/>
  <c r="C1341" i="7" s="1"/>
  <c r="D1342" i="7"/>
  <c r="D1343" i="7"/>
  <c r="C1343" i="7" s="1"/>
  <c r="D1344" i="7"/>
  <c r="C1344" i="7" s="1"/>
  <c r="D1345" i="7"/>
  <c r="C1345" i="7" s="1"/>
  <c r="D1346" i="7"/>
  <c r="D1347" i="7"/>
  <c r="C1347" i="7" s="1"/>
  <c r="D1348" i="7"/>
  <c r="C1348" i="7" s="1"/>
  <c r="D1349" i="7"/>
  <c r="C1349" i="7" s="1"/>
  <c r="D1350" i="7"/>
  <c r="D1351" i="7"/>
  <c r="C1351" i="7" s="1"/>
  <c r="D1352" i="7"/>
  <c r="C1352" i="7" s="1"/>
  <c r="D1353" i="7"/>
  <c r="C1353" i="7" s="1"/>
  <c r="D1354" i="7"/>
  <c r="D1355" i="7"/>
  <c r="C1355" i="7" s="1"/>
  <c r="D1356" i="7"/>
  <c r="C1356" i="7" s="1"/>
  <c r="D1357" i="7"/>
  <c r="C1357" i="7" s="1"/>
  <c r="D1358" i="7"/>
  <c r="D1359" i="7"/>
  <c r="C1359" i="7" s="1"/>
  <c r="D1360" i="7"/>
  <c r="C1360" i="7" s="1"/>
  <c r="D1361" i="7"/>
  <c r="C1361" i="7" s="1"/>
  <c r="D1362" i="7"/>
  <c r="D1363" i="7"/>
  <c r="C1363" i="7" s="1"/>
  <c r="D1364" i="7"/>
  <c r="C1364" i="7" s="1"/>
  <c r="D1365" i="7"/>
  <c r="C1365" i="7" s="1"/>
  <c r="D1366" i="7"/>
  <c r="D1367" i="7"/>
  <c r="C1367" i="7" s="1"/>
  <c r="D1368" i="7"/>
  <c r="C1368" i="7" s="1"/>
  <c r="D1369" i="7"/>
  <c r="C1369" i="7" s="1"/>
  <c r="D1370" i="7"/>
  <c r="D1371" i="7"/>
  <c r="C1371" i="7" s="1"/>
  <c r="D1372" i="7"/>
  <c r="C1372" i="7" s="1"/>
  <c r="D1373" i="7"/>
  <c r="C1373" i="7" s="1"/>
  <c r="D1374" i="7"/>
  <c r="D1375" i="7"/>
  <c r="C1375" i="7" s="1"/>
  <c r="D1376" i="7"/>
  <c r="C1376" i="7" s="1"/>
  <c r="D1377" i="7"/>
  <c r="C1377" i="7" s="1"/>
  <c r="D1378" i="7"/>
  <c r="D1379" i="7"/>
  <c r="C1379" i="7" s="1"/>
  <c r="D1380" i="7"/>
  <c r="C1380" i="7" s="1"/>
  <c r="D1381" i="7"/>
  <c r="C1381" i="7" s="1"/>
  <c r="D1382" i="7"/>
  <c r="D1383" i="7"/>
  <c r="C1383" i="7" s="1"/>
  <c r="D1384" i="7"/>
  <c r="C1384" i="7" s="1"/>
  <c r="D1385" i="7"/>
  <c r="C1385" i="7" s="1"/>
  <c r="D1386" i="7"/>
  <c r="D1387" i="7"/>
  <c r="C1387" i="7" s="1"/>
  <c r="D1388" i="7"/>
  <c r="C1388" i="7" s="1"/>
  <c r="D1389" i="7"/>
  <c r="C1389" i="7" s="1"/>
  <c r="D1390" i="7"/>
  <c r="D1391" i="7"/>
  <c r="C1391" i="7" s="1"/>
  <c r="D1392" i="7"/>
  <c r="C1392" i="7" s="1"/>
  <c r="D1393" i="7"/>
  <c r="C1393" i="7" s="1"/>
  <c r="D1394" i="7"/>
  <c r="D1395" i="7"/>
  <c r="C1395" i="7" s="1"/>
  <c r="D1396" i="7"/>
  <c r="C1396" i="7" s="1"/>
  <c r="D1397" i="7"/>
  <c r="C1397" i="7" s="1"/>
  <c r="D1398" i="7"/>
  <c r="D1399" i="7"/>
  <c r="C1399" i="7" s="1"/>
  <c r="D1400" i="7"/>
  <c r="C1400" i="7" s="1"/>
  <c r="D1401" i="7"/>
  <c r="C1401" i="7" s="1"/>
  <c r="D1402" i="7"/>
  <c r="C1402" i="7" s="1"/>
  <c r="D1403" i="7"/>
  <c r="C1403" i="7" s="1"/>
  <c r="D1404" i="7"/>
  <c r="C1404" i="7" s="1"/>
  <c r="D1405" i="7"/>
  <c r="C1405" i="7" s="1"/>
  <c r="D1406" i="7"/>
  <c r="C1406" i="7" s="1"/>
  <c r="D1407" i="7"/>
  <c r="C1407" i="7" s="1"/>
  <c r="D1408" i="7"/>
  <c r="C1408" i="7" s="1"/>
  <c r="D1409" i="7"/>
  <c r="C1409" i="7" s="1"/>
  <c r="D1410" i="7"/>
  <c r="C1410" i="7" s="1"/>
  <c r="D1411" i="7"/>
  <c r="C1411" i="7" s="1"/>
  <c r="D1412" i="7"/>
  <c r="C1412" i="7" s="1"/>
  <c r="D1413" i="7"/>
  <c r="C1413" i="7" s="1"/>
  <c r="D1414" i="7"/>
  <c r="C1414" i="7" s="1"/>
  <c r="D1415" i="7"/>
  <c r="C1415" i="7" s="1"/>
  <c r="D1416" i="7"/>
  <c r="C1416" i="7" s="1"/>
  <c r="D1417" i="7"/>
  <c r="C1417" i="7" s="1"/>
  <c r="D1418" i="7"/>
  <c r="C1418" i="7" s="1"/>
  <c r="D1419" i="7"/>
  <c r="C1419" i="7" s="1"/>
  <c r="D1420" i="7"/>
  <c r="C1420" i="7" s="1"/>
  <c r="D1421" i="7"/>
  <c r="C1421" i="7" s="1"/>
  <c r="D1422" i="7"/>
  <c r="C1422" i="7" s="1"/>
  <c r="D1423" i="7"/>
  <c r="C1423" i="7" s="1"/>
  <c r="D1424" i="7"/>
  <c r="C1424" i="7" s="1"/>
  <c r="D1425" i="7"/>
  <c r="C1425" i="7" s="1"/>
  <c r="D1426" i="7"/>
  <c r="C1426" i="7" s="1"/>
  <c r="D1427" i="7"/>
  <c r="C1427" i="7" s="1"/>
  <c r="D1428" i="7"/>
  <c r="C1428" i="7" s="1"/>
  <c r="D1429" i="7"/>
  <c r="C1429" i="7" s="1"/>
  <c r="D1430" i="7"/>
  <c r="C1430" i="7" s="1"/>
  <c r="D1431" i="7"/>
  <c r="C1431" i="7" s="1"/>
  <c r="D1432" i="7"/>
  <c r="C1432" i="7" s="1"/>
  <c r="D1433" i="7"/>
  <c r="C1433" i="7" s="1"/>
  <c r="D1434" i="7"/>
  <c r="C1434" i="7" s="1"/>
  <c r="D1435" i="7"/>
  <c r="C1435" i="7" s="1"/>
  <c r="D1436" i="7"/>
  <c r="C1436" i="7" s="1"/>
  <c r="D1437" i="7"/>
  <c r="C1437" i="7" s="1"/>
  <c r="D1438" i="7"/>
  <c r="C1438" i="7" s="1"/>
  <c r="D1439" i="7"/>
  <c r="C1439" i="7" s="1"/>
  <c r="D1440" i="7"/>
  <c r="C1440" i="7" s="1"/>
  <c r="D1441" i="7"/>
  <c r="C1441" i="7" s="1"/>
  <c r="D1442" i="7"/>
  <c r="C1442" i="7" s="1"/>
  <c r="D1443" i="7"/>
  <c r="C1443" i="7" s="1"/>
  <c r="D1444" i="7"/>
  <c r="C1444" i="7" s="1"/>
  <c r="D1445" i="7"/>
  <c r="C1445" i="7" s="1"/>
  <c r="D1446" i="7"/>
  <c r="C1446" i="7" s="1"/>
  <c r="D1447" i="7"/>
  <c r="C1447" i="7" s="1"/>
  <c r="D1448" i="7"/>
  <c r="C1448" i="7" s="1"/>
  <c r="D1449" i="7"/>
  <c r="C1449" i="7" s="1"/>
  <c r="D1450" i="7"/>
  <c r="C1450" i="7" s="1"/>
  <c r="D1451" i="7"/>
  <c r="C1451" i="7" s="1"/>
  <c r="D1452" i="7"/>
  <c r="C1452" i="7" s="1"/>
  <c r="D1453" i="7"/>
  <c r="C1453" i="7" s="1"/>
  <c r="D1454" i="7"/>
  <c r="C1454" i="7" s="1"/>
  <c r="D1455" i="7"/>
  <c r="C1455" i="7" s="1"/>
  <c r="D1456" i="7"/>
  <c r="C1456" i="7" s="1"/>
  <c r="D1457" i="7"/>
  <c r="C1457" i="7" s="1"/>
  <c r="D1458" i="7"/>
  <c r="C1458" i="7" s="1"/>
  <c r="D1459" i="7"/>
  <c r="C1459" i="7" s="1"/>
  <c r="D1460" i="7"/>
  <c r="C1460" i="7" s="1"/>
  <c r="D1461" i="7"/>
  <c r="C1461" i="7" s="1"/>
  <c r="D1462" i="7"/>
  <c r="C1462" i="7" s="1"/>
  <c r="D1463" i="7"/>
  <c r="C1463" i="7" s="1"/>
  <c r="D1464" i="7"/>
  <c r="C1464" i="7" s="1"/>
  <c r="D1465" i="7"/>
  <c r="C1465" i="7" s="1"/>
  <c r="D1466" i="7"/>
  <c r="C1466" i="7" s="1"/>
  <c r="D1467" i="7"/>
  <c r="C1467" i="7" s="1"/>
  <c r="D1468" i="7"/>
  <c r="C1468" i="7" s="1"/>
  <c r="D1469" i="7"/>
  <c r="C1469" i="7" s="1"/>
  <c r="D1470" i="7"/>
  <c r="C1470" i="7" s="1"/>
  <c r="D1471" i="7"/>
  <c r="C1471" i="7" s="1"/>
  <c r="D1472" i="7"/>
  <c r="C1472" i="7" s="1"/>
  <c r="D1473" i="7"/>
  <c r="C1473" i="7" s="1"/>
  <c r="D1474" i="7"/>
  <c r="C1474" i="7" s="1"/>
  <c r="D1475" i="7"/>
  <c r="C1475" i="7" s="1"/>
  <c r="D1476" i="7"/>
  <c r="C1476" i="7" s="1"/>
  <c r="D1477" i="7"/>
  <c r="C1477" i="7" s="1"/>
  <c r="D1478" i="7"/>
  <c r="C1478" i="7" s="1"/>
  <c r="D1479" i="7"/>
  <c r="C1479" i="7" s="1"/>
  <c r="D1480" i="7"/>
  <c r="C1480" i="7" s="1"/>
  <c r="D1481" i="7"/>
  <c r="C1481" i="7" s="1"/>
  <c r="D1482" i="7"/>
  <c r="C1482" i="7" s="1"/>
  <c r="D1483" i="7"/>
  <c r="C1483" i="7" s="1"/>
  <c r="D1484" i="7"/>
  <c r="C1484" i="7" s="1"/>
  <c r="D1485" i="7"/>
  <c r="C1485" i="7" s="1"/>
  <c r="D1486" i="7"/>
  <c r="C1486" i="7" s="1"/>
  <c r="D1487" i="7"/>
  <c r="C1487" i="7" s="1"/>
  <c r="D1488" i="7"/>
  <c r="C1488" i="7" s="1"/>
  <c r="D1489" i="7"/>
  <c r="C1489" i="7" s="1"/>
  <c r="D1490" i="7"/>
  <c r="C1490" i="7" s="1"/>
  <c r="D1491" i="7"/>
  <c r="C1491" i="7" s="1"/>
  <c r="D1492" i="7"/>
  <c r="C1492" i="7" s="1"/>
  <c r="D1493" i="7"/>
  <c r="C1493" i="7" s="1"/>
  <c r="D1494" i="7"/>
  <c r="C1494" i="7" s="1"/>
  <c r="D1495" i="7"/>
  <c r="C1495" i="7" s="1"/>
  <c r="D1496" i="7"/>
  <c r="C1496" i="7" s="1"/>
  <c r="D1497" i="7"/>
  <c r="C1497" i="7" s="1"/>
  <c r="D1498" i="7"/>
  <c r="C1498" i="7" s="1"/>
  <c r="D1499" i="7"/>
  <c r="C1499" i="7" s="1"/>
  <c r="D1500" i="7"/>
  <c r="C1500" i="7" s="1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B1501" i="4"/>
  <c r="F1501" i="4"/>
  <c r="G1501" i="4"/>
  <c r="I1501" i="4"/>
  <c r="J1501" i="7" s="1"/>
  <c r="O1501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J1279" i="7" s="1"/>
  <c r="I1280" i="4"/>
  <c r="J1280" i="7" s="1"/>
  <c r="I1281" i="4"/>
  <c r="J1281" i="7" s="1"/>
  <c r="I1282" i="4"/>
  <c r="J1282" i="7" s="1"/>
  <c r="I1283" i="4"/>
  <c r="J1283" i="7" s="1"/>
  <c r="I1284" i="4"/>
  <c r="J1284" i="7" s="1"/>
  <c r="I1285" i="4"/>
  <c r="J1285" i="7" s="1"/>
  <c r="I1286" i="4"/>
  <c r="J1286" i="7" s="1"/>
  <c r="I1287" i="4"/>
  <c r="J1287" i="7" s="1"/>
  <c r="I1288" i="4"/>
  <c r="J1288" i="7" s="1"/>
  <c r="I1289" i="4"/>
  <c r="J1289" i="7" s="1"/>
  <c r="I1290" i="4"/>
  <c r="J1290" i="7" s="1"/>
  <c r="I1291" i="4"/>
  <c r="J1291" i="7" s="1"/>
  <c r="I1292" i="4"/>
  <c r="J1292" i="7" s="1"/>
  <c r="I1293" i="4"/>
  <c r="J1293" i="7" s="1"/>
  <c r="I1294" i="4"/>
  <c r="J1294" i="7" s="1"/>
  <c r="I1295" i="4"/>
  <c r="J1295" i="7" s="1"/>
  <c r="I1296" i="4"/>
  <c r="J1296" i="7" s="1"/>
  <c r="I1297" i="4"/>
  <c r="J1297" i="7" s="1"/>
  <c r="I1298" i="4"/>
  <c r="J1298" i="7" s="1"/>
  <c r="I1299" i="4"/>
  <c r="J1299" i="7" s="1"/>
  <c r="I1300" i="4"/>
  <c r="J1300" i="7" s="1"/>
  <c r="I1301" i="4"/>
  <c r="J1301" i="7" s="1"/>
  <c r="I1302" i="4"/>
  <c r="J1302" i="7" s="1"/>
  <c r="I1303" i="4"/>
  <c r="J1303" i="7" s="1"/>
  <c r="I1304" i="4"/>
  <c r="J1304" i="7" s="1"/>
  <c r="I1305" i="4"/>
  <c r="J1305" i="7" s="1"/>
  <c r="I1306" i="4"/>
  <c r="J1306" i="7" s="1"/>
  <c r="I1307" i="4"/>
  <c r="J1307" i="7" s="1"/>
  <c r="I1308" i="4"/>
  <c r="J1308" i="7" s="1"/>
  <c r="I1309" i="4"/>
  <c r="J1309" i="7" s="1"/>
  <c r="I1310" i="4"/>
  <c r="J1310" i="7" s="1"/>
  <c r="I1311" i="4"/>
  <c r="J1311" i="7" s="1"/>
  <c r="I1312" i="4"/>
  <c r="J1312" i="7" s="1"/>
  <c r="I1313" i="4"/>
  <c r="J1313" i="7" s="1"/>
  <c r="I1314" i="4"/>
  <c r="J1314" i="7" s="1"/>
  <c r="I1315" i="4"/>
  <c r="J1315" i="7" s="1"/>
  <c r="I1316" i="4"/>
  <c r="J1316" i="7" s="1"/>
  <c r="I1317" i="4"/>
  <c r="J1317" i="7" s="1"/>
  <c r="I1318" i="4"/>
  <c r="J1318" i="7" s="1"/>
  <c r="I1319" i="4"/>
  <c r="J1319" i="7" s="1"/>
  <c r="I1320" i="4"/>
  <c r="J1320" i="7" s="1"/>
  <c r="I1321" i="4"/>
  <c r="J1321" i="7" s="1"/>
  <c r="I1322" i="4"/>
  <c r="J1322" i="7" s="1"/>
  <c r="I1323" i="4"/>
  <c r="J1323" i="7" s="1"/>
  <c r="I1324" i="4"/>
  <c r="J1324" i="7" s="1"/>
  <c r="I1325" i="4"/>
  <c r="J1325" i="7" s="1"/>
  <c r="I1326" i="4"/>
  <c r="J1326" i="7" s="1"/>
  <c r="I1327" i="4"/>
  <c r="J1327" i="7" s="1"/>
  <c r="I1328" i="4"/>
  <c r="J1328" i="7" s="1"/>
  <c r="I1329" i="4"/>
  <c r="J1329" i="7" s="1"/>
  <c r="I1330" i="4"/>
  <c r="J1330" i="7" s="1"/>
  <c r="I1331" i="4"/>
  <c r="J1331" i="7" s="1"/>
  <c r="I1332" i="4"/>
  <c r="J1332" i="7" s="1"/>
  <c r="I1333" i="4"/>
  <c r="J1333" i="7" s="1"/>
  <c r="I1334" i="4"/>
  <c r="J1334" i="7" s="1"/>
  <c r="I1335" i="4"/>
  <c r="J1335" i="7" s="1"/>
  <c r="I1336" i="4"/>
  <c r="J1336" i="7" s="1"/>
  <c r="I1337" i="4"/>
  <c r="J1337" i="7" s="1"/>
  <c r="I1338" i="4"/>
  <c r="J1338" i="7" s="1"/>
  <c r="I1339" i="4"/>
  <c r="J1339" i="7" s="1"/>
  <c r="I1340" i="4"/>
  <c r="J1340" i="7" s="1"/>
  <c r="I1341" i="4"/>
  <c r="J1341" i="7" s="1"/>
  <c r="I1342" i="4"/>
  <c r="J1342" i="7" s="1"/>
  <c r="I1343" i="4"/>
  <c r="J1343" i="7" s="1"/>
  <c r="I1344" i="4"/>
  <c r="J1344" i="7" s="1"/>
  <c r="I1345" i="4"/>
  <c r="J1345" i="7" s="1"/>
  <c r="I1346" i="4"/>
  <c r="J1346" i="7" s="1"/>
  <c r="I1347" i="4"/>
  <c r="J1347" i="7" s="1"/>
  <c r="I1348" i="4"/>
  <c r="J1348" i="7" s="1"/>
  <c r="I1349" i="4"/>
  <c r="J1349" i="7" s="1"/>
  <c r="I1350" i="4"/>
  <c r="J1350" i="7" s="1"/>
  <c r="I1351" i="4"/>
  <c r="J1351" i="7" s="1"/>
  <c r="I1352" i="4"/>
  <c r="J1352" i="7" s="1"/>
  <c r="I1353" i="4"/>
  <c r="J1353" i="7" s="1"/>
  <c r="I1354" i="4"/>
  <c r="J1354" i="7" s="1"/>
  <c r="I1355" i="4"/>
  <c r="J1355" i="7" s="1"/>
  <c r="I1356" i="4"/>
  <c r="J1356" i="7" s="1"/>
  <c r="I1357" i="4"/>
  <c r="J1357" i="7" s="1"/>
  <c r="I1358" i="4"/>
  <c r="J1358" i="7" s="1"/>
  <c r="I1359" i="4"/>
  <c r="J1359" i="7" s="1"/>
  <c r="I1360" i="4"/>
  <c r="J1360" i="7" s="1"/>
  <c r="I1361" i="4"/>
  <c r="J1361" i="7" s="1"/>
  <c r="I1362" i="4"/>
  <c r="J1362" i="7" s="1"/>
  <c r="I1363" i="4"/>
  <c r="J1363" i="7" s="1"/>
  <c r="I1364" i="4"/>
  <c r="J1364" i="7" s="1"/>
  <c r="I1365" i="4"/>
  <c r="J1365" i="7" s="1"/>
  <c r="I1366" i="4"/>
  <c r="J1366" i="7" s="1"/>
  <c r="I1367" i="4"/>
  <c r="J1367" i="7" s="1"/>
  <c r="I1368" i="4"/>
  <c r="J1368" i="7" s="1"/>
  <c r="I1369" i="4"/>
  <c r="J1369" i="7" s="1"/>
  <c r="I1370" i="4"/>
  <c r="J1370" i="7" s="1"/>
  <c r="I1371" i="4"/>
  <c r="J1371" i="7" s="1"/>
  <c r="I1372" i="4"/>
  <c r="J1372" i="7" s="1"/>
  <c r="I1373" i="4"/>
  <c r="J1373" i="7" s="1"/>
  <c r="I1374" i="4"/>
  <c r="J1374" i="7" s="1"/>
  <c r="I1375" i="4"/>
  <c r="J1375" i="7" s="1"/>
  <c r="I1376" i="4"/>
  <c r="J1376" i="7" s="1"/>
  <c r="I1377" i="4"/>
  <c r="J1377" i="7" s="1"/>
  <c r="I1378" i="4"/>
  <c r="J1378" i="7" s="1"/>
  <c r="I1379" i="4"/>
  <c r="J1379" i="7" s="1"/>
  <c r="I1380" i="4"/>
  <c r="J1380" i="7" s="1"/>
  <c r="I1381" i="4"/>
  <c r="J1381" i="7" s="1"/>
  <c r="I1382" i="4"/>
  <c r="J1382" i="7" s="1"/>
  <c r="I1383" i="4"/>
  <c r="J1383" i="7" s="1"/>
  <c r="I1384" i="4"/>
  <c r="J1384" i="7" s="1"/>
  <c r="I1385" i="4"/>
  <c r="J1385" i="7" s="1"/>
  <c r="I1386" i="4"/>
  <c r="J1386" i="7" s="1"/>
  <c r="I1387" i="4"/>
  <c r="J1387" i="7" s="1"/>
  <c r="I1388" i="4"/>
  <c r="J1388" i="7" s="1"/>
  <c r="I1389" i="4"/>
  <c r="J1389" i="7" s="1"/>
  <c r="I1390" i="4"/>
  <c r="J1390" i="7" s="1"/>
  <c r="I1391" i="4"/>
  <c r="J1391" i="7" s="1"/>
  <c r="I1392" i="4"/>
  <c r="J1392" i="7" s="1"/>
  <c r="I1393" i="4"/>
  <c r="J1393" i="7" s="1"/>
  <c r="I1394" i="4"/>
  <c r="J1394" i="7" s="1"/>
  <c r="I1395" i="4"/>
  <c r="J1395" i="7" s="1"/>
  <c r="I1396" i="4"/>
  <c r="J1396" i="7" s="1"/>
  <c r="I1397" i="4"/>
  <c r="J1397" i="7" s="1"/>
  <c r="I1398" i="4"/>
  <c r="J1398" i="7" s="1"/>
  <c r="I1399" i="4"/>
  <c r="J1399" i="7" s="1"/>
  <c r="I1400" i="4"/>
  <c r="J1400" i="7" s="1"/>
  <c r="I1401" i="4"/>
  <c r="J1401" i="7" s="1"/>
  <c r="I1402" i="4"/>
  <c r="J1402" i="7" s="1"/>
  <c r="I1403" i="4"/>
  <c r="J1403" i="7" s="1"/>
  <c r="I1404" i="4"/>
  <c r="J1404" i="7" s="1"/>
  <c r="I1405" i="4"/>
  <c r="J1405" i="7" s="1"/>
  <c r="I1406" i="4"/>
  <c r="J1406" i="7" s="1"/>
  <c r="I1407" i="4"/>
  <c r="J1407" i="7" s="1"/>
  <c r="I1408" i="4"/>
  <c r="J1408" i="7" s="1"/>
  <c r="I1409" i="4"/>
  <c r="J1409" i="7" s="1"/>
  <c r="I1410" i="4"/>
  <c r="J1410" i="7" s="1"/>
  <c r="I1411" i="4"/>
  <c r="J1411" i="7" s="1"/>
  <c r="I1412" i="4"/>
  <c r="J1412" i="7" s="1"/>
  <c r="I1413" i="4"/>
  <c r="J1413" i="7" s="1"/>
  <c r="I1414" i="4"/>
  <c r="J1414" i="7" s="1"/>
  <c r="I1415" i="4"/>
  <c r="J1415" i="7" s="1"/>
  <c r="I1416" i="4"/>
  <c r="J1416" i="7" s="1"/>
  <c r="I1417" i="4"/>
  <c r="J1417" i="7" s="1"/>
  <c r="I1418" i="4"/>
  <c r="J1418" i="7" s="1"/>
  <c r="I1419" i="4"/>
  <c r="J1419" i="7" s="1"/>
  <c r="I1420" i="4"/>
  <c r="J1420" i="7" s="1"/>
  <c r="I1421" i="4"/>
  <c r="J1421" i="7" s="1"/>
  <c r="I1422" i="4"/>
  <c r="J1422" i="7" s="1"/>
  <c r="I1423" i="4"/>
  <c r="J1423" i="7" s="1"/>
  <c r="I1424" i="4"/>
  <c r="J1424" i="7" s="1"/>
  <c r="I1425" i="4"/>
  <c r="J1425" i="7" s="1"/>
  <c r="I1426" i="4"/>
  <c r="J1426" i="7" s="1"/>
  <c r="I1427" i="4"/>
  <c r="J1427" i="7" s="1"/>
  <c r="I1428" i="4"/>
  <c r="J1428" i="7" s="1"/>
  <c r="I1429" i="4"/>
  <c r="J1429" i="7" s="1"/>
  <c r="I1430" i="4"/>
  <c r="J1430" i="7" s="1"/>
  <c r="I1431" i="4"/>
  <c r="J1431" i="7" s="1"/>
  <c r="I1432" i="4"/>
  <c r="J1432" i="7" s="1"/>
  <c r="I1433" i="4"/>
  <c r="J1433" i="7" s="1"/>
  <c r="I1434" i="4"/>
  <c r="J1434" i="7" s="1"/>
  <c r="I1435" i="4"/>
  <c r="J1435" i="7" s="1"/>
  <c r="I1436" i="4"/>
  <c r="J1436" i="7" s="1"/>
  <c r="I1437" i="4"/>
  <c r="J1437" i="7" s="1"/>
  <c r="I1438" i="4"/>
  <c r="J1438" i="7" s="1"/>
  <c r="I1439" i="4"/>
  <c r="J1439" i="7" s="1"/>
  <c r="I1440" i="4"/>
  <c r="J1440" i="7" s="1"/>
  <c r="I1441" i="4"/>
  <c r="J1441" i="7" s="1"/>
  <c r="I1442" i="4"/>
  <c r="J1442" i="7" s="1"/>
  <c r="I1443" i="4"/>
  <c r="J1443" i="7" s="1"/>
  <c r="I1444" i="4"/>
  <c r="J1444" i="7" s="1"/>
  <c r="I1445" i="4"/>
  <c r="J1445" i="7" s="1"/>
  <c r="I1446" i="4"/>
  <c r="J1446" i="7" s="1"/>
  <c r="I1447" i="4"/>
  <c r="J1447" i="7" s="1"/>
  <c r="I1448" i="4"/>
  <c r="J1448" i="7" s="1"/>
  <c r="I1449" i="4"/>
  <c r="J1449" i="7" s="1"/>
  <c r="I1450" i="4"/>
  <c r="J1450" i="7" s="1"/>
  <c r="I1451" i="4"/>
  <c r="J1451" i="7" s="1"/>
  <c r="I1452" i="4"/>
  <c r="J1452" i="7" s="1"/>
  <c r="I1453" i="4"/>
  <c r="J1453" i="7" s="1"/>
  <c r="I1454" i="4"/>
  <c r="J1454" i="7" s="1"/>
  <c r="I1455" i="4"/>
  <c r="J1455" i="7" s="1"/>
  <c r="I1456" i="4"/>
  <c r="J1456" i="7" s="1"/>
  <c r="I1457" i="4"/>
  <c r="J1457" i="7" s="1"/>
  <c r="I1458" i="4"/>
  <c r="J1458" i="7" s="1"/>
  <c r="I1459" i="4"/>
  <c r="J1459" i="7" s="1"/>
  <c r="I1460" i="4"/>
  <c r="J1460" i="7" s="1"/>
  <c r="I1461" i="4"/>
  <c r="J1461" i="7" s="1"/>
  <c r="I1462" i="4"/>
  <c r="J1462" i="7" s="1"/>
  <c r="I1463" i="4"/>
  <c r="J1463" i="7" s="1"/>
  <c r="I1464" i="4"/>
  <c r="J1464" i="7" s="1"/>
  <c r="I1465" i="4"/>
  <c r="J1465" i="7" s="1"/>
  <c r="I1466" i="4"/>
  <c r="J1466" i="7" s="1"/>
  <c r="I1467" i="4"/>
  <c r="J1467" i="7" s="1"/>
  <c r="I1468" i="4"/>
  <c r="J1468" i="7" s="1"/>
  <c r="I1469" i="4"/>
  <c r="J1469" i="7" s="1"/>
  <c r="I1470" i="4"/>
  <c r="J1470" i="7" s="1"/>
  <c r="I1471" i="4"/>
  <c r="J1471" i="7" s="1"/>
  <c r="I1472" i="4"/>
  <c r="J1472" i="7" s="1"/>
  <c r="I1473" i="4"/>
  <c r="J1473" i="7" s="1"/>
  <c r="I1474" i="4"/>
  <c r="J1474" i="7" s="1"/>
  <c r="I1475" i="4"/>
  <c r="J1475" i="7" s="1"/>
  <c r="I1476" i="4"/>
  <c r="J1476" i="7" s="1"/>
  <c r="I1477" i="4"/>
  <c r="J1477" i="7" s="1"/>
  <c r="I1478" i="4"/>
  <c r="J1478" i="7" s="1"/>
  <c r="I1479" i="4"/>
  <c r="J1479" i="7" s="1"/>
  <c r="I1480" i="4"/>
  <c r="J1480" i="7" s="1"/>
  <c r="I1481" i="4"/>
  <c r="J1481" i="7" s="1"/>
  <c r="I1482" i="4"/>
  <c r="J1482" i="7" s="1"/>
  <c r="I1483" i="4"/>
  <c r="J1483" i="7" s="1"/>
  <c r="I1484" i="4"/>
  <c r="J1484" i="7" s="1"/>
  <c r="I1485" i="4"/>
  <c r="J1485" i="7" s="1"/>
  <c r="I1486" i="4"/>
  <c r="J1486" i="7" s="1"/>
  <c r="I1487" i="4"/>
  <c r="J1487" i="7" s="1"/>
  <c r="I1488" i="4"/>
  <c r="J1488" i="7" s="1"/>
  <c r="I1489" i="4"/>
  <c r="J1489" i="7" s="1"/>
  <c r="I1490" i="4"/>
  <c r="J1490" i="7" s="1"/>
  <c r="I1491" i="4"/>
  <c r="J1491" i="7" s="1"/>
  <c r="I1492" i="4"/>
  <c r="J1492" i="7" s="1"/>
  <c r="I1493" i="4"/>
  <c r="J1493" i="7" s="1"/>
  <c r="I1494" i="4"/>
  <c r="J1494" i="7" s="1"/>
  <c r="I1495" i="4"/>
  <c r="J1495" i="7" s="1"/>
  <c r="I1496" i="4"/>
  <c r="J1496" i="7" s="1"/>
  <c r="I1497" i="4"/>
  <c r="J1497" i="7" s="1"/>
  <c r="I1498" i="4"/>
  <c r="J1498" i="7" s="1"/>
  <c r="I1499" i="4"/>
  <c r="J1499" i="7" s="1"/>
  <c r="I1500" i="4"/>
  <c r="J1500" i="7" s="1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D1501" i="1"/>
  <c r="Q1501" i="1"/>
  <c r="T1501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C543" i="1"/>
  <c r="N955" i="6" l="1"/>
  <c r="N956" i="6"/>
  <c r="L956" i="6"/>
  <c r="N954" i="6"/>
  <c r="N953" i="6"/>
  <c r="B597" i="6"/>
  <c r="D597" i="6"/>
  <c r="B593" i="6"/>
  <c r="D593" i="6"/>
  <c r="B589" i="6"/>
  <c r="D589" i="6"/>
  <c r="B585" i="6"/>
  <c r="D585" i="6"/>
  <c r="B581" i="6"/>
  <c r="D581" i="6"/>
  <c r="B577" i="6"/>
  <c r="D577" i="6"/>
  <c r="B573" i="6"/>
  <c r="D573" i="6"/>
  <c r="B569" i="6"/>
  <c r="D569" i="6"/>
  <c r="B565" i="6"/>
  <c r="D565" i="6"/>
  <c r="B561" i="6"/>
  <c r="D561" i="6"/>
  <c r="B557" i="6"/>
  <c r="D557" i="6"/>
  <c r="B553" i="6"/>
  <c r="D553" i="6"/>
  <c r="B549" i="6"/>
  <c r="D549" i="6"/>
  <c r="B545" i="6"/>
  <c r="D545" i="6"/>
  <c r="B541" i="6"/>
  <c r="D541" i="6"/>
  <c r="B537" i="6"/>
  <c r="D537" i="6"/>
  <c r="B533" i="6"/>
  <c r="D533" i="6"/>
  <c r="B529" i="6"/>
  <c r="D529" i="6"/>
  <c r="B525" i="6"/>
  <c r="D525" i="6"/>
  <c r="B521" i="6"/>
  <c r="D521" i="6"/>
  <c r="B517" i="6"/>
  <c r="D517" i="6"/>
  <c r="B513" i="6"/>
  <c r="D513" i="6"/>
  <c r="B509" i="6"/>
  <c r="D509" i="6"/>
  <c r="B505" i="6"/>
  <c r="D505" i="6"/>
  <c r="B501" i="6"/>
  <c r="D501" i="6"/>
  <c r="B497" i="6"/>
  <c r="D497" i="6"/>
  <c r="B493" i="6"/>
  <c r="D493" i="6"/>
  <c r="B489" i="6"/>
  <c r="D489" i="6"/>
  <c r="B485" i="6"/>
  <c r="D485" i="6"/>
  <c r="B481" i="6"/>
  <c r="D481" i="6"/>
  <c r="B820" i="6"/>
  <c r="D956" i="6"/>
  <c r="D952" i="6"/>
  <c r="D948" i="6"/>
  <c r="D944" i="6"/>
  <c r="D940" i="6"/>
  <c r="D936" i="6"/>
  <c r="D932" i="6"/>
  <c r="D928" i="6"/>
  <c r="D924" i="6"/>
  <c r="D920" i="6"/>
  <c r="D916" i="6"/>
  <c r="D912" i="6"/>
  <c r="D908" i="6"/>
  <c r="D904" i="6"/>
  <c r="D900" i="6"/>
  <c r="D896" i="6"/>
  <c r="D892" i="6"/>
  <c r="D888" i="6"/>
  <c r="D884" i="6"/>
  <c r="D880" i="6"/>
  <c r="D876" i="6"/>
  <c r="D872" i="6"/>
  <c r="D868" i="6"/>
  <c r="D864" i="6"/>
  <c r="D860" i="6"/>
  <c r="D856" i="6"/>
  <c r="D852" i="6"/>
  <c r="D848" i="6"/>
  <c r="D844" i="6"/>
  <c r="D840" i="6"/>
  <c r="D836" i="6"/>
  <c r="D832" i="6"/>
  <c r="D828" i="6"/>
  <c r="D824" i="6"/>
  <c r="D816" i="6"/>
  <c r="D812" i="6"/>
  <c r="D808" i="6"/>
  <c r="D804" i="6"/>
  <c r="D800" i="6"/>
  <c r="D796" i="6"/>
  <c r="D792" i="6"/>
  <c r="D788" i="6"/>
  <c r="D784" i="6"/>
  <c r="D780" i="6"/>
  <c r="D776" i="6"/>
  <c r="D772" i="6"/>
  <c r="D768" i="6"/>
  <c r="D764" i="6"/>
  <c r="D760" i="6"/>
  <c r="D756" i="6"/>
  <c r="D752" i="6"/>
  <c r="D748" i="6"/>
  <c r="D744" i="6"/>
  <c r="D740" i="6"/>
  <c r="D736" i="6"/>
  <c r="D732" i="6"/>
  <c r="D728" i="6"/>
  <c r="D724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C1284" i="7"/>
  <c r="C1296" i="7"/>
  <c r="C1280" i="7"/>
  <c r="C1398" i="7"/>
  <c r="C1394" i="7"/>
  <c r="C1390" i="7"/>
  <c r="C1386" i="7"/>
  <c r="C1382" i="7"/>
  <c r="C1378" i="7"/>
  <c r="C1374" i="7"/>
  <c r="C1370" i="7"/>
  <c r="C1366" i="7"/>
  <c r="C1362" i="7"/>
  <c r="C1358" i="7"/>
  <c r="C1354" i="7"/>
  <c r="C1350" i="7"/>
  <c r="C1346" i="7"/>
  <c r="C1342" i="7"/>
  <c r="C1338" i="7"/>
  <c r="C1334" i="7"/>
  <c r="C1330" i="7"/>
  <c r="C1326" i="7"/>
  <c r="C1322" i="7"/>
  <c r="C1318" i="7"/>
  <c r="C1314" i="7"/>
  <c r="C1310" i="7"/>
  <c r="C1306" i="7"/>
  <c r="C1302" i="7"/>
  <c r="C1298" i="7"/>
  <c r="C1294" i="7"/>
  <c r="C1290" i="7"/>
  <c r="C1286" i="7"/>
  <c r="C1282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D401" i="7"/>
  <c r="C401" i="7" s="1"/>
  <c r="E401" i="7"/>
  <c r="F401" i="7"/>
  <c r="I401" i="7"/>
  <c r="K401" i="7"/>
  <c r="M401" i="7"/>
  <c r="N401" i="7"/>
  <c r="D402" i="7"/>
  <c r="C402" i="7" s="1"/>
  <c r="E402" i="7"/>
  <c r="F402" i="7"/>
  <c r="I402" i="7"/>
  <c r="K402" i="7"/>
  <c r="M402" i="7"/>
  <c r="N402" i="7"/>
  <c r="D403" i="7"/>
  <c r="C403" i="7" s="1"/>
  <c r="E403" i="7"/>
  <c r="F403" i="7"/>
  <c r="I403" i="7"/>
  <c r="K403" i="7"/>
  <c r="M403" i="7"/>
  <c r="N403" i="7"/>
  <c r="D404" i="7"/>
  <c r="C404" i="7" s="1"/>
  <c r="E404" i="7"/>
  <c r="F404" i="7"/>
  <c r="I404" i="7"/>
  <c r="K404" i="7"/>
  <c r="M404" i="7"/>
  <c r="N404" i="7"/>
  <c r="D405" i="7"/>
  <c r="C405" i="7" s="1"/>
  <c r="E405" i="7"/>
  <c r="F405" i="7"/>
  <c r="I405" i="7"/>
  <c r="K405" i="7"/>
  <c r="M405" i="7"/>
  <c r="N405" i="7"/>
  <c r="D406" i="7"/>
  <c r="C406" i="7" s="1"/>
  <c r="E406" i="7"/>
  <c r="F406" i="7"/>
  <c r="I406" i="7"/>
  <c r="K406" i="7"/>
  <c r="M406" i="7"/>
  <c r="N406" i="7"/>
  <c r="D407" i="7"/>
  <c r="C407" i="7" s="1"/>
  <c r="E407" i="7"/>
  <c r="F407" i="7"/>
  <c r="I407" i="7"/>
  <c r="K407" i="7"/>
  <c r="M407" i="7"/>
  <c r="N407" i="7"/>
  <c r="D408" i="7"/>
  <c r="C408" i="7" s="1"/>
  <c r="E408" i="7"/>
  <c r="F408" i="7"/>
  <c r="I408" i="7"/>
  <c r="K408" i="7"/>
  <c r="M408" i="7"/>
  <c r="N408" i="7"/>
  <c r="D409" i="7"/>
  <c r="C409" i="7" s="1"/>
  <c r="E409" i="7"/>
  <c r="F409" i="7"/>
  <c r="I409" i="7"/>
  <c r="K409" i="7"/>
  <c r="M409" i="7"/>
  <c r="N409" i="7"/>
  <c r="D410" i="7"/>
  <c r="C410" i="7" s="1"/>
  <c r="E410" i="7"/>
  <c r="F410" i="7"/>
  <c r="I410" i="7"/>
  <c r="K410" i="7"/>
  <c r="M410" i="7"/>
  <c r="N410" i="7"/>
  <c r="D411" i="7"/>
  <c r="C411" i="7" s="1"/>
  <c r="E411" i="7"/>
  <c r="F411" i="7"/>
  <c r="I411" i="7"/>
  <c r="K411" i="7"/>
  <c r="M411" i="7"/>
  <c r="N411" i="7"/>
  <c r="D412" i="7"/>
  <c r="C412" i="7" s="1"/>
  <c r="E412" i="7"/>
  <c r="F412" i="7"/>
  <c r="I412" i="7"/>
  <c r="K412" i="7"/>
  <c r="M412" i="7"/>
  <c r="N412" i="7"/>
  <c r="D413" i="7"/>
  <c r="C413" i="7" s="1"/>
  <c r="E413" i="7"/>
  <c r="F413" i="7"/>
  <c r="I413" i="7"/>
  <c r="K413" i="7"/>
  <c r="M413" i="7"/>
  <c r="N413" i="7"/>
  <c r="D414" i="7"/>
  <c r="C414" i="7" s="1"/>
  <c r="E414" i="7"/>
  <c r="F414" i="7"/>
  <c r="I414" i="7"/>
  <c r="K414" i="7"/>
  <c r="M414" i="7"/>
  <c r="N414" i="7"/>
  <c r="D415" i="7"/>
  <c r="C415" i="7" s="1"/>
  <c r="E415" i="7"/>
  <c r="F415" i="7"/>
  <c r="I415" i="7"/>
  <c r="K415" i="7"/>
  <c r="M415" i="7"/>
  <c r="N415" i="7"/>
  <c r="D416" i="7"/>
  <c r="C416" i="7" s="1"/>
  <c r="E416" i="7"/>
  <c r="F416" i="7"/>
  <c r="I416" i="7"/>
  <c r="K416" i="7"/>
  <c r="M416" i="7"/>
  <c r="N416" i="7"/>
  <c r="D417" i="7"/>
  <c r="C417" i="7" s="1"/>
  <c r="E417" i="7"/>
  <c r="F417" i="7"/>
  <c r="I417" i="7"/>
  <c r="K417" i="7"/>
  <c r="M417" i="7"/>
  <c r="N417" i="7"/>
  <c r="D418" i="7"/>
  <c r="C418" i="7" s="1"/>
  <c r="E418" i="7"/>
  <c r="F418" i="7"/>
  <c r="I418" i="7"/>
  <c r="K418" i="7"/>
  <c r="M418" i="7"/>
  <c r="N418" i="7"/>
  <c r="D419" i="7"/>
  <c r="C419" i="7" s="1"/>
  <c r="E419" i="7"/>
  <c r="F419" i="7"/>
  <c r="I419" i="7"/>
  <c r="K419" i="7"/>
  <c r="M419" i="7"/>
  <c r="N419" i="7"/>
  <c r="D420" i="7"/>
  <c r="C420" i="7" s="1"/>
  <c r="E420" i="7"/>
  <c r="F420" i="7"/>
  <c r="I420" i="7"/>
  <c r="K420" i="7"/>
  <c r="M420" i="7"/>
  <c r="N420" i="7"/>
  <c r="D421" i="7"/>
  <c r="C421" i="7" s="1"/>
  <c r="E421" i="7"/>
  <c r="F421" i="7"/>
  <c r="I421" i="7"/>
  <c r="K421" i="7"/>
  <c r="M421" i="7"/>
  <c r="N421" i="7"/>
  <c r="D422" i="7"/>
  <c r="C422" i="7" s="1"/>
  <c r="E422" i="7"/>
  <c r="F422" i="7"/>
  <c r="I422" i="7"/>
  <c r="K422" i="7"/>
  <c r="M422" i="7"/>
  <c r="N422" i="7"/>
  <c r="D423" i="7"/>
  <c r="C423" i="7" s="1"/>
  <c r="E423" i="7"/>
  <c r="F423" i="7"/>
  <c r="I423" i="7"/>
  <c r="K423" i="7"/>
  <c r="M423" i="7"/>
  <c r="N423" i="7"/>
  <c r="D424" i="7"/>
  <c r="C424" i="7" s="1"/>
  <c r="E424" i="7"/>
  <c r="F424" i="7"/>
  <c r="I424" i="7"/>
  <c r="K424" i="7"/>
  <c r="M424" i="7"/>
  <c r="N424" i="7"/>
  <c r="D425" i="7"/>
  <c r="C425" i="7" s="1"/>
  <c r="E425" i="7"/>
  <c r="F425" i="7"/>
  <c r="I425" i="7"/>
  <c r="K425" i="7"/>
  <c r="M425" i="7"/>
  <c r="N425" i="7"/>
  <c r="D426" i="7"/>
  <c r="C426" i="7" s="1"/>
  <c r="E426" i="7"/>
  <c r="F426" i="7"/>
  <c r="I426" i="7"/>
  <c r="K426" i="7"/>
  <c r="M426" i="7"/>
  <c r="N426" i="7"/>
  <c r="D427" i="7"/>
  <c r="C427" i="7" s="1"/>
  <c r="E427" i="7"/>
  <c r="F427" i="7"/>
  <c r="I427" i="7"/>
  <c r="K427" i="7"/>
  <c r="M427" i="7"/>
  <c r="N427" i="7"/>
  <c r="D428" i="7"/>
  <c r="C428" i="7" s="1"/>
  <c r="E428" i="7"/>
  <c r="F428" i="7"/>
  <c r="I428" i="7"/>
  <c r="K428" i="7"/>
  <c r="M428" i="7"/>
  <c r="N428" i="7"/>
  <c r="D429" i="7"/>
  <c r="C429" i="7" s="1"/>
  <c r="E429" i="7"/>
  <c r="F429" i="7"/>
  <c r="I429" i="7"/>
  <c r="K429" i="7"/>
  <c r="M429" i="7"/>
  <c r="N429" i="7"/>
  <c r="D430" i="7"/>
  <c r="C430" i="7" s="1"/>
  <c r="E430" i="7"/>
  <c r="F430" i="7"/>
  <c r="I430" i="7"/>
  <c r="K430" i="7"/>
  <c r="M430" i="7"/>
  <c r="N430" i="7"/>
  <c r="D431" i="7"/>
  <c r="C431" i="7" s="1"/>
  <c r="E431" i="7"/>
  <c r="F431" i="7"/>
  <c r="I431" i="7"/>
  <c r="K431" i="7"/>
  <c r="M431" i="7"/>
  <c r="N431" i="7"/>
  <c r="D432" i="7"/>
  <c r="C432" i="7" s="1"/>
  <c r="E432" i="7"/>
  <c r="F432" i="7"/>
  <c r="I432" i="7"/>
  <c r="K432" i="7"/>
  <c r="M432" i="7"/>
  <c r="N432" i="7"/>
  <c r="D433" i="7"/>
  <c r="C433" i="7" s="1"/>
  <c r="E433" i="7"/>
  <c r="F433" i="7"/>
  <c r="I433" i="7"/>
  <c r="K433" i="7"/>
  <c r="M433" i="7"/>
  <c r="N433" i="7"/>
  <c r="D434" i="7"/>
  <c r="C434" i="7" s="1"/>
  <c r="E434" i="7"/>
  <c r="F434" i="7"/>
  <c r="I434" i="7"/>
  <c r="K434" i="7"/>
  <c r="M434" i="7"/>
  <c r="N434" i="7"/>
  <c r="D435" i="7"/>
  <c r="C435" i="7" s="1"/>
  <c r="E435" i="7"/>
  <c r="F435" i="7"/>
  <c r="I435" i="7"/>
  <c r="K435" i="7"/>
  <c r="M435" i="7"/>
  <c r="N435" i="7"/>
  <c r="D436" i="7"/>
  <c r="C436" i="7" s="1"/>
  <c r="E436" i="7"/>
  <c r="F436" i="7"/>
  <c r="I436" i="7"/>
  <c r="K436" i="7"/>
  <c r="M436" i="7"/>
  <c r="N436" i="7"/>
  <c r="D437" i="7"/>
  <c r="C437" i="7" s="1"/>
  <c r="E437" i="7"/>
  <c r="F437" i="7"/>
  <c r="I437" i="7"/>
  <c r="K437" i="7"/>
  <c r="M437" i="7"/>
  <c r="N437" i="7"/>
  <c r="D438" i="7"/>
  <c r="C438" i="7" s="1"/>
  <c r="E438" i="7"/>
  <c r="F438" i="7"/>
  <c r="I438" i="7"/>
  <c r="K438" i="7"/>
  <c r="M438" i="7"/>
  <c r="N438" i="7"/>
  <c r="D439" i="7"/>
  <c r="C439" i="7" s="1"/>
  <c r="E439" i="7"/>
  <c r="F439" i="7"/>
  <c r="I439" i="7"/>
  <c r="K439" i="7"/>
  <c r="M439" i="7"/>
  <c r="N439" i="7"/>
  <c r="D440" i="7"/>
  <c r="C440" i="7" s="1"/>
  <c r="E440" i="7"/>
  <c r="F440" i="7"/>
  <c r="I440" i="7"/>
  <c r="K440" i="7"/>
  <c r="M440" i="7"/>
  <c r="N440" i="7"/>
  <c r="D441" i="7"/>
  <c r="C441" i="7" s="1"/>
  <c r="E441" i="7"/>
  <c r="F441" i="7"/>
  <c r="I441" i="7"/>
  <c r="K441" i="7"/>
  <c r="M441" i="7"/>
  <c r="N441" i="7"/>
  <c r="D442" i="7"/>
  <c r="C442" i="7" s="1"/>
  <c r="E442" i="7"/>
  <c r="F442" i="7"/>
  <c r="I442" i="7"/>
  <c r="K442" i="7"/>
  <c r="M442" i="7"/>
  <c r="N442" i="7"/>
  <c r="D443" i="7"/>
  <c r="C443" i="7" s="1"/>
  <c r="E443" i="7"/>
  <c r="F443" i="7"/>
  <c r="I443" i="7"/>
  <c r="K443" i="7"/>
  <c r="M443" i="7"/>
  <c r="N443" i="7"/>
  <c r="D444" i="7"/>
  <c r="C444" i="7" s="1"/>
  <c r="E444" i="7"/>
  <c r="F444" i="7"/>
  <c r="I444" i="7"/>
  <c r="K444" i="7"/>
  <c r="M444" i="7"/>
  <c r="N444" i="7"/>
  <c r="D445" i="7"/>
  <c r="C445" i="7" s="1"/>
  <c r="E445" i="7"/>
  <c r="F445" i="7"/>
  <c r="I445" i="7"/>
  <c r="K445" i="7"/>
  <c r="M445" i="7"/>
  <c r="N445" i="7"/>
  <c r="D446" i="7"/>
  <c r="C446" i="7" s="1"/>
  <c r="E446" i="7"/>
  <c r="F446" i="7"/>
  <c r="I446" i="7"/>
  <c r="K446" i="7"/>
  <c r="M446" i="7"/>
  <c r="N446" i="7"/>
  <c r="D447" i="7"/>
  <c r="C447" i="7" s="1"/>
  <c r="E447" i="7"/>
  <c r="F447" i="7"/>
  <c r="I447" i="7"/>
  <c r="K447" i="7"/>
  <c r="M447" i="7"/>
  <c r="N447" i="7"/>
  <c r="D448" i="7"/>
  <c r="C448" i="7" s="1"/>
  <c r="E448" i="7"/>
  <c r="F448" i="7"/>
  <c r="I448" i="7"/>
  <c r="K448" i="7"/>
  <c r="M448" i="7"/>
  <c r="N448" i="7"/>
  <c r="D449" i="7"/>
  <c r="C449" i="7" s="1"/>
  <c r="E449" i="7"/>
  <c r="F449" i="7"/>
  <c r="I449" i="7"/>
  <c r="K449" i="7"/>
  <c r="M449" i="7"/>
  <c r="N449" i="7"/>
  <c r="D450" i="7"/>
  <c r="C450" i="7" s="1"/>
  <c r="E450" i="7"/>
  <c r="F450" i="7"/>
  <c r="I450" i="7"/>
  <c r="K450" i="7"/>
  <c r="M450" i="7"/>
  <c r="N450" i="7"/>
  <c r="D451" i="7"/>
  <c r="C451" i="7" s="1"/>
  <c r="E451" i="7"/>
  <c r="F451" i="7"/>
  <c r="I451" i="7"/>
  <c r="K451" i="7"/>
  <c r="M451" i="7"/>
  <c r="N451" i="7"/>
  <c r="D452" i="7"/>
  <c r="C452" i="7" s="1"/>
  <c r="E452" i="7"/>
  <c r="F452" i="7"/>
  <c r="I452" i="7"/>
  <c r="K452" i="7"/>
  <c r="M452" i="7"/>
  <c r="N452" i="7"/>
  <c r="D453" i="7"/>
  <c r="C453" i="7" s="1"/>
  <c r="E453" i="7"/>
  <c r="F453" i="7"/>
  <c r="I453" i="7"/>
  <c r="K453" i="7"/>
  <c r="M453" i="7"/>
  <c r="N453" i="7"/>
  <c r="D454" i="7"/>
  <c r="C454" i="7" s="1"/>
  <c r="E454" i="7"/>
  <c r="F454" i="7"/>
  <c r="I454" i="7"/>
  <c r="K454" i="7"/>
  <c r="M454" i="7"/>
  <c r="N454" i="7"/>
  <c r="D455" i="7"/>
  <c r="C455" i="7" s="1"/>
  <c r="E455" i="7"/>
  <c r="F455" i="7"/>
  <c r="I455" i="7"/>
  <c r="K455" i="7"/>
  <c r="M455" i="7"/>
  <c r="N455" i="7"/>
  <c r="D456" i="7"/>
  <c r="C456" i="7" s="1"/>
  <c r="E456" i="7"/>
  <c r="F456" i="7"/>
  <c r="I456" i="7"/>
  <c r="K456" i="7"/>
  <c r="M456" i="7"/>
  <c r="N456" i="7"/>
  <c r="D457" i="7"/>
  <c r="C457" i="7" s="1"/>
  <c r="E457" i="7"/>
  <c r="F457" i="7"/>
  <c r="I457" i="7"/>
  <c r="K457" i="7"/>
  <c r="M457" i="7"/>
  <c r="N457" i="7"/>
  <c r="D458" i="7"/>
  <c r="C458" i="7" s="1"/>
  <c r="E458" i="7"/>
  <c r="F458" i="7"/>
  <c r="I458" i="7"/>
  <c r="K458" i="7"/>
  <c r="M458" i="7"/>
  <c r="N458" i="7"/>
  <c r="D459" i="7"/>
  <c r="C459" i="7" s="1"/>
  <c r="E459" i="7"/>
  <c r="F459" i="7"/>
  <c r="I459" i="7"/>
  <c r="K459" i="7"/>
  <c r="M459" i="7"/>
  <c r="N459" i="7"/>
  <c r="D460" i="7"/>
  <c r="C460" i="7" s="1"/>
  <c r="E460" i="7"/>
  <c r="F460" i="7"/>
  <c r="I460" i="7"/>
  <c r="K460" i="7"/>
  <c r="M460" i="7"/>
  <c r="N460" i="7"/>
  <c r="D461" i="7"/>
  <c r="C461" i="7" s="1"/>
  <c r="E461" i="7"/>
  <c r="F461" i="7"/>
  <c r="I461" i="7"/>
  <c r="K461" i="7"/>
  <c r="M461" i="7"/>
  <c r="N461" i="7"/>
  <c r="D462" i="7"/>
  <c r="C462" i="7" s="1"/>
  <c r="E462" i="7"/>
  <c r="F462" i="7"/>
  <c r="I462" i="7"/>
  <c r="K462" i="7"/>
  <c r="M462" i="7"/>
  <c r="N462" i="7"/>
  <c r="D463" i="7"/>
  <c r="C463" i="7" s="1"/>
  <c r="E463" i="7"/>
  <c r="F463" i="7"/>
  <c r="I463" i="7"/>
  <c r="K463" i="7"/>
  <c r="M463" i="7"/>
  <c r="N463" i="7"/>
  <c r="D464" i="7"/>
  <c r="C464" i="7" s="1"/>
  <c r="E464" i="7"/>
  <c r="F464" i="7"/>
  <c r="I464" i="7"/>
  <c r="K464" i="7"/>
  <c r="M464" i="7"/>
  <c r="N464" i="7"/>
  <c r="D465" i="7"/>
  <c r="C465" i="7" s="1"/>
  <c r="E465" i="7"/>
  <c r="F465" i="7"/>
  <c r="I465" i="7"/>
  <c r="K465" i="7"/>
  <c r="M465" i="7"/>
  <c r="N465" i="7"/>
  <c r="D466" i="7"/>
  <c r="C466" i="7" s="1"/>
  <c r="E466" i="7"/>
  <c r="F466" i="7"/>
  <c r="I466" i="7"/>
  <c r="K466" i="7"/>
  <c r="M466" i="7"/>
  <c r="N466" i="7"/>
  <c r="D467" i="7"/>
  <c r="C467" i="7" s="1"/>
  <c r="E467" i="7"/>
  <c r="F467" i="7"/>
  <c r="I467" i="7"/>
  <c r="K467" i="7"/>
  <c r="M467" i="7"/>
  <c r="N467" i="7"/>
  <c r="D468" i="7"/>
  <c r="C468" i="7" s="1"/>
  <c r="E468" i="7"/>
  <c r="F468" i="7"/>
  <c r="I468" i="7"/>
  <c r="K468" i="7"/>
  <c r="M468" i="7"/>
  <c r="N468" i="7"/>
  <c r="D469" i="7"/>
  <c r="C469" i="7" s="1"/>
  <c r="E469" i="7"/>
  <c r="F469" i="7"/>
  <c r="I469" i="7"/>
  <c r="K469" i="7"/>
  <c r="M469" i="7"/>
  <c r="N469" i="7"/>
  <c r="D470" i="7"/>
  <c r="C470" i="7" s="1"/>
  <c r="E470" i="7"/>
  <c r="F470" i="7"/>
  <c r="I470" i="7"/>
  <c r="K470" i="7"/>
  <c r="M470" i="7"/>
  <c r="N470" i="7"/>
  <c r="D471" i="7"/>
  <c r="C471" i="7" s="1"/>
  <c r="E471" i="7"/>
  <c r="F471" i="7"/>
  <c r="I471" i="7"/>
  <c r="K471" i="7"/>
  <c r="M471" i="7"/>
  <c r="N471" i="7"/>
  <c r="D472" i="7"/>
  <c r="C472" i="7" s="1"/>
  <c r="E472" i="7"/>
  <c r="F472" i="7"/>
  <c r="I472" i="7"/>
  <c r="K472" i="7"/>
  <c r="M472" i="7"/>
  <c r="N472" i="7"/>
  <c r="D473" i="7"/>
  <c r="C473" i="7" s="1"/>
  <c r="E473" i="7"/>
  <c r="F473" i="7"/>
  <c r="I473" i="7"/>
  <c r="K473" i="7"/>
  <c r="M473" i="7"/>
  <c r="N473" i="7"/>
  <c r="D474" i="7"/>
  <c r="C474" i="7" s="1"/>
  <c r="E474" i="7"/>
  <c r="F474" i="7"/>
  <c r="I474" i="7"/>
  <c r="K474" i="7"/>
  <c r="M474" i="7"/>
  <c r="N474" i="7"/>
  <c r="D475" i="7"/>
  <c r="C475" i="7" s="1"/>
  <c r="E475" i="7"/>
  <c r="F475" i="7"/>
  <c r="I475" i="7"/>
  <c r="K475" i="7"/>
  <c r="M475" i="7"/>
  <c r="N475" i="7"/>
  <c r="D476" i="7"/>
  <c r="C476" i="7" s="1"/>
  <c r="E476" i="7"/>
  <c r="F476" i="7"/>
  <c r="I476" i="7"/>
  <c r="K476" i="7"/>
  <c r="M476" i="7"/>
  <c r="N476" i="7"/>
  <c r="D477" i="7"/>
  <c r="C477" i="7" s="1"/>
  <c r="E477" i="7"/>
  <c r="F477" i="7"/>
  <c r="I477" i="7"/>
  <c r="K477" i="7"/>
  <c r="M477" i="7"/>
  <c r="N477" i="7"/>
  <c r="D478" i="7"/>
  <c r="C478" i="7" s="1"/>
  <c r="E478" i="7"/>
  <c r="F478" i="7"/>
  <c r="I478" i="7"/>
  <c r="K478" i="7"/>
  <c r="M478" i="7"/>
  <c r="N478" i="7"/>
  <c r="D479" i="7"/>
  <c r="C479" i="7" s="1"/>
  <c r="E479" i="7"/>
  <c r="F479" i="7"/>
  <c r="I479" i="7"/>
  <c r="K479" i="7"/>
  <c r="M479" i="7"/>
  <c r="N479" i="7"/>
  <c r="D480" i="7"/>
  <c r="C480" i="7" s="1"/>
  <c r="E480" i="7"/>
  <c r="F480" i="7"/>
  <c r="I480" i="7"/>
  <c r="K480" i="7"/>
  <c r="M480" i="7"/>
  <c r="N480" i="7"/>
  <c r="D481" i="7"/>
  <c r="C481" i="7" s="1"/>
  <c r="E481" i="7"/>
  <c r="F481" i="7"/>
  <c r="I481" i="7"/>
  <c r="K481" i="7"/>
  <c r="M481" i="7"/>
  <c r="N481" i="7"/>
  <c r="D482" i="7"/>
  <c r="C482" i="7" s="1"/>
  <c r="E482" i="7"/>
  <c r="F482" i="7"/>
  <c r="I482" i="7"/>
  <c r="K482" i="7"/>
  <c r="M482" i="7"/>
  <c r="N482" i="7"/>
  <c r="D483" i="7"/>
  <c r="C483" i="7" s="1"/>
  <c r="E483" i="7"/>
  <c r="F483" i="7"/>
  <c r="I483" i="7"/>
  <c r="K483" i="7"/>
  <c r="M483" i="7"/>
  <c r="N483" i="7"/>
  <c r="D484" i="7"/>
  <c r="C484" i="7" s="1"/>
  <c r="E484" i="7"/>
  <c r="F484" i="7"/>
  <c r="I484" i="7"/>
  <c r="K484" i="7"/>
  <c r="M484" i="7"/>
  <c r="N484" i="7"/>
  <c r="D485" i="7"/>
  <c r="C485" i="7" s="1"/>
  <c r="E485" i="7"/>
  <c r="F485" i="7"/>
  <c r="I485" i="7"/>
  <c r="K485" i="7"/>
  <c r="M485" i="7"/>
  <c r="N485" i="7"/>
  <c r="D486" i="7"/>
  <c r="C486" i="7" s="1"/>
  <c r="E486" i="7"/>
  <c r="F486" i="7"/>
  <c r="I486" i="7"/>
  <c r="K486" i="7"/>
  <c r="M486" i="7"/>
  <c r="N486" i="7"/>
  <c r="D487" i="7"/>
  <c r="C487" i="7" s="1"/>
  <c r="E487" i="7"/>
  <c r="F487" i="7"/>
  <c r="I487" i="7"/>
  <c r="K487" i="7"/>
  <c r="M487" i="7"/>
  <c r="N487" i="7"/>
  <c r="D488" i="7"/>
  <c r="C488" i="7" s="1"/>
  <c r="E488" i="7"/>
  <c r="F488" i="7"/>
  <c r="I488" i="7"/>
  <c r="K488" i="7"/>
  <c r="M488" i="7"/>
  <c r="N488" i="7"/>
  <c r="D489" i="7"/>
  <c r="C489" i="7" s="1"/>
  <c r="E489" i="7"/>
  <c r="F489" i="7"/>
  <c r="I489" i="7"/>
  <c r="K489" i="7"/>
  <c r="M489" i="7"/>
  <c r="N489" i="7"/>
  <c r="D490" i="7"/>
  <c r="C490" i="7" s="1"/>
  <c r="E490" i="7"/>
  <c r="F490" i="7"/>
  <c r="I490" i="7"/>
  <c r="K490" i="7"/>
  <c r="M490" i="7"/>
  <c r="N490" i="7"/>
  <c r="D491" i="7"/>
  <c r="C491" i="7" s="1"/>
  <c r="E491" i="7"/>
  <c r="F491" i="7"/>
  <c r="I491" i="7"/>
  <c r="K491" i="7"/>
  <c r="M491" i="7"/>
  <c r="N491" i="7"/>
  <c r="D492" i="7"/>
  <c r="C492" i="7" s="1"/>
  <c r="E492" i="7"/>
  <c r="F492" i="7"/>
  <c r="I492" i="7"/>
  <c r="K492" i="7"/>
  <c r="M492" i="7"/>
  <c r="N492" i="7"/>
  <c r="D493" i="7"/>
  <c r="C493" i="7" s="1"/>
  <c r="E493" i="7"/>
  <c r="F493" i="7"/>
  <c r="I493" i="7"/>
  <c r="K493" i="7"/>
  <c r="M493" i="7"/>
  <c r="N493" i="7"/>
  <c r="D494" i="7"/>
  <c r="C494" i="7" s="1"/>
  <c r="E494" i="7"/>
  <c r="F494" i="7"/>
  <c r="I494" i="7"/>
  <c r="K494" i="7"/>
  <c r="M494" i="7"/>
  <c r="N494" i="7"/>
  <c r="D495" i="7"/>
  <c r="C495" i="7" s="1"/>
  <c r="E495" i="7"/>
  <c r="F495" i="7"/>
  <c r="I495" i="7"/>
  <c r="K495" i="7"/>
  <c r="M495" i="7"/>
  <c r="N495" i="7"/>
  <c r="D496" i="7"/>
  <c r="C496" i="7" s="1"/>
  <c r="E496" i="7"/>
  <c r="F496" i="7"/>
  <c r="I496" i="7"/>
  <c r="K496" i="7"/>
  <c r="M496" i="7"/>
  <c r="N496" i="7"/>
  <c r="D497" i="7"/>
  <c r="C497" i="7" s="1"/>
  <c r="E497" i="7"/>
  <c r="F497" i="7"/>
  <c r="I497" i="7"/>
  <c r="K497" i="7"/>
  <c r="M497" i="7"/>
  <c r="N497" i="7"/>
  <c r="D498" i="7"/>
  <c r="C498" i="7" s="1"/>
  <c r="E498" i="7"/>
  <c r="F498" i="7"/>
  <c r="I498" i="7"/>
  <c r="K498" i="7"/>
  <c r="M498" i="7"/>
  <c r="N498" i="7"/>
  <c r="D499" i="7"/>
  <c r="C499" i="7" s="1"/>
  <c r="E499" i="7"/>
  <c r="F499" i="7"/>
  <c r="I499" i="7"/>
  <c r="K499" i="7"/>
  <c r="M499" i="7"/>
  <c r="N499" i="7"/>
  <c r="D500" i="7"/>
  <c r="C500" i="7" s="1"/>
  <c r="E500" i="7"/>
  <c r="F500" i="7"/>
  <c r="I500" i="7"/>
  <c r="K500" i="7"/>
  <c r="M500" i="7"/>
  <c r="N500" i="7"/>
  <c r="D501" i="7"/>
  <c r="C501" i="7" s="1"/>
  <c r="E501" i="7"/>
  <c r="F501" i="7"/>
  <c r="I501" i="7"/>
  <c r="K501" i="7"/>
  <c r="M501" i="7"/>
  <c r="N501" i="7"/>
  <c r="D502" i="7"/>
  <c r="C502" i="7" s="1"/>
  <c r="E502" i="7"/>
  <c r="F502" i="7"/>
  <c r="I502" i="7"/>
  <c r="K502" i="7"/>
  <c r="M502" i="7"/>
  <c r="N502" i="7"/>
  <c r="D503" i="7"/>
  <c r="C503" i="7" s="1"/>
  <c r="E503" i="7"/>
  <c r="F503" i="7"/>
  <c r="I503" i="7"/>
  <c r="K503" i="7"/>
  <c r="M503" i="7"/>
  <c r="N503" i="7"/>
  <c r="D504" i="7"/>
  <c r="C504" i="7" s="1"/>
  <c r="E504" i="7"/>
  <c r="F504" i="7"/>
  <c r="I504" i="7"/>
  <c r="K504" i="7"/>
  <c r="M504" i="7"/>
  <c r="N504" i="7"/>
  <c r="D505" i="7"/>
  <c r="C505" i="7" s="1"/>
  <c r="E505" i="7"/>
  <c r="F505" i="7"/>
  <c r="I505" i="7"/>
  <c r="K505" i="7"/>
  <c r="M505" i="7"/>
  <c r="N505" i="7"/>
  <c r="D506" i="7"/>
  <c r="C506" i="7" s="1"/>
  <c r="E506" i="7"/>
  <c r="F506" i="7"/>
  <c r="I506" i="7"/>
  <c r="K506" i="7"/>
  <c r="M506" i="7"/>
  <c r="N506" i="7"/>
  <c r="D507" i="7"/>
  <c r="C507" i="7" s="1"/>
  <c r="E507" i="7"/>
  <c r="F507" i="7"/>
  <c r="I507" i="7"/>
  <c r="K507" i="7"/>
  <c r="M507" i="7"/>
  <c r="N507" i="7"/>
  <c r="D508" i="7"/>
  <c r="C508" i="7" s="1"/>
  <c r="E508" i="7"/>
  <c r="F508" i="7"/>
  <c r="I508" i="7"/>
  <c r="K508" i="7"/>
  <c r="M508" i="7"/>
  <c r="N508" i="7"/>
  <c r="D509" i="7"/>
  <c r="C509" i="7" s="1"/>
  <c r="E509" i="7"/>
  <c r="F509" i="7"/>
  <c r="I509" i="7"/>
  <c r="K509" i="7"/>
  <c r="M509" i="7"/>
  <c r="N509" i="7"/>
  <c r="D510" i="7"/>
  <c r="C510" i="7" s="1"/>
  <c r="E510" i="7"/>
  <c r="F510" i="7"/>
  <c r="I510" i="7"/>
  <c r="K510" i="7"/>
  <c r="M510" i="7"/>
  <c r="N510" i="7"/>
  <c r="D511" i="7"/>
  <c r="C511" i="7" s="1"/>
  <c r="E511" i="7"/>
  <c r="F511" i="7"/>
  <c r="I511" i="7"/>
  <c r="K511" i="7"/>
  <c r="M511" i="7"/>
  <c r="N511" i="7"/>
  <c r="D512" i="7"/>
  <c r="C512" i="7" s="1"/>
  <c r="E512" i="7"/>
  <c r="F512" i="7"/>
  <c r="I512" i="7"/>
  <c r="K512" i="7"/>
  <c r="M512" i="7"/>
  <c r="N512" i="7"/>
  <c r="D513" i="7"/>
  <c r="C513" i="7" s="1"/>
  <c r="E513" i="7"/>
  <c r="F513" i="7"/>
  <c r="I513" i="7"/>
  <c r="K513" i="7"/>
  <c r="M513" i="7"/>
  <c r="N513" i="7"/>
  <c r="D514" i="7"/>
  <c r="C514" i="7" s="1"/>
  <c r="E514" i="7"/>
  <c r="F514" i="7"/>
  <c r="I514" i="7"/>
  <c r="K514" i="7"/>
  <c r="M514" i="7"/>
  <c r="N514" i="7"/>
  <c r="D515" i="7"/>
  <c r="C515" i="7" s="1"/>
  <c r="E515" i="7"/>
  <c r="F515" i="7"/>
  <c r="I515" i="7"/>
  <c r="K515" i="7"/>
  <c r="M515" i="7"/>
  <c r="N515" i="7"/>
  <c r="D516" i="7"/>
  <c r="C516" i="7" s="1"/>
  <c r="E516" i="7"/>
  <c r="F516" i="7"/>
  <c r="I516" i="7"/>
  <c r="K516" i="7"/>
  <c r="M516" i="7"/>
  <c r="N516" i="7"/>
  <c r="D517" i="7"/>
  <c r="C517" i="7" s="1"/>
  <c r="E517" i="7"/>
  <c r="F517" i="7"/>
  <c r="I517" i="7"/>
  <c r="K517" i="7"/>
  <c r="M517" i="7"/>
  <c r="N517" i="7"/>
  <c r="D518" i="7"/>
  <c r="C518" i="7" s="1"/>
  <c r="E518" i="7"/>
  <c r="F518" i="7"/>
  <c r="I518" i="7"/>
  <c r="K518" i="7"/>
  <c r="M518" i="7"/>
  <c r="N518" i="7"/>
  <c r="D519" i="7"/>
  <c r="C519" i="7" s="1"/>
  <c r="E519" i="7"/>
  <c r="F519" i="7"/>
  <c r="I519" i="7"/>
  <c r="K519" i="7"/>
  <c r="M519" i="7"/>
  <c r="N519" i="7"/>
  <c r="D520" i="7"/>
  <c r="C520" i="7" s="1"/>
  <c r="E520" i="7"/>
  <c r="F520" i="7"/>
  <c r="I520" i="7"/>
  <c r="K520" i="7"/>
  <c r="M520" i="7"/>
  <c r="N520" i="7"/>
  <c r="D521" i="7"/>
  <c r="C521" i="7" s="1"/>
  <c r="E521" i="7"/>
  <c r="F521" i="7"/>
  <c r="I521" i="7"/>
  <c r="K521" i="7"/>
  <c r="M521" i="7"/>
  <c r="N521" i="7"/>
  <c r="D522" i="7"/>
  <c r="C522" i="7" s="1"/>
  <c r="E522" i="7"/>
  <c r="F522" i="7"/>
  <c r="I522" i="7"/>
  <c r="K522" i="7"/>
  <c r="M522" i="7"/>
  <c r="N522" i="7"/>
  <c r="D523" i="7"/>
  <c r="C523" i="7" s="1"/>
  <c r="E523" i="7"/>
  <c r="F523" i="7"/>
  <c r="I523" i="7"/>
  <c r="K523" i="7"/>
  <c r="M523" i="7"/>
  <c r="N523" i="7"/>
  <c r="D524" i="7"/>
  <c r="C524" i="7" s="1"/>
  <c r="E524" i="7"/>
  <c r="F524" i="7"/>
  <c r="I524" i="7"/>
  <c r="K524" i="7"/>
  <c r="M524" i="7"/>
  <c r="N524" i="7"/>
  <c r="D525" i="7"/>
  <c r="C525" i="7" s="1"/>
  <c r="E525" i="7"/>
  <c r="F525" i="7"/>
  <c r="I525" i="7"/>
  <c r="K525" i="7"/>
  <c r="M525" i="7"/>
  <c r="N525" i="7"/>
  <c r="D526" i="7"/>
  <c r="C526" i="7" s="1"/>
  <c r="E526" i="7"/>
  <c r="F526" i="7"/>
  <c r="I526" i="7"/>
  <c r="K526" i="7"/>
  <c r="M526" i="7"/>
  <c r="N526" i="7"/>
  <c r="D527" i="7"/>
  <c r="C527" i="7" s="1"/>
  <c r="E527" i="7"/>
  <c r="F527" i="7"/>
  <c r="I527" i="7"/>
  <c r="K527" i="7"/>
  <c r="M527" i="7"/>
  <c r="N527" i="7"/>
  <c r="D528" i="7"/>
  <c r="C528" i="7" s="1"/>
  <c r="E528" i="7"/>
  <c r="F528" i="7"/>
  <c r="I528" i="7"/>
  <c r="K528" i="7"/>
  <c r="M528" i="7"/>
  <c r="N528" i="7"/>
  <c r="D529" i="7"/>
  <c r="C529" i="7" s="1"/>
  <c r="E529" i="7"/>
  <c r="F529" i="7"/>
  <c r="I529" i="7"/>
  <c r="K529" i="7"/>
  <c r="M529" i="7"/>
  <c r="N529" i="7"/>
  <c r="D530" i="7"/>
  <c r="C530" i="7" s="1"/>
  <c r="E530" i="7"/>
  <c r="F530" i="7"/>
  <c r="I530" i="7"/>
  <c r="K530" i="7"/>
  <c r="M530" i="7"/>
  <c r="N530" i="7"/>
  <c r="D531" i="7"/>
  <c r="C531" i="7" s="1"/>
  <c r="E531" i="7"/>
  <c r="F531" i="7"/>
  <c r="I531" i="7"/>
  <c r="K531" i="7"/>
  <c r="M531" i="7"/>
  <c r="N531" i="7"/>
  <c r="D532" i="7"/>
  <c r="C532" i="7" s="1"/>
  <c r="E532" i="7"/>
  <c r="F532" i="7"/>
  <c r="I532" i="7"/>
  <c r="K532" i="7"/>
  <c r="M532" i="7"/>
  <c r="N532" i="7"/>
  <c r="D533" i="7"/>
  <c r="C533" i="7" s="1"/>
  <c r="E533" i="7"/>
  <c r="F533" i="7"/>
  <c r="I533" i="7"/>
  <c r="K533" i="7"/>
  <c r="M533" i="7"/>
  <c r="N533" i="7"/>
  <c r="D534" i="7"/>
  <c r="C534" i="7" s="1"/>
  <c r="E534" i="7"/>
  <c r="F534" i="7"/>
  <c r="I534" i="7"/>
  <c r="K534" i="7"/>
  <c r="M534" i="7"/>
  <c r="N534" i="7"/>
  <c r="D535" i="7"/>
  <c r="C535" i="7" s="1"/>
  <c r="E535" i="7"/>
  <c r="F535" i="7"/>
  <c r="I535" i="7"/>
  <c r="K535" i="7"/>
  <c r="M535" i="7"/>
  <c r="N535" i="7"/>
  <c r="D536" i="7"/>
  <c r="C536" i="7" s="1"/>
  <c r="E536" i="7"/>
  <c r="F536" i="7"/>
  <c r="I536" i="7"/>
  <c r="K536" i="7"/>
  <c r="M536" i="7"/>
  <c r="N536" i="7"/>
  <c r="D537" i="7"/>
  <c r="C537" i="7" s="1"/>
  <c r="E537" i="7"/>
  <c r="F537" i="7"/>
  <c r="I537" i="7"/>
  <c r="K537" i="7"/>
  <c r="M537" i="7"/>
  <c r="N537" i="7"/>
  <c r="D538" i="7"/>
  <c r="C538" i="7" s="1"/>
  <c r="E538" i="7"/>
  <c r="F538" i="7"/>
  <c r="I538" i="7"/>
  <c r="K538" i="7"/>
  <c r="M538" i="7"/>
  <c r="N538" i="7"/>
  <c r="D539" i="7"/>
  <c r="C539" i="7" s="1"/>
  <c r="E539" i="7"/>
  <c r="F539" i="7"/>
  <c r="I539" i="7"/>
  <c r="K539" i="7"/>
  <c r="M539" i="7"/>
  <c r="N539" i="7"/>
  <c r="D540" i="7"/>
  <c r="C540" i="7" s="1"/>
  <c r="E540" i="7"/>
  <c r="F540" i="7"/>
  <c r="I540" i="7"/>
  <c r="K540" i="7"/>
  <c r="M540" i="7"/>
  <c r="N540" i="7"/>
  <c r="D541" i="7"/>
  <c r="C541" i="7" s="1"/>
  <c r="E541" i="7"/>
  <c r="F541" i="7"/>
  <c r="I541" i="7"/>
  <c r="K541" i="7"/>
  <c r="M541" i="7"/>
  <c r="N541" i="7"/>
  <c r="D542" i="7"/>
  <c r="C542" i="7" s="1"/>
  <c r="E542" i="7"/>
  <c r="F542" i="7"/>
  <c r="I542" i="7"/>
  <c r="K542" i="7"/>
  <c r="M542" i="7"/>
  <c r="N542" i="7"/>
  <c r="B543" i="7"/>
  <c r="D543" i="7"/>
  <c r="C543" i="7" s="1"/>
  <c r="E543" i="7"/>
  <c r="F543" i="7"/>
  <c r="G543" i="7"/>
  <c r="H543" i="7"/>
  <c r="I543" i="7"/>
  <c r="J543" i="7"/>
  <c r="K543" i="7"/>
  <c r="M543" i="7"/>
  <c r="N543" i="7"/>
  <c r="B544" i="7"/>
  <c r="D544" i="7"/>
  <c r="C544" i="7" s="1"/>
  <c r="E544" i="7"/>
  <c r="F544" i="7"/>
  <c r="G544" i="7"/>
  <c r="H544" i="7"/>
  <c r="I544" i="7"/>
  <c r="J544" i="7"/>
  <c r="K544" i="7"/>
  <c r="M544" i="7"/>
  <c r="N544" i="7"/>
  <c r="B545" i="7"/>
  <c r="D545" i="7"/>
  <c r="C545" i="7" s="1"/>
  <c r="E545" i="7"/>
  <c r="F545" i="7"/>
  <c r="G545" i="7"/>
  <c r="H545" i="7"/>
  <c r="I545" i="7"/>
  <c r="J545" i="7"/>
  <c r="K545" i="7"/>
  <c r="M545" i="7"/>
  <c r="N545" i="7"/>
  <c r="B546" i="7"/>
  <c r="D546" i="7"/>
  <c r="C546" i="7" s="1"/>
  <c r="E546" i="7"/>
  <c r="F546" i="7"/>
  <c r="G546" i="7"/>
  <c r="H546" i="7"/>
  <c r="I546" i="7"/>
  <c r="J546" i="7"/>
  <c r="K546" i="7"/>
  <c r="M546" i="7"/>
  <c r="N546" i="7"/>
  <c r="B547" i="7"/>
  <c r="D547" i="7"/>
  <c r="C547" i="7" s="1"/>
  <c r="E547" i="7"/>
  <c r="F547" i="7"/>
  <c r="G547" i="7"/>
  <c r="H547" i="7"/>
  <c r="I547" i="7"/>
  <c r="J547" i="7"/>
  <c r="K547" i="7"/>
  <c r="M547" i="7"/>
  <c r="N547" i="7"/>
  <c r="B548" i="7"/>
  <c r="D548" i="7"/>
  <c r="C548" i="7" s="1"/>
  <c r="E548" i="7"/>
  <c r="F548" i="7"/>
  <c r="G548" i="7"/>
  <c r="H548" i="7"/>
  <c r="I548" i="7"/>
  <c r="J548" i="7"/>
  <c r="K548" i="7"/>
  <c r="M548" i="7"/>
  <c r="N548" i="7"/>
  <c r="B549" i="7"/>
  <c r="D549" i="7"/>
  <c r="C549" i="7" s="1"/>
  <c r="E549" i="7"/>
  <c r="F549" i="7"/>
  <c r="G549" i="7"/>
  <c r="H549" i="7"/>
  <c r="I549" i="7"/>
  <c r="J549" i="7"/>
  <c r="K549" i="7"/>
  <c r="M549" i="7"/>
  <c r="N549" i="7"/>
  <c r="B550" i="7"/>
  <c r="D550" i="7"/>
  <c r="C550" i="7" s="1"/>
  <c r="E550" i="7"/>
  <c r="F550" i="7"/>
  <c r="G550" i="7"/>
  <c r="H550" i="7"/>
  <c r="I550" i="7"/>
  <c r="J550" i="7"/>
  <c r="K550" i="7"/>
  <c r="M550" i="7"/>
  <c r="N550" i="7"/>
  <c r="B551" i="7"/>
  <c r="D551" i="7"/>
  <c r="C551" i="7" s="1"/>
  <c r="E551" i="7"/>
  <c r="F551" i="7"/>
  <c r="G551" i="7"/>
  <c r="H551" i="7"/>
  <c r="I551" i="7"/>
  <c r="J551" i="7"/>
  <c r="K551" i="7"/>
  <c r="M551" i="7"/>
  <c r="N551" i="7"/>
  <c r="B552" i="7"/>
  <c r="D552" i="7"/>
  <c r="C552" i="7" s="1"/>
  <c r="E552" i="7"/>
  <c r="F552" i="7"/>
  <c r="G552" i="7"/>
  <c r="H552" i="7"/>
  <c r="I552" i="7"/>
  <c r="J552" i="7"/>
  <c r="K552" i="7"/>
  <c r="M552" i="7"/>
  <c r="N552" i="7"/>
  <c r="B553" i="7"/>
  <c r="D553" i="7"/>
  <c r="C553" i="7" s="1"/>
  <c r="E553" i="7"/>
  <c r="F553" i="7"/>
  <c r="G553" i="7"/>
  <c r="H553" i="7"/>
  <c r="I553" i="7"/>
  <c r="J553" i="7"/>
  <c r="K553" i="7"/>
  <c r="M553" i="7"/>
  <c r="N553" i="7"/>
  <c r="B554" i="7"/>
  <c r="D554" i="7"/>
  <c r="C554" i="7" s="1"/>
  <c r="E554" i="7"/>
  <c r="F554" i="7"/>
  <c r="G554" i="7"/>
  <c r="H554" i="7"/>
  <c r="I554" i="7"/>
  <c r="J554" i="7"/>
  <c r="K554" i="7"/>
  <c r="M554" i="7"/>
  <c r="N554" i="7"/>
  <c r="B555" i="7"/>
  <c r="D555" i="7"/>
  <c r="C555" i="7" s="1"/>
  <c r="E555" i="7"/>
  <c r="F555" i="7"/>
  <c r="G555" i="7"/>
  <c r="H555" i="7"/>
  <c r="I555" i="7"/>
  <c r="J555" i="7"/>
  <c r="K555" i="7"/>
  <c r="M555" i="7"/>
  <c r="N555" i="7"/>
  <c r="B556" i="7"/>
  <c r="D556" i="7"/>
  <c r="C556" i="7" s="1"/>
  <c r="E556" i="7"/>
  <c r="F556" i="7"/>
  <c r="G556" i="7"/>
  <c r="H556" i="7"/>
  <c r="I556" i="7"/>
  <c r="J556" i="7"/>
  <c r="K556" i="7"/>
  <c r="M556" i="7"/>
  <c r="N556" i="7"/>
  <c r="B557" i="7"/>
  <c r="D557" i="7"/>
  <c r="C557" i="7" s="1"/>
  <c r="E557" i="7"/>
  <c r="F557" i="7"/>
  <c r="G557" i="7"/>
  <c r="H557" i="7"/>
  <c r="I557" i="7"/>
  <c r="J557" i="7"/>
  <c r="K557" i="7"/>
  <c r="M557" i="7"/>
  <c r="N557" i="7"/>
  <c r="B558" i="7"/>
  <c r="D558" i="7"/>
  <c r="C558" i="7" s="1"/>
  <c r="E558" i="7"/>
  <c r="F558" i="7"/>
  <c r="G558" i="7"/>
  <c r="H558" i="7"/>
  <c r="I558" i="7"/>
  <c r="J558" i="7"/>
  <c r="K558" i="7"/>
  <c r="M558" i="7"/>
  <c r="N558" i="7"/>
  <c r="B559" i="7"/>
  <c r="D559" i="7"/>
  <c r="C559" i="7" s="1"/>
  <c r="E559" i="7"/>
  <c r="F559" i="7"/>
  <c r="G559" i="7"/>
  <c r="H559" i="7"/>
  <c r="I559" i="7"/>
  <c r="J559" i="7"/>
  <c r="K559" i="7"/>
  <c r="M559" i="7"/>
  <c r="N559" i="7"/>
  <c r="B560" i="7"/>
  <c r="D560" i="7"/>
  <c r="C560" i="7" s="1"/>
  <c r="E560" i="7"/>
  <c r="F560" i="7"/>
  <c r="G560" i="7"/>
  <c r="H560" i="7"/>
  <c r="I560" i="7"/>
  <c r="J560" i="7"/>
  <c r="K560" i="7"/>
  <c r="M560" i="7"/>
  <c r="N560" i="7"/>
  <c r="B561" i="7"/>
  <c r="D561" i="7"/>
  <c r="C561" i="7" s="1"/>
  <c r="E561" i="7"/>
  <c r="F561" i="7"/>
  <c r="G561" i="7"/>
  <c r="H561" i="7"/>
  <c r="I561" i="7"/>
  <c r="J561" i="7"/>
  <c r="K561" i="7"/>
  <c r="M561" i="7"/>
  <c r="N561" i="7"/>
  <c r="B562" i="7"/>
  <c r="D562" i="7"/>
  <c r="C562" i="7" s="1"/>
  <c r="E562" i="7"/>
  <c r="F562" i="7"/>
  <c r="G562" i="7"/>
  <c r="H562" i="7"/>
  <c r="I562" i="7"/>
  <c r="J562" i="7"/>
  <c r="K562" i="7"/>
  <c r="M562" i="7"/>
  <c r="N562" i="7"/>
  <c r="B563" i="7"/>
  <c r="D563" i="7"/>
  <c r="C563" i="7" s="1"/>
  <c r="E563" i="7"/>
  <c r="F563" i="7"/>
  <c r="G563" i="7"/>
  <c r="H563" i="7"/>
  <c r="I563" i="7"/>
  <c r="J563" i="7"/>
  <c r="K563" i="7"/>
  <c r="M563" i="7"/>
  <c r="N563" i="7"/>
  <c r="B564" i="7"/>
  <c r="D564" i="7"/>
  <c r="C564" i="7" s="1"/>
  <c r="E564" i="7"/>
  <c r="F564" i="7"/>
  <c r="G564" i="7"/>
  <c r="H564" i="7"/>
  <c r="I564" i="7"/>
  <c r="J564" i="7"/>
  <c r="K564" i="7"/>
  <c r="M564" i="7"/>
  <c r="N564" i="7"/>
  <c r="B565" i="7"/>
  <c r="D565" i="7"/>
  <c r="C565" i="7" s="1"/>
  <c r="E565" i="7"/>
  <c r="F565" i="7"/>
  <c r="G565" i="7"/>
  <c r="H565" i="7"/>
  <c r="I565" i="7"/>
  <c r="J565" i="7"/>
  <c r="K565" i="7"/>
  <c r="M565" i="7"/>
  <c r="N565" i="7"/>
  <c r="B566" i="7"/>
  <c r="D566" i="7"/>
  <c r="C566" i="7" s="1"/>
  <c r="E566" i="7"/>
  <c r="F566" i="7"/>
  <c r="G566" i="7"/>
  <c r="H566" i="7"/>
  <c r="I566" i="7"/>
  <c r="J566" i="7"/>
  <c r="K566" i="7"/>
  <c r="M566" i="7"/>
  <c r="N566" i="7"/>
  <c r="B567" i="7"/>
  <c r="D567" i="7"/>
  <c r="C567" i="7" s="1"/>
  <c r="E567" i="7"/>
  <c r="F567" i="7"/>
  <c r="G567" i="7"/>
  <c r="H567" i="7"/>
  <c r="I567" i="7"/>
  <c r="J567" i="7"/>
  <c r="K567" i="7"/>
  <c r="M567" i="7"/>
  <c r="N567" i="7"/>
  <c r="B568" i="7"/>
  <c r="D568" i="7"/>
  <c r="C568" i="7" s="1"/>
  <c r="E568" i="7"/>
  <c r="F568" i="7"/>
  <c r="G568" i="7"/>
  <c r="H568" i="7"/>
  <c r="I568" i="7"/>
  <c r="J568" i="7"/>
  <c r="K568" i="7"/>
  <c r="M568" i="7"/>
  <c r="N568" i="7"/>
  <c r="B569" i="7"/>
  <c r="D569" i="7"/>
  <c r="C569" i="7" s="1"/>
  <c r="E569" i="7"/>
  <c r="F569" i="7"/>
  <c r="G569" i="7"/>
  <c r="H569" i="7"/>
  <c r="I569" i="7"/>
  <c r="J569" i="7"/>
  <c r="K569" i="7"/>
  <c r="M569" i="7"/>
  <c r="N569" i="7"/>
  <c r="B570" i="7"/>
  <c r="D570" i="7"/>
  <c r="C570" i="7" s="1"/>
  <c r="E570" i="7"/>
  <c r="F570" i="7"/>
  <c r="G570" i="7"/>
  <c r="H570" i="7"/>
  <c r="I570" i="7"/>
  <c r="J570" i="7"/>
  <c r="K570" i="7"/>
  <c r="M570" i="7"/>
  <c r="N570" i="7"/>
  <c r="B571" i="7"/>
  <c r="D571" i="7"/>
  <c r="C571" i="7" s="1"/>
  <c r="E571" i="7"/>
  <c r="F571" i="7"/>
  <c r="G571" i="7"/>
  <c r="H571" i="7"/>
  <c r="I571" i="7"/>
  <c r="J571" i="7"/>
  <c r="K571" i="7"/>
  <c r="M571" i="7"/>
  <c r="N571" i="7"/>
  <c r="B572" i="7"/>
  <c r="D572" i="7"/>
  <c r="C572" i="7" s="1"/>
  <c r="E572" i="7"/>
  <c r="F572" i="7"/>
  <c r="G572" i="7"/>
  <c r="H572" i="7"/>
  <c r="I572" i="7"/>
  <c r="J572" i="7"/>
  <c r="K572" i="7"/>
  <c r="M572" i="7"/>
  <c r="N572" i="7"/>
  <c r="B573" i="7"/>
  <c r="D573" i="7"/>
  <c r="C573" i="7" s="1"/>
  <c r="E573" i="7"/>
  <c r="F573" i="7"/>
  <c r="G573" i="7"/>
  <c r="H573" i="7"/>
  <c r="I573" i="7"/>
  <c r="J573" i="7"/>
  <c r="K573" i="7"/>
  <c r="M573" i="7"/>
  <c r="N573" i="7"/>
  <c r="B574" i="7"/>
  <c r="D574" i="7"/>
  <c r="C574" i="7" s="1"/>
  <c r="E574" i="7"/>
  <c r="F574" i="7"/>
  <c r="G574" i="7"/>
  <c r="H574" i="7"/>
  <c r="I574" i="7"/>
  <c r="J574" i="7"/>
  <c r="K574" i="7"/>
  <c r="M574" i="7"/>
  <c r="N574" i="7"/>
  <c r="B575" i="7"/>
  <c r="D575" i="7"/>
  <c r="C575" i="7" s="1"/>
  <c r="E575" i="7"/>
  <c r="F575" i="7"/>
  <c r="G575" i="7"/>
  <c r="H575" i="7"/>
  <c r="I575" i="7"/>
  <c r="J575" i="7"/>
  <c r="K575" i="7"/>
  <c r="M575" i="7"/>
  <c r="N575" i="7"/>
  <c r="B576" i="7"/>
  <c r="D576" i="7"/>
  <c r="C576" i="7" s="1"/>
  <c r="E576" i="7"/>
  <c r="F576" i="7"/>
  <c r="G576" i="7"/>
  <c r="H576" i="7"/>
  <c r="I576" i="7"/>
  <c r="J576" i="7"/>
  <c r="K576" i="7"/>
  <c r="M576" i="7"/>
  <c r="N576" i="7"/>
  <c r="B577" i="7"/>
  <c r="D577" i="7"/>
  <c r="C577" i="7" s="1"/>
  <c r="E577" i="7"/>
  <c r="F577" i="7"/>
  <c r="G577" i="7"/>
  <c r="H577" i="7"/>
  <c r="I577" i="7"/>
  <c r="J577" i="7"/>
  <c r="K577" i="7"/>
  <c r="M577" i="7"/>
  <c r="N577" i="7"/>
  <c r="B578" i="7"/>
  <c r="D578" i="7"/>
  <c r="C578" i="7" s="1"/>
  <c r="E578" i="7"/>
  <c r="F578" i="7"/>
  <c r="G578" i="7"/>
  <c r="H578" i="7"/>
  <c r="I578" i="7"/>
  <c r="J578" i="7"/>
  <c r="K578" i="7"/>
  <c r="M578" i="7"/>
  <c r="N578" i="7"/>
  <c r="B579" i="7"/>
  <c r="D579" i="7"/>
  <c r="C579" i="7" s="1"/>
  <c r="E579" i="7"/>
  <c r="F579" i="7"/>
  <c r="G579" i="7"/>
  <c r="H579" i="7"/>
  <c r="I579" i="7"/>
  <c r="J579" i="7"/>
  <c r="K579" i="7"/>
  <c r="M579" i="7"/>
  <c r="N579" i="7"/>
  <c r="B580" i="7"/>
  <c r="D580" i="7"/>
  <c r="C580" i="7" s="1"/>
  <c r="E580" i="7"/>
  <c r="F580" i="7"/>
  <c r="G580" i="7"/>
  <c r="H580" i="7"/>
  <c r="I580" i="7"/>
  <c r="J580" i="7"/>
  <c r="K580" i="7"/>
  <c r="M580" i="7"/>
  <c r="N580" i="7"/>
  <c r="B581" i="7"/>
  <c r="D581" i="7"/>
  <c r="C581" i="7" s="1"/>
  <c r="E581" i="7"/>
  <c r="F581" i="7"/>
  <c r="G581" i="7"/>
  <c r="H581" i="7"/>
  <c r="I581" i="7"/>
  <c r="J581" i="7"/>
  <c r="K581" i="7"/>
  <c r="M581" i="7"/>
  <c r="N581" i="7"/>
  <c r="B582" i="7"/>
  <c r="D582" i="7"/>
  <c r="C582" i="7" s="1"/>
  <c r="E582" i="7"/>
  <c r="F582" i="7"/>
  <c r="G582" i="7"/>
  <c r="H582" i="7"/>
  <c r="I582" i="7"/>
  <c r="J582" i="7"/>
  <c r="K582" i="7"/>
  <c r="M582" i="7"/>
  <c r="N582" i="7"/>
  <c r="B583" i="7"/>
  <c r="D583" i="7"/>
  <c r="C583" i="7" s="1"/>
  <c r="E583" i="7"/>
  <c r="F583" i="7"/>
  <c r="G583" i="7"/>
  <c r="H583" i="7"/>
  <c r="I583" i="7"/>
  <c r="J583" i="7"/>
  <c r="K583" i="7"/>
  <c r="M583" i="7"/>
  <c r="N583" i="7"/>
  <c r="B584" i="7"/>
  <c r="D584" i="7"/>
  <c r="C584" i="7" s="1"/>
  <c r="E584" i="7"/>
  <c r="F584" i="7"/>
  <c r="G584" i="7"/>
  <c r="H584" i="7"/>
  <c r="I584" i="7"/>
  <c r="J584" i="7"/>
  <c r="K584" i="7"/>
  <c r="M584" i="7"/>
  <c r="N584" i="7"/>
  <c r="B585" i="7"/>
  <c r="D585" i="7"/>
  <c r="C585" i="7" s="1"/>
  <c r="E585" i="7"/>
  <c r="F585" i="7"/>
  <c r="G585" i="7"/>
  <c r="H585" i="7"/>
  <c r="I585" i="7"/>
  <c r="J585" i="7"/>
  <c r="K585" i="7"/>
  <c r="M585" i="7"/>
  <c r="N585" i="7"/>
  <c r="B586" i="7"/>
  <c r="D586" i="7"/>
  <c r="C586" i="7" s="1"/>
  <c r="E586" i="7"/>
  <c r="F586" i="7"/>
  <c r="G586" i="7"/>
  <c r="H586" i="7"/>
  <c r="I586" i="7"/>
  <c r="J586" i="7"/>
  <c r="K586" i="7"/>
  <c r="M586" i="7"/>
  <c r="N586" i="7"/>
  <c r="B587" i="7"/>
  <c r="D587" i="7"/>
  <c r="C587" i="7" s="1"/>
  <c r="E587" i="7"/>
  <c r="F587" i="7"/>
  <c r="G587" i="7"/>
  <c r="H587" i="7"/>
  <c r="I587" i="7"/>
  <c r="J587" i="7"/>
  <c r="K587" i="7"/>
  <c r="M587" i="7"/>
  <c r="N587" i="7"/>
  <c r="B588" i="7"/>
  <c r="D588" i="7"/>
  <c r="C588" i="7" s="1"/>
  <c r="E588" i="7"/>
  <c r="F588" i="7"/>
  <c r="G588" i="7"/>
  <c r="H588" i="7"/>
  <c r="I588" i="7"/>
  <c r="J588" i="7"/>
  <c r="K588" i="7"/>
  <c r="M588" i="7"/>
  <c r="N588" i="7"/>
  <c r="B589" i="7"/>
  <c r="D589" i="7"/>
  <c r="C589" i="7" s="1"/>
  <c r="E589" i="7"/>
  <c r="F589" i="7"/>
  <c r="G589" i="7"/>
  <c r="H589" i="7"/>
  <c r="I589" i="7"/>
  <c r="J589" i="7"/>
  <c r="K589" i="7"/>
  <c r="M589" i="7"/>
  <c r="N589" i="7"/>
  <c r="B590" i="7"/>
  <c r="D590" i="7"/>
  <c r="C590" i="7" s="1"/>
  <c r="E590" i="7"/>
  <c r="F590" i="7"/>
  <c r="G590" i="7"/>
  <c r="H590" i="7"/>
  <c r="I590" i="7"/>
  <c r="J590" i="7"/>
  <c r="K590" i="7"/>
  <c r="M590" i="7"/>
  <c r="N590" i="7"/>
  <c r="B591" i="7"/>
  <c r="D591" i="7"/>
  <c r="C591" i="7" s="1"/>
  <c r="E591" i="7"/>
  <c r="F591" i="7"/>
  <c r="G591" i="7"/>
  <c r="H591" i="7"/>
  <c r="I591" i="7"/>
  <c r="J591" i="7"/>
  <c r="K591" i="7"/>
  <c r="M591" i="7"/>
  <c r="N591" i="7"/>
  <c r="B592" i="7"/>
  <c r="D592" i="7"/>
  <c r="C592" i="7" s="1"/>
  <c r="E592" i="7"/>
  <c r="F592" i="7"/>
  <c r="G592" i="7"/>
  <c r="H592" i="7"/>
  <c r="I592" i="7"/>
  <c r="J592" i="7"/>
  <c r="K592" i="7"/>
  <c r="M592" i="7"/>
  <c r="N592" i="7"/>
  <c r="B593" i="7"/>
  <c r="D593" i="7"/>
  <c r="C593" i="7" s="1"/>
  <c r="E593" i="7"/>
  <c r="F593" i="7"/>
  <c r="G593" i="7"/>
  <c r="H593" i="7"/>
  <c r="I593" i="7"/>
  <c r="J593" i="7"/>
  <c r="K593" i="7"/>
  <c r="M593" i="7"/>
  <c r="N593" i="7"/>
  <c r="B594" i="7"/>
  <c r="D594" i="7"/>
  <c r="C594" i="7" s="1"/>
  <c r="E594" i="7"/>
  <c r="F594" i="7"/>
  <c r="G594" i="7"/>
  <c r="H594" i="7"/>
  <c r="I594" i="7"/>
  <c r="J594" i="7"/>
  <c r="K594" i="7"/>
  <c r="M594" i="7"/>
  <c r="N594" i="7"/>
  <c r="B595" i="7"/>
  <c r="D595" i="7"/>
  <c r="C595" i="7" s="1"/>
  <c r="E595" i="7"/>
  <c r="F595" i="7"/>
  <c r="G595" i="7"/>
  <c r="H595" i="7"/>
  <c r="I595" i="7"/>
  <c r="J595" i="7"/>
  <c r="K595" i="7"/>
  <c r="M595" i="7"/>
  <c r="N595" i="7"/>
  <c r="B596" i="7"/>
  <c r="D596" i="7"/>
  <c r="C596" i="7" s="1"/>
  <c r="E596" i="7"/>
  <c r="F596" i="7"/>
  <c r="G596" i="7"/>
  <c r="H596" i="7"/>
  <c r="I596" i="7"/>
  <c r="J596" i="7"/>
  <c r="K596" i="7"/>
  <c r="M596" i="7"/>
  <c r="N596" i="7"/>
  <c r="B597" i="7"/>
  <c r="D597" i="7"/>
  <c r="C597" i="7" s="1"/>
  <c r="E597" i="7"/>
  <c r="F597" i="7"/>
  <c r="G597" i="7"/>
  <c r="H597" i="7"/>
  <c r="I597" i="7"/>
  <c r="J597" i="7"/>
  <c r="K597" i="7"/>
  <c r="M597" i="7"/>
  <c r="N597" i="7"/>
  <c r="B598" i="7"/>
  <c r="D598" i="7"/>
  <c r="C598" i="7" s="1"/>
  <c r="E598" i="7"/>
  <c r="F598" i="7"/>
  <c r="G598" i="7"/>
  <c r="H598" i="7"/>
  <c r="I598" i="7"/>
  <c r="J598" i="7"/>
  <c r="K598" i="7"/>
  <c r="M598" i="7"/>
  <c r="N598" i="7"/>
  <c r="B599" i="7"/>
  <c r="D599" i="7"/>
  <c r="C599" i="7" s="1"/>
  <c r="E599" i="7"/>
  <c r="F599" i="7"/>
  <c r="G599" i="7"/>
  <c r="H599" i="7"/>
  <c r="I599" i="7"/>
  <c r="J599" i="7"/>
  <c r="K599" i="7"/>
  <c r="M599" i="7"/>
  <c r="N599" i="7"/>
  <c r="B600" i="7"/>
  <c r="D600" i="7"/>
  <c r="C600" i="7" s="1"/>
  <c r="E600" i="7"/>
  <c r="F600" i="7"/>
  <c r="G600" i="7"/>
  <c r="H600" i="7"/>
  <c r="I600" i="7"/>
  <c r="J600" i="7"/>
  <c r="K600" i="7"/>
  <c r="M600" i="7"/>
  <c r="N600" i="7"/>
  <c r="B601" i="7"/>
  <c r="D601" i="7"/>
  <c r="C601" i="7" s="1"/>
  <c r="E601" i="7"/>
  <c r="F601" i="7"/>
  <c r="G601" i="7"/>
  <c r="H601" i="7"/>
  <c r="I601" i="7"/>
  <c r="J601" i="7"/>
  <c r="K601" i="7"/>
  <c r="M601" i="7"/>
  <c r="N601" i="7"/>
  <c r="B602" i="7"/>
  <c r="D602" i="7"/>
  <c r="C602" i="7" s="1"/>
  <c r="E602" i="7"/>
  <c r="F602" i="7"/>
  <c r="G602" i="7"/>
  <c r="H602" i="7"/>
  <c r="I602" i="7"/>
  <c r="J602" i="7"/>
  <c r="K602" i="7"/>
  <c r="M602" i="7"/>
  <c r="N602" i="7"/>
  <c r="B603" i="7"/>
  <c r="D603" i="7"/>
  <c r="C603" i="7" s="1"/>
  <c r="E603" i="7"/>
  <c r="F603" i="7"/>
  <c r="G603" i="7"/>
  <c r="H603" i="7"/>
  <c r="I603" i="7"/>
  <c r="J603" i="7"/>
  <c r="K603" i="7"/>
  <c r="M603" i="7"/>
  <c r="N603" i="7"/>
  <c r="B604" i="7"/>
  <c r="D604" i="7"/>
  <c r="C604" i="7" s="1"/>
  <c r="E604" i="7"/>
  <c r="F604" i="7"/>
  <c r="G604" i="7"/>
  <c r="H604" i="7"/>
  <c r="I604" i="7"/>
  <c r="J604" i="7"/>
  <c r="K604" i="7"/>
  <c r="M604" i="7"/>
  <c r="N604" i="7"/>
  <c r="B605" i="7"/>
  <c r="D605" i="7"/>
  <c r="C605" i="7" s="1"/>
  <c r="E605" i="7"/>
  <c r="F605" i="7"/>
  <c r="G605" i="7"/>
  <c r="H605" i="7"/>
  <c r="I605" i="7"/>
  <c r="J605" i="7"/>
  <c r="K605" i="7"/>
  <c r="M605" i="7"/>
  <c r="N605" i="7"/>
  <c r="B606" i="7"/>
  <c r="D606" i="7"/>
  <c r="C606" i="7" s="1"/>
  <c r="E606" i="7"/>
  <c r="F606" i="7"/>
  <c r="G606" i="7"/>
  <c r="H606" i="7"/>
  <c r="I606" i="7"/>
  <c r="J606" i="7"/>
  <c r="K606" i="7"/>
  <c r="M606" i="7"/>
  <c r="N606" i="7"/>
  <c r="B607" i="7"/>
  <c r="D607" i="7"/>
  <c r="C607" i="7" s="1"/>
  <c r="E607" i="7"/>
  <c r="F607" i="7"/>
  <c r="G607" i="7"/>
  <c r="H607" i="7"/>
  <c r="I607" i="7"/>
  <c r="J607" i="7"/>
  <c r="K607" i="7"/>
  <c r="M607" i="7"/>
  <c r="N607" i="7"/>
  <c r="B608" i="7"/>
  <c r="D608" i="7"/>
  <c r="C608" i="7" s="1"/>
  <c r="E608" i="7"/>
  <c r="F608" i="7"/>
  <c r="G608" i="7"/>
  <c r="H608" i="7"/>
  <c r="I608" i="7"/>
  <c r="J608" i="7"/>
  <c r="K608" i="7"/>
  <c r="M608" i="7"/>
  <c r="N608" i="7"/>
  <c r="B609" i="7"/>
  <c r="D609" i="7"/>
  <c r="C609" i="7" s="1"/>
  <c r="E609" i="7"/>
  <c r="F609" i="7"/>
  <c r="G609" i="7"/>
  <c r="H609" i="7"/>
  <c r="I609" i="7"/>
  <c r="J609" i="7"/>
  <c r="K609" i="7"/>
  <c r="M609" i="7"/>
  <c r="N609" i="7"/>
  <c r="B610" i="7"/>
  <c r="D610" i="7"/>
  <c r="C610" i="7" s="1"/>
  <c r="E610" i="7"/>
  <c r="F610" i="7"/>
  <c r="G610" i="7"/>
  <c r="H610" i="7"/>
  <c r="I610" i="7"/>
  <c r="J610" i="7"/>
  <c r="K610" i="7"/>
  <c r="M610" i="7"/>
  <c r="N610" i="7"/>
  <c r="B611" i="7"/>
  <c r="D611" i="7"/>
  <c r="C611" i="7" s="1"/>
  <c r="E611" i="7"/>
  <c r="F611" i="7"/>
  <c r="G611" i="7"/>
  <c r="H611" i="7"/>
  <c r="I611" i="7"/>
  <c r="J611" i="7"/>
  <c r="K611" i="7"/>
  <c r="M611" i="7"/>
  <c r="N611" i="7"/>
  <c r="B612" i="7"/>
  <c r="D612" i="7"/>
  <c r="C612" i="7" s="1"/>
  <c r="E612" i="7"/>
  <c r="F612" i="7"/>
  <c r="G612" i="7"/>
  <c r="H612" i="7"/>
  <c r="I612" i="7"/>
  <c r="J612" i="7"/>
  <c r="K612" i="7"/>
  <c r="M612" i="7"/>
  <c r="N612" i="7"/>
  <c r="B613" i="7"/>
  <c r="D613" i="7"/>
  <c r="C613" i="7" s="1"/>
  <c r="E613" i="7"/>
  <c r="F613" i="7"/>
  <c r="G613" i="7"/>
  <c r="H613" i="7"/>
  <c r="I613" i="7"/>
  <c r="J613" i="7"/>
  <c r="K613" i="7"/>
  <c r="M613" i="7"/>
  <c r="N613" i="7"/>
  <c r="B614" i="7"/>
  <c r="D614" i="7"/>
  <c r="C614" i="7" s="1"/>
  <c r="E614" i="7"/>
  <c r="F614" i="7"/>
  <c r="G614" i="7"/>
  <c r="H614" i="7"/>
  <c r="I614" i="7"/>
  <c r="J614" i="7"/>
  <c r="K614" i="7"/>
  <c r="M614" i="7"/>
  <c r="N614" i="7"/>
  <c r="B615" i="7"/>
  <c r="D615" i="7"/>
  <c r="C615" i="7" s="1"/>
  <c r="E615" i="7"/>
  <c r="F615" i="7"/>
  <c r="G615" i="7"/>
  <c r="H615" i="7"/>
  <c r="I615" i="7"/>
  <c r="J615" i="7"/>
  <c r="K615" i="7"/>
  <c r="M615" i="7"/>
  <c r="N615" i="7"/>
  <c r="B616" i="7"/>
  <c r="D616" i="7"/>
  <c r="C616" i="7" s="1"/>
  <c r="E616" i="7"/>
  <c r="F616" i="7"/>
  <c r="G616" i="7"/>
  <c r="H616" i="7"/>
  <c r="I616" i="7"/>
  <c r="J616" i="7"/>
  <c r="K616" i="7"/>
  <c r="M616" i="7"/>
  <c r="N616" i="7"/>
  <c r="B617" i="7"/>
  <c r="D617" i="7"/>
  <c r="C617" i="7" s="1"/>
  <c r="E617" i="7"/>
  <c r="F617" i="7"/>
  <c r="G617" i="7"/>
  <c r="H617" i="7"/>
  <c r="I617" i="7"/>
  <c r="J617" i="7"/>
  <c r="K617" i="7"/>
  <c r="M617" i="7"/>
  <c r="N617" i="7"/>
  <c r="B618" i="7"/>
  <c r="D618" i="7"/>
  <c r="C618" i="7" s="1"/>
  <c r="E618" i="7"/>
  <c r="F618" i="7"/>
  <c r="G618" i="7"/>
  <c r="H618" i="7"/>
  <c r="I618" i="7"/>
  <c r="J618" i="7"/>
  <c r="K618" i="7"/>
  <c r="M618" i="7"/>
  <c r="N618" i="7"/>
  <c r="B619" i="7"/>
  <c r="D619" i="7"/>
  <c r="C619" i="7" s="1"/>
  <c r="E619" i="7"/>
  <c r="F619" i="7"/>
  <c r="G619" i="7"/>
  <c r="H619" i="7"/>
  <c r="I619" i="7"/>
  <c r="J619" i="7"/>
  <c r="K619" i="7"/>
  <c r="M619" i="7"/>
  <c r="N619" i="7"/>
  <c r="B620" i="7"/>
  <c r="D620" i="7"/>
  <c r="C620" i="7" s="1"/>
  <c r="E620" i="7"/>
  <c r="F620" i="7"/>
  <c r="G620" i="7"/>
  <c r="H620" i="7"/>
  <c r="I620" i="7"/>
  <c r="J620" i="7"/>
  <c r="K620" i="7"/>
  <c r="M620" i="7"/>
  <c r="N620" i="7"/>
  <c r="B621" i="7"/>
  <c r="D621" i="7"/>
  <c r="C621" i="7" s="1"/>
  <c r="E621" i="7"/>
  <c r="F621" i="7"/>
  <c r="G621" i="7"/>
  <c r="H621" i="7"/>
  <c r="I621" i="7"/>
  <c r="J621" i="7"/>
  <c r="K621" i="7"/>
  <c r="M621" i="7"/>
  <c r="N621" i="7"/>
  <c r="B622" i="7"/>
  <c r="D622" i="7"/>
  <c r="C622" i="7" s="1"/>
  <c r="E622" i="7"/>
  <c r="F622" i="7"/>
  <c r="G622" i="7"/>
  <c r="H622" i="7"/>
  <c r="I622" i="7"/>
  <c r="J622" i="7"/>
  <c r="K622" i="7"/>
  <c r="M622" i="7"/>
  <c r="N622" i="7"/>
  <c r="B623" i="7"/>
  <c r="D623" i="7"/>
  <c r="C623" i="7" s="1"/>
  <c r="E623" i="7"/>
  <c r="F623" i="7"/>
  <c r="G623" i="7"/>
  <c r="H623" i="7"/>
  <c r="I623" i="7"/>
  <c r="J623" i="7"/>
  <c r="K623" i="7"/>
  <c r="M623" i="7"/>
  <c r="N623" i="7"/>
  <c r="B624" i="7"/>
  <c r="D624" i="7"/>
  <c r="C624" i="7" s="1"/>
  <c r="E624" i="7"/>
  <c r="F624" i="7"/>
  <c r="G624" i="7"/>
  <c r="H624" i="7"/>
  <c r="I624" i="7"/>
  <c r="J624" i="7"/>
  <c r="K624" i="7"/>
  <c r="M624" i="7"/>
  <c r="N624" i="7"/>
  <c r="B625" i="7"/>
  <c r="D625" i="7"/>
  <c r="C625" i="7" s="1"/>
  <c r="E625" i="7"/>
  <c r="F625" i="7"/>
  <c r="G625" i="7"/>
  <c r="H625" i="7"/>
  <c r="I625" i="7"/>
  <c r="J625" i="7"/>
  <c r="K625" i="7"/>
  <c r="M625" i="7"/>
  <c r="N625" i="7"/>
  <c r="B626" i="7"/>
  <c r="D626" i="7"/>
  <c r="C626" i="7" s="1"/>
  <c r="E626" i="7"/>
  <c r="F626" i="7"/>
  <c r="G626" i="7"/>
  <c r="H626" i="7"/>
  <c r="I626" i="7"/>
  <c r="J626" i="7"/>
  <c r="K626" i="7"/>
  <c r="M626" i="7"/>
  <c r="N626" i="7"/>
  <c r="B627" i="7"/>
  <c r="D627" i="7"/>
  <c r="C627" i="7" s="1"/>
  <c r="E627" i="7"/>
  <c r="F627" i="7"/>
  <c r="G627" i="7"/>
  <c r="H627" i="7"/>
  <c r="I627" i="7"/>
  <c r="J627" i="7"/>
  <c r="K627" i="7"/>
  <c r="M627" i="7"/>
  <c r="N627" i="7"/>
  <c r="B628" i="7"/>
  <c r="D628" i="7"/>
  <c r="C628" i="7" s="1"/>
  <c r="E628" i="7"/>
  <c r="F628" i="7"/>
  <c r="G628" i="7"/>
  <c r="H628" i="7"/>
  <c r="I628" i="7"/>
  <c r="J628" i="7"/>
  <c r="K628" i="7"/>
  <c r="M628" i="7"/>
  <c r="N628" i="7"/>
  <c r="B629" i="7"/>
  <c r="D629" i="7"/>
  <c r="C629" i="7" s="1"/>
  <c r="E629" i="7"/>
  <c r="F629" i="7"/>
  <c r="G629" i="7"/>
  <c r="H629" i="7"/>
  <c r="I629" i="7"/>
  <c r="J629" i="7"/>
  <c r="K629" i="7"/>
  <c r="M629" i="7"/>
  <c r="N629" i="7"/>
  <c r="B630" i="7"/>
  <c r="D630" i="7"/>
  <c r="C630" i="7" s="1"/>
  <c r="E630" i="7"/>
  <c r="F630" i="7"/>
  <c r="G630" i="7"/>
  <c r="H630" i="7"/>
  <c r="I630" i="7"/>
  <c r="J630" i="7"/>
  <c r="K630" i="7"/>
  <c r="M630" i="7"/>
  <c r="N630" i="7"/>
  <c r="B631" i="7"/>
  <c r="D631" i="7"/>
  <c r="C631" i="7" s="1"/>
  <c r="E631" i="7"/>
  <c r="F631" i="7"/>
  <c r="G631" i="7"/>
  <c r="H631" i="7"/>
  <c r="I631" i="7"/>
  <c r="J631" i="7"/>
  <c r="K631" i="7"/>
  <c r="M631" i="7"/>
  <c r="N631" i="7"/>
  <c r="B632" i="7"/>
  <c r="D632" i="7"/>
  <c r="C632" i="7" s="1"/>
  <c r="E632" i="7"/>
  <c r="F632" i="7"/>
  <c r="G632" i="7"/>
  <c r="H632" i="7"/>
  <c r="I632" i="7"/>
  <c r="J632" i="7"/>
  <c r="K632" i="7"/>
  <c r="M632" i="7"/>
  <c r="N632" i="7"/>
  <c r="B633" i="7"/>
  <c r="D633" i="7"/>
  <c r="C633" i="7" s="1"/>
  <c r="E633" i="7"/>
  <c r="F633" i="7"/>
  <c r="G633" i="7"/>
  <c r="H633" i="7"/>
  <c r="I633" i="7"/>
  <c r="J633" i="7"/>
  <c r="K633" i="7"/>
  <c r="M633" i="7"/>
  <c r="N633" i="7"/>
  <c r="B634" i="7"/>
  <c r="D634" i="7"/>
  <c r="C634" i="7" s="1"/>
  <c r="E634" i="7"/>
  <c r="F634" i="7"/>
  <c r="G634" i="7"/>
  <c r="H634" i="7"/>
  <c r="I634" i="7"/>
  <c r="J634" i="7"/>
  <c r="K634" i="7"/>
  <c r="M634" i="7"/>
  <c r="N634" i="7"/>
  <c r="B635" i="7"/>
  <c r="D635" i="7"/>
  <c r="C635" i="7" s="1"/>
  <c r="E635" i="7"/>
  <c r="F635" i="7"/>
  <c r="G635" i="7"/>
  <c r="H635" i="7"/>
  <c r="I635" i="7"/>
  <c r="J635" i="7"/>
  <c r="K635" i="7"/>
  <c r="M635" i="7"/>
  <c r="N635" i="7"/>
  <c r="B636" i="7"/>
  <c r="D636" i="7"/>
  <c r="C636" i="7" s="1"/>
  <c r="E636" i="7"/>
  <c r="F636" i="7"/>
  <c r="G636" i="7"/>
  <c r="H636" i="7"/>
  <c r="I636" i="7"/>
  <c r="J636" i="7"/>
  <c r="K636" i="7"/>
  <c r="M636" i="7"/>
  <c r="N636" i="7"/>
  <c r="B637" i="7"/>
  <c r="D637" i="7"/>
  <c r="C637" i="7" s="1"/>
  <c r="E637" i="7"/>
  <c r="F637" i="7"/>
  <c r="G637" i="7"/>
  <c r="H637" i="7"/>
  <c r="I637" i="7"/>
  <c r="J637" i="7"/>
  <c r="K637" i="7"/>
  <c r="M637" i="7"/>
  <c r="N637" i="7"/>
  <c r="B638" i="7"/>
  <c r="D638" i="7"/>
  <c r="C638" i="7" s="1"/>
  <c r="E638" i="7"/>
  <c r="F638" i="7"/>
  <c r="G638" i="7"/>
  <c r="H638" i="7"/>
  <c r="I638" i="7"/>
  <c r="J638" i="7"/>
  <c r="K638" i="7"/>
  <c r="M638" i="7"/>
  <c r="N638" i="7"/>
  <c r="B639" i="7"/>
  <c r="D639" i="7"/>
  <c r="C639" i="7" s="1"/>
  <c r="E639" i="7"/>
  <c r="F639" i="7"/>
  <c r="G639" i="7"/>
  <c r="H639" i="7"/>
  <c r="I639" i="7"/>
  <c r="J639" i="7"/>
  <c r="K639" i="7"/>
  <c r="M639" i="7"/>
  <c r="N639" i="7"/>
  <c r="B640" i="7"/>
  <c r="D640" i="7"/>
  <c r="C640" i="7" s="1"/>
  <c r="E640" i="7"/>
  <c r="F640" i="7"/>
  <c r="G640" i="7"/>
  <c r="H640" i="7"/>
  <c r="I640" i="7"/>
  <c r="J640" i="7"/>
  <c r="K640" i="7"/>
  <c r="M640" i="7"/>
  <c r="N640" i="7"/>
  <c r="B641" i="7"/>
  <c r="D641" i="7"/>
  <c r="C641" i="7" s="1"/>
  <c r="E641" i="7"/>
  <c r="F641" i="7"/>
  <c r="G641" i="7"/>
  <c r="H641" i="7"/>
  <c r="I641" i="7"/>
  <c r="J641" i="7"/>
  <c r="K641" i="7"/>
  <c r="M641" i="7"/>
  <c r="N641" i="7"/>
  <c r="B642" i="7"/>
  <c r="D642" i="7"/>
  <c r="C642" i="7" s="1"/>
  <c r="E642" i="7"/>
  <c r="F642" i="7"/>
  <c r="G642" i="7"/>
  <c r="H642" i="7"/>
  <c r="I642" i="7"/>
  <c r="J642" i="7"/>
  <c r="K642" i="7"/>
  <c r="M642" i="7"/>
  <c r="N642" i="7"/>
  <c r="B643" i="7"/>
  <c r="D643" i="7"/>
  <c r="C643" i="7" s="1"/>
  <c r="E643" i="7"/>
  <c r="F643" i="7"/>
  <c r="G643" i="7"/>
  <c r="H643" i="7"/>
  <c r="I643" i="7"/>
  <c r="J643" i="7"/>
  <c r="K643" i="7"/>
  <c r="M643" i="7"/>
  <c r="N643" i="7"/>
  <c r="B644" i="7"/>
  <c r="D644" i="7"/>
  <c r="C644" i="7" s="1"/>
  <c r="E644" i="7"/>
  <c r="F644" i="7"/>
  <c r="G644" i="7"/>
  <c r="H644" i="7"/>
  <c r="I644" i="7"/>
  <c r="J644" i="7"/>
  <c r="K644" i="7"/>
  <c r="M644" i="7"/>
  <c r="N644" i="7"/>
  <c r="B645" i="7"/>
  <c r="D645" i="7"/>
  <c r="C645" i="7" s="1"/>
  <c r="E645" i="7"/>
  <c r="F645" i="7"/>
  <c r="G645" i="7"/>
  <c r="H645" i="7"/>
  <c r="I645" i="7"/>
  <c r="J645" i="7"/>
  <c r="K645" i="7"/>
  <c r="M645" i="7"/>
  <c r="N645" i="7"/>
  <c r="B646" i="7"/>
  <c r="D646" i="7"/>
  <c r="C646" i="7" s="1"/>
  <c r="E646" i="7"/>
  <c r="F646" i="7"/>
  <c r="G646" i="7"/>
  <c r="H646" i="7"/>
  <c r="I646" i="7"/>
  <c r="J646" i="7"/>
  <c r="K646" i="7"/>
  <c r="M646" i="7"/>
  <c r="N646" i="7"/>
  <c r="B647" i="7"/>
  <c r="D647" i="7"/>
  <c r="C647" i="7" s="1"/>
  <c r="E647" i="7"/>
  <c r="F647" i="7"/>
  <c r="G647" i="7"/>
  <c r="H647" i="7"/>
  <c r="I647" i="7"/>
  <c r="J647" i="7"/>
  <c r="K647" i="7"/>
  <c r="M647" i="7"/>
  <c r="N647" i="7"/>
  <c r="B648" i="7"/>
  <c r="D648" i="7"/>
  <c r="C648" i="7" s="1"/>
  <c r="E648" i="7"/>
  <c r="F648" i="7"/>
  <c r="G648" i="7"/>
  <c r="H648" i="7"/>
  <c r="I648" i="7"/>
  <c r="J648" i="7"/>
  <c r="K648" i="7"/>
  <c r="M648" i="7"/>
  <c r="N648" i="7"/>
  <c r="B649" i="7"/>
  <c r="D649" i="7"/>
  <c r="C649" i="7" s="1"/>
  <c r="E649" i="7"/>
  <c r="F649" i="7"/>
  <c r="G649" i="7"/>
  <c r="H649" i="7"/>
  <c r="I649" i="7"/>
  <c r="J649" i="7"/>
  <c r="K649" i="7"/>
  <c r="M649" i="7"/>
  <c r="N649" i="7"/>
  <c r="B650" i="7"/>
  <c r="D650" i="7"/>
  <c r="C650" i="7" s="1"/>
  <c r="E650" i="7"/>
  <c r="F650" i="7"/>
  <c r="G650" i="7"/>
  <c r="H650" i="7"/>
  <c r="I650" i="7"/>
  <c r="J650" i="7"/>
  <c r="K650" i="7"/>
  <c r="M650" i="7"/>
  <c r="N650" i="7"/>
  <c r="B651" i="7"/>
  <c r="D651" i="7"/>
  <c r="C651" i="7" s="1"/>
  <c r="E651" i="7"/>
  <c r="F651" i="7"/>
  <c r="G651" i="7"/>
  <c r="H651" i="7"/>
  <c r="I651" i="7"/>
  <c r="J651" i="7"/>
  <c r="K651" i="7"/>
  <c r="M651" i="7"/>
  <c r="N651" i="7"/>
  <c r="B652" i="7"/>
  <c r="D652" i="7"/>
  <c r="C652" i="7" s="1"/>
  <c r="E652" i="7"/>
  <c r="F652" i="7"/>
  <c r="G652" i="7"/>
  <c r="H652" i="7"/>
  <c r="I652" i="7"/>
  <c r="J652" i="7"/>
  <c r="K652" i="7"/>
  <c r="M652" i="7"/>
  <c r="N652" i="7"/>
  <c r="B653" i="7"/>
  <c r="D653" i="7"/>
  <c r="C653" i="7" s="1"/>
  <c r="E653" i="7"/>
  <c r="F653" i="7"/>
  <c r="G653" i="7"/>
  <c r="H653" i="7"/>
  <c r="I653" i="7"/>
  <c r="J653" i="7"/>
  <c r="K653" i="7"/>
  <c r="M653" i="7"/>
  <c r="N653" i="7"/>
  <c r="B654" i="7"/>
  <c r="D654" i="7"/>
  <c r="C654" i="7" s="1"/>
  <c r="E654" i="7"/>
  <c r="F654" i="7"/>
  <c r="G654" i="7"/>
  <c r="H654" i="7"/>
  <c r="I654" i="7"/>
  <c r="J654" i="7"/>
  <c r="K654" i="7"/>
  <c r="M654" i="7"/>
  <c r="N654" i="7"/>
  <c r="B655" i="7"/>
  <c r="D655" i="7"/>
  <c r="C655" i="7" s="1"/>
  <c r="E655" i="7"/>
  <c r="F655" i="7"/>
  <c r="G655" i="7"/>
  <c r="H655" i="7"/>
  <c r="I655" i="7"/>
  <c r="J655" i="7"/>
  <c r="K655" i="7"/>
  <c r="M655" i="7"/>
  <c r="N655" i="7"/>
  <c r="B656" i="7"/>
  <c r="D656" i="7"/>
  <c r="C656" i="7" s="1"/>
  <c r="E656" i="7"/>
  <c r="F656" i="7"/>
  <c r="G656" i="7"/>
  <c r="H656" i="7"/>
  <c r="I656" i="7"/>
  <c r="J656" i="7"/>
  <c r="K656" i="7"/>
  <c r="M656" i="7"/>
  <c r="N656" i="7"/>
  <c r="B657" i="7"/>
  <c r="D657" i="7"/>
  <c r="C657" i="7" s="1"/>
  <c r="E657" i="7"/>
  <c r="F657" i="7"/>
  <c r="G657" i="7"/>
  <c r="H657" i="7"/>
  <c r="I657" i="7"/>
  <c r="J657" i="7"/>
  <c r="K657" i="7"/>
  <c r="M657" i="7"/>
  <c r="N657" i="7"/>
  <c r="B658" i="7"/>
  <c r="D658" i="7"/>
  <c r="C658" i="7" s="1"/>
  <c r="E658" i="7"/>
  <c r="F658" i="7"/>
  <c r="G658" i="7"/>
  <c r="H658" i="7"/>
  <c r="I658" i="7"/>
  <c r="J658" i="7"/>
  <c r="K658" i="7"/>
  <c r="M658" i="7"/>
  <c r="N658" i="7"/>
  <c r="B659" i="7"/>
  <c r="D659" i="7"/>
  <c r="C659" i="7" s="1"/>
  <c r="E659" i="7"/>
  <c r="F659" i="7"/>
  <c r="G659" i="7"/>
  <c r="H659" i="7"/>
  <c r="I659" i="7"/>
  <c r="J659" i="7"/>
  <c r="K659" i="7"/>
  <c r="M659" i="7"/>
  <c r="N659" i="7"/>
  <c r="B660" i="7"/>
  <c r="D660" i="7"/>
  <c r="C660" i="7" s="1"/>
  <c r="E660" i="7"/>
  <c r="F660" i="7"/>
  <c r="G660" i="7"/>
  <c r="H660" i="7"/>
  <c r="I660" i="7"/>
  <c r="J660" i="7"/>
  <c r="K660" i="7"/>
  <c r="M660" i="7"/>
  <c r="N660" i="7"/>
  <c r="B661" i="7"/>
  <c r="D661" i="7"/>
  <c r="C661" i="7" s="1"/>
  <c r="E661" i="7"/>
  <c r="F661" i="7"/>
  <c r="G661" i="7"/>
  <c r="H661" i="7"/>
  <c r="I661" i="7"/>
  <c r="J661" i="7"/>
  <c r="K661" i="7"/>
  <c r="M661" i="7"/>
  <c r="N661" i="7"/>
  <c r="B662" i="7"/>
  <c r="D662" i="7"/>
  <c r="C662" i="7" s="1"/>
  <c r="E662" i="7"/>
  <c r="F662" i="7"/>
  <c r="G662" i="7"/>
  <c r="H662" i="7"/>
  <c r="I662" i="7"/>
  <c r="J662" i="7"/>
  <c r="K662" i="7"/>
  <c r="M662" i="7"/>
  <c r="N662" i="7"/>
  <c r="B663" i="7"/>
  <c r="D663" i="7"/>
  <c r="C663" i="7" s="1"/>
  <c r="E663" i="7"/>
  <c r="F663" i="7"/>
  <c r="G663" i="7"/>
  <c r="H663" i="7"/>
  <c r="I663" i="7"/>
  <c r="J663" i="7"/>
  <c r="K663" i="7"/>
  <c r="M663" i="7"/>
  <c r="N663" i="7"/>
  <c r="B664" i="7"/>
  <c r="D664" i="7"/>
  <c r="C664" i="7" s="1"/>
  <c r="E664" i="7"/>
  <c r="F664" i="7"/>
  <c r="G664" i="7"/>
  <c r="H664" i="7"/>
  <c r="I664" i="7"/>
  <c r="J664" i="7"/>
  <c r="K664" i="7"/>
  <c r="M664" i="7"/>
  <c r="N664" i="7"/>
  <c r="B665" i="7"/>
  <c r="D665" i="7"/>
  <c r="C665" i="7" s="1"/>
  <c r="E665" i="7"/>
  <c r="F665" i="7"/>
  <c r="G665" i="7"/>
  <c r="H665" i="7"/>
  <c r="I665" i="7"/>
  <c r="J665" i="7"/>
  <c r="K665" i="7"/>
  <c r="M665" i="7"/>
  <c r="N665" i="7"/>
  <c r="B666" i="7"/>
  <c r="D666" i="7"/>
  <c r="C666" i="7" s="1"/>
  <c r="E666" i="7"/>
  <c r="F666" i="7"/>
  <c r="G666" i="7"/>
  <c r="H666" i="7"/>
  <c r="I666" i="7"/>
  <c r="J666" i="7"/>
  <c r="K666" i="7"/>
  <c r="M666" i="7"/>
  <c r="N666" i="7"/>
  <c r="B667" i="7"/>
  <c r="D667" i="7"/>
  <c r="C667" i="7" s="1"/>
  <c r="E667" i="7"/>
  <c r="F667" i="7"/>
  <c r="G667" i="7"/>
  <c r="H667" i="7"/>
  <c r="I667" i="7"/>
  <c r="J667" i="7"/>
  <c r="K667" i="7"/>
  <c r="M667" i="7"/>
  <c r="N667" i="7"/>
  <c r="B668" i="7"/>
  <c r="D668" i="7"/>
  <c r="C668" i="7" s="1"/>
  <c r="E668" i="7"/>
  <c r="F668" i="7"/>
  <c r="G668" i="7"/>
  <c r="H668" i="7"/>
  <c r="I668" i="7"/>
  <c r="J668" i="7"/>
  <c r="K668" i="7"/>
  <c r="M668" i="7"/>
  <c r="N668" i="7"/>
  <c r="B669" i="7"/>
  <c r="D669" i="7"/>
  <c r="C669" i="7" s="1"/>
  <c r="E669" i="7"/>
  <c r="F669" i="7"/>
  <c r="G669" i="7"/>
  <c r="H669" i="7"/>
  <c r="I669" i="7"/>
  <c r="J669" i="7"/>
  <c r="K669" i="7"/>
  <c r="M669" i="7"/>
  <c r="N669" i="7"/>
  <c r="B670" i="7"/>
  <c r="D670" i="7"/>
  <c r="C670" i="7" s="1"/>
  <c r="E670" i="7"/>
  <c r="F670" i="7"/>
  <c r="G670" i="7"/>
  <c r="H670" i="7"/>
  <c r="I670" i="7"/>
  <c r="J670" i="7"/>
  <c r="K670" i="7"/>
  <c r="M670" i="7"/>
  <c r="N670" i="7"/>
  <c r="B671" i="7"/>
  <c r="D671" i="7"/>
  <c r="C671" i="7" s="1"/>
  <c r="E671" i="7"/>
  <c r="F671" i="7"/>
  <c r="G671" i="7"/>
  <c r="H671" i="7"/>
  <c r="I671" i="7"/>
  <c r="J671" i="7"/>
  <c r="K671" i="7"/>
  <c r="M671" i="7"/>
  <c r="N671" i="7"/>
  <c r="B672" i="7"/>
  <c r="D672" i="7"/>
  <c r="C672" i="7" s="1"/>
  <c r="E672" i="7"/>
  <c r="F672" i="7"/>
  <c r="G672" i="7"/>
  <c r="H672" i="7"/>
  <c r="I672" i="7"/>
  <c r="J672" i="7"/>
  <c r="K672" i="7"/>
  <c r="M672" i="7"/>
  <c r="N672" i="7"/>
  <c r="B673" i="7"/>
  <c r="D673" i="7"/>
  <c r="C673" i="7" s="1"/>
  <c r="E673" i="7"/>
  <c r="F673" i="7"/>
  <c r="G673" i="7"/>
  <c r="H673" i="7"/>
  <c r="I673" i="7"/>
  <c r="J673" i="7"/>
  <c r="K673" i="7"/>
  <c r="M673" i="7"/>
  <c r="N673" i="7"/>
  <c r="B674" i="7"/>
  <c r="D674" i="7"/>
  <c r="C674" i="7" s="1"/>
  <c r="E674" i="7"/>
  <c r="F674" i="7"/>
  <c r="G674" i="7"/>
  <c r="H674" i="7"/>
  <c r="I674" i="7"/>
  <c r="J674" i="7"/>
  <c r="K674" i="7"/>
  <c r="M674" i="7"/>
  <c r="N674" i="7"/>
  <c r="B675" i="7"/>
  <c r="D675" i="7"/>
  <c r="C675" i="7" s="1"/>
  <c r="E675" i="7"/>
  <c r="F675" i="7"/>
  <c r="G675" i="7"/>
  <c r="H675" i="7"/>
  <c r="I675" i="7"/>
  <c r="J675" i="7"/>
  <c r="K675" i="7"/>
  <c r="M675" i="7"/>
  <c r="N675" i="7"/>
  <c r="B676" i="7"/>
  <c r="D676" i="7"/>
  <c r="C676" i="7" s="1"/>
  <c r="E676" i="7"/>
  <c r="F676" i="7"/>
  <c r="G676" i="7"/>
  <c r="H676" i="7"/>
  <c r="I676" i="7"/>
  <c r="J676" i="7"/>
  <c r="K676" i="7"/>
  <c r="M676" i="7"/>
  <c r="N676" i="7"/>
  <c r="B677" i="7"/>
  <c r="D677" i="7"/>
  <c r="C677" i="7" s="1"/>
  <c r="E677" i="7"/>
  <c r="F677" i="7"/>
  <c r="G677" i="7"/>
  <c r="H677" i="7"/>
  <c r="I677" i="7"/>
  <c r="J677" i="7"/>
  <c r="K677" i="7"/>
  <c r="M677" i="7"/>
  <c r="N677" i="7"/>
  <c r="B678" i="7"/>
  <c r="D678" i="7"/>
  <c r="C678" i="7" s="1"/>
  <c r="E678" i="7"/>
  <c r="F678" i="7"/>
  <c r="G678" i="7"/>
  <c r="H678" i="7"/>
  <c r="I678" i="7"/>
  <c r="J678" i="7"/>
  <c r="K678" i="7"/>
  <c r="M678" i="7"/>
  <c r="N678" i="7"/>
  <c r="B679" i="7"/>
  <c r="D679" i="7"/>
  <c r="C679" i="7" s="1"/>
  <c r="E679" i="7"/>
  <c r="F679" i="7"/>
  <c r="G679" i="7"/>
  <c r="H679" i="7"/>
  <c r="I679" i="7"/>
  <c r="J679" i="7"/>
  <c r="K679" i="7"/>
  <c r="M679" i="7"/>
  <c r="N679" i="7"/>
  <c r="B680" i="7"/>
  <c r="D680" i="7"/>
  <c r="C680" i="7" s="1"/>
  <c r="E680" i="7"/>
  <c r="F680" i="7"/>
  <c r="G680" i="7"/>
  <c r="H680" i="7"/>
  <c r="I680" i="7"/>
  <c r="J680" i="7"/>
  <c r="K680" i="7"/>
  <c r="M680" i="7"/>
  <c r="N680" i="7"/>
  <c r="B681" i="7"/>
  <c r="D681" i="7"/>
  <c r="C681" i="7" s="1"/>
  <c r="E681" i="7"/>
  <c r="F681" i="7"/>
  <c r="G681" i="7"/>
  <c r="H681" i="7"/>
  <c r="I681" i="7"/>
  <c r="J681" i="7"/>
  <c r="K681" i="7"/>
  <c r="M681" i="7"/>
  <c r="N681" i="7"/>
  <c r="B682" i="7"/>
  <c r="D682" i="7"/>
  <c r="C682" i="7" s="1"/>
  <c r="E682" i="7"/>
  <c r="F682" i="7"/>
  <c r="G682" i="7"/>
  <c r="H682" i="7"/>
  <c r="I682" i="7"/>
  <c r="J682" i="7"/>
  <c r="K682" i="7"/>
  <c r="M682" i="7"/>
  <c r="N682" i="7"/>
  <c r="B683" i="7"/>
  <c r="D683" i="7"/>
  <c r="C683" i="7" s="1"/>
  <c r="E683" i="7"/>
  <c r="F683" i="7"/>
  <c r="G683" i="7"/>
  <c r="H683" i="7"/>
  <c r="I683" i="7"/>
  <c r="J683" i="7"/>
  <c r="K683" i="7"/>
  <c r="M683" i="7"/>
  <c r="N683" i="7"/>
  <c r="B684" i="7"/>
  <c r="D684" i="7"/>
  <c r="C684" i="7" s="1"/>
  <c r="E684" i="7"/>
  <c r="F684" i="7"/>
  <c r="G684" i="7"/>
  <c r="H684" i="7"/>
  <c r="I684" i="7"/>
  <c r="J684" i="7"/>
  <c r="K684" i="7"/>
  <c r="M684" i="7"/>
  <c r="N684" i="7"/>
  <c r="B685" i="7"/>
  <c r="D685" i="7"/>
  <c r="C685" i="7" s="1"/>
  <c r="E685" i="7"/>
  <c r="F685" i="7"/>
  <c r="G685" i="7"/>
  <c r="H685" i="7"/>
  <c r="I685" i="7"/>
  <c r="J685" i="7"/>
  <c r="K685" i="7"/>
  <c r="M685" i="7"/>
  <c r="N685" i="7"/>
  <c r="B686" i="7"/>
  <c r="D686" i="7"/>
  <c r="C686" i="7" s="1"/>
  <c r="E686" i="7"/>
  <c r="F686" i="7"/>
  <c r="G686" i="7"/>
  <c r="H686" i="7"/>
  <c r="I686" i="7"/>
  <c r="J686" i="7"/>
  <c r="K686" i="7"/>
  <c r="M686" i="7"/>
  <c r="N686" i="7"/>
  <c r="B687" i="7"/>
  <c r="D687" i="7"/>
  <c r="C687" i="7" s="1"/>
  <c r="E687" i="7"/>
  <c r="F687" i="7"/>
  <c r="G687" i="7"/>
  <c r="H687" i="7"/>
  <c r="I687" i="7"/>
  <c r="J687" i="7"/>
  <c r="K687" i="7"/>
  <c r="M687" i="7"/>
  <c r="N687" i="7"/>
  <c r="B688" i="7"/>
  <c r="D688" i="7"/>
  <c r="C688" i="7" s="1"/>
  <c r="E688" i="7"/>
  <c r="F688" i="7"/>
  <c r="G688" i="7"/>
  <c r="H688" i="7"/>
  <c r="I688" i="7"/>
  <c r="J688" i="7"/>
  <c r="K688" i="7"/>
  <c r="M688" i="7"/>
  <c r="N688" i="7"/>
  <c r="B689" i="7"/>
  <c r="D689" i="7"/>
  <c r="C689" i="7" s="1"/>
  <c r="E689" i="7"/>
  <c r="F689" i="7"/>
  <c r="G689" i="7"/>
  <c r="H689" i="7"/>
  <c r="I689" i="7"/>
  <c r="J689" i="7"/>
  <c r="K689" i="7"/>
  <c r="M689" i="7"/>
  <c r="N689" i="7"/>
  <c r="B690" i="7"/>
  <c r="D690" i="7"/>
  <c r="C690" i="7" s="1"/>
  <c r="E690" i="7"/>
  <c r="F690" i="7"/>
  <c r="G690" i="7"/>
  <c r="H690" i="7"/>
  <c r="I690" i="7"/>
  <c r="J690" i="7"/>
  <c r="K690" i="7"/>
  <c r="M690" i="7"/>
  <c r="N690" i="7"/>
  <c r="B691" i="7"/>
  <c r="D691" i="7"/>
  <c r="C691" i="7" s="1"/>
  <c r="E691" i="7"/>
  <c r="F691" i="7"/>
  <c r="G691" i="7"/>
  <c r="H691" i="7"/>
  <c r="I691" i="7"/>
  <c r="J691" i="7"/>
  <c r="K691" i="7"/>
  <c r="M691" i="7"/>
  <c r="N691" i="7"/>
  <c r="B692" i="7"/>
  <c r="D692" i="7"/>
  <c r="C692" i="7" s="1"/>
  <c r="E692" i="7"/>
  <c r="F692" i="7"/>
  <c r="G692" i="7"/>
  <c r="H692" i="7"/>
  <c r="I692" i="7"/>
  <c r="J692" i="7"/>
  <c r="K692" i="7"/>
  <c r="M692" i="7"/>
  <c r="N692" i="7"/>
  <c r="B693" i="7"/>
  <c r="D693" i="7"/>
  <c r="C693" i="7" s="1"/>
  <c r="E693" i="7"/>
  <c r="F693" i="7"/>
  <c r="G693" i="7"/>
  <c r="H693" i="7"/>
  <c r="I693" i="7"/>
  <c r="J693" i="7"/>
  <c r="K693" i="7"/>
  <c r="M693" i="7"/>
  <c r="N693" i="7"/>
  <c r="B694" i="7"/>
  <c r="D694" i="7"/>
  <c r="C694" i="7" s="1"/>
  <c r="E694" i="7"/>
  <c r="F694" i="7"/>
  <c r="G694" i="7"/>
  <c r="H694" i="7"/>
  <c r="I694" i="7"/>
  <c r="J694" i="7"/>
  <c r="K694" i="7"/>
  <c r="M694" i="7"/>
  <c r="N694" i="7"/>
  <c r="B695" i="7"/>
  <c r="D695" i="7"/>
  <c r="C695" i="7" s="1"/>
  <c r="E695" i="7"/>
  <c r="F695" i="7"/>
  <c r="G695" i="7"/>
  <c r="H695" i="7"/>
  <c r="I695" i="7"/>
  <c r="J695" i="7"/>
  <c r="K695" i="7"/>
  <c r="M695" i="7"/>
  <c r="N695" i="7"/>
  <c r="B696" i="7"/>
  <c r="D696" i="7"/>
  <c r="C696" i="7" s="1"/>
  <c r="E696" i="7"/>
  <c r="F696" i="7"/>
  <c r="G696" i="7"/>
  <c r="H696" i="7"/>
  <c r="I696" i="7"/>
  <c r="J696" i="7"/>
  <c r="K696" i="7"/>
  <c r="M696" i="7"/>
  <c r="N696" i="7"/>
  <c r="B697" i="7"/>
  <c r="D697" i="7"/>
  <c r="C697" i="7" s="1"/>
  <c r="E697" i="7"/>
  <c r="F697" i="7"/>
  <c r="G697" i="7"/>
  <c r="H697" i="7"/>
  <c r="I697" i="7"/>
  <c r="J697" i="7"/>
  <c r="K697" i="7"/>
  <c r="M697" i="7"/>
  <c r="N697" i="7"/>
  <c r="B698" i="7"/>
  <c r="D698" i="7"/>
  <c r="C698" i="7" s="1"/>
  <c r="E698" i="7"/>
  <c r="F698" i="7"/>
  <c r="G698" i="7"/>
  <c r="H698" i="7"/>
  <c r="I698" i="7"/>
  <c r="J698" i="7"/>
  <c r="K698" i="7"/>
  <c r="M698" i="7"/>
  <c r="N698" i="7"/>
  <c r="B699" i="7"/>
  <c r="D699" i="7"/>
  <c r="C699" i="7" s="1"/>
  <c r="E699" i="7"/>
  <c r="F699" i="7"/>
  <c r="G699" i="7"/>
  <c r="H699" i="7"/>
  <c r="I699" i="7"/>
  <c r="J699" i="7"/>
  <c r="K699" i="7"/>
  <c r="M699" i="7"/>
  <c r="N699" i="7"/>
  <c r="B700" i="7"/>
  <c r="D700" i="7"/>
  <c r="C700" i="7" s="1"/>
  <c r="E700" i="7"/>
  <c r="F700" i="7"/>
  <c r="G700" i="7"/>
  <c r="H700" i="7"/>
  <c r="I700" i="7"/>
  <c r="J700" i="7"/>
  <c r="K700" i="7"/>
  <c r="M700" i="7"/>
  <c r="N700" i="7"/>
  <c r="B701" i="7"/>
  <c r="D701" i="7"/>
  <c r="C701" i="7" s="1"/>
  <c r="E701" i="7"/>
  <c r="F701" i="7"/>
  <c r="G701" i="7"/>
  <c r="H701" i="7"/>
  <c r="I701" i="7"/>
  <c r="J701" i="7"/>
  <c r="K701" i="7"/>
  <c r="M701" i="7"/>
  <c r="N701" i="7"/>
  <c r="B702" i="7"/>
  <c r="D702" i="7"/>
  <c r="C702" i="7" s="1"/>
  <c r="E702" i="7"/>
  <c r="F702" i="7"/>
  <c r="G702" i="7"/>
  <c r="H702" i="7"/>
  <c r="I702" i="7"/>
  <c r="J702" i="7"/>
  <c r="K702" i="7"/>
  <c r="M702" i="7"/>
  <c r="N702" i="7"/>
  <c r="B703" i="7"/>
  <c r="D703" i="7"/>
  <c r="C703" i="7" s="1"/>
  <c r="E703" i="7"/>
  <c r="F703" i="7"/>
  <c r="G703" i="7"/>
  <c r="H703" i="7"/>
  <c r="I703" i="7"/>
  <c r="J703" i="7"/>
  <c r="K703" i="7"/>
  <c r="M703" i="7"/>
  <c r="N703" i="7"/>
  <c r="B704" i="7"/>
  <c r="D704" i="7"/>
  <c r="C704" i="7" s="1"/>
  <c r="E704" i="7"/>
  <c r="F704" i="7"/>
  <c r="G704" i="7"/>
  <c r="H704" i="7"/>
  <c r="I704" i="7"/>
  <c r="J704" i="7"/>
  <c r="K704" i="7"/>
  <c r="M704" i="7"/>
  <c r="N704" i="7"/>
  <c r="B705" i="7"/>
  <c r="D705" i="7"/>
  <c r="C705" i="7" s="1"/>
  <c r="E705" i="7"/>
  <c r="F705" i="7"/>
  <c r="G705" i="7"/>
  <c r="H705" i="7"/>
  <c r="I705" i="7"/>
  <c r="J705" i="7"/>
  <c r="K705" i="7"/>
  <c r="M705" i="7"/>
  <c r="N705" i="7"/>
  <c r="B706" i="7"/>
  <c r="D706" i="7"/>
  <c r="C706" i="7" s="1"/>
  <c r="E706" i="7"/>
  <c r="F706" i="7"/>
  <c r="G706" i="7"/>
  <c r="H706" i="7"/>
  <c r="I706" i="7"/>
  <c r="J706" i="7"/>
  <c r="K706" i="7"/>
  <c r="M706" i="7"/>
  <c r="N706" i="7"/>
  <c r="B707" i="7"/>
  <c r="D707" i="7"/>
  <c r="C707" i="7" s="1"/>
  <c r="E707" i="7"/>
  <c r="F707" i="7"/>
  <c r="G707" i="7"/>
  <c r="H707" i="7"/>
  <c r="I707" i="7"/>
  <c r="J707" i="7"/>
  <c r="K707" i="7"/>
  <c r="M707" i="7"/>
  <c r="N707" i="7"/>
  <c r="B708" i="7"/>
  <c r="D708" i="7"/>
  <c r="C708" i="7" s="1"/>
  <c r="E708" i="7"/>
  <c r="F708" i="7"/>
  <c r="G708" i="7"/>
  <c r="H708" i="7"/>
  <c r="I708" i="7"/>
  <c r="J708" i="7"/>
  <c r="K708" i="7"/>
  <c r="M708" i="7"/>
  <c r="N708" i="7"/>
  <c r="B709" i="7"/>
  <c r="D709" i="7"/>
  <c r="C709" i="7" s="1"/>
  <c r="E709" i="7"/>
  <c r="F709" i="7"/>
  <c r="G709" i="7"/>
  <c r="H709" i="7"/>
  <c r="I709" i="7"/>
  <c r="J709" i="7"/>
  <c r="K709" i="7"/>
  <c r="M709" i="7"/>
  <c r="N709" i="7"/>
  <c r="B710" i="7"/>
  <c r="D710" i="7"/>
  <c r="C710" i="7" s="1"/>
  <c r="E710" i="7"/>
  <c r="F710" i="7"/>
  <c r="G710" i="7"/>
  <c r="H710" i="7"/>
  <c r="I710" i="7"/>
  <c r="J710" i="7"/>
  <c r="K710" i="7"/>
  <c r="M710" i="7"/>
  <c r="N710" i="7"/>
  <c r="B711" i="7"/>
  <c r="D711" i="7"/>
  <c r="C711" i="7" s="1"/>
  <c r="E711" i="7"/>
  <c r="F711" i="7"/>
  <c r="G711" i="7"/>
  <c r="H711" i="7"/>
  <c r="I711" i="7"/>
  <c r="J711" i="7"/>
  <c r="K711" i="7"/>
  <c r="M711" i="7"/>
  <c r="N711" i="7"/>
  <c r="B712" i="7"/>
  <c r="D712" i="7"/>
  <c r="C712" i="7" s="1"/>
  <c r="E712" i="7"/>
  <c r="F712" i="7"/>
  <c r="G712" i="7"/>
  <c r="H712" i="7"/>
  <c r="I712" i="7"/>
  <c r="J712" i="7"/>
  <c r="K712" i="7"/>
  <c r="M712" i="7"/>
  <c r="N712" i="7"/>
  <c r="B713" i="7"/>
  <c r="D713" i="7"/>
  <c r="C713" i="7" s="1"/>
  <c r="E713" i="7"/>
  <c r="F713" i="7"/>
  <c r="G713" i="7"/>
  <c r="H713" i="7"/>
  <c r="I713" i="7"/>
  <c r="J713" i="7"/>
  <c r="K713" i="7"/>
  <c r="M713" i="7"/>
  <c r="N713" i="7"/>
  <c r="B714" i="7"/>
  <c r="D714" i="7"/>
  <c r="C714" i="7" s="1"/>
  <c r="E714" i="7"/>
  <c r="F714" i="7"/>
  <c r="G714" i="7"/>
  <c r="H714" i="7"/>
  <c r="I714" i="7"/>
  <c r="J714" i="7"/>
  <c r="K714" i="7"/>
  <c r="M714" i="7"/>
  <c r="N714" i="7"/>
  <c r="B715" i="7"/>
  <c r="D715" i="7"/>
  <c r="C715" i="7" s="1"/>
  <c r="E715" i="7"/>
  <c r="F715" i="7"/>
  <c r="G715" i="7"/>
  <c r="H715" i="7"/>
  <c r="I715" i="7"/>
  <c r="J715" i="7"/>
  <c r="K715" i="7"/>
  <c r="M715" i="7"/>
  <c r="N715" i="7"/>
  <c r="B716" i="7"/>
  <c r="D716" i="7"/>
  <c r="C716" i="7" s="1"/>
  <c r="E716" i="7"/>
  <c r="F716" i="7"/>
  <c r="G716" i="7"/>
  <c r="H716" i="7"/>
  <c r="I716" i="7"/>
  <c r="J716" i="7"/>
  <c r="K716" i="7"/>
  <c r="M716" i="7"/>
  <c r="N716" i="7"/>
  <c r="B717" i="7"/>
  <c r="D717" i="7"/>
  <c r="C717" i="7" s="1"/>
  <c r="E717" i="7"/>
  <c r="F717" i="7"/>
  <c r="G717" i="7"/>
  <c r="H717" i="7"/>
  <c r="I717" i="7"/>
  <c r="J717" i="7"/>
  <c r="K717" i="7"/>
  <c r="M717" i="7"/>
  <c r="N717" i="7"/>
  <c r="B718" i="7"/>
  <c r="D718" i="7"/>
  <c r="C718" i="7" s="1"/>
  <c r="E718" i="7"/>
  <c r="F718" i="7"/>
  <c r="G718" i="7"/>
  <c r="H718" i="7"/>
  <c r="I718" i="7"/>
  <c r="J718" i="7"/>
  <c r="K718" i="7"/>
  <c r="M718" i="7"/>
  <c r="N718" i="7"/>
  <c r="B719" i="7"/>
  <c r="D719" i="7"/>
  <c r="C719" i="7" s="1"/>
  <c r="E719" i="7"/>
  <c r="F719" i="7"/>
  <c r="G719" i="7"/>
  <c r="H719" i="7"/>
  <c r="I719" i="7"/>
  <c r="J719" i="7"/>
  <c r="K719" i="7"/>
  <c r="M719" i="7"/>
  <c r="N719" i="7"/>
  <c r="B720" i="7"/>
  <c r="D720" i="7"/>
  <c r="C720" i="7" s="1"/>
  <c r="E720" i="7"/>
  <c r="F720" i="7"/>
  <c r="G720" i="7"/>
  <c r="H720" i="7"/>
  <c r="I720" i="7"/>
  <c r="J720" i="7"/>
  <c r="K720" i="7"/>
  <c r="M720" i="7"/>
  <c r="N720" i="7"/>
  <c r="B721" i="7"/>
  <c r="D721" i="7"/>
  <c r="C721" i="7" s="1"/>
  <c r="E721" i="7"/>
  <c r="F721" i="7"/>
  <c r="G721" i="7"/>
  <c r="H721" i="7"/>
  <c r="I721" i="7"/>
  <c r="J721" i="7"/>
  <c r="K721" i="7"/>
  <c r="M721" i="7"/>
  <c r="N721" i="7"/>
  <c r="B722" i="7"/>
  <c r="D722" i="7"/>
  <c r="C722" i="7" s="1"/>
  <c r="E722" i="7"/>
  <c r="F722" i="7"/>
  <c r="G722" i="7"/>
  <c r="H722" i="7"/>
  <c r="I722" i="7"/>
  <c r="J722" i="7"/>
  <c r="K722" i="7"/>
  <c r="M722" i="7"/>
  <c r="N722" i="7"/>
  <c r="B723" i="7"/>
  <c r="D723" i="7"/>
  <c r="C723" i="7" s="1"/>
  <c r="E723" i="7"/>
  <c r="F723" i="7"/>
  <c r="G723" i="7"/>
  <c r="H723" i="7"/>
  <c r="I723" i="7"/>
  <c r="J723" i="7"/>
  <c r="K723" i="7"/>
  <c r="M723" i="7"/>
  <c r="N723" i="7"/>
  <c r="B724" i="7"/>
  <c r="D724" i="7"/>
  <c r="C724" i="7" s="1"/>
  <c r="E724" i="7"/>
  <c r="F724" i="7"/>
  <c r="G724" i="7"/>
  <c r="H724" i="7"/>
  <c r="I724" i="7"/>
  <c r="J724" i="7"/>
  <c r="K724" i="7"/>
  <c r="M724" i="7"/>
  <c r="N724" i="7"/>
  <c r="B725" i="7"/>
  <c r="D725" i="7"/>
  <c r="C725" i="7" s="1"/>
  <c r="E725" i="7"/>
  <c r="F725" i="7"/>
  <c r="G725" i="7"/>
  <c r="H725" i="7"/>
  <c r="I725" i="7"/>
  <c r="J725" i="7"/>
  <c r="K725" i="7"/>
  <c r="M725" i="7"/>
  <c r="N725" i="7"/>
  <c r="B726" i="7"/>
  <c r="D726" i="7"/>
  <c r="C726" i="7" s="1"/>
  <c r="E726" i="7"/>
  <c r="F726" i="7"/>
  <c r="G726" i="7"/>
  <c r="H726" i="7"/>
  <c r="I726" i="7"/>
  <c r="J726" i="7"/>
  <c r="K726" i="7"/>
  <c r="M726" i="7"/>
  <c r="N726" i="7"/>
  <c r="B727" i="7"/>
  <c r="D727" i="7"/>
  <c r="C727" i="7" s="1"/>
  <c r="E727" i="7"/>
  <c r="F727" i="7"/>
  <c r="G727" i="7"/>
  <c r="H727" i="7"/>
  <c r="I727" i="7"/>
  <c r="J727" i="7"/>
  <c r="K727" i="7"/>
  <c r="M727" i="7"/>
  <c r="N727" i="7"/>
  <c r="B728" i="7"/>
  <c r="D728" i="7"/>
  <c r="C728" i="7" s="1"/>
  <c r="E728" i="7"/>
  <c r="F728" i="7"/>
  <c r="G728" i="7"/>
  <c r="H728" i="7"/>
  <c r="I728" i="7"/>
  <c r="J728" i="7"/>
  <c r="K728" i="7"/>
  <c r="M728" i="7"/>
  <c r="N728" i="7"/>
  <c r="B729" i="7"/>
  <c r="D729" i="7"/>
  <c r="C729" i="7" s="1"/>
  <c r="E729" i="7"/>
  <c r="F729" i="7"/>
  <c r="G729" i="7"/>
  <c r="H729" i="7"/>
  <c r="I729" i="7"/>
  <c r="J729" i="7"/>
  <c r="K729" i="7"/>
  <c r="M729" i="7"/>
  <c r="N729" i="7"/>
  <c r="B730" i="7"/>
  <c r="D730" i="7"/>
  <c r="C730" i="7" s="1"/>
  <c r="E730" i="7"/>
  <c r="F730" i="7"/>
  <c r="G730" i="7"/>
  <c r="H730" i="7"/>
  <c r="I730" i="7"/>
  <c r="J730" i="7"/>
  <c r="K730" i="7"/>
  <c r="M730" i="7"/>
  <c r="N730" i="7"/>
  <c r="B731" i="7"/>
  <c r="D731" i="7"/>
  <c r="C731" i="7" s="1"/>
  <c r="E731" i="7"/>
  <c r="F731" i="7"/>
  <c r="G731" i="7"/>
  <c r="H731" i="7"/>
  <c r="I731" i="7"/>
  <c r="J731" i="7"/>
  <c r="K731" i="7"/>
  <c r="M731" i="7"/>
  <c r="N731" i="7"/>
  <c r="B732" i="7"/>
  <c r="D732" i="7"/>
  <c r="C732" i="7" s="1"/>
  <c r="E732" i="7"/>
  <c r="F732" i="7"/>
  <c r="G732" i="7"/>
  <c r="H732" i="7"/>
  <c r="I732" i="7"/>
  <c r="J732" i="7"/>
  <c r="K732" i="7"/>
  <c r="M732" i="7"/>
  <c r="N732" i="7"/>
  <c r="B733" i="7"/>
  <c r="D733" i="7"/>
  <c r="C733" i="7" s="1"/>
  <c r="E733" i="7"/>
  <c r="F733" i="7"/>
  <c r="G733" i="7"/>
  <c r="H733" i="7"/>
  <c r="I733" i="7"/>
  <c r="J733" i="7"/>
  <c r="K733" i="7"/>
  <c r="M733" i="7"/>
  <c r="N733" i="7"/>
  <c r="B734" i="7"/>
  <c r="D734" i="7"/>
  <c r="C734" i="7" s="1"/>
  <c r="E734" i="7"/>
  <c r="F734" i="7"/>
  <c r="G734" i="7"/>
  <c r="H734" i="7"/>
  <c r="I734" i="7"/>
  <c r="J734" i="7"/>
  <c r="K734" i="7"/>
  <c r="M734" i="7"/>
  <c r="N734" i="7"/>
  <c r="B735" i="7"/>
  <c r="D735" i="7"/>
  <c r="C735" i="7" s="1"/>
  <c r="E735" i="7"/>
  <c r="F735" i="7"/>
  <c r="G735" i="7"/>
  <c r="H735" i="7"/>
  <c r="I735" i="7"/>
  <c r="J735" i="7"/>
  <c r="K735" i="7"/>
  <c r="M735" i="7"/>
  <c r="N735" i="7"/>
  <c r="B736" i="7"/>
  <c r="D736" i="7"/>
  <c r="C736" i="7" s="1"/>
  <c r="E736" i="7"/>
  <c r="F736" i="7"/>
  <c r="G736" i="7"/>
  <c r="H736" i="7"/>
  <c r="I736" i="7"/>
  <c r="J736" i="7"/>
  <c r="K736" i="7"/>
  <c r="M736" i="7"/>
  <c r="N736" i="7"/>
  <c r="B737" i="7"/>
  <c r="D737" i="7"/>
  <c r="C737" i="7" s="1"/>
  <c r="E737" i="7"/>
  <c r="F737" i="7"/>
  <c r="G737" i="7"/>
  <c r="H737" i="7"/>
  <c r="I737" i="7"/>
  <c r="J737" i="7"/>
  <c r="K737" i="7"/>
  <c r="M737" i="7"/>
  <c r="N737" i="7"/>
  <c r="B738" i="7"/>
  <c r="D738" i="7"/>
  <c r="C738" i="7" s="1"/>
  <c r="E738" i="7"/>
  <c r="F738" i="7"/>
  <c r="G738" i="7"/>
  <c r="H738" i="7"/>
  <c r="I738" i="7"/>
  <c r="J738" i="7"/>
  <c r="K738" i="7"/>
  <c r="M738" i="7"/>
  <c r="N738" i="7"/>
  <c r="B739" i="7"/>
  <c r="D739" i="7"/>
  <c r="C739" i="7" s="1"/>
  <c r="E739" i="7"/>
  <c r="F739" i="7"/>
  <c r="G739" i="7"/>
  <c r="H739" i="7"/>
  <c r="I739" i="7"/>
  <c r="J739" i="7"/>
  <c r="K739" i="7"/>
  <c r="M739" i="7"/>
  <c r="N739" i="7"/>
  <c r="B740" i="7"/>
  <c r="D740" i="7"/>
  <c r="C740" i="7" s="1"/>
  <c r="E740" i="7"/>
  <c r="F740" i="7"/>
  <c r="G740" i="7"/>
  <c r="H740" i="7"/>
  <c r="I740" i="7"/>
  <c r="J740" i="7"/>
  <c r="K740" i="7"/>
  <c r="M740" i="7"/>
  <c r="N740" i="7"/>
  <c r="B741" i="7"/>
  <c r="D741" i="7"/>
  <c r="C741" i="7" s="1"/>
  <c r="E741" i="7"/>
  <c r="F741" i="7"/>
  <c r="G741" i="7"/>
  <c r="H741" i="7"/>
  <c r="I741" i="7"/>
  <c r="J741" i="7"/>
  <c r="K741" i="7"/>
  <c r="M741" i="7"/>
  <c r="N741" i="7"/>
  <c r="B742" i="7"/>
  <c r="D742" i="7"/>
  <c r="C742" i="7" s="1"/>
  <c r="E742" i="7"/>
  <c r="F742" i="7"/>
  <c r="G742" i="7"/>
  <c r="H742" i="7"/>
  <c r="I742" i="7"/>
  <c r="J742" i="7"/>
  <c r="K742" i="7"/>
  <c r="M742" i="7"/>
  <c r="N742" i="7"/>
  <c r="B743" i="7"/>
  <c r="D743" i="7"/>
  <c r="C743" i="7" s="1"/>
  <c r="E743" i="7"/>
  <c r="F743" i="7"/>
  <c r="G743" i="7"/>
  <c r="H743" i="7"/>
  <c r="I743" i="7"/>
  <c r="J743" i="7"/>
  <c r="K743" i="7"/>
  <c r="M743" i="7"/>
  <c r="N743" i="7"/>
  <c r="B744" i="7"/>
  <c r="D744" i="7"/>
  <c r="C744" i="7" s="1"/>
  <c r="E744" i="7"/>
  <c r="F744" i="7"/>
  <c r="G744" i="7"/>
  <c r="H744" i="7"/>
  <c r="I744" i="7"/>
  <c r="J744" i="7"/>
  <c r="K744" i="7"/>
  <c r="M744" i="7"/>
  <c r="N744" i="7"/>
  <c r="B745" i="7"/>
  <c r="D745" i="7"/>
  <c r="C745" i="7" s="1"/>
  <c r="E745" i="7"/>
  <c r="F745" i="7"/>
  <c r="G745" i="7"/>
  <c r="H745" i="7"/>
  <c r="I745" i="7"/>
  <c r="J745" i="7"/>
  <c r="K745" i="7"/>
  <c r="M745" i="7"/>
  <c r="N745" i="7"/>
  <c r="B746" i="7"/>
  <c r="D746" i="7"/>
  <c r="C746" i="7" s="1"/>
  <c r="E746" i="7"/>
  <c r="F746" i="7"/>
  <c r="G746" i="7"/>
  <c r="H746" i="7"/>
  <c r="I746" i="7"/>
  <c r="J746" i="7"/>
  <c r="K746" i="7"/>
  <c r="M746" i="7"/>
  <c r="N746" i="7"/>
  <c r="B747" i="7"/>
  <c r="D747" i="7"/>
  <c r="C747" i="7" s="1"/>
  <c r="E747" i="7"/>
  <c r="F747" i="7"/>
  <c r="G747" i="7"/>
  <c r="H747" i="7"/>
  <c r="I747" i="7"/>
  <c r="J747" i="7"/>
  <c r="K747" i="7"/>
  <c r="M747" i="7"/>
  <c r="N747" i="7"/>
  <c r="B748" i="7"/>
  <c r="D748" i="7"/>
  <c r="C748" i="7" s="1"/>
  <c r="E748" i="7"/>
  <c r="F748" i="7"/>
  <c r="G748" i="7"/>
  <c r="H748" i="7"/>
  <c r="I748" i="7"/>
  <c r="J748" i="7"/>
  <c r="K748" i="7"/>
  <c r="M748" i="7"/>
  <c r="N748" i="7"/>
  <c r="B749" i="7"/>
  <c r="D749" i="7"/>
  <c r="C749" i="7" s="1"/>
  <c r="E749" i="7"/>
  <c r="F749" i="7"/>
  <c r="G749" i="7"/>
  <c r="H749" i="7"/>
  <c r="I749" i="7"/>
  <c r="J749" i="7"/>
  <c r="K749" i="7"/>
  <c r="M749" i="7"/>
  <c r="N749" i="7"/>
  <c r="B750" i="7"/>
  <c r="D750" i="7"/>
  <c r="C750" i="7" s="1"/>
  <c r="E750" i="7"/>
  <c r="F750" i="7"/>
  <c r="G750" i="7"/>
  <c r="H750" i="7"/>
  <c r="I750" i="7"/>
  <c r="J750" i="7"/>
  <c r="K750" i="7"/>
  <c r="M750" i="7"/>
  <c r="N750" i="7"/>
  <c r="B751" i="7"/>
  <c r="D751" i="7"/>
  <c r="C751" i="7" s="1"/>
  <c r="E751" i="7"/>
  <c r="F751" i="7"/>
  <c r="G751" i="7"/>
  <c r="H751" i="7"/>
  <c r="I751" i="7"/>
  <c r="J751" i="7"/>
  <c r="K751" i="7"/>
  <c r="M751" i="7"/>
  <c r="N751" i="7"/>
  <c r="B752" i="7"/>
  <c r="D752" i="7"/>
  <c r="C752" i="7" s="1"/>
  <c r="E752" i="7"/>
  <c r="F752" i="7"/>
  <c r="G752" i="7"/>
  <c r="H752" i="7"/>
  <c r="I752" i="7"/>
  <c r="J752" i="7"/>
  <c r="K752" i="7"/>
  <c r="M752" i="7"/>
  <c r="N752" i="7"/>
  <c r="B753" i="7"/>
  <c r="D753" i="7"/>
  <c r="C753" i="7" s="1"/>
  <c r="E753" i="7"/>
  <c r="F753" i="7"/>
  <c r="G753" i="7"/>
  <c r="H753" i="7"/>
  <c r="I753" i="7"/>
  <c r="J753" i="7"/>
  <c r="K753" i="7"/>
  <c r="M753" i="7"/>
  <c r="N753" i="7"/>
  <c r="B754" i="7"/>
  <c r="D754" i="7"/>
  <c r="C754" i="7" s="1"/>
  <c r="E754" i="7"/>
  <c r="F754" i="7"/>
  <c r="G754" i="7"/>
  <c r="H754" i="7"/>
  <c r="I754" i="7"/>
  <c r="J754" i="7"/>
  <c r="K754" i="7"/>
  <c r="M754" i="7"/>
  <c r="N754" i="7"/>
  <c r="B755" i="7"/>
  <c r="D755" i="7"/>
  <c r="C755" i="7" s="1"/>
  <c r="E755" i="7"/>
  <c r="F755" i="7"/>
  <c r="G755" i="7"/>
  <c r="H755" i="7"/>
  <c r="I755" i="7"/>
  <c r="J755" i="7"/>
  <c r="K755" i="7"/>
  <c r="M755" i="7"/>
  <c r="N755" i="7"/>
  <c r="B756" i="7"/>
  <c r="D756" i="7"/>
  <c r="C756" i="7" s="1"/>
  <c r="E756" i="7"/>
  <c r="F756" i="7"/>
  <c r="G756" i="7"/>
  <c r="H756" i="7"/>
  <c r="I756" i="7"/>
  <c r="J756" i="7"/>
  <c r="K756" i="7"/>
  <c r="M756" i="7"/>
  <c r="N756" i="7"/>
  <c r="B757" i="7"/>
  <c r="D757" i="7"/>
  <c r="C757" i="7" s="1"/>
  <c r="E757" i="7"/>
  <c r="F757" i="7"/>
  <c r="G757" i="7"/>
  <c r="H757" i="7"/>
  <c r="I757" i="7"/>
  <c r="J757" i="7"/>
  <c r="K757" i="7"/>
  <c r="M757" i="7"/>
  <c r="N757" i="7"/>
  <c r="B758" i="7"/>
  <c r="D758" i="7"/>
  <c r="C758" i="7" s="1"/>
  <c r="E758" i="7"/>
  <c r="F758" i="7"/>
  <c r="G758" i="7"/>
  <c r="H758" i="7"/>
  <c r="I758" i="7"/>
  <c r="J758" i="7"/>
  <c r="K758" i="7"/>
  <c r="M758" i="7"/>
  <c r="N758" i="7"/>
  <c r="B759" i="7"/>
  <c r="D759" i="7"/>
  <c r="C759" i="7" s="1"/>
  <c r="E759" i="7"/>
  <c r="F759" i="7"/>
  <c r="G759" i="7"/>
  <c r="H759" i="7"/>
  <c r="I759" i="7"/>
  <c r="J759" i="7"/>
  <c r="K759" i="7"/>
  <c r="M759" i="7"/>
  <c r="N759" i="7"/>
  <c r="B760" i="7"/>
  <c r="D760" i="7"/>
  <c r="C760" i="7" s="1"/>
  <c r="E760" i="7"/>
  <c r="F760" i="7"/>
  <c r="G760" i="7"/>
  <c r="H760" i="7"/>
  <c r="I760" i="7"/>
  <c r="J760" i="7"/>
  <c r="K760" i="7"/>
  <c r="M760" i="7"/>
  <c r="N760" i="7"/>
  <c r="B761" i="7"/>
  <c r="D761" i="7"/>
  <c r="C761" i="7" s="1"/>
  <c r="E761" i="7"/>
  <c r="F761" i="7"/>
  <c r="G761" i="7"/>
  <c r="H761" i="7"/>
  <c r="I761" i="7"/>
  <c r="J761" i="7"/>
  <c r="K761" i="7"/>
  <c r="M761" i="7"/>
  <c r="N761" i="7"/>
  <c r="B762" i="7"/>
  <c r="D762" i="7"/>
  <c r="C762" i="7" s="1"/>
  <c r="E762" i="7"/>
  <c r="F762" i="7"/>
  <c r="G762" i="7"/>
  <c r="H762" i="7"/>
  <c r="I762" i="7"/>
  <c r="J762" i="7"/>
  <c r="K762" i="7"/>
  <c r="M762" i="7"/>
  <c r="N762" i="7"/>
  <c r="B763" i="7"/>
  <c r="D763" i="7"/>
  <c r="C763" i="7" s="1"/>
  <c r="E763" i="7"/>
  <c r="F763" i="7"/>
  <c r="G763" i="7"/>
  <c r="H763" i="7"/>
  <c r="I763" i="7"/>
  <c r="J763" i="7"/>
  <c r="K763" i="7"/>
  <c r="M763" i="7"/>
  <c r="N763" i="7"/>
  <c r="B764" i="7"/>
  <c r="D764" i="7"/>
  <c r="C764" i="7" s="1"/>
  <c r="E764" i="7"/>
  <c r="F764" i="7"/>
  <c r="G764" i="7"/>
  <c r="H764" i="7"/>
  <c r="I764" i="7"/>
  <c r="J764" i="7"/>
  <c r="K764" i="7"/>
  <c r="M764" i="7"/>
  <c r="N764" i="7"/>
  <c r="B765" i="7"/>
  <c r="D765" i="7"/>
  <c r="C765" i="7" s="1"/>
  <c r="E765" i="7"/>
  <c r="F765" i="7"/>
  <c r="G765" i="7"/>
  <c r="H765" i="7"/>
  <c r="I765" i="7"/>
  <c r="J765" i="7"/>
  <c r="K765" i="7"/>
  <c r="M765" i="7"/>
  <c r="N765" i="7"/>
  <c r="B766" i="7"/>
  <c r="D766" i="7"/>
  <c r="C766" i="7" s="1"/>
  <c r="E766" i="7"/>
  <c r="F766" i="7"/>
  <c r="G766" i="7"/>
  <c r="H766" i="7"/>
  <c r="I766" i="7"/>
  <c r="J766" i="7"/>
  <c r="K766" i="7"/>
  <c r="M766" i="7"/>
  <c r="N766" i="7"/>
  <c r="B767" i="7"/>
  <c r="D767" i="7"/>
  <c r="C767" i="7" s="1"/>
  <c r="E767" i="7"/>
  <c r="F767" i="7"/>
  <c r="G767" i="7"/>
  <c r="H767" i="7"/>
  <c r="I767" i="7"/>
  <c r="J767" i="7"/>
  <c r="K767" i="7"/>
  <c r="M767" i="7"/>
  <c r="N767" i="7"/>
  <c r="B768" i="7"/>
  <c r="D768" i="7"/>
  <c r="C768" i="7" s="1"/>
  <c r="E768" i="7"/>
  <c r="F768" i="7"/>
  <c r="G768" i="7"/>
  <c r="H768" i="7"/>
  <c r="I768" i="7"/>
  <c r="J768" i="7"/>
  <c r="K768" i="7"/>
  <c r="M768" i="7"/>
  <c r="N768" i="7"/>
  <c r="B769" i="7"/>
  <c r="D769" i="7"/>
  <c r="C769" i="7" s="1"/>
  <c r="E769" i="7"/>
  <c r="F769" i="7"/>
  <c r="G769" i="7"/>
  <c r="H769" i="7"/>
  <c r="I769" i="7"/>
  <c r="J769" i="7"/>
  <c r="K769" i="7"/>
  <c r="M769" i="7"/>
  <c r="N769" i="7"/>
  <c r="B770" i="7"/>
  <c r="D770" i="7"/>
  <c r="C770" i="7" s="1"/>
  <c r="E770" i="7"/>
  <c r="F770" i="7"/>
  <c r="G770" i="7"/>
  <c r="H770" i="7"/>
  <c r="I770" i="7"/>
  <c r="J770" i="7"/>
  <c r="K770" i="7"/>
  <c r="M770" i="7"/>
  <c r="N770" i="7"/>
  <c r="B771" i="7"/>
  <c r="D771" i="7"/>
  <c r="C771" i="7" s="1"/>
  <c r="E771" i="7"/>
  <c r="F771" i="7"/>
  <c r="G771" i="7"/>
  <c r="H771" i="7"/>
  <c r="I771" i="7"/>
  <c r="J771" i="7"/>
  <c r="K771" i="7"/>
  <c r="M771" i="7"/>
  <c r="N771" i="7"/>
  <c r="B772" i="7"/>
  <c r="D772" i="7"/>
  <c r="C772" i="7" s="1"/>
  <c r="E772" i="7"/>
  <c r="F772" i="7"/>
  <c r="G772" i="7"/>
  <c r="H772" i="7"/>
  <c r="I772" i="7"/>
  <c r="J772" i="7"/>
  <c r="K772" i="7"/>
  <c r="M772" i="7"/>
  <c r="N772" i="7"/>
  <c r="B773" i="7"/>
  <c r="D773" i="7"/>
  <c r="C773" i="7" s="1"/>
  <c r="E773" i="7"/>
  <c r="F773" i="7"/>
  <c r="G773" i="7"/>
  <c r="H773" i="7"/>
  <c r="I773" i="7"/>
  <c r="J773" i="7"/>
  <c r="K773" i="7"/>
  <c r="M773" i="7"/>
  <c r="N773" i="7"/>
  <c r="B774" i="7"/>
  <c r="D774" i="7"/>
  <c r="C774" i="7" s="1"/>
  <c r="E774" i="7"/>
  <c r="F774" i="7"/>
  <c r="G774" i="7"/>
  <c r="H774" i="7"/>
  <c r="I774" i="7"/>
  <c r="J774" i="7"/>
  <c r="K774" i="7"/>
  <c r="M774" i="7"/>
  <c r="N774" i="7"/>
  <c r="B775" i="7"/>
  <c r="D775" i="7"/>
  <c r="C775" i="7" s="1"/>
  <c r="E775" i="7"/>
  <c r="F775" i="7"/>
  <c r="G775" i="7"/>
  <c r="H775" i="7"/>
  <c r="I775" i="7"/>
  <c r="J775" i="7"/>
  <c r="K775" i="7"/>
  <c r="M775" i="7"/>
  <c r="N775" i="7"/>
  <c r="B776" i="7"/>
  <c r="D776" i="7"/>
  <c r="C776" i="7" s="1"/>
  <c r="E776" i="7"/>
  <c r="F776" i="7"/>
  <c r="G776" i="7"/>
  <c r="H776" i="7"/>
  <c r="I776" i="7"/>
  <c r="J776" i="7"/>
  <c r="K776" i="7"/>
  <c r="M776" i="7"/>
  <c r="N776" i="7"/>
  <c r="B777" i="7"/>
  <c r="D777" i="7"/>
  <c r="C777" i="7" s="1"/>
  <c r="E777" i="7"/>
  <c r="F777" i="7"/>
  <c r="G777" i="7"/>
  <c r="H777" i="7"/>
  <c r="I777" i="7"/>
  <c r="J777" i="7"/>
  <c r="K777" i="7"/>
  <c r="M777" i="7"/>
  <c r="N777" i="7"/>
  <c r="B778" i="7"/>
  <c r="D778" i="7"/>
  <c r="C778" i="7" s="1"/>
  <c r="E778" i="7"/>
  <c r="F778" i="7"/>
  <c r="G778" i="7"/>
  <c r="H778" i="7"/>
  <c r="I778" i="7"/>
  <c r="J778" i="7"/>
  <c r="K778" i="7"/>
  <c r="M778" i="7"/>
  <c r="N778" i="7"/>
  <c r="B779" i="7"/>
  <c r="D779" i="7"/>
  <c r="C779" i="7" s="1"/>
  <c r="E779" i="7"/>
  <c r="F779" i="7"/>
  <c r="G779" i="7"/>
  <c r="H779" i="7"/>
  <c r="I779" i="7"/>
  <c r="J779" i="7"/>
  <c r="K779" i="7"/>
  <c r="M779" i="7"/>
  <c r="N779" i="7"/>
  <c r="B780" i="7"/>
  <c r="D780" i="7"/>
  <c r="C780" i="7" s="1"/>
  <c r="E780" i="7"/>
  <c r="F780" i="7"/>
  <c r="G780" i="7"/>
  <c r="H780" i="7"/>
  <c r="I780" i="7"/>
  <c r="J780" i="7"/>
  <c r="K780" i="7"/>
  <c r="M780" i="7"/>
  <c r="N780" i="7"/>
  <c r="B781" i="7"/>
  <c r="D781" i="7"/>
  <c r="C781" i="7" s="1"/>
  <c r="E781" i="7"/>
  <c r="F781" i="7"/>
  <c r="G781" i="7"/>
  <c r="H781" i="7"/>
  <c r="I781" i="7"/>
  <c r="J781" i="7"/>
  <c r="K781" i="7"/>
  <c r="M781" i="7"/>
  <c r="N781" i="7"/>
  <c r="B782" i="7"/>
  <c r="D782" i="7"/>
  <c r="C782" i="7" s="1"/>
  <c r="E782" i="7"/>
  <c r="F782" i="7"/>
  <c r="G782" i="7"/>
  <c r="H782" i="7"/>
  <c r="I782" i="7"/>
  <c r="J782" i="7"/>
  <c r="K782" i="7"/>
  <c r="M782" i="7"/>
  <c r="N782" i="7"/>
  <c r="B783" i="7"/>
  <c r="D783" i="7"/>
  <c r="C783" i="7" s="1"/>
  <c r="E783" i="7"/>
  <c r="F783" i="7"/>
  <c r="G783" i="7"/>
  <c r="H783" i="7"/>
  <c r="I783" i="7"/>
  <c r="J783" i="7"/>
  <c r="K783" i="7"/>
  <c r="M783" i="7"/>
  <c r="N783" i="7"/>
  <c r="B784" i="7"/>
  <c r="D784" i="7"/>
  <c r="C784" i="7" s="1"/>
  <c r="E784" i="7"/>
  <c r="F784" i="7"/>
  <c r="G784" i="7"/>
  <c r="H784" i="7"/>
  <c r="I784" i="7"/>
  <c r="J784" i="7"/>
  <c r="K784" i="7"/>
  <c r="M784" i="7"/>
  <c r="N784" i="7"/>
  <c r="B785" i="7"/>
  <c r="D785" i="7"/>
  <c r="C785" i="7" s="1"/>
  <c r="E785" i="7"/>
  <c r="F785" i="7"/>
  <c r="G785" i="7"/>
  <c r="H785" i="7"/>
  <c r="I785" i="7"/>
  <c r="J785" i="7"/>
  <c r="K785" i="7"/>
  <c r="M785" i="7"/>
  <c r="N785" i="7"/>
  <c r="B786" i="7"/>
  <c r="D786" i="7"/>
  <c r="C786" i="7" s="1"/>
  <c r="E786" i="7"/>
  <c r="F786" i="7"/>
  <c r="G786" i="7"/>
  <c r="H786" i="7"/>
  <c r="I786" i="7"/>
  <c r="J786" i="7"/>
  <c r="K786" i="7"/>
  <c r="M786" i="7"/>
  <c r="N786" i="7"/>
  <c r="B787" i="7"/>
  <c r="D787" i="7"/>
  <c r="C787" i="7" s="1"/>
  <c r="E787" i="7"/>
  <c r="F787" i="7"/>
  <c r="G787" i="7"/>
  <c r="H787" i="7"/>
  <c r="I787" i="7"/>
  <c r="J787" i="7"/>
  <c r="K787" i="7"/>
  <c r="M787" i="7"/>
  <c r="N787" i="7"/>
  <c r="B788" i="7"/>
  <c r="D788" i="7"/>
  <c r="C788" i="7" s="1"/>
  <c r="E788" i="7"/>
  <c r="F788" i="7"/>
  <c r="G788" i="7"/>
  <c r="H788" i="7"/>
  <c r="I788" i="7"/>
  <c r="J788" i="7"/>
  <c r="K788" i="7"/>
  <c r="M788" i="7"/>
  <c r="N788" i="7"/>
  <c r="B789" i="7"/>
  <c r="D789" i="7"/>
  <c r="C789" i="7" s="1"/>
  <c r="E789" i="7"/>
  <c r="F789" i="7"/>
  <c r="G789" i="7"/>
  <c r="H789" i="7"/>
  <c r="I789" i="7"/>
  <c r="J789" i="7"/>
  <c r="K789" i="7"/>
  <c r="M789" i="7"/>
  <c r="N789" i="7"/>
  <c r="B790" i="7"/>
  <c r="D790" i="7"/>
  <c r="C790" i="7" s="1"/>
  <c r="E790" i="7"/>
  <c r="F790" i="7"/>
  <c r="G790" i="7"/>
  <c r="H790" i="7"/>
  <c r="I790" i="7"/>
  <c r="J790" i="7"/>
  <c r="K790" i="7"/>
  <c r="M790" i="7"/>
  <c r="N790" i="7"/>
  <c r="B791" i="7"/>
  <c r="D791" i="7"/>
  <c r="C791" i="7" s="1"/>
  <c r="E791" i="7"/>
  <c r="F791" i="7"/>
  <c r="G791" i="7"/>
  <c r="H791" i="7"/>
  <c r="I791" i="7"/>
  <c r="J791" i="7"/>
  <c r="K791" i="7"/>
  <c r="M791" i="7"/>
  <c r="N791" i="7"/>
  <c r="B792" i="7"/>
  <c r="D792" i="7"/>
  <c r="C792" i="7" s="1"/>
  <c r="E792" i="7"/>
  <c r="F792" i="7"/>
  <c r="G792" i="7"/>
  <c r="H792" i="7"/>
  <c r="I792" i="7"/>
  <c r="J792" i="7"/>
  <c r="K792" i="7"/>
  <c r="M792" i="7"/>
  <c r="N792" i="7"/>
  <c r="B793" i="7"/>
  <c r="D793" i="7"/>
  <c r="C793" i="7" s="1"/>
  <c r="E793" i="7"/>
  <c r="F793" i="7"/>
  <c r="G793" i="7"/>
  <c r="H793" i="7"/>
  <c r="I793" i="7"/>
  <c r="J793" i="7"/>
  <c r="K793" i="7"/>
  <c r="M793" i="7"/>
  <c r="N793" i="7"/>
  <c r="B794" i="7"/>
  <c r="D794" i="7"/>
  <c r="C794" i="7" s="1"/>
  <c r="E794" i="7"/>
  <c r="F794" i="7"/>
  <c r="G794" i="7"/>
  <c r="H794" i="7"/>
  <c r="I794" i="7"/>
  <c r="J794" i="7"/>
  <c r="K794" i="7"/>
  <c r="M794" i="7"/>
  <c r="N794" i="7"/>
  <c r="B795" i="7"/>
  <c r="D795" i="7"/>
  <c r="C795" i="7" s="1"/>
  <c r="E795" i="7"/>
  <c r="F795" i="7"/>
  <c r="G795" i="7"/>
  <c r="H795" i="7"/>
  <c r="I795" i="7"/>
  <c r="J795" i="7"/>
  <c r="K795" i="7"/>
  <c r="M795" i="7"/>
  <c r="N795" i="7"/>
  <c r="B796" i="7"/>
  <c r="D796" i="7"/>
  <c r="C796" i="7" s="1"/>
  <c r="E796" i="7"/>
  <c r="F796" i="7"/>
  <c r="G796" i="7"/>
  <c r="H796" i="7"/>
  <c r="I796" i="7"/>
  <c r="J796" i="7"/>
  <c r="K796" i="7"/>
  <c r="M796" i="7"/>
  <c r="N796" i="7"/>
  <c r="B797" i="7"/>
  <c r="D797" i="7"/>
  <c r="C797" i="7" s="1"/>
  <c r="E797" i="7"/>
  <c r="F797" i="7"/>
  <c r="G797" i="7"/>
  <c r="H797" i="7"/>
  <c r="I797" i="7"/>
  <c r="J797" i="7"/>
  <c r="K797" i="7"/>
  <c r="M797" i="7"/>
  <c r="N797" i="7"/>
  <c r="B798" i="7"/>
  <c r="D798" i="7"/>
  <c r="C798" i="7" s="1"/>
  <c r="E798" i="7"/>
  <c r="F798" i="7"/>
  <c r="G798" i="7"/>
  <c r="H798" i="7"/>
  <c r="I798" i="7"/>
  <c r="J798" i="7"/>
  <c r="K798" i="7"/>
  <c r="M798" i="7"/>
  <c r="N798" i="7"/>
  <c r="B799" i="7"/>
  <c r="D799" i="7"/>
  <c r="C799" i="7" s="1"/>
  <c r="E799" i="7"/>
  <c r="F799" i="7"/>
  <c r="G799" i="7"/>
  <c r="H799" i="7"/>
  <c r="I799" i="7"/>
  <c r="J799" i="7"/>
  <c r="K799" i="7"/>
  <c r="M799" i="7"/>
  <c r="N799" i="7"/>
  <c r="B800" i="7"/>
  <c r="D800" i="7"/>
  <c r="C800" i="7" s="1"/>
  <c r="E800" i="7"/>
  <c r="F800" i="7"/>
  <c r="G800" i="7"/>
  <c r="H800" i="7"/>
  <c r="I800" i="7"/>
  <c r="J800" i="7"/>
  <c r="K800" i="7"/>
  <c r="M800" i="7"/>
  <c r="N800" i="7"/>
  <c r="B801" i="7"/>
  <c r="D801" i="7"/>
  <c r="C801" i="7" s="1"/>
  <c r="E801" i="7"/>
  <c r="F801" i="7"/>
  <c r="G801" i="7"/>
  <c r="H801" i="7"/>
  <c r="I801" i="7"/>
  <c r="J801" i="7"/>
  <c r="K801" i="7"/>
  <c r="M801" i="7"/>
  <c r="N801" i="7"/>
  <c r="B802" i="7"/>
  <c r="D802" i="7"/>
  <c r="C802" i="7" s="1"/>
  <c r="E802" i="7"/>
  <c r="F802" i="7"/>
  <c r="G802" i="7"/>
  <c r="H802" i="7"/>
  <c r="I802" i="7"/>
  <c r="J802" i="7"/>
  <c r="K802" i="7"/>
  <c r="M802" i="7"/>
  <c r="N802" i="7"/>
  <c r="B803" i="7"/>
  <c r="D803" i="7"/>
  <c r="C803" i="7" s="1"/>
  <c r="E803" i="7"/>
  <c r="F803" i="7"/>
  <c r="G803" i="7"/>
  <c r="H803" i="7"/>
  <c r="I803" i="7"/>
  <c r="J803" i="7"/>
  <c r="K803" i="7"/>
  <c r="M803" i="7"/>
  <c r="N803" i="7"/>
  <c r="B804" i="7"/>
  <c r="D804" i="7"/>
  <c r="C804" i="7" s="1"/>
  <c r="E804" i="7"/>
  <c r="F804" i="7"/>
  <c r="G804" i="7"/>
  <c r="H804" i="7"/>
  <c r="I804" i="7"/>
  <c r="J804" i="7"/>
  <c r="K804" i="7"/>
  <c r="M804" i="7"/>
  <c r="N804" i="7"/>
  <c r="B805" i="7"/>
  <c r="D805" i="7"/>
  <c r="C805" i="7" s="1"/>
  <c r="E805" i="7"/>
  <c r="F805" i="7"/>
  <c r="G805" i="7"/>
  <c r="H805" i="7"/>
  <c r="I805" i="7"/>
  <c r="J805" i="7"/>
  <c r="K805" i="7"/>
  <c r="M805" i="7"/>
  <c r="N805" i="7"/>
  <c r="B806" i="7"/>
  <c r="D806" i="7"/>
  <c r="C806" i="7" s="1"/>
  <c r="E806" i="7"/>
  <c r="F806" i="7"/>
  <c r="G806" i="7"/>
  <c r="H806" i="7"/>
  <c r="I806" i="7"/>
  <c r="J806" i="7"/>
  <c r="K806" i="7"/>
  <c r="M806" i="7"/>
  <c r="N806" i="7"/>
  <c r="B807" i="7"/>
  <c r="D807" i="7"/>
  <c r="C807" i="7" s="1"/>
  <c r="E807" i="7"/>
  <c r="F807" i="7"/>
  <c r="G807" i="7"/>
  <c r="H807" i="7"/>
  <c r="I807" i="7"/>
  <c r="J807" i="7"/>
  <c r="K807" i="7"/>
  <c r="M807" i="7"/>
  <c r="N807" i="7"/>
  <c r="B808" i="7"/>
  <c r="D808" i="7"/>
  <c r="C808" i="7" s="1"/>
  <c r="E808" i="7"/>
  <c r="F808" i="7"/>
  <c r="G808" i="7"/>
  <c r="H808" i="7"/>
  <c r="I808" i="7"/>
  <c r="J808" i="7"/>
  <c r="K808" i="7"/>
  <c r="M808" i="7"/>
  <c r="N808" i="7"/>
  <c r="B809" i="7"/>
  <c r="D809" i="7"/>
  <c r="C809" i="7" s="1"/>
  <c r="E809" i="7"/>
  <c r="F809" i="7"/>
  <c r="G809" i="7"/>
  <c r="H809" i="7"/>
  <c r="I809" i="7"/>
  <c r="J809" i="7"/>
  <c r="K809" i="7"/>
  <c r="M809" i="7"/>
  <c r="N809" i="7"/>
  <c r="B810" i="7"/>
  <c r="D810" i="7"/>
  <c r="C810" i="7" s="1"/>
  <c r="E810" i="7"/>
  <c r="F810" i="7"/>
  <c r="G810" i="7"/>
  <c r="H810" i="7"/>
  <c r="I810" i="7"/>
  <c r="J810" i="7"/>
  <c r="K810" i="7"/>
  <c r="M810" i="7"/>
  <c r="N810" i="7"/>
  <c r="B811" i="7"/>
  <c r="D811" i="7"/>
  <c r="C811" i="7" s="1"/>
  <c r="E811" i="7"/>
  <c r="F811" i="7"/>
  <c r="G811" i="7"/>
  <c r="H811" i="7"/>
  <c r="I811" i="7"/>
  <c r="J811" i="7"/>
  <c r="K811" i="7"/>
  <c r="M811" i="7"/>
  <c r="N811" i="7"/>
  <c r="B812" i="7"/>
  <c r="D812" i="7"/>
  <c r="C812" i="7" s="1"/>
  <c r="E812" i="7"/>
  <c r="F812" i="7"/>
  <c r="G812" i="7"/>
  <c r="H812" i="7"/>
  <c r="I812" i="7"/>
  <c r="J812" i="7"/>
  <c r="K812" i="7"/>
  <c r="M812" i="7"/>
  <c r="N812" i="7"/>
  <c r="B813" i="7"/>
  <c r="D813" i="7"/>
  <c r="C813" i="7" s="1"/>
  <c r="E813" i="7"/>
  <c r="F813" i="7"/>
  <c r="G813" i="7"/>
  <c r="H813" i="7"/>
  <c r="I813" i="7"/>
  <c r="J813" i="7"/>
  <c r="K813" i="7"/>
  <c r="M813" i="7"/>
  <c r="N813" i="7"/>
  <c r="B814" i="7"/>
  <c r="D814" i="7"/>
  <c r="C814" i="7" s="1"/>
  <c r="E814" i="7"/>
  <c r="F814" i="7"/>
  <c r="G814" i="7"/>
  <c r="H814" i="7"/>
  <c r="I814" i="7"/>
  <c r="J814" i="7"/>
  <c r="K814" i="7"/>
  <c r="M814" i="7"/>
  <c r="N814" i="7"/>
  <c r="B815" i="7"/>
  <c r="D815" i="7"/>
  <c r="C815" i="7" s="1"/>
  <c r="E815" i="7"/>
  <c r="F815" i="7"/>
  <c r="G815" i="7"/>
  <c r="H815" i="7"/>
  <c r="I815" i="7"/>
  <c r="J815" i="7"/>
  <c r="K815" i="7"/>
  <c r="M815" i="7"/>
  <c r="N815" i="7"/>
  <c r="B816" i="7"/>
  <c r="D816" i="7"/>
  <c r="C816" i="7" s="1"/>
  <c r="E816" i="7"/>
  <c r="F816" i="7"/>
  <c r="G816" i="7"/>
  <c r="H816" i="7"/>
  <c r="I816" i="7"/>
  <c r="J816" i="7"/>
  <c r="K816" i="7"/>
  <c r="M816" i="7"/>
  <c r="N816" i="7"/>
  <c r="B817" i="7"/>
  <c r="D817" i="7"/>
  <c r="C817" i="7" s="1"/>
  <c r="E817" i="7"/>
  <c r="F817" i="7"/>
  <c r="G817" i="7"/>
  <c r="H817" i="7"/>
  <c r="I817" i="7"/>
  <c r="J817" i="7"/>
  <c r="K817" i="7"/>
  <c r="M817" i="7"/>
  <c r="N817" i="7"/>
  <c r="B818" i="7"/>
  <c r="D818" i="7"/>
  <c r="C818" i="7" s="1"/>
  <c r="E818" i="7"/>
  <c r="F818" i="7"/>
  <c r="G818" i="7"/>
  <c r="H818" i="7"/>
  <c r="I818" i="7"/>
  <c r="J818" i="7"/>
  <c r="K818" i="7"/>
  <c r="M818" i="7"/>
  <c r="N818" i="7"/>
  <c r="B819" i="7"/>
  <c r="D819" i="7"/>
  <c r="C819" i="7" s="1"/>
  <c r="E819" i="7"/>
  <c r="F819" i="7"/>
  <c r="G819" i="7"/>
  <c r="H819" i="7"/>
  <c r="I819" i="7"/>
  <c r="J819" i="7"/>
  <c r="K819" i="7"/>
  <c r="M819" i="7"/>
  <c r="N819" i="7"/>
  <c r="B820" i="7"/>
  <c r="D820" i="7"/>
  <c r="C820" i="7" s="1"/>
  <c r="E820" i="7"/>
  <c r="F820" i="7"/>
  <c r="G820" i="7"/>
  <c r="H820" i="7"/>
  <c r="I820" i="7"/>
  <c r="J820" i="7"/>
  <c r="K820" i="7"/>
  <c r="M820" i="7"/>
  <c r="N820" i="7"/>
  <c r="B821" i="7"/>
  <c r="D821" i="7"/>
  <c r="C821" i="7" s="1"/>
  <c r="E821" i="7"/>
  <c r="F821" i="7"/>
  <c r="G821" i="7"/>
  <c r="H821" i="7"/>
  <c r="I821" i="7"/>
  <c r="J821" i="7"/>
  <c r="K821" i="7"/>
  <c r="M821" i="7"/>
  <c r="N821" i="7"/>
  <c r="B822" i="7"/>
  <c r="D822" i="7"/>
  <c r="C822" i="7" s="1"/>
  <c r="E822" i="7"/>
  <c r="F822" i="7"/>
  <c r="G822" i="7"/>
  <c r="H822" i="7"/>
  <c r="I822" i="7"/>
  <c r="J822" i="7"/>
  <c r="K822" i="7"/>
  <c r="M822" i="7"/>
  <c r="N822" i="7"/>
  <c r="B823" i="7"/>
  <c r="D823" i="7"/>
  <c r="C823" i="7" s="1"/>
  <c r="E823" i="7"/>
  <c r="F823" i="7"/>
  <c r="G823" i="7"/>
  <c r="H823" i="7"/>
  <c r="I823" i="7"/>
  <c r="J823" i="7"/>
  <c r="K823" i="7"/>
  <c r="M823" i="7"/>
  <c r="N823" i="7"/>
  <c r="B824" i="7"/>
  <c r="D824" i="7"/>
  <c r="C824" i="7" s="1"/>
  <c r="E824" i="7"/>
  <c r="F824" i="7"/>
  <c r="G824" i="7"/>
  <c r="H824" i="7"/>
  <c r="I824" i="7"/>
  <c r="J824" i="7"/>
  <c r="K824" i="7"/>
  <c r="M824" i="7"/>
  <c r="N824" i="7"/>
  <c r="B825" i="7"/>
  <c r="D825" i="7"/>
  <c r="C825" i="7" s="1"/>
  <c r="E825" i="7"/>
  <c r="F825" i="7"/>
  <c r="G825" i="7"/>
  <c r="H825" i="7"/>
  <c r="I825" i="7"/>
  <c r="J825" i="7"/>
  <c r="K825" i="7"/>
  <c r="M825" i="7"/>
  <c r="N825" i="7"/>
  <c r="B826" i="7"/>
  <c r="D826" i="7"/>
  <c r="C826" i="7" s="1"/>
  <c r="E826" i="7"/>
  <c r="F826" i="7"/>
  <c r="G826" i="7"/>
  <c r="H826" i="7"/>
  <c r="I826" i="7"/>
  <c r="J826" i="7"/>
  <c r="K826" i="7"/>
  <c r="M826" i="7"/>
  <c r="N826" i="7"/>
  <c r="B827" i="7"/>
  <c r="D827" i="7"/>
  <c r="C827" i="7" s="1"/>
  <c r="E827" i="7"/>
  <c r="F827" i="7"/>
  <c r="G827" i="7"/>
  <c r="H827" i="7"/>
  <c r="I827" i="7"/>
  <c r="J827" i="7"/>
  <c r="K827" i="7"/>
  <c r="M827" i="7"/>
  <c r="N827" i="7"/>
  <c r="B828" i="7"/>
  <c r="D828" i="7"/>
  <c r="C828" i="7" s="1"/>
  <c r="E828" i="7"/>
  <c r="F828" i="7"/>
  <c r="G828" i="7"/>
  <c r="H828" i="7"/>
  <c r="I828" i="7"/>
  <c r="J828" i="7"/>
  <c r="K828" i="7"/>
  <c r="M828" i="7"/>
  <c r="N828" i="7"/>
  <c r="B829" i="7"/>
  <c r="D829" i="7"/>
  <c r="C829" i="7" s="1"/>
  <c r="E829" i="7"/>
  <c r="F829" i="7"/>
  <c r="G829" i="7"/>
  <c r="H829" i="7"/>
  <c r="I829" i="7"/>
  <c r="J829" i="7"/>
  <c r="K829" i="7"/>
  <c r="M829" i="7"/>
  <c r="N829" i="7"/>
  <c r="B830" i="7"/>
  <c r="D830" i="7"/>
  <c r="C830" i="7" s="1"/>
  <c r="E830" i="7"/>
  <c r="F830" i="7"/>
  <c r="G830" i="7"/>
  <c r="H830" i="7"/>
  <c r="I830" i="7"/>
  <c r="J830" i="7"/>
  <c r="K830" i="7"/>
  <c r="M830" i="7"/>
  <c r="N830" i="7"/>
  <c r="B831" i="7"/>
  <c r="D831" i="7"/>
  <c r="C831" i="7" s="1"/>
  <c r="E831" i="7"/>
  <c r="F831" i="7"/>
  <c r="G831" i="7"/>
  <c r="H831" i="7"/>
  <c r="I831" i="7"/>
  <c r="J831" i="7"/>
  <c r="K831" i="7"/>
  <c r="M831" i="7"/>
  <c r="N831" i="7"/>
  <c r="B832" i="7"/>
  <c r="D832" i="7"/>
  <c r="C832" i="7" s="1"/>
  <c r="E832" i="7"/>
  <c r="F832" i="7"/>
  <c r="G832" i="7"/>
  <c r="H832" i="7"/>
  <c r="I832" i="7"/>
  <c r="J832" i="7"/>
  <c r="K832" i="7"/>
  <c r="M832" i="7"/>
  <c r="N832" i="7"/>
  <c r="B833" i="7"/>
  <c r="D833" i="7"/>
  <c r="C833" i="7" s="1"/>
  <c r="E833" i="7"/>
  <c r="F833" i="7"/>
  <c r="G833" i="7"/>
  <c r="H833" i="7"/>
  <c r="I833" i="7"/>
  <c r="J833" i="7"/>
  <c r="K833" i="7"/>
  <c r="M833" i="7"/>
  <c r="N833" i="7"/>
  <c r="B834" i="7"/>
  <c r="D834" i="7"/>
  <c r="C834" i="7" s="1"/>
  <c r="E834" i="7"/>
  <c r="F834" i="7"/>
  <c r="G834" i="7"/>
  <c r="H834" i="7"/>
  <c r="I834" i="7"/>
  <c r="J834" i="7"/>
  <c r="K834" i="7"/>
  <c r="M834" i="7"/>
  <c r="N834" i="7"/>
  <c r="B835" i="7"/>
  <c r="D835" i="7"/>
  <c r="C835" i="7" s="1"/>
  <c r="E835" i="7"/>
  <c r="F835" i="7"/>
  <c r="G835" i="7"/>
  <c r="H835" i="7"/>
  <c r="I835" i="7"/>
  <c r="J835" i="7"/>
  <c r="K835" i="7"/>
  <c r="M835" i="7"/>
  <c r="N835" i="7"/>
  <c r="B836" i="7"/>
  <c r="D836" i="7"/>
  <c r="C836" i="7" s="1"/>
  <c r="E836" i="7"/>
  <c r="F836" i="7"/>
  <c r="G836" i="7"/>
  <c r="H836" i="7"/>
  <c r="I836" i="7"/>
  <c r="J836" i="7"/>
  <c r="K836" i="7"/>
  <c r="M836" i="7"/>
  <c r="N836" i="7"/>
  <c r="B837" i="7"/>
  <c r="D837" i="7"/>
  <c r="C837" i="7" s="1"/>
  <c r="E837" i="7"/>
  <c r="F837" i="7"/>
  <c r="G837" i="7"/>
  <c r="H837" i="7"/>
  <c r="I837" i="7"/>
  <c r="J837" i="7"/>
  <c r="K837" i="7"/>
  <c r="M837" i="7"/>
  <c r="N837" i="7"/>
  <c r="B838" i="7"/>
  <c r="D838" i="7"/>
  <c r="C838" i="7" s="1"/>
  <c r="E838" i="7"/>
  <c r="F838" i="7"/>
  <c r="G838" i="7"/>
  <c r="H838" i="7"/>
  <c r="I838" i="7"/>
  <c r="J838" i="7"/>
  <c r="K838" i="7"/>
  <c r="M838" i="7"/>
  <c r="N838" i="7"/>
  <c r="B839" i="7"/>
  <c r="D839" i="7"/>
  <c r="C839" i="7" s="1"/>
  <c r="E839" i="7"/>
  <c r="F839" i="7"/>
  <c r="G839" i="7"/>
  <c r="H839" i="7"/>
  <c r="I839" i="7"/>
  <c r="J839" i="7"/>
  <c r="K839" i="7"/>
  <c r="M839" i="7"/>
  <c r="N839" i="7"/>
  <c r="B840" i="7"/>
  <c r="D840" i="7"/>
  <c r="C840" i="7" s="1"/>
  <c r="E840" i="7"/>
  <c r="F840" i="7"/>
  <c r="G840" i="7"/>
  <c r="H840" i="7"/>
  <c r="I840" i="7"/>
  <c r="J840" i="7"/>
  <c r="K840" i="7"/>
  <c r="M840" i="7"/>
  <c r="N840" i="7"/>
  <c r="B841" i="7"/>
  <c r="D841" i="7"/>
  <c r="C841" i="7" s="1"/>
  <c r="E841" i="7"/>
  <c r="F841" i="7"/>
  <c r="G841" i="7"/>
  <c r="H841" i="7"/>
  <c r="I841" i="7"/>
  <c r="J841" i="7"/>
  <c r="K841" i="7"/>
  <c r="M841" i="7"/>
  <c r="N841" i="7"/>
  <c r="B842" i="7"/>
  <c r="D842" i="7"/>
  <c r="C842" i="7" s="1"/>
  <c r="E842" i="7"/>
  <c r="F842" i="7"/>
  <c r="G842" i="7"/>
  <c r="H842" i="7"/>
  <c r="I842" i="7"/>
  <c r="J842" i="7"/>
  <c r="K842" i="7"/>
  <c r="M842" i="7"/>
  <c r="N842" i="7"/>
  <c r="B843" i="7"/>
  <c r="D843" i="7"/>
  <c r="C843" i="7" s="1"/>
  <c r="E843" i="7"/>
  <c r="F843" i="7"/>
  <c r="G843" i="7"/>
  <c r="H843" i="7"/>
  <c r="I843" i="7"/>
  <c r="J843" i="7"/>
  <c r="K843" i="7"/>
  <c r="M843" i="7"/>
  <c r="N843" i="7"/>
  <c r="B844" i="7"/>
  <c r="D844" i="7"/>
  <c r="C844" i="7" s="1"/>
  <c r="E844" i="7"/>
  <c r="F844" i="7"/>
  <c r="G844" i="7"/>
  <c r="H844" i="7"/>
  <c r="I844" i="7"/>
  <c r="J844" i="7"/>
  <c r="K844" i="7"/>
  <c r="M844" i="7"/>
  <c r="N844" i="7"/>
  <c r="B845" i="7"/>
  <c r="D845" i="7"/>
  <c r="C845" i="7" s="1"/>
  <c r="E845" i="7"/>
  <c r="F845" i="7"/>
  <c r="G845" i="7"/>
  <c r="H845" i="7"/>
  <c r="I845" i="7"/>
  <c r="J845" i="7"/>
  <c r="K845" i="7"/>
  <c r="M845" i="7"/>
  <c r="N845" i="7"/>
  <c r="B846" i="7"/>
  <c r="D846" i="7"/>
  <c r="C846" i="7" s="1"/>
  <c r="E846" i="7"/>
  <c r="F846" i="7"/>
  <c r="G846" i="7"/>
  <c r="H846" i="7"/>
  <c r="I846" i="7"/>
  <c r="J846" i="7"/>
  <c r="K846" i="7"/>
  <c r="M846" i="7"/>
  <c r="N846" i="7"/>
  <c r="B847" i="7"/>
  <c r="D847" i="7"/>
  <c r="C847" i="7" s="1"/>
  <c r="E847" i="7"/>
  <c r="F847" i="7"/>
  <c r="G847" i="7"/>
  <c r="H847" i="7"/>
  <c r="I847" i="7"/>
  <c r="J847" i="7"/>
  <c r="K847" i="7"/>
  <c r="M847" i="7"/>
  <c r="N847" i="7"/>
  <c r="B848" i="7"/>
  <c r="D848" i="7"/>
  <c r="C848" i="7" s="1"/>
  <c r="E848" i="7"/>
  <c r="F848" i="7"/>
  <c r="G848" i="7"/>
  <c r="H848" i="7"/>
  <c r="I848" i="7"/>
  <c r="J848" i="7"/>
  <c r="K848" i="7"/>
  <c r="M848" i="7"/>
  <c r="N848" i="7"/>
  <c r="B849" i="7"/>
  <c r="D849" i="7"/>
  <c r="C849" i="7" s="1"/>
  <c r="E849" i="7"/>
  <c r="F849" i="7"/>
  <c r="G849" i="7"/>
  <c r="H849" i="7"/>
  <c r="I849" i="7"/>
  <c r="J849" i="7"/>
  <c r="K849" i="7"/>
  <c r="M849" i="7"/>
  <c r="N849" i="7"/>
  <c r="B850" i="7"/>
  <c r="D850" i="7"/>
  <c r="C850" i="7" s="1"/>
  <c r="E850" i="7"/>
  <c r="F850" i="7"/>
  <c r="G850" i="7"/>
  <c r="H850" i="7"/>
  <c r="I850" i="7"/>
  <c r="J850" i="7"/>
  <c r="K850" i="7"/>
  <c r="M850" i="7"/>
  <c r="N850" i="7"/>
  <c r="B851" i="7"/>
  <c r="D851" i="7"/>
  <c r="C851" i="7" s="1"/>
  <c r="E851" i="7"/>
  <c r="F851" i="7"/>
  <c r="G851" i="7"/>
  <c r="H851" i="7"/>
  <c r="I851" i="7"/>
  <c r="J851" i="7"/>
  <c r="K851" i="7"/>
  <c r="M851" i="7"/>
  <c r="N851" i="7"/>
  <c r="B852" i="7"/>
  <c r="D852" i="7"/>
  <c r="C852" i="7" s="1"/>
  <c r="E852" i="7"/>
  <c r="F852" i="7"/>
  <c r="G852" i="7"/>
  <c r="H852" i="7"/>
  <c r="I852" i="7"/>
  <c r="J852" i="7"/>
  <c r="K852" i="7"/>
  <c r="M852" i="7"/>
  <c r="N852" i="7"/>
  <c r="B853" i="7"/>
  <c r="D853" i="7"/>
  <c r="C853" i="7" s="1"/>
  <c r="E853" i="7"/>
  <c r="F853" i="7"/>
  <c r="G853" i="7"/>
  <c r="H853" i="7"/>
  <c r="I853" i="7"/>
  <c r="J853" i="7"/>
  <c r="K853" i="7"/>
  <c r="M853" i="7"/>
  <c r="N853" i="7"/>
  <c r="B854" i="7"/>
  <c r="D854" i="7"/>
  <c r="C854" i="7" s="1"/>
  <c r="E854" i="7"/>
  <c r="F854" i="7"/>
  <c r="G854" i="7"/>
  <c r="H854" i="7"/>
  <c r="I854" i="7"/>
  <c r="J854" i="7"/>
  <c r="K854" i="7"/>
  <c r="M854" i="7"/>
  <c r="N854" i="7"/>
  <c r="B855" i="7"/>
  <c r="D855" i="7"/>
  <c r="C855" i="7" s="1"/>
  <c r="E855" i="7"/>
  <c r="F855" i="7"/>
  <c r="G855" i="7"/>
  <c r="H855" i="7"/>
  <c r="I855" i="7"/>
  <c r="J855" i="7"/>
  <c r="K855" i="7"/>
  <c r="M855" i="7"/>
  <c r="N855" i="7"/>
  <c r="B856" i="7"/>
  <c r="D856" i="7"/>
  <c r="C856" i="7" s="1"/>
  <c r="E856" i="7"/>
  <c r="F856" i="7"/>
  <c r="G856" i="7"/>
  <c r="H856" i="7"/>
  <c r="I856" i="7"/>
  <c r="J856" i="7"/>
  <c r="K856" i="7"/>
  <c r="M856" i="7"/>
  <c r="N856" i="7"/>
  <c r="B857" i="7"/>
  <c r="D857" i="7"/>
  <c r="C857" i="7" s="1"/>
  <c r="E857" i="7"/>
  <c r="F857" i="7"/>
  <c r="G857" i="7"/>
  <c r="H857" i="7"/>
  <c r="I857" i="7"/>
  <c r="J857" i="7"/>
  <c r="K857" i="7"/>
  <c r="M857" i="7"/>
  <c r="N857" i="7"/>
  <c r="B858" i="7"/>
  <c r="D858" i="7"/>
  <c r="C858" i="7" s="1"/>
  <c r="E858" i="7"/>
  <c r="F858" i="7"/>
  <c r="G858" i="7"/>
  <c r="H858" i="7"/>
  <c r="I858" i="7"/>
  <c r="J858" i="7"/>
  <c r="K858" i="7"/>
  <c r="M858" i="7"/>
  <c r="N858" i="7"/>
  <c r="B859" i="7"/>
  <c r="D859" i="7"/>
  <c r="C859" i="7" s="1"/>
  <c r="E859" i="7"/>
  <c r="F859" i="7"/>
  <c r="G859" i="7"/>
  <c r="H859" i="7"/>
  <c r="I859" i="7"/>
  <c r="J859" i="7"/>
  <c r="K859" i="7"/>
  <c r="M859" i="7"/>
  <c r="N859" i="7"/>
  <c r="B860" i="7"/>
  <c r="D860" i="7"/>
  <c r="C860" i="7" s="1"/>
  <c r="E860" i="7"/>
  <c r="F860" i="7"/>
  <c r="G860" i="7"/>
  <c r="H860" i="7"/>
  <c r="I860" i="7"/>
  <c r="J860" i="7"/>
  <c r="K860" i="7"/>
  <c r="M860" i="7"/>
  <c r="N860" i="7"/>
  <c r="B861" i="7"/>
  <c r="D861" i="7"/>
  <c r="C861" i="7" s="1"/>
  <c r="E861" i="7"/>
  <c r="F861" i="7"/>
  <c r="G861" i="7"/>
  <c r="H861" i="7"/>
  <c r="I861" i="7"/>
  <c r="J861" i="7"/>
  <c r="K861" i="7"/>
  <c r="M861" i="7"/>
  <c r="N861" i="7"/>
  <c r="B862" i="7"/>
  <c r="D862" i="7"/>
  <c r="C862" i="7" s="1"/>
  <c r="E862" i="7"/>
  <c r="F862" i="7"/>
  <c r="G862" i="7"/>
  <c r="H862" i="7"/>
  <c r="I862" i="7"/>
  <c r="J862" i="7"/>
  <c r="K862" i="7"/>
  <c r="M862" i="7"/>
  <c r="N862" i="7"/>
  <c r="B863" i="7"/>
  <c r="D863" i="7"/>
  <c r="C863" i="7" s="1"/>
  <c r="E863" i="7"/>
  <c r="F863" i="7"/>
  <c r="G863" i="7"/>
  <c r="H863" i="7"/>
  <c r="I863" i="7"/>
  <c r="J863" i="7"/>
  <c r="K863" i="7"/>
  <c r="M863" i="7"/>
  <c r="N863" i="7"/>
  <c r="B864" i="7"/>
  <c r="D864" i="7"/>
  <c r="C864" i="7" s="1"/>
  <c r="E864" i="7"/>
  <c r="F864" i="7"/>
  <c r="G864" i="7"/>
  <c r="H864" i="7"/>
  <c r="I864" i="7"/>
  <c r="J864" i="7"/>
  <c r="K864" i="7"/>
  <c r="M864" i="7"/>
  <c r="N864" i="7"/>
  <c r="B865" i="7"/>
  <c r="D865" i="7"/>
  <c r="C865" i="7" s="1"/>
  <c r="E865" i="7"/>
  <c r="F865" i="7"/>
  <c r="G865" i="7"/>
  <c r="H865" i="7"/>
  <c r="I865" i="7"/>
  <c r="J865" i="7"/>
  <c r="K865" i="7"/>
  <c r="M865" i="7"/>
  <c r="N865" i="7"/>
  <c r="B866" i="7"/>
  <c r="D866" i="7"/>
  <c r="C866" i="7" s="1"/>
  <c r="E866" i="7"/>
  <c r="F866" i="7"/>
  <c r="G866" i="7"/>
  <c r="H866" i="7"/>
  <c r="I866" i="7"/>
  <c r="J866" i="7"/>
  <c r="K866" i="7"/>
  <c r="M866" i="7"/>
  <c r="N866" i="7"/>
  <c r="B867" i="7"/>
  <c r="D867" i="7"/>
  <c r="C867" i="7" s="1"/>
  <c r="E867" i="7"/>
  <c r="F867" i="7"/>
  <c r="G867" i="7"/>
  <c r="H867" i="7"/>
  <c r="I867" i="7"/>
  <c r="J867" i="7"/>
  <c r="K867" i="7"/>
  <c r="M867" i="7"/>
  <c r="N867" i="7"/>
  <c r="B868" i="7"/>
  <c r="D868" i="7"/>
  <c r="C868" i="7" s="1"/>
  <c r="E868" i="7"/>
  <c r="F868" i="7"/>
  <c r="G868" i="7"/>
  <c r="H868" i="7"/>
  <c r="I868" i="7"/>
  <c r="J868" i="7"/>
  <c r="K868" i="7"/>
  <c r="M868" i="7"/>
  <c r="N868" i="7"/>
  <c r="B869" i="7"/>
  <c r="D869" i="7"/>
  <c r="C869" i="7" s="1"/>
  <c r="E869" i="7"/>
  <c r="F869" i="7"/>
  <c r="G869" i="7"/>
  <c r="H869" i="7"/>
  <c r="I869" i="7"/>
  <c r="J869" i="7"/>
  <c r="K869" i="7"/>
  <c r="M869" i="7"/>
  <c r="N869" i="7"/>
  <c r="B870" i="7"/>
  <c r="D870" i="7"/>
  <c r="C870" i="7" s="1"/>
  <c r="E870" i="7"/>
  <c r="F870" i="7"/>
  <c r="G870" i="7"/>
  <c r="H870" i="7"/>
  <c r="I870" i="7"/>
  <c r="J870" i="7"/>
  <c r="K870" i="7"/>
  <c r="M870" i="7"/>
  <c r="N870" i="7"/>
  <c r="B871" i="7"/>
  <c r="D871" i="7"/>
  <c r="C871" i="7" s="1"/>
  <c r="E871" i="7"/>
  <c r="F871" i="7"/>
  <c r="G871" i="7"/>
  <c r="H871" i="7"/>
  <c r="I871" i="7"/>
  <c r="J871" i="7"/>
  <c r="K871" i="7"/>
  <c r="M871" i="7"/>
  <c r="N871" i="7"/>
  <c r="B872" i="7"/>
  <c r="D872" i="7"/>
  <c r="C872" i="7" s="1"/>
  <c r="E872" i="7"/>
  <c r="F872" i="7"/>
  <c r="G872" i="7"/>
  <c r="H872" i="7"/>
  <c r="I872" i="7"/>
  <c r="J872" i="7"/>
  <c r="K872" i="7"/>
  <c r="M872" i="7"/>
  <c r="N872" i="7"/>
  <c r="B873" i="7"/>
  <c r="D873" i="7"/>
  <c r="C873" i="7" s="1"/>
  <c r="E873" i="7"/>
  <c r="F873" i="7"/>
  <c r="G873" i="7"/>
  <c r="H873" i="7"/>
  <c r="I873" i="7"/>
  <c r="J873" i="7"/>
  <c r="K873" i="7"/>
  <c r="M873" i="7"/>
  <c r="N873" i="7"/>
  <c r="B874" i="7"/>
  <c r="D874" i="7"/>
  <c r="C874" i="7" s="1"/>
  <c r="E874" i="7"/>
  <c r="F874" i="7"/>
  <c r="G874" i="7"/>
  <c r="H874" i="7"/>
  <c r="I874" i="7"/>
  <c r="J874" i="7"/>
  <c r="K874" i="7"/>
  <c r="M874" i="7"/>
  <c r="N874" i="7"/>
  <c r="B875" i="7"/>
  <c r="D875" i="7"/>
  <c r="C875" i="7" s="1"/>
  <c r="E875" i="7"/>
  <c r="F875" i="7"/>
  <c r="G875" i="7"/>
  <c r="H875" i="7"/>
  <c r="I875" i="7"/>
  <c r="J875" i="7"/>
  <c r="K875" i="7"/>
  <c r="M875" i="7"/>
  <c r="N875" i="7"/>
  <c r="B876" i="7"/>
  <c r="D876" i="7"/>
  <c r="C876" i="7" s="1"/>
  <c r="E876" i="7"/>
  <c r="F876" i="7"/>
  <c r="G876" i="7"/>
  <c r="H876" i="7"/>
  <c r="I876" i="7"/>
  <c r="J876" i="7"/>
  <c r="K876" i="7"/>
  <c r="M876" i="7"/>
  <c r="N876" i="7"/>
  <c r="B877" i="7"/>
  <c r="D877" i="7"/>
  <c r="C877" i="7" s="1"/>
  <c r="E877" i="7"/>
  <c r="F877" i="7"/>
  <c r="G877" i="7"/>
  <c r="H877" i="7"/>
  <c r="I877" i="7"/>
  <c r="J877" i="7"/>
  <c r="K877" i="7"/>
  <c r="M877" i="7"/>
  <c r="N877" i="7"/>
  <c r="B878" i="7"/>
  <c r="D878" i="7"/>
  <c r="C878" i="7" s="1"/>
  <c r="E878" i="7"/>
  <c r="F878" i="7"/>
  <c r="G878" i="7"/>
  <c r="H878" i="7"/>
  <c r="I878" i="7"/>
  <c r="J878" i="7"/>
  <c r="K878" i="7"/>
  <c r="M878" i="7"/>
  <c r="N878" i="7"/>
  <c r="B879" i="7"/>
  <c r="D879" i="7"/>
  <c r="C879" i="7" s="1"/>
  <c r="E879" i="7"/>
  <c r="F879" i="7"/>
  <c r="G879" i="7"/>
  <c r="H879" i="7"/>
  <c r="I879" i="7"/>
  <c r="J879" i="7"/>
  <c r="K879" i="7"/>
  <c r="M879" i="7"/>
  <c r="N879" i="7"/>
  <c r="B880" i="7"/>
  <c r="D880" i="7"/>
  <c r="C880" i="7" s="1"/>
  <c r="E880" i="7"/>
  <c r="F880" i="7"/>
  <c r="G880" i="7"/>
  <c r="H880" i="7"/>
  <c r="I880" i="7"/>
  <c r="J880" i="7"/>
  <c r="K880" i="7"/>
  <c r="M880" i="7"/>
  <c r="N880" i="7"/>
  <c r="B881" i="7"/>
  <c r="D881" i="7"/>
  <c r="C881" i="7" s="1"/>
  <c r="E881" i="7"/>
  <c r="F881" i="7"/>
  <c r="G881" i="7"/>
  <c r="H881" i="7"/>
  <c r="I881" i="7"/>
  <c r="J881" i="7"/>
  <c r="K881" i="7"/>
  <c r="M881" i="7"/>
  <c r="N881" i="7"/>
  <c r="B882" i="7"/>
  <c r="D882" i="7"/>
  <c r="C882" i="7" s="1"/>
  <c r="E882" i="7"/>
  <c r="F882" i="7"/>
  <c r="G882" i="7"/>
  <c r="H882" i="7"/>
  <c r="I882" i="7"/>
  <c r="J882" i="7"/>
  <c r="K882" i="7"/>
  <c r="M882" i="7"/>
  <c r="N882" i="7"/>
  <c r="B883" i="7"/>
  <c r="D883" i="7"/>
  <c r="C883" i="7" s="1"/>
  <c r="E883" i="7"/>
  <c r="F883" i="7"/>
  <c r="G883" i="7"/>
  <c r="H883" i="7"/>
  <c r="I883" i="7"/>
  <c r="J883" i="7"/>
  <c r="K883" i="7"/>
  <c r="M883" i="7"/>
  <c r="N883" i="7"/>
  <c r="B884" i="7"/>
  <c r="D884" i="7"/>
  <c r="C884" i="7" s="1"/>
  <c r="E884" i="7"/>
  <c r="F884" i="7"/>
  <c r="G884" i="7"/>
  <c r="H884" i="7"/>
  <c r="I884" i="7"/>
  <c r="J884" i="7"/>
  <c r="K884" i="7"/>
  <c r="M884" i="7"/>
  <c r="N884" i="7"/>
  <c r="B885" i="7"/>
  <c r="D885" i="7"/>
  <c r="C885" i="7" s="1"/>
  <c r="E885" i="7"/>
  <c r="F885" i="7"/>
  <c r="G885" i="7"/>
  <c r="H885" i="7"/>
  <c r="I885" i="7"/>
  <c r="J885" i="7"/>
  <c r="K885" i="7"/>
  <c r="M885" i="7"/>
  <c r="N885" i="7"/>
  <c r="B886" i="7"/>
  <c r="D886" i="7"/>
  <c r="C886" i="7" s="1"/>
  <c r="E886" i="7"/>
  <c r="F886" i="7"/>
  <c r="G886" i="7"/>
  <c r="H886" i="7"/>
  <c r="I886" i="7"/>
  <c r="J886" i="7"/>
  <c r="K886" i="7"/>
  <c r="M886" i="7"/>
  <c r="N886" i="7"/>
  <c r="B887" i="7"/>
  <c r="D887" i="7"/>
  <c r="C887" i="7" s="1"/>
  <c r="E887" i="7"/>
  <c r="F887" i="7"/>
  <c r="G887" i="7"/>
  <c r="H887" i="7"/>
  <c r="I887" i="7"/>
  <c r="J887" i="7"/>
  <c r="K887" i="7"/>
  <c r="M887" i="7"/>
  <c r="N887" i="7"/>
  <c r="B888" i="7"/>
  <c r="D888" i="7"/>
  <c r="C888" i="7" s="1"/>
  <c r="E888" i="7"/>
  <c r="F888" i="7"/>
  <c r="G888" i="7"/>
  <c r="H888" i="7"/>
  <c r="I888" i="7"/>
  <c r="J888" i="7"/>
  <c r="K888" i="7"/>
  <c r="M888" i="7"/>
  <c r="N888" i="7"/>
  <c r="B889" i="7"/>
  <c r="D889" i="7"/>
  <c r="C889" i="7" s="1"/>
  <c r="E889" i="7"/>
  <c r="F889" i="7"/>
  <c r="G889" i="7"/>
  <c r="H889" i="7"/>
  <c r="I889" i="7"/>
  <c r="J889" i="7"/>
  <c r="K889" i="7"/>
  <c r="M889" i="7"/>
  <c r="N889" i="7"/>
  <c r="B890" i="7"/>
  <c r="D890" i="7"/>
  <c r="C890" i="7" s="1"/>
  <c r="E890" i="7"/>
  <c r="F890" i="7"/>
  <c r="G890" i="7"/>
  <c r="H890" i="7"/>
  <c r="I890" i="7"/>
  <c r="J890" i="7"/>
  <c r="K890" i="7"/>
  <c r="M890" i="7"/>
  <c r="N890" i="7"/>
  <c r="B891" i="7"/>
  <c r="D891" i="7"/>
  <c r="C891" i="7" s="1"/>
  <c r="E891" i="7"/>
  <c r="F891" i="7"/>
  <c r="G891" i="7"/>
  <c r="H891" i="7"/>
  <c r="I891" i="7"/>
  <c r="J891" i="7"/>
  <c r="K891" i="7"/>
  <c r="M891" i="7"/>
  <c r="N891" i="7"/>
  <c r="B892" i="7"/>
  <c r="D892" i="7"/>
  <c r="C892" i="7" s="1"/>
  <c r="E892" i="7"/>
  <c r="F892" i="7"/>
  <c r="G892" i="7"/>
  <c r="H892" i="7"/>
  <c r="I892" i="7"/>
  <c r="J892" i="7"/>
  <c r="K892" i="7"/>
  <c r="M892" i="7"/>
  <c r="N892" i="7"/>
  <c r="B893" i="7"/>
  <c r="D893" i="7"/>
  <c r="C893" i="7" s="1"/>
  <c r="E893" i="7"/>
  <c r="F893" i="7"/>
  <c r="G893" i="7"/>
  <c r="H893" i="7"/>
  <c r="I893" i="7"/>
  <c r="J893" i="7"/>
  <c r="K893" i="7"/>
  <c r="M893" i="7"/>
  <c r="N893" i="7"/>
  <c r="B894" i="7"/>
  <c r="D894" i="7"/>
  <c r="C894" i="7" s="1"/>
  <c r="E894" i="7"/>
  <c r="F894" i="7"/>
  <c r="G894" i="7"/>
  <c r="H894" i="7"/>
  <c r="I894" i="7"/>
  <c r="J894" i="7"/>
  <c r="K894" i="7"/>
  <c r="M894" i="7"/>
  <c r="N894" i="7"/>
  <c r="B895" i="7"/>
  <c r="D895" i="7"/>
  <c r="C895" i="7" s="1"/>
  <c r="E895" i="7"/>
  <c r="F895" i="7"/>
  <c r="G895" i="7"/>
  <c r="H895" i="7"/>
  <c r="I895" i="7"/>
  <c r="J895" i="7"/>
  <c r="K895" i="7"/>
  <c r="M895" i="7"/>
  <c r="N895" i="7"/>
  <c r="B896" i="7"/>
  <c r="D896" i="7"/>
  <c r="C896" i="7" s="1"/>
  <c r="E896" i="7"/>
  <c r="F896" i="7"/>
  <c r="G896" i="7"/>
  <c r="H896" i="7"/>
  <c r="I896" i="7"/>
  <c r="J896" i="7"/>
  <c r="K896" i="7"/>
  <c r="M896" i="7"/>
  <c r="N896" i="7"/>
  <c r="B897" i="7"/>
  <c r="D897" i="7"/>
  <c r="C897" i="7" s="1"/>
  <c r="E897" i="7"/>
  <c r="F897" i="7"/>
  <c r="G897" i="7"/>
  <c r="H897" i="7"/>
  <c r="I897" i="7"/>
  <c r="J897" i="7"/>
  <c r="K897" i="7"/>
  <c r="M897" i="7"/>
  <c r="N897" i="7"/>
  <c r="B898" i="7"/>
  <c r="D898" i="7"/>
  <c r="C898" i="7" s="1"/>
  <c r="E898" i="7"/>
  <c r="F898" i="7"/>
  <c r="G898" i="7"/>
  <c r="H898" i="7"/>
  <c r="I898" i="7"/>
  <c r="J898" i="7"/>
  <c r="K898" i="7"/>
  <c r="M898" i="7"/>
  <c r="N898" i="7"/>
  <c r="B899" i="7"/>
  <c r="D899" i="7"/>
  <c r="C899" i="7" s="1"/>
  <c r="E899" i="7"/>
  <c r="F899" i="7"/>
  <c r="G899" i="7"/>
  <c r="H899" i="7"/>
  <c r="I899" i="7"/>
  <c r="J899" i="7"/>
  <c r="K899" i="7"/>
  <c r="M899" i="7"/>
  <c r="N899" i="7"/>
  <c r="B900" i="7"/>
  <c r="D900" i="7"/>
  <c r="C900" i="7" s="1"/>
  <c r="E900" i="7"/>
  <c r="F900" i="7"/>
  <c r="G900" i="7"/>
  <c r="H900" i="7"/>
  <c r="I900" i="7"/>
  <c r="J900" i="7"/>
  <c r="K900" i="7"/>
  <c r="M900" i="7"/>
  <c r="N900" i="7"/>
  <c r="B901" i="7"/>
  <c r="D901" i="7"/>
  <c r="C901" i="7" s="1"/>
  <c r="E901" i="7"/>
  <c r="F901" i="7"/>
  <c r="G901" i="7"/>
  <c r="H901" i="7"/>
  <c r="I901" i="7"/>
  <c r="J901" i="7"/>
  <c r="K901" i="7"/>
  <c r="M901" i="7"/>
  <c r="N901" i="7"/>
  <c r="B902" i="7"/>
  <c r="D902" i="7"/>
  <c r="C902" i="7" s="1"/>
  <c r="E902" i="7"/>
  <c r="F902" i="7"/>
  <c r="G902" i="7"/>
  <c r="H902" i="7"/>
  <c r="I902" i="7"/>
  <c r="J902" i="7"/>
  <c r="K902" i="7"/>
  <c r="M902" i="7"/>
  <c r="N902" i="7"/>
  <c r="B903" i="7"/>
  <c r="D903" i="7"/>
  <c r="C903" i="7" s="1"/>
  <c r="E903" i="7"/>
  <c r="F903" i="7"/>
  <c r="G903" i="7"/>
  <c r="H903" i="7"/>
  <c r="I903" i="7"/>
  <c r="J903" i="7"/>
  <c r="K903" i="7"/>
  <c r="M903" i="7"/>
  <c r="N903" i="7"/>
  <c r="B904" i="7"/>
  <c r="D904" i="7"/>
  <c r="C904" i="7" s="1"/>
  <c r="E904" i="7"/>
  <c r="F904" i="7"/>
  <c r="G904" i="7"/>
  <c r="H904" i="7"/>
  <c r="I904" i="7"/>
  <c r="J904" i="7"/>
  <c r="K904" i="7"/>
  <c r="M904" i="7"/>
  <c r="N904" i="7"/>
  <c r="B905" i="7"/>
  <c r="D905" i="7"/>
  <c r="C905" i="7" s="1"/>
  <c r="E905" i="7"/>
  <c r="F905" i="7"/>
  <c r="G905" i="7"/>
  <c r="H905" i="7"/>
  <c r="I905" i="7"/>
  <c r="J905" i="7"/>
  <c r="K905" i="7"/>
  <c r="M905" i="7"/>
  <c r="N905" i="7"/>
  <c r="B906" i="7"/>
  <c r="D906" i="7"/>
  <c r="C906" i="7" s="1"/>
  <c r="E906" i="7"/>
  <c r="F906" i="7"/>
  <c r="G906" i="7"/>
  <c r="H906" i="7"/>
  <c r="I906" i="7"/>
  <c r="J906" i="7"/>
  <c r="K906" i="7"/>
  <c r="M906" i="7"/>
  <c r="N906" i="7"/>
  <c r="B907" i="7"/>
  <c r="D907" i="7"/>
  <c r="C907" i="7" s="1"/>
  <c r="E907" i="7"/>
  <c r="F907" i="7"/>
  <c r="G907" i="7"/>
  <c r="H907" i="7"/>
  <c r="I907" i="7"/>
  <c r="J907" i="7"/>
  <c r="K907" i="7"/>
  <c r="M907" i="7"/>
  <c r="N907" i="7"/>
  <c r="B908" i="7"/>
  <c r="D908" i="7"/>
  <c r="C908" i="7" s="1"/>
  <c r="E908" i="7"/>
  <c r="F908" i="7"/>
  <c r="G908" i="7"/>
  <c r="H908" i="7"/>
  <c r="I908" i="7"/>
  <c r="J908" i="7"/>
  <c r="K908" i="7"/>
  <c r="M908" i="7"/>
  <c r="N908" i="7"/>
  <c r="B909" i="7"/>
  <c r="D909" i="7"/>
  <c r="C909" i="7" s="1"/>
  <c r="E909" i="7"/>
  <c r="F909" i="7"/>
  <c r="G909" i="7"/>
  <c r="H909" i="7"/>
  <c r="I909" i="7"/>
  <c r="J909" i="7"/>
  <c r="K909" i="7"/>
  <c r="M909" i="7"/>
  <c r="N909" i="7"/>
  <c r="B910" i="7"/>
  <c r="D910" i="7"/>
  <c r="C910" i="7" s="1"/>
  <c r="E910" i="7"/>
  <c r="F910" i="7"/>
  <c r="G910" i="7"/>
  <c r="H910" i="7"/>
  <c r="I910" i="7"/>
  <c r="J910" i="7"/>
  <c r="K910" i="7"/>
  <c r="M910" i="7"/>
  <c r="N910" i="7"/>
  <c r="B911" i="7"/>
  <c r="D911" i="7"/>
  <c r="C911" i="7" s="1"/>
  <c r="E911" i="7"/>
  <c r="F911" i="7"/>
  <c r="G911" i="7"/>
  <c r="H911" i="7"/>
  <c r="I911" i="7"/>
  <c r="J911" i="7"/>
  <c r="K911" i="7"/>
  <c r="M911" i="7"/>
  <c r="N911" i="7"/>
  <c r="B912" i="7"/>
  <c r="D912" i="7"/>
  <c r="C912" i="7" s="1"/>
  <c r="E912" i="7"/>
  <c r="F912" i="7"/>
  <c r="G912" i="7"/>
  <c r="H912" i="7"/>
  <c r="I912" i="7"/>
  <c r="J912" i="7"/>
  <c r="K912" i="7"/>
  <c r="M912" i="7"/>
  <c r="N912" i="7"/>
  <c r="B913" i="7"/>
  <c r="D913" i="7"/>
  <c r="C913" i="7" s="1"/>
  <c r="E913" i="7"/>
  <c r="F913" i="7"/>
  <c r="G913" i="7"/>
  <c r="H913" i="7"/>
  <c r="I913" i="7"/>
  <c r="J913" i="7"/>
  <c r="K913" i="7"/>
  <c r="M913" i="7"/>
  <c r="N913" i="7"/>
  <c r="B914" i="7"/>
  <c r="D914" i="7"/>
  <c r="C914" i="7" s="1"/>
  <c r="E914" i="7"/>
  <c r="F914" i="7"/>
  <c r="G914" i="7"/>
  <c r="H914" i="7"/>
  <c r="I914" i="7"/>
  <c r="J914" i="7"/>
  <c r="K914" i="7"/>
  <c r="M914" i="7"/>
  <c r="N914" i="7"/>
  <c r="B915" i="7"/>
  <c r="D915" i="7"/>
  <c r="C915" i="7" s="1"/>
  <c r="E915" i="7"/>
  <c r="F915" i="7"/>
  <c r="G915" i="7"/>
  <c r="H915" i="7"/>
  <c r="I915" i="7"/>
  <c r="J915" i="7"/>
  <c r="K915" i="7"/>
  <c r="M915" i="7"/>
  <c r="N915" i="7"/>
  <c r="B916" i="7"/>
  <c r="D916" i="7"/>
  <c r="C916" i="7" s="1"/>
  <c r="E916" i="7"/>
  <c r="F916" i="7"/>
  <c r="G916" i="7"/>
  <c r="H916" i="7"/>
  <c r="I916" i="7"/>
  <c r="J916" i="7"/>
  <c r="K916" i="7"/>
  <c r="M916" i="7"/>
  <c r="N916" i="7"/>
  <c r="B917" i="7"/>
  <c r="D917" i="7"/>
  <c r="C917" i="7" s="1"/>
  <c r="E917" i="7"/>
  <c r="F917" i="7"/>
  <c r="G917" i="7"/>
  <c r="H917" i="7"/>
  <c r="I917" i="7"/>
  <c r="J917" i="7"/>
  <c r="K917" i="7"/>
  <c r="M917" i="7"/>
  <c r="N917" i="7"/>
  <c r="B918" i="7"/>
  <c r="D918" i="7"/>
  <c r="C918" i="7" s="1"/>
  <c r="E918" i="7"/>
  <c r="F918" i="7"/>
  <c r="G918" i="7"/>
  <c r="H918" i="7"/>
  <c r="I918" i="7"/>
  <c r="J918" i="7"/>
  <c r="K918" i="7"/>
  <c r="M918" i="7"/>
  <c r="N918" i="7"/>
  <c r="B919" i="7"/>
  <c r="D919" i="7"/>
  <c r="C919" i="7" s="1"/>
  <c r="E919" i="7"/>
  <c r="F919" i="7"/>
  <c r="G919" i="7"/>
  <c r="H919" i="7"/>
  <c r="I919" i="7"/>
  <c r="J919" i="7"/>
  <c r="K919" i="7"/>
  <c r="M919" i="7"/>
  <c r="N919" i="7"/>
  <c r="B920" i="7"/>
  <c r="D920" i="7"/>
  <c r="C920" i="7" s="1"/>
  <c r="E920" i="7"/>
  <c r="F920" i="7"/>
  <c r="G920" i="7"/>
  <c r="H920" i="7"/>
  <c r="I920" i="7"/>
  <c r="J920" i="7"/>
  <c r="K920" i="7"/>
  <c r="M920" i="7"/>
  <c r="N920" i="7"/>
  <c r="B921" i="7"/>
  <c r="D921" i="7"/>
  <c r="C921" i="7" s="1"/>
  <c r="E921" i="7"/>
  <c r="F921" i="7"/>
  <c r="G921" i="7"/>
  <c r="H921" i="7"/>
  <c r="I921" i="7"/>
  <c r="J921" i="7"/>
  <c r="K921" i="7"/>
  <c r="M921" i="7"/>
  <c r="N921" i="7"/>
  <c r="B922" i="7"/>
  <c r="D922" i="7"/>
  <c r="C922" i="7" s="1"/>
  <c r="E922" i="7"/>
  <c r="F922" i="7"/>
  <c r="G922" i="7"/>
  <c r="H922" i="7"/>
  <c r="I922" i="7"/>
  <c r="J922" i="7"/>
  <c r="K922" i="7"/>
  <c r="M922" i="7"/>
  <c r="N922" i="7"/>
  <c r="B923" i="7"/>
  <c r="D923" i="7"/>
  <c r="C923" i="7" s="1"/>
  <c r="E923" i="7"/>
  <c r="F923" i="7"/>
  <c r="G923" i="7"/>
  <c r="H923" i="7"/>
  <c r="I923" i="7"/>
  <c r="J923" i="7"/>
  <c r="K923" i="7"/>
  <c r="M923" i="7"/>
  <c r="N923" i="7"/>
  <c r="B924" i="7"/>
  <c r="D924" i="7"/>
  <c r="C924" i="7" s="1"/>
  <c r="E924" i="7"/>
  <c r="F924" i="7"/>
  <c r="G924" i="7"/>
  <c r="H924" i="7"/>
  <c r="I924" i="7"/>
  <c r="J924" i="7"/>
  <c r="K924" i="7"/>
  <c r="M924" i="7"/>
  <c r="N924" i="7"/>
  <c r="B925" i="7"/>
  <c r="D925" i="7"/>
  <c r="C925" i="7" s="1"/>
  <c r="E925" i="7"/>
  <c r="F925" i="7"/>
  <c r="G925" i="7"/>
  <c r="H925" i="7"/>
  <c r="I925" i="7"/>
  <c r="J925" i="7"/>
  <c r="K925" i="7"/>
  <c r="M925" i="7"/>
  <c r="N925" i="7"/>
  <c r="B926" i="7"/>
  <c r="D926" i="7"/>
  <c r="C926" i="7" s="1"/>
  <c r="E926" i="7"/>
  <c r="F926" i="7"/>
  <c r="G926" i="7"/>
  <c r="H926" i="7"/>
  <c r="I926" i="7"/>
  <c r="J926" i="7"/>
  <c r="K926" i="7"/>
  <c r="M926" i="7"/>
  <c r="N926" i="7"/>
  <c r="B927" i="7"/>
  <c r="D927" i="7"/>
  <c r="C927" i="7" s="1"/>
  <c r="E927" i="7"/>
  <c r="F927" i="7"/>
  <c r="G927" i="7"/>
  <c r="H927" i="7"/>
  <c r="I927" i="7"/>
  <c r="J927" i="7"/>
  <c r="K927" i="7"/>
  <c r="M927" i="7"/>
  <c r="N927" i="7"/>
  <c r="B928" i="7"/>
  <c r="D928" i="7"/>
  <c r="C928" i="7" s="1"/>
  <c r="E928" i="7"/>
  <c r="F928" i="7"/>
  <c r="G928" i="7"/>
  <c r="H928" i="7"/>
  <c r="I928" i="7"/>
  <c r="J928" i="7"/>
  <c r="K928" i="7"/>
  <c r="M928" i="7"/>
  <c r="N928" i="7"/>
  <c r="B929" i="7"/>
  <c r="D929" i="7"/>
  <c r="C929" i="7" s="1"/>
  <c r="E929" i="7"/>
  <c r="F929" i="7"/>
  <c r="G929" i="7"/>
  <c r="H929" i="7"/>
  <c r="I929" i="7"/>
  <c r="J929" i="7"/>
  <c r="K929" i="7"/>
  <c r="M929" i="7"/>
  <c r="N929" i="7"/>
  <c r="B930" i="7"/>
  <c r="D930" i="7"/>
  <c r="C930" i="7" s="1"/>
  <c r="E930" i="7"/>
  <c r="F930" i="7"/>
  <c r="G930" i="7"/>
  <c r="H930" i="7"/>
  <c r="I930" i="7"/>
  <c r="J930" i="7"/>
  <c r="K930" i="7"/>
  <c r="M930" i="7"/>
  <c r="N930" i="7"/>
  <c r="B931" i="7"/>
  <c r="D931" i="7"/>
  <c r="C931" i="7" s="1"/>
  <c r="E931" i="7"/>
  <c r="F931" i="7"/>
  <c r="G931" i="7"/>
  <c r="H931" i="7"/>
  <c r="I931" i="7"/>
  <c r="J931" i="7"/>
  <c r="K931" i="7"/>
  <c r="M931" i="7"/>
  <c r="N931" i="7"/>
  <c r="B932" i="7"/>
  <c r="D932" i="7"/>
  <c r="C932" i="7" s="1"/>
  <c r="E932" i="7"/>
  <c r="F932" i="7"/>
  <c r="G932" i="7"/>
  <c r="H932" i="7"/>
  <c r="I932" i="7"/>
  <c r="J932" i="7"/>
  <c r="K932" i="7"/>
  <c r="M932" i="7"/>
  <c r="N932" i="7"/>
  <c r="B933" i="7"/>
  <c r="D933" i="7"/>
  <c r="C933" i="7" s="1"/>
  <c r="E933" i="7"/>
  <c r="F933" i="7"/>
  <c r="G933" i="7"/>
  <c r="H933" i="7"/>
  <c r="I933" i="7"/>
  <c r="J933" i="7"/>
  <c r="K933" i="7"/>
  <c r="M933" i="7"/>
  <c r="N933" i="7"/>
  <c r="B934" i="7"/>
  <c r="D934" i="7"/>
  <c r="C934" i="7" s="1"/>
  <c r="E934" i="7"/>
  <c r="F934" i="7"/>
  <c r="G934" i="7"/>
  <c r="H934" i="7"/>
  <c r="I934" i="7"/>
  <c r="J934" i="7"/>
  <c r="K934" i="7"/>
  <c r="M934" i="7"/>
  <c r="N934" i="7"/>
  <c r="B935" i="7"/>
  <c r="D935" i="7"/>
  <c r="C935" i="7" s="1"/>
  <c r="E935" i="7"/>
  <c r="F935" i="7"/>
  <c r="G935" i="7"/>
  <c r="H935" i="7"/>
  <c r="I935" i="7"/>
  <c r="J935" i="7"/>
  <c r="K935" i="7"/>
  <c r="M935" i="7"/>
  <c r="N935" i="7"/>
  <c r="B936" i="7"/>
  <c r="D936" i="7"/>
  <c r="C936" i="7" s="1"/>
  <c r="E936" i="7"/>
  <c r="F936" i="7"/>
  <c r="G936" i="7"/>
  <c r="H936" i="7"/>
  <c r="I936" i="7"/>
  <c r="J936" i="7"/>
  <c r="K936" i="7"/>
  <c r="M936" i="7"/>
  <c r="N936" i="7"/>
  <c r="B937" i="7"/>
  <c r="D937" i="7"/>
  <c r="C937" i="7" s="1"/>
  <c r="E937" i="7"/>
  <c r="F937" i="7"/>
  <c r="G937" i="7"/>
  <c r="H937" i="7"/>
  <c r="I937" i="7"/>
  <c r="J937" i="7"/>
  <c r="K937" i="7"/>
  <c r="M937" i="7"/>
  <c r="N937" i="7"/>
  <c r="B938" i="7"/>
  <c r="D938" i="7"/>
  <c r="C938" i="7" s="1"/>
  <c r="E938" i="7"/>
  <c r="F938" i="7"/>
  <c r="G938" i="7"/>
  <c r="H938" i="7"/>
  <c r="I938" i="7"/>
  <c r="J938" i="7"/>
  <c r="K938" i="7"/>
  <c r="M938" i="7"/>
  <c r="N938" i="7"/>
  <c r="B939" i="7"/>
  <c r="D939" i="7"/>
  <c r="C939" i="7" s="1"/>
  <c r="E939" i="7"/>
  <c r="F939" i="7"/>
  <c r="G939" i="7"/>
  <c r="H939" i="7"/>
  <c r="I939" i="7"/>
  <c r="J939" i="7"/>
  <c r="K939" i="7"/>
  <c r="M939" i="7"/>
  <c r="N939" i="7"/>
  <c r="B940" i="7"/>
  <c r="D940" i="7"/>
  <c r="C940" i="7" s="1"/>
  <c r="E940" i="7"/>
  <c r="F940" i="7"/>
  <c r="G940" i="7"/>
  <c r="H940" i="7"/>
  <c r="I940" i="7"/>
  <c r="J940" i="7"/>
  <c r="K940" i="7"/>
  <c r="M940" i="7"/>
  <c r="N940" i="7"/>
  <c r="B941" i="7"/>
  <c r="D941" i="7"/>
  <c r="C941" i="7" s="1"/>
  <c r="E941" i="7"/>
  <c r="F941" i="7"/>
  <c r="G941" i="7"/>
  <c r="H941" i="7"/>
  <c r="I941" i="7"/>
  <c r="J941" i="7"/>
  <c r="K941" i="7"/>
  <c r="M941" i="7"/>
  <c r="N941" i="7"/>
  <c r="B942" i="7"/>
  <c r="D942" i="7"/>
  <c r="C942" i="7" s="1"/>
  <c r="E942" i="7"/>
  <c r="F942" i="7"/>
  <c r="G942" i="7"/>
  <c r="H942" i="7"/>
  <c r="I942" i="7"/>
  <c r="J942" i="7"/>
  <c r="K942" i="7"/>
  <c r="M942" i="7"/>
  <c r="N942" i="7"/>
  <c r="B943" i="7"/>
  <c r="D943" i="7"/>
  <c r="C943" i="7" s="1"/>
  <c r="E943" i="7"/>
  <c r="F943" i="7"/>
  <c r="G943" i="7"/>
  <c r="H943" i="7"/>
  <c r="I943" i="7"/>
  <c r="J943" i="7"/>
  <c r="K943" i="7"/>
  <c r="M943" i="7"/>
  <c r="N943" i="7"/>
  <c r="B944" i="7"/>
  <c r="D944" i="7"/>
  <c r="C944" i="7" s="1"/>
  <c r="E944" i="7"/>
  <c r="F944" i="7"/>
  <c r="G944" i="7"/>
  <c r="H944" i="7"/>
  <c r="I944" i="7"/>
  <c r="J944" i="7"/>
  <c r="K944" i="7"/>
  <c r="M944" i="7"/>
  <c r="N944" i="7"/>
  <c r="B945" i="7"/>
  <c r="D945" i="7"/>
  <c r="C945" i="7" s="1"/>
  <c r="E945" i="7"/>
  <c r="F945" i="7"/>
  <c r="G945" i="7"/>
  <c r="H945" i="7"/>
  <c r="I945" i="7"/>
  <c r="J945" i="7"/>
  <c r="K945" i="7"/>
  <c r="M945" i="7"/>
  <c r="N945" i="7"/>
  <c r="B946" i="7"/>
  <c r="D946" i="7"/>
  <c r="C946" i="7" s="1"/>
  <c r="E946" i="7"/>
  <c r="F946" i="7"/>
  <c r="G946" i="7"/>
  <c r="H946" i="7"/>
  <c r="I946" i="7"/>
  <c r="J946" i="7"/>
  <c r="K946" i="7"/>
  <c r="M946" i="7"/>
  <c r="N946" i="7"/>
  <c r="B947" i="7"/>
  <c r="D947" i="7"/>
  <c r="C947" i="7" s="1"/>
  <c r="E947" i="7"/>
  <c r="F947" i="7"/>
  <c r="G947" i="7"/>
  <c r="H947" i="7"/>
  <c r="I947" i="7"/>
  <c r="J947" i="7"/>
  <c r="K947" i="7"/>
  <c r="M947" i="7"/>
  <c r="N947" i="7"/>
  <c r="B948" i="7"/>
  <c r="D948" i="7"/>
  <c r="C948" i="7" s="1"/>
  <c r="E948" i="7"/>
  <c r="F948" i="7"/>
  <c r="G948" i="7"/>
  <c r="H948" i="7"/>
  <c r="I948" i="7"/>
  <c r="J948" i="7"/>
  <c r="K948" i="7"/>
  <c r="M948" i="7"/>
  <c r="N948" i="7"/>
  <c r="B949" i="7"/>
  <c r="D949" i="7"/>
  <c r="C949" i="7" s="1"/>
  <c r="E949" i="7"/>
  <c r="F949" i="7"/>
  <c r="G949" i="7"/>
  <c r="H949" i="7"/>
  <c r="I949" i="7"/>
  <c r="J949" i="7"/>
  <c r="K949" i="7"/>
  <c r="M949" i="7"/>
  <c r="N949" i="7"/>
  <c r="B950" i="7"/>
  <c r="D950" i="7"/>
  <c r="C950" i="7" s="1"/>
  <c r="E950" i="7"/>
  <c r="F950" i="7"/>
  <c r="G950" i="7"/>
  <c r="H950" i="7"/>
  <c r="I950" i="7"/>
  <c r="J950" i="7"/>
  <c r="K950" i="7"/>
  <c r="M950" i="7"/>
  <c r="N950" i="7"/>
  <c r="B951" i="7"/>
  <c r="D951" i="7"/>
  <c r="C951" i="7" s="1"/>
  <c r="E951" i="7"/>
  <c r="F951" i="7"/>
  <c r="G951" i="7"/>
  <c r="H951" i="7"/>
  <c r="I951" i="7"/>
  <c r="J951" i="7"/>
  <c r="K951" i="7"/>
  <c r="M951" i="7"/>
  <c r="N951" i="7"/>
  <c r="B952" i="7"/>
  <c r="D952" i="7"/>
  <c r="C952" i="7" s="1"/>
  <c r="E952" i="7"/>
  <c r="F952" i="7"/>
  <c r="G952" i="7"/>
  <c r="H952" i="7"/>
  <c r="I952" i="7"/>
  <c r="J952" i="7"/>
  <c r="K952" i="7"/>
  <c r="M952" i="7"/>
  <c r="N952" i="7"/>
  <c r="B953" i="7"/>
  <c r="D953" i="7"/>
  <c r="C953" i="7" s="1"/>
  <c r="E953" i="7"/>
  <c r="F953" i="7"/>
  <c r="G953" i="7"/>
  <c r="H953" i="7"/>
  <c r="I953" i="7"/>
  <c r="J953" i="7"/>
  <c r="K953" i="7"/>
  <c r="M953" i="7"/>
  <c r="N953" i="7"/>
  <c r="B954" i="7"/>
  <c r="D954" i="7"/>
  <c r="C954" i="7" s="1"/>
  <c r="E954" i="7"/>
  <c r="F954" i="7"/>
  <c r="G954" i="7"/>
  <c r="H954" i="7"/>
  <c r="I954" i="7"/>
  <c r="J954" i="7"/>
  <c r="K954" i="7"/>
  <c r="M954" i="7"/>
  <c r="N954" i="7"/>
  <c r="B955" i="7"/>
  <c r="D955" i="7"/>
  <c r="C955" i="7" s="1"/>
  <c r="E955" i="7"/>
  <c r="F955" i="7"/>
  <c r="G955" i="7"/>
  <c r="H955" i="7"/>
  <c r="I955" i="7"/>
  <c r="J955" i="7"/>
  <c r="K955" i="7"/>
  <c r="M955" i="7"/>
  <c r="N955" i="7"/>
  <c r="B956" i="7"/>
  <c r="D956" i="7"/>
  <c r="C956" i="7" s="1"/>
  <c r="E956" i="7"/>
  <c r="F956" i="7"/>
  <c r="G956" i="7"/>
  <c r="H956" i="7"/>
  <c r="I956" i="7"/>
  <c r="J956" i="7"/>
  <c r="K956" i="7"/>
  <c r="M956" i="7"/>
  <c r="N956" i="7"/>
  <c r="B957" i="7"/>
  <c r="D957" i="7"/>
  <c r="C957" i="7" s="1"/>
  <c r="E957" i="7"/>
  <c r="F957" i="7"/>
  <c r="G957" i="7"/>
  <c r="H957" i="7"/>
  <c r="I957" i="7"/>
  <c r="J957" i="7"/>
  <c r="K957" i="7"/>
  <c r="M957" i="7"/>
  <c r="N957" i="7"/>
  <c r="B958" i="7"/>
  <c r="D958" i="7"/>
  <c r="C958" i="7" s="1"/>
  <c r="E958" i="7"/>
  <c r="F958" i="7"/>
  <c r="G958" i="7"/>
  <c r="H958" i="7"/>
  <c r="I958" i="7"/>
  <c r="J958" i="7"/>
  <c r="K958" i="7"/>
  <c r="M958" i="7"/>
  <c r="N958" i="7"/>
  <c r="B959" i="7"/>
  <c r="D959" i="7"/>
  <c r="C959" i="7" s="1"/>
  <c r="E959" i="7"/>
  <c r="F959" i="7"/>
  <c r="G959" i="7"/>
  <c r="H959" i="7"/>
  <c r="I959" i="7"/>
  <c r="J959" i="7"/>
  <c r="K959" i="7"/>
  <c r="M959" i="7"/>
  <c r="N959" i="7"/>
  <c r="B960" i="7"/>
  <c r="D960" i="7"/>
  <c r="C960" i="7" s="1"/>
  <c r="E960" i="7"/>
  <c r="F960" i="7"/>
  <c r="G960" i="7"/>
  <c r="H960" i="7"/>
  <c r="I960" i="7"/>
  <c r="J960" i="7"/>
  <c r="K960" i="7"/>
  <c r="M960" i="7"/>
  <c r="N960" i="7"/>
  <c r="B961" i="7"/>
  <c r="D961" i="7"/>
  <c r="C961" i="7" s="1"/>
  <c r="E961" i="7"/>
  <c r="F961" i="7"/>
  <c r="G961" i="7"/>
  <c r="H961" i="7"/>
  <c r="I961" i="7"/>
  <c r="J961" i="7"/>
  <c r="K961" i="7"/>
  <c r="M961" i="7"/>
  <c r="N961" i="7"/>
  <c r="B962" i="7"/>
  <c r="D962" i="7"/>
  <c r="C962" i="7" s="1"/>
  <c r="E962" i="7"/>
  <c r="F962" i="7"/>
  <c r="G962" i="7"/>
  <c r="H962" i="7"/>
  <c r="I962" i="7"/>
  <c r="J962" i="7"/>
  <c r="K962" i="7"/>
  <c r="M962" i="7"/>
  <c r="N962" i="7"/>
  <c r="B963" i="7"/>
  <c r="D963" i="7"/>
  <c r="C963" i="7" s="1"/>
  <c r="E963" i="7"/>
  <c r="F963" i="7"/>
  <c r="G963" i="7"/>
  <c r="H963" i="7"/>
  <c r="I963" i="7"/>
  <c r="J963" i="7"/>
  <c r="K963" i="7"/>
  <c r="M963" i="7"/>
  <c r="N963" i="7"/>
  <c r="B964" i="7"/>
  <c r="D964" i="7"/>
  <c r="C964" i="7" s="1"/>
  <c r="E964" i="7"/>
  <c r="F964" i="7"/>
  <c r="G964" i="7"/>
  <c r="H964" i="7"/>
  <c r="I964" i="7"/>
  <c r="J964" i="7"/>
  <c r="K964" i="7"/>
  <c r="M964" i="7"/>
  <c r="N964" i="7"/>
  <c r="B965" i="7"/>
  <c r="D965" i="7"/>
  <c r="C965" i="7" s="1"/>
  <c r="E965" i="7"/>
  <c r="F965" i="7"/>
  <c r="G965" i="7"/>
  <c r="H965" i="7"/>
  <c r="I965" i="7"/>
  <c r="J965" i="7"/>
  <c r="K965" i="7"/>
  <c r="M965" i="7"/>
  <c r="N965" i="7"/>
  <c r="B966" i="7"/>
  <c r="D966" i="7"/>
  <c r="C966" i="7" s="1"/>
  <c r="E966" i="7"/>
  <c r="F966" i="7"/>
  <c r="G966" i="7"/>
  <c r="H966" i="7"/>
  <c r="I966" i="7"/>
  <c r="J966" i="7"/>
  <c r="K966" i="7"/>
  <c r="M966" i="7"/>
  <c r="N966" i="7"/>
  <c r="B967" i="7"/>
  <c r="D967" i="7"/>
  <c r="C967" i="7" s="1"/>
  <c r="E967" i="7"/>
  <c r="F967" i="7"/>
  <c r="G967" i="7"/>
  <c r="H967" i="7"/>
  <c r="I967" i="7"/>
  <c r="J967" i="7"/>
  <c r="K967" i="7"/>
  <c r="M967" i="7"/>
  <c r="N967" i="7"/>
  <c r="B968" i="7"/>
  <c r="D968" i="7"/>
  <c r="C968" i="7" s="1"/>
  <c r="E968" i="7"/>
  <c r="F968" i="7"/>
  <c r="G968" i="7"/>
  <c r="H968" i="7"/>
  <c r="I968" i="7"/>
  <c r="J968" i="7"/>
  <c r="K968" i="7"/>
  <c r="M968" i="7"/>
  <c r="N968" i="7"/>
  <c r="B969" i="7"/>
  <c r="D969" i="7"/>
  <c r="C969" i="7" s="1"/>
  <c r="E969" i="7"/>
  <c r="F969" i="7"/>
  <c r="G969" i="7"/>
  <c r="H969" i="7"/>
  <c r="I969" i="7"/>
  <c r="J969" i="7"/>
  <c r="K969" i="7"/>
  <c r="M969" i="7"/>
  <c r="N969" i="7"/>
  <c r="B970" i="7"/>
  <c r="D970" i="7"/>
  <c r="C970" i="7" s="1"/>
  <c r="E970" i="7"/>
  <c r="F970" i="7"/>
  <c r="G970" i="7"/>
  <c r="H970" i="7"/>
  <c r="I970" i="7"/>
  <c r="J970" i="7"/>
  <c r="K970" i="7"/>
  <c r="M970" i="7"/>
  <c r="N970" i="7"/>
  <c r="B971" i="7"/>
  <c r="D971" i="7"/>
  <c r="C971" i="7" s="1"/>
  <c r="E971" i="7"/>
  <c r="F971" i="7"/>
  <c r="G971" i="7"/>
  <c r="H971" i="7"/>
  <c r="I971" i="7"/>
  <c r="J971" i="7"/>
  <c r="K971" i="7"/>
  <c r="M971" i="7"/>
  <c r="N971" i="7"/>
  <c r="B972" i="7"/>
  <c r="D972" i="7"/>
  <c r="C972" i="7" s="1"/>
  <c r="E972" i="7"/>
  <c r="F972" i="7"/>
  <c r="G972" i="7"/>
  <c r="H972" i="7"/>
  <c r="I972" i="7"/>
  <c r="J972" i="7"/>
  <c r="K972" i="7"/>
  <c r="M972" i="7"/>
  <c r="N972" i="7"/>
  <c r="B973" i="7"/>
  <c r="D973" i="7"/>
  <c r="C973" i="7" s="1"/>
  <c r="E973" i="7"/>
  <c r="F973" i="7"/>
  <c r="G973" i="7"/>
  <c r="H973" i="7"/>
  <c r="I973" i="7"/>
  <c r="J973" i="7"/>
  <c r="K973" i="7"/>
  <c r="M973" i="7"/>
  <c r="N973" i="7"/>
  <c r="B974" i="7"/>
  <c r="D974" i="7"/>
  <c r="C974" i="7" s="1"/>
  <c r="E974" i="7"/>
  <c r="F974" i="7"/>
  <c r="G974" i="7"/>
  <c r="H974" i="7"/>
  <c r="I974" i="7"/>
  <c r="J974" i="7"/>
  <c r="K974" i="7"/>
  <c r="M974" i="7"/>
  <c r="N974" i="7"/>
  <c r="B975" i="7"/>
  <c r="D975" i="7"/>
  <c r="C975" i="7" s="1"/>
  <c r="E975" i="7"/>
  <c r="F975" i="7"/>
  <c r="G975" i="7"/>
  <c r="H975" i="7"/>
  <c r="I975" i="7"/>
  <c r="J975" i="7"/>
  <c r="K975" i="7"/>
  <c r="M975" i="7"/>
  <c r="N975" i="7"/>
  <c r="B976" i="7"/>
  <c r="D976" i="7"/>
  <c r="C976" i="7" s="1"/>
  <c r="E976" i="7"/>
  <c r="F976" i="7"/>
  <c r="G976" i="7"/>
  <c r="H976" i="7"/>
  <c r="I976" i="7"/>
  <c r="J976" i="7"/>
  <c r="K976" i="7"/>
  <c r="M976" i="7"/>
  <c r="N976" i="7"/>
  <c r="B977" i="7"/>
  <c r="D977" i="7"/>
  <c r="C977" i="7" s="1"/>
  <c r="E977" i="7"/>
  <c r="F977" i="7"/>
  <c r="G977" i="7"/>
  <c r="H977" i="7"/>
  <c r="I977" i="7"/>
  <c r="J977" i="7"/>
  <c r="K977" i="7"/>
  <c r="M977" i="7"/>
  <c r="N977" i="7"/>
  <c r="B978" i="7"/>
  <c r="D978" i="7"/>
  <c r="C978" i="7" s="1"/>
  <c r="E978" i="7"/>
  <c r="F978" i="7"/>
  <c r="G978" i="7"/>
  <c r="H978" i="7"/>
  <c r="I978" i="7"/>
  <c r="J978" i="7"/>
  <c r="K978" i="7"/>
  <c r="M978" i="7"/>
  <c r="N978" i="7"/>
  <c r="B979" i="7"/>
  <c r="D979" i="7"/>
  <c r="C979" i="7" s="1"/>
  <c r="E979" i="7"/>
  <c r="F979" i="7"/>
  <c r="G979" i="7"/>
  <c r="H979" i="7"/>
  <c r="I979" i="7"/>
  <c r="J979" i="7"/>
  <c r="K979" i="7"/>
  <c r="M979" i="7"/>
  <c r="N979" i="7"/>
  <c r="B980" i="7"/>
  <c r="D980" i="7"/>
  <c r="C980" i="7" s="1"/>
  <c r="E980" i="7"/>
  <c r="F980" i="7"/>
  <c r="G980" i="7"/>
  <c r="H980" i="7"/>
  <c r="I980" i="7"/>
  <c r="J980" i="7"/>
  <c r="K980" i="7"/>
  <c r="M980" i="7"/>
  <c r="N980" i="7"/>
  <c r="B981" i="7"/>
  <c r="D981" i="7"/>
  <c r="C981" i="7" s="1"/>
  <c r="E981" i="7"/>
  <c r="F981" i="7"/>
  <c r="G981" i="7"/>
  <c r="H981" i="7"/>
  <c r="I981" i="7"/>
  <c r="J981" i="7"/>
  <c r="K981" i="7"/>
  <c r="M981" i="7"/>
  <c r="N981" i="7"/>
  <c r="B982" i="7"/>
  <c r="D982" i="7"/>
  <c r="C982" i="7" s="1"/>
  <c r="E982" i="7"/>
  <c r="F982" i="7"/>
  <c r="G982" i="7"/>
  <c r="H982" i="7"/>
  <c r="I982" i="7"/>
  <c r="J982" i="7"/>
  <c r="K982" i="7"/>
  <c r="M982" i="7"/>
  <c r="N982" i="7"/>
  <c r="B983" i="7"/>
  <c r="D983" i="7"/>
  <c r="C983" i="7" s="1"/>
  <c r="E983" i="7"/>
  <c r="F983" i="7"/>
  <c r="G983" i="7"/>
  <c r="H983" i="7"/>
  <c r="I983" i="7"/>
  <c r="J983" i="7"/>
  <c r="K983" i="7"/>
  <c r="M983" i="7"/>
  <c r="N983" i="7"/>
  <c r="B984" i="7"/>
  <c r="D984" i="7"/>
  <c r="C984" i="7" s="1"/>
  <c r="E984" i="7"/>
  <c r="F984" i="7"/>
  <c r="G984" i="7"/>
  <c r="H984" i="7"/>
  <c r="I984" i="7"/>
  <c r="J984" i="7"/>
  <c r="K984" i="7"/>
  <c r="M984" i="7"/>
  <c r="N984" i="7"/>
  <c r="B985" i="7"/>
  <c r="D985" i="7"/>
  <c r="C985" i="7" s="1"/>
  <c r="E985" i="7"/>
  <c r="F985" i="7"/>
  <c r="G985" i="7"/>
  <c r="H985" i="7"/>
  <c r="I985" i="7"/>
  <c r="J985" i="7"/>
  <c r="K985" i="7"/>
  <c r="M985" i="7"/>
  <c r="N985" i="7"/>
  <c r="B986" i="7"/>
  <c r="D986" i="7"/>
  <c r="C986" i="7" s="1"/>
  <c r="E986" i="7"/>
  <c r="F986" i="7"/>
  <c r="G986" i="7"/>
  <c r="H986" i="7"/>
  <c r="I986" i="7"/>
  <c r="J986" i="7"/>
  <c r="K986" i="7"/>
  <c r="M986" i="7"/>
  <c r="N986" i="7"/>
  <c r="B987" i="7"/>
  <c r="D987" i="7"/>
  <c r="C987" i="7" s="1"/>
  <c r="E987" i="7"/>
  <c r="F987" i="7"/>
  <c r="G987" i="7"/>
  <c r="H987" i="7"/>
  <c r="I987" i="7"/>
  <c r="J987" i="7"/>
  <c r="K987" i="7"/>
  <c r="M987" i="7"/>
  <c r="N987" i="7"/>
  <c r="B988" i="7"/>
  <c r="D988" i="7"/>
  <c r="C988" i="7" s="1"/>
  <c r="E988" i="7"/>
  <c r="F988" i="7"/>
  <c r="G988" i="7"/>
  <c r="H988" i="7"/>
  <c r="I988" i="7"/>
  <c r="J988" i="7"/>
  <c r="K988" i="7"/>
  <c r="M988" i="7"/>
  <c r="N988" i="7"/>
  <c r="B989" i="7"/>
  <c r="D989" i="7"/>
  <c r="C989" i="7" s="1"/>
  <c r="E989" i="7"/>
  <c r="F989" i="7"/>
  <c r="G989" i="7"/>
  <c r="H989" i="7"/>
  <c r="I989" i="7"/>
  <c r="J989" i="7"/>
  <c r="K989" i="7"/>
  <c r="M989" i="7"/>
  <c r="N989" i="7"/>
  <c r="B990" i="7"/>
  <c r="D990" i="7"/>
  <c r="C990" i="7" s="1"/>
  <c r="E990" i="7"/>
  <c r="F990" i="7"/>
  <c r="G990" i="7"/>
  <c r="H990" i="7"/>
  <c r="I990" i="7"/>
  <c r="J990" i="7"/>
  <c r="K990" i="7"/>
  <c r="M990" i="7"/>
  <c r="N990" i="7"/>
  <c r="B991" i="7"/>
  <c r="D991" i="7"/>
  <c r="C991" i="7" s="1"/>
  <c r="E991" i="7"/>
  <c r="F991" i="7"/>
  <c r="G991" i="7"/>
  <c r="H991" i="7"/>
  <c r="I991" i="7"/>
  <c r="J991" i="7"/>
  <c r="K991" i="7"/>
  <c r="M991" i="7"/>
  <c r="N991" i="7"/>
  <c r="B992" i="7"/>
  <c r="D992" i="7"/>
  <c r="C992" i="7" s="1"/>
  <c r="E992" i="7"/>
  <c r="F992" i="7"/>
  <c r="G992" i="7"/>
  <c r="H992" i="7"/>
  <c r="I992" i="7"/>
  <c r="J992" i="7"/>
  <c r="K992" i="7"/>
  <c r="M992" i="7"/>
  <c r="N992" i="7"/>
  <c r="B993" i="7"/>
  <c r="D993" i="7"/>
  <c r="C993" i="7" s="1"/>
  <c r="E993" i="7"/>
  <c r="F993" i="7"/>
  <c r="G993" i="7"/>
  <c r="H993" i="7"/>
  <c r="I993" i="7"/>
  <c r="J993" i="7"/>
  <c r="K993" i="7"/>
  <c r="M993" i="7"/>
  <c r="N993" i="7"/>
  <c r="B994" i="7"/>
  <c r="D994" i="7"/>
  <c r="C994" i="7" s="1"/>
  <c r="E994" i="7"/>
  <c r="F994" i="7"/>
  <c r="G994" i="7"/>
  <c r="H994" i="7"/>
  <c r="I994" i="7"/>
  <c r="J994" i="7"/>
  <c r="K994" i="7"/>
  <c r="M994" i="7"/>
  <c r="N994" i="7"/>
  <c r="B995" i="7"/>
  <c r="D995" i="7"/>
  <c r="C995" i="7" s="1"/>
  <c r="E995" i="7"/>
  <c r="F995" i="7"/>
  <c r="G995" i="7"/>
  <c r="H995" i="7"/>
  <c r="I995" i="7"/>
  <c r="J995" i="7"/>
  <c r="K995" i="7"/>
  <c r="M995" i="7"/>
  <c r="N995" i="7"/>
  <c r="B996" i="7"/>
  <c r="D996" i="7"/>
  <c r="C996" i="7" s="1"/>
  <c r="E996" i="7"/>
  <c r="F996" i="7"/>
  <c r="G996" i="7"/>
  <c r="H996" i="7"/>
  <c r="I996" i="7"/>
  <c r="J996" i="7"/>
  <c r="K996" i="7"/>
  <c r="M996" i="7"/>
  <c r="N996" i="7"/>
  <c r="B997" i="7"/>
  <c r="D997" i="7"/>
  <c r="C997" i="7" s="1"/>
  <c r="E997" i="7"/>
  <c r="F997" i="7"/>
  <c r="G997" i="7"/>
  <c r="H997" i="7"/>
  <c r="I997" i="7"/>
  <c r="J997" i="7"/>
  <c r="K997" i="7"/>
  <c r="M997" i="7"/>
  <c r="N997" i="7"/>
  <c r="B998" i="7"/>
  <c r="D998" i="7"/>
  <c r="C998" i="7" s="1"/>
  <c r="E998" i="7"/>
  <c r="F998" i="7"/>
  <c r="G998" i="7"/>
  <c r="H998" i="7"/>
  <c r="I998" i="7"/>
  <c r="J998" i="7"/>
  <c r="K998" i="7"/>
  <c r="M998" i="7"/>
  <c r="N998" i="7"/>
  <c r="B999" i="7"/>
  <c r="D999" i="7"/>
  <c r="C999" i="7" s="1"/>
  <c r="E999" i="7"/>
  <c r="F999" i="7"/>
  <c r="G999" i="7"/>
  <c r="H999" i="7"/>
  <c r="I999" i="7"/>
  <c r="J999" i="7"/>
  <c r="K999" i="7"/>
  <c r="M999" i="7"/>
  <c r="N999" i="7"/>
  <c r="B1000" i="7"/>
  <c r="D1000" i="7"/>
  <c r="C1000" i="7" s="1"/>
  <c r="E1000" i="7"/>
  <c r="F1000" i="7"/>
  <c r="G1000" i="7"/>
  <c r="H1000" i="7"/>
  <c r="I1000" i="7"/>
  <c r="J1000" i="7"/>
  <c r="K1000" i="7"/>
  <c r="M1000" i="7"/>
  <c r="N1000" i="7"/>
  <c r="B1001" i="7"/>
  <c r="D1001" i="7"/>
  <c r="C1001" i="7" s="1"/>
  <c r="E1001" i="7"/>
  <c r="F1001" i="7"/>
  <c r="G1001" i="7"/>
  <c r="H1001" i="7"/>
  <c r="I1001" i="7"/>
  <c r="J1001" i="7"/>
  <c r="K1001" i="7"/>
  <c r="M1001" i="7"/>
  <c r="N1001" i="7"/>
  <c r="B1002" i="7"/>
  <c r="D1002" i="7"/>
  <c r="C1002" i="7" s="1"/>
  <c r="E1002" i="7"/>
  <c r="F1002" i="7"/>
  <c r="G1002" i="7"/>
  <c r="H1002" i="7"/>
  <c r="I1002" i="7"/>
  <c r="J1002" i="7"/>
  <c r="K1002" i="7"/>
  <c r="M1002" i="7"/>
  <c r="N1002" i="7"/>
  <c r="B1003" i="7"/>
  <c r="D1003" i="7"/>
  <c r="C1003" i="7" s="1"/>
  <c r="E1003" i="7"/>
  <c r="F1003" i="7"/>
  <c r="G1003" i="7"/>
  <c r="H1003" i="7"/>
  <c r="I1003" i="7"/>
  <c r="J1003" i="7"/>
  <c r="K1003" i="7"/>
  <c r="M1003" i="7"/>
  <c r="N1003" i="7"/>
  <c r="B1004" i="7"/>
  <c r="D1004" i="7"/>
  <c r="C1004" i="7" s="1"/>
  <c r="E1004" i="7"/>
  <c r="F1004" i="7"/>
  <c r="G1004" i="7"/>
  <c r="H1004" i="7"/>
  <c r="I1004" i="7"/>
  <c r="J1004" i="7"/>
  <c r="K1004" i="7"/>
  <c r="M1004" i="7"/>
  <c r="N1004" i="7"/>
  <c r="B1005" i="7"/>
  <c r="D1005" i="7"/>
  <c r="C1005" i="7" s="1"/>
  <c r="E1005" i="7"/>
  <c r="F1005" i="7"/>
  <c r="G1005" i="7"/>
  <c r="H1005" i="7"/>
  <c r="I1005" i="7"/>
  <c r="J1005" i="7"/>
  <c r="K1005" i="7"/>
  <c r="M1005" i="7"/>
  <c r="N1005" i="7"/>
  <c r="B1006" i="7"/>
  <c r="D1006" i="7"/>
  <c r="C1006" i="7" s="1"/>
  <c r="E1006" i="7"/>
  <c r="F1006" i="7"/>
  <c r="G1006" i="7"/>
  <c r="H1006" i="7"/>
  <c r="I1006" i="7"/>
  <c r="J1006" i="7"/>
  <c r="K1006" i="7"/>
  <c r="M1006" i="7"/>
  <c r="N1006" i="7"/>
  <c r="B1007" i="7"/>
  <c r="D1007" i="7"/>
  <c r="C1007" i="7" s="1"/>
  <c r="E1007" i="7"/>
  <c r="F1007" i="7"/>
  <c r="G1007" i="7"/>
  <c r="H1007" i="7"/>
  <c r="I1007" i="7"/>
  <c r="J1007" i="7"/>
  <c r="K1007" i="7"/>
  <c r="M1007" i="7"/>
  <c r="N1007" i="7"/>
  <c r="B1008" i="7"/>
  <c r="D1008" i="7"/>
  <c r="C1008" i="7" s="1"/>
  <c r="E1008" i="7"/>
  <c r="F1008" i="7"/>
  <c r="G1008" i="7"/>
  <c r="H1008" i="7"/>
  <c r="I1008" i="7"/>
  <c r="J1008" i="7"/>
  <c r="K1008" i="7"/>
  <c r="M1008" i="7"/>
  <c r="N1008" i="7"/>
  <c r="B1009" i="7"/>
  <c r="D1009" i="7"/>
  <c r="C1009" i="7" s="1"/>
  <c r="E1009" i="7"/>
  <c r="F1009" i="7"/>
  <c r="G1009" i="7"/>
  <c r="H1009" i="7"/>
  <c r="I1009" i="7"/>
  <c r="J1009" i="7"/>
  <c r="K1009" i="7"/>
  <c r="M1009" i="7"/>
  <c r="N1009" i="7"/>
  <c r="B1010" i="7"/>
  <c r="D1010" i="7"/>
  <c r="C1010" i="7" s="1"/>
  <c r="E1010" i="7"/>
  <c r="F1010" i="7"/>
  <c r="G1010" i="7"/>
  <c r="H1010" i="7"/>
  <c r="I1010" i="7"/>
  <c r="J1010" i="7"/>
  <c r="K1010" i="7"/>
  <c r="M1010" i="7"/>
  <c r="N1010" i="7"/>
  <c r="B1011" i="7"/>
  <c r="D1011" i="7"/>
  <c r="C1011" i="7" s="1"/>
  <c r="E1011" i="7"/>
  <c r="F1011" i="7"/>
  <c r="G1011" i="7"/>
  <c r="H1011" i="7"/>
  <c r="I1011" i="7"/>
  <c r="J1011" i="7"/>
  <c r="K1011" i="7"/>
  <c r="M1011" i="7"/>
  <c r="N1011" i="7"/>
  <c r="B1012" i="7"/>
  <c r="D1012" i="7"/>
  <c r="C1012" i="7" s="1"/>
  <c r="E1012" i="7"/>
  <c r="F1012" i="7"/>
  <c r="G1012" i="7"/>
  <c r="H1012" i="7"/>
  <c r="I1012" i="7"/>
  <c r="J1012" i="7"/>
  <c r="K1012" i="7"/>
  <c r="M1012" i="7"/>
  <c r="N1012" i="7"/>
  <c r="B1013" i="7"/>
  <c r="D1013" i="7"/>
  <c r="C1013" i="7" s="1"/>
  <c r="E1013" i="7"/>
  <c r="F1013" i="7"/>
  <c r="G1013" i="7"/>
  <c r="H1013" i="7"/>
  <c r="I1013" i="7"/>
  <c r="J1013" i="7"/>
  <c r="K1013" i="7"/>
  <c r="M1013" i="7"/>
  <c r="N1013" i="7"/>
  <c r="B1014" i="7"/>
  <c r="D1014" i="7"/>
  <c r="C1014" i="7" s="1"/>
  <c r="E1014" i="7"/>
  <c r="F1014" i="7"/>
  <c r="G1014" i="7"/>
  <c r="H1014" i="7"/>
  <c r="I1014" i="7"/>
  <c r="J1014" i="7"/>
  <c r="K1014" i="7"/>
  <c r="M1014" i="7"/>
  <c r="N1014" i="7"/>
  <c r="B1015" i="7"/>
  <c r="D1015" i="7"/>
  <c r="C1015" i="7" s="1"/>
  <c r="E1015" i="7"/>
  <c r="F1015" i="7"/>
  <c r="G1015" i="7"/>
  <c r="H1015" i="7"/>
  <c r="I1015" i="7"/>
  <c r="J1015" i="7"/>
  <c r="K1015" i="7"/>
  <c r="M1015" i="7"/>
  <c r="N1015" i="7"/>
  <c r="B1016" i="7"/>
  <c r="D1016" i="7"/>
  <c r="C1016" i="7" s="1"/>
  <c r="E1016" i="7"/>
  <c r="F1016" i="7"/>
  <c r="G1016" i="7"/>
  <c r="H1016" i="7"/>
  <c r="I1016" i="7"/>
  <c r="J1016" i="7"/>
  <c r="K1016" i="7"/>
  <c r="M1016" i="7"/>
  <c r="N1016" i="7"/>
  <c r="B1017" i="7"/>
  <c r="D1017" i="7"/>
  <c r="C1017" i="7" s="1"/>
  <c r="E1017" i="7"/>
  <c r="F1017" i="7"/>
  <c r="G1017" i="7"/>
  <c r="H1017" i="7"/>
  <c r="I1017" i="7"/>
  <c r="J1017" i="7"/>
  <c r="K1017" i="7"/>
  <c r="M1017" i="7"/>
  <c r="N1017" i="7"/>
  <c r="B1018" i="7"/>
  <c r="D1018" i="7"/>
  <c r="C1018" i="7" s="1"/>
  <c r="E1018" i="7"/>
  <c r="F1018" i="7"/>
  <c r="G1018" i="7"/>
  <c r="H1018" i="7"/>
  <c r="I1018" i="7"/>
  <c r="J1018" i="7"/>
  <c r="K1018" i="7"/>
  <c r="M1018" i="7"/>
  <c r="N1018" i="7"/>
  <c r="B1019" i="7"/>
  <c r="D1019" i="7"/>
  <c r="C1019" i="7" s="1"/>
  <c r="E1019" i="7"/>
  <c r="F1019" i="7"/>
  <c r="G1019" i="7"/>
  <c r="H1019" i="7"/>
  <c r="I1019" i="7"/>
  <c r="J1019" i="7"/>
  <c r="K1019" i="7"/>
  <c r="M1019" i="7"/>
  <c r="N1019" i="7"/>
  <c r="B1020" i="7"/>
  <c r="D1020" i="7"/>
  <c r="C1020" i="7" s="1"/>
  <c r="E1020" i="7"/>
  <c r="F1020" i="7"/>
  <c r="G1020" i="7"/>
  <c r="H1020" i="7"/>
  <c r="I1020" i="7"/>
  <c r="J1020" i="7"/>
  <c r="K1020" i="7"/>
  <c r="M1020" i="7"/>
  <c r="N1020" i="7"/>
  <c r="B1021" i="7"/>
  <c r="D1021" i="7"/>
  <c r="C1021" i="7" s="1"/>
  <c r="E1021" i="7"/>
  <c r="F1021" i="7"/>
  <c r="G1021" i="7"/>
  <c r="H1021" i="7"/>
  <c r="I1021" i="7"/>
  <c r="J1021" i="7"/>
  <c r="K1021" i="7"/>
  <c r="M1021" i="7"/>
  <c r="N1021" i="7"/>
  <c r="B1022" i="7"/>
  <c r="D1022" i="7"/>
  <c r="C1022" i="7" s="1"/>
  <c r="E1022" i="7"/>
  <c r="F1022" i="7"/>
  <c r="G1022" i="7"/>
  <c r="H1022" i="7"/>
  <c r="I1022" i="7"/>
  <c r="J1022" i="7"/>
  <c r="K1022" i="7"/>
  <c r="M1022" i="7"/>
  <c r="N1022" i="7"/>
  <c r="B1023" i="7"/>
  <c r="D1023" i="7"/>
  <c r="C1023" i="7" s="1"/>
  <c r="E1023" i="7"/>
  <c r="F1023" i="7"/>
  <c r="G1023" i="7"/>
  <c r="H1023" i="7"/>
  <c r="I1023" i="7"/>
  <c r="J1023" i="7"/>
  <c r="K1023" i="7"/>
  <c r="M1023" i="7"/>
  <c r="N1023" i="7"/>
  <c r="B1024" i="7"/>
  <c r="D1024" i="7"/>
  <c r="C1024" i="7" s="1"/>
  <c r="E1024" i="7"/>
  <c r="F1024" i="7"/>
  <c r="G1024" i="7"/>
  <c r="H1024" i="7"/>
  <c r="I1024" i="7"/>
  <c r="J1024" i="7"/>
  <c r="K1024" i="7"/>
  <c r="M1024" i="7"/>
  <c r="N1024" i="7"/>
  <c r="B1025" i="7"/>
  <c r="D1025" i="7"/>
  <c r="C1025" i="7" s="1"/>
  <c r="E1025" i="7"/>
  <c r="F1025" i="7"/>
  <c r="G1025" i="7"/>
  <c r="H1025" i="7"/>
  <c r="I1025" i="7"/>
  <c r="J1025" i="7"/>
  <c r="K1025" i="7"/>
  <c r="M1025" i="7"/>
  <c r="N1025" i="7"/>
  <c r="B1026" i="7"/>
  <c r="D1026" i="7"/>
  <c r="C1026" i="7" s="1"/>
  <c r="E1026" i="7"/>
  <c r="F1026" i="7"/>
  <c r="G1026" i="7"/>
  <c r="H1026" i="7"/>
  <c r="I1026" i="7"/>
  <c r="J1026" i="7"/>
  <c r="K1026" i="7"/>
  <c r="M1026" i="7"/>
  <c r="N1026" i="7"/>
  <c r="B1027" i="7"/>
  <c r="D1027" i="7"/>
  <c r="C1027" i="7" s="1"/>
  <c r="E1027" i="7"/>
  <c r="F1027" i="7"/>
  <c r="G1027" i="7"/>
  <c r="H1027" i="7"/>
  <c r="I1027" i="7"/>
  <c r="J1027" i="7"/>
  <c r="K1027" i="7"/>
  <c r="M1027" i="7"/>
  <c r="N1027" i="7"/>
  <c r="B1028" i="7"/>
  <c r="D1028" i="7"/>
  <c r="C1028" i="7" s="1"/>
  <c r="E1028" i="7"/>
  <c r="F1028" i="7"/>
  <c r="G1028" i="7"/>
  <c r="H1028" i="7"/>
  <c r="I1028" i="7"/>
  <c r="J1028" i="7"/>
  <c r="K1028" i="7"/>
  <c r="M1028" i="7"/>
  <c r="N1028" i="7"/>
  <c r="B1029" i="7"/>
  <c r="D1029" i="7"/>
  <c r="C1029" i="7" s="1"/>
  <c r="E1029" i="7"/>
  <c r="F1029" i="7"/>
  <c r="G1029" i="7"/>
  <c r="H1029" i="7"/>
  <c r="I1029" i="7"/>
  <c r="J1029" i="7"/>
  <c r="K1029" i="7"/>
  <c r="M1029" i="7"/>
  <c r="N1029" i="7"/>
  <c r="B1030" i="7"/>
  <c r="D1030" i="7"/>
  <c r="C1030" i="7" s="1"/>
  <c r="E1030" i="7"/>
  <c r="F1030" i="7"/>
  <c r="G1030" i="7"/>
  <c r="H1030" i="7"/>
  <c r="I1030" i="7"/>
  <c r="J1030" i="7"/>
  <c r="K1030" i="7"/>
  <c r="M1030" i="7"/>
  <c r="N1030" i="7"/>
  <c r="B1031" i="7"/>
  <c r="D1031" i="7"/>
  <c r="C1031" i="7" s="1"/>
  <c r="E1031" i="7"/>
  <c r="F1031" i="7"/>
  <c r="G1031" i="7"/>
  <c r="H1031" i="7"/>
  <c r="I1031" i="7"/>
  <c r="J1031" i="7"/>
  <c r="K1031" i="7"/>
  <c r="M1031" i="7"/>
  <c r="N1031" i="7"/>
  <c r="B1032" i="7"/>
  <c r="D1032" i="7"/>
  <c r="C1032" i="7" s="1"/>
  <c r="E1032" i="7"/>
  <c r="F1032" i="7"/>
  <c r="G1032" i="7"/>
  <c r="H1032" i="7"/>
  <c r="I1032" i="7"/>
  <c r="J1032" i="7"/>
  <c r="K1032" i="7"/>
  <c r="M1032" i="7"/>
  <c r="N1032" i="7"/>
  <c r="B1033" i="7"/>
  <c r="D1033" i="7"/>
  <c r="C1033" i="7" s="1"/>
  <c r="E1033" i="7"/>
  <c r="F1033" i="7"/>
  <c r="G1033" i="7"/>
  <c r="H1033" i="7"/>
  <c r="I1033" i="7"/>
  <c r="J1033" i="7"/>
  <c r="K1033" i="7"/>
  <c r="M1033" i="7"/>
  <c r="N1033" i="7"/>
  <c r="B1034" i="7"/>
  <c r="D1034" i="7"/>
  <c r="C1034" i="7" s="1"/>
  <c r="E1034" i="7"/>
  <c r="F1034" i="7"/>
  <c r="G1034" i="7"/>
  <c r="H1034" i="7"/>
  <c r="I1034" i="7"/>
  <c r="J1034" i="7"/>
  <c r="K1034" i="7"/>
  <c r="M1034" i="7"/>
  <c r="N1034" i="7"/>
  <c r="B1035" i="7"/>
  <c r="D1035" i="7"/>
  <c r="C1035" i="7" s="1"/>
  <c r="E1035" i="7"/>
  <c r="F1035" i="7"/>
  <c r="G1035" i="7"/>
  <c r="H1035" i="7"/>
  <c r="I1035" i="7"/>
  <c r="J1035" i="7"/>
  <c r="K1035" i="7"/>
  <c r="M1035" i="7"/>
  <c r="N1035" i="7"/>
  <c r="B1036" i="7"/>
  <c r="D1036" i="7"/>
  <c r="C1036" i="7" s="1"/>
  <c r="E1036" i="7"/>
  <c r="F1036" i="7"/>
  <c r="G1036" i="7"/>
  <c r="H1036" i="7"/>
  <c r="I1036" i="7"/>
  <c r="J1036" i="7"/>
  <c r="K1036" i="7"/>
  <c r="M1036" i="7"/>
  <c r="N1036" i="7"/>
  <c r="B1037" i="7"/>
  <c r="D1037" i="7"/>
  <c r="C1037" i="7" s="1"/>
  <c r="E1037" i="7"/>
  <c r="F1037" i="7"/>
  <c r="G1037" i="7"/>
  <c r="H1037" i="7"/>
  <c r="I1037" i="7"/>
  <c r="J1037" i="7"/>
  <c r="K1037" i="7"/>
  <c r="M1037" i="7"/>
  <c r="N1037" i="7"/>
  <c r="B1038" i="7"/>
  <c r="D1038" i="7"/>
  <c r="C1038" i="7" s="1"/>
  <c r="E1038" i="7"/>
  <c r="F1038" i="7"/>
  <c r="G1038" i="7"/>
  <c r="H1038" i="7"/>
  <c r="I1038" i="7"/>
  <c r="J1038" i="7"/>
  <c r="K1038" i="7"/>
  <c r="M1038" i="7"/>
  <c r="N1038" i="7"/>
  <c r="B1039" i="7"/>
  <c r="D1039" i="7"/>
  <c r="C1039" i="7" s="1"/>
  <c r="E1039" i="7"/>
  <c r="F1039" i="7"/>
  <c r="G1039" i="7"/>
  <c r="H1039" i="7"/>
  <c r="I1039" i="7"/>
  <c r="J1039" i="7"/>
  <c r="K1039" i="7"/>
  <c r="M1039" i="7"/>
  <c r="N1039" i="7"/>
  <c r="B1040" i="7"/>
  <c r="D1040" i="7"/>
  <c r="C1040" i="7" s="1"/>
  <c r="E1040" i="7"/>
  <c r="F1040" i="7"/>
  <c r="G1040" i="7"/>
  <c r="H1040" i="7"/>
  <c r="I1040" i="7"/>
  <c r="J1040" i="7"/>
  <c r="K1040" i="7"/>
  <c r="M1040" i="7"/>
  <c r="N1040" i="7"/>
  <c r="B1041" i="7"/>
  <c r="D1041" i="7"/>
  <c r="C1041" i="7" s="1"/>
  <c r="E1041" i="7"/>
  <c r="F1041" i="7"/>
  <c r="G1041" i="7"/>
  <c r="H1041" i="7"/>
  <c r="I1041" i="7"/>
  <c r="J1041" i="7"/>
  <c r="K1041" i="7"/>
  <c r="M1041" i="7"/>
  <c r="N1041" i="7"/>
  <c r="B1042" i="7"/>
  <c r="D1042" i="7"/>
  <c r="C1042" i="7" s="1"/>
  <c r="E1042" i="7"/>
  <c r="F1042" i="7"/>
  <c r="G1042" i="7"/>
  <c r="H1042" i="7"/>
  <c r="I1042" i="7"/>
  <c r="J1042" i="7"/>
  <c r="K1042" i="7"/>
  <c r="M1042" i="7"/>
  <c r="N1042" i="7"/>
  <c r="B1043" i="7"/>
  <c r="D1043" i="7"/>
  <c r="C1043" i="7" s="1"/>
  <c r="E1043" i="7"/>
  <c r="F1043" i="7"/>
  <c r="G1043" i="7"/>
  <c r="H1043" i="7"/>
  <c r="I1043" i="7"/>
  <c r="J1043" i="7"/>
  <c r="K1043" i="7"/>
  <c r="M1043" i="7"/>
  <c r="N1043" i="7"/>
  <c r="B1044" i="7"/>
  <c r="D1044" i="7"/>
  <c r="C1044" i="7" s="1"/>
  <c r="E1044" i="7"/>
  <c r="F1044" i="7"/>
  <c r="G1044" i="7"/>
  <c r="H1044" i="7"/>
  <c r="I1044" i="7"/>
  <c r="J1044" i="7"/>
  <c r="K1044" i="7"/>
  <c r="M1044" i="7"/>
  <c r="N1044" i="7"/>
  <c r="B1045" i="7"/>
  <c r="D1045" i="7"/>
  <c r="C1045" i="7" s="1"/>
  <c r="E1045" i="7"/>
  <c r="F1045" i="7"/>
  <c r="G1045" i="7"/>
  <c r="H1045" i="7"/>
  <c r="I1045" i="7"/>
  <c r="J1045" i="7"/>
  <c r="K1045" i="7"/>
  <c r="M1045" i="7"/>
  <c r="N1045" i="7"/>
  <c r="B1046" i="7"/>
  <c r="D1046" i="7"/>
  <c r="C1046" i="7" s="1"/>
  <c r="E1046" i="7"/>
  <c r="F1046" i="7"/>
  <c r="G1046" i="7"/>
  <c r="H1046" i="7"/>
  <c r="I1046" i="7"/>
  <c r="J1046" i="7"/>
  <c r="K1046" i="7"/>
  <c r="M1046" i="7"/>
  <c r="N1046" i="7"/>
  <c r="B1047" i="7"/>
  <c r="D1047" i="7"/>
  <c r="C1047" i="7" s="1"/>
  <c r="E1047" i="7"/>
  <c r="F1047" i="7"/>
  <c r="G1047" i="7"/>
  <c r="H1047" i="7"/>
  <c r="I1047" i="7"/>
  <c r="J1047" i="7"/>
  <c r="K1047" i="7"/>
  <c r="M1047" i="7"/>
  <c r="N1047" i="7"/>
  <c r="B1048" i="7"/>
  <c r="D1048" i="7"/>
  <c r="C1048" i="7" s="1"/>
  <c r="E1048" i="7"/>
  <c r="F1048" i="7"/>
  <c r="G1048" i="7"/>
  <c r="H1048" i="7"/>
  <c r="I1048" i="7"/>
  <c r="J1048" i="7"/>
  <c r="K1048" i="7"/>
  <c r="M1048" i="7"/>
  <c r="N1048" i="7"/>
  <c r="B1049" i="7"/>
  <c r="D1049" i="7"/>
  <c r="C1049" i="7" s="1"/>
  <c r="E1049" i="7"/>
  <c r="F1049" i="7"/>
  <c r="G1049" i="7"/>
  <c r="H1049" i="7"/>
  <c r="I1049" i="7"/>
  <c r="J1049" i="7"/>
  <c r="K1049" i="7"/>
  <c r="M1049" i="7"/>
  <c r="N1049" i="7"/>
  <c r="B1050" i="7"/>
  <c r="D1050" i="7"/>
  <c r="C1050" i="7" s="1"/>
  <c r="E1050" i="7"/>
  <c r="F1050" i="7"/>
  <c r="G1050" i="7"/>
  <c r="H1050" i="7"/>
  <c r="I1050" i="7"/>
  <c r="J1050" i="7"/>
  <c r="K1050" i="7"/>
  <c r="M1050" i="7"/>
  <c r="N1050" i="7"/>
  <c r="B1051" i="7"/>
  <c r="D1051" i="7"/>
  <c r="C1051" i="7" s="1"/>
  <c r="E1051" i="7"/>
  <c r="F1051" i="7"/>
  <c r="G1051" i="7"/>
  <c r="H1051" i="7"/>
  <c r="I1051" i="7"/>
  <c r="J1051" i="7"/>
  <c r="K1051" i="7"/>
  <c r="M1051" i="7"/>
  <c r="N1051" i="7"/>
  <c r="B1052" i="7"/>
  <c r="D1052" i="7"/>
  <c r="C1052" i="7" s="1"/>
  <c r="E1052" i="7"/>
  <c r="F1052" i="7"/>
  <c r="G1052" i="7"/>
  <c r="H1052" i="7"/>
  <c r="I1052" i="7"/>
  <c r="J1052" i="7"/>
  <c r="K1052" i="7"/>
  <c r="M1052" i="7"/>
  <c r="N1052" i="7"/>
  <c r="B1053" i="7"/>
  <c r="D1053" i="7"/>
  <c r="C1053" i="7" s="1"/>
  <c r="E1053" i="7"/>
  <c r="F1053" i="7"/>
  <c r="G1053" i="7"/>
  <c r="H1053" i="7"/>
  <c r="I1053" i="7"/>
  <c r="J1053" i="7"/>
  <c r="K1053" i="7"/>
  <c r="M1053" i="7"/>
  <c r="N1053" i="7"/>
  <c r="B1054" i="7"/>
  <c r="D1054" i="7"/>
  <c r="C1054" i="7" s="1"/>
  <c r="E1054" i="7"/>
  <c r="F1054" i="7"/>
  <c r="G1054" i="7"/>
  <c r="H1054" i="7"/>
  <c r="I1054" i="7"/>
  <c r="J1054" i="7"/>
  <c r="K1054" i="7"/>
  <c r="M1054" i="7"/>
  <c r="N1054" i="7"/>
  <c r="B1055" i="7"/>
  <c r="D1055" i="7"/>
  <c r="C1055" i="7" s="1"/>
  <c r="E1055" i="7"/>
  <c r="F1055" i="7"/>
  <c r="G1055" i="7"/>
  <c r="H1055" i="7"/>
  <c r="I1055" i="7"/>
  <c r="J1055" i="7"/>
  <c r="K1055" i="7"/>
  <c r="M1055" i="7"/>
  <c r="N1055" i="7"/>
  <c r="B1056" i="7"/>
  <c r="D1056" i="7"/>
  <c r="C1056" i="7" s="1"/>
  <c r="E1056" i="7"/>
  <c r="F1056" i="7"/>
  <c r="G1056" i="7"/>
  <c r="H1056" i="7"/>
  <c r="I1056" i="7"/>
  <c r="J1056" i="7"/>
  <c r="K1056" i="7"/>
  <c r="M1056" i="7"/>
  <c r="N1056" i="7"/>
  <c r="B1057" i="7"/>
  <c r="D1057" i="7"/>
  <c r="C1057" i="7" s="1"/>
  <c r="E1057" i="7"/>
  <c r="F1057" i="7"/>
  <c r="G1057" i="7"/>
  <c r="H1057" i="7"/>
  <c r="I1057" i="7"/>
  <c r="J1057" i="7"/>
  <c r="K1057" i="7"/>
  <c r="M1057" i="7"/>
  <c r="N1057" i="7"/>
  <c r="B1058" i="7"/>
  <c r="D1058" i="7"/>
  <c r="C1058" i="7" s="1"/>
  <c r="E1058" i="7"/>
  <c r="F1058" i="7"/>
  <c r="G1058" i="7"/>
  <c r="H1058" i="7"/>
  <c r="I1058" i="7"/>
  <c r="J1058" i="7"/>
  <c r="K1058" i="7"/>
  <c r="M1058" i="7"/>
  <c r="N1058" i="7"/>
  <c r="B1059" i="7"/>
  <c r="D1059" i="7"/>
  <c r="C1059" i="7" s="1"/>
  <c r="E1059" i="7"/>
  <c r="F1059" i="7"/>
  <c r="G1059" i="7"/>
  <c r="H1059" i="7"/>
  <c r="I1059" i="7"/>
  <c r="J1059" i="7"/>
  <c r="K1059" i="7"/>
  <c r="M1059" i="7"/>
  <c r="N1059" i="7"/>
  <c r="B1060" i="7"/>
  <c r="D1060" i="7"/>
  <c r="C1060" i="7" s="1"/>
  <c r="E1060" i="7"/>
  <c r="F1060" i="7"/>
  <c r="G1060" i="7"/>
  <c r="H1060" i="7"/>
  <c r="I1060" i="7"/>
  <c r="J1060" i="7"/>
  <c r="K1060" i="7"/>
  <c r="M1060" i="7"/>
  <c r="N1060" i="7"/>
  <c r="B1061" i="7"/>
  <c r="D1061" i="7"/>
  <c r="C1061" i="7" s="1"/>
  <c r="E1061" i="7"/>
  <c r="F1061" i="7"/>
  <c r="G1061" i="7"/>
  <c r="H1061" i="7"/>
  <c r="I1061" i="7"/>
  <c r="J1061" i="7"/>
  <c r="K1061" i="7"/>
  <c r="M1061" i="7"/>
  <c r="N1061" i="7"/>
  <c r="B1062" i="7"/>
  <c r="D1062" i="7"/>
  <c r="C1062" i="7" s="1"/>
  <c r="E1062" i="7"/>
  <c r="F1062" i="7"/>
  <c r="G1062" i="7"/>
  <c r="H1062" i="7"/>
  <c r="I1062" i="7"/>
  <c r="J1062" i="7"/>
  <c r="K1062" i="7"/>
  <c r="M1062" i="7"/>
  <c r="N1062" i="7"/>
  <c r="B1063" i="7"/>
  <c r="D1063" i="7"/>
  <c r="C1063" i="7" s="1"/>
  <c r="E1063" i="7"/>
  <c r="F1063" i="7"/>
  <c r="G1063" i="7"/>
  <c r="H1063" i="7"/>
  <c r="I1063" i="7"/>
  <c r="J1063" i="7"/>
  <c r="K1063" i="7"/>
  <c r="M1063" i="7"/>
  <c r="N1063" i="7"/>
  <c r="B1064" i="7"/>
  <c r="D1064" i="7"/>
  <c r="C1064" i="7" s="1"/>
  <c r="E1064" i="7"/>
  <c r="F1064" i="7"/>
  <c r="G1064" i="7"/>
  <c r="H1064" i="7"/>
  <c r="I1064" i="7"/>
  <c r="J1064" i="7"/>
  <c r="K1064" i="7"/>
  <c r="M1064" i="7"/>
  <c r="N1064" i="7"/>
  <c r="B1065" i="7"/>
  <c r="D1065" i="7"/>
  <c r="C1065" i="7" s="1"/>
  <c r="E1065" i="7"/>
  <c r="F1065" i="7"/>
  <c r="G1065" i="7"/>
  <c r="H1065" i="7"/>
  <c r="I1065" i="7"/>
  <c r="J1065" i="7"/>
  <c r="K1065" i="7"/>
  <c r="M1065" i="7"/>
  <c r="N1065" i="7"/>
  <c r="B1066" i="7"/>
  <c r="D1066" i="7"/>
  <c r="C1066" i="7" s="1"/>
  <c r="E1066" i="7"/>
  <c r="F1066" i="7"/>
  <c r="G1066" i="7"/>
  <c r="H1066" i="7"/>
  <c r="I1066" i="7"/>
  <c r="J1066" i="7"/>
  <c r="K1066" i="7"/>
  <c r="M1066" i="7"/>
  <c r="N1066" i="7"/>
  <c r="B1067" i="7"/>
  <c r="D1067" i="7"/>
  <c r="C1067" i="7" s="1"/>
  <c r="E1067" i="7"/>
  <c r="F1067" i="7"/>
  <c r="G1067" i="7"/>
  <c r="H1067" i="7"/>
  <c r="I1067" i="7"/>
  <c r="J1067" i="7"/>
  <c r="K1067" i="7"/>
  <c r="M1067" i="7"/>
  <c r="N1067" i="7"/>
  <c r="B1068" i="7"/>
  <c r="D1068" i="7"/>
  <c r="C1068" i="7" s="1"/>
  <c r="E1068" i="7"/>
  <c r="F1068" i="7"/>
  <c r="G1068" i="7"/>
  <c r="H1068" i="7"/>
  <c r="I1068" i="7"/>
  <c r="J1068" i="7"/>
  <c r="K1068" i="7"/>
  <c r="M1068" i="7"/>
  <c r="N1068" i="7"/>
  <c r="B1069" i="7"/>
  <c r="D1069" i="7"/>
  <c r="C1069" i="7" s="1"/>
  <c r="E1069" i="7"/>
  <c r="F1069" i="7"/>
  <c r="G1069" i="7"/>
  <c r="H1069" i="7"/>
  <c r="I1069" i="7"/>
  <c r="J1069" i="7"/>
  <c r="K1069" i="7"/>
  <c r="M1069" i="7"/>
  <c r="N1069" i="7"/>
  <c r="B1070" i="7"/>
  <c r="D1070" i="7"/>
  <c r="C1070" i="7" s="1"/>
  <c r="E1070" i="7"/>
  <c r="F1070" i="7"/>
  <c r="G1070" i="7"/>
  <c r="H1070" i="7"/>
  <c r="I1070" i="7"/>
  <c r="J1070" i="7"/>
  <c r="K1070" i="7"/>
  <c r="M1070" i="7"/>
  <c r="N1070" i="7"/>
  <c r="B1071" i="7"/>
  <c r="D1071" i="7"/>
  <c r="C1071" i="7" s="1"/>
  <c r="E1071" i="7"/>
  <c r="F1071" i="7"/>
  <c r="G1071" i="7"/>
  <c r="H1071" i="7"/>
  <c r="I1071" i="7"/>
  <c r="J1071" i="7"/>
  <c r="K1071" i="7"/>
  <c r="M1071" i="7"/>
  <c r="N1071" i="7"/>
  <c r="B1072" i="7"/>
  <c r="D1072" i="7"/>
  <c r="C1072" i="7" s="1"/>
  <c r="E1072" i="7"/>
  <c r="F1072" i="7"/>
  <c r="G1072" i="7"/>
  <c r="H1072" i="7"/>
  <c r="I1072" i="7"/>
  <c r="J1072" i="7"/>
  <c r="K1072" i="7"/>
  <c r="M1072" i="7"/>
  <c r="N1072" i="7"/>
  <c r="B1073" i="7"/>
  <c r="D1073" i="7"/>
  <c r="C1073" i="7" s="1"/>
  <c r="E1073" i="7"/>
  <c r="F1073" i="7"/>
  <c r="G1073" i="7"/>
  <c r="H1073" i="7"/>
  <c r="I1073" i="7"/>
  <c r="J1073" i="7"/>
  <c r="K1073" i="7"/>
  <c r="M1073" i="7"/>
  <c r="N1073" i="7"/>
  <c r="B1074" i="7"/>
  <c r="D1074" i="7"/>
  <c r="C1074" i="7" s="1"/>
  <c r="E1074" i="7"/>
  <c r="F1074" i="7"/>
  <c r="G1074" i="7"/>
  <c r="H1074" i="7"/>
  <c r="I1074" i="7"/>
  <c r="J1074" i="7"/>
  <c r="K1074" i="7"/>
  <c r="M1074" i="7"/>
  <c r="N1074" i="7"/>
  <c r="B1075" i="7"/>
  <c r="D1075" i="7"/>
  <c r="C1075" i="7" s="1"/>
  <c r="E1075" i="7"/>
  <c r="F1075" i="7"/>
  <c r="G1075" i="7"/>
  <c r="H1075" i="7"/>
  <c r="I1075" i="7"/>
  <c r="J1075" i="7"/>
  <c r="K1075" i="7"/>
  <c r="M1075" i="7"/>
  <c r="N1075" i="7"/>
  <c r="B1076" i="7"/>
  <c r="D1076" i="7"/>
  <c r="C1076" i="7" s="1"/>
  <c r="E1076" i="7"/>
  <c r="F1076" i="7"/>
  <c r="G1076" i="7"/>
  <c r="H1076" i="7"/>
  <c r="I1076" i="7"/>
  <c r="J1076" i="7"/>
  <c r="K1076" i="7"/>
  <c r="M1076" i="7"/>
  <c r="N1076" i="7"/>
  <c r="B1077" i="7"/>
  <c r="D1077" i="7"/>
  <c r="C1077" i="7" s="1"/>
  <c r="E1077" i="7"/>
  <c r="F1077" i="7"/>
  <c r="G1077" i="7"/>
  <c r="H1077" i="7"/>
  <c r="I1077" i="7"/>
  <c r="J1077" i="7"/>
  <c r="K1077" i="7"/>
  <c r="M1077" i="7"/>
  <c r="N1077" i="7"/>
  <c r="B1078" i="7"/>
  <c r="D1078" i="7"/>
  <c r="C1078" i="7" s="1"/>
  <c r="E1078" i="7"/>
  <c r="F1078" i="7"/>
  <c r="G1078" i="7"/>
  <c r="H1078" i="7"/>
  <c r="I1078" i="7"/>
  <c r="J1078" i="7"/>
  <c r="K1078" i="7"/>
  <c r="M1078" i="7"/>
  <c r="N1078" i="7"/>
  <c r="B1079" i="7"/>
  <c r="D1079" i="7"/>
  <c r="C1079" i="7" s="1"/>
  <c r="E1079" i="7"/>
  <c r="F1079" i="7"/>
  <c r="G1079" i="7"/>
  <c r="H1079" i="7"/>
  <c r="I1079" i="7"/>
  <c r="J1079" i="7"/>
  <c r="K1079" i="7"/>
  <c r="M1079" i="7"/>
  <c r="N1079" i="7"/>
  <c r="B1080" i="7"/>
  <c r="D1080" i="7"/>
  <c r="C1080" i="7" s="1"/>
  <c r="E1080" i="7"/>
  <c r="F1080" i="7"/>
  <c r="G1080" i="7"/>
  <c r="H1080" i="7"/>
  <c r="I1080" i="7"/>
  <c r="J1080" i="7"/>
  <c r="K1080" i="7"/>
  <c r="M1080" i="7"/>
  <c r="N1080" i="7"/>
  <c r="B1081" i="7"/>
  <c r="D1081" i="7"/>
  <c r="C1081" i="7" s="1"/>
  <c r="E1081" i="7"/>
  <c r="F1081" i="7"/>
  <c r="G1081" i="7"/>
  <c r="H1081" i="7"/>
  <c r="I1081" i="7"/>
  <c r="J1081" i="7"/>
  <c r="K1081" i="7"/>
  <c r="M1081" i="7"/>
  <c r="N1081" i="7"/>
  <c r="B1082" i="7"/>
  <c r="D1082" i="7"/>
  <c r="C1082" i="7" s="1"/>
  <c r="E1082" i="7"/>
  <c r="F1082" i="7"/>
  <c r="G1082" i="7"/>
  <c r="H1082" i="7"/>
  <c r="I1082" i="7"/>
  <c r="J1082" i="7"/>
  <c r="K1082" i="7"/>
  <c r="M1082" i="7"/>
  <c r="N1082" i="7"/>
  <c r="B1083" i="7"/>
  <c r="D1083" i="7"/>
  <c r="C1083" i="7" s="1"/>
  <c r="E1083" i="7"/>
  <c r="F1083" i="7"/>
  <c r="G1083" i="7"/>
  <c r="H1083" i="7"/>
  <c r="I1083" i="7"/>
  <c r="J1083" i="7"/>
  <c r="K1083" i="7"/>
  <c r="M1083" i="7"/>
  <c r="N1083" i="7"/>
  <c r="B1084" i="7"/>
  <c r="D1084" i="7"/>
  <c r="C1084" i="7" s="1"/>
  <c r="E1084" i="7"/>
  <c r="F1084" i="7"/>
  <c r="G1084" i="7"/>
  <c r="H1084" i="7"/>
  <c r="I1084" i="7"/>
  <c r="J1084" i="7"/>
  <c r="K1084" i="7"/>
  <c r="M1084" i="7"/>
  <c r="N1084" i="7"/>
  <c r="B1085" i="7"/>
  <c r="D1085" i="7"/>
  <c r="C1085" i="7" s="1"/>
  <c r="E1085" i="7"/>
  <c r="F1085" i="7"/>
  <c r="G1085" i="7"/>
  <c r="H1085" i="7"/>
  <c r="I1085" i="7"/>
  <c r="J1085" i="7"/>
  <c r="K1085" i="7"/>
  <c r="M1085" i="7"/>
  <c r="N1085" i="7"/>
  <c r="B1086" i="7"/>
  <c r="D1086" i="7"/>
  <c r="C1086" i="7" s="1"/>
  <c r="E1086" i="7"/>
  <c r="F1086" i="7"/>
  <c r="G1086" i="7"/>
  <c r="H1086" i="7"/>
  <c r="I1086" i="7"/>
  <c r="J1086" i="7"/>
  <c r="K1086" i="7"/>
  <c r="M1086" i="7"/>
  <c r="N1086" i="7"/>
  <c r="B1087" i="7"/>
  <c r="D1087" i="7"/>
  <c r="C1087" i="7" s="1"/>
  <c r="E1087" i="7"/>
  <c r="F1087" i="7"/>
  <c r="G1087" i="7"/>
  <c r="H1087" i="7"/>
  <c r="I1087" i="7"/>
  <c r="J1087" i="7"/>
  <c r="K1087" i="7"/>
  <c r="M1087" i="7"/>
  <c r="N1087" i="7"/>
  <c r="B1088" i="7"/>
  <c r="D1088" i="7"/>
  <c r="C1088" i="7" s="1"/>
  <c r="E1088" i="7"/>
  <c r="F1088" i="7"/>
  <c r="G1088" i="7"/>
  <c r="H1088" i="7"/>
  <c r="I1088" i="7"/>
  <c r="J1088" i="7"/>
  <c r="K1088" i="7"/>
  <c r="M1088" i="7"/>
  <c r="N1088" i="7"/>
  <c r="B1089" i="7"/>
  <c r="D1089" i="7"/>
  <c r="C1089" i="7" s="1"/>
  <c r="E1089" i="7"/>
  <c r="F1089" i="7"/>
  <c r="G1089" i="7"/>
  <c r="H1089" i="7"/>
  <c r="I1089" i="7"/>
  <c r="J1089" i="7"/>
  <c r="K1089" i="7"/>
  <c r="M1089" i="7"/>
  <c r="N1089" i="7"/>
  <c r="B1090" i="7"/>
  <c r="D1090" i="7"/>
  <c r="C1090" i="7" s="1"/>
  <c r="E1090" i="7"/>
  <c r="F1090" i="7"/>
  <c r="G1090" i="7"/>
  <c r="H1090" i="7"/>
  <c r="I1090" i="7"/>
  <c r="J1090" i="7"/>
  <c r="K1090" i="7"/>
  <c r="M1090" i="7"/>
  <c r="N1090" i="7"/>
  <c r="B1091" i="7"/>
  <c r="D1091" i="7"/>
  <c r="C1091" i="7" s="1"/>
  <c r="E1091" i="7"/>
  <c r="F1091" i="7"/>
  <c r="G1091" i="7"/>
  <c r="H1091" i="7"/>
  <c r="I1091" i="7"/>
  <c r="J1091" i="7"/>
  <c r="K1091" i="7"/>
  <c r="M1091" i="7"/>
  <c r="N1091" i="7"/>
  <c r="B1092" i="7"/>
  <c r="D1092" i="7"/>
  <c r="C1092" i="7" s="1"/>
  <c r="E1092" i="7"/>
  <c r="F1092" i="7"/>
  <c r="G1092" i="7"/>
  <c r="H1092" i="7"/>
  <c r="I1092" i="7"/>
  <c r="J1092" i="7"/>
  <c r="K1092" i="7"/>
  <c r="M1092" i="7"/>
  <c r="N1092" i="7"/>
  <c r="B1093" i="7"/>
  <c r="D1093" i="7"/>
  <c r="C1093" i="7" s="1"/>
  <c r="E1093" i="7"/>
  <c r="F1093" i="7"/>
  <c r="G1093" i="7"/>
  <c r="H1093" i="7"/>
  <c r="I1093" i="7"/>
  <c r="J1093" i="7"/>
  <c r="K1093" i="7"/>
  <c r="M1093" i="7"/>
  <c r="N1093" i="7"/>
  <c r="B1094" i="7"/>
  <c r="D1094" i="7"/>
  <c r="C1094" i="7" s="1"/>
  <c r="E1094" i="7"/>
  <c r="F1094" i="7"/>
  <c r="G1094" i="7"/>
  <c r="H1094" i="7"/>
  <c r="I1094" i="7"/>
  <c r="J1094" i="7"/>
  <c r="K1094" i="7"/>
  <c r="M1094" i="7"/>
  <c r="N1094" i="7"/>
  <c r="B1095" i="7"/>
  <c r="D1095" i="7"/>
  <c r="C1095" i="7" s="1"/>
  <c r="E1095" i="7"/>
  <c r="F1095" i="7"/>
  <c r="G1095" i="7"/>
  <c r="H1095" i="7"/>
  <c r="I1095" i="7"/>
  <c r="J1095" i="7"/>
  <c r="K1095" i="7"/>
  <c r="M1095" i="7"/>
  <c r="N1095" i="7"/>
  <c r="B1096" i="7"/>
  <c r="D1096" i="7"/>
  <c r="C1096" i="7" s="1"/>
  <c r="E1096" i="7"/>
  <c r="F1096" i="7"/>
  <c r="G1096" i="7"/>
  <c r="H1096" i="7"/>
  <c r="I1096" i="7"/>
  <c r="J1096" i="7"/>
  <c r="K1096" i="7"/>
  <c r="M1096" i="7"/>
  <c r="N1096" i="7"/>
  <c r="B1097" i="7"/>
  <c r="D1097" i="7"/>
  <c r="C1097" i="7" s="1"/>
  <c r="E1097" i="7"/>
  <c r="F1097" i="7"/>
  <c r="G1097" i="7"/>
  <c r="H1097" i="7"/>
  <c r="I1097" i="7"/>
  <c r="J1097" i="7"/>
  <c r="K1097" i="7"/>
  <c r="M1097" i="7"/>
  <c r="N1097" i="7"/>
  <c r="B1098" i="7"/>
  <c r="D1098" i="7"/>
  <c r="C1098" i="7" s="1"/>
  <c r="E1098" i="7"/>
  <c r="F1098" i="7"/>
  <c r="G1098" i="7"/>
  <c r="H1098" i="7"/>
  <c r="I1098" i="7"/>
  <c r="J1098" i="7"/>
  <c r="K1098" i="7"/>
  <c r="M1098" i="7"/>
  <c r="N1098" i="7"/>
  <c r="B1099" i="7"/>
  <c r="D1099" i="7"/>
  <c r="C1099" i="7" s="1"/>
  <c r="E1099" i="7"/>
  <c r="F1099" i="7"/>
  <c r="G1099" i="7"/>
  <c r="H1099" i="7"/>
  <c r="I1099" i="7"/>
  <c r="J1099" i="7"/>
  <c r="K1099" i="7"/>
  <c r="M1099" i="7"/>
  <c r="N1099" i="7"/>
  <c r="B1100" i="7"/>
  <c r="D1100" i="7"/>
  <c r="C1100" i="7" s="1"/>
  <c r="E1100" i="7"/>
  <c r="F1100" i="7"/>
  <c r="G1100" i="7"/>
  <c r="H1100" i="7"/>
  <c r="I1100" i="7"/>
  <c r="J1100" i="7"/>
  <c r="K1100" i="7"/>
  <c r="M1100" i="7"/>
  <c r="N1100" i="7"/>
  <c r="B1101" i="7"/>
  <c r="D1101" i="7"/>
  <c r="C1101" i="7" s="1"/>
  <c r="E1101" i="7"/>
  <c r="F1101" i="7"/>
  <c r="G1101" i="7"/>
  <c r="H1101" i="7"/>
  <c r="I1101" i="7"/>
  <c r="J1101" i="7"/>
  <c r="K1101" i="7"/>
  <c r="M1101" i="7"/>
  <c r="N1101" i="7"/>
  <c r="B1102" i="7"/>
  <c r="D1102" i="7"/>
  <c r="C1102" i="7" s="1"/>
  <c r="E1102" i="7"/>
  <c r="F1102" i="7"/>
  <c r="G1102" i="7"/>
  <c r="H1102" i="7"/>
  <c r="I1102" i="7"/>
  <c r="J1102" i="7"/>
  <c r="K1102" i="7"/>
  <c r="M1102" i="7"/>
  <c r="N1102" i="7"/>
  <c r="B1103" i="7"/>
  <c r="D1103" i="7"/>
  <c r="C1103" i="7" s="1"/>
  <c r="E1103" i="7"/>
  <c r="F1103" i="7"/>
  <c r="G1103" i="7"/>
  <c r="H1103" i="7"/>
  <c r="I1103" i="7"/>
  <c r="J1103" i="7"/>
  <c r="K1103" i="7"/>
  <c r="M1103" i="7"/>
  <c r="N1103" i="7"/>
  <c r="B1104" i="7"/>
  <c r="D1104" i="7"/>
  <c r="C1104" i="7" s="1"/>
  <c r="E1104" i="7"/>
  <c r="F1104" i="7"/>
  <c r="G1104" i="7"/>
  <c r="H1104" i="7"/>
  <c r="I1104" i="7"/>
  <c r="J1104" i="7"/>
  <c r="K1104" i="7"/>
  <c r="M1104" i="7"/>
  <c r="N1104" i="7"/>
  <c r="B1105" i="7"/>
  <c r="D1105" i="7"/>
  <c r="C1105" i="7" s="1"/>
  <c r="E1105" i="7"/>
  <c r="F1105" i="7"/>
  <c r="G1105" i="7"/>
  <c r="H1105" i="7"/>
  <c r="I1105" i="7"/>
  <c r="J1105" i="7"/>
  <c r="K1105" i="7"/>
  <c r="M1105" i="7"/>
  <c r="N1105" i="7"/>
  <c r="B1106" i="7"/>
  <c r="D1106" i="7"/>
  <c r="C1106" i="7" s="1"/>
  <c r="E1106" i="7"/>
  <c r="F1106" i="7"/>
  <c r="G1106" i="7"/>
  <c r="H1106" i="7"/>
  <c r="I1106" i="7"/>
  <c r="J1106" i="7"/>
  <c r="K1106" i="7"/>
  <c r="M1106" i="7"/>
  <c r="N1106" i="7"/>
  <c r="B1107" i="7"/>
  <c r="D1107" i="7"/>
  <c r="C1107" i="7" s="1"/>
  <c r="E1107" i="7"/>
  <c r="F1107" i="7"/>
  <c r="G1107" i="7"/>
  <c r="H1107" i="7"/>
  <c r="I1107" i="7"/>
  <c r="J1107" i="7"/>
  <c r="K1107" i="7"/>
  <c r="M1107" i="7"/>
  <c r="N1107" i="7"/>
  <c r="B1108" i="7"/>
  <c r="D1108" i="7"/>
  <c r="C1108" i="7" s="1"/>
  <c r="E1108" i="7"/>
  <c r="F1108" i="7"/>
  <c r="G1108" i="7"/>
  <c r="H1108" i="7"/>
  <c r="I1108" i="7"/>
  <c r="J1108" i="7"/>
  <c r="K1108" i="7"/>
  <c r="M1108" i="7"/>
  <c r="N1108" i="7"/>
  <c r="B1109" i="7"/>
  <c r="D1109" i="7"/>
  <c r="C1109" i="7" s="1"/>
  <c r="E1109" i="7"/>
  <c r="F1109" i="7"/>
  <c r="G1109" i="7"/>
  <c r="H1109" i="7"/>
  <c r="I1109" i="7"/>
  <c r="J1109" i="7"/>
  <c r="K1109" i="7"/>
  <c r="M1109" i="7"/>
  <c r="N1109" i="7"/>
  <c r="B1110" i="7"/>
  <c r="D1110" i="7"/>
  <c r="C1110" i="7" s="1"/>
  <c r="E1110" i="7"/>
  <c r="F1110" i="7"/>
  <c r="G1110" i="7"/>
  <c r="H1110" i="7"/>
  <c r="I1110" i="7"/>
  <c r="J1110" i="7"/>
  <c r="K1110" i="7"/>
  <c r="M1110" i="7"/>
  <c r="N1110" i="7"/>
  <c r="B1111" i="7"/>
  <c r="D1111" i="7"/>
  <c r="C1111" i="7" s="1"/>
  <c r="E1111" i="7"/>
  <c r="F1111" i="7"/>
  <c r="G1111" i="7"/>
  <c r="H1111" i="7"/>
  <c r="I1111" i="7"/>
  <c r="J1111" i="7"/>
  <c r="K1111" i="7"/>
  <c r="M1111" i="7"/>
  <c r="N1111" i="7"/>
  <c r="B1112" i="7"/>
  <c r="D1112" i="7"/>
  <c r="C1112" i="7" s="1"/>
  <c r="E1112" i="7"/>
  <c r="F1112" i="7"/>
  <c r="G1112" i="7"/>
  <c r="H1112" i="7"/>
  <c r="I1112" i="7"/>
  <c r="J1112" i="7"/>
  <c r="K1112" i="7"/>
  <c r="M1112" i="7"/>
  <c r="N1112" i="7"/>
  <c r="B1113" i="7"/>
  <c r="D1113" i="7"/>
  <c r="C1113" i="7" s="1"/>
  <c r="E1113" i="7"/>
  <c r="F1113" i="7"/>
  <c r="G1113" i="7"/>
  <c r="H1113" i="7"/>
  <c r="I1113" i="7"/>
  <c r="J1113" i="7"/>
  <c r="K1113" i="7"/>
  <c r="M1113" i="7"/>
  <c r="N1113" i="7"/>
  <c r="B1114" i="7"/>
  <c r="D1114" i="7"/>
  <c r="C1114" i="7" s="1"/>
  <c r="E1114" i="7"/>
  <c r="F1114" i="7"/>
  <c r="G1114" i="7"/>
  <c r="H1114" i="7"/>
  <c r="I1114" i="7"/>
  <c r="J1114" i="7"/>
  <c r="K1114" i="7"/>
  <c r="M1114" i="7"/>
  <c r="N1114" i="7"/>
  <c r="B1115" i="7"/>
  <c r="D1115" i="7"/>
  <c r="C1115" i="7" s="1"/>
  <c r="E1115" i="7"/>
  <c r="F1115" i="7"/>
  <c r="G1115" i="7"/>
  <c r="H1115" i="7"/>
  <c r="I1115" i="7"/>
  <c r="J1115" i="7"/>
  <c r="K1115" i="7"/>
  <c r="M1115" i="7"/>
  <c r="N1115" i="7"/>
  <c r="B1116" i="7"/>
  <c r="D1116" i="7"/>
  <c r="C1116" i="7" s="1"/>
  <c r="E1116" i="7"/>
  <c r="F1116" i="7"/>
  <c r="G1116" i="7"/>
  <c r="H1116" i="7"/>
  <c r="I1116" i="7"/>
  <c r="J1116" i="7"/>
  <c r="K1116" i="7"/>
  <c r="M1116" i="7"/>
  <c r="N1116" i="7"/>
  <c r="B1117" i="7"/>
  <c r="D1117" i="7"/>
  <c r="C1117" i="7" s="1"/>
  <c r="E1117" i="7"/>
  <c r="F1117" i="7"/>
  <c r="G1117" i="7"/>
  <c r="H1117" i="7"/>
  <c r="I1117" i="7"/>
  <c r="J1117" i="7"/>
  <c r="K1117" i="7"/>
  <c r="M1117" i="7"/>
  <c r="N1117" i="7"/>
  <c r="B1118" i="7"/>
  <c r="D1118" i="7"/>
  <c r="C1118" i="7" s="1"/>
  <c r="E1118" i="7"/>
  <c r="F1118" i="7"/>
  <c r="G1118" i="7"/>
  <c r="H1118" i="7"/>
  <c r="I1118" i="7"/>
  <c r="J1118" i="7"/>
  <c r="K1118" i="7"/>
  <c r="M1118" i="7"/>
  <c r="N1118" i="7"/>
  <c r="B1119" i="7"/>
  <c r="D1119" i="7"/>
  <c r="C1119" i="7" s="1"/>
  <c r="E1119" i="7"/>
  <c r="F1119" i="7"/>
  <c r="G1119" i="7"/>
  <c r="H1119" i="7"/>
  <c r="I1119" i="7"/>
  <c r="J1119" i="7"/>
  <c r="K1119" i="7"/>
  <c r="M1119" i="7"/>
  <c r="N1119" i="7"/>
  <c r="B1120" i="7"/>
  <c r="D1120" i="7"/>
  <c r="C1120" i="7" s="1"/>
  <c r="E1120" i="7"/>
  <c r="F1120" i="7"/>
  <c r="G1120" i="7"/>
  <c r="H1120" i="7"/>
  <c r="I1120" i="7"/>
  <c r="J1120" i="7"/>
  <c r="K1120" i="7"/>
  <c r="M1120" i="7"/>
  <c r="N1120" i="7"/>
  <c r="B1121" i="7"/>
  <c r="D1121" i="7"/>
  <c r="C1121" i="7" s="1"/>
  <c r="E1121" i="7"/>
  <c r="F1121" i="7"/>
  <c r="G1121" i="7"/>
  <c r="H1121" i="7"/>
  <c r="I1121" i="7"/>
  <c r="J1121" i="7"/>
  <c r="K1121" i="7"/>
  <c r="M1121" i="7"/>
  <c r="N1121" i="7"/>
  <c r="B1122" i="7"/>
  <c r="D1122" i="7"/>
  <c r="C1122" i="7" s="1"/>
  <c r="E1122" i="7"/>
  <c r="F1122" i="7"/>
  <c r="G1122" i="7"/>
  <c r="H1122" i="7"/>
  <c r="I1122" i="7"/>
  <c r="J1122" i="7"/>
  <c r="K1122" i="7"/>
  <c r="M1122" i="7"/>
  <c r="N1122" i="7"/>
  <c r="B1123" i="7"/>
  <c r="D1123" i="7"/>
  <c r="C1123" i="7" s="1"/>
  <c r="E1123" i="7"/>
  <c r="F1123" i="7"/>
  <c r="G1123" i="7"/>
  <c r="H1123" i="7"/>
  <c r="I1123" i="7"/>
  <c r="J1123" i="7"/>
  <c r="K1123" i="7"/>
  <c r="M1123" i="7"/>
  <c r="N1123" i="7"/>
  <c r="B1124" i="7"/>
  <c r="D1124" i="7"/>
  <c r="C1124" i="7" s="1"/>
  <c r="E1124" i="7"/>
  <c r="F1124" i="7"/>
  <c r="G1124" i="7"/>
  <c r="H1124" i="7"/>
  <c r="I1124" i="7"/>
  <c r="J1124" i="7"/>
  <c r="K1124" i="7"/>
  <c r="M1124" i="7"/>
  <c r="N1124" i="7"/>
  <c r="B1125" i="7"/>
  <c r="D1125" i="7"/>
  <c r="C1125" i="7" s="1"/>
  <c r="E1125" i="7"/>
  <c r="F1125" i="7"/>
  <c r="G1125" i="7"/>
  <c r="H1125" i="7"/>
  <c r="I1125" i="7"/>
  <c r="J1125" i="7"/>
  <c r="K1125" i="7"/>
  <c r="M1125" i="7"/>
  <c r="N1125" i="7"/>
  <c r="B1126" i="7"/>
  <c r="D1126" i="7"/>
  <c r="C1126" i="7" s="1"/>
  <c r="E1126" i="7"/>
  <c r="F1126" i="7"/>
  <c r="G1126" i="7"/>
  <c r="H1126" i="7"/>
  <c r="I1126" i="7"/>
  <c r="J1126" i="7"/>
  <c r="K1126" i="7"/>
  <c r="M1126" i="7"/>
  <c r="N1126" i="7"/>
  <c r="B1127" i="7"/>
  <c r="D1127" i="7"/>
  <c r="C1127" i="7" s="1"/>
  <c r="E1127" i="7"/>
  <c r="F1127" i="7"/>
  <c r="G1127" i="7"/>
  <c r="H1127" i="7"/>
  <c r="I1127" i="7"/>
  <c r="J1127" i="7"/>
  <c r="K1127" i="7"/>
  <c r="M1127" i="7"/>
  <c r="N1127" i="7"/>
  <c r="B1128" i="7"/>
  <c r="D1128" i="7"/>
  <c r="C1128" i="7" s="1"/>
  <c r="E1128" i="7"/>
  <c r="F1128" i="7"/>
  <c r="G1128" i="7"/>
  <c r="H1128" i="7"/>
  <c r="I1128" i="7"/>
  <c r="J1128" i="7"/>
  <c r="K1128" i="7"/>
  <c r="M1128" i="7"/>
  <c r="N1128" i="7"/>
  <c r="B1129" i="7"/>
  <c r="D1129" i="7"/>
  <c r="C1129" i="7" s="1"/>
  <c r="E1129" i="7"/>
  <c r="F1129" i="7"/>
  <c r="G1129" i="7"/>
  <c r="H1129" i="7"/>
  <c r="I1129" i="7"/>
  <c r="J1129" i="7"/>
  <c r="K1129" i="7"/>
  <c r="M1129" i="7"/>
  <c r="N1129" i="7"/>
  <c r="B1130" i="7"/>
  <c r="D1130" i="7"/>
  <c r="C1130" i="7" s="1"/>
  <c r="E1130" i="7"/>
  <c r="F1130" i="7"/>
  <c r="G1130" i="7"/>
  <c r="H1130" i="7"/>
  <c r="I1130" i="7"/>
  <c r="J1130" i="7"/>
  <c r="K1130" i="7"/>
  <c r="M1130" i="7"/>
  <c r="N1130" i="7"/>
  <c r="B1131" i="7"/>
  <c r="D1131" i="7"/>
  <c r="C1131" i="7" s="1"/>
  <c r="E1131" i="7"/>
  <c r="F1131" i="7"/>
  <c r="G1131" i="7"/>
  <c r="H1131" i="7"/>
  <c r="I1131" i="7"/>
  <c r="J1131" i="7"/>
  <c r="K1131" i="7"/>
  <c r="M1131" i="7"/>
  <c r="N1131" i="7"/>
  <c r="B1132" i="7"/>
  <c r="D1132" i="7"/>
  <c r="C1132" i="7" s="1"/>
  <c r="E1132" i="7"/>
  <c r="F1132" i="7"/>
  <c r="G1132" i="7"/>
  <c r="H1132" i="7"/>
  <c r="I1132" i="7"/>
  <c r="J1132" i="7"/>
  <c r="K1132" i="7"/>
  <c r="M1132" i="7"/>
  <c r="N1132" i="7"/>
  <c r="B1133" i="7"/>
  <c r="D1133" i="7"/>
  <c r="C1133" i="7" s="1"/>
  <c r="E1133" i="7"/>
  <c r="F1133" i="7"/>
  <c r="G1133" i="7"/>
  <c r="H1133" i="7"/>
  <c r="I1133" i="7"/>
  <c r="J1133" i="7"/>
  <c r="K1133" i="7"/>
  <c r="M1133" i="7"/>
  <c r="N1133" i="7"/>
  <c r="B1134" i="7"/>
  <c r="D1134" i="7"/>
  <c r="C1134" i="7" s="1"/>
  <c r="E1134" i="7"/>
  <c r="F1134" i="7"/>
  <c r="G1134" i="7"/>
  <c r="H1134" i="7"/>
  <c r="I1134" i="7"/>
  <c r="J1134" i="7"/>
  <c r="K1134" i="7"/>
  <c r="M1134" i="7"/>
  <c r="N1134" i="7"/>
  <c r="B1135" i="7"/>
  <c r="D1135" i="7"/>
  <c r="C1135" i="7" s="1"/>
  <c r="E1135" i="7"/>
  <c r="F1135" i="7"/>
  <c r="G1135" i="7"/>
  <c r="H1135" i="7"/>
  <c r="I1135" i="7"/>
  <c r="J1135" i="7"/>
  <c r="K1135" i="7"/>
  <c r="M1135" i="7"/>
  <c r="N1135" i="7"/>
  <c r="B1136" i="7"/>
  <c r="D1136" i="7"/>
  <c r="C1136" i="7" s="1"/>
  <c r="E1136" i="7"/>
  <c r="F1136" i="7"/>
  <c r="G1136" i="7"/>
  <c r="H1136" i="7"/>
  <c r="I1136" i="7"/>
  <c r="J1136" i="7"/>
  <c r="K1136" i="7"/>
  <c r="M1136" i="7"/>
  <c r="N1136" i="7"/>
  <c r="B1137" i="7"/>
  <c r="D1137" i="7"/>
  <c r="C1137" i="7" s="1"/>
  <c r="E1137" i="7"/>
  <c r="F1137" i="7"/>
  <c r="G1137" i="7"/>
  <c r="H1137" i="7"/>
  <c r="I1137" i="7"/>
  <c r="J1137" i="7"/>
  <c r="K1137" i="7"/>
  <c r="M1137" i="7"/>
  <c r="N1137" i="7"/>
  <c r="B1138" i="7"/>
  <c r="D1138" i="7"/>
  <c r="C1138" i="7" s="1"/>
  <c r="E1138" i="7"/>
  <c r="F1138" i="7"/>
  <c r="G1138" i="7"/>
  <c r="H1138" i="7"/>
  <c r="I1138" i="7"/>
  <c r="J1138" i="7"/>
  <c r="K1138" i="7"/>
  <c r="M1138" i="7"/>
  <c r="N1138" i="7"/>
  <c r="B1139" i="7"/>
  <c r="D1139" i="7"/>
  <c r="C1139" i="7" s="1"/>
  <c r="E1139" i="7"/>
  <c r="F1139" i="7"/>
  <c r="G1139" i="7"/>
  <c r="H1139" i="7"/>
  <c r="I1139" i="7"/>
  <c r="J1139" i="7"/>
  <c r="K1139" i="7"/>
  <c r="M1139" i="7"/>
  <c r="N1139" i="7"/>
  <c r="B1140" i="7"/>
  <c r="D1140" i="7"/>
  <c r="C1140" i="7" s="1"/>
  <c r="E1140" i="7"/>
  <c r="F1140" i="7"/>
  <c r="G1140" i="7"/>
  <c r="H1140" i="7"/>
  <c r="I1140" i="7"/>
  <c r="J1140" i="7"/>
  <c r="K1140" i="7"/>
  <c r="M1140" i="7"/>
  <c r="N1140" i="7"/>
  <c r="B1141" i="7"/>
  <c r="D1141" i="7"/>
  <c r="C1141" i="7" s="1"/>
  <c r="E1141" i="7"/>
  <c r="F1141" i="7"/>
  <c r="G1141" i="7"/>
  <c r="H1141" i="7"/>
  <c r="I1141" i="7"/>
  <c r="J1141" i="7"/>
  <c r="K1141" i="7"/>
  <c r="M1141" i="7"/>
  <c r="N1141" i="7"/>
  <c r="B1142" i="7"/>
  <c r="D1142" i="7"/>
  <c r="C1142" i="7" s="1"/>
  <c r="E1142" i="7"/>
  <c r="F1142" i="7"/>
  <c r="G1142" i="7"/>
  <c r="H1142" i="7"/>
  <c r="I1142" i="7"/>
  <c r="J1142" i="7"/>
  <c r="K1142" i="7"/>
  <c r="M1142" i="7"/>
  <c r="N1142" i="7"/>
  <c r="B1143" i="7"/>
  <c r="D1143" i="7"/>
  <c r="C1143" i="7" s="1"/>
  <c r="E1143" i="7"/>
  <c r="F1143" i="7"/>
  <c r="G1143" i="7"/>
  <c r="H1143" i="7"/>
  <c r="I1143" i="7"/>
  <c r="J1143" i="7"/>
  <c r="K1143" i="7"/>
  <c r="M1143" i="7"/>
  <c r="N1143" i="7"/>
  <c r="B1144" i="7"/>
  <c r="D1144" i="7"/>
  <c r="C1144" i="7" s="1"/>
  <c r="E1144" i="7"/>
  <c r="F1144" i="7"/>
  <c r="G1144" i="7"/>
  <c r="H1144" i="7"/>
  <c r="I1144" i="7"/>
  <c r="J1144" i="7"/>
  <c r="K1144" i="7"/>
  <c r="M1144" i="7"/>
  <c r="N1144" i="7"/>
  <c r="B1145" i="7"/>
  <c r="D1145" i="7"/>
  <c r="C1145" i="7" s="1"/>
  <c r="E1145" i="7"/>
  <c r="F1145" i="7"/>
  <c r="G1145" i="7"/>
  <c r="H1145" i="7"/>
  <c r="I1145" i="7"/>
  <c r="J1145" i="7"/>
  <c r="K1145" i="7"/>
  <c r="M1145" i="7"/>
  <c r="N1145" i="7"/>
  <c r="B1146" i="7"/>
  <c r="D1146" i="7"/>
  <c r="C1146" i="7" s="1"/>
  <c r="E1146" i="7"/>
  <c r="F1146" i="7"/>
  <c r="G1146" i="7"/>
  <c r="H1146" i="7"/>
  <c r="I1146" i="7"/>
  <c r="J1146" i="7"/>
  <c r="K1146" i="7"/>
  <c r="M1146" i="7"/>
  <c r="N1146" i="7"/>
  <c r="B1147" i="7"/>
  <c r="D1147" i="7"/>
  <c r="C1147" i="7" s="1"/>
  <c r="E1147" i="7"/>
  <c r="F1147" i="7"/>
  <c r="G1147" i="7"/>
  <c r="H1147" i="7"/>
  <c r="I1147" i="7"/>
  <c r="J1147" i="7"/>
  <c r="K1147" i="7"/>
  <c r="M1147" i="7"/>
  <c r="N1147" i="7"/>
  <c r="B1148" i="7"/>
  <c r="D1148" i="7"/>
  <c r="C1148" i="7" s="1"/>
  <c r="E1148" i="7"/>
  <c r="F1148" i="7"/>
  <c r="G1148" i="7"/>
  <c r="H1148" i="7"/>
  <c r="I1148" i="7"/>
  <c r="J1148" i="7"/>
  <c r="K1148" i="7"/>
  <c r="M1148" i="7"/>
  <c r="N1148" i="7"/>
  <c r="B1149" i="7"/>
  <c r="D1149" i="7"/>
  <c r="C1149" i="7" s="1"/>
  <c r="E1149" i="7"/>
  <c r="F1149" i="7"/>
  <c r="G1149" i="7"/>
  <c r="H1149" i="7"/>
  <c r="I1149" i="7"/>
  <c r="J1149" i="7"/>
  <c r="K1149" i="7"/>
  <c r="M1149" i="7"/>
  <c r="N1149" i="7"/>
  <c r="B1150" i="7"/>
  <c r="D1150" i="7"/>
  <c r="C1150" i="7" s="1"/>
  <c r="E1150" i="7"/>
  <c r="F1150" i="7"/>
  <c r="G1150" i="7"/>
  <c r="H1150" i="7"/>
  <c r="I1150" i="7"/>
  <c r="J1150" i="7"/>
  <c r="K1150" i="7"/>
  <c r="M1150" i="7"/>
  <c r="N1150" i="7"/>
  <c r="B1151" i="7"/>
  <c r="D1151" i="7"/>
  <c r="C1151" i="7" s="1"/>
  <c r="E1151" i="7"/>
  <c r="F1151" i="7"/>
  <c r="G1151" i="7"/>
  <c r="H1151" i="7"/>
  <c r="I1151" i="7"/>
  <c r="J1151" i="7"/>
  <c r="K1151" i="7"/>
  <c r="M1151" i="7"/>
  <c r="N1151" i="7"/>
  <c r="B1152" i="7"/>
  <c r="D1152" i="7"/>
  <c r="C1152" i="7" s="1"/>
  <c r="E1152" i="7"/>
  <c r="F1152" i="7"/>
  <c r="G1152" i="7"/>
  <c r="H1152" i="7"/>
  <c r="I1152" i="7"/>
  <c r="J1152" i="7"/>
  <c r="K1152" i="7"/>
  <c r="M1152" i="7"/>
  <c r="N1152" i="7"/>
  <c r="B1153" i="7"/>
  <c r="D1153" i="7"/>
  <c r="C1153" i="7" s="1"/>
  <c r="E1153" i="7"/>
  <c r="F1153" i="7"/>
  <c r="G1153" i="7"/>
  <c r="H1153" i="7"/>
  <c r="I1153" i="7"/>
  <c r="J1153" i="7"/>
  <c r="K1153" i="7"/>
  <c r="M1153" i="7"/>
  <c r="N1153" i="7"/>
  <c r="B1154" i="7"/>
  <c r="D1154" i="7"/>
  <c r="C1154" i="7" s="1"/>
  <c r="E1154" i="7"/>
  <c r="F1154" i="7"/>
  <c r="G1154" i="7"/>
  <c r="H1154" i="7"/>
  <c r="I1154" i="7"/>
  <c r="J1154" i="7"/>
  <c r="K1154" i="7"/>
  <c r="M1154" i="7"/>
  <c r="N1154" i="7"/>
  <c r="B1155" i="7"/>
  <c r="D1155" i="7"/>
  <c r="C1155" i="7" s="1"/>
  <c r="E1155" i="7"/>
  <c r="F1155" i="7"/>
  <c r="G1155" i="7"/>
  <c r="H1155" i="7"/>
  <c r="I1155" i="7"/>
  <c r="J1155" i="7"/>
  <c r="K1155" i="7"/>
  <c r="M1155" i="7"/>
  <c r="N1155" i="7"/>
  <c r="B1156" i="7"/>
  <c r="D1156" i="7"/>
  <c r="C1156" i="7" s="1"/>
  <c r="E1156" i="7"/>
  <c r="F1156" i="7"/>
  <c r="G1156" i="7"/>
  <c r="H1156" i="7"/>
  <c r="I1156" i="7"/>
  <c r="J1156" i="7"/>
  <c r="K1156" i="7"/>
  <c r="M1156" i="7"/>
  <c r="N1156" i="7"/>
  <c r="B1157" i="7"/>
  <c r="D1157" i="7"/>
  <c r="C1157" i="7" s="1"/>
  <c r="E1157" i="7"/>
  <c r="F1157" i="7"/>
  <c r="G1157" i="7"/>
  <c r="H1157" i="7"/>
  <c r="I1157" i="7"/>
  <c r="J1157" i="7"/>
  <c r="K1157" i="7"/>
  <c r="M1157" i="7"/>
  <c r="N1157" i="7"/>
  <c r="B1158" i="7"/>
  <c r="D1158" i="7"/>
  <c r="C1158" i="7" s="1"/>
  <c r="E1158" i="7"/>
  <c r="F1158" i="7"/>
  <c r="G1158" i="7"/>
  <c r="H1158" i="7"/>
  <c r="I1158" i="7"/>
  <c r="J1158" i="7"/>
  <c r="K1158" i="7"/>
  <c r="M1158" i="7"/>
  <c r="N1158" i="7"/>
  <c r="B1159" i="7"/>
  <c r="D1159" i="7"/>
  <c r="C1159" i="7" s="1"/>
  <c r="E1159" i="7"/>
  <c r="F1159" i="7"/>
  <c r="G1159" i="7"/>
  <c r="H1159" i="7"/>
  <c r="I1159" i="7"/>
  <c r="J1159" i="7"/>
  <c r="K1159" i="7"/>
  <c r="M1159" i="7"/>
  <c r="N1159" i="7"/>
  <c r="B1160" i="7"/>
  <c r="D1160" i="7"/>
  <c r="C1160" i="7" s="1"/>
  <c r="E1160" i="7"/>
  <c r="F1160" i="7"/>
  <c r="G1160" i="7"/>
  <c r="H1160" i="7"/>
  <c r="I1160" i="7"/>
  <c r="J1160" i="7"/>
  <c r="K1160" i="7"/>
  <c r="M1160" i="7"/>
  <c r="N1160" i="7"/>
  <c r="B1161" i="7"/>
  <c r="D1161" i="7"/>
  <c r="C1161" i="7" s="1"/>
  <c r="E1161" i="7"/>
  <c r="F1161" i="7"/>
  <c r="G1161" i="7"/>
  <c r="H1161" i="7"/>
  <c r="I1161" i="7"/>
  <c r="J1161" i="7"/>
  <c r="K1161" i="7"/>
  <c r="M1161" i="7"/>
  <c r="N1161" i="7"/>
  <c r="B1162" i="7"/>
  <c r="D1162" i="7"/>
  <c r="C1162" i="7" s="1"/>
  <c r="E1162" i="7"/>
  <c r="F1162" i="7"/>
  <c r="G1162" i="7"/>
  <c r="H1162" i="7"/>
  <c r="I1162" i="7"/>
  <c r="J1162" i="7"/>
  <c r="K1162" i="7"/>
  <c r="M1162" i="7"/>
  <c r="N1162" i="7"/>
  <c r="B1163" i="7"/>
  <c r="D1163" i="7"/>
  <c r="C1163" i="7" s="1"/>
  <c r="E1163" i="7"/>
  <c r="F1163" i="7"/>
  <c r="G1163" i="7"/>
  <c r="H1163" i="7"/>
  <c r="I1163" i="7"/>
  <c r="J1163" i="7"/>
  <c r="K1163" i="7"/>
  <c r="M1163" i="7"/>
  <c r="N1163" i="7"/>
  <c r="B1164" i="7"/>
  <c r="D1164" i="7"/>
  <c r="C1164" i="7" s="1"/>
  <c r="E1164" i="7"/>
  <c r="F1164" i="7"/>
  <c r="G1164" i="7"/>
  <c r="H1164" i="7"/>
  <c r="I1164" i="7"/>
  <c r="J1164" i="7"/>
  <c r="K1164" i="7"/>
  <c r="M1164" i="7"/>
  <c r="N1164" i="7"/>
  <c r="B1165" i="7"/>
  <c r="D1165" i="7"/>
  <c r="C1165" i="7" s="1"/>
  <c r="E1165" i="7"/>
  <c r="F1165" i="7"/>
  <c r="G1165" i="7"/>
  <c r="H1165" i="7"/>
  <c r="I1165" i="7"/>
  <c r="J1165" i="7"/>
  <c r="K1165" i="7"/>
  <c r="M1165" i="7"/>
  <c r="N1165" i="7"/>
  <c r="B1166" i="7"/>
  <c r="D1166" i="7"/>
  <c r="C1166" i="7" s="1"/>
  <c r="E1166" i="7"/>
  <c r="F1166" i="7"/>
  <c r="G1166" i="7"/>
  <c r="H1166" i="7"/>
  <c r="I1166" i="7"/>
  <c r="J1166" i="7"/>
  <c r="K1166" i="7"/>
  <c r="M1166" i="7"/>
  <c r="N1166" i="7"/>
  <c r="B1167" i="7"/>
  <c r="D1167" i="7"/>
  <c r="C1167" i="7" s="1"/>
  <c r="E1167" i="7"/>
  <c r="F1167" i="7"/>
  <c r="G1167" i="7"/>
  <c r="H1167" i="7"/>
  <c r="I1167" i="7"/>
  <c r="J1167" i="7"/>
  <c r="K1167" i="7"/>
  <c r="M1167" i="7"/>
  <c r="N1167" i="7"/>
  <c r="B1168" i="7"/>
  <c r="D1168" i="7"/>
  <c r="C1168" i="7" s="1"/>
  <c r="E1168" i="7"/>
  <c r="F1168" i="7"/>
  <c r="G1168" i="7"/>
  <c r="H1168" i="7"/>
  <c r="I1168" i="7"/>
  <c r="J1168" i="7"/>
  <c r="K1168" i="7"/>
  <c r="M1168" i="7"/>
  <c r="N1168" i="7"/>
  <c r="B1169" i="7"/>
  <c r="D1169" i="7"/>
  <c r="C1169" i="7" s="1"/>
  <c r="E1169" i="7"/>
  <c r="F1169" i="7"/>
  <c r="G1169" i="7"/>
  <c r="H1169" i="7"/>
  <c r="I1169" i="7"/>
  <c r="J1169" i="7"/>
  <c r="K1169" i="7"/>
  <c r="M1169" i="7"/>
  <c r="N1169" i="7"/>
  <c r="B1170" i="7"/>
  <c r="D1170" i="7"/>
  <c r="C1170" i="7" s="1"/>
  <c r="E1170" i="7"/>
  <c r="F1170" i="7"/>
  <c r="G1170" i="7"/>
  <c r="H1170" i="7"/>
  <c r="I1170" i="7"/>
  <c r="J1170" i="7"/>
  <c r="K1170" i="7"/>
  <c r="M1170" i="7"/>
  <c r="N1170" i="7"/>
  <c r="B1171" i="7"/>
  <c r="D1171" i="7"/>
  <c r="C1171" i="7" s="1"/>
  <c r="E1171" i="7"/>
  <c r="F1171" i="7"/>
  <c r="G1171" i="7"/>
  <c r="H1171" i="7"/>
  <c r="I1171" i="7"/>
  <c r="J1171" i="7"/>
  <c r="K1171" i="7"/>
  <c r="M1171" i="7"/>
  <c r="N1171" i="7"/>
  <c r="B1172" i="7"/>
  <c r="D1172" i="7"/>
  <c r="C1172" i="7" s="1"/>
  <c r="E1172" i="7"/>
  <c r="F1172" i="7"/>
  <c r="G1172" i="7"/>
  <c r="H1172" i="7"/>
  <c r="I1172" i="7"/>
  <c r="J1172" i="7"/>
  <c r="K1172" i="7"/>
  <c r="M1172" i="7"/>
  <c r="N1172" i="7"/>
  <c r="B1173" i="7"/>
  <c r="D1173" i="7"/>
  <c r="C1173" i="7" s="1"/>
  <c r="E1173" i="7"/>
  <c r="F1173" i="7"/>
  <c r="G1173" i="7"/>
  <c r="H1173" i="7"/>
  <c r="I1173" i="7"/>
  <c r="J1173" i="7"/>
  <c r="K1173" i="7"/>
  <c r="M1173" i="7"/>
  <c r="N1173" i="7"/>
  <c r="B1174" i="7"/>
  <c r="D1174" i="7"/>
  <c r="C1174" i="7" s="1"/>
  <c r="E1174" i="7"/>
  <c r="F1174" i="7"/>
  <c r="G1174" i="7"/>
  <c r="H1174" i="7"/>
  <c r="I1174" i="7"/>
  <c r="J1174" i="7"/>
  <c r="K1174" i="7"/>
  <c r="M1174" i="7"/>
  <c r="N1174" i="7"/>
  <c r="B1175" i="7"/>
  <c r="D1175" i="7"/>
  <c r="C1175" i="7" s="1"/>
  <c r="E1175" i="7"/>
  <c r="F1175" i="7"/>
  <c r="G1175" i="7"/>
  <c r="H1175" i="7"/>
  <c r="I1175" i="7"/>
  <c r="J1175" i="7"/>
  <c r="K1175" i="7"/>
  <c r="M1175" i="7"/>
  <c r="N1175" i="7"/>
  <c r="B1176" i="7"/>
  <c r="D1176" i="7"/>
  <c r="C1176" i="7" s="1"/>
  <c r="E1176" i="7"/>
  <c r="F1176" i="7"/>
  <c r="G1176" i="7"/>
  <c r="H1176" i="7"/>
  <c r="I1176" i="7"/>
  <c r="J1176" i="7"/>
  <c r="K1176" i="7"/>
  <c r="M1176" i="7"/>
  <c r="N1176" i="7"/>
  <c r="B1177" i="7"/>
  <c r="D1177" i="7"/>
  <c r="C1177" i="7" s="1"/>
  <c r="E1177" i="7"/>
  <c r="F1177" i="7"/>
  <c r="G1177" i="7"/>
  <c r="H1177" i="7"/>
  <c r="I1177" i="7"/>
  <c r="J1177" i="7"/>
  <c r="K1177" i="7"/>
  <c r="M1177" i="7"/>
  <c r="N1177" i="7"/>
  <c r="B1178" i="7"/>
  <c r="D1178" i="7"/>
  <c r="C1178" i="7" s="1"/>
  <c r="E1178" i="7"/>
  <c r="F1178" i="7"/>
  <c r="G1178" i="7"/>
  <c r="H1178" i="7"/>
  <c r="I1178" i="7"/>
  <c r="J1178" i="7"/>
  <c r="K1178" i="7"/>
  <c r="M1178" i="7"/>
  <c r="N1178" i="7"/>
  <c r="B1179" i="7"/>
  <c r="D1179" i="7"/>
  <c r="C1179" i="7" s="1"/>
  <c r="E1179" i="7"/>
  <c r="F1179" i="7"/>
  <c r="G1179" i="7"/>
  <c r="H1179" i="7"/>
  <c r="I1179" i="7"/>
  <c r="J1179" i="7"/>
  <c r="K1179" i="7"/>
  <c r="M1179" i="7"/>
  <c r="N1179" i="7"/>
  <c r="B1180" i="7"/>
  <c r="D1180" i="7"/>
  <c r="C1180" i="7" s="1"/>
  <c r="E1180" i="7"/>
  <c r="F1180" i="7"/>
  <c r="G1180" i="7"/>
  <c r="H1180" i="7"/>
  <c r="I1180" i="7"/>
  <c r="J1180" i="7"/>
  <c r="K1180" i="7"/>
  <c r="M1180" i="7"/>
  <c r="N1180" i="7"/>
  <c r="B1181" i="7"/>
  <c r="D1181" i="7"/>
  <c r="C1181" i="7" s="1"/>
  <c r="E1181" i="7"/>
  <c r="F1181" i="7"/>
  <c r="G1181" i="7"/>
  <c r="H1181" i="7"/>
  <c r="I1181" i="7"/>
  <c r="J1181" i="7"/>
  <c r="K1181" i="7"/>
  <c r="M1181" i="7"/>
  <c r="N1181" i="7"/>
  <c r="B1182" i="7"/>
  <c r="D1182" i="7"/>
  <c r="C1182" i="7" s="1"/>
  <c r="E1182" i="7"/>
  <c r="F1182" i="7"/>
  <c r="G1182" i="7"/>
  <c r="H1182" i="7"/>
  <c r="I1182" i="7"/>
  <c r="J1182" i="7"/>
  <c r="K1182" i="7"/>
  <c r="M1182" i="7"/>
  <c r="N1182" i="7"/>
  <c r="B1183" i="7"/>
  <c r="D1183" i="7"/>
  <c r="C1183" i="7" s="1"/>
  <c r="E1183" i="7"/>
  <c r="F1183" i="7"/>
  <c r="G1183" i="7"/>
  <c r="H1183" i="7"/>
  <c r="I1183" i="7"/>
  <c r="J1183" i="7"/>
  <c r="K1183" i="7"/>
  <c r="M1183" i="7"/>
  <c r="N1183" i="7"/>
  <c r="B1184" i="7"/>
  <c r="D1184" i="7"/>
  <c r="C1184" i="7" s="1"/>
  <c r="E1184" i="7"/>
  <c r="F1184" i="7"/>
  <c r="G1184" i="7"/>
  <c r="H1184" i="7"/>
  <c r="I1184" i="7"/>
  <c r="J1184" i="7"/>
  <c r="K1184" i="7"/>
  <c r="M1184" i="7"/>
  <c r="N1184" i="7"/>
  <c r="B1185" i="7"/>
  <c r="D1185" i="7"/>
  <c r="C1185" i="7" s="1"/>
  <c r="E1185" i="7"/>
  <c r="F1185" i="7"/>
  <c r="G1185" i="7"/>
  <c r="H1185" i="7"/>
  <c r="I1185" i="7"/>
  <c r="J1185" i="7"/>
  <c r="K1185" i="7"/>
  <c r="M1185" i="7"/>
  <c r="N1185" i="7"/>
  <c r="B1186" i="7"/>
  <c r="D1186" i="7"/>
  <c r="C1186" i="7" s="1"/>
  <c r="E1186" i="7"/>
  <c r="F1186" i="7"/>
  <c r="G1186" i="7"/>
  <c r="H1186" i="7"/>
  <c r="I1186" i="7"/>
  <c r="J1186" i="7"/>
  <c r="K1186" i="7"/>
  <c r="M1186" i="7"/>
  <c r="N1186" i="7"/>
  <c r="B1187" i="7"/>
  <c r="D1187" i="7"/>
  <c r="C1187" i="7" s="1"/>
  <c r="E1187" i="7"/>
  <c r="F1187" i="7"/>
  <c r="G1187" i="7"/>
  <c r="H1187" i="7"/>
  <c r="I1187" i="7"/>
  <c r="J1187" i="7"/>
  <c r="K1187" i="7"/>
  <c r="M1187" i="7"/>
  <c r="N1187" i="7"/>
  <c r="B1188" i="7"/>
  <c r="D1188" i="7"/>
  <c r="C1188" i="7" s="1"/>
  <c r="E1188" i="7"/>
  <c r="F1188" i="7"/>
  <c r="G1188" i="7"/>
  <c r="H1188" i="7"/>
  <c r="I1188" i="7"/>
  <c r="J1188" i="7"/>
  <c r="K1188" i="7"/>
  <c r="M1188" i="7"/>
  <c r="N1188" i="7"/>
  <c r="B1189" i="7"/>
  <c r="D1189" i="7"/>
  <c r="C1189" i="7" s="1"/>
  <c r="E1189" i="7"/>
  <c r="F1189" i="7"/>
  <c r="G1189" i="7"/>
  <c r="H1189" i="7"/>
  <c r="I1189" i="7"/>
  <c r="J1189" i="7"/>
  <c r="K1189" i="7"/>
  <c r="M1189" i="7"/>
  <c r="N1189" i="7"/>
  <c r="B1190" i="7"/>
  <c r="D1190" i="7"/>
  <c r="C1190" i="7" s="1"/>
  <c r="E1190" i="7"/>
  <c r="F1190" i="7"/>
  <c r="G1190" i="7"/>
  <c r="H1190" i="7"/>
  <c r="I1190" i="7"/>
  <c r="J1190" i="7"/>
  <c r="K1190" i="7"/>
  <c r="M1190" i="7"/>
  <c r="N1190" i="7"/>
  <c r="B1191" i="7"/>
  <c r="D1191" i="7"/>
  <c r="C1191" i="7" s="1"/>
  <c r="E1191" i="7"/>
  <c r="F1191" i="7"/>
  <c r="G1191" i="7"/>
  <c r="H1191" i="7"/>
  <c r="I1191" i="7"/>
  <c r="J1191" i="7"/>
  <c r="K1191" i="7"/>
  <c r="M1191" i="7"/>
  <c r="N1191" i="7"/>
  <c r="B1192" i="7"/>
  <c r="D1192" i="7"/>
  <c r="C1192" i="7" s="1"/>
  <c r="E1192" i="7"/>
  <c r="F1192" i="7"/>
  <c r="G1192" i="7"/>
  <c r="H1192" i="7"/>
  <c r="I1192" i="7"/>
  <c r="J1192" i="7"/>
  <c r="K1192" i="7"/>
  <c r="M1192" i="7"/>
  <c r="N1192" i="7"/>
  <c r="B1193" i="7"/>
  <c r="D1193" i="7"/>
  <c r="C1193" i="7" s="1"/>
  <c r="E1193" i="7"/>
  <c r="F1193" i="7"/>
  <c r="G1193" i="7"/>
  <c r="H1193" i="7"/>
  <c r="I1193" i="7"/>
  <c r="J1193" i="7"/>
  <c r="K1193" i="7"/>
  <c r="M1193" i="7"/>
  <c r="N1193" i="7"/>
  <c r="B1194" i="7"/>
  <c r="D1194" i="7"/>
  <c r="C1194" i="7" s="1"/>
  <c r="E1194" i="7"/>
  <c r="F1194" i="7"/>
  <c r="G1194" i="7"/>
  <c r="H1194" i="7"/>
  <c r="I1194" i="7"/>
  <c r="J1194" i="7"/>
  <c r="K1194" i="7"/>
  <c r="M1194" i="7"/>
  <c r="N1194" i="7"/>
  <c r="B1195" i="7"/>
  <c r="D1195" i="7"/>
  <c r="C1195" i="7" s="1"/>
  <c r="E1195" i="7"/>
  <c r="F1195" i="7"/>
  <c r="G1195" i="7"/>
  <c r="H1195" i="7"/>
  <c r="I1195" i="7"/>
  <c r="J1195" i="7"/>
  <c r="K1195" i="7"/>
  <c r="M1195" i="7"/>
  <c r="N1195" i="7"/>
  <c r="B1196" i="7"/>
  <c r="D1196" i="7"/>
  <c r="C1196" i="7" s="1"/>
  <c r="E1196" i="7"/>
  <c r="F1196" i="7"/>
  <c r="G1196" i="7"/>
  <c r="H1196" i="7"/>
  <c r="I1196" i="7"/>
  <c r="J1196" i="7"/>
  <c r="K1196" i="7"/>
  <c r="M1196" i="7"/>
  <c r="N1196" i="7"/>
  <c r="B1197" i="7"/>
  <c r="D1197" i="7"/>
  <c r="C1197" i="7" s="1"/>
  <c r="E1197" i="7"/>
  <c r="F1197" i="7"/>
  <c r="G1197" i="7"/>
  <c r="H1197" i="7"/>
  <c r="I1197" i="7"/>
  <c r="J1197" i="7"/>
  <c r="K1197" i="7"/>
  <c r="M1197" i="7"/>
  <c r="N1197" i="7"/>
  <c r="B1198" i="7"/>
  <c r="D1198" i="7"/>
  <c r="C1198" i="7" s="1"/>
  <c r="E1198" i="7"/>
  <c r="F1198" i="7"/>
  <c r="G1198" i="7"/>
  <c r="H1198" i="7"/>
  <c r="I1198" i="7"/>
  <c r="J1198" i="7"/>
  <c r="K1198" i="7"/>
  <c r="M1198" i="7"/>
  <c r="N1198" i="7"/>
  <c r="B1199" i="7"/>
  <c r="D1199" i="7"/>
  <c r="C1199" i="7" s="1"/>
  <c r="E1199" i="7"/>
  <c r="F1199" i="7"/>
  <c r="G1199" i="7"/>
  <c r="H1199" i="7"/>
  <c r="I1199" i="7"/>
  <c r="J1199" i="7"/>
  <c r="K1199" i="7"/>
  <c r="M1199" i="7"/>
  <c r="N1199" i="7"/>
  <c r="B1200" i="7"/>
  <c r="D1200" i="7"/>
  <c r="C1200" i="7" s="1"/>
  <c r="E1200" i="7"/>
  <c r="F1200" i="7"/>
  <c r="G1200" i="7"/>
  <c r="H1200" i="7"/>
  <c r="I1200" i="7"/>
  <c r="J1200" i="7"/>
  <c r="K1200" i="7"/>
  <c r="M1200" i="7"/>
  <c r="N1200" i="7"/>
  <c r="B1201" i="7"/>
  <c r="D1201" i="7"/>
  <c r="C1201" i="7" s="1"/>
  <c r="E1201" i="7"/>
  <c r="F1201" i="7"/>
  <c r="G1201" i="7"/>
  <c r="H1201" i="7"/>
  <c r="I1201" i="7"/>
  <c r="J1201" i="7"/>
  <c r="K1201" i="7"/>
  <c r="M1201" i="7"/>
  <c r="N1201" i="7"/>
  <c r="B1202" i="7"/>
  <c r="D1202" i="7"/>
  <c r="C1202" i="7" s="1"/>
  <c r="E1202" i="7"/>
  <c r="F1202" i="7"/>
  <c r="G1202" i="7"/>
  <c r="H1202" i="7"/>
  <c r="I1202" i="7"/>
  <c r="J1202" i="7"/>
  <c r="K1202" i="7"/>
  <c r="M1202" i="7"/>
  <c r="N1202" i="7"/>
  <c r="B1203" i="7"/>
  <c r="D1203" i="7"/>
  <c r="C1203" i="7" s="1"/>
  <c r="E1203" i="7"/>
  <c r="F1203" i="7"/>
  <c r="G1203" i="7"/>
  <c r="H1203" i="7"/>
  <c r="I1203" i="7"/>
  <c r="J1203" i="7"/>
  <c r="K1203" i="7"/>
  <c r="M1203" i="7"/>
  <c r="N1203" i="7"/>
  <c r="B1204" i="7"/>
  <c r="D1204" i="7"/>
  <c r="C1204" i="7" s="1"/>
  <c r="E1204" i="7"/>
  <c r="F1204" i="7"/>
  <c r="G1204" i="7"/>
  <c r="H1204" i="7"/>
  <c r="I1204" i="7"/>
  <c r="J1204" i="7"/>
  <c r="K1204" i="7"/>
  <c r="M1204" i="7"/>
  <c r="N1204" i="7"/>
  <c r="B1205" i="7"/>
  <c r="D1205" i="7"/>
  <c r="C1205" i="7" s="1"/>
  <c r="E1205" i="7"/>
  <c r="F1205" i="7"/>
  <c r="G1205" i="7"/>
  <c r="H1205" i="7"/>
  <c r="I1205" i="7"/>
  <c r="J1205" i="7"/>
  <c r="K1205" i="7"/>
  <c r="M1205" i="7"/>
  <c r="N1205" i="7"/>
  <c r="B1206" i="7"/>
  <c r="D1206" i="7"/>
  <c r="C1206" i="7" s="1"/>
  <c r="E1206" i="7"/>
  <c r="F1206" i="7"/>
  <c r="G1206" i="7"/>
  <c r="H1206" i="7"/>
  <c r="I1206" i="7"/>
  <c r="J1206" i="7"/>
  <c r="K1206" i="7"/>
  <c r="M1206" i="7"/>
  <c r="N1206" i="7"/>
  <c r="B1207" i="7"/>
  <c r="D1207" i="7"/>
  <c r="C1207" i="7" s="1"/>
  <c r="E1207" i="7"/>
  <c r="F1207" i="7"/>
  <c r="G1207" i="7"/>
  <c r="H1207" i="7"/>
  <c r="I1207" i="7"/>
  <c r="J1207" i="7"/>
  <c r="K1207" i="7"/>
  <c r="M1207" i="7"/>
  <c r="N1207" i="7"/>
  <c r="B1208" i="7"/>
  <c r="D1208" i="7"/>
  <c r="C1208" i="7" s="1"/>
  <c r="E1208" i="7"/>
  <c r="F1208" i="7"/>
  <c r="G1208" i="7"/>
  <c r="H1208" i="7"/>
  <c r="I1208" i="7"/>
  <c r="J1208" i="7"/>
  <c r="K1208" i="7"/>
  <c r="M1208" i="7"/>
  <c r="N1208" i="7"/>
  <c r="B1209" i="7"/>
  <c r="D1209" i="7"/>
  <c r="C1209" i="7" s="1"/>
  <c r="E1209" i="7"/>
  <c r="F1209" i="7"/>
  <c r="G1209" i="7"/>
  <c r="H1209" i="7"/>
  <c r="I1209" i="7"/>
  <c r="J1209" i="7"/>
  <c r="K1209" i="7"/>
  <c r="M1209" i="7"/>
  <c r="N1209" i="7"/>
  <c r="B1210" i="7"/>
  <c r="D1210" i="7"/>
  <c r="C1210" i="7" s="1"/>
  <c r="E1210" i="7"/>
  <c r="F1210" i="7"/>
  <c r="G1210" i="7"/>
  <c r="H1210" i="7"/>
  <c r="I1210" i="7"/>
  <c r="J1210" i="7"/>
  <c r="K1210" i="7"/>
  <c r="M1210" i="7"/>
  <c r="N1210" i="7"/>
  <c r="B1211" i="7"/>
  <c r="D1211" i="7"/>
  <c r="C1211" i="7" s="1"/>
  <c r="E1211" i="7"/>
  <c r="F1211" i="7"/>
  <c r="G1211" i="7"/>
  <c r="H1211" i="7"/>
  <c r="I1211" i="7"/>
  <c r="J1211" i="7"/>
  <c r="K1211" i="7"/>
  <c r="M1211" i="7"/>
  <c r="N1211" i="7"/>
  <c r="B1212" i="7"/>
  <c r="D1212" i="7"/>
  <c r="C1212" i="7" s="1"/>
  <c r="E1212" i="7"/>
  <c r="F1212" i="7"/>
  <c r="G1212" i="7"/>
  <c r="H1212" i="7"/>
  <c r="I1212" i="7"/>
  <c r="J1212" i="7"/>
  <c r="K1212" i="7"/>
  <c r="M1212" i="7"/>
  <c r="N1212" i="7"/>
  <c r="B1213" i="7"/>
  <c r="D1213" i="7"/>
  <c r="C1213" i="7" s="1"/>
  <c r="E1213" i="7"/>
  <c r="F1213" i="7"/>
  <c r="G1213" i="7"/>
  <c r="H1213" i="7"/>
  <c r="I1213" i="7"/>
  <c r="J1213" i="7"/>
  <c r="K1213" i="7"/>
  <c r="M1213" i="7"/>
  <c r="N1213" i="7"/>
  <c r="B1214" i="7"/>
  <c r="D1214" i="7"/>
  <c r="C1214" i="7" s="1"/>
  <c r="E1214" i="7"/>
  <c r="F1214" i="7"/>
  <c r="G1214" i="7"/>
  <c r="H1214" i="7"/>
  <c r="I1214" i="7"/>
  <c r="J1214" i="7"/>
  <c r="K1214" i="7"/>
  <c r="M1214" i="7"/>
  <c r="N1214" i="7"/>
  <c r="B1215" i="7"/>
  <c r="D1215" i="7"/>
  <c r="C1215" i="7" s="1"/>
  <c r="E1215" i="7"/>
  <c r="F1215" i="7"/>
  <c r="G1215" i="7"/>
  <c r="H1215" i="7"/>
  <c r="I1215" i="7"/>
  <c r="J1215" i="7"/>
  <c r="K1215" i="7"/>
  <c r="M1215" i="7"/>
  <c r="N1215" i="7"/>
  <c r="B1216" i="7"/>
  <c r="D1216" i="7"/>
  <c r="C1216" i="7" s="1"/>
  <c r="E1216" i="7"/>
  <c r="F1216" i="7"/>
  <c r="G1216" i="7"/>
  <c r="H1216" i="7"/>
  <c r="I1216" i="7"/>
  <c r="J1216" i="7"/>
  <c r="K1216" i="7"/>
  <c r="M1216" i="7"/>
  <c r="N1216" i="7"/>
  <c r="B1217" i="7"/>
  <c r="D1217" i="7"/>
  <c r="C1217" i="7" s="1"/>
  <c r="E1217" i="7"/>
  <c r="F1217" i="7"/>
  <c r="G1217" i="7"/>
  <c r="H1217" i="7"/>
  <c r="I1217" i="7"/>
  <c r="J1217" i="7"/>
  <c r="K1217" i="7"/>
  <c r="M1217" i="7"/>
  <c r="N1217" i="7"/>
  <c r="B1218" i="7"/>
  <c r="D1218" i="7"/>
  <c r="C1218" i="7" s="1"/>
  <c r="E1218" i="7"/>
  <c r="F1218" i="7"/>
  <c r="G1218" i="7"/>
  <c r="H1218" i="7"/>
  <c r="I1218" i="7"/>
  <c r="J1218" i="7"/>
  <c r="K1218" i="7"/>
  <c r="M1218" i="7"/>
  <c r="N1218" i="7"/>
  <c r="B1219" i="7"/>
  <c r="D1219" i="7"/>
  <c r="C1219" i="7" s="1"/>
  <c r="E1219" i="7"/>
  <c r="F1219" i="7"/>
  <c r="G1219" i="7"/>
  <c r="H1219" i="7"/>
  <c r="I1219" i="7"/>
  <c r="J1219" i="7"/>
  <c r="K1219" i="7"/>
  <c r="M1219" i="7"/>
  <c r="N1219" i="7"/>
  <c r="B1220" i="7"/>
  <c r="C1220" i="7"/>
  <c r="D1220" i="7"/>
  <c r="E1220" i="7"/>
  <c r="F1220" i="7"/>
  <c r="G1220" i="7"/>
  <c r="H1220" i="7"/>
  <c r="I1220" i="7"/>
  <c r="J1220" i="7"/>
  <c r="K1220" i="7"/>
  <c r="M1220" i="7"/>
  <c r="N1220" i="7"/>
  <c r="B1221" i="7"/>
  <c r="C1221" i="7"/>
  <c r="D1221" i="7"/>
  <c r="E1221" i="7"/>
  <c r="F1221" i="7"/>
  <c r="G1221" i="7"/>
  <c r="H1221" i="7"/>
  <c r="I1221" i="7"/>
  <c r="J1221" i="7"/>
  <c r="K1221" i="7"/>
  <c r="M1221" i="7"/>
  <c r="N1221" i="7"/>
  <c r="B1222" i="7"/>
  <c r="C1222" i="7"/>
  <c r="D1222" i="7"/>
  <c r="E1222" i="7"/>
  <c r="F1222" i="7"/>
  <c r="G1222" i="7"/>
  <c r="H1222" i="7"/>
  <c r="I1222" i="7"/>
  <c r="J1222" i="7"/>
  <c r="K1222" i="7"/>
  <c r="M1222" i="7"/>
  <c r="N1222" i="7"/>
  <c r="B1223" i="7"/>
  <c r="C1223" i="7"/>
  <c r="D1223" i="7"/>
  <c r="E1223" i="7"/>
  <c r="F1223" i="7"/>
  <c r="G1223" i="7"/>
  <c r="H1223" i="7"/>
  <c r="I1223" i="7"/>
  <c r="J1223" i="7"/>
  <c r="K1223" i="7"/>
  <c r="M1223" i="7"/>
  <c r="N1223" i="7"/>
  <c r="B1224" i="7"/>
  <c r="C1224" i="7"/>
  <c r="D1224" i="7"/>
  <c r="E1224" i="7"/>
  <c r="F1224" i="7"/>
  <c r="G1224" i="7"/>
  <c r="H1224" i="7"/>
  <c r="I1224" i="7"/>
  <c r="J1224" i="7"/>
  <c r="K1224" i="7"/>
  <c r="M1224" i="7"/>
  <c r="N1224" i="7"/>
  <c r="B1225" i="7"/>
  <c r="C1225" i="7"/>
  <c r="D1225" i="7"/>
  <c r="E1225" i="7"/>
  <c r="F1225" i="7"/>
  <c r="G1225" i="7"/>
  <c r="H1225" i="7"/>
  <c r="I1225" i="7"/>
  <c r="J1225" i="7"/>
  <c r="K1225" i="7"/>
  <c r="M1225" i="7"/>
  <c r="N1225" i="7"/>
  <c r="B1226" i="7"/>
  <c r="C1226" i="7"/>
  <c r="D1226" i="7"/>
  <c r="E1226" i="7"/>
  <c r="F1226" i="7"/>
  <c r="G1226" i="7"/>
  <c r="H1226" i="7"/>
  <c r="I1226" i="7"/>
  <c r="J1226" i="7"/>
  <c r="K1226" i="7"/>
  <c r="M1226" i="7"/>
  <c r="N1226" i="7"/>
  <c r="B1227" i="7"/>
  <c r="C1227" i="7"/>
  <c r="D1227" i="7"/>
  <c r="E1227" i="7"/>
  <c r="F1227" i="7"/>
  <c r="G1227" i="7"/>
  <c r="H1227" i="7"/>
  <c r="I1227" i="7"/>
  <c r="J1227" i="7"/>
  <c r="K1227" i="7"/>
  <c r="M1227" i="7"/>
  <c r="N1227" i="7"/>
  <c r="B1228" i="7"/>
  <c r="C1228" i="7"/>
  <c r="D1228" i="7"/>
  <c r="E1228" i="7"/>
  <c r="F1228" i="7"/>
  <c r="G1228" i="7"/>
  <c r="H1228" i="7"/>
  <c r="I1228" i="7"/>
  <c r="J1228" i="7"/>
  <c r="K1228" i="7"/>
  <c r="M1228" i="7"/>
  <c r="N1228" i="7"/>
  <c r="B1229" i="7"/>
  <c r="C1229" i="7"/>
  <c r="D1229" i="7"/>
  <c r="E1229" i="7"/>
  <c r="F1229" i="7"/>
  <c r="G1229" i="7"/>
  <c r="H1229" i="7"/>
  <c r="I1229" i="7"/>
  <c r="J1229" i="7"/>
  <c r="K1229" i="7"/>
  <c r="M1229" i="7"/>
  <c r="N1229" i="7"/>
  <c r="B1230" i="7"/>
  <c r="C1230" i="7"/>
  <c r="D1230" i="7"/>
  <c r="E1230" i="7"/>
  <c r="F1230" i="7"/>
  <c r="G1230" i="7"/>
  <c r="H1230" i="7"/>
  <c r="I1230" i="7"/>
  <c r="J1230" i="7"/>
  <c r="K1230" i="7"/>
  <c r="M1230" i="7"/>
  <c r="N1230" i="7"/>
  <c r="B1231" i="7"/>
  <c r="C1231" i="7"/>
  <c r="D1231" i="7"/>
  <c r="E1231" i="7"/>
  <c r="F1231" i="7"/>
  <c r="G1231" i="7"/>
  <c r="H1231" i="7"/>
  <c r="I1231" i="7"/>
  <c r="J1231" i="7"/>
  <c r="K1231" i="7"/>
  <c r="M1231" i="7"/>
  <c r="N1231" i="7"/>
  <c r="B1232" i="7"/>
  <c r="C1232" i="7"/>
  <c r="D1232" i="7"/>
  <c r="E1232" i="7"/>
  <c r="F1232" i="7"/>
  <c r="G1232" i="7"/>
  <c r="H1232" i="7"/>
  <c r="I1232" i="7"/>
  <c r="J1232" i="7"/>
  <c r="K1232" i="7"/>
  <c r="M1232" i="7"/>
  <c r="N1232" i="7"/>
  <c r="B1233" i="7"/>
  <c r="C1233" i="7"/>
  <c r="D1233" i="7"/>
  <c r="E1233" i="7"/>
  <c r="F1233" i="7"/>
  <c r="G1233" i="7"/>
  <c r="H1233" i="7"/>
  <c r="I1233" i="7"/>
  <c r="J1233" i="7"/>
  <c r="K1233" i="7"/>
  <c r="M1233" i="7"/>
  <c r="N1233" i="7"/>
  <c r="B1234" i="7"/>
  <c r="C1234" i="7"/>
  <c r="D1234" i="7"/>
  <c r="E1234" i="7"/>
  <c r="F1234" i="7"/>
  <c r="G1234" i="7"/>
  <c r="H1234" i="7"/>
  <c r="I1234" i="7"/>
  <c r="J1234" i="7"/>
  <c r="K1234" i="7"/>
  <c r="M1234" i="7"/>
  <c r="N1234" i="7"/>
  <c r="B1235" i="7"/>
  <c r="C1235" i="7"/>
  <c r="D1235" i="7"/>
  <c r="E1235" i="7"/>
  <c r="F1235" i="7"/>
  <c r="G1235" i="7"/>
  <c r="H1235" i="7"/>
  <c r="I1235" i="7"/>
  <c r="J1235" i="7"/>
  <c r="K1235" i="7"/>
  <c r="M1235" i="7"/>
  <c r="N1235" i="7"/>
  <c r="B1236" i="7"/>
  <c r="C1236" i="7"/>
  <c r="D1236" i="7"/>
  <c r="E1236" i="7"/>
  <c r="F1236" i="7"/>
  <c r="G1236" i="7"/>
  <c r="H1236" i="7"/>
  <c r="I1236" i="7"/>
  <c r="J1236" i="7"/>
  <c r="K1236" i="7"/>
  <c r="M1236" i="7"/>
  <c r="N1236" i="7"/>
  <c r="B1237" i="7"/>
  <c r="C1237" i="7"/>
  <c r="D1237" i="7"/>
  <c r="E1237" i="7"/>
  <c r="F1237" i="7"/>
  <c r="G1237" i="7"/>
  <c r="H1237" i="7"/>
  <c r="I1237" i="7"/>
  <c r="J1237" i="7"/>
  <c r="K1237" i="7"/>
  <c r="M1237" i="7"/>
  <c r="N1237" i="7"/>
  <c r="B1238" i="7"/>
  <c r="C1238" i="7"/>
  <c r="D1238" i="7"/>
  <c r="E1238" i="7"/>
  <c r="F1238" i="7"/>
  <c r="G1238" i="7"/>
  <c r="H1238" i="7"/>
  <c r="I1238" i="7"/>
  <c r="J1238" i="7"/>
  <c r="K1238" i="7"/>
  <c r="M1238" i="7"/>
  <c r="N1238" i="7"/>
  <c r="B1239" i="7"/>
  <c r="C1239" i="7"/>
  <c r="D1239" i="7"/>
  <c r="E1239" i="7"/>
  <c r="F1239" i="7"/>
  <c r="G1239" i="7"/>
  <c r="H1239" i="7"/>
  <c r="I1239" i="7"/>
  <c r="J1239" i="7"/>
  <c r="K1239" i="7"/>
  <c r="M1239" i="7"/>
  <c r="N1239" i="7"/>
  <c r="B1240" i="7"/>
  <c r="C1240" i="7"/>
  <c r="D1240" i="7"/>
  <c r="E1240" i="7"/>
  <c r="F1240" i="7"/>
  <c r="G1240" i="7"/>
  <c r="H1240" i="7"/>
  <c r="I1240" i="7"/>
  <c r="J1240" i="7"/>
  <c r="K1240" i="7"/>
  <c r="M1240" i="7"/>
  <c r="N1240" i="7"/>
  <c r="B1241" i="7"/>
  <c r="C1241" i="7"/>
  <c r="D1241" i="7"/>
  <c r="E1241" i="7"/>
  <c r="F1241" i="7"/>
  <c r="G1241" i="7"/>
  <c r="H1241" i="7"/>
  <c r="I1241" i="7"/>
  <c r="J1241" i="7"/>
  <c r="K1241" i="7"/>
  <c r="M1241" i="7"/>
  <c r="N1241" i="7"/>
  <c r="B1242" i="7"/>
  <c r="C1242" i="7"/>
  <c r="D1242" i="7"/>
  <c r="E1242" i="7"/>
  <c r="F1242" i="7"/>
  <c r="G1242" i="7"/>
  <c r="H1242" i="7"/>
  <c r="I1242" i="7"/>
  <c r="J1242" i="7"/>
  <c r="K1242" i="7"/>
  <c r="M1242" i="7"/>
  <c r="N1242" i="7"/>
  <c r="B1243" i="7"/>
  <c r="C1243" i="7"/>
  <c r="D1243" i="7"/>
  <c r="E1243" i="7"/>
  <c r="F1243" i="7"/>
  <c r="G1243" i="7"/>
  <c r="H1243" i="7"/>
  <c r="I1243" i="7"/>
  <c r="J1243" i="7"/>
  <c r="K1243" i="7"/>
  <c r="M1243" i="7"/>
  <c r="N1243" i="7"/>
  <c r="B1244" i="7"/>
  <c r="C1244" i="7"/>
  <c r="D1244" i="7"/>
  <c r="E1244" i="7"/>
  <c r="F1244" i="7"/>
  <c r="G1244" i="7"/>
  <c r="H1244" i="7"/>
  <c r="I1244" i="7"/>
  <c r="J1244" i="7"/>
  <c r="K1244" i="7"/>
  <c r="M1244" i="7"/>
  <c r="N1244" i="7"/>
  <c r="B1245" i="7"/>
  <c r="C1245" i="7"/>
  <c r="D1245" i="7"/>
  <c r="E1245" i="7"/>
  <c r="F1245" i="7"/>
  <c r="G1245" i="7"/>
  <c r="H1245" i="7"/>
  <c r="I1245" i="7"/>
  <c r="J1245" i="7"/>
  <c r="K1245" i="7"/>
  <c r="M1245" i="7"/>
  <c r="N1245" i="7"/>
  <c r="B1246" i="7"/>
  <c r="C1246" i="7"/>
  <c r="D1246" i="7"/>
  <c r="E1246" i="7"/>
  <c r="F1246" i="7"/>
  <c r="G1246" i="7"/>
  <c r="H1246" i="7"/>
  <c r="I1246" i="7"/>
  <c r="J1246" i="7"/>
  <c r="K1246" i="7"/>
  <c r="M1246" i="7"/>
  <c r="N1246" i="7"/>
  <c r="B1247" i="7"/>
  <c r="C1247" i="7"/>
  <c r="D1247" i="7"/>
  <c r="E1247" i="7"/>
  <c r="F1247" i="7"/>
  <c r="G1247" i="7"/>
  <c r="H1247" i="7"/>
  <c r="I1247" i="7"/>
  <c r="J1247" i="7"/>
  <c r="K1247" i="7"/>
  <c r="M1247" i="7"/>
  <c r="N1247" i="7"/>
  <c r="B1248" i="7"/>
  <c r="C1248" i="7"/>
  <c r="D1248" i="7"/>
  <c r="E1248" i="7"/>
  <c r="F1248" i="7"/>
  <c r="G1248" i="7"/>
  <c r="H1248" i="7"/>
  <c r="I1248" i="7"/>
  <c r="J1248" i="7"/>
  <c r="K1248" i="7"/>
  <c r="M1248" i="7"/>
  <c r="N1248" i="7"/>
  <c r="B1249" i="7"/>
  <c r="C1249" i="7"/>
  <c r="D1249" i="7"/>
  <c r="E1249" i="7"/>
  <c r="F1249" i="7"/>
  <c r="G1249" i="7"/>
  <c r="H1249" i="7"/>
  <c r="I1249" i="7"/>
  <c r="J1249" i="7"/>
  <c r="K1249" i="7"/>
  <c r="M1249" i="7"/>
  <c r="N1249" i="7"/>
  <c r="B1250" i="7"/>
  <c r="C1250" i="7"/>
  <c r="D1250" i="7"/>
  <c r="E1250" i="7"/>
  <c r="F1250" i="7"/>
  <c r="G1250" i="7"/>
  <c r="H1250" i="7"/>
  <c r="I1250" i="7"/>
  <c r="J1250" i="7"/>
  <c r="K1250" i="7"/>
  <c r="M1250" i="7"/>
  <c r="N1250" i="7"/>
  <c r="B1251" i="7"/>
  <c r="C1251" i="7"/>
  <c r="D1251" i="7"/>
  <c r="E1251" i="7"/>
  <c r="F1251" i="7"/>
  <c r="G1251" i="7"/>
  <c r="H1251" i="7"/>
  <c r="I1251" i="7"/>
  <c r="J1251" i="7"/>
  <c r="K1251" i="7"/>
  <c r="M1251" i="7"/>
  <c r="N1251" i="7"/>
  <c r="B1252" i="7"/>
  <c r="C1252" i="7"/>
  <c r="D1252" i="7"/>
  <c r="E1252" i="7"/>
  <c r="F1252" i="7"/>
  <c r="G1252" i="7"/>
  <c r="H1252" i="7"/>
  <c r="I1252" i="7"/>
  <c r="J1252" i="7"/>
  <c r="K1252" i="7"/>
  <c r="M1252" i="7"/>
  <c r="N1252" i="7"/>
  <c r="B1253" i="7"/>
  <c r="C1253" i="7"/>
  <c r="D1253" i="7"/>
  <c r="E1253" i="7"/>
  <c r="F1253" i="7"/>
  <c r="G1253" i="7"/>
  <c r="H1253" i="7"/>
  <c r="I1253" i="7"/>
  <c r="J1253" i="7"/>
  <c r="K1253" i="7"/>
  <c r="M1253" i="7"/>
  <c r="N1253" i="7"/>
  <c r="B1254" i="7"/>
  <c r="C1254" i="7"/>
  <c r="D1254" i="7"/>
  <c r="E1254" i="7"/>
  <c r="F1254" i="7"/>
  <c r="G1254" i="7"/>
  <c r="H1254" i="7"/>
  <c r="I1254" i="7"/>
  <c r="J1254" i="7"/>
  <c r="K1254" i="7"/>
  <c r="M1254" i="7"/>
  <c r="N1254" i="7"/>
  <c r="B1255" i="7"/>
  <c r="C1255" i="7"/>
  <c r="D1255" i="7"/>
  <c r="E1255" i="7"/>
  <c r="F1255" i="7"/>
  <c r="G1255" i="7"/>
  <c r="H1255" i="7"/>
  <c r="I1255" i="7"/>
  <c r="J1255" i="7"/>
  <c r="K1255" i="7"/>
  <c r="M1255" i="7"/>
  <c r="N1255" i="7"/>
  <c r="B1256" i="7"/>
  <c r="C1256" i="7"/>
  <c r="D1256" i="7"/>
  <c r="E1256" i="7"/>
  <c r="F1256" i="7"/>
  <c r="G1256" i="7"/>
  <c r="H1256" i="7"/>
  <c r="I1256" i="7"/>
  <c r="J1256" i="7"/>
  <c r="K1256" i="7"/>
  <c r="M1256" i="7"/>
  <c r="N1256" i="7"/>
  <c r="B1257" i="7"/>
  <c r="C1257" i="7"/>
  <c r="D1257" i="7"/>
  <c r="E1257" i="7"/>
  <c r="F1257" i="7"/>
  <c r="G1257" i="7"/>
  <c r="H1257" i="7"/>
  <c r="I1257" i="7"/>
  <c r="J1257" i="7"/>
  <c r="K1257" i="7"/>
  <c r="M1257" i="7"/>
  <c r="N1257" i="7"/>
  <c r="B1258" i="7"/>
  <c r="C1258" i="7"/>
  <c r="D1258" i="7"/>
  <c r="E1258" i="7"/>
  <c r="F1258" i="7"/>
  <c r="G1258" i="7"/>
  <c r="H1258" i="7"/>
  <c r="I1258" i="7"/>
  <c r="J1258" i="7"/>
  <c r="K1258" i="7"/>
  <c r="M1258" i="7"/>
  <c r="N1258" i="7"/>
  <c r="B1259" i="7"/>
  <c r="C1259" i="7"/>
  <c r="D1259" i="7"/>
  <c r="E1259" i="7"/>
  <c r="F1259" i="7"/>
  <c r="G1259" i="7"/>
  <c r="H1259" i="7"/>
  <c r="I1259" i="7"/>
  <c r="J1259" i="7"/>
  <c r="K1259" i="7"/>
  <c r="M1259" i="7"/>
  <c r="N1259" i="7"/>
  <c r="B1260" i="7"/>
  <c r="C1260" i="7"/>
  <c r="D1260" i="7"/>
  <c r="E1260" i="7"/>
  <c r="F1260" i="7"/>
  <c r="G1260" i="7"/>
  <c r="H1260" i="7"/>
  <c r="I1260" i="7"/>
  <c r="J1260" i="7"/>
  <c r="K1260" i="7"/>
  <c r="M1260" i="7"/>
  <c r="N1260" i="7"/>
  <c r="B1261" i="7"/>
  <c r="C1261" i="7"/>
  <c r="D1261" i="7"/>
  <c r="E1261" i="7"/>
  <c r="F1261" i="7"/>
  <c r="G1261" i="7"/>
  <c r="H1261" i="7"/>
  <c r="I1261" i="7"/>
  <c r="J1261" i="7"/>
  <c r="K1261" i="7"/>
  <c r="M1261" i="7"/>
  <c r="N1261" i="7"/>
  <c r="B1262" i="7"/>
  <c r="C1262" i="7"/>
  <c r="D1262" i="7"/>
  <c r="E1262" i="7"/>
  <c r="F1262" i="7"/>
  <c r="G1262" i="7"/>
  <c r="H1262" i="7"/>
  <c r="I1262" i="7"/>
  <c r="J1262" i="7"/>
  <c r="K1262" i="7"/>
  <c r="M1262" i="7"/>
  <c r="N1262" i="7"/>
  <c r="B1263" i="7"/>
  <c r="C1263" i="7"/>
  <c r="D1263" i="7"/>
  <c r="E1263" i="7"/>
  <c r="F1263" i="7"/>
  <c r="G1263" i="7"/>
  <c r="H1263" i="7"/>
  <c r="I1263" i="7"/>
  <c r="J1263" i="7"/>
  <c r="K1263" i="7"/>
  <c r="M1263" i="7"/>
  <c r="N1263" i="7"/>
  <c r="B1264" i="7"/>
  <c r="C1264" i="7"/>
  <c r="D1264" i="7"/>
  <c r="E1264" i="7"/>
  <c r="F1264" i="7"/>
  <c r="G1264" i="7"/>
  <c r="H1264" i="7"/>
  <c r="I1264" i="7"/>
  <c r="J1264" i="7"/>
  <c r="K1264" i="7"/>
  <c r="M1264" i="7"/>
  <c r="N1264" i="7"/>
  <c r="B1265" i="7"/>
  <c r="C1265" i="7"/>
  <c r="D1265" i="7"/>
  <c r="E1265" i="7"/>
  <c r="F1265" i="7"/>
  <c r="G1265" i="7"/>
  <c r="H1265" i="7"/>
  <c r="I1265" i="7"/>
  <c r="J1265" i="7"/>
  <c r="K1265" i="7"/>
  <c r="M1265" i="7"/>
  <c r="N1265" i="7"/>
  <c r="B1266" i="7"/>
  <c r="C1266" i="7"/>
  <c r="D1266" i="7"/>
  <c r="E1266" i="7"/>
  <c r="F1266" i="7"/>
  <c r="G1266" i="7"/>
  <c r="H1266" i="7"/>
  <c r="I1266" i="7"/>
  <c r="J1266" i="7"/>
  <c r="K1266" i="7"/>
  <c r="M1266" i="7"/>
  <c r="N1266" i="7"/>
  <c r="B1267" i="7"/>
  <c r="C1267" i="7"/>
  <c r="D1267" i="7"/>
  <c r="E1267" i="7"/>
  <c r="F1267" i="7"/>
  <c r="G1267" i="7"/>
  <c r="H1267" i="7"/>
  <c r="I1267" i="7"/>
  <c r="J1267" i="7"/>
  <c r="K1267" i="7"/>
  <c r="M1267" i="7"/>
  <c r="N1267" i="7"/>
  <c r="B1268" i="7"/>
  <c r="C1268" i="7"/>
  <c r="D1268" i="7"/>
  <c r="E1268" i="7"/>
  <c r="F1268" i="7"/>
  <c r="G1268" i="7"/>
  <c r="H1268" i="7"/>
  <c r="I1268" i="7"/>
  <c r="J1268" i="7"/>
  <c r="K1268" i="7"/>
  <c r="M1268" i="7"/>
  <c r="N1268" i="7"/>
  <c r="B1269" i="7"/>
  <c r="C1269" i="7"/>
  <c r="D1269" i="7"/>
  <c r="E1269" i="7"/>
  <c r="F1269" i="7"/>
  <c r="G1269" i="7"/>
  <c r="H1269" i="7"/>
  <c r="I1269" i="7"/>
  <c r="J1269" i="7"/>
  <c r="K1269" i="7"/>
  <c r="M1269" i="7"/>
  <c r="N1269" i="7"/>
  <c r="B1270" i="7"/>
  <c r="C1270" i="7"/>
  <c r="D1270" i="7"/>
  <c r="E1270" i="7"/>
  <c r="F1270" i="7"/>
  <c r="G1270" i="7"/>
  <c r="H1270" i="7"/>
  <c r="I1270" i="7"/>
  <c r="J1270" i="7"/>
  <c r="K1270" i="7"/>
  <c r="M1270" i="7"/>
  <c r="N1270" i="7"/>
  <c r="B1271" i="7"/>
  <c r="C1271" i="7"/>
  <c r="D1271" i="7"/>
  <c r="E1271" i="7"/>
  <c r="F1271" i="7"/>
  <c r="G1271" i="7"/>
  <c r="H1271" i="7"/>
  <c r="I1271" i="7"/>
  <c r="J1271" i="7"/>
  <c r="K1271" i="7"/>
  <c r="M1271" i="7"/>
  <c r="N1271" i="7"/>
  <c r="B1272" i="7"/>
  <c r="C1272" i="7"/>
  <c r="D1272" i="7"/>
  <c r="E1272" i="7"/>
  <c r="F1272" i="7"/>
  <c r="G1272" i="7"/>
  <c r="H1272" i="7"/>
  <c r="I1272" i="7"/>
  <c r="J1272" i="7"/>
  <c r="K1272" i="7"/>
  <c r="M1272" i="7"/>
  <c r="N1272" i="7"/>
  <c r="B1273" i="7"/>
  <c r="C1273" i="7"/>
  <c r="D1273" i="7"/>
  <c r="E1273" i="7"/>
  <c r="F1273" i="7"/>
  <c r="G1273" i="7"/>
  <c r="H1273" i="7"/>
  <c r="I1273" i="7"/>
  <c r="J1273" i="7"/>
  <c r="K1273" i="7"/>
  <c r="M1273" i="7"/>
  <c r="N1273" i="7"/>
  <c r="B1274" i="7"/>
  <c r="C1274" i="7"/>
  <c r="D1274" i="7"/>
  <c r="E1274" i="7"/>
  <c r="F1274" i="7"/>
  <c r="G1274" i="7"/>
  <c r="H1274" i="7"/>
  <c r="I1274" i="7"/>
  <c r="J1274" i="7"/>
  <c r="K1274" i="7"/>
  <c r="M1274" i="7"/>
  <c r="N1274" i="7"/>
  <c r="B1275" i="7"/>
  <c r="C1275" i="7"/>
  <c r="D1275" i="7"/>
  <c r="E1275" i="7"/>
  <c r="F1275" i="7"/>
  <c r="G1275" i="7"/>
  <c r="H1275" i="7"/>
  <c r="I1275" i="7"/>
  <c r="J1275" i="7"/>
  <c r="K1275" i="7"/>
  <c r="M1275" i="7"/>
  <c r="N1275" i="7"/>
  <c r="B1276" i="7"/>
  <c r="C1276" i="7"/>
  <c r="D1276" i="7"/>
  <c r="E1276" i="7"/>
  <c r="F1276" i="7"/>
  <c r="G1276" i="7"/>
  <c r="H1276" i="7"/>
  <c r="I1276" i="7"/>
  <c r="J1276" i="7"/>
  <c r="K1276" i="7"/>
  <c r="M1276" i="7"/>
  <c r="N1276" i="7"/>
  <c r="B1277" i="7"/>
  <c r="C1277" i="7"/>
  <c r="D1277" i="7"/>
  <c r="E1277" i="7"/>
  <c r="F1277" i="7"/>
  <c r="G1277" i="7"/>
  <c r="H1277" i="7"/>
  <c r="I1277" i="7"/>
  <c r="J1277" i="7"/>
  <c r="K1277" i="7"/>
  <c r="M1277" i="7"/>
  <c r="N1277" i="7"/>
  <c r="B1278" i="7"/>
  <c r="C1278" i="7"/>
  <c r="D1278" i="7"/>
  <c r="E1278" i="7"/>
  <c r="F1278" i="7"/>
  <c r="G1278" i="7"/>
  <c r="H1278" i="7"/>
  <c r="I1278" i="7"/>
  <c r="J1278" i="7"/>
  <c r="K1278" i="7"/>
  <c r="M1278" i="7"/>
  <c r="N1278" i="7"/>
  <c r="D16" i="7"/>
  <c r="E16" i="7"/>
  <c r="F16" i="7"/>
  <c r="I16" i="7"/>
  <c r="K16" i="7"/>
  <c r="M16" i="7"/>
  <c r="N16" i="7"/>
  <c r="D17" i="7"/>
  <c r="C17" i="7" s="1"/>
  <c r="E17" i="7"/>
  <c r="F17" i="7"/>
  <c r="I17" i="7"/>
  <c r="K17" i="7"/>
  <c r="M17" i="7"/>
  <c r="N17" i="7"/>
  <c r="D18" i="7"/>
  <c r="E18" i="7"/>
  <c r="F18" i="7"/>
  <c r="I18" i="7"/>
  <c r="K18" i="7"/>
  <c r="M18" i="7"/>
  <c r="N18" i="7"/>
  <c r="D19" i="7"/>
  <c r="C19" i="7" s="1"/>
  <c r="E19" i="7"/>
  <c r="F19" i="7"/>
  <c r="I19" i="7"/>
  <c r="K19" i="7"/>
  <c r="M19" i="7"/>
  <c r="N19" i="7"/>
  <c r="D20" i="7"/>
  <c r="E20" i="7"/>
  <c r="F20" i="7"/>
  <c r="I20" i="7"/>
  <c r="K20" i="7"/>
  <c r="M20" i="7"/>
  <c r="N20" i="7"/>
  <c r="D21" i="7"/>
  <c r="C21" i="7" s="1"/>
  <c r="E21" i="7"/>
  <c r="F21" i="7"/>
  <c r="I21" i="7"/>
  <c r="K21" i="7"/>
  <c r="M21" i="7"/>
  <c r="N21" i="7"/>
  <c r="D22" i="7"/>
  <c r="C22" i="7" s="1"/>
  <c r="E22" i="7"/>
  <c r="F22" i="7"/>
  <c r="I22" i="7"/>
  <c r="K22" i="7"/>
  <c r="M22" i="7"/>
  <c r="N22" i="7"/>
  <c r="D23" i="7"/>
  <c r="C23" i="7" s="1"/>
  <c r="E23" i="7"/>
  <c r="F23" i="7"/>
  <c r="I23" i="7"/>
  <c r="K23" i="7"/>
  <c r="M23" i="7"/>
  <c r="N23" i="7"/>
  <c r="D24" i="7"/>
  <c r="C24" i="7" s="1"/>
  <c r="E24" i="7"/>
  <c r="F24" i="7"/>
  <c r="I24" i="7"/>
  <c r="K24" i="7"/>
  <c r="M24" i="7"/>
  <c r="N24" i="7"/>
  <c r="D25" i="7"/>
  <c r="C25" i="7" s="1"/>
  <c r="E25" i="7"/>
  <c r="F25" i="7"/>
  <c r="I25" i="7"/>
  <c r="K25" i="7"/>
  <c r="M25" i="7"/>
  <c r="N25" i="7"/>
  <c r="D26" i="7"/>
  <c r="C26" i="7" s="1"/>
  <c r="E26" i="7"/>
  <c r="F26" i="7"/>
  <c r="I26" i="7"/>
  <c r="K26" i="7"/>
  <c r="M26" i="7"/>
  <c r="N26" i="7"/>
  <c r="D27" i="7"/>
  <c r="C27" i="7" s="1"/>
  <c r="E27" i="7"/>
  <c r="F27" i="7"/>
  <c r="I27" i="7"/>
  <c r="K27" i="7"/>
  <c r="M27" i="7"/>
  <c r="N27" i="7"/>
  <c r="D28" i="7"/>
  <c r="C28" i="7" s="1"/>
  <c r="E28" i="7"/>
  <c r="F28" i="7"/>
  <c r="I28" i="7"/>
  <c r="K28" i="7"/>
  <c r="M28" i="7"/>
  <c r="N28" i="7"/>
  <c r="D29" i="7"/>
  <c r="C29" i="7" s="1"/>
  <c r="E29" i="7"/>
  <c r="F29" i="7"/>
  <c r="I29" i="7"/>
  <c r="K29" i="7"/>
  <c r="M29" i="7"/>
  <c r="N29" i="7"/>
  <c r="D30" i="7"/>
  <c r="C30" i="7" s="1"/>
  <c r="E30" i="7"/>
  <c r="F30" i="7"/>
  <c r="I30" i="7"/>
  <c r="K30" i="7"/>
  <c r="M30" i="7"/>
  <c r="N30" i="7"/>
  <c r="D31" i="7"/>
  <c r="C31" i="7" s="1"/>
  <c r="E31" i="7"/>
  <c r="F31" i="7"/>
  <c r="I31" i="7"/>
  <c r="K31" i="7"/>
  <c r="M31" i="7"/>
  <c r="N31" i="7"/>
  <c r="D32" i="7"/>
  <c r="C32" i="7" s="1"/>
  <c r="E32" i="7"/>
  <c r="F32" i="7"/>
  <c r="I32" i="7"/>
  <c r="K32" i="7"/>
  <c r="M32" i="7"/>
  <c r="N32" i="7"/>
  <c r="D33" i="7"/>
  <c r="C33" i="7" s="1"/>
  <c r="E33" i="7"/>
  <c r="F33" i="7"/>
  <c r="I33" i="7"/>
  <c r="K33" i="7"/>
  <c r="M33" i="7"/>
  <c r="N33" i="7"/>
  <c r="D34" i="7"/>
  <c r="C34" i="7" s="1"/>
  <c r="E34" i="7"/>
  <c r="F34" i="7"/>
  <c r="I34" i="7"/>
  <c r="K34" i="7"/>
  <c r="M34" i="7"/>
  <c r="N34" i="7"/>
  <c r="D35" i="7"/>
  <c r="C35" i="7" s="1"/>
  <c r="E35" i="7"/>
  <c r="F35" i="7"/>
  <c r="I35" i="7"/>
  <c r="K35" i="7"/>
  <c r="M35" i="7"/>
  <c r="N35" i="7"/>
  <c r="D36" i="7"/>
  <c r="C36" i="7" s="1"/>
  <c r="E36" i="7"/>
  <c r="F36" i="7"/>
  <c r="I36" i="7"/>
  <c r="K36" i="7"/>
  <c r="M36" i="7"/>
  <c r="N36" i="7"/>
  <c r="D37" i="7"/>
  <c r="C37" i="7" s="1"/>
  <c r="E37" i="7"/>
  <c r="F37" i="7"/>
  <c r="I37" i="7"/>
  <c r="K37" i="7"/>
  <c r="M37" i="7"/>
  <c r="N37" i="7"/>
  <c r="D38" i="7"/>
  <c r="C38" i="7" s="1"/>
  <c r="E38" i="7"/>
  <c r="F38" i="7"/>
  <c r="I38" i="7"/>
  <c r="K38" i="7"/>
  <c r="M38" i="7"/>
  <c r="N38" i="7"/>
  <c r="D39" i="7"/>
  <c r="C39" i="7" s="1"/>
  <c r="E39" i="7"/>
  <c r="F39" i="7"/>
  <c r="I39" i="7"/>
  <c r="K39" i="7"/>
  <c r="M39" i="7"/>
  <c r="N39" i="7"/>
  <c r="D40" i="7"/>
  <c r="C40" i="7" s="1"/>
  <c r="E40" i="7"/>
  <c r="F40" i="7"/>
  <c r="I40" i="7"/>
  <c r="K40" i="7"/>
  <c r="M40" i="7"/>
  <c r="N40" i="7"/>
  <c r="D41" i="7"/>
  <c r="C41" i="7" s="1"/>
  <c r="E41" i="7"/>
  <c r="F41" i="7"/>
  <c r="I41" i="7"/>
  <c r="K41" i="7"/>
  <c r="M41" i="7"/>
  <c r="N41" i="7"/>
  <c r="D42" i="7"/>
  <c r="C42" i="7" s="1"/>
  <c r="E42" i="7"/>
  <c r="F42" i="7"/>
  <c r="I42" i="7"/>
  <c r="K42" i="7"/>
  <c r="M42" i="7"/>
  <c r="N42" i="7"/>
  <c r="D43" i="7"/>
  <c r="C43" i="7" s="1"/>
  <c r="E43" i="7"/>
  <c r="F43" i="7"/>
  <c r="I43" i="7"/>
  <c r="K43" i="7"/>
  <c r="M43" i="7"/>
  <c r="N43" i="7"/>
  <c r="D44" i="7"/>
  <c r="C44" i="7" s="1"/>
  <c r="E44" i="7"/>
  <c r="F44" i="7"/>
  <c r="I44" i="7"/>
  <c r="K44" i="7"/>
  <c r="M44" i="7"/>
  <c r="N44" i="7"/>
  <c r="D45" i="7"/>
  <c r="C45" i="7" s="1"/>
  <c r="E45" i="7"/>
  <c r="F45" i="7"/>
  <c r="I45" i="7"/>
  <c r="K45" i="7"/>
  <c r="M45" i="7"/>
  <c r="N45" i="7"/>
  <c r="D46" i="7"/>
  <c r="C46" i="7" s="1"/>
  <c r="E46" i="7"/>
  <c r="F46" i="7"/>
  <c r="I46" i="7"/>
  <c r="K46" i="7"/>
  <c r="M46" i="7"/>
  <c r="N46" i="7"/>
  <c r="D47" i="7"/>
  <c r="C47" i="7" s="1"/>
  <c r="E47" i="7"/>
  <c r="F47" i="7"/>
  <c r="I47" i="7"/>
  <c r="K47" i="7"/>
  <c r="M47" i="7"/>
  <c r="N47" i="7"/>
  <c r="D48" i="7"/>
  <c r="C48" i="7" s="1"/>
  <c r="E48" i="7"/>
  <c r="F48" i="7"/>
  <c r="I48" i="7"/>
  <c r="K48" i="7"/>
  <c r="M48" i="7"/>
  <c r="N48" i="7"/>
  <c r="D49" i="7"/>
  <c r="C49" i="7" s="1"/>
  <c r="E49" i="7"/>
  <c r="F49" i="7"/>
  <c r="I49" i="7"/>
  <c r="K49" i="7"/>
  <c r="M49" i="7"/>
  <c r="N49" i="7"/>
  <c r="D50" i="7"/>
  <c r="C50" i="7" s="1"/>
  <c r="E50" i="7"/>
  <c r="F50" i="7"/>
  <c r="I50" i="7"/>
  <c r="K50" i="7"/>
  <c r="M50" i="7"/>
  <c r="N50" i="7"/>
  <c r="D51" i="7"/>
  <c r="C51" i="7" s="1"/>
  <c r="E51" i="7"/>
  <c r="F51" i="7"/>
  <c r="I51" i="7"/>
  <c r="K51" i="7"/>
  <c r="M51" i="7"/>
  <c r="N51" i="7"/>
  <c r="D52" i="7"/>
  <c r="C52" i="7" s="1"/>
  <c r="E52" i="7"/>
  <c r="F52" i="7"/>
  <c r="I52" i="7"/>
  <c r="K52" i="7"/>
  <c r="M52" i="7"/>
  <c r="N52" i="7"/>
  <c r="D53" i="7"/>
  <c r="C53" i="7" s="1"/>
  <c r="E53" i="7"/>
  <c r="F53" i="7"/>
  <c r="I53" i="7"/>
  <c r="K53" i="7"/>
  <c r="M53" i="7"/>
  <c r="N53" i="7"/>
  <c r="D54" i="7"/>
  <c r="C54" i="7" s="1"/>
  <c r="E54" i="7"/>
  <c r="F54" i="7"/>
  <c r="I54" i="7"/>
  <c r="K54" i="7"/>
  <c r="M54" i="7"/>
  <c r="N54" i="7"/>
  <c r="D55" i="7"/>
  <c r="C55" i="7" s="1"/>
  <c r="E55" i="7"/>
  <c r="F55" i="7"/>
  <c r="I55" i="7"/>
  <c r="K55" i="7"/>
  <c r="M55" i="7"/>
  <c r="N55" i="7"/>
  <c r="D56" i="7"/>
  <c r="C56" i="7" s="1"/>
  <c r="E56" i="7"/>
  <c r="F56" i="7"/>
  <c r="I56" i="7"/>
  <c r="K56" i="7"/>
  <c r="M56" i="7"/>
  <c r="N56" i="7"/>
  <c r="D57" i="7"/>
  <c r="C57" i="7" s="1"/>
  <c r="E57" i="7"/>
  <c r="F57" i="7"/>
  <c r="I57" i="7"/>
  <c r="K57" i="7"/>
  <c r="M57" i="7"/>
  <c r="N57" i="7"/>
  <c r="D58" i="7"/>
  <c r="C58" i="7" s="1"/>
  <c r="E58" i="7"/>
  <c r="F58" i="7"/>
  <c r="I58" i="7"/>
  <c r="K58" i="7"/>
  <c r="M58" i="7"/>
  <c r="N58" i="7"/>
  <c r="D59" i="7"/>
  <c r="C59" i="7" s="1"/>
  <c r="E59" i="7"/>
  <c r="F59" i="7"/>
  <c r="I59" i="7"/>
  <c r="K59" i="7"/>
  <c r="M59" i="7"/>
  <c r="N59" i="7"/>
  <c r="D60" i="7"/>
  <c r="C60" i="7" s="1"/>
  <c r="E60" i="7"/>
  <c r="F60" i="7"/>
  <c r="I60" i="7"/>
  <c r="K60" i="7"/>
  <c r="M60" i="7"/>
  <c r="N60" i="7"/>
  <c r="D61" i="7"/>
  <c r="C61" i="7" s="1"/>
  <c r="E61" i="7"/>
  <c r="F61" i="7"/>
  <c r="I61" i="7"/>
  <c r="K61" i="7"/>
  <c r="M61" i="7"/>
  <c r="N61" i="7"/>
  <c r="D62" i="7"/>
  <c r="C62" i="7" s="1"/>
  <c r="E62" i="7"/>
  <c r="F62" i="7"/>
  <c r="I62" i="7"/>
  <c r="K62" i="7"/>
  <c r="M62" i="7"/>
  <c r="N62" i="7"/>
  <c r="D63" i="7"/>
  <c r="C63" i="7" s="1"/>
  <c r="E63" i="7"/>
  <c r="F63" i="7"/>
  <c r="I63" i="7"/>
  <c r="K63" i="7"/>
  <c r="M63" i="7"/>
  <c r="N63" i="7"/>
  <c r="D64" i="7"/>
  <c r="C64" i="7" s="1"/>
  <c r="E64" i="7"/>
  <c r="F64" i="7"/>
  <c r="I64" i="7"/>
  <c r="K64" i="7"/>
  <c r="M64" i="7"/>
  <c r="N64" i="7"/>
  <c r="D65" i="7"/>
  <c r="C65" i="7" s="1"/>
  <c r="E65" i="7"/>
  <c r="F65" i="7"/>
  <c r="I65" i="7"/>
  <c r="K65" i="7"/>
  <c r="M65" i="7"/>
  <c r="N65" i="7"/>
  <c r="D66" i="7"/>
  <c r="C66" i="7" s="1"/>
  <c r="E66" i="7"/>
  <c r="F66" i="7"/>
  <c r="I66" i="7"/>
  <c r="K66" i="7"/>
  <c r="M66" i="7"/>
  <c r="N66" i="7"/>
  <c r="D67" i="7"/>
  <c r="C67" i="7" s="1"/>
  <c r="E67" i="7"/>
  <c r="F67" i="7"/>
  <c r="I67" i="7"/>
  <c r="K67" i="7"/>
  <c r="M67" i="7"/>
  <c r="N67" i="7"/>
  <c r="D68" i="7"/>
  <c r="C68" i="7" s="1"/>
  <c r="E68" i="7"/>
  <c r="F68" i="7"/>
  <c r="I68" i="7"/>
  <c r="K68" i="7"/>
  <c r="M68" i="7"/>
  <c r="N68" i="7"/>
  <c r="D69" i="7"/>
  <c r="C69" i="7" s="1"/>
  <c r="E69" i="7"/>
  <c r="F69" i="7"/>
  <c r="I69" i="7"/>
  <c r="K69" i="7"/>
  <c r="M69" i="7"/>
  <c r="N69" i="7"/>
  <c r="D70" i="7"/>
  <c r="C70" i="7" s="1"/>
  <c r="E70" i="7"/>
  <c r="F70" i="7"/>
  <c r="I70" i="7"/>
  <c r="K70" i="7"/>
  <c r="M70" i="7"/>
  <c r="N70" i="7"/>
  <c r="D71" i="7"/>
  <c r="C71" i="7" s="1"/>
  <c r="E71" i="7"/>
  <c r="F71" i="7"/>
  <c r="I71" i="7"/>
  <c r="K71" i="7"/>
  <c r="M71" i="7"/>
  <c r="N71" i="7"/>
  <c r="D72" i="7"/>
  <c r="C72" i="7" s="1"/>
  <c r="E72" i="7"/>
  <c r="F72" i="7"/>
  <c r="I72" i="7"/>
  <c r="K72" i="7"/>
  <c r="M72" i="7"/>
  <c r="N72" i="7"/>
  <c r="D73" i="7"/>
  <c r="C73" i="7" s="1"/>
  <c r="E73" i="7"/>
  <c r="F73" i="7"/>
  <c r="I73" i="7"/>
  <c r="K73" i="7"/>
  <c r="M73" i="7"/>
  <c r="N73" i="7"/>
  <c r="D74" i="7"/>
  <c r="C74" i="7" s="1"/>
  <c r="E74" i="7"/>
  <c r="F74" i="7"/>
  <c r="I74" i="7"/>
  <c r="K74" i="7"/>
  <c r="M74" i="7"/>
  <c r="N74" i="7"/>
  <c r="D75" i="7"/>
  <c r="C75" i="7" s="1"/>
  <c r="E75" i="7"/>
  <c r="F75" i="7"/>
  <c r="I75" i="7"/>
  <c r="K75" i="7"/>
  <c r="M75" i="7"/>
  <c r="N75" i="7"/>
  <c r="D76" i="7"/>
  <c r="C76" i="7" s="1"/>
  <c r="E76" i="7"/>
  <c r="F76" i="7"/>
  <c r="I76" i="7"/>
  <c r="K76" i="7"/>
  <c r="M76" i="7"/>
  <c r="N76" i="7"/>
  <c r="D77" i="7"/>
  <c r="C77" i="7" s="1"/>
  <c r="E77" i="7"/>
  <c r="F77" i="7"/>
  <c r="I77" i="7"/>
  <c r="K77" i="7"/>
  <c r="M77" i="7"/>
  <c r="N77" i="7"/>
  <c r="D78" i="7"/>
  <c r="C78" i="7" s="1"/>
  <c r="E78" i="7"/>
  <c r="F78" i="7"/>
  <c r="I78" i="7"/>
  <c r="K78" i="7"/>
  <c r="M78" i="7"/>
  <c r="N78" i="7"/>
  <c r="D79" i="7"/>
  <c r="C79" i="7" s="1"/>
  <c r="E79" i="7"/>
  <c r="F79" i="7"/>
  <c r="I79" i="7"/>
  <c r="K79" i="7"/>
  <c r="M79" i="7"/>
  <c r="N79" i="7"/>
  <c r="D80" i="7"/>
  <c r="C80" i="7" s="1"/>
  <c r="E80" i="7"/>
  <c r="F80" i="7"/>
  <c r="I80" i="7"/>
  <c r="K80" i="7"/>
  <c r="M80" i="7"/>
  <c r="N80" i="7"/>
  <c r="D81" i="7"/>
  <c r="C81" i="7" s="1"/>
  <c r="E81" i="7"/>
  <c r="F81" i="7"/>
  <c r="I81" i="7"/>
  <c r="K81" i="7"/>
  <c r="M81" i="7"/>
  <c r="N81" i="7"/>
  <c r="D82" i="7"/>
  <c r="C82" i="7" s="1"/>
  <c r="E82" i="7"/>
  <c r="F82" i="7"/>
  <c r="I82" i="7"/>
  <c r="K82" i="7"/>
  <c r="M82" i="7"/>
  <c r="N82" i="7"/>
  <c r="D83" i="7"/>
  <c r="C83" i="7" s="1"/>
  <c r="E83" i="7"/>
  <c r="F83" i="7"/>
  <c r="I83" i="7"/>
  <c r="K83" i="7"/>
  <c r="M83" i="7"/>
  <c r="N83" i="7"/>
  <c r="D84" i="7"/>
  <c r="C84" i="7" s="1"/>
  <c r="E84" i="7"/>
  <c r="F84" i="7"/>
  <c r="I84" i="7"/>
  <c r="K84" i="7"/>
  <c r="M84" i="7"/>
  <c r="N84" i="7"/>
  <c r="D85" i="7"/>
  <c r="C85" i="7" s="1"/>
  <c r="E85" i="7"/>
  <c r="F85" i="7"/>
  <c r="I85" i="7"/>
  <c r="K85" i="7"/>
  <c r="M85" i="7"/>
  <c r="N85" i="7"/>
  <c r="D86" i="7"/>
  <c r="C86" i="7" s="1"/>
  <c r="E86" i="7"/>
  <c r="F86" i="7"/>
  <c r="I86" i="7"/>
  <c r="K86" i="7"/>
  <c r="M86" i="7"/>
  <c r="N86" i="7"/>
  <c r="D87" i="7"/>
  <c r="C87" i="7" s="1"/>
  <c r="E87" i="7"/>
  <c r="F87" i="7"/>
  <c r="I87" i="7"/>
  <c r="K87" i="7"/>
  <c r="M87" i="7"/>
  <c r="N87" i="7"/>
  <c r="D88" i="7"/>
  <c r="C88" i="7" s="1"/>
  <c r="E88" i="7"/>
  <c r="F88" i="7"/>
  <c r="I88" i="7"/>
  <c r="K88" i="7"/>
  <c r="M88" i="7"/>
  <c r="N88" i="7"/>
  <c r="D89" i="7"/>
  <c r="C89" i="7" s="1"/>
  <c r="E89" i="7"/>
  <c r="F89" i="7"/>
  <c r="I89" i="7"/>
  <c r="K89" i="7"/>
  <c r="M89" i="7"/>
  <c r="N89" i="7"/>
  <c r="D90" i="7"/>
  <c r="C90" i="7" s="1"/>
  <c r="E90" i="7"/>
  <c r="F90" i="7"/>
  <c r="I90" i="7"/>
  <c r="K90" i="7"/>
  <c r="M90" i="7"/>
  <c r="N90" i="7"/>
  <c r="D91" i="7"/>
  <c r="C91" i="7" s="1"/>
  <c r="E91" i="7"/>
  <c r="F91" i="7"/>
  <c r="I91" i="7"/>
  <c r="K91" i="7"/>
  <c r="M91" i="7"/>
  <c r="N91" i="7"/>
  <c r="D92" i="7"/>
  <c r="C92" i="7" s="1"/>
  <c r="E92" i="7"/>
  <c r="F92" i="7"/>
  <c r="I92" i="7"/>
  <c r="K92" i="7"/>
  <c r="M92" i="7"/>
  <c r="N92" i="7"/>
  <c r="D93" i="7"/>
  <c r="C93" i="7" s="1"/>
  <c r="E93" i="7"/>
  <c r="F93" i="7"/>
  <c r="I93" i="7"/>
  <c r="K93" i="7"/>
  <c r="M93" i="7"/>
  <c r="N93" i="7"/>
  <c r="D94" i="7"/>
  <c r="C94" i="7" s="1"/>
  <c r="E94" i="7"/>
  <c r="F94" i="7"/>
  <c r="I94" i="7"/>
  <c r="K94" i="7"/>
  <c r="M94" i="7"/>
  <c r="N94" i="7"/>
  <c r="D95" i="7"/>
  <c r="C95" i="7" s="1"/>
  <c r="E95" i="7"/>
  <c r="F95" i="7"/>
  <c r="I95" i="7"/>
  <c r="K95" i="7"/>
  <c r="M95" i="7"/>
  <c r="N95" i="7"/>
  <c r="D96" i="7"/>
  <c r="C96" i="7" s="1"/>
  <c r="E96" i="7"/>
  <c r="F96" i="7"/>
  <c r="I96" i="7"/>
  <c r="K96" i="7"/>
  <c r="M96" i="7"/>
  <c r="N96" i="7"/>
  <c r="D97" i="7"/>
  <c r="C97" i="7" s="1"/>
  <c r="E97" i="7"/>
  <c r="F97" i="7"/>
  <c r="I97" i="7"/>
  <c r="K97" i="7"/>
  <c r="M97" i="7"/>
  <c r="N97" i="7"/>
  <c r="D98" i="7"/>
  <c r="C98" i="7" s="1"/>
  <c r="E98" i="7"/>
  <c r="F98" i="7"/>
  <c r="I98" i="7"/>
  <c r="K98" i="7"/>
  <c r="M98" i="7"/>
  <c r="N98" i="7"/>
  <c r="D99" i="7"/>
  <c r="C99" i="7" s="1"/>
  <c r="E99" i="7"/>
  <c r="F99" i="7"/>
  <c r="I99" i="7"/>
  <c r="K99" i="7"/>
  <c r="M99" i="7"/>
  <c r="N99" i="7"/>
  <c r="D100" i="7"/>
  <c r="C100" i="7" s="1"/>
  <c r="E100" i="7"/>
  <c r="F100" i="7"/>
  <c r="I100" i="7"/>
  <c r="K100" i="7"/>
  <c r="M100" i="7"/>
  <c r="N100" i="7"/>
  <c r="D101" i="7"/>
  <c r="C101" i="7" s="1"/>
  <c r="E101" i="7"/>
  <c r="F101" i="7"/>
  <c r="I101" i="7"/>
  <c r="K101" i="7"/>
  <c r="M101" i="7"/>
  <c r="N101" i="7"/>
  <c r="D102" i="7"/>
  <c r="C102" i="7" s="1"/>
  <c r="E102" i="7"/>
  <c r="F102" i="7"/>
  <c r="I102" i="7"/>
  <c r="K102" i="7"/>
  <c r="M102" i="7"/>
  <c r="N102" i="7"/>
  <c r="D103" i="7"/>
  <c r="C103" i="7" s="1"/>
  <c r="E103" i="7"/>
  <c r="F103" i="7"/>
  <c r="I103" i="7"/>
  <c r="K103" i="7"/>
  <c r="M103" i="7"/>
  <c r="N103" i="7"/>
  <c r="D104" i="7"/>
  <c r="C104" i="7" s="1"/>
  <c r="E104" i="7"/>
  <c r="F104" i="7"/>
  <c r="I104" i="7"/>
  <c r="K104" i="7"/>
  <c r="M104" i="7"/>
  <c r="N104" i="7"/>
  <c r="D105" i="7"/>
  <c r="C105" i="7" s="1"/>
  <c r="E105" i="7"/>
  <c r="F105" i="7"/>
  <c r="I105" i="7"/>
  <c r="K105" i="7"/>
  <c r="M105" i="7"/>
  <c r="N105" i="7"/>
  <c r="D106" i="7"/>
  <c r="C106" i="7" s="1"/>
  <c r="E106" i="7"/>
  <c r="F106" i="7"/>
  <c r="I106" i="7"/>
  <c r="K106" i="7"/>
  <c r="M106" i="7"/>
  <c r="N106" i="7"/>
  <c r="D107" i="7"/>
  <c r="C107" i="7" s="1"/>
  <c r="E107" i="7"/>
  <c r="F107" i="7"/>
  <c r="I107" i="7"/>
  <c r="K107" i="7"/>
  <c r="M107" i="7"/>
  <c r="N107" i="7"/>
  <c r="D108" i="7"/>
  <c r="C108" i="7" s="1"/>
  <c r="E108" i="7"/>
  <c r="F108" i="7"/>
  <c r="I108" i="7"/>
  <c r="K108" i="7"/>
  <c r="M108" i="7"/>
  <c r="N108" i="7"/>
  <c r="D109" i="7"/>
  <c r="C109" i="7" s="1"/>
  <c r="E109" i="7"/>
  <c r="F109" i="7"/>
  <c r="I109" i="7"/>
  <c r="K109" i="7"/>
  <c r="M109" i="7"/>
  <c r="N109" i="7"/>
  <c r="D110" i="7"/>
  <c r="C110" i="7" s="1"/>
  <c r="E110" i="7"/>
  <c r="F110" i="7"/>
  <c r="I110" i="7"/>
  <c r="K110" i="7"/>
  <c r="M110" i="7"/>
  <c r="N110" i="7"/>
  <c r="D111" i="7"/>
  <c r="C111" i="7" s="1"/>
  <c r="E111" i="7"/>
  <c r="F111" i="7"/>
  <c r="I111" i="7"/>
  <c r="K111" i="7"/>
  <c r="M111" i="7"/>
  <c r="N111" i="7"/>
  <c r="D112" i="7"/>
  <c r="C112" i="7" s="1"/>
  <c r="E112" i="7"/>
  <c r="F112" i="7"/>
  <c r="I112" i="7"/>
  <c r="K112" i="7"/>
  <c r="M112" i="7"/>
  <c r="N112" i="7"/>
  <c r="D113" i="7"/>
  <c r="C113" i="7" s="1"/>
  <c r="E113" i="7"/>
  <c r="F113" i="7"/>
  <c r="I113" i="7"/>
  <c r="K113" i="7"/>
  <c r="M113" i="7"/>
  <c r="N113" i="7"/>
  <c r="D114" i="7"/>
  <c r="C114" i="7" s="1"/>
  <c r="E114" i="7"/>
  <c r="F114" i="7"/>
  <c r="I114" i="7"/>
  <c r="K114" i="7"/>
  <c r="M114" i="7"/>
  <c r="N114" i="7"/>
  <c r="D115" i="7"/>
  <c r="C115" i="7" s="1"/>
  <c r="E115" i="7"/>
  <c r="F115" i="7"/>
  <c r="I115" i="7"/>
  <c r="K115" i="7"/>
  <c r="M115" i="7"/>
  <c r="N115" i="7"/>
  <c r="D116" i="7"/>
  <c r="C116" i="7" s="1"/>
  <c r="E116" i="7"/>
  <c r="F116" i="7"/>
  <c r="I116" i="7"/>
  <c r="K116" i="7"/>
  <c r="M116" i="7"/>
  <c r="N116" i="7"/>
  <c r="D117" i="7"/>
  <c r="C117" i="7" s="1"/>
  <c r="E117" i="7"/>
  <c r="F117" i="7"/>
  <c r="I117" i="7"/>
  <c r="K117" i="7"/>
  <c r="M117" i="7"/>
  <c r="N117" i="7"/>
  <c r="D118" i="7"/>
  <c r="C118" i="7" s="1"/>
  <c r="E118" i="7"/>
  <c r="F118" i="7"/>
  <c r="I118" i="7"/>
  <c r="K118" i="7"/>
  <c r="M118" i="7"/>
  <c r="N118" i="7"/>
  <c r="D119" i="7"/>
  <c r="C119" i="7" s="1"/>
  <c r="E119" i="7"/>
  <c r="F119" i="7"/>
  <c r="I119" i="7"/>
  <c r="K119" i="7"/>
  <c r="M119" i="7"/>
  <c r="N119" i="7"/>
  <c r="D120" i="7"/>
  <c r="C120" i="7" s="1"/>
  <c r="E120" i="7"/>
  <c r="F120" i="7"/>
  <c r="I120" i="7"/>
  <c r="K120" i="7"/>
  <c r="M120" i="7"/>
  <c r="N120" i="7"/>
  <c r="D121" i="7"/>
  <c r="C121" i="7" s="1"/>
  <c r="E121" i="7"/>
  <c r="F121" i="7"/>
  <c r="I121" i="7"/>
  <c r="K121" i="7"/>
  <c r="M121" i="7"/>
  <c r="N121" i="7"/>
  <c r="D122" i="7"/>
  <c r="C122" i="7" s="1"/>
  <c r="E122" i="7"/>
  <c r="F122" i="7"/>
  <c r="I122" i="7"/>
  <c r="K122" i="7"/>
  <c r="M122" i="7"/>
  <c r="N122" i="7"/>
  <c r="C123" i="7"/>
  <c r="D123" i="7"/>
  <c r="E123" i="7"/>
  <c r="F123" i="7"/>
  <c r="I123" i="7"/>
  <c r="K123" i="7"/>
  <c r="M123" i="7"/>
  <c r="N123" i="7"/>
  <c r="C124" i="7"/>
  <c r="D124" i="7"/>
  <c r="E124" i="7"/>
  <c r="F124" i="7"/>
  <c r="I124" i="7"/>
  <c r="K124" i="7"/>
  <c r="M124" i="7"/>
  <c r="N124" i="7"/>
  <c r="C125" i="7"/>
  <c r="D125" i="7"/>
  <c r="E125" i="7"/>
  <c r="F125" i="7"/>
  <c r="I125" i="7"/>
  <c r="K125" i="7"/>
  <c r="M125" i="7"/>
  <c r="N125" i="7"/>
  <c r="D126" i="7"/>
  <c r="C126" i="7" s="1"/>
  <c r="E126" i="7"/>
  <c r="F126" i="7"/>
  <c r="I126" i="7"/>
  <c r="K126" i="7"/>
  <c r="M126" i="7"/>
  <c r="N126" i="7"/>
  <c r="D127" i="7"/>
  <c r="C127" i="7" s="1"/>
  <c r="E127" i="7"/>
  <c r="F127" i="7"/>
  <c r="I127" i="7"/>
  <c r="K127" i="7"/>
  <c r="M127" i="7"/>
  <c r="N127" i="7"/>
  <c r="D128" i="7"/>
  <c r="C128" i="7" s="1"/>
  <c r="E128" i="7"/>
  <c r="F128" i="7"/>
  <c r="I128" i="7"/>
  <c r="K128" i="7"/>
  <c r="M128" i="7"/>
  <c r="N128" i="7"/>
  <c r="D129" i="7"/>
  <c r="C129" i="7" s="1"/>
  <c r="E129" i="7"/>
  <c r="F129" i="7"/>
  <c r="I129" i="7"/>
  <c r="K129" i="7"/>
  <c r="M129" i="7"/>
  <c r="N129" i="7"/>
  <c r="D130" i="7"/>
  <c r="C130" i="7" s="1"/>
  <c r="E130" i="7"/>
  <c r="F130" i="7"/>
  <c r="I130" i="7"/>
  <c r="K130" i="7"/>
  <c r="M130" i="7"/>
  <c r="N130" i="7"/>
  <c r="D131" i="7"/>
  <c r="C131" i="7" s="1"/>
  <c r="E131" i="7"/>
  <c r="F131" i="7"/>
  <c r="I131" i="7"/>
  <c r="K131" i="7"/>
  <c r="M131" i="7"/>
  <c r="N131" i="7"/>
  <c r="D132" i="7"/>
  <c r="C132" i="7" s="1"/>
  <c r="E132" i="7"/>
  <c r="F132" i="7"/>
  <c r="I132" i="7"/>
  <c r="K132" i="7"/>
  <c r="M132" i="7"/>
  <c r="N132" i="7"/>
  <c r="D133" i="7"/>
  <c r="C133" i="7" s="1"/>
  <c r="E133" i="7"/>
  <c r="F133" i="7"/>
  <c r="I133" i="7"/>
  <c r="K133" i="7"/>
  <c r="M133" i="7"/>
  <c r="N133" i="7"/>
  <c r="D134" i="7"/>
  <c r="C134" i="7" s="1"/>
  <c r="E134" i="7"/>
  <c r="F134" i="7"/>
  <c r="I134" i="7"/>
  <c r="K134" i="7"/>
  <c r="M134" i="7"/>
  <c r="N134" i="7"/>
  <c r="D135" i="7"/>
  <c r="C135" i="7" s="1"/>
  <c r="E135" i="7"/>
  <c r="F135" i="7"/>
  <c r="I135" i="7"/>
  <c r="K135" i="7"/>
  <c r="M135" i="7"/>
  <c r="N135" i="7"/>
  <c r="D136" i="7"/>
  <c r="C136" i="7" s="1"/>
  <c r="E136" i="7"/>
  <c r="F136" i="7"/>
  <c r="I136" i="7"/>
  <c r="K136" i="7"/>
  <c r="M136" i="7"/>
  <c r="N136" i="7"/>
  <c r="D137" i="7"/>
  <c r="C137" i="7" s="1"/>
  <c r="E137" i="7"/>
  <c r="F137" i="7"/>
  <c r="I137" i="7"/>
  <c r="K137" i="7"/>
  <c r="M137" i="7"/>
  <c r="N137" i="7"/>
  <c r="D138" i="7"/>
  <c r="C138" i="7" s="1"/>
  <c r="E138" i="7"/>
  <c r="F138" i="7"/>
  <c r="I138" i="7"/>
  <c r="K138" i="7"/>
  <c r="M138" i="7"/>
  <c r="N138" i="7"/>
  <c r="D139" i="7"/>
  <c r="C139" i="7" s="1"/>
  <c r="E139" i="7"/>
  <c r="F139" i="7"/>
  <c r="I139" i="7"/>
  <c r="K139" i="7"/>
  <c r="M139" i="7"/>
  <c r="N139" i="7"/>
  <c r="D140" i="7"/>
  <c r="C140" i="7" s="1"/>
  <c r="E140" i="7"/>
  <c r="F140" i="7"/>
  <c r="I140" i="7"/>
  <c r="K140" i="7"/>
  <c r="M140" i="7"/>
  <c r="N140" i="7"/>
  <c r="D141" i="7"/>
  <c r="C141" i="7" s="1"/>
  <c r="E141" i="7"/>
  <c r="F141" i="7"/>
  <c r="I141" i="7"/>
  <c r="K141" i="7"/>
  <c r="M141" i="7"/>
  <c r="N141" i="7"/>
  <c r="D142" i="7"/>
  <c r="C142" i="7" s="1"/>
  <c r="E142" i="7"/>
  <c r="F142" i="7"/>
  <c r="I142" i="7"/>
  <c r="K142" i="7"/>
  <c r="M142" i="7"/>
  <c r="N142" i="7"/>
  <c r="D143" i="7"/>
  <c r="C143" i="7" s="1"/>
  <c r="E143" i="7"/>
  <c r="F143" i="7"/>
  <c r="I143" i="7"/>
  <c r="K143" i="7"/>
  <c r="M143" i="7"/>
  <c r="N143" i="7"/>
  <c r="D144" i="7"/>
  <c r="C144" i="7" s="1"/>
  <c r="E144" i="7"/>
  <c r="F144" i="7"/>
  <c r="I144" i="7"/>
  <c r="K144" i="7"/>
  <c r="M144" i="7"/>
  <c r="N144" i="7"/>
  <c r="D145" i="7"/>
  <c r="C145" i="7" s="1"/>
  <c r="E145" i="7"/>
  <c r="F145" i="7"/>
  <c r="I145" i="7"/>
  <c r="K145" i="7"/>
  <c r="M145" i="7"/>
  <c r="N145" i="7"/>
  <c r="D146" i="7"/>
  <c r="C146" i="7" s="1"/>
  <c r="E146" i="7"/>
  <c r="F146" i="7"/>
  <c r="I146" i="7"/>
  <c r="K146" i="7"/>
  <c r="M146" i="7"/>
  <c r="N146" i="7"/>
  <c r="D147" i="7"/>
  <c r="C147" i="7" s="1"/>
  <c r="E147" i="7"/>
  <c r="F147" i="7"/>
  <c r="I147" i="7"/>
  <c r="K147" i="7"/>
  <c r="M147" i="7"/>
  <c r="N147" i="7"/>
  <c r="D148" i="7"/>
  <c r="C148" i="7" s="1"/>
  <c r="E148" i="7"/>
  <c r="F148" i="7"/>
  <c r="I148" i="7"/>
  <c r="K148" i="7"/>
  <c r="M148" i="7"/>
  <c r="N148" i="7"/>
  <c r="D149" i="7"/>
  <c r="C149" i="7" s="1"/>
  <c r="E149" i="7"/>
  <c r="F149" i="7"/>
  <c r="I149" i="7"/>
  <c r="K149" i="7"/>
  <c r="M149" i="7"/>
  <c r="N149" i="7"/>
  <c r="D150" i="7"/>
  <c r="C150" i="7" s="1"/>
  <c r="E150" i="7"/>
  <c r="F150" i="7"/>
  <c r="I150" i="7"/>
  <c r="K150" i="7"/>
  <c r="M150" i="7"/>
  <c r="N150" i="7"/>
  <c r="D151" i="7"/>
  <c r="C151" i="7" s="1"/>
  <c r="E151" i="7"/>
  <c r="F151" i="7"/>
  <c r="I151" i="7"/>
  <c r="K151" i="7"/>
  <c r="M151" i="7"/>
  <c r="N151" i="7"/>
  <c r="D152" i="7"/>
  <c r="C152" i="7" s="1"/>
  <c r="E152" i="7"/>
  <c r="F152" i="7"/>
  <c r="I152" i="7"/>
  <c r="K152" i="7"/>
  <c r="M152" i="7"/>
  <c r="N152" i="7"/>
  <c r="D153" i="7"/>
  <c r="C153" i="7" s="1"/>
  <c r="E153" i="7"/>
  <c r="F153" i="7"/>
  <c r="I153" i="7"/>
  <c r="K153" i="7"/>
  <c r="M153" i="7"/>
  <c r="N153" i="7"/>
  <c r="D154" i="7"/>
  <c r="C154" i="7" s="1"/>
  <c r="E154" i="7"/>
  <c r="F154" i="7"/>
  <c r="I154" i="7"/>
  <c r="K154" i="7"/>
  <c r="M154" i="7"/>
  <c r="N154" i="7"/>
  <c r="D155" i="7"/>
  <c r="C155" i="7" s="1"/>
  <c r="E155" i="7"/>
  <c r="F155" i="7"/>
  <c r="I155" i="7"/>
  <c r="K155" i="7"/>
  <c r="M155" i="7"/>
  <c r="N155" i="7"/>
  <c r="D156" i="7"/>
  <c r="C156" i="7" s="1"/>
  <c r="E156" i="7"/>
  <c r="F156" i="7"/>
  <c r="I156" i="7"/>
  <c r="K156" i="7"/>
  <c r="M156" i="7"/>
  <c r="N156" i="7"/>
  <c r="D157" i="7"/>
  <c r="C157" i="7" s="1"/>
  <c r="E157" i="7"/>
  <c r="F157" i="7"/>
  <c r="I157" i="7"/>
  <c r="K157" i="7"/>
  <c r="M157" i="7"/>
  <c r="N157" i="7"/>
  <c r="D158" i="7"/>
  <c r="C158" i="7" s="1"/>
  <c r="E158" i="7"/>
  <c r="F158" i="7"/>
  <c r="I158" i="7"/>
  <c r="K158" i="7"/>
  <c r="M158" i="7"/>
  <c r="N158" i="7"/>
  <c r="D159" i="7"/>
  <c r="C159" i="7" s="1"/>
  <c r="E159" i="7"/>
  <c r="F159" i="7"/>
  <c r="I159" i="7"/>
  <c r="K159" i="7"/>
  <c r="M159" i="7"/>
  <c r="N159" i="7"/>
  <c r="D160" i="7"/>
  <c r="C160" i="7" s="1"/>
  <c r="E160" i="7"/>
  <c r="F160" i="7"/>
  <c r="I160" i="7"/>
  <c r="K160" i="7"/>
  <c r="M160" i="7"/>
  <c r="N160" i="7"/>
  <c r="D161" i="7"/>
  <c r="C161" i="7" s="1"/>
  <c r="E161" i="7"/>
  <c r="F161" i="7"/>
  <c r="I161" i="7"/>
  <c r="K161" i="7"/>
  <c r="M161" i="7"/>
  <c r="N161" i="7"/>
  <c r="D162" i="7"/>
  <c r="C162" i="7" s="1"/>
  <c r="E162" i="7"/>
  <c r="F162" i="7"/>
  <c r="I162" i="7"/>
  <c r="K162" i="7"/>
  <c r="M162" i="7"/>
  <c r="N162" i="7"/>
  <c r="D163" i="7"/>
  <c r="C163" i="7" s="1"/>
  <c r="E163" i="7"/>
  <c r="F163" i="7"/>
  <c r="I163" i="7"/>
  <c r="K163" i="7"/>
  <c r="M163" i="7"/>
  <c r="N163" i="7"/>
  <c r="D164" i="7"/>
  <c r="C164" i="7" s="1"/>
  <c r="E164" i="7"/>
  <c r="F164" i="7"/>
  <c r="I164" i="7"/>
  <c r="K164" i="7"/>
  <c r="M164" i="7"/>
  <c r="N164" i="7"/>
  <c r="D165" i="7"/>
  <c r="C165" i="7" s="1"/>
  <c r="E165" i="7"/>
  <c r="F165" i="7"/>
  <c r="I165" i="7"/>
  <c r="K165" i="7"/>
  <c r="M165" i="7"/>
  <c r="N165" i="7"/>
  <c r="D166" i="7"/>
  <c r="C166" i="7" s="1"/>
  <c r="E166" i="7"/>
  <c r="F166" i="7"/>
  <c r="I166" i="7"/>
  <c r="K166" i="7"/>
  <c r="M166" i="7"/>
  <c r="N166" i="7"/>
  <c r="D167" i="7"/>
  <c r="C167" i="7" s="1"/>
  <c r="E167" i="7"/>
  <c r="F167" i="7"/>
  <c r="I167" i="7"/>
  <c r="K167" i="7"/>
  <c r="M167" i="7"/>
  <c r="N167" i="7"/>
  <c r="D168" i="7"/>
  <c r="C168" i="7" s="1"/>
  <c r="E168" i="7"/>
  <c r="F168" i="7"/>
  <c r="I168" i="7"/>
  <c r="K168" i="7"/>
  <c r="M168" i="7"/>
  <c r="N168" i="7"/>
  <c r="D169" i="7"/>
  <c r="C169" i="7" s="1"/>
  <c r="E169" i="7"/>
  <c r="F169" i="7"/>
  <c r="I169" i="7"/>
  <c r="K169" i="7"/>
  <c r="M169" i="7"/>
  <c r="N169" i="7"/>
  <c r="D170" i="7"/>
  <c r="C170" i="7" s="1"/>
  <c r="E170" i="7"/>
  <c r="F170" i="7"/>
  <c r="I170" i="7"/>
  <c r="K170" i="7"/>
  <c r="M170" i="7"/>
  <c r="N170" i="7"/>
  <c r="D171" i="7"/>
  <c r="C171" i="7" s="1"/>
  <c r="E171" i="7"/>
  <c r="F171" i="7"/>
  <c r="I171" i="7"/>
  <c r="K171" i="7"/>
  <c r="M171" i="7"/>
  <c r="N171" i="7"/>
  <c r="D172" i="7"/>
  <c r="C172" i="7" s="1"/>
  <c r="E172" i="7"/>
  <c r="F172" i="7"/>
  <c r="I172" i="7"/>
  <c r="K172" i="7"/>
  <c r="M172" i="7"/>
  <c r="N172" i="7"/>
  <c r="D173" i="7"/>
  <c r="C173" i="7" s="1"/>
  <c r="E173" i="7"/>
  <c r="F173" i="7"/>
  <c r="I173" i="7"/>
  <c r="K173" i="7"/>
  <c r="M173" i="7"/>
  <c r="N173" i="7"/>
  <c r="D174" i="7"/>
  <c r="C174" i="7" s="1"/>
  <c r="E174" i="7"/>
  <c r="F174" i="7"/>
  <c r="I174" i="7"/>
  <c r="K174" i="7"/>
  <c r="M174" i="7"/>
  <c r="N174" i="7"/>
  <c r="D175" i="7"/>
  <c r="C175" i="7" s="1"/>
  <c r="E175" i="7"/>
  <c r="F175" i="7"/>
  <c r="I175" i="7"/>
  <c r="K175" i="7"/>
  <c r="M175" i="7"/>
  <c r="N175" i="7"/>
  <c r="D176" i="7"/>
  <c r="C176" i="7" s="1"/>
  <c r="E176" i="7"/>
  <c r="F176" i="7"/>
  <c r="I176" i="7"/>
  <c r="K176" i="7"/>
  <c r="M176" i="7"/>
  <c r="N176" i="7"/>
  <c r="D177" i="7"/>
  <c r="C177" i="7" s="1"/>
  <c r="E177" i="7"/>
  <c r="F177" i="7"/>
  <c r="I177" i="7"/>
  <c r="K177" i="7"/>
  <c r="M177" i="7"/>
  <c r="N177" i="7"/>
  <c r="D178" i="7"/>
  <c r="C178" i="7" s="1"/>
  <c r="E178" i="7"/>
  <c r="F178" i="7"/>
  <c r="I178" i="7"/>
  <c r="K178" i="7"/>
  <c r="M178" i="7"/>
  <c r="N178" i="7"/>
  <c r="D179" i="7"/>
  <c r="C179" i="7" s="1"/>
  <c r="E179" i="7"/>
  <c r="F179" i="7"/>
  <c r="I179" i="7"/>
  <c r="K179" i="7"/>
  <c r="M179" i="7"/>
  <c r="N179" i="7"/>
  <c r="D180" i="7"/>
  <c r="C180" i="7" s="1"/>
  <c r="E180" i="7"/>
  <c r="F180" i="7"/>
  <c r="I180" i="7"/>
  <c r="K180" i="7"/>
  <c r="M180" i="7"/>
  <c r="N180" i="7"/>
  <c r="D181" i="7"/>
  <c r="C181" i="7" s="1"/>
  <c r="E181" i="7"/>
  <c r="F181" i="7"/>
  <c r="I181" i="7"/>
  <c r="K181" i="7"/>
  <c r="M181" i="7"/>
  <c r="N181" i="7"/>
  <c r="D182" i="7"/>
  <c r="C182" i="7" s="1"/>
  <c r="E182" i="7"/>
  <c r="F182" i="7"/>
  <c r="I182" i="7"/>
  <c r="K182" i="7"/>
  <c r="M182" i="7"/>
  <c r="N182" i="7"/>
  <c r="D183" i="7"/>
  <c r="C183" i="7" s="1"/>
  <c r="E183" i="7"/>
  <c r="F183" i="7"/>
  <c r="I183" i="7"/>
  <c r="K183" i="7"/>
  <c r="M183" i="7"/>
  <c r="N183" i="7"/>
  <c r="D184" i="7"/>
  <c r="C184" i="7" s="1"/>
  <c r="E184" i="7"/>
  <c r="F184" i="7"/>
  <c r="I184" i="7"/>
  <c r="K184" i="7"/>
  <c r="M184" i="7"/>
  <c r="N184" i="7"/>
  <c r="D185" i="7"/>
  <c r="C185" i="7" s="1"/>
  <c r="E185" i="7"/>
  <c r="F185" i="7"/>
  <c r="I185" i="7"/>
  <c r="K185" i="7"/>
  <c r="M185" i="7"/>
  <c r="N185" i="7"/>
  <c r="D186" i="7"/>
  <c r="C186" i="7" s="1"/>
  <c r="E186" i="7"/>
  <c r="F186" i="7"/>
  <c r="I186" i="7"/>
  <c r="K186" i="7"/>
  <c r="M186" i="7"/>
  <c r="N186" i="7"/>
  <c r="D187" i="7"/>
  <c r="C187" i="7" s="1"/>
  <c r="E187" i="7"/>
  <c r="F187" i="7"/>
  <c r="I187" i="7"/>
  <c r="K187" i="7"/>
  <c r="M187" i="7"/>
  <c r="N187" i="7"/>
  <c r="D188" i="7"/>
  <c r="C188" i="7" s="1"/>
  <c r="E188" i="7"/>
  <c r="F188" i="7"/>
  <c r="I188" i="7"/>
  <c r="K188" i="7"/>
  <c r="M188" i="7"/>
  <c r="N188" i="7"/>
  <c r="D189" i="7"/>
  <c r="C189" i="7" s="1"/>
  <c r="E189" i="7"/>
  <c r="F189" i="7"/>
  <c r="I189" i="7"/>
  <c r="K189" i="7"/>
  <c r="M189" i="7"/>
  <c r="N189" i="7"/>
  <c r="D190" i="7"/>
  <c r="C190" i="7" s="1"/>
  <c r="E190" i="7"/>
  <c r="F190" i="7"/>
  <c r="I190" i="7"/>
  <c r="K190" i="7"/>
  <c r="M190" i="7"/>
  <c r="N190" i="7"/>
  <c r="D191" i="7"/>
  <c r="C191" i="7" s="1"/>
  <c r="E191" i="7"/>
  <c r="F191" i="7"/>
  <c r="I191" i="7"/>
  <c r="K191" i="7"/>
  <c r="M191" i="7"/>
  <c r="N191" i="7"/>
  <c r="D192" i="7"/>
  <c r="C192" i="7" s="1"/>
  <c r="E192" i="7"/>
  <c r="F192" i="7"/>
  <c r="I192" i="7"/>
  <c r="K192" i="7"/>
  <c r="M192" i="7"/>
  <c r="N192" i="7"/>
  <c r="D193" i="7"/>
  <c r="C193" i="7" s="1"/>
  <c r="E193" i="7"/>
  <c r="F193" i="7"/>
  <c r="I193" i="7"/>
  <c r="K193" i="7"/>
  <c r="M193" i="7"/>
  <c r="N193" i="7"/>
  <c r="D194" i="7"/>
  <c r="C194" i="7" s="1"/>
  <c r="E194" i="7"/>
  <c r="F194" i="7"/>
  <c r="I194" i="7"/>
  <c r="K194" i="7"/>
  <c r="M194" i="7"/>
  <c r="N194" i="7"/>
  <c r="D195" i="7"/>
  <c r="C195" i="7" s="1"/>
  <c r="E195" i="7"/>
  <c r="F195" i="7"/>
  <c r="I195" i="7"/>
  <c r="K195" i="7"/>
  <c r="M195" i="7"/>
  <c r="N195" i="7"/>
  <c r="D196" i="7"/>
  <c r="C196" i="7" s="1"/>
  <c r="E196" i="7"/>
  <c r="F196" i="7"/>
  <c r="I196" i="7"/>
  <c r="K196" i="7"/>
  <c r="M196" i="7"/>
  <c r="N196" i="7"/>
  <c r="D197" i="7"/>
  <c r="C197" i="7" s="1"/>
  <c r="E197" i="7"/>
  <c r="F197" i="7"/>
  <c r="I197" i="7"/>
  <c r="K197" i="7"/>
  <c r="M197" i="7"/>
  <c r="N197" i="7"/>
  <c r="D198" i="7"/>
  <c r="C198" i="7" s="1"/>
  <c r="E198" i="7"/>
  <c r="F198" i="7"/>
  <c r="I198" i="7"/>
  <c r="K198" i="7"/>
  <c r="M198" i="7"/>
  <c r="N198" i="7"/>
  <c r="D199" i="7"/>
  <c r="C199" i="7" s="1"/>
  <c r="E199" i="7"/>
  <c r="F199" i="7"/>
  <c r="I199" i="7"/>
  <c r="K199" i="7"/>
  <c r="M199" i="7"/>
  <c r="N199" i="7"/>
  <c r="D200" i="7"/>
  <c r="C200" i="7" s="1"/>
  <c r="E200" i="7"/>
  <c r="F200" i="7"/>
  <c r="I200" i="7"/>
  <c r="K200" i="7"/>
  <c r="M200" i="7"/>
  <c r="N200" i="7"/>
  <c r="D201" i="7"/>
  <c r="C201" i="7" s="1"/>
  <c r="E201" i="7"/>
  <c r="F201" i="7"/>
  <c r="I201" i="7"/>
  <c r="K201" i="7"/>
  <c r="M201" i="7"/>
  <c r="N201" i="7"/>
  <c r="D202" i="7"/>
  <c r="C202" i="7" s="1"/>
  <c r="E202" i="7"/>
  <c r="F202" i="7"/>
  <c r="I202" i="7"/>
  <c r="K202" i="7"/>
  <c r="M202" i="7"/>
  <c r="N202" i="7"/>
  <c r="D203" i="7"/>
  <c r="C203" i="7" s="1"/>
  <c r="E203" i="7"/>
  <c r="F203" i="7"/>
  <c r="I203" i="7"/>
  <c r="K203" i="7"/>
  <c r="M203" i="7"/>
  <c r="N203" i="7"/>
  <c r="D204" i="7"/>
  <c r="C204" i="7" s="1"/>
  <c r="E204" i="7"/>
  <c r="F204" i="7"/>
  <c r="I204" i="7"/>
  <c r="K204" i="7"/>
  <c r="M204" i="7"/>
  <c r="N204" i="7"/>
  <c r="D205" i="7"/>
  <c r="C205" i="7" s="1"/>
  <c r="E205" i="7"/>
  <c r="F205" i="7"/>
  <c r="I205" i="7"/>
  <c r="K205" i="7"/>
  <c r="M205" i="7"/>
  <c r="N205" i="7"/>
  <c r="D206" i="7"/>
  <c r="C206" i="7" s="1"/>
  <c r="E206" i="7"/>
  <c r="F206" i="7"/>
  <c r="I206" i="7"/>
  <c r="K206" i="7"/>
  <c r="M206" i="7"/>
  <c r="N206" i="7"/>
  <c r="D207" i="7"/>
  <c r="C207" i="7" s="1"/>
  <c r="E207" i="7"/>
  <c r="F207" i="7"/>
  <c r="I207" i="7"/>
  <c r="K207" i="7"/>
  <c r="M207" i="7"/>
  <c r="N207" i="7"/>
  <c r="D208" i="7"/>
  <c r="C208" i="7" s="1"/>
  <c r="E208" i="7"/>
  <c r="F208" i="7"/>
  <c r="I208" i="7"/>
  <c r="K208" i="7"/>
  <c r="M208" i="7"/>
  <c r="N208" i="7"/>
  <c r="D209" i="7"/>
  <c r="C209" i="7" s="1"/>
  <c r="E209" i="7"/>
  <c r="F209" i="7"/>
  <c r="I209" i="7"/>
  <c r="K209" i="7"/>
  <c r="M209" i="7"/>
  <c r="N209" i="7"/>
  <c r="D210" i="7"/>
  <c r="C210" i="7" s="1"/>
  <c r="E210" i="7"/>
  <c r="F210" i="7"/>
  <c r="I210" i="7"/>
  <c r="K210" i="7"/>
  <c r="M210" i="7"/>
  <c r="N210" i="7"/>
  <c r="D211" i="7"/>
  <c r="C211" i="7" s="1"/>
  <c r="E211" i="7"/>
  <c r="F211" i="7"/>
  <c r="I211" i="7"/>
  <c r="K211" i="7"/>
  <c r="M211" i="7"/>
  <c r="N211" i="7"/>
  <c r="D212" i="7"/>
  <c r="C212" i="7" s="1"/>
  <c r="E212" i="7"/>
  <c r="F212" i="7"/>
  <c r="I212" i="7"/>
  <c r="K212" i="7"/>
  <c r="M212" i="7"/>
  <c r="N212" i="7"/>
  <c r="D213" i="7"/>
  <c r="C213" i="7" s="1"/>
  <c r="E213" i="7"/>
  <c r="F213" i="7"/>
  <c r="I213" i="7"/>
  <c r="K213" i="7"/>
  <c r="M213" i="7"/>
  <c r="N213" i="7"/>
  <c r="D214" i="7"/>
  <c r="C214" i="7" s="1"/>
  <c r="E214" i="7"/>
  <c r="F214" i="7"/>
  <c r="I214" i="7"/>
  <c r="K214" i="7"/>
  <c r="M214" i="7"/>
  <c r="N214" i="7"/>
  <c r="D215" i="7"/>
  <c r="C215" i="7" s="1"/>
  <c r="E215" i="7"/>
  <c r="F215" i="7"/>
  <c r="I215" i="7"/>
  <c r="K215" i="7"/>
  <c r="M215" i="7"/>
  <c r="N215" i="7"/>
  <c r="D216" i="7"/>
  <c r="C216" i="7" s="1"/>
  <c r="E216" i="7"/>
  <c r="F216" i="7"/>
  <c r="I216" i="7"/>
  <c r="K216" i="7"/>
  <c r="M216" i="7"/>
  <c r="N216" i="7"/>
  <c r="D217" i="7"/>
  <c r="C217" i="7" s="1"/>
  <c r="E217" i="7"/>
  <c r="F217" i="7"/>
  <c r="I217" i="7"/>
  <c r="K217" i="7"/>
  <c r="M217" i="7"/>
  <c r="N217" i="7"/>
  <c r="D218" i="7"/>
  <c r="C218" i="7" s="1"/>
  <c r="E218" i="7"/>
  <c r="F218" i="7"/>
  <c r="I218" i="7"/>
  <c r="K218" i="7"/>
  <c r="M218" i="7"/>
  <c r="N218" i="7"/>
  <c r="D219" i="7"/>
  <c r="C219" i="7" s="1"/>
  <c r="E219" i="7"/>
  <c r="F219" i="7"/>
  <c r="I219" i="7"/>
  <c r="K219" i="7"/>
  <c r="M219" i="7"/>
  <c r="N219" i="7"/>
  <c r="D220" i="7"/>
  <c r="C220" i="7" s="1"/>
  <c r="E220" i="7"/>
  <c r="F220" i="7"/>
  <c r="I220" i="7"/>
  <c r="K220" i="7"/>
  <c r="M220" i="7"/>
  <c r="N220" i="7"/>
  <c r="D221" i="7"/>
  <c r="C221" i="7" s="1"/>
  <c r="E221" i="7"/>
  <c r="F221" i="7"/>
  <c r="I221" i="7"/>
  <c r="K221" i="7"/>
  <c r="M221" i="7"/>
  <c r="N221" i="7"/>
  <c r="D222" i="7"/>
  <c r="C222" i="7" s="1"/>
  <c r="E222" i="7"/>
  <c r="F222" i="7"/>
  <c r="I222" i="7"/>
  <c r="K222" i="7"/>
  <c r="M222" i="7"/>
  <c r="N222" i="7"/>
  <c r="D223" i="7"/>
  <c r="C223" i="7" s="1"/>
  <c r="E223" i="7"/>
  <c r="F223" i="7"/>
  <c r="I223" i="7"/>
  <c r="K223" i="7"/>
  <c r="M223" i="7"/>
  <c r="N223" i="7"/>
  <c r="D224" i="7"/>
  <c r="C224" i="7" s="1"/>
  <c r="E224" i="7"/>
  <c r="F224" i="7"/>
  <c r="I224" i="7"/>
  <c r="K224" i="7"/>
  <c r="M224" i="7"/>
  <c r="N224" i="7"/>
  <c r="D225" i="7"/>
  <c r="C225" i="7" s="1"/>
  <c r="E225" i="7"/>
  <c r="F225" i="7"/>
  <c r="I225" i="7"/>
  <c r="K225" i="7"/>
  <c r="M225" i="7"/>
  <c r="N225" i="7"/>
  <c r="D226" i="7"/>
  <c r="C226" i="7" s="1"/>
  <c r="E226" i="7"/>
  <c r="F226" i="7"/>
  <c r="I226" i="7"/>
  <c r="K226" i="7"/>
  <c r="M226" i="7"/>
  <c r="N226" i="7"/>
  <c r="D227" i="7"/>
  <c r="C227" i="7" s="1"/>
  <c r="E227" i="7"/>
  <c r="F227" i="7"/>
  <c r="I227" i="7"/>
  <c r="K227" i="7"/>
  <c r="M227" i="7"/>
  <c r="N227" i="7"/>
  <c r="D228" i="7"/>
  <c r="C228" i="7" s="1"/>
  <c r="E228" i="7"/>
  <c r="F228" i="7"/>
  <c r="I228" i="7"/>
  <c r="K228" i="7"/>
  <c r="M228" i="7"/>
  <c r="N228" i="7"/>
  <c r="D229" i="7"/>
  <c r="C229" i="7" s="1"/>
  <c r="E229" i="7"/>
  <c r="F229" i="7"/>
  <c r="I229" i="7"/>
  <c r="K229" i="7"/>
  <c r="M229" i="7"/>
  <c r="N229" i="7"/>
  <c r="D230" i="7"/>
  <c r="C230" i="7" s="1"/>
  <c r="E230" i="7"/>
  <c r="F230" i="7"/>
  <c r="I230" i="7"/>
  <c r="K230" i="7"/>
  <c r="M230" i="7"/>
  <c r="N230" i="7"/>
  <c r="D231" i="7"/>
  <c r="C231" i="7" s="1"/>
  <c r="E231" i="7"/>
  <c r="F231" i="7"/>
  <c r="I231" i="7"/>
  <c r="K231" i="7"/>
  <c r="M231" i="7"/>
  <c r="N231" i="7"/>
  <c r="D232" i="7"/>
  <c r="C232" i="7" s="1"/>
  <c r="E232" i="7"/>
  <c r="F232" i="7"/>
  <c r="I232" i="7"/>
  <c r="K232" i="7"/>
  <c r="M232" i="7"/>
  <c r="N232" i="7"/>
  <c r="D233" i="7"/>
  <c r="C233" i="7" s="1"/>
  <c r="E233" i="7"/>
  <c r="F233" i="7"/>
  <c r="I233" i="7"/>
  <c r="K233" i="7"/>
  <c r="M233" i="7"/>
  <c r="N233" i="7"/>
  <c r="D234" i="7"/>
  <c r="C234" i="7" s="1"/>
  <c r="E234" i="7"/>
  <c r="F234" i="7"/>
  <c r="I234" i="7"/>
  <c r="K234" i="7"/>
  <c r="M234" i="7"/>
  <c r="N234" i="7"/>
  <c r="D235" i="7"/>
  <c r="C235" i="7" s="1"/>
  <c r="E235" i="7"/>
  <c r="F235" i="7"/>
  <c r="I235" i="7"/>
  <c r="K235" i="7"/>
  <c r="M235" i="7"/>
  <c r="N235" i="7"/>
  <c r="D236" i="7"/>
  <c r="C236" i="7" s="1"/>
  <c r="E236" i="7"/>
  <c r="F236" i="7"/>
  <c r="I236" i="7"/>
  <c r="K236" i="7"/>
  <c r="M236" i="7"/>
  <c r="N236" i="7"/>
  <c r="D237" i="7"/>
  <c r="C237" i="7" s="1"/>
  <c r="E237" i="7"/>
  <c r="F237" i="7"/>
  <c r="I237" i="7"/>
  <c r="K237" i="7"/>
  <c r="M237" i="7"/>
  <c r="N237" i="7"/>
  <c r="D238" i="7"/>
  <c r="C238" i="7" s="1"/>
  <c r="E238" i="7"/>
  <c r="F238" i="7"/>
  <c r="I238" i="7"/>
  <c r="K238" i="7"/>
  <c r="M238" i="7"/>
  <c r="N238" i="7"/>
  <c r="D239" i="7"/>
  <c r="C239" i="7" s="1"/>
  <c r="E239" i="7"/>
  <c r="F239" i="7"/>
  <c r="I239" i="7"/>
  <c r="K239" i="7"/>
  <c r="M239" i="7"/>
  <c r="N239" i="7"/>
  <c r="D240" i="7"/>
  <c r="C240" i="7" s="1"/>
  <c r="E240" i="7"/>
  <c r="F240" i="7"/>
  <c r="I240" i="7"/>
  <c r="K240" i="7"/>
  <c r="M240" i="7"/>
  <c r="N240" i="7"/>
  <c r="D241" i="7"/>
  <c r="C241" i="7" s="1"/>
  <c r="E241" i="7"/>
  <c r="F241" i="7"/>
  <c r="I241" i="7"/>
  <c r="K241" i="7"/>
  <c r="M241" i="7"/>
  <c r="N241" i="7"/>
  <c r="D242" i="7"/>
  <c r="C242" i="7" s="1"/>
  <c r="E242" i="7"/>
  <c r="F242" i="7"/>
  <c r="I242" i="7"/>
  <c r="K242" i="7"/>
  <c r="M242" i="7"/>
  <c r="N242" i="7"/>
  <c r="D243" i="7"/>
  <c r="C243" i="7" s="1"/>
  <c r="E243" i="7"/>
  <c r="F243" i="7"/>
  <c r="I243" i="7"/>
  <c r="K243" i="7"/>
  <c r="M243" i="7"/>
  <c r="N243" i="7"/>
  <c r="D244" i="7"/>
  <c r="C244" i="7" s="1"/>
  <c r="E244" i="7"/>
  <c r="F244" i="7"/>
  <c r="I244" i="7"/>
  <c r="K244" i="7"/>
  <c r="M244" i="7"/>
  <c r="N244" i="7"/>
  <c r="D245" i="7"/>
  <c r="C245" i="7" s="1"/>
  <c r="E245" i="7"/>
  <c r="F245" i="7"/>
  <c r="I245" i="7"/>
  <c r="K245" i="7"/>
  <c r="M245" i="7"/>
  <c r="N245" i="7"/>
  <c r="D246" i="7"/>
  <c r="C246" i="7" s="1"/>
  <c r="E246" i="7"/>
  <c r="F246" i="7"/>
  <c r="I246" i="7"/>
  <c r="K246" i="7"/>
  <c r="M246" i="7"/>
  <c r="N246" i="7"/>
  <c r="D247" i="7"/>
  <c r="C247" i="7" s="1"/>
  <c r="E247" i="7"/>
  <c r="F247" i="7"/>
  <c r="I247" i="7"/>
  <c r="K247" i="7"/>
  <c r="M247" i="7"/>
  <c r="N247" i="7"/>
  <c r="D248" i="7"/>
  <c r="C248" i="7" s="1"/>
  <c r="E248" i="7"/>
  <c r="F248" i="7"/>
  <c r="I248" i="7"/>
  <c r="K248" i="7"/>
  <c r="M248" i="7"/>
  <c r="N248" i="7"/>
  <c r="D249" i="7"/>
  <c r="C249" i="7" s="1"/>
  <c r="E249" i="7"/>
  <c r="F249" i="7"/>
  <c r="I249" i="7"/>
  <c r="K249" i="7"/>
  <c r="M249" i="7"/>
  <c r="N249" i="7"/>
  <c r="D250" i="7"/>
  <c r="C250" i="7" s="1"/>
  <c r="E250" i="7"/>
  <c r="F250" i="7"/>
  <c r="I250" i="7"/>
  <c r="K250" i="7"/>
  <c r="M250" i="7"/>
  <c r="N250" i="7"/>
  <c r="D251" i="7"/>
  <c r="C251" i="7" s="1"/>
  <c r="E251" i="7"/>
  <c r="F251" i="7"/>
  <c r="I251" i="7"/>
  <c r="K251" i="7"/>
  <c r="M251" i="7"/>
  <c r="N251" i="7"/>
  <c r="D252" i="7"/>
  <c r="C252" i="7" s="1"/>
  <c r="E252" i="7"/>
  <c r="F252" i="7"/>
  <c r="I252" i="7"/>
  <c r="K252" i="7"/>
  <c r="M252" i="7"/>
  <c r="N252" i="7"/>
  <c r="D253" i="7"/>
  <c r="C253" i="7" s="1"/>
  <c r="E253" i="7"/>
  <c r="F253" i="7"/>
  <c r="I253" i="7"/>
  <c r="K253" i="7"/>
  <c r="M253" i="7"/>
  <c r="N253" i="7"/>
  <c r="D254" i="7"/>
  <c r="C254" i="7" s="1"/>
  <c r="E254" i="7"/>
  <c r="F254" i="7"/>
  <c r="I254" i="7"/>
  <c r="K254" i="7"/>
  <c r="M254" i="7"/>
  <c r="N254" i="7"/>
  <c r="D255" i="7"/>
  <c r="C255" i="7" s="1"/>
  <c r="E255" i="7"/>
  <c r="F255" i="7"/>
  <c r="I255" i="7"/>
  <c r="K255" i="7"/>
  <c r="M255" i="7"/>
  <c r="N255" i="7"/>
  <c r="D256" i="7"/>
  <c r="C256" i="7" s="1"/>
  <c r="E256" i="7"/>
  <c r="F256" i="7"/>
  <c r="I256" i="7"/>
  <c r="K256" i="7"/>
  <c r="M256" i="7"/>
  <c r="N256" i="7"/>
  <c r="D257" i="7"/>
  <c r="C257" i="7" s="1"/>
  <c r="E257" i="7"/>
  <c r="F257" i="7"/>
  <c r="I257" i="7"/>
  <c r="K257" i="7"/>
  <c r="M257" i="7"/>
  <c r="N257" i="7"/>
  <c r="D258" i="7"/>
  <c r="C258" i="7" s="1"/>
  <c r="E258" i="7"/>
  <c r="F258" i="7"/>
  <c r="I258" i="7"/>
  <c r="K258" i="7"/>
  <c r="M258" i="7"/>
  <c r="N258" i="7"/>
  <c r="D259" i="7"/>
  <c r="C259" i="7" s="1"/>
  <c r="E259" i="7"/>
  <c r="F259" i="7"/>
  <c r="I259" i="7"/>
  <c r="K259" i="7"/>
  <c r="M259" i="7"/>
  <c r="N259" i="7"/>
  <c r="D260" i="7"/>
  <c r="C260" i="7" s="1"/>
  <c r="E260" i="7"/>
  <c r="F260" i="7"/>
  <c r="I260" i="7"/>
  <c r="K260" i="7"/>
  <c r="M260" i="7"/>
  <c r="N260" i="7"/>
  <c r="D261" i="7"/>
  <c r="C261" i="7" s="1"/>
  <c r="E261" i="7"/>
  <c r="F261" i="7"/>
  <c r="I261" i="7"/>
  <c r="K261" i="7"/>
  <c r="M261" i="7"/>
  <c r="N261" i="7"/>
  <c r="D262" i="7"/>
  <c r="C262" i="7" s="1"/>
  <c r="E262" i="7"/>
  <c r="F262" i="7"/>
  <c r="I262" i="7"/>
  <c r="K262" i="7"/>
  <c r="M262" i="7"/>
  <c r="N262" i="7"/>
  <c r="D263" i="7"/>
  <c r="C263" i="7" s="1"/>
  <c r="E263" i="7"/>
  <c r="F263" i="7"/>
  <c r="I263" i="7"/>
  <c r="K263" i="7"/>
  <c r="M263" i="7"/>
  <c r="N263" i="7"/>
  <c r="D264" i="7"/>
  <c r="C264" i="7" s="1"/>
  <c r="E264" i="7"/>
  <c r="F264" i="7"/>
  <c r="I264" i="7"/>
  <c r="K264" i="7"/>
  <c r="M264" i="7"/>
  <c r="N264" i="7"/>
  <c r="D265" i="7"/>
  <c r="C265" i="7" s="1"/>
  <c r="E265" i="7"/>
  <c r="F265" i="7"/>
  <c r="I265" i="7"/>
  <c r="K265" i="7"/>
  <c r="M265" i="7"/>
  <c r="N265" i="7"/>
  <c r="D266" i="7"/>
  <c r="C266" i="7" s="1"/>
  <c r="E266" i="7"/>
  <c r="F266" i="7"/>
  <c r="I266" i="7"/>
  <c r="K266" i="7"/>
  <c r="M266" i="7"/>
  <c r="N266" i="7"/>
  <c r="D267" i="7"/>
  <c r="C267" i="7" s="1"/>
  <c r="E267" i="7"/>
  <c r="F267" i="7"/>
  <c r="I267" i="7"/>
  <c r="K267" i="7"/>
  <c r="M267" i="7"/>
  <c r="N267" i="7"/>
  <c r="D268" i="7"/>
  <c r="C268" i="7" s="1"/>
  <c r="E268" i="7"/>
  <c r="F268" i="7"/>
  <c r="I268" i="7"/>
  <c r="K268" i="7"/>
  <c r="M268" i="7"/>
  <c r="N268" i="7"/>
  <c r="D269" i="7"/>
  <c r="C269" i="7" s="1"/>
  <c r="E269" i="7"/>
  <c r="F269" i="7"/>
  <c r="I269" i="7"/>
  <c r="K269" i="7"/>
  <c r="M269" i="7"/>
  <c r="N269" i="7"/>
  <c r="D270" i="7"/>
  <c r="C270" i="7" s="1"/>
  <c r="E270" i="7"/>
  <c r="F270" i="7"/>
  <c r="I270" i="7"/>
  <c r="K270" i="7"/>
  <c r="M270" i="7"/>
  <c r="N270" i="7"/>
  <c r="D271" i="7"/>
  <c r="C271" i="7" s="1"/>
  <c r="E271" i="7"/>
  <c r="F271" i="7"/>
  <c r="I271" i="7"/>
  <c r="K271" i="7"/>
  <c r="M271" i="7"/>
  <c r="N271" i="7"/>
  <c r="D272" i="7"/>
  <c r="C272" i="7" s="1"/>
  <c r="E272" i="7"/>
  <c r="F272" i="7"/>
  <c r="I272" i="7"/>
  <c r="K272" i="7"/>
  <c r="M272" i="7"/>
  <c r="N272" i="7"/>
  <c r="D273" i="7"/>
  <c r="C273" i="7" s="1"/>
  <c r="E273" i="7"/>
  <c r="F273" i="7"/>
  <c r="I273" i="7"/>
  <c r="K273" i="7"/>
  <c r="M273" i="7"/>
  <c r="N273" i="7"/>
  <c r="D274" i="7"/>
  <c r="C274" i="7" s="1"/>
  <c r="E274" i="7"/>
  <c r="F274" i="7"/>
  <c r="I274" i="7"/>
  <c r="K274" i="7"/>
  <c r="M274" i="7"/>
  <c r="N274" i="7"/>
  <c r="D275" i="7"/>
  <c r="C275" i="7" s="1"/>
  <c r="E275" i="7"/>
  <c r="F275" i="7"/>
  <c r="I275" i="7"/>
  <c r="K275" i="7"/>
  <c r="M275" i="7"/>
  <c r="N275" i="7"/>
  <c r="D276" i="7"/>
  <c r="C276" i="7" s="1"/>
  <c r="E276" i="7"/>
  <c r="F276" i="7"/>
  <c r="I276" i="7"/>
  <c r="K276" i="7"/>
  <c r="M276" i="7"/>
  <c r="N276" i="7"/>
  <c r="D277" i="7"/>
  <c r="C277" i="7" s="1"/>
  <c r="E277" i="7"/>
  <c r="F277" i="7"/>
  <c r="I277" i="7"/>
  <c r="K277" i="7"/>
  <c r="M277" i="7"/>
  <c r="N277" i="7"/>
  <c r="D278" i="7"/>
  <c r="C278" i="7" s="1"/>
  <c r="E278" i="7"/>
  <c r="F278" i="7"/>
  <c r="I278" i="7"/>
  <c r="K278" i="7"/>
  <c r="M278" i="7"/>
  <c r="N278" i="7"/>
  <c r="D279" i="7"/>
  <c r="C279" i="7" s="1"/>
  <c r="E279" i="7"/>
  <c r="F279" i="7"/>
  <c r="I279" i="7"/>
  <c r="K279" i="7"/>
  <c r="M279" i="7"/>
  <c r="N279" i="7"/>
  <c r="D280" i="7"/>
  <c r="C280" i="7" s="1"/>
  <c r="E280" i="7"/>
  <c r="F280" i="7"/>
  <c r="I280" i="7"/>
  <c r="K280" i="7"/>
  <c r="M280" i="7"/>
  <c r="N280" i="7"/>
  <c r="D281" i="7"/>
  <c r="C281" i="7" s="1"/>
  <c r="E281" i="7"/>
  <c r="F281" i="7"/>
  <c r="I281" i="7"/>
  <c r="K281" i="7"/>
  <c r="M281" i="7"/>
  <c r="N281" i="7"/>
  <c r="D282" i="7"/>
  <c r="C282" i="7" s="1"/>
  <c r="E282" i="7"/>
  <c r="F282" i="7"/>
  <c r="I282" i="7"/>
  <c r="K282" i="7"/>
  <c r="M282" i="7"/>
  <c r="N282" i="7"/>
  <c r="D283" i="7"/>
  <c r="C283" i="7" s="1"/>
  <c r="E283" i="7"/>
  <c r="F283" i="7"/>
  <c r="I283" i="7"/>
  <c r="K283" i="7"/>
  <c r="M283" i="7"/>
  <c r="N283" i="7"/>
  <c r="D284" i="7"/>
  <c r="C284" i="7" s="1"/>
  <c r="E284" i="7"/>
  <c r="F284" i="7"/>
  <c r="I284" i="7"/>
  <c r="K284" i="7"/>
  <c r="M284" i="7"/>
  <c r="N284" i="7"/>
  <c r="D285" i="7"/>
  <c r="C285" i="7" s="1"/>
  <c r="E285" i="7"/>
  <c r="F285" i="7"/>
  <c r="I285" i="7"/>
  <c r="K285" i="7"/>
  <c r="M285" i="7"/>
  <c r="N285" i="7"/>
  <c r="D286" i="7"/>
  <c r="C286" i="7" s="1"/>
  <c r="E286" i="7"/>
  <c r="F286" i="7"/>
  <c r="I286" i="7"/>
  <c r="K286" i="7"/>
  <c r="M286" i="7"/>
  <c r="N286" i="7"/>
  <c r="D287" i="7"/>
  <c r="C287" i="7" s="1"/>
  <c r="E287" i="7"/>
  <c r="F287" i="7"/>
  <c r="I287" i="7"/>
  <c r="K287" i="7"/>
  <c r="M287" i="7"/>
  <c r="N287" i="7"/>
  <c r="D288" i="7"/>
  <c r="C288" i="7" s="1"/>
  <c r="E288" i="7"/>
  <c r="F288" i="7"/>
  <c r="I288" i="7"/>
  <c r="K288" i="7"/>
  <c r="M288" i="7"/>
  <c r="N288" i="7"/>
  <c r="D289" i="7"/>
  <c r="C289" i="7" s="1"/>
  <c r="E289" i="7"/>
  <c r="F289" i="7"/>
  <c r="I289" i="7"/>
  <c r="K289" i="7"/>
  <c r="M289" i="7"/>
  <c r="N289" i="7"/>
  <c r="D290" i="7"/>
  <c r="C290" i="7" s="1"/>
  <c r="E290" i="7"/>
  <c r="F290" i="7"/>
  <c r="I290" i="7"/>
  <c r="K290" i="7"/>
  <c r="M290" i="7"/>
  <c r="N290" i="7"/>
  <c r="D291" i="7"/>
  <c r="C291" i="7" s="1"/>
  <c r="E291" i="7"/>
  <c r="F291" i="7"/>
  <c r="I291" i="7"/>
  <c r="K291" i="7"/>
  <c r="M291" i="7"/>
  <c r="N291" i="7"/>
  <c r="D292" i="7"/>
  <c r="C292" i="7" s="1"/>
  <c r="E292" i="7"/>
  <c r="F292" i="7"/>
  <c r="I292" i="7"/>
  <c r="K292" i="7"/>
  <c r="M292" i="7"/>
  <c r="N292" i="7"/>
  <c r="D293" i="7"/>
  <c r="E293" i="7"/>
  <c r="F293" i="7"/>
  <c r="I293" i="7"/>
  <c r="K293" i="7"/>
  <c r="M293" i="7"/>
  <c r="N293" i="7"/>
  <c r="D294" i="7"/>
  <c r="C294" i="7" s="1"/>
  <c r="E294" i="7"/>
  <c r="F294" i="7"/>
  <c r="I294" i="7"/>
  <c r="K294" i="7"/>
  <c r="M294" i="7"/>
  <c r="N294" i="7"/>
  <c r="D295" i="7"/>
  <c r="C295" i="7" s="1"/>
  <c r="E295" i="7"/>
  <c r="F295" i="7"/>
  <c r="I295" i="7"/>
  <c r="K295" i="7"/>
  <c r="M295" i="7"/>
  <c r="N295" i="7"/>
  <c r="D296" i="7"/>
  <c r="C296" i="7" s="1"/>
  <c r="E296" i="7"/>
  <c r="F296" i="7"/>
  <c r="I296" i="7"/>
  <c r="K296" i="7"/>
  <c r="M296" i="7"/>
  <c r="N296" i="7"/>
  <c r="D297" i="7"/>
  <c r="C297" i="7" s="1"/>
  <c r="E297" i="7"/>
  <c r="F297" i="7"/>
  <c r="I297" i="7"/>
  <c r="K297" i="7"/>
  <c r="M297" i="7"/>
  <c r="N297" i="7"/>
  <c r="D298" i="7"/>
  <c r="C298" i="7" s="1"/>
  <c r="E298" i="7"/>
  <c r="F298" i="7"/>
  <c r="I298" i="7"/>
  <c r="K298" i="7"/>
  <c r="M298" i="7"/>
  <c r="N298" i="7"/>
  <c r="D299" i="7"/>
  <c r="C299" i="7" s="1"/>
  <c r="E299" i="7"/>
  <c r="F299" i="7"/>
  <c r="I299" i="7"/>
  <c r="K299" i="7"/>
  <c r="M299" i="7"/>
  <c r="N299" i="7"/>
  <c r="D300" i="7"/>
  <c r="C300" i="7" s="1"/>
  <c r="E300" i="7"/>
  <c r="F300" i="7"/>
  <c r="I300" i="7"/>
  <c r="K300" i="7"/>
  <c r="M300" i="7"/>
  <c r="N300" i="7"/>
  <c r="D301" i="7"/>
  <c r="C301" i="7" s="1"/>
  <c r="E301" i="7"/>
  <c r="F301" i="7"/>
  <c r="I301" i="7"/>
  <c r="K301" i="7"/>
  <c r="M301" i="7"/>
  <c r="N301" i="7"/>
  <c r="D302" i="7"/>
  <c r="C302" i="7" s="1"/>
  <c r="E302" i="7"/>
  <c r="F302" i="7"/>
  <c r="I302" i="7"/>
  <c r="K302" i="7"/>
  <c r="M302" i="7"/>
  <c r="N302" i="7"/>
  <c r="D303" i="7"/>
  <c r="C303" i="7" s="1"/>
  <c r="E303" i="7"/>
  <c r="F303" i="7"/>
  <c r="I303" i="7"/>
  <c r="K303" i="7"/>
  <c r="M303" i="7"/>
  <c r="N303" i="7"/>
  <c r="D304" i="7"/>
  <c r="C304" i="7" s="1"/>
  <c r="E304" i="7"/>
  <c r="F304" i="7"/>
  <c r="I304" i="7"/>
  <c r="K304" i="7"/>
  <c r="M304" i="7"/>
  <c r="N304" i="7"/>
  <c r="D305" i="7"/>
  <c r="C305" i="7" s="1"/>
  <c r="E305" i="7"/>
  <c r="F305" i="7"/>
  <c r="I305" i="7"/>
  <c r="K305" i="7"/>
  <c r="M305" i="7"/>
  <c r="N305" i="7"/>
  <c r="D306" i="7"/>
  <c r="C306" i="7" s="1"/>
  <c r="E306" i="7"/>
  <c r="F306" i="7"/>
  <c r="I306" i="7"/>
  <c r="K306" i="7"/>
  <c r="M306" i="7"/>
  <c r="N306" i="7"/>
  <c r="D307" i="7"/>
  <c r="C307" i="7" s="1"/>
  <c r="E307" i="7"/>
  <c r="F307" i="7"/>
  <c r="I307" i="7"/>
  <c r="K307" i="7"/>
  <c r="M307" i="7"/>
  <c r="N307" i="7"/>
  <c r="D308" i="7"/>
  <c r="C308" i="7" s="1"/>
  <c r="E308" i="7"/>
  <c r="F308" i="7"/>
  <c r="I308" i="7"/>
  <c r="K308" i="7"/>
  <c r="M308" i="7"/>
  <c r="N308" i="7"/>
  <c r="D309" i="7"/>
  <c r="C309" i="7" s="1"/>
  <c r="E309" i="7"/>
  <c r="F309" i="7"/>
  <c r="I309" i="7"/>
  <c r="K309" i="7"/>
  <c r="M309" i="7"/>
  <c r="N309" i="7"/>
  <c r="D310" i="7"/>
  <c r="C310" i="7" s="1"/>
  <c r="E310" i="7"/>
  <c r="F310" i="7"/>
  <c r="I310" i="7"/>
  <c r="K310" i="7"/>
  <c r="M310" i="7"/>
  <c r="N310" i="7"/>
  <c r="D311" i="7"/>
  <c r="C311" i="7" s="1"/>
  <c r="E311" i="7"/>
  <c r="F311" i="7"/>
  <c r="I311" i="7"/>
  <c r="K311" i="7"/>
  <c r="M311" i="7"/>
  <c r="N311" i="7"/>
  <c r="D312" i="7"/>
  <c r="C312" i="7" s="1"/>
  <c r="E312" i="7"/>
  <c r="F312" i="7"/>
  <c r="I312" i="7"/>
  <c r="K312" i="7"/>
  <c r="M312" i="7"/>
  <c r="N312" i="7"/>
  <c r="D313" i="7"/>
  <c r="C313" i="7" s="1"/>
  <c r="E313" i="7"/>
  <c r="F313" i="7"/>
  <c r="I313" i="7"/>
  <c r="K313" i="7"/>
  <c r="M313" i="7"/>
  <c r="N313" i="7"/>
  <c r="D314" i="7"/>
  <c r="C314" i="7" s="1"/>
  <c r="E314" i="7"/>
  <c r="F314" i="7"/>
  <c r="I314" i="7"/>
  <c r="K314" i="7"/>
  <c r="M314" i="7"/>
  <c r="N314" i="7"/>
  <c r="D315" i="7"/>
  <c r="C315" i="7" s="1"/>
  <c r="E315" i="7"/>
  <c r="F315" i="7"/>
  <c r="I315" i="7"/>
  <c r="K315" i="7"/>
  <c r="M315" i="7"/>
  <c r="N315" i="7"/>
  <c r="D316" i="7"/>
  <c r="C316" i="7" s="1"/>
  <c r="E316" i="7"/>
  <c r="F316" i="7"/>
  <c r="I316" i="7"/>
  <c r="K316" i="7"/>
  <c r="M316" i="7"/>
  <c r="N316" i="7"/>
  <c r="D317" i="7"/>
  <c r="C317" i="7" s="1"/>
  <c r="E317" i="7"/>
  <c r="F317" i="7"/>
  <c r="I317" i="7"/>
  <c r="K317" i="7"/>
  <c r="M317" i="7"/>
  <c r="N317" i="7"/>
  <c r="D318" i="7"/>
  <c r="C318" i="7" s="1"/>
  <c r="E318" i="7"/>
  <c r="F318" i="7"/>
  <c r="I318" i="7"/>
  <c r="K318" i="7"/>
  <c r="M318" i="7"/>
  <c r="N318" i="7"/>
  <c r="D319" i="7"/>
  <c r="C319" i="7" s="1"/>
  <c r="E319" i="7"/>
  <c r="F319" i="7"/>
  <c r="I319" i="7"/>
  <c r="K319" i="7"/>
  <c r="M319" i="7"/>
  <c r="N319" i="7"/>
  <c r="D320" i="7"/>
  <c r="C320" i="7" s="1"/>
  <c r="E320" i="7"/>
  <c r="F320" i="7"/>
  <c r="I320" i="7"/>
  <c r="K320" i="7"/>
  <c r="M320" i="7"/>
  <c r="N320" i="7"/>
  <c r="D321" i="7"/>
  <c r="C321" i="7" s="1"/>
  <c r="E321" i="7"/>
  <c r="F321" i="7"/>
  <c r="I321" i="7"/>
  <c r="K321" i="7"/>
  <c r="M321" i="7"/>
  <c r="N321" i="7"/>
  <c r="D322" i="7"/>
  <c r="C322" i="7" s="1"/>
  <c r="E322" i="7"/>
  <c r="F322" i="7"/>
  <c r="I322" i="7"/>
  <c r="K322" i="7"/>
  <c r="M322" i="7"/>
  <c r="N322" i="7"/>
  <c r="D323" i="7"/>
  <c r="C323" i="7" s="1"/>
  <c r="E323" i="7"/>
  <c r="F323" i="7"/>
  <c r="I323" i="7"/>
  <c r="K323" i="7"/>
  <c r="M323" i="7"/>
  <c r="N323" i="7"/>
  <c r="D324" i="7"/>
  <c r="C324" i="7" s="1"/>
  <c r="E324" i="7"/>
  <c r="F324" i="7"/>
  <c r="I324" i="7"/>
  <c r="K324" i="7"/>
  <c r="M324" i="7"/>
  <c r="N324" i="7"/>
  <c r="D325" i="7"/>
  <c r="C325" i="7" s="1"/>
  <c r="E325" i="7"/>
  <c r="F325" i="7"/>
  <c r="I325" i="7"/>
  <c r="K325" i="7"/>
  <c r="M325" i="7"/>
  <c r="N325" i="7"/>
  <c r="D326" i="7"/>
  <c r="C326" i="7" s="1"/>
  <c r="E326" i="7"/>
  <c r="F326" i="7"/>
  <c r="I326" i="7"/>
  <c r="K326" i="7"/>
  <c r="M326" i="7"/>
  <c r="N326" i="7"/>
  <c r="D327" i="7"/>
  <c r="C327" i="7" s="1"/>
  <c r="E327" i="7"/>
  <c r="F327" i="7"/>
  <c r="I327" i="7"/>
  <c r="K327" i="7"/>
  <c r="M327" i="7"/>
  <c r="N327" i="7"/>
  <c r="D328" i="7"/>
  <c r="C328" i="7" s="1"/>
  <c r="E328" i="7"/>
  <c r="F328" i="7"/>
  <c r="I328" i="7"/>
  <c r="K328" i="7"/>
  <c r="M328" i="7"/>
  <c r="N328" i="7"/>
  <c r="D329" i="7"/>
  <c r="C329" i="7" s="1"/>
  <c r="E329" i="7"/>
  <c r="F329" i="7"/>
  <c r="I329" i="7"/>
  <c r="K329" i="7"/>
  <c r="M329" i="7"/>
  <c r="N329" i="7"/>
  <c r="D330" i="7"/>
  <c r="C330" i="7" s="1"/>
  <c r="E330" i="7"/>
  <c r="F330" i="7"/>
  <c r="I330" i="7"/>
  <c r="K330" i="7"/>
  <c r="M330" i="7"/>
  <c r="N330" i="7"/>
  <c r="D331" i="7"/>
  <c r="C331" i="7" s="1"/>
  <c r="E331" i="7"/>
  <c r="F331" i="7"/>
  <c r="I331" i="7"/>
  <c r="K331" i="7"/>
  <c r="M331" i="7"/>
  <c r="N331" i="7"/>
  <c r="D332" i="7"/>
  <c r="C332" i="7" s="1"/>
  <c r="E332" i="7"/>
  <c r="F332" i="7"/>
  <c r="I332" i="7"/>
  <c r="K332" i="7"/>
  <c r="M332" i="7"/>
  <c r="N332" i="7"/>
  <c r="D333" i="7"/>
  <c r="C333" i="7" s="1"/>
  <c r="E333" i="7"/>
  <c r="F333" i="7"/>
  <c r="I333" i="7"/>
  <c r="K333" i="7"/>
  <c r="M333" i="7"/>
  <c r="N333" i="7"/>
  <c r="D334" i="7"/>
  <c r="C334" i="7" s="1"/>
  <c r="E334" i="7"/>
  <c r="F334" i="7"/>
  <c r="I334" i="7"/>
  <c r="K334" i="7"/>
  <c r="M334" i="7"/>
  <c r="N334" i="7"/>
  <c r="D335" i="7"/>
  <c r="C335" i="7" s="1"/>
  <c r="E335" i="7"/>
  <c r="F335" i="7"/>
  <c r="I335" i="7"/>
  <c r="K335" i="7"/>
  <c r="M335" i="7"/>
  <c r="N335" i="7"/>
  <c r="D336" i="7"/>
  <c r="E336" i="7"/>
  <c r="F336" i="7"/>
  <c r="I336" i="7"/>
  <c r="K336" i="7"/>
  <c r="M336" i="7"/>
  <c r="N336" i="7"/>
  <c r="D337" i="7"/>
  <c r="C337" i="7" s="1"/>
  <c r="E337" i="7"/>
  <c r="F337" i="7"/>
  <c r="I337" i="7"/>
  <c r="K337" i="7"/>
  <c r="M337" i="7"/>
  <c r="N337" i="7"/>
  <c r="D338" i="7"/>
  <c r="C338" i="7" s="1"/>
  <c r="E338" i="7"/>
  <c r="F338" i="7"/>
  <c r="I338" i="7"/>
  <c r="K338" i="7"/>
  <c r="M338" i="7"/>
  <c r="N338" i="7"/>
  <c r="D339" i="7"/>
  <c r="C339" i="7" s="1"/>
  <c r="E339" i="7"/>
  <c r="F339" i="7"/>
  <c r="I339" i="7"/>
  <c r="K339" i="7"/>
  <c r="M339" i="7"/>
  <c r="N339" i="7"/>
  <c r="D340" i="7"/>
  <c r="C340" i="7" s="1"/>
  <c r="E340" i="7"/>
  <c r="F340" i="7"/>
  <c r="I340" i="7"/>
  <c r="K340" i="7"/>
  <c r="M340" i="7"/>
  <c r="N340" i="7"/>
  <c r="D341" i="7"/>
  <c r="C341" i="7" s="1"/>
  <c r="E341" i="7"/>
  <c r="F341" i="7"/>
  <c r="I341" i="7"/>
  <c r="K341" i="7"/>
  <c r="M341" i="7"/>
  <c r="N341" i="7"/>
  <c r="D342" i="7"/>
  <c r="C342" i="7" s="1"/>
  <c r="E342" i="7"/>
  <c r="F342" i="7"/>
  <c r="I342" i="7"/>
  <c r="K342" i="7"/>
  <c r="M342" i="7"/>
  <c r="N342" i="7"/>
  <c r="D343" i="7"/>
  <c r="C343" i="7" s="1"/>
  <c r="E343" i="7"/>
  <c r="F343" i="7"/>
  <c r="I343" i="7"/>
  <c r="K343" i="7"/>
  <c r="M343" i="7"/>
  <c r="N343" i="7"/>
  <c r="D344" i="7"/>
  <c r="C344" i="7" s="1"/>
  <c r="E344" i="7"/>
  <c r="F344" i="7"/>
  <c r="I344" i="7"/>
  <c r="K344" i="7"/>
  <c r="M344" i="7"/>
  <c r="N344" i="7"/>
  <c r="D345" i="7"/>
  <c r="C345" i="7" s="1"/>
  <c r="E345" i="7"/>
  <c r="F345" i="7"/>
  <c r="I345" i="7"/>
  <c r="K345" i="7"/>
  <c r="M345" i="7"/>
  <c r="N345" i="7"/>
  <c r="D346" i="7"/>
  <c r="C346" i="7" s="1"/>
  <c r="E346" i="7"/>
  <c r="F346" i="7"/>
  <c r="I346" i="7"/>
  <c r="K346" i="7"/>
  <c r="M346" i="7"/>
  <c r="N346" i="7"/>
  <c r="D347" i="7"/>
  <c r="C347" i="7" s="1"/>
  <c r="E347" i="7"/>
  <c r="F347" i="7"/>
  <c r="I347" i="7"/>
  <c r="K347" i="7"/>
  <c r="M347" i="7"/>
  <c r="N347" i="7"/>
  <c r="D348" i="7"/>
  <c r="C348" i="7" s="1"/>
  <c r="E348" i="7"/>
  <c r="F348" i="7"/>
  <c r="I348" i="7"/>
  <c r="K348" i="7"/>
  <c r="M348" i="7"/>
  <c r="N348" i="7"/>
  <c r="D349" i="7"/>
  <c r="C349" i="7" s="1"/>
  <c r="E349" i="7"/>
  <c r="F349" i="7"/>
  <c r="I349" i="7"/>
  <c r="K349" i="7"/>
  <c r="M349" i="7"/>
  <c r="N349" i="7"/>
  <c r="D350" i="7"/>
  <c r="C350" i="7" s="1"/>
  <c r="E350" i="7"/>
  <c r="F350" i="7"/>
  <c r="I350" i="7"/>
  <c r="K350" i="7"/>
  <c r="M350" i="7"/>
  <c r="N350" i="7"/>
  <c r="D351" i="7"/>
  <c r="C351" i="7" s="1"/>
  <c r="E351" i="7"/>
  <c r="F351" i="7"/>
  <c r="I351" i="7"/>
  <c r="K351" i="7"/>
  <c r="M351" i="7"/>
  <c r="N351" i="7"/>
  <c r="D352" i="7"/>
  <c r="C352" i="7" s="1"/>
  <c r="E352" i="7"/>
  <c r="F352" i="7"/>
  <c r="I352" i="7"/>
  <c r="K352" i="7"/>
  <c r="M352" i="7"/>
  <c r="N352" i="7"/>
  <c r="D353" i="7"/>
  <c r="C353" i="7" s="1"/>
  <c r="E353" i="7"/>
  <c r="F353" i="7"/>
  <c r="I353" i="7"/>
  <c r="K353" i="7"/>
  <c r="M353" i="7"/>
  <c r="N353" i="7"/>
  <c r="D354" i="7"/>
  <c r="C354" i="7" s="1"/>
  <c r="E354" i="7"/>
  <c r="F354" i="7"/>
  <c r="I354" i="7"/>
  <c r="K354" i="7"/>
  <c r="M354" i="7"/>
  <c r="N354" i="7"/>
  <c r="D355" i="7"/>
  <c r="C355" i="7" s="1"/>
  <c r="E355" i="7"/>
  <c r="F355" i="7"/>
  <c r="I355" i="7"/>
  <c r="K355" i="7"/>
  <c r="M355" i="7"/>
  <c r="N355" i="7"/>
  <c r="D356" i="7"/>
  <c r="C356" i="7" s="1"/>
  <c r="E356" i="7"/>
  <c r="F356" i="7"/>
  <c r="I356" i="7"/>
  <c r="K356" i="7"/>
  <c r="M356" i="7"/>
  <c r="N356" i="7"/>
  <c r="D357" i="7"/>
  <c r="C357" i="7" s="1"/>
  <c r="E357" i="7"/>
  <c r="F357" i="7"/>
  <c r="I357" i="7"/>
  <c r="K357" i="7"/>
  <c r="M357" i="7"/>
  <c r="N357" i="7"/>
  <c r="D358" i="7"/>
  <c r="C358" i="7" s="1"/>
  <c r="E358" i="7"/>
  <c r="F358" i="7"/>
  <c r="I358" i="7"/>
  <c r="K358" i="7"/>
  <c r="M358" i="7"/>
  <c r="N358" i="7"/>
  <c r="D359" i="7"/>
  <c r="C359" i="7" s="1"/>
  <c r="E359" i="7"/>
  <c r="F359" i="7"/>
  <c r="I359" i="7"/>
  <c r="K359" i="7"/>
  <c r="M359" i="7"/>
  <c r="N359" i="7"/>
  <c r="D360" i="7"/>
  <c r="C360" i="7" s="1"/>
  <c r="E360" i="7"/>
  <c r="F360" i="7"/>
  <c r="I360" i="7"/>
  <c r="K360" i="7"/>
  <c r="M360" i="7"/>
  <c r="N360" i="7"/>
  <c r="D361" i="7"/>
  <c r="C361" i="7" s="1"/>
  <c r="E361" i="7"/>
  <c r="F361" i="7"/>
  <c r="I361" i="7"/>
  <c r="K361" i="7"/>
  <c r="M361" i="7"/>
  <c r="N361" i="7"/>
  <c r="D362" i="7"/>
  <c r="C362" i="7" s="1"/>
  <c r="E362" i="7"/>
  <c r="F362" i="7"/>
  <c r="I362" i="7"/>
  <c r="K362" i="7"/>
  <c r="M362" i="7"/>
  <c r="N362" i="7"/>
  <c r="D363" i="7"/>
  <c r="C363" i="7" s="1"/>
  <c r="E363" i="7"/>
  <c r="F363" i="7"/>
  <c r="I363" i="7"/>
  <c r="K363" i="7"/>
  <c r="M363" i="7"/>
  <c r="N363" i="7"/>
  <c r="D364" i="7"/>
  <c r="C364" i="7" s="1"/>
  <c r="E364" i="7"/>
  <c r="F364" i="7"/>
  <c r="I364" i="7"/>
  <c r="K364" i="7"/>
  <c r="M364" i="7"/>
  <c r="N364" i="7"/>
  <c r="D365" i="7"/>
  <c r="C365" i="7" s="1"/>
  <c r="E365" i="7"/>
  <c r="F365" i="7"/>
  <c r="I365" i="7"/>
  <c r="K365" i="7"/>
  <c r="M365" i="7"/>
  <c r="N365" i="7"/>
  <c r="D366" i="7"/>
  <c r="C366" i="7" s="1"/>
  <c r="E366" i="7"/>
  <c r="F366" i="7"/>
  <c r="I366" i="7"/>
  <c r="K366" i="7"/>
  <c r="M366" i="7"/>
  <c r="N366" i="7"/>
  <c r="D367" i="7"/>
  <c r="C367" i="7" s="1"/>
  <c r="E367" i="7"/>
  <c r="F367" i="7"/>
  <c r="I367" i="7"/>
  <c r="K367" i="7"/>
  <c r="M367" i="7"/>
  <c r="N367" i="7"/>
  <c r="D368" i="7"/>
  <c r="C368" i="7" s="1"/>
  <c r="E368" i="7"/>
  <c r="F368" i="7"/>
  <c r="I368" i="7"/>
  <c r="K368" i="7"/>
  <c r="M368" i="7"/>
  <c r="N368" i="7"/>
  <c r="D369" i="7"/>
  <c r="C369" i="7" s="1"/>
  <c r="E369" i="7"/>
  <c r="F369" i="7"/>
  <c r="I369" i="7"/>
  <c r="K369" i="7"/>
  <c r="M369" i="7"/>
  <c r="N369" i="7"/>
  <c r="D370" i="7"/>
  <c r="C370" i="7" s="1"/>
  <c r="E370" i="7"/>
  <c r="F370" i="7"/>
  <c r="I370" i="7"/>
  <c r="K370" i="7"/>
  <c r="M370" i="7"/>
  <c r="N370" i="7"/>
  <c r="D371" i="7"/>
  <c r="C371" i="7" s="1"/>
  <c r="E371" i="7"/>
  <c r="F371" i="7"/>
  <c r="I371" i="7"/>
  <c r="K371" i="7"/>
  <c r="M371" i="7"/>
  <c r="N371" i="7"/>
  <c r="D372" i="7"/>
  <c r="C372" i="7" s="1"/>
  <c r="E372" i="7"/>
  <c r="F372" i="7"/>
  <c r="I372" i="7"/>
  <c r="K372" i="7"/>
  <c r="M372" i="7"/>
  <c r="N372" i="7"/>
  <c r="D373" i="7"/>
  <c r="C373" i="7" s="1"/>
  <c r="E373" i="7"/>
  <c r="F373" i="7"/>
  <c r="I373" i="7"/>
  <c r="K373" i="7"/>
  <c r="M373" i="7"/>
  <c r="N373" i="7"/>
  <c r="D374" i="7"/>
  <c r="C374" i="7" s="1"/>
  <c r="E374" i="7"/>
  <c r="F374" i="7"/>
  <c r="I374" i="7"/>
  <c r="K374" i="7"/>
  <c r="M374" i="7"/>
  <c r="N374" i="7"/>
  <c r="D375" i="7"/>
  <c r="C375" i="7" s="1"/>
  <c r="E375" i="7"/>
  <c r="F375" i="7"/>
  <c r="I375" i="7"/>
  <c r="K375" i="7"/>
  <c r="M375" i="7"/>
  <c r="N375" i="7"/>
  <c r="D376" i="7"/>
  <c r="C376" i="7" s="1"/>
  <c r="E376" i="7"/>
  <c r="F376" i="7"/>
  <c r="I376" i="7"/>
  <c r="K376" i="7"/>
  <c r="M376" i="7"/>
  <c r="N376" i="7"/>
  <c r="D377" i="7"/>
  <c r="C377" i="7" s="1"/>
  <c r="E377" i="7"/>
  <c r="F377" i="7"/>
  <c r="I377" i="7"/>
  <c r="K377" i="7"/>
  <c r="M377" i="7"/>
  <c r="N377" i="7"/>
  <c r="D378" i="7"/>
  <c r="C378" i="7" s="1"/>
  <c r="E378" i="7"/>
  <c r="F378" i="7"/>
  <c r="I378" i="7"/>
  <c r="K378" i="7"/>
  <c r="M378" i="7"/>
  <c r="N378" i="7"/>
  <c r="D379" i="7"/>
  <c r="C379" i="7" s="1"/>
  <c r="E379" i="7"/>
  <c r="F379" i="7"/>
  <c r="I379" i="7"/>
  <c r="K379" i="7"/>
  <c r="M379" i="7"/>
  <c r="N379" i="7"/>
  <c r="D380" i="7"/>
  <c r="C380" i="7" s="1"/>
  <c r="E380" i="7"/>
  <c r="F380" i="7"/>
  <c r="I380" i="7"/>
  <c r="K380" i="7"/>
  <c r="M380" i="7"/>
  <c r="N380" i="7"/>
  <c r="D381" i="7"/>
  <c r="C381" i="7" s="1"/>
  <c r="E381" i="7"/>
  <c r="F381" i="7"/>
  <c r="I381" i="7"/>
  <c r="K381" i="7"/>
  <c r="M381" i="7"/>
  <c r="N381" i="7"/>
  <c r="D382" i="7"/>
  <c r="C382" i="7" s="1"/>
  <c r="E382" i="7"/>
  <c r="F382" i="7"/>
  <c r="I382" i="7"/>
  <c r="K382" i="7"/>
  <c r="M382" i="7"/>
  <c r="N382" i="7"/>
  <c r="D383" i="7"/>
  <c r="C383" i="7" s="1"/>
  <c r="E383" i="7"/>
  <c r="F383" i="7"/>
  <c r="I383" i="7"/>
  <c r="K383" i="7"/>
  <c r="M383" i="7"/>
  <c r="N383" i="7"/>
  <c r="D384" i="7"/>
  <c r="C384" i="7" s="1"/>
  <c r="E384" i="7"/>
  <c r="F384" i="7"/>
  <c r="I384" i="7"/>
  <c r="K384" i="7"/>
  <c r="M384" i="7"/>
  <c r="N384" i="7"/>
  <c r="D385" i="7"/>
  <c r="C385" i="7" s="1"/>
  <c r="E385" i="7"/>
  <c r="F385" i="7"/>
  <c r="I385" i="7"/>
  <c r="K385" i="7"/>
  <c r="M385" i="7"/>
  <c r="N385" i="7"/>
  <c r="D386" i="7"/>
  <c r="C386" i="7" s="1"/>
  <c r="E386" i="7"/>
  <c r="F386" i="7"/>
  <c r="I386" i="7"/>
  <c r="K386" i="7"/>
  <c r="M386" i="7"/>
  <c r="N386" i="7"/>
  <c r="D387" i="7"/>
  <c r="C387" i="7" s="1"/>
  <c r="E387" i="7"/>
  <c r="F387" i="7"/>
  <c r="I387" i="7"/>
  <c r="K387" i="7"/>
  <c r="M387" i="7"/>
  <c r="N387" i="7"/>
  <c r="D388" i="7"/>
  <c r="C388" i="7" s="1"/>
  <c r="E388" i="7"/>
  <c r="F388" i="7"/>
  <c r="I388" i="7"/>
  <c r="K388" i="7"/>
  <c r="M388" i="7"/>
  <c r="N388" i="7"/>
  <c r="D389" i="7"/>
  <c r="C389" i="7" s="1"/>
  <c r="E389" i="7"/>
  <c r="F389" i="7"/>
  <c r="I389" i="7"/>
  <c r="K389" i="7"/>
  <c r="M389" i="7"/>
  <c r="N389" i="7"/>
  <c r="D390" i="7"/>
  <c r="C390" i="7" s="1"/>
  <c r="E390" i="7"/>
  <c r="F390" i="7"/>
  <c r="I390" i="7"/>
  <c r="K390" i="7"/>
  <c r="M390" i="7"/>
  <c r="N390" i="7"/>
  <c r="D391" i="7"/>
  <c r="C391" i="7" s="1"/>
  <c r="E391" i="7"/>
  <c r="F391" i="7"/>
  <c r="I391" i="7"/>
  <c r="K391" i="7"/>
  <c r="M391" i="7"/>
  <c r="N391" i="7"/>
  <c r="D392" i="7"/>
  <c r="C392" i="7" s="1"/>
  <c r="E392" i="7"/>
  <c r="F392" i="7"/>
  <c r="I392" i="7"/>
  <c r="K392" i="7"/>
  <c r="M392" i="7"/>
  <c r="N392" i="7"/>
  <c r="D393" i="7"/>
  <c r="C393" i="7" s="1"/>
  <c r="E393" i="7"/>
  <c r="F393" i="7"/>
  <c r="I393" i="7"/>
  <c r="K393" i="7"/>
  <c r="M393" i="7"/>
  <c r="N393" i="7"/>
  <c r="D394" i="7"/>
  <c r="C394" i="7" s="1"/>
  <c r="E394" i="7"/>
  <c r="F394" i="7"/>
  <c r="I394" i="7"/>
  <c r="K394" i="7"/>
  <c r="M394" i="7"/>
  <c r="N394" i="7"/>
  <c r="D395" i="7"/>
  <c r="C395" i="7" s="1"/>
  <c r="E395" i="7"/>
  <c r="F395" i="7"/>
  <c r="I395" i="7"/>
  <c r="K395" i="7"/>
  <c r="M395" i="7"/>
  <c r="N395" i="7"/>
  <c r="D396" i="7"/>
  <c r="C396" i="7" s="1"/>
  <c r="E396" i="7"/>
  <c r="F396" i="7"/>
  <c r="I396" i="7"/>
  <c r="K396" i="7"/>
  <c r="M396" i="7"/>
  <c r="N396" i="7"/>
  <c r="D397" i="7"/>
  <c r="C397" i="7" s="1"/>
  <c r="E397" i="7"/>
  <c r="F397" i="7"/>
  <c r="I397" i="7"/>
  <c r="K397" i="7"/>
  <c r="M397" i="7"/>
  <c r="N397" i="7"/>
  <c r="D398" i="7"/>
  <c r="C398" i="7" s="1"/>
  <c r="E398" i="7"/>
  <c r="F398" i="7"/>
  <c r="I398" i="7"/>
  <c r="K398" i="7"/>
  <c r="M398" i="7"/>
  <c r="N398" i="7"/>
  <c r="D399" i="7"/>
  <c r="C399" i="7" s="1"/>
  <c r="E399" i="7"/>
  <c r="F399" i="7"/>
  <c r="I399" i="7"/>
  <c r="K399" i="7"/>
  <c r="M399" i="7"/>
  <c r="N399" i="7"/>
  <c r="D400" i="7"/>
  <c r="C400" i="7" s="1"/>
  <c r="E400" i="7"/>
  <c r="F400" i="7"/>
  <c r="I400" i="7"/>
  <c r="K400" i="7"/>
  <c r="M400" i="7"/>
  <c r="N400" i="7"/>
  <c r="B542" i="4"/>
  <c r="B542" i="7" s="1"/>
  <c r="F542" i="4"/>
  <c r="G542" i="7" s="1"/>
  <c r="G542" i="4"/>
  <c r="H542" i="7" s="1"/>
  <c r="I542" i="4"/>
  <c r="J542" i="7" s="1"/>
  <c r="O542" i="4"/>
  <c r="B37" i="4"/>
  <c r="B37" i="7" s="1"/>
  <c r="B38" i="4"/>
  <c r="B38" i="7" s="1"/>
  <c r="B39" i="4"/>
  <c r="B39" i="7" s="1"/>
  <c r="B40" i="4"/>
  <c r="B40" i="7" s="1"/>
  <c r="B41" i="4"/>
  <c r="B41" i="7" s="1"/>
  <c r="B42" i="4"/>
  <c r="B42" i="7" s="1"/>
  <c r="B43" i="4"/>
  <c r="B43" i="7" s="1"/>
  <c r="B44" i="4"/>
  <c r="B44" i="7" s="1"/>
  <c r="B45" i="4"/>
  <c r="B45" i="7" s="1"/>
  <c r="B46" i="4"/>
  <c r="B46" i="7" s="1"/>
  <c r="B47" i="4"/>
  <c r="B47" i="7" s="1"/>
  <c r="B48" i="4"/>
  <c r="B48" i="7" s="1"/>
  <c r="B49" i="4"/>
  <c r="B49" i="7" s="1"/>
  <c r="B50" i="4"/>
  <c r="B50" i="7" s="1"/>
  <c r="B51" i="4"/>
  <c r="B51" i="7" s="1"/>
  <c r="B52" i="4"/>
  <c r="B52" i="7" s="1"/>
  <c r="B53" i="4"/>
  <c r="B53" i="7" s="1"/>
  <c r="B54" i="4"/>
  <c r="B54" i="7" s="1"/>
  <c r="B55" i="4"/>
  <c r="B55" i="7" s="1"/>
  <c r="B56" i="4"/>
  <c r="B56" i="7" s="1"/>
  <c r="B57" i="4"/>
  <c r="B57" i="7" s="1"/>
  <c r="B58" i="4"/>
  <c r="B58" i="7" s="1"/>
  <c r="B59" i="4"/>
  <c r="B59" i="7" s="1"/>
  <c r="B60" i="4"/>
  <c r="B60" i="7" s="1"/>
  <c r="B61" i="4"/>
  <c r="B61" i="7" s="1"/>
  <c r="B62" i="4"/>
  <c r="B62" i="7" s="1"/>
  <c r="B63" i="4"/>
  <c r="B63" i="7" s="1"/>
  <c r="B64" i="4"/>
  <c r="B64" i="7" s="1"/>
  <c r="B65" i="4"/>
  <c r="B65" i="7" s="1"/>
  <c r="B66" i="4"/>
  <c r="B66" i="7" s="1"/>
  <c r="B67" i="4"/>
  <c r="B67" i="7" s="1"/>
  <c r="B68" i="4"/>
  <c r="B68" i="7" s="1"/>
  <c r="B69" i="4"/>
  <c r="B69" i="7" s="1"/>
  <c r="B70" i="4"/>
  <c r="B70" i="7" s="1"/>
  <c r="B71" i="4"/>
  <c r="B71" i="7" s="1"/>
  <c r="B72" i="4"/>
  <c r="B72" i="7" s="1"/>
  <c r="B73" i="4"/>
  <c r="B73" i="7" s="1"/>
  <c r="B74" i="4"/>
  <c r="B74" i="7" s="1"/>
  <c r="B75" i="4"/>
  <c r="B75" i="7" s="1"/>
  <c r="B76" i="4"/>
  <c r="B76" i="7" s="1"/>
  <c r="B77" i="4"/>
  <c r="B77" i="7" s="1"/>
  <c r="B78" i="4"/>
  <c r="B78" i="7" s="1"/>
  <c r="B79" i="4"/>
  <c r="B79" i="7" s="1"/>
  <c r="B80" i="4"/>
  <c r="B80" i="7" s="1"/>
  <c r="B81" i="4"/>
  <c r="B81" i="7" s="1"/>
  <c r="B82" i="4"/>
  <c r="B82" i="7" s="1"/>
  <c r="B83" i="4"/>
  <c r="B83" i="7" s="1"/>
  <c r="B84" i="4"/>
  <c r="B84" i="7" s="1"/>
  <c r="B85" i="4"/>
  <c r="B85" i="7" s="1"/>
  <c r="B86" i="4"/>
  <c r="B86" i="7" s="1"/>
  <c r="B87" i="4"/>
  <c r="B87" i="7" s="1"/>
  <c r="B88" i="4"/>
  <c r="B88" i="7" s="1"/>
  <c r="B89" i="4"/>
  <c r="B89" i="7" s="1"/>
  <c r="B90" i="4"/>
  <c r="B90" i="7" s="1"/>
  <c r="B91" i="4"/>
  <c r="B91" i="7" s="1"/>
  <c r="B92" i="4"/>
  <c r="B92" i="7" s="1"/>
  <c r="B93" i="4"/>
  <c r="B93" i="7" s="1"/>
  <c r="B94" i="4"/>
  <c r="B94" i="7" s="1"/>
  <c r="B95" i="4"/>
  <c r="B95" i="7" s="1"/>
  <c r="B96" i="4"/>
  <c r="B96" i="7" s="1"/>
  <c r="B97" i="4"/>
  <c r="B97" i="7" s="1"/>
  <c r="B98" i="4"/>
  <c r="B98" i="7" s="1"/>
  <c r="B99" i="4"/>
  <c r="B99" i="7" s="1"/>
  <c r="B100" i="4"/>
  <c r="B100" i="7" s="1"/>
  <c r="B101" i="4"/>
  <c r="B101" i="7" s="1"/>
  <c r="B102" i="4"/>
  <c r="B102" i="7" s="1"/>
  <c r="B103" i="4"/>
  <c r="B103" i="7" s="1"/>
  <c r="B104" i="4"/>
  <c r="B104" i="7" s="1"/>
  <c r="B105" i="4"/>
  <c r="B105" i="7" s="1"/>
  <c r="B106" i="4"/>
  <c r="B106" i="7" s="1"/>
  <c r="B107" i="4"/>
  <c r="B107" i="7" s="1"/>
  <c r="B108" i="4"/>
  <c r="B108" i="7" s="1"/>
  <c r="B109" i="4"/>
  <c r="B109" i="7" s="1"/>
  <c r="B110" i="4"/>
  <c r="B110" i="7" s="1"/>
  <c r="B111" i="4"/>
  <c r="B111" i="7" s="1"/>
  <c r="B112" i="4"/>
  <c r="B112" i="7" s="1"/>
  <c r="B113" i="4"/>
  <c r="B113" i="7" s="1"/>
  <c r="B114" i="4"/>
  <c r="B114" i="7" s="1"/>
  <c r="B115" i="4"/>
  <c r="B115" i="7" s="1"/>
  <c r="B116" i="4"/>
  <c r="B116" i="7" s="1"/>
  <c r="B117" i="4"/>
  <c r="B117" i="7" s="1"/>
  <c r="B118" i="4"/>
  <c r="B118" i="7" s="1"/>
  <c r="B119" i="4"/>
  <c r="B119" i="7" s="1"/>
  <c r="B120" i="4"/>
  <c r="B120" i="7" s="1"/>
  <c r="B121" i="4"/>
  <c r="B121" i="7" s="1"/>
  <c r="B122" i="4"/>
  <c r="B122" i="7" s="1"/>
  <c r="B123" i="4"/>
  <c r="B123" i="7" s="1"/>
  <c r="B124" i="4"/>
  <c r="B124" i="7" s="1"/>
  <c r="B125" i="4"/>
  <c r="B125" i="7" s="1"/>
  <c r="B126" i="4"/>
  <c r="B126" i="7" s="1"/>
  <c r="B127" i="4"/>
  <c r="B127" i="7" s="1"/>
  <c r="B128" i="4"/>
  <c r="B128" i="7" s="1"/>
  <c r="B129" i="4"/>
  <c r="B129" i="7" s="1"/>
  <c r="B130" i="4"/>
  <c r="B130" i="7" s="1"/>
  <c r="B131" i="4"/>
  <c r="B131" i="7" s="1"/>
  <c r="B132" i="4"/>
  <c r="B132" i="7" s="1"/>
  <c r="B133" i="4"/>
  <c r="B133" i="7" s="1"/>
  <c r="B134" i="4"/>
  <c r="B134" i="7" s="1"/>
  <c r="B135" i="4"/>
  <c r="B135" i="7" s="1"/>
  <c r="B136" i="4"/>
  <c r="B136" i="7" s="1"/>
  <c r="B137" i="4"/>
  <c r="B137" i="7" s="1"/>
  <c r="B138" i="4"/>
  <c r="B138" i="7" s="1"/>
  <c r="B139" i="4"/>
  <c r="B139" i="7" s="1"/>
  <c r="B140" i="4"/>
  <c r="B140" i="7" s="1"/>
  <c r="B141" i="4"/>
  <c r="B141" i="7" s="1"/>
  <c r="B142" i="4"/>
  <c r="B142" i="7" s="1"/>
  <c r="B143" i="4"/>
  <c r="B143" i="7" s="1"/>
  <c r="B144" i="4"/>
  <c r="B144" i="7" s="1"/>
  <c r="B145" i="4"/>
  <c r="B145" i="7" s="1"/>
  <c r="B146" i="4"/>
  <c r="B146" i="7" s="1"/>
  <c r="B147" i="4"/>
  <c r="B147" i="7" s="1"/>
  <c r="B148" i="4"/>
  <c r="B148" i="7" s="1"/>
  <c r="B149" i="4"/>
  <c r="B149" i="7" s="1"/>
  <c r="B150" i="4"/>
  <c r="B150" i="7" s="1"/>
  <c r="B151" i="4"/>
  <c r="B151" i="7" s="1"/>
  <c r="B152" i="4"/>
  <c r="B152" i="7" s="1"/>
  <c r="B153" i="4"/>
  <c r="B153" i="7" s="1"/>
  <c r="B154" i="4"/>
  <c r="B154" i="7" s="1"/>
  <c r="B155" i="4"/>
  <c r="B155" i="7" s="1"/>
  <c r="B156" i="4"/>
  <c r="B156" i="7" s="1"/>
  <c r="B157" i="4"/>
  <c r="B157" i="7" s="1"/>
  <c r="B158" i="4"/>
  <c r="B158" i="7" s="1"/>
  <c r="B159" i="4"/>
  <c r="B159" i="7" s="1"/>
  <c r="B160" i="4"/>
  <c r="B160" i="7" s="1"/>
  <c r="B161" i="4"/>
  <c r="B161" i="7" s="1"/>
  <c r="B162" i="4"/>
  <c r="B162" i="7" s="1"/>
  <c r="B163" i="4"/>
  <c r="B163" i="7" s="1"/>
  <c r="B164" i="4"/>
  <c r="B164" i="7" s="1"/>
  <c r="B165" i="4"/>
  <c r="B165" i="7" s="1"/>
  <c r="B166" i="4"/>
  <c r="B166" i="7" s="1"/>
  <c r="B167" i="4"/>
  <c r="B167" i="7" s="1"/>
  <c r="B168" i="4"/>
  <c r="B168" i="7" s="1"/>
  <c r="B169" i="4"/>
  <c r="B169" i="7" s="1"/>
  <c r="B170" i="4"/>
  <c r="B170" i="7" s="1"/>
  <c r="B171" i="4"/>
  <c r="B171" i="7" s="1"/>
  <c r="B172" i="4"/>
  <c r="B172" i="7" s="1"/>
  <c r="B173" i="4"/>
  <c r="B173" i="7" s="1"/>
  <c r="B174" i="4"/>
  <c r="B174" i="7" s="1"/>
  <c r="B175" i="4"/>
  <c r="B175" i="7" s="1"/>
  <c r="B176" i="4"/>
  <c r="B176" i="7" s="1"/>
  <c r="B177" i="4"/>
  <c r="B177" i="7" s="1"/>
  <c r="B178" i="4"/>
  <c r="B178" i="7" s="1"/>
  <c r="B179" i="4"/>
  <c r="B179" i="7" s="1"/>
  <c r="B180" i="4"/>
  <c r="B180" i="7" s="1"/>
  <c r="B181" i="4"/>
  <c r="B181" i="7" s="1"/>
  <c r="B182" i="4"/>
  <c r="B182" i="7" s="1"/>
  <c r="B183" i="4"/>
  <c r="B183" i="7" s="1"/>
  <c r="B184" i="4"/>
  <c r="B184" i="7" s="1"/>
  <c r="B185" i="4"/>
  <c r="B185" i="7" s="1"/>
  <c r="B186" i="4"/>
  <c r="B186" i="7" s="1"/>
  <c r="B187" i="4"/>
  <c r="B187" i="7" s="1"/>
  <c r="B188" i="4"/>
  <c r="B188" i="7" s="1"/>
  <c r="B189" i="4"/>
  <c r="B189" i="7" s="1"/>
  <c r="B190" i="4"/>
  <c r="B190" i="7" s="1"/>
  <c r="B191" i="4"/>
  <c r="B191" i="7" s="1"/>
  <c r="B192" i="4"/>
  <c r="B192" i="7" s="1"/>
  <c r="B193" i="4"/>
  <c r="B193" i="7" s="1"/>
  <c r="B194" i="4"/>
  <c r="B194" i="7" s="1"/>
  <c r="B195" i="4"/>
  <c r="B195" i="7" s="1"/>
  <c r="B196" i="4"/>
  <c r="B196" i="7" s="1"/>
  <c r="B197" i="4"/>
  <c r="B197" i="7" s="1"/>
  <c r="B198" i="4"/>
  <c r="B198" i="7" s="1"/>
  <c r="B199" i="4"/>
  <c r="B199" i="7" s="1"/>
  <c r="B200" i="4"/>
  <c r="B200" i="7" s="1"/>
  <c r="B201" i="4"/>
  <c r="B201" i="7" s="1"/>
  <c r="B202" i="4"/>
  <c r="B202" i="7" s="1"/>
  <c r="B203" i="4"/>
  <c r="B203" i="7" s="1"/>
  <c r="B204" i="4"/>
  <c r="B204" i="7" s="1"/>
  <c r="B205" i="4"/>
  <c r="B205" i="7" s="1"/>
  <c r="B206" i="4"/>
  <c r="B206" i="7" s="1"/>
  <c r="B207" i="4"/>
  <c r="B207" i="7" s="1"/>
  <c r="B208" i="4"/>
  <c r="B208" i="7" s="1"/>
  <c r="B209" i="4"/>
  <c r="B209" i="7" s="1"/>
  <c r="B210" i="4"/>
  <c r="B210" i="7" s="1"/>
  <c r="B211" i="4"/>
  <c r="B211" i="7" s="1"/>
  <c r="B212" i="4"/>
  <c r="B212" i="7" s="1"/>
  <c r="B213" i="4"/>
  <c r="B213" i="7" s="1"/>
  <c r="B214" i="4"/>
  <c r="B214" i="7" s="1"/>
  <c r="B215" i="4"/>
  <c r="B215" i="7" s="1"/>
  <c r="B216" i="4"/>
  <c r="B216" i="7" s="1"/>
  <c r="B217" i="4"/>
  <c r="B217" i="7" s="1"/>
  <c r="B218" i="4"/>
  <c r="B218" i="7" s="1"/>
  <c r="B219" i="4"/>
  <c r="B219" i="7" s="1"/>
  <c r="B220" i="4"/>
  <c r="B220" i="7" s="1"/>
  <c r="B221" i="4"/>
  <c r="B221" i="7" s="1"/>
  <c r="B222" i="4"/>
  <c r="B222" i="7" s="1"/>
  <c r="B223" i="4"/>
  <c r="B223" i="7" s="1"/>
  <c r="B224" i="4"/>
  <c r="B224" i="7" s="1"/>
  <c r="B225" i="4"/>
  <c r="B225" i="7" s="1"/>
  <c r="B226" i="4"/>
  <c r="B226" i="7" s="1"/>
  <c r="B227" i="4"/>
  <c r="B227" i="7" s="1"/>
  <c r="B228" i="4"/>
  <c r="B228" i="7" s="1"/>
  <c r="B229" i="4"/>
  <c r="B229" i="7" s="1"/>
  <c r="B230" i="4"/>
  <c r="B230" i="7" s="1"/>
  <c r="B231" i="4"/>
  <c r="B231" i="7" s="1"/>
  <c r="B232" i="4"/>
  <c r="B232" i="7" s="1"/>
  <c r="B233" i="4"/>
  <c r="B233" i="7" s="1"/>
  <c r="B234" i="4"/>
  <c r="B234" i="7" s="1"/>
  <c r="B235" i="4"/>
  <c r="B235" i="7" s="1"/>
  <c r="B236" i="4"/>
  <c r="B236" i="7" s="1"/>
  <c r="B237" i="4"/>
  <c r="B237" i="7" s="1"/>
  <c r="B238" i="4"/>
  <c r="B238" i="7" s="1"/>
  <c r="B239" i="4"/>
  <c r="B239" i="7" s="1"/>
  <c r="B240" i="4"/>
  <c r="B240" i="7" s="1"/>
  <c r="B241" i="4"/>
  <c r="B241" i="7" s="1"/>
  <c r="B242" i="4"/>
  <c r="B242" i="7" s="1"/>
  <c r="B243" i="4"/>
  <c r="B243" i="7" s="1"/>
  <c r="B244" i="4"/>
  <c r="B244" i="7" s="1"/>
  <c r="B245" i="4"/>
  <c r="B245" i="7" s="1"/>
  <c r="B246" i="4"/>
  <c r="B246" i="7" s="1"/>
  <c r="B247" i="4"/>
  <c r="B247" i="7" s="1"/>
  <c r="B248" i="4"/>
  <c r="B248" i="7" s="1"/>
  <c r="B249" i="4"/>
  <c r="B249" i="7" s="1"/>
  <c r="B250" i="4"/>
  <c r="B250" i="7" s="1"/>
  <c r="B251" i="4"/>
  <c r="B251" i="7" s="1"/>
  <c r="B252" i="4"/>
  <c r="B252" i="7" s="1"/>
  <c r="B253" i="4"/>
  <c r="B253" i="7" s="1"/>
  <c r="B254" i="4"/>
  <c r="B254" i="7" s="1"/>
  <c r="B255" i="4"/>
  <c r="B255" i="7" s="1"/>
  <c r="B256" i="4"/>
  <c r="B256" i="7" s="1"/>
  <c r="B257" i="4"/>
  <c r="B257" i="7" s="1"/>
  <c r="B258" i="4"/>
  <c r="B258" i="7" s="1"/>
  <c r="B259" i="4"/>
  <c r="B259" i="7" s="1"/>
  <c r="B260" i="4"/>
  <c r="B260" i="7" s="1"/>
  <c r="B261" i="4"/>
  <c r="B261" i="7" s="1"/>
  <c r="B262" i="4"/>
  <c r="B262" i="7" s="1"/>
  <c r="B263" i="4"/>
  <c r="B263" i="7" s="1"/>
  <c r="B264" i="4"/>
  <c r="B264" i="7" s="1"/>
  <c r="B265" i="4"/>
  <c r="B265" i="7" s="1"/>
  <c r="B266" i="4"/>
  <c r="B266" i="7" s="1"/>
  <c r="B267" i="4"/>
  <c r="B267" i="7" s="1"/>
  <c r="B268" i="4"/>
  <c r="B268" i="7" s="1"/>
  <c r="B269" i="4"/>
  <c r="B269" i="7" s="1"/>
  <c r="B270" i="4"/>
  <c r="B270" i="7" s="1"/>
  <c r="B271" i="4"/>
  <c r="B271" i="7" s="1"/>
  <c r="B272" i="4"/>
  <c r="B272" i="7" s="1"/>
  <c r="B273" i="4"/>
  <c r="B273" i="7" s="1"/>
  <c r="B274" i="4"/>
  <c r="B274" i="7" s="1"/>
  <c r="B275" i="4"/>
  <c r="B275" i="7" s="1"/>
  <c r="B276" i="4"/>
  <c r="B276" i="7" s="1"/>
  <c r="B277" i="4"/>
  <c r="B277" i="7" s="1"/>
  <c r="B278" i="4"/>
  <c r="B278" i="7" s="1"/>
  <c r="B279" i="4"/>
  <c r="B279" i="7" s="1"/>
  <c r="B280" i="4"/>
  <c r="B280" i="7" s="1"/>
  <c r="B281" i="4"/>
  <c r="B281" i="7" s="1"/>
  <c r="B282" i="4"/>
  <c r="B282" i="7" s="1"/>
  <c r="B283" i="4"/>
  <c r="B283" i="7" s="1"/>
  <c r="B284" i="4"/>
  <c r="B284" i="7" s="1"/>
  <c r="B285" i="4"/>
  <c r="B285" i="7" s="1"/>
  <c r="B286" i="4"/>
  <c r="B286" i="7" s="1"/>
  <c r="B287" i="4"/>
  <c r="B287" i="7" s="1"/>
  <c r="B288" i="4"/>
  <c r="B288" i="7" s="1"/>
  <c r="B289" i="4"/>
  <c r="B289" i="7" s="1"/>
  <c r="B290" i="4"/>
  <c r="B290" i="7" s="1"/>
  <c r="B291" i="4"/>
  <c r="B291" i="7" s="1"/>
  <c r="B292" i="4"/>
  <c r="B292" i="7" s="1"/>
  <c r="B293" i="4"/>
  <c r="B293" i="7" s="1"/>
  <c r="B294" i="4"/>
  <c r="B294" i="7" s="1"/>
  <c r="B295" i="4"/>
  <c r="B295" i="7" s="1"/>
  <c r="B296" i="4"/>
  <c r="B296" i="7" s="1"/>
  <c r="B297" i="4"/>
  <c r="B297" i="7" s="1"/>
  <c r="B298" i="4"/>
  <c r="B298" i="7" s="1"/>
  <c r="B299" i="4"/>
  <c r="B299" i="7" s="1"/>
  <c r="B300" i="4"/>
  <c r="B300" i="7" s="1"/>
  <c r="B301" i="4"/>
  <c r="B301" i="7" s="1"/>
  <c r="B302" i="4"/>
  <c r="B302" i="7" s="1"/>
  <c r="B303" i="4"/>
  <c r="B303" i="7" s="1"/>
  <c r="B304" i="4"/>
  <c r="B304" i="7" s="1"/>
  <c r="B305" i="4"/>
  <c r="B305" i="7" s="1"/>
  <c r="B306" i="4"/>
  <c r="B306" i="7" s="1"/>
  <c r="B307" i="4"/>
  <c r="B307" i="7" s="1"/>
  <c r="B308" i="4"/>
  <c r="B308" i="7" s="1"/>
  <c r="B309" i="4"/>
  <c r="B309" i="7" s="1"/>
  <c r="B310" i="4"/>
  <c r="B310" i="7" s="1"/>
  <c r="B311" i="4"/>
  <c r="B311" i="7" s="1"/>
  <c r="B312" i="4"/>
  <c r="B312" i="7" s="1"/>
  <c r="B313" i="4"/>
  <c r="B313" i="7" s="1"/>
  <c r="B314" i="4"/>
  <c r="B314" i="7" s="1"/>
  <c r="B315" i="4"/>
  <c r="B315" i="7" s="1"/>
  <c r="B316" i="4"/>
  <c r="B316" i="7" s="1"/>
  <c r="B317" i="4"/>
  <c r="B317" i="7" s="1"/>
  <c r="B318" i="4"/>
  <c r="B318" i="7" s="1"/>
  <c r="B319" i="4"/>
  <c r="B319" i="7" s="1"/>
  <c r="B320" i="4"/>
  <c r="B320" i="7" s="1"/>
  <c r="B321" i="4"/>
  <c r="B321" i="7" s="1"/>
  <c r="B322" i="4"/>
  <c r="B322" i="7" s="1"/>
  <c r="B323" i="4"/>
  <c r="B323" i="7" s="1"/>
  <c r="B324" i="4"/>
  <c r="B324" i="7" s="1"/>
  <c r="B325" i="4"/>
  <c r="B325" i="7" s="1"/>
  <c r="B326" i="4"/>
  <c r="B326" i="7" s="1"/>
  <c r="B327" i="4"/>
  <c r="B327" i="7" s="1"/>
  <c r="B328" i="4"/>
  <c r="B328" i="7" s="1"/>
  <c r="B329" i="4"/>
  <c r="B329" i="7" s="1"/>
  <c r="B330" i="4"/>
  <c r="B330" i="7" s="1"/>
  <c r="B331" i="4"/>
  <c r="B331" i="7" s="1"/>
  <c r="B332" i="4"/>
  <c r="B332" i="7" s="1"/>
  <c r="B333" i="4"/>
  <c r="B333" i="7" s="1"/>
  <c r="B334" i="4"/>
  <c r="B334" i="7" s="1"/>
  <c r="B335" i="4"/>
  <c r="B335" i="7" s="1"/>
  <c r="B336" i="4"/>
  <c r="B336" i="7" s="1"/>
  <c r="B337" i="4"/>
  <c r="B337" i="7" s="1"/>
  <c r="B338" i="4"/>
  <c r="B338" i="7" s="1"/>
  <c r="B339" i="4"/>
  <c r="B339" i="7" s="1"/>
  <c r="B340" i="4"/>
  <c r="B340" i="7" s="1"/>
  <c r="B341" i="4"/>
  <c r="B341" i="7" s="1"/>
  <c r="B342" i="4"/>
  <c r="B342" i="7" s="1"/>
  <c r="B343" i="4"/>
  <c r="B343" i="7" s="1"/>
  <c r="B344" i="4"/>
  <c r="B344" i="7" s="1"/>
  <c r="B345" i="4"/>
  <c r="B345" i="7" s="1"/>
  <c r="B346" i="4"/>
  <c r="B346" i="7" s="1"/>
  <c r="B347" i="4"/>
  <c r="B347" i="7" s="1"/>
  <c r="B348" i="4"/>
  <c r="B348" i="7" s="1"/>
  <c r="B349" i="4"/>
  <c r="B349" i="7" s="1"/>
  <c r="B350" i="4"/>
  <c r="B350" i="7" s="1"/>
  <c r="B351" i="4"/>
  <c r="B351" i="7" s="1"/>
  <c r="B352" i="4"/>
  <c r="B352" i="7" s="1"/>
  <c r="B353" i="4"/>
  <c r="B353" i="7" s="1"/>
  <c r="B354" i="4"/>
  <c r="B354" i="7" s="1"/>
  <c r="B355" i="4"/>
  <c r="B355" i="7" s="1"/>
  <c r="B356" i="4"/>
  <c r="B356" i="7" s="1"/>
  <c r="B357" i="4"/>
  <c r="B357" i="7" s="1"/>
  <c r="B358" i="4"/>
  <c r="B358" i="7" s="1"/>
  <c r="B359" i="4"/>
  <c r="B359" i="7" s="1"/>
  <c r="B360" i="4"/>
  <c r="B360" i="7" s="1"/>
  <c r="B361" i="4"/>
  <c r="B361" i="7" s="1"/>
  <c r="B362" i="4"/>
  <c r="B362" i="7" s="1"/>
  <c r="B363" i="4"/>
  <c r="B363" i="7" s="1"/>
  <c r="B364" i="4"/>
  <c r="B364" i="7" s="1"/>
  <c r="B365" i="4"/>
  <c r="B365" i="7" s="1"/>
  <c r="B366" i="4"/>
  <c r="B366" i="7" s="1"/>
  <c r="B367" i="4"/>
  <c r="B367" i="7" s="1"/>
  <c r="B368" i="4"/>
  <c r="B368" i="7" s="1"/>
  <c r="B369" i="4"/>
  <c r="B369" i="7" s="1"/>
  <c r="B370" i="4"/>
  <c r="B370" i="7" s="1"/>
  <c r="B371" i="4"/>
  <c r="B371" i="7" s="1"/>
  <c r="B372" i="4"/>
  <c r="B372" i="7" s="1"/>
  <c r="B373" i="4"/>
  <c r="B373" i="7" s="1"/>
  <c r="B374" i="4"/>
  <c r="B374" i="7" s="1"/>
  <c r="B375" i="4"/>
  <c r="B375" i="7" s="1"/>
  <c r="B376" i="4"/>
  <c r="B376" i="7" s="1"/>
  <c r="B377" i="4"/>
  <c r="B377" i="7" s="1"/>
  <c r="B378" i="4"/>
  <c r="B378" i="7" s="1"/>
  <c r="B379" i="4"/>
  <c r="B379" i="7" s="1"/>
  <c r="B380" i="4"/>
  <c r="B380" i="7" s="1"/>
  <c r="B381" i="4"/>
  <c r="B381" i="7" s="1"/>
  <c r="B382" i="4"/>
  <c r="B382" i="7" s="1"/>
  <c r="B383" i="4"/>
  <c r="B383" i="7" s="1"/>
  <c r="B384" i="4"/>
  <c r="B384" i="7" s="1"/>
  <c r="B385" i="4"/>
  <c r="B385" i="7" s="1"/>
  <c r="B386" i="4"/>
  <c r="B386" i="7" s="1"/>
  <c r="B387" i="4"/>
  <c r="B387" i="7" s="1"/>
  <c r="B388" i="4"/>
  <c r="B388" i="7" s="1"/>
  <c r="B389" i="4"/>
  <c r="B389" i="7" s="1"/>
  <c r="B390" i="4"/>
  <c r="B390" i="7" s="1"/>
  <c r="B391" i="4"/>
  <c r="B391" i="7" s="1"/>
  <c r="B392" i="4"/>
  <c r="B392" i="7" s="1"/>
  <c r="B393" i="4"/>
  <c r="B393" i="7" s="1"/>
  <c r="B394" i="4"/>
  <c r="B394" i="7" s="1"/>
  <c r="B395" i="4"/>
  <c r="B395" i="7" s="1"/>
  <c r="B396" i="4"/>
  <c r="B396" i="7" s="1"/>
  <c r="B397" i="4"/>
  <c r="B397" i="7" s="1"/>
  <c r="B398" i="4"/>
  <c r="B398" i="7" s="1"/>
  <c r="B399" i="4"/>
  <c r="B399" i="7" s="1"/>
  <c r="B400" i="4"/>
  <c r="B400" i="7" s="1"/>
  <c r="B401" i="4"/>
  <c r="B401" i="7" s="1"/>
  <c r="B402" i="4"/>
  <c r="B402" i="7" s="1"/>
  <c r="B403" i="4"/>
  <c r="B403" i="7" s="1"/>
  <c r="B404" i="4"/>
  <c r="B404" i="7" s="1"/>
  <c r="B405" i="4"/>
  <c r="B405" i="7" s="1"/>
  <c r="B406" i="4"/>
  <c r="B406" i="7" s="1"/>
  <c r="B407" i="4"/>
  <c r="B407" i="7" s="1"/>
  <c r="B408" i="4"/>
  <c r="B408" i="7" s="1"/>
  <c r="B409" i="4"/>
  <c r="B409" i="7" s="1"/>
  <c r="B410" i="4"/>
  <c r="B410" i="7" s="1"/>
  <c r="B411" i="4"/>
  <c r="B411" i="7" s="1"/>
  <c r="B412" i="4"/>
  <c r="B412" i="7" s="1"/>
  <c r="B413" i="4"/>
  <c r="B413" i="7" s="1"/>
  <c r="B414" i="4"/>
  <c r="B414" i="7" s="1"/>
  <c r="B415" i="4"/>
  <c r="B415" i="7" s="1"/>
  <c r="B416" i="4"/>
  <c r="B416" i="7" s="1"/>
  <c r="B417" i="4"/>
  <c r="B417" i="7" s="1"/>
  <c r="B418" i="4"/>
  <c r="B418" i="7" s="1"/>
  <c r="B419" i="4"/>
  <c r="B419" i="7" s="1"/>
  <c r="B420" i="4"/>
  <c r="B420" i="7" s="1"/>
  <c r="B421" i="4"/>
  <c r="B421" i="7" s="1"/>
  <c r="B422" i="4"/>
  <c r="B422" i="7" s="1"/>
  <c r="B423" i="4"/>
  <c r="B423" i="7" s="1"/>
  <c r="B424" i="4"/>
  <c r="B424" i="7" s="1"/>
  <c r="B425" i="4"/>
  <c r="B425" i="7" s="1"/>
  <c r="B426" i="4"/>
  <c r="B426" i="7" s="1"/>
  <c r="B427" i="4"/>
  <c r="B427" i="7" s="1"/>
  <c r="B428" i="4"/>
  <c r="B428" i="7" s="1"/>
  <c r="B429" i="4"/>
  <c r="B429" i="7" s="1"/>
  <c r="B430" i="4"/>
  <c r="B430" i="7" s="1"/>
  <c r="B431" i="4"/>
  <c r="B431" i="7" s="1"/>
  <c r="B432" i="4"/>
  <c r="B432" i="7" s="1"/>
  <c r="B433" i="4"/>
  <c r="B433" i="7" s="1"/>
  <c r="B434" i="4"/>
  <c r="B434" i="7" s="1"/>
  <c r="B435" i="4"/>
  <c r="B435" i="7" s="1"/>
  <c r="B436" i="4"/>
  <c r="B436" i="7" s="1"/>
  <c r="B437" i="4"/>
  <c r="B437" i="7" s="1"/>
  <c r="B438" i="4"/>
  <c r="B438" i="7" s="1"/>
  <c r="B439" i="4"/>
  <c r="B439" i="7" s="1"/>
  <c r="B440" i="4"/>
  <c r="B440" i="7" s="1"/>
  <c r="B441" i="4"/>
  <c r="B441" i="7" s="1"/>
  <c r="B442" i="4"/>
  <c r="B442" i="7" s="1"/>
  <c r="B443" i="4"/>
  <c r="B443" i="7" s="1"/>
  <c r="B444" i="4"/>
  <c r="B444" i="7" s="1"/>
  <c r="B445" i="4"/>
  <c r="B445" i="7" s="1"/>
  <c r="B446" i="4"/>
  <c r="B446" i="7" s="1"/>
  <c r="B447" i="4"/>
  <c r="B447" i="7" s="1"/>
  <c r="B448" i="4"/>
  <c r="B448" i="7" s="1"/>
  <c r="B449" i="4"/>
  <c r="B449" i="7" s="1"/>
  <c r="B450" i="4"/>
  <c r="B450" i="7" s="1"/>
  <c r="B451" i="4"/>
  <c r="B451" i="7" s="1"/>
  <c r="B452" i="4"/>
  <c r="B452" i="7" s="1"/>
  <c r="B453" i="4"/>
  <c r="B453" i="7" s="1"/>
  <c r="B454" i="4"/>
  <c r="B454" i="7" s="1"/>
  <c r="B455" i="4"/>
  <c r="B455" i="7" s="1"/>
  <c r="B456" i="4"/>
  <c r="B456" i="7" s="1"/>
  <c r="B457" i="4"/>
  <c r="B457" i="7" s="1"/>
  <c r="B458" i="4"/>
  <c r="B458" i="7" s="1"/>
  <c r="B459" i="4"/>
  <c r="B459" i="7" s="1"/>
  <c r="B460" i="4"/>
  <c r="B460" i="7" s="1"/>
  <c r="B461" i="4"/>
  <c r="B461" i="7" s="1"/>
  <c r="B462" i="4"/>
  <c r="B462" i="7" s="1"/>
  <c r="B463" i="4"/>
  <c r="B463" i="7" s="1"/>
  <c r="B464" i="4"/>
  <c r="B464" i="7" s="1"/>
  <c r="B465" i="4"/>
  <c r="B465" i="7" s="1"/>
  <c r="B466" i="4"/>
  <c r="B466" i="7" s="1"/>
  <c r="B467" i="4"/>
  <c r="B467" i="7" s="1"/>
  <c r="B468" i="4"/>
  <c r="B468" i="7" s="1"/>
  <c r="B469" i="4"/>
  <c r="B469" i="7" s="1"/>
  <c r="B470" i="4"/>
  <c r="B470" i="7" s="1"/>
  <c r="B471" i="4"/>
  <c r="B471" i="7" s="1"/>
  <c r="B472" i="4"/>
  <c r="B472" i="7" s="1"/>
  <c r="B473" i="4"/>
  <c r="B473" i="7" s="1"/>
  <c r="B474" i="4"/>
  <c r="B474" i="7" s="1"/>
  <c r="B475" i="4"/>
  <c r="B475" i="7" s="1"/>
  <c r="B476" i="4"/>
  <c r="B476" i="7" s="1"/>
  <c r="B477" i="4"/>
  <c r="B477" i="7" s="1"/>
  <c r="B478" i="4"/>
  <c r="B478" i="7" s="1"/>
  <c r="B479" i="4"/>
  <c r="B479" i="7" s="1"/>
  <c r="B480" i="4"/>
  <c r="B480" i="7" s="1"/>
  <c r="B481" i="4"/>
  <c r="B481" i="7" s="1"/>
  <c r="B482" i="4"/>
  <c r="B482" i="7" s="1"/>
  <c r="B483" i="4"/>
  <c r="B483" i="7" s="1"/>
  <c r="B484" i="4"/>
  <c r="B484" i="7" s="1"/>
  <c r="B485" i="4"/>
  <c r="B485" i="7" s="1"/>
  <c r="B486" i="4"/>
  <c r="B486" i="7" s="1"/>
  <c r="B487" i="4"/>
  <c r="B487" i="7" s="1"/>
  <c r="B488" i="4"/>
  <c r="B488" i="7" s="1"/>
  <c r="B489" i="4"/>
  <c r="B489" i="7" s="1"/>
  <c r="B490" i="4"/>
  <c r="B490" i="7" s="1"/>
  <c r="B491" i="4"/>
  <c r="B491" i="7" s="1"/>
  <c r="B492" i="4"/>
  <c r="B492" i="7" s="1"/>
  <c r="B493" i="4"/>
  <c r="B493" i="7" s="1"/>
  <c r="B494" i="4"/>
  <c r="B494" i="7" s="1"/>
  <c r="B495" i="4"/>
  <c r="B495" i="7" s="1"/>
  <c r="B496" i="4"/>
  <c r="B496" i="7" s="1"/>
  <c r="B497" i="4"/>
  <c r="B497" i="7" s="1"/>
  <c r="B498" i="4"/>
  <c r="B498" i="7" s="1"/>
  <c r="B499" i="4"/>
  <c r="B499" i="7" s="1"/>
  <c r="B500" i="4"/>
  <c r="B500" i="7" s="1"/>
  <c r="B501" i="4"/>
  <c r="B501" i="7" s="1"/>
  <c r="B502" i="4"/>
  <c r="B502" i="7" s="1"/>
  <c r="B503" i="4"/>
  <c r="B503" i="7" s="1"/>
  <c r="B504" i="4"/>
  <c r="B504" i="7" s="1"/>
  <c r="B505" i="4"/>
  <c r="B505" i="7" s="1"/>
  <c r="B506" i="4"/>
  <c r="B506" i="7" s="1"/>
  <c r="B507" i="4"/>
  <c r="B507" i="7" s="1"/>
  <c r="B508" i="4"/>
  <c r="B508" i="7" s="1"/>
  <c r="B509" i="4"/>
  <c r="B509" i="7" s="1"/>
  <c r="B510" i="4"/>
  <c r="B510" i="7" s="1"/>
  <c r="B511" i="4"/>
  <c r="B511" i="7" s="1"/>
  <c r="B512" i="4"/>
  <c r="B512" i="7" s="1"/>
  <c r="B513" i="4"/>
  <c r="B513" i="7" s="1"/>
  <c r="B514" i="4"/>
  <c r="B514" i="7" s="1"/>
  <c r="B515" i="4"/>
  <c r="B515" i="7" s="1"/>
  <c r="B516" i="4"/>
  <c r="B516" i="7" s="1"/>
  <c r="B517" i="4"/>
  <c r="B517" i="7" s="1"/>
  <c r="B518" i="4"/>
  <c r="B518" i="7" s="1"/>
  <c r="B519" i="4"/>
  <c r="B519" i="7" s="1"/>
  <c r="B520" i="4"/>
  <c r="B520" i="7" s="1"/>
  <c r="B521" i="4"/>
  <c r="B521" i="7" s="1"/>
  <c r="B522" i="4"/>
  <c r="B522" i="7" s="1"/>
  <c r="B523" i="4"/>
  <c r="B523" i="7" s="1"/>
  <c r="B524" i="4"/>
  <c r="B524" i="7" s="1"/>
  <c r="B525" i="4"/>
  <c r="B525" i="7" s="1"/>
  <c r="B526" i="4"/>
  <c r="B526" i="7" s="1"/>
  <c r="B527" i="4"/>
  <c r="B527" i="7" s="1"/>
  <c r="B528" i="4"/>
  <c r="B528" i="7" s="1"/>
  <c r="B529" i="4"/>
  <c r="B529" i="7" s="1"/>
  <c r="B530" i="4"/>
  <c r="B530" i="7" s="1"/>
  <c r="B531" i="4"/>
  <c r="B531" i="7" s="1"/>
  <c r="B532" i="4"/>
  <c r="B532" i="7" s="1"/>
  <c r="B533" i="4"/>
  <c r="B533" i="7" s="1"/>
  <c r="B534" i="4"/>
  <c r="B534" i="7" s="1"/>
  <c r="B535" i="4"/>
  <c r="B535" i="7" s="1"/>
  <c r="B536" i="4"/>
  <c r="B536" i="7" s="1"/>
  <c r="B537" i="4"/>
  <c r="B537" i="7" s="1"/>
  <c r="B538" i="4"/>
  <c r="B538" i="7" s="1"/>
  <c r="B539" i="4"/>
  <c r="B539" i="7" s="1"/>
  <c r="B540" i="4"/>
  <c r="B540" i="7" s="1"/>
  <c r="B541" i="4"/>
  <c r="B541" i="7" s="1"/>
  <c r="F37" i="4"/>
  <c r="G37" i="7" s="1"/>
  <c r="F38" i="4"/>
  <c r="G38" i="7" s="1"/>
  <c r="F39" i="4"/>
  <c r="G39" i="7" s="1"/>
  <c r="F40" i="4"/>
  <c r="G40" i="7" s="1"/>
  <c r="F41" i="4"/>
  <c r="G41" i="7" s="1"/>
  <c r="F42" i="4"/>
  <c r="G42" i="7" s="1"/>
  <c r="F43" i="4"/>
  <c r="G43" i="7" s="1"/>
  <c r="F44" i="4"/>
  <c r="G44" i="7" s="1"/>
  <c r="F45" i="4"/>
  <c r="G45" i="7" s="1"/>
  <c r="F46" i="4"/>
  <c r="G46" i="7" s="1"/>
  <c r="F47" i="4"/>
  <c r="G47" i="7" s="1"/>
  <c r="F48" i="4"/>
  <c r="G48" i="7" s="1"/>
  <c r="F49" i="4"/>
  <c r="G49" i="7" s="1"/>
  <c r="F50" i="4"/>
  <c r="G50" i="7" s="1"/>
  <c r="F51" i="4"/>
  <c r="G51" i="7" s="1"/>
  <c r="F52" i="4"/>
  <c r="G52" i="7" s="1"/>
  <c r="F53" i="4"/>
  <c r="G53" i="7" s="1"/>
  <c r="F54" i="4"/>
  <c r="G54" i="7" s="1"/>
  <c r="F55" i="4"/>
  <c r="G55" i="7" s="1"/>
  <c r="F56" i="4"/>
  <c r="G56" i="7" s="1"/>
  <c r="F57" i="4"/>
  <c r="G57" i="7" s="1"/>
  <c r="F58" i="4"/>
  <c r="G58" i="7" s="1"/>
  <c r="F59" i="4"/>
  <c r="G59" i="7" s="1"/>
  <c r="F60" i="4"/>
  <c r="G60" i="7" s="1"/>
  <c r="F61" i="4"/>
  <c r="G61" i="7" s="1"/>
  <c r="F62" i="4"/>
  <c r="G62" i="7" s="1"/>
  <c r="F63" i="4"/>
  <c r="G63" i="7" s="1"/>
  <c r="F64" i="4"/>
  <c r="G64" i="7" s="1"/>
  <c r="F65" i="4"/>
  <c r="G65" i="7" s="1"/>
  <c r="F66" i="4"/>
  <c r="G66" i="7" s="1"/>
  <c r="F67" i="4"/>
  <c r="G67" i="7" s="1"/>
  <c r="F68" i="4"/>
  <c r="G68" i="7" s="1"/>
  <c r="F69" i="4"/>
  <c r="G69" i="7" s="1"/>
  <c r="F70" i="4"/>
  <c r="G70" i="7" s="1"/>
  <c r="F71" i="4"/>
  <c r="G71" i="7" s="1"/>
  <c r="F72" i="4"/>
  <c r="G72" i="7" s="1"/>
  <c r="F73" i="4"/>
  <c r="G73" i="7" s="1"/>
  <c r="F74" i="4"/>
  <c r="G74" i="7" s="1"/>
  <c r="F75" i="4"/>
  <c r="G75" i="7" s="1"/>
  <c r="F76" i="4"/>
  <c r="G76" i="7" s="1"/>
  <c r="F77" i="4"/>
  <c r="G77" i="7" s="1"/>
  <c r="F78" i="4"/>
  <c r="G78" i="7" s="1"/>
  <c r="F79" i="4"/>
  <c r="G79" i="7" s="1"/>
  <c r="F80" i="4"/>
  <c r="G80" i="7" s="1"/>
  <c r="F81" i="4"/>
  <c r="G81" i="7" s="1"/>
  <c r="F82" i="4"/>
  <c r="G82" i="7" s="1"/>
  <c r="F83" i="4"/>
  <c r="G83" i="7" s="1"/>
  <c r="F84" i="4"/>
  <c r="G84" i="7" s="1"/>
  <c r="F85" i="4"/>
  <c r="G85" i="7" s="1"/>
  <c r="F86" i="4"/>
  <c r="G86" i="7" s="1"/>
  <c r="F87" i="4"/>
  <c r="G87" i="7" s="1"/>
  <c r="F88" i="4"/>
  <c r="G88" i="7" s="1"/>
  <c r="F89" i="4"/>
  <c r="G89" i="7" s="1"/>
  <c r="F90" i="4"/>
  <c r="G90" i="7" s="1"/>
  <c r="F91" i="4"/>
  <c r="G91" i="7" s="1"/>
  <c r="F92" i="4"/>
  <c r="G92" i="7" s="1"/>
  <c r="F93" i="4"/>
  <c r="G93" i="7" s="1"/>
  <c r="F94" i="4"/>
  <c r="G94" i="7" s="1"/>
  <c r="F95" i="4"/>
  <c r="G95" i="7" s="1"/>
  <c r="F96" i="4"/>
  <c r="G96" i="7" s="1"/>
  <c r="F97" i="4"/>
  <c r="G97" i="7" s="1"/>
  <c r="F98" i="4"/>
  <c r="G98" i="7" s="1"/>
  <c r="F99" i="4"/>
  <c r="G99" i="7" s="1"/>
  <c r="F100" i="4"/>
  <c r="G100" i="7" s="1"/>
  <c r="F101" i="4"/>
  <c r="G101" i="7" s="1"/>
  <c r="F102" i="4"/>
  <c r="G102" i="7" s="1"/>
  <c r="F103" i="4"/>
  <c r="G103" i="7" s="1"/>
  <c r="F104" i="4"/>
  <c r="G104" i="7" s="1"/>
  <c r="F105" i="4"/>
  <c r="G105" i="7" s="1"/>
  <c r="F106" i="4"/>
  <c r="G106" i="7" s="1"/>
  <c r="F107" i="4"/>
  <c r="G107" i="7" s="1"/>
  <c r="F108" i="4"/>
  <c r="G108" i="7" s="1"/>
  <c r="F109" i="4"/>
  <c r="G109" i="7" s="1"/>
  <c r="F110" i="4"/>
  <c r="G110" i="7" s="1"/>
  <c r="F111" i="4"/>
  <c r="G111" i="7" s="1"/>
  <c r="F112" i="4"/>
  <c r="G112" i="7" s="1"/>
  <c r="F113" i="4"/>
  <c r="G113" i="7" s="1"/>
  <c r="F114" i="4"/>
  <c r="G114" i="7" s="1"/>
  <c r="F115" i="4"/>
  <c r="G115" i="7" s="1"/>
  <c r="F116" i="4"/>
  <c r="G116" i="7" s="1"/>
  <c r="F117" i="4"/>
  <c r="G117" i="7" s="1"/>
  <c r="F118" i="4"/>
  <c r="G118" i="7" s="1"/>
  <c r="F119" i="4"/>
  <c r="G119" i="7" s="1"/>
  <c r="F120" i="4"/>
  <c r="G120" i="7" s="1"/>
  <c r="F121" i="4"/>
  <c r="G121" i="7" s="1"/>
  <c r="F122" i="4"/>
  <c r="G122" i="7" s="1"/>
  <c r="F123" i="4"/>
  <c r="G123" i="7" s="1"/>
  <c r="F124" i="4"/>
  <c r="G124" i="7" s="1"/>
  <c r="F125" i="4"/>
  <c r="G125" i="7" s="1"/>
  <c r="F126" i="4"/>
  <c r="G126" i="7" s="1"/>
  <c r="F127" i="4"/>
  <c r="G127" i="7" s="1"/>
  <c r="F128" i="4"/>
  <c r="G128" i="7" s="1"/>
  <c r="F129" i="4"/>
  <c r="G129" i="7" s="1"/>
  <c r="F130" i="4"/>
  <c r="G130" i="7" s="1"/>
  <c r="F131" i="4"/>
  <c r="G131" i="7" s="1"/>
  <c r="F132" i="4"/>
  <c r="G132" i="7" s="1"/>
  <c r="F133" i="4"/>
  <c r="G133" i="7" s="1"/>
  <c r="F134" i="4"/>
  <c r="G134" i="7" s="1"/>
  <c r="F135" i="4"/>
  <c r="G135" i="7" s="1"/>
  <c r="F136" i="4"/>
  <c r="G136" i="7" s="1"/>
  <c r="F137" i="4"/>
  <c r="G137" i="7" s="1"/>
  <c r="F138" i="4"/>
  <c r="G138" i="7" s="1"/>
  <c r="F139" i="4"/>
  <c r="G139" i="7" s="1"/>
  <c r="F140" i="4"/>
  <c r="G140" i="7" s="1"/>
  <c r="F141" i="4"/>
  <c r="G141" i="7" s="1"/>
  <c r="F142" i="4"/>
  <c r="G142" i="7" s="1"/>
  <c r="F143" i="4"/>
  <c r="G143" i="7" s="1"/>
  <c r="F144" i="4"/>
  <c r="G144" i="7" s="1"/>
  <c r="F145" i="4"/>
  <c r="G145" i="7" s="1"/>
  <c r="F146" i="4"/>
  <c r="G146" i="7" s="1"/>
  <c r="F147" i="4"/>
  <c r="G147" i="7" s="1"/>
  <c r="F148" i="4"/>
  <c r="G148" i="7" s="1"/>
  <c r="F149" i="4"/>
  <c r="G149" i="7" s="1"/>
  <c r="F150" i="4"/>
  <c r="G150" i="7" s="1"/>
  <c r="F151" i="4"/>
  <c r="G151" i="7" s="1"/>
  <c r="F152" i="4"/>
  <c r="G152" i="7" s="1"/>
  <c r="F153" i="4"/>
  <c r="G153" i="7" s="1"/>
  <c r="F154" i="4"/>
  <c r="G154" i="7" s="1"/>
  <c r="F155" i="4"/>
  <c r="G155" i="7" s="1"/>
  <c r="F156" i="4"/>
  <c r="G156" i="7" s="1"/>
  <c r="F157" i="4"/>
  <c r="G157" i="7" s="1"/>
  <c r="F158" i="4"/>
  <c r="G158" i="7" s="1"/>
  <c r="F159" i="4"/>
  <c r="G159" i="7" s="1"/>
  <c r="F160" i="4"/>
  <c r="G160" i="7" s="1"/>
  <c r="F161" i="4"/>
  <c r="G161" i="7" s="1"/>
  <c r="F162" i="4"/>
  <c r="G162" i="7" s="1"/>
  <c r="F163" i="4"/>
  <c r="G163" i="7" s="1"/>
  <c r="F164" i="4"/>
  <c r="G164" i="7" s="1"/>
  <c r="F165" i="4"/>
  <c r="G165" i="7" s="1"/>
  <c r="F166" i="4"/>
  <c r="G166" i="7" s="1"/>
  <c r="F167" i="4"/>
  <c r="G167" i="7" s="1"/>
  <c r="F168" i="4"/>
  <c r="G168" i="7" s="1"/>
  <c r="F169" i="4"/>
  <c r="G169" i="7" s="1"/>
  <c r="F170" i="4"/>
  <c r="G170" i="7" s="1"/>
  <c r="F171" i="4"/>
  <c r="G171" i="7" s="1"/>
  <c r="F172" i="4"/>
  <c r="G172" i="7" s="1"/>
  <c r="F173" i="4"/>
  <c r="G173" i="7" s="1"/>
  <c r="F174" i="4"/>
  <c r="G174" i="7" s="1"/>
  <c r="F175" i="4"/>
  <c r="G175" i="7" s="1"/>
  <c r="F176" i="4"/>
  <c r="G176" i="7" s="1"/>
  <c r="F177" i="4"/>
  <c r="G177" i="7" s="1"/>
  <c r="F178" i="4"/>
  <c r="G178" i="7" s="1"/>
  <c r="F179" i="4"/>
  <c r="G179" i="7" s="1"/>
  <c r="F180" i="4"/>
  <c r="G180" i="7" s="1"/>
  <c r="F181" i="4"/>
  <c r="G181" i="7" s="1"/>
  <c r="F182" i="4"/>
  <c r="G182" i="7" s="1"/>
  <c r="F183" i="4"/>
  <c r="G183" i="7" s="1"/>
  <c r="F184" i="4"/>
  <c r="G184" i="7" s="1"/>
  <c r="F185" i="4"/>
  <c r="G185" i="7" s="1"/>
  <c r="F186" i="4"/>
  <c r="G186" i="7" s="1"/>
  <c r="F187" i="4"/>
  <c r="G187" i="7" s="1"/>
  <c r="F188" i="4"/>
  <c r="G188" i="7" s="1"/>
  <c r="F189" i="4"/>
  <c r="G189" i="7" s="1"/>
  <c r="F190" i="4"/>
  <c r="G190" i="7" s="1"/>
  <c r="F191" i="4"/>
  <c r="G191" i="7" s="1"/>
  <c r="F192" i="4"/>
  <c r="G192" i="7" s="1"/>
  <c r="F193" i="4"/>
  <c r="G193" i="7" s="1"/>
  <c r="F194" i="4"/>
  <c r="G194" i="7" s="1"/>
  <c r="F195" i="4"/>
  <c r="G195" i="7" s="1"/>
  <c r="F196" i="4"/>
  <c r="G196" i="7" s="1"/>
  <c r="F197" i="4"/>
  <c r="G197" i="7" s="1"/>
  <c r="F198" i="4"/>
  <c r="G198" i="7" s="1"/>
  <c r="F199" i="4"/>
  <c r="G199" i="7" s="1"/>
  <c r="F200" i="4"/>
  <c r="G200" i="7" s="1"/>
  <c r="F201" i="4"/>
  <c r="G201" i="7" s="1"/>
  <c r="F202" i="4"/>
  <c r="G202" i="7" s="1"/>
  <c r="F203" i="4"/>
  <c r="G203" i="7" s="1"/>
  <c r="F204" i="4"/>
  <c r="G204" i="7" s="1"/>
  <c r="F205" i="4"/>
  <c r="G205" i="7" s="1"/>
  <c r="F206" i="4"/>
  <c r="G206" i="7" s="1"/>
  <c r="F207" i="4"/>
  <c r="G207" i="7" s="1"/>
  <c r="F208" i="4"/>
  <c r="G208" i="7" s="1"/>
  <c r="F209" i="4"/>
  <c r="G209" i="7" s="1"/>
  <c r="F210" i="4"/>
  <c r="G210" i="7" s="1"/>
  <c r="F211" i="4"/>
  <c r="G211" i="7" s="1"/>
  <c r="F212" i="4"/>
  <c r="G212" i="7" s="1"/>
  <c r="F213" i="4"/>
  <c r="G213" i="7" s="1"/>
  <c r="F214" i="4"/>
  <c r="G214" i="7" s="1"/>
  <c r="F215" i="4"/>
  <c r="G215" i="7" s="1"/>
  <c r="F216" i="4"/>
  <c r="G216" i="7" s="1"/>
  <c r="F217" i="4"/>
  <c r="G217" i="7" s="1"/>
  <c r="F218" i="4"/>
  <c r="G218" i="7" s="1"/>
  <c r="F219" i="4"/>
  <c r="G219" i="7" s="1"/>
  <c r="F220" i="4"/>
  <c r="G220" i="7" s="1"/>
  <c r="F221" i="4"/>
  <c r="G221" i="7" s="1"/>
  <c r="F222" i="4"/>
  <c r="G222" i="7" s="1"/>
  <c r="F223" i="4"/>
  <c r="G223" i="7" s="1"/>
  <c r="F224" i="4"/>
  <c r="G224" i="7" s="1"/>
  <c r="F225" i="4"/>
  <c r="G225" i="7" s="1"/>
  <c r="F226" i="4"/>
  <c r="G226" i="7" s="1"/>
  <c r="F227" i="4"/>
  <c r="G227" i="7" s="1"/>
  <c r="F228" i="4"/>
  <c r="G228" i="7" s="1"/>
  <c r="F229" i="4"/>
  <c r="G229" i="7" s="1"/>
  <c r="F230" i="4"/>
  <c r="G230" i="7" s="1"/>
  <c r="F231" i="4"/>
  <c r="G231" i="7" s="1"/>
  <c r="F232" i="4"/>
  <c r="G232" i="7" s="1"/>
  <c r="F233" i="4"/>
  <c r="G233" i="7" s="1"/>
  <c r="F234" i="4"/>
  <c r="G234" i="7" s="1"/>
  <c r="F235" i="4"/>
  <c r="G235" i="7" s="1"/>
  <c r="F236" i="4"/>
  <c r="G236" i="7" s="1"/>
  <c r="F237" i="4"/>
  <c r="G237" i="7" s="1"/>
  <c r="F238" i="4"/>
  <c r="G238" i="7" s="1"/>
  <c r="F239" i="4"/>
  <c r="G239" i="7" s="1"/>
  <c r="F240" i="4"/>
  <c r="G240" i="7" s="1"/>
  <c r="F241" i="4"/>
  <c r="G241" i="7" s="1"/>
  <c r="F242" i="4"/>
  <c r="G242" i="7" s="1"/>
  <c r="F243" i="4"/>
  <c r="G243" i="7" s="1"/>
  <c r="F244" i="4"/>
  <c r="G244" i="7" s="1"/>
  <c r="F245" i="4"/>
  <c r="G245" i="7" s="1"/>
  <c r="F246" i="4"/>
  <c r="G246" i="7" s="1"/>
  <c r="F247" i="4"/>
  <c r="G247" i="7" s="1"/>
  <c r="F248" i="4"/>
  <c r="G248" i="7" s="1"/>
  <c r="F249" i="4"/>
  <c r="G249" i="7" s="1"/>
  <c r="F250" i="4"/>
  <c r="G250" i="7" s="1"/>
  <c r="F251" i="4"/>
  <c r="G251" i="7" s="1"/>
  <c r="F252" i="4"/>
  <c r="G252" i="7" s="1"/>
  <c r="F253" i="4"/>
  <c r="G253" i="7" s="1"/>
  <c r="F254" i="4"/>
  <c r="G254" i="7" s="1"/>
  <c r="F255" i="4"/>
  <c r="G255" i="7" s="1"/>
  <c r="F256" i="4"/>
  <c r="G256" i="7" s="1"/>
  <c r="F257" i="4"/>
  <c r="G257" i="7" s="1"/>
  <c r="F258" i="4"/>
  <c r="G258" i="7" s="1"/>
  <c r="F259" i="4"/>
  <c r="G259" i="7" s="1"/>
  <c r="F260" i="4"/>
  <c r="G260" i="7" s="1"/>
  <c r="F261" i="4"/>
  <c r="G261" i="7" s="1"/>
  <c r="F262" i="4"/>
  <c r="G262" i="7" s="1"/>
  <c r="F263" i="4"/>
  <c r="G263" i="7" s="1"/>
  <c r="F264" i="4"/>
  <c r="G264" i="7" s="1"/>
  <c r="F265" i="4"/>
  <c r="G265" i="7" s="1"/>
  <c r="F266" i="4"/>
  <c r="G266" i="7" s="1"/>
  <c r="F267" i="4"/>
  <c r="G267" i="7" s="1"/>
  <c r="F268" i="4"/>
  <c r="G268" i="7" s="1"/>
  <c r="F269" i="4"/>
  <c r="G269" i="7" s="1"/>
  <c r="F270" i="4"/>
  <c r="G270" i="7" s="1"/>
  <c r="F271" i="4"/>
  <c r="G271" i="7" s="1"/>
  <c r="F272" i="4"/>
  <c r="G272" i="7" s="1"/>
  <c r="F273" i="4"/>
  <c r="G273" i="7" s="1"/>
  <c r="F274" i="4"/>
  <c r="G274" i="7" s="1"/>
  <c r="F275" i="4"/>
  <c r="G275" i="7" s="1"/>
  <c r="F276" i="4"/>
  <c r="G276" i="7" s="1"/>
  <c r="F277" i="4"/>
  <c r="G277" i="7" s="1"/>
  <c r="F278" i="4"/>
  <c r="G278" i="7" s="1"/>
  <c r="F279" i="4"/>
  <c r="G279" i="7" s="1"/>
  <c r="F280" i="4"/>
  <c r="G280" i="7" s="1"/>
  <c r="F281" i="4"/>
  <c r="G281" i="7" s="1"/>
  <c r="F282" i="4"/>
  <c r="G282" i="7" s="1"/>
  <c r="F283" i="4"/>
  <c r="G283" i="7" s="1"/>
  <c r="F284" i="4"/>
  <c r="G284" i="7" s="1"/>
  <c r="F285" i="4"/>
  <c r="G285" i="7" s="1"/>
  <c r="F286" i="4"/>
  <c r="G286" i="7" s="1"/>
  <c r="F287" i="4"/>
  <c r="G287" i="7" s="1"/>
  <c r="F288" i="4"/>
  <c r="G288" i="7" s="1"/>
  <c r="F289" i="4"/>
  <c r="G289" i="7" s="1"/>
  <c r="F290" i="4"/>
  <c r="G290" i="7" s="1"/>
  <c r="F291" i="4"/>
  <c r="G291" i="7" s="1"/>
  <c r="F292" i="4"/>
  <c r="G292" i="7" s="1"/>
  <c r="F293" i="4"/>
  <c r="G293" i="7" s="1"/>
  <c r="F294" i="4"/>
  <c r="G294" i="7" s="1"/>
  <c r="F295" i="4"/>
  <c r="G295" i="7" s="1"/>
  <c r="F296" i="4"/>
  <c r="G296" i="7" s="1"/>
  <c r="F297" i="4"/>
  <c r="G297" i="7" s="1"/>
  <c r="F298" i="4"/>
  <c r="G298" i="7" s="1"/>
  <c r="F299" i="4"/>
  <c r="G299" i="7" s="1"/>
  <c r="F300" i="4"/>
  <c r="G300" i="7" s="1"/>
  <c r="F301" i="4"/>
  <c r="G301" i="7" s="1"/>
  <c r="F302" i="4"/>
  <c r="G302" i="7" s="1"/>
  <c r="F303" i="4"/>
  <c r="G303" i="7" s="1"/>
  <c r="F304" i="4"/>
  <c r="G304" i="7" s="1"/>
  <c r="F305" i="4"/>
  <c r="G305" i="7" s="1"/>
  <c r="F306" i="4"/>
  <c r="G306" i="7" s="1"/>
  <c r="F307" i="4"/>
  <c r="G307" i="7" s="1"/>
  <c r="F308" i="4"/>
  <c r="G308" i="7" s="1"/>
  <c r="F309" i="4"/>
  <c r="G309" i="7" s="1"/>
  <c r="F310" i="4"/>
  <c r="G310" i="7" s="1"/>
  <c r="F311" i="4"/>
  <c r="G311" i="7" s="1"/>
  <c r="F312" i="4"/>
  <c r="G312" i="7" s="1"/>
  <c r="F313" i="4"/>
  <c r="G313" i="7" s="1"/>
  <c r="F314" i="4"/>
  <c r="G314" i="7" s="1"/>
  <c r="F315" i="4"/>
  <c r="G315" i="7" s="1"/>
  <c r="F316" i="4"/>
  <c r="G316" i="7" s="1"/>
  <c r="F317" i="4"/>
  <c r="G317" i="7" s="1"/>
  <c r="F318" i="4"/>
  <c r="G318" i="7" s="1"/>
  <c r="F319" i="4"/>
  <c r="G319" i="7" s="1"/>
  <c r="F320" i="4"/>
  <c r="G320" i="7" s="1"/>
  <c r="F321" i="4"/>
  <c r="G321" i="7" s="1"/>
  <c r="F322" i="4"/>
  <c r="G322" i="7" s="1"/>
  <c r="F323" i="4"/>
  <c r="G323" i="7" s="1"/>
  <c r="F324" i="4"/>
  <c r="G324" i="7" s="1"/>
  <c r="F325" i="4"/>
  <c r="G325" i="7" s="1"/>
  <c r="F326" i="4"/>
  <c r="G326" i="7" s="1"/>
  <c r="F327" i="4"/>
  <c r="G327" i="7" s="1"/>
  <c r="F328" i="4"/>
  <c r="G328" i="7" s="1"/>
  <c r="F329" i="4"/>
  <c r="G329" i="7" s="1"/>
  <c r="F330" i="4"/>
  <c r="G330" i="7" s="1"/>
  <c r="F331" i="4"/>
  <c r="G331" i="7" s="1"/>
  <c r="F332" i="4"/>
  <c r="G332" i="7" s="1"/>
  <c r="F333" i="4"/>
  <c r="G333" i="7" s="1"/>
  <c r="F334" i="4"/>
  <c r="G334" i="7" s="1"/>
  <c r="F335" i="4"/>
  <c r="G335" i="7" s="1"/>
  <c r="F336" i="4"/>
  <c r="G336" i="7" s="1"/>
  <c r="F337" i="4"/>
  <c r="G337" i="7" s="1"/>
  <c r="F338" i="4"/>
  <c r="G338" i="7" s="1"/>
  <c r="F339" i="4"/>
  <c r="G339" i="7" s="1"/>
  <c r="F340" i="4"/>
  <c r="G340" i="7" s="1"/>
  <c r="F341" i="4"/>
  <c r="G341" i="7" s="1"/>
  <c r="F342" i="4"/>
  <c r="G342" i="7" s="1"/>
  <c r="F343" i="4"/>
  <c r="G343" i="7" s="1"/>
  <c r="F344" i="4"/>
  <c r="G344" i="7" s="1"/>
  <c r="F345" i="4"/>
  <c r="G345" i="7" s="1"/>
  <c r="F346" i="4"/>
  <c r="G346" i="7" s="1"/>
  <c r="F347" i="4"/>
  <c r="G347" i="7" s="1"/>
  <c r="F348" i="4"/>
  <c r="G348" i="7" s="1"/>
  <c r="F349" i="4"/>
  <c r="G349" i="7" s="1"/>
  <c r="F350" i="4"/>
  <c r="G350" i="7" s="1"/>
  <c r="F351" i="4"/>
  <c r="G351" i="7" s="1"/>
  <c r="F352" i="4"/>
  <c r="G352" i="7" s="1"/>
  <c r="F353" i="4"/>
  <c r="G353" i="7" s="1"/>
  <c r="F354" i="4"/>
  <c r="G354" i="7" s="1"/>
  <c r="F355" i="4"/>
  <c r="G355" i="7" s="1"/>
  <c r="F356" i="4"/>
  <c r="G356" i="7" s="1"/>
  <c r="F357" i="4"/>
  <c r="G357" i="7" s="1"/>
  <c r="F358" i="4"/>
  <c r="G358" i="7" s="1"/>
  <c r="F359" i="4"/>
  <c r="G359" i="7" s="1"/>
  <c r="F360" i="4"/>
  <c r="G360" i="7" s="1"/>
  <c r="F361" i="4"/>
  <c r="G361" i="7" s="1"/>
  <c r="F362" i="4"/>
  <c r="G362" i="7" s="1"/>
  <c r="F363" i="4"/>
  <c r="G363" i="7" s="1"/>
  <c r="F364" i="4"/>
  <c r="G364" i="7" s="1"/>
  <c r="F365" i="4"/>
  <c r="G365" i="7" s="1"/>
  <c r="F366" i="4"/>
  <c r="G366" i="7" s="1"/>
  <c r="F367" i="4"/>
  <c r="G367" i="7" s="1"/>
  <c r="F368" i="4"/>
  <c r="G368" i="7" s="1"/>
  <c r="F369" i="4"/>
  <c r="G369" i="7" s="1"/>
  <c r="F370" i="4"/>
  <c r="G370" i="7" s="1"/>
  <c r="F371" i="4"/>
  <c r="G371" i="7" s="1"/>
  <c r="F372" i="4"/>
  <c r="G372" i="7" s="1"/>
  <c r="F373" i="4"/>
  <c r="G373" i="7" s="1"/>
  <c r="F374" i="4"/>
  <c r="G374" i="7" s="1"/>
  <c r="F375" i="4"/>
  <c r="G375" i="7" s="1"/>
  <c r="F376" i="4"/>
  <c r="G376" i="7" s="1"/>
  <c r="F377" i="4"/>
  <c r="G377" i="7" s="1"/>
  <c r="F378" i="4"/>
  <c r="G378" i="7" s="1"/>
  <c r="F379" i="4"/>
  <c r="G379" i="7" s="1"/>
  <c r="F380" i="4"/>
  <c r="G380" i="7" s="1"/>
  <c r="F381" i="4"/>
  <c r="G381" i="7" s="1"/>
  <c r="F382" i="4"/>
  <c r="G382" i="7" s="1"/>
  <c r="F383" i="4"/>
  <c r="G383" i="7" s="1"/>
  <c r="F384" i="4"/>
  <c r="G384" i="7" s="1"/>
  <c r="F385" i="4"/>
  <c r="G385" i="7" s="1"/>
  <c r="F386" i="4"/>
  <c r="G386" i="7" s="1"/>
  <c r="F387" i="4"/>
  <c r="G387" i="7" s="1"/>
  <c r="F388" i="4"/>
  <c r="G388" i="7" s="1"/>
  <c r="F389" i="4"/>
  <c r="G389" i="7" s="1"/>
  <c r="F390" i="4"/>
  <c r="G390" i="7" s="1"/>
  <c r="F391" i="4"/>
  <c r="G391" i="7" s="1"/>
  <c r="F392" i="4"/>
  <c r="G392" i="7" s="1"/>
  <c r="F393" i="4"/>
  <c r="G393" i="7" s="1"/>
  <c r="F394" i="4"/>
  <c r="G394" i="7" s="1"/>
  <c r="F395" i="4"/>
  <c r="G395" i="7" s="1"/>
  <c r="F396" i="4"/>
  <c r="G396" i="7" s="1"/>
  <c r="F397" i="4"/>
  <c r="G397" i="7" s="1"/>
  <c r="F398" i="4"/>
  <c r="G398" i="7" s="1"/>
  <c r="F399" i="4"/>
  <c r="G399" i="7" s="1"/>
  <c r="F400" i="4"/>
  <c r="G400" i="7" s="1"/>
  <c r="F401" i="4"/>
  <c r="G401" i="7" s="1"/>
  <c r="F402" i="4"/>
  <c r="G402" i="7" s="1"/>
  <c r="F403" i="4"/>
  <c r="G403" i="7" s="1"/>
  <c r="F404" i="4"/>
  <c r="G404" i="7" s="1"/>
  <c r="F405" i="4"/>
  <c r="G405" i="7" s="1"/>
  <c r="F406" i="4"/>
  <c r="G406" i="7" s="1"/>
  <c r="F407" i="4"/>
  <c r="G407" i="7" s="1"/>
  <c r="F408" i="4"/>
  <c r="G408" i="7" s="1"/>
  <c r="F409" i="4"/>
  <c r="G409" i="7" s="1"/>
  <c r="F410" i="4"/>
  <c r="G410" i="7" s="1"/>
  <c r="F411" i="4"/>
  <c r="G411" i="7" s="1"/>
  <c r="F412" i="4"/>
  <c r="G412" i="7" s="1"/>
  <c r="F413" i="4"/>
  <c r="G413" i="7" s="1"/>
  <c r="F414" i="4"/>
  <c r="G414" i="7" s="1"/>
  <c r="F415" i="4"/>
  <c r="G415" i="7" s="1"/>
  <c r="F416" i="4"/>
  <c r="G416" i="7" s="1"/>
  <c r="F417" i="4"/>
  <c r="G417" i="7" s="1"/>
  <c r="F418" i="4"/>
  <c r="G418" i="7" s="1"/>
  <c r="F419" i="4"/>
  <c r="G419" i="7" s="1"/>
  <c r="F420" i="4"/>
  <c r="G420" i="7" s="1"/>
  <c r="F421" i="4"/>
  <c r="G421" i="7" s="1"/>
  <c r="F422" i="4"/>
  <c r="G422" i="7" s="1"/>
  <c r="F423" i="4"/>
  <c r="G423" i="7" s="1"/>
  <c r="F424" i="4"/>
  <c r="G424" i="7" s="1"/>
  <c r="F425" i="4"/>
  <c r="G425" i="7" s="1"/>
  <c r="F426" i="4"/>
  <c r="G426" i="7" s="1"/>
  <c r="F427" i="4"/>
  <c r="G427" i="7" s="1"/>
  <c r="F428" i="4"/>
  <c r="G428" i="7" s="1"/>
  <c r="F429" i="4"/>
  <c r="G429" i="7" s="1"/>
  <c r="F430" i="4"/>
  <c r="G430" i="7" s="1"/>
  <c r="F431" i="4"/>
  <c r="G431" i="7" s="1"/>
  <c r="F432" i="4"/>
  <c r="G432" i="7" s="1"/>
  <c r="F433" i="4"/>
  <c r="G433" i="7" s="1"/>
  <c r="F434" i="4"/>
  <c r="G434" i="7" s="1"/>
  <c r="F435" i="4"/>
  <c r="G435" i="7" s="1"/>
  <c r="F436" i="4"/>
  <c r="G436" i="7" s="1"/>
  <c r="F437" i="4"/>
  <c r="G437" i="7" s="1"/>
  <c r="F438" i="4"/>
  <c r="G438" i="7" s="1"/>
  <c r="F439" i="4"/>
  <c r="G439" i="7" s="1"/>
  <c r="F440" i="4"/>
  <c r="G440" i="7" s="1"/>
  <c r="F441" i="4"/>
  <c r="G441" i="7" s="1"/>
  <c r="F442" i="4"/>
  <c r="G442" i="7" s="1"/>
  <c r="F443" i="4"/>
  <c r="G443" i="7" s="1"/>
  <c r="F444" i="4"/>
  <c r="G444" i="7" s="1"/>
  <c r="F445" i="4"/>
  <c r="G445" i="7" s="1"/>
  <c r="F446" i="4"/>
  <c r="G446" i="7" s="1"/>
  <c r="F447" i="4"/>
  <c r="G447" i="7" s="1"/>
  <c r="F448" i="4"/>
  <c r="G448" i="7" s="1"/>
  <c r="F449" i="4"/>
  <c r="G449" i="7" s="1"/>
  <c r="F450" i="4"/>
  <c r="G450" i="7" s="1"/>
  <c r="F451" i="4"/>
  <c r="G451" i="7" s="1"/>
  <c r="F452" i="4"/>
  <c r="G452" i="7" s="1"/>
  <c r="F453" i="4"/>
  <c r="G453" i="7" s="1"/>
  <c r="F454" i="4"/>
  <c r="G454" i="7" s="1"/>
  <c r="F455" i="4"/>
  <c r="G455" i="7" s="1"/>
  <c r="F456" i="4"/>
  <c r="G456" i="7" s="1"/>
  <c r="F457" i="4"/>
  <c r="G457" i="7" s="1"/>
  <c r="F458" i="4"/>
  <c r="G458" i="7" s="1"/>
  <c r="F459" i="4"/>
  <c r="G459" i="7" s="1"/>
  <c r="F460" i="4"/>
  <c r="G460" i="7" s="1"/>
  <c r="F461" i="4"/>
  <c r="G461" i="7" s="1"/>
  <c r="F462" i="4"/>
  <c r="G462" i="7" s="1"/>
  <c r="F463" i="4"/>
  <c r="G463" i="7" s="1"/>
  <c r="F464" i="4"/>
  <c r="G464" i="7" s="1"/>
  <c r="F465" i="4"/>
  <c r="G465" i="7" s="1"/>
  <c r="F466" i="4"/>
  <c r="G466" i="7" s="1"/>
  <c r="F467" i="4"/>
  <c r="G467" i="7" s="1"/>
  <c r="F468" i="4"/>
  <c r="G468" i="7" s="1"/>
  <c r="F469" i="4"/>
  <c r="G469" i="7" s="1"/>
  <c r="F470" i="4"/>
  <c r="G470" i="7" s="1"/>
  <c r="F471" i="4"/>
  <c r="G471" i="7" s="1"/>
  <c r="F472" i="4"/>
  <c r="G472" i="7" s="1"/>
  <c r="F473" i="4"/>
  <c r="G473" i="7" s="1"/>
  <c r="F474" i="4"/>
  <c r="G474" i="7" s="1"/>
  <c r="F475" i="4"/>
  <c r="G475" i="7" s="1"/>
  <c r="F476" i="4"/>
  <c r="G476" i="7" s="1"/>
  <c r="F477" i="4"/>
  <c r="G477" i="7" s="1"/>
  <c r="F478" i="4"/>
  <c r="G478" i="7" s="1"/>
  <c r="F479" i="4"/>
  <c r="G479" i="7" s="1"/>
  <c r="F480" i="4"/>
  <c r="G480" i="7" s="1"/>
  <c r="F481" i="4"/>
  <c r="G481" i="7" s="1"/>
  <c r="F482" i="4"/>
  <c r="G482" i="7" s="1"/>
  <c r="F483" i="4"/>
  <c r="G483" i="7" s="1"/>
  <c r="F484" i="4"/>
  <c r="G484" i="7" s="1"/>
  <c r="F485" i="4"/>
  <c r="G485" i="7" s="1"/>
  <c r="F486" i="4"/>
  <c r="G486" i="7" s="1"/>
  <c r="F487" i="4"/>
  <c r="G487" i="7" s="1"/>
  <c r="F488" i="4"/>
  <c r="G488" i="7" s="1"/>
  <c r="F489" i="4"/>
  <c r="G489" i="7" s="1"/>
  <c r="F490" i="4"/>
  <c r="G490" i="7" s="1"/>
  <c r="F491" i="4"/>
  <c r="G491" i="7" s="1"/>
  <c r="F492" i="4"/>
  <c r="G492" i="7" s="1"/>
  <c r="F493" i="4"/>
  <c r="G493" i="7" s="1"/>
  <c r="F494" i="4"/>
  <c r="G494" i="7" s="1"/>
  <c r="F495" i="4"/>
  <c r="G495" i="7" s="1"/>
  <c r="F496" i="4"/>
  <c r="G496" i="7" s="1"/>
  <c r="F497" i="4"/>
  <c r="G497" i="7" s="1"/>
  <c r="F498" i="4"/>
  <c r="G498" i="7" s="1"/>
  <c r="F499" i="4"/>
  <c r="G499" i="7" s="1"/>
  <c r="F500" i="4"/>
  <c r="G500" i="7" s="1"/>
  <c r="F501" i="4"/>
  <c r="G501" i="7" s="1"/>
  <c r="F502" i="4"/>
  <c r="G502" i="7" s="1"/>
  <c r="F503" i="4"/>
  <c r="G503" i="7" s="1"/>
  <c r="F504" i="4"/>
  <c r="G504" i="7" s="1"/>
  <c r="F505" i="4"/>
  <c r="G505" i="7" s="1"/>
  <c r="F506" i="4"/>
  <c r="G506" i="7" s="1"/>
  <c r="F507" i="4"/>
  <c r="G507" i="7" s="1"/>
  <c r="F508" i="4"/>
  <c r="G508" i="7" s="1"/>
  <c r="F509" i="4"/>
  <c r="G509" i="7" s="1"/>
  <c r="F510" i="4"/>
  <c r="G510" i="7" s="1"/>
  <c r="F511" i="4"/>
  <c r="G511" i="7" s="1"/>
  <c r="F512" i="4"/>
  <c r="G512" i="7" s="1"/>
  <c r="F513" i="4"/>
  <c r="G513" i="7" s="1"/>
  <c r="F514" i="4"/>
  <c r="G514" i="7" s="1"/>
  <c r="F515" i="4"/>
  <c r="G515" i="7" s="1"/>
  <c r="F516" i="4"/>
  <c r="G516" i="7" s="1"/>
  <c r="F517" i="4"/>
  <c r="G517" i="7" s="1"/>
  <c r="F518" i="4"/>
  <c r="G518" i="7" s="1"/>
  <c r="F519" i="4"/>
  <c r="G519" i="7" s="1"/>
  <c r="F520" i="4"/>
  <c r="G520" i="7" s="1"/>
  <c r="F521" i="4"/>
  <c r="G521" i="7" s="1"/>
  <c r="F522" i="4"/>
  <c r="G522" i="7" s="1"/>
  <c r="F523" i="4"/>
  <c r="G523" i="7" s="1"/>
  <c r="F524" i="4"/>
  <c r="G524" i="7" s="1"/>
  <c r="F525" i="4"/>
  <c r="G525" i="7" s="1"/>
  <c r="F526" i="4"/>
  <c r="G526" i="7" s="1"/>
  <c r="F527" i="4"/>
  <c r="G527" i="7" s="1"/>
  <c r="F528" i="4"/>
  <c r="G528" i="7" s="1"/>
  <c r="F529" i="4"/>
  <c r="G529" i="7" s="1"/>
  <c r="F530" i="4"/>
  <c r="G530" i="7" s="1"/>
  <c r="F531" i="4"/>
  <c r="G531" i="7" s="1"/>
  <c r="F532" i="4"/>
  <c r="G532" i="7" s="1"/>
  <c r="F533" i="4"/>
  <c r="G533" i="7" s="1"/>
  <c r="F534" i="4"/>
  <c r="G534" i="7" s="1"/>
  <c r="F535" i="4"/>
  <c r="G535" i="7" s="1"/>
  <c r="F536" i="4"/>
  <c r="G536" i="7" s="1"/>
  <c r="F537" i="4"/>
  <c r="G537" i="7" s="1"/>
  <c r="F538" i="4"/>
  <c r="G538" i="7" s="1"/>
  <c r="F539" i="4"/>
  <c r="G539" i="7" s="1"/>
  <c r="F540" i="4"/>
  <c r="G540" i="7" s="1"/>
  <c r="F541" i="4"/>
  <c r="G541" i="7" s="1"/>
  <c r="G37" i="4"/>
  <c r="H37" i="7" s="1"/>
  <c r="G38" i="4"/>
  <c r="H38" i="7" s="1"/>
  <c r="G39" i="4"/>
  <c r="H39" i="7" s="1"/>
  <c r="G40" i="4"/>
  <c r="H40" i="7" s="1"/>
  <c r="G41" i="4"/>
  <c r="H41" i="7" s="1"/>
  <c r="G42" i="4"/>
  <c r="H42" i="7" s="1"/>
  <c r="G43" i="4"/>
  <c r="H43" i="7" s="1"/>
  <c r="G44" i="4"/>
  <c r="H44" i="7" s="1"/>
  <c r="G45" i="4"/>
  <c r="H45" i="7" s="1"/>
  <c r="G46" i="4"/>
  <c r="H46" i="7" s="1"/>
  <c r="G47" i="4"/>
  <c r="H47" i="7" s="1"/>
  <c r="G48" i="4"/>
  <c r="H48" i="7" s="1"/>
  <c r="G49" i="4"/>
  <c r="H49" i="7" s="1"/>
  <c r="G50" i="4"/>
  <c r="H50" i="7" s="1"/>
  <c r="G51" i="4"/>
  <c r="H51" i="7" s="1"/>
  <c r="G52" i="4"/>
  <c r="H52" i="7" s="1"/>
  <c r="G53" i="4"/>
  <c r="H53" i="7" s="1"/>
  <c r="G54" i="4"/>
  <c r="H54" i="7" s="1"/>
  <c r="G55" i="4"/>
  <c r="H55" i="7" s="1"/>
  <c r="G56" i="4"/>
  <c r="H56" i="7" s="1"/>
  <c r="G57" i="4"/>
  <c r="H57" i="7" s="1"/>
  <c r="G58" i="4"/>
  <c r="H58" i="7" s="1"/>
  <c r="G59" i="4"/>
  <c r="H59" i="7" s="1"/>
  <c r="G60" i="4"/>
  <c r="H60" i="7" s="1"/>
  <c r="G61" i="4"/>
  <c r="H61" i="7" s="1"/>
  <c r="G62" i="4"/>
  <c r="H62" i="7" s="1"/>
  <c r="G63" i="4"/>
  <c r="H63" i="7" s="1"/>
  <c r="G64" i="4"/>
  <c r="H64" i="7" s="1"/>
  <c r="G65" i="4"/>
  <c r="H65" i="7" s="1"/>
  <c r="G66" i="4"/>
  <c r="H66" i="7" s="1"/>
  <c r="G67" i="4"/>
  <c r="H67" i="7" s="1"/>
  <c r="G68" i="4"/>
  <c r="H68" i="7" s="1"/>
  <c r="G69" i="4"/>
  <c r="H69" i="7" s="1"/>
  <c r="G70" i="4"/>
  <c r="H70" i="7" s="1"/>
  <c r="G71" i="4"/>
  <c r="H71" i="7" s="1"/>
  <c r="G72" i="4"/>
  <c r="H72" i="7" s="1"/>
  <c r="G73" i="4"/>
  <c r="H73" i="7" s="1"/>
  <c r="G74" i="4"/>
  <c r="H74" i="7" s="1"/>
  <c r="G75" i="4"/>
  <c r="H75" i="7" s="1"/>
  <c r="G76" i="4"/>
  <c r="H76" i="7" s="1"/>
  <c r="G77" i="4"/>
  <c r="H77" i="7" s="1"/>
  <c r="G78" i="4"/>
  <c r="H78" i="7" s="1"/>
  <c r="G79" i="4"/>
  <c r="H79" i="7" s="1"/>
  <c r="G80" i="4"/>
  <c r="H80" i="7" s="1"/>
  <c r="G81" i="4"/>
  <c r="H81" i="7" s="1"/>
  <c r="G82" i="4"/>
  <c r="H82" i="7" s="1"/>
  <c r="G83" i="4"/>
  <c r="H83" i="7" s="1"/>
  <c r="G84" i="4"/>
  <c r="H84" i="7" s="1"/>
  <c r="G85" i="4"/>
  <c r="H85" i="7" s="1"/>
  <c r="G86" i="4"/>
  <c r="H86" i="7" s="1"/>
  <c r="G87" i="4"/>
  <c r="H87" i="7" s="1"/>
  <c r="G88" i="4"/>
  <c r="H88" i="7" s="1"/>
  <c r="G89" i="4"/>
  <c r="H89" i="7" s="1"/>
  <c r="G90" i="4"/>
  <c r="H90" i="7" s="1"/>
  <c r="G91" i="4"/>
  <c r="H91" i="7" s="1"/>
  <c r="G92" i="4"/>
  <c r="H92" i="7" s="1"/>
  <c r="G93" i="4"/>
  <c r="H93" i="7" s="1"/>
  <c r="G94" i="4"/>
  <c r="H94" i="7" s="1"/>
  <c r="G95" i="4"/>
  <c r="H95" i="7" s="1"/>
  <c r="G96" i="4"/>
  <c r="H96" i="7" s="1"/>
  <c r="G97" i="4"/>
  <c r="H97" i="7" s="1"/>
  <c r="G98" i="4"/>
  <c r="H98" i="7" s="1"/>
  <c r="G99" i="4"/>
  <c r="H99" i="7" s="1"/>
  <c r="G100" i="4"/>
  <c r="H100" i="7" s="1"/>
  <c r="G101" i="4"/>
  <c r="H101" i="7" s="1"/>
  <c r="G102" i="4"/>
  <c r="H102" i="7" s="1"/>
  <c r="G103" i="4"/>
  <c r="H103" i="7" s="1"/>
  <c r="G104" i="4"/>
  <c r="H104" i="7" s="1"/>
  <c r="G105" i="4"/>
  <c r="H105" i="7" s="1"/>
  <c r="G106" i="4"/>
  <c r="H106" i="7" s="1"/>
  <c r="G107" i="4"/>
  <c r="H107" i="7" s="1"/>
  <c r="G108" i="4"/>
  <c r="H108" i="7" s="1"/>
  <c r="G109" i="4"/>
  <c r="H109" i="7" s="1"/>
  <c r="G110" i="4"/>
  <c r="H110" i="7" s="1"/>
  <c r="G111" i="4"/>
  <c r="H111" i="7" s="1"/>
  <c r="G112" i="4"/>
  <c r="H112" i="7" s="1"/>
  <c r="G113" i="4"/>
  <c r="H113" i="7" s="1"/>
  <c r="G114" i="4"/>
  <c r="H114" i="7" s="1"/>
  <c r="G115" i="4"/>
  <c r="H115" i="7" s="1"/>
  <c r="G116" i="4"/>
  <c r="H116" i="7" s="1"/>
  <c r="G117" i="4"/>
  <c r="H117" i="7" s="1"/>
  <c r="G118" i="4"/>
  <c r="H118" i="7" s="1"/>
  <c r="G119" i="4"/>
  <c r="H119" i="7" s="1"/>
  <c r="G120" i="4"/>
  <c r="H120" i="7" s="1"/>
  <c r="G121" i="4"/>
  <c r="H121" i="7" s="1"/>
  <c r="G122" i="4"/>
  <c r="H122" i="7" s="1"/>
  <c r="G123" i="4"/>
  <c r="H123" i="7" s="1"/>
  <c r="G124" i="4"/>
  <c r="H124" i="7" s="1"/>
  <c r="G125" i="4"/>
  <c r="H125" i="7" s="1"/>
  <c r="G126" i="4"/>
  <c r="H126" i="7" s="1"/>
  <c r="G127" i="4"/>
  <c r="H127" i="7" s="1"/>
  <c r="G128" i="4"/>
  <c r="H128" i="7" s="1"/>
  <c r="G129" i="4"/>
  <c r="H129" i="7" s="1"/>
  <c r="G130" i="4"/>
  <c r="H130" i="7" s="1"/>
  <c r="G131" i="4"/>
  <c r="H131" i="7" s="1"/>
  <c r="G132" i="4"/>
  <c r="H132" i="7" s="1"/>
  <c r="G133" i="4"/>
  <c r="H133" i="7" s="1"/>
  <c r="G134" i="4"/>
  <c r="H134" i="7" s="1"/>
  <c r="G135" i="4"/>
  <c r="H135" i="7" s="1"/>
  <c r="G136" i="4"/>
  <c r="H136" i="7" s="1"/>
  <c r="G137" i="4"/>
  <c r="H137" i="7" s="1"/>
  <c r="G138" i="4"/>
  <c r="H138" i="7" s="1"/>
  <c r="G139" i="4"/>
  <c r="H139" i="7" s="1"/>
  <c r="G140" i="4"/>
  <c r="H140" i="7" s="1"/>
  <c r="G141" i="4"/>
  <c r="H141" i="7" s="1"/>
  <c r="G142" i="4"/>
  <c r="H142" i="7" s="1"/>
  <c r="G143" i="4"/>
  <c r="H143" i="7" s="1"/>
  <c r="G144" i="4"/>
  <c r="H144" i="7" s="1"/>
  <c r="G145" i="4"/>
  <c r="H145" i="7" s="1"/>
  <c r="G146" i="4"/>
  <c r="H146" i="7" s="1"/>
  <c r="G147" i="4"/>
  <c r="H147" i="7" s="1"/>
  <c r="G148" i="4"/>
  <c r="H148" i="7" s="1"/>
  <c r="G149" i="4"/>
  <c r="H149" i="7" s="1"/>
  <c r="G150" i="4"/>
  <c r="H150" i="7" s="1"/>
  <c r="G151" i="4"/>
  <c r="H151" i="7" s="1"/>
  <c r="G152" i="4"/>
  <c r="H152" i="7" s="1"/>
  <c r="G153" i="4"/>
  <c r="H153" i="7" s="1"/>
  <c r="G154" i="4"/>
  <c r="H154" i="7" s="1"/>
  <c r="G155" i="4"/>
  <c r="H155" i="7" s="1"/>
  <c r="G156" i="4"/>
  <c r="H156" i="7" s="1"/>
  <c r="G157" i="4"/>
  <c r="H157" i="7" s="1"/>
  <c r="G158" i="4"/>
  <c r="H158" i="7" s="1"/>
  <c r="G159" i="4"/>
  <c r="H159" i="7" s="1"/>
  <c r="G160" i="4"/>
  <c r="H160" i="7" s="1"/>
  <c r="G161" i="4"/>
  <c r="H161" i="7" s="1"/>
  <c r="G162" i="4"/>
  <c r="H162" i="7" s="1"/>
  <c r="G163" i="4"/>
  <c r="H163" i="7" s="1"/>
  <c r="G164" i="4"/>
  <c r="H164" i="7" s="1"/>
  <c r="G165" i="4"/>
  <c r="H165" i="7" s="1"/>
  <c r="G166" i="4"/>
  <c r="H166" i="7" s="1"/>
  <c r="G167" i="4"/>
  <c r="H167" i="7" s="1"/>
  <c r="G168" i="4"/>
  <c r="H168" i="7" s="1"/>
  <c r="G169" i="4"/>
  <c r="H169" i="7" s="1"/>
  <c r="G170" i="4"/>
  <c r="H170" i="7" s="1"/>
  <c r="G171" i="4"/>
  <c r="H171" i="7" s="1"/>
  <c r="G172" i="4"/>
  <c r="H172" i="7" s="1"/>
  <c r="G173" i="4"/>
  <c r="H173" i="7" s="1"/>
  <c r="G174" i="4"/>
  <c r="H174" i="7" s="1"/>
  <c r="G175" i="4"/>
  <c r="H175" i="7" s="1"/>
  <c r="G176" i="4"/>
  <c r="H176" i="7" s="1"/>
  <c r="G177" i="4"/>
  <c r="H177" i="7" s="1"/>
  <c r="G178" i="4"/>
  <c r="H178" i="7" s="1"/>
  <c r="G179" i="4"/>
  <c r="H179" i="7" s="1"/>
  <c r="G180" i="4"/>
  <c r="H180" i="7" s="1"/>
  <c r="G181" i="4"/>
  <c r="H181" i="7" s="1"/>
  <c r="G182" i="4"/>
  <c r="H182" i="7" s="1"/>
  <c r="G183" i="4"/>
  <c r="H183" i="7" s="1"/>
  <c r="G184" i="4"/>
  <c r="H184" i="7" s="1"/>
  <c r="G185" i="4"/>
  <c r="H185" i="7" s="1"/>
  <c r="G186" i="4"/>
  <c r="H186" i="7" s="1"/>
  <c r="G187" i="4"/>
  <c r="H187" i="7" s="1"/>
  <c r="G188" i="4"/>
  <c r="H188" i="7" s="1"/>
  <c r="G189" i="4"/>
  <c r="H189" i="7" s="1"/>
  <c r="G190" i="4"/>
  <c r="H190" i="7" s="1"/>
  <c r="G191" i="4"/>
  <c r="H191" i="7" s="1"/>
  <c r="G192" i="4"/>
  <c r="H192" i="7" s="1"/>
  <c r="G193" i="4"/>
  <c r="H193" i="7" s="1"/>
  <c r="G194" i="4"/>
  <c r="H194" i="7" s="1"/>
  <c r="G195" i="4"/>
  <c r="H195" i="7" s="1"/>
  <c r="G196" i="4"/>
  <c r="H196" i="7" s="1"/>
  <c r="G197" i="4"/>
  <c r="H197" i="7" s="1"/>
  <c r="G198" i="4"/>
  <c r="H198" i="7" s="1"/>
  <c r="G199" i="4"/>
  <c r="H199" i="7" s="1"/>
  <c r="G200" i="4"/>
  <c r="H200" i="7" s="1"/>
  <c r="G201" i="4"/>
  <c r="H201" i="7" s="1"/>
  <c r="G202" i="4"/>
  <c r="H202" i="7" s="1"/>
  <c r="G203" i="4"/>
  <c r="H203" i="7" s="1"/>
  <c r="G204" i="4"/>
  <c r="H204" i="7" s="1"/>
  <c r="G205" i="4"/>
  <c r="H205" i="7" s="1"/>
  <c r="G206" i="4"/>
  <c r="H206" i="7" s="1"/>
  <c r="G207" i="4"/>
  <c r="H207" i="7" s="1"/>
  <c r="G208" i="4"/>
  <c r="H208" i="7" s="1"/>
  <c r="G209" i="4"/>
  <c r="H209" i="7" s="1"/>
  <c r="G210" i="4"/>
  <c r="H210" i="7" s="1"/>
  <c r="G211" i="4"/>
  <c r="H211" i="7" s="1"/>
  <c r="G212" i="4"/>
  <c r="H212" i="7" s="1"/>
  <c r="G213" i="4"/>
  <c r="H213" i="7" s="1"/>
  <c r="G214" i="4"/>
  <c r="H214" i="7" s="1"/>
  <c r="G215" i="4"/>
  <c r="H215" i="7" s="1"/>
  <c r="G216" i="4"/>
  <c r="H216" i="7" s="1"/>
  <c r="G217" i="4"/>
  <c r="H217" i="7" s="1"/>
  <c r="G218" i="4"/>
  <c r="H218" i="7" s="1"/>
  <c r="G219" i="4"/>
  <c r="H219" i="7" s="1"/>
  <c r="G220" i="4"/>
  <c r="H220" i="7" s="1"/>
  <c r="G221" i="4"/>
  <c r="H221" i="7" s="1"/>
  <c r="G222" i="4"/>
  <c r="H222" i="7" s="1"/>
  <c r="G223" i="4"/>
  <c r="H223" i="7" s="1"/>
  <c r="G224" i="4"/>
  <c r="H224" i="7" s="1"/>
  <c r="G225" i="4"/>
  <c r="H225" i="7" s="1"/>
  <c r="G226" i="4"/>
  <c r="H226" i="7" s="1"/>
  <c r="G227" i="4"/>
  <c r="H227" i="7" s="1"/>
  <c r="G228" i="4"/>
  <c r="H228" i="7" s="1"/>
  <c r="G229" i="4"/>
  <c r="H229" i="7" s="1"/>
  <c r="G230" i="4"/>
  <c r="H230" i="7" s="1"/>
  <c r="G231" i="4"/>
  <c r="H231" i="7" s="1"/>
  <c r="G232" i="4"/>
  <c r="H232" i="7" s="1"/>
  <c r="G233" i="4"/>
  <c r="H233" i="7" s="1"/>
  <c r="G234" i="4"/>
  <c r="H234" i="7" s="1"/>
  <c r="G235" i="4"/>
  <c r="H235" i="7" s="1"/>
  <c r="G236" i="4"/>
  <c r="H236" i="7" s="1"/>
  <c r="G237" i="4"/>
  <c r="H237" i="7" s="1"/>
  <c r="G238" i="4"/>
  <c r="H238" i="7" s="1"/>
  <c r="G239" i="4"/>
  <c r="H239" i="7" s="1"/>
  <c r="G240" i="4"/>
  <c r="H240" i="7" s="1"/>
  <c r="G241" i="4"/>
  <c r="H241" i="7" s="1"/>
  <c r="G242" i="4"/>
  <c r="H242" i="7" s="1"/>
  <c r="G243" i="4"/>
  <c r="H243" i="7" s="1"/>
  <c r="G244" i="4"/>
  <c r="H244" i="7" s="1"/>
  <c r="G245" i="4"/>
  <c r="H245" i="7" s="1"/>
  <c r="G246" i="4"/>
  <c r="H246" i="7" s="1"/>
  <c r="G247" i="4"/>
  <c r="H247" i="7" s="1"/>
  <c r="G248" i="4"/>
  <c r="H248" i="7" s="1"/>
  <c r="G249" i="4"/>
  <c r="H249" i="7" s="1"/>
  <c r="G250" i="4"/>
  <c r="H250" i="7" s="1"/>
  <c r="G251" i="4"/>
  <c r="H251" i="7" s="1"/>
  <c r="G252" i="4"/>
  <c r="H252" i="7" s="1"/>
  <c r="G253" i="4"/>
  <c r="H253" i="7" s="1"/>
  <c r="G254" i="4"/>
  <c r="H254" i="7" s="1"/>
  <c r="G255" i="4"/>
  <c r="H255" i="7" s="1"/>
  <c r="G256" i="4"/>
  <c r="H256" i="7" s="1"/>
  <c r="G257" i="4"/>
  <c r="H257" i="7" s="1"/>
  <c r="G258" i="4"/>
  <c r="H258" i="7" s="1"/>
  <c r="G259" i="4"/>
  <c r="H259" i="7" s="1"/>
  <c r="G260" i="4"/>
  <c r="H260" i="7" s="1"/>
  <c r="G261" i="4"/>
  <c r="H261" i="7" s="1"/>
  <c r="G262" i="4"/>
  <c r="H262" i="7" s="1"/>
  <c r="G263" i="4"/>
  <c r="H263" i="7" s="1"/>
  <c r="G264" i="4"/>
  <c r="H264" i="7" s="1"/>
  <c r="G265" i="4"/>
  <c r="H265" i="7" s="1"/>
  <c r="G266" i="4"/>
  <c r="H266" i="7" s="1"/>
  <c r="G267" i="4"/>
  <c r="H267" i="7" s="1"/>
  <c r="G268" i="4"/>
  <c r="H268" i="7" s="1"/>
  <c r="G269" i="4"/>
  <c r="H269" i="7" s="1"/>
  <c r="G270" i="4"/>
  <c r="H270" i="7" s="1"/>
  <c r="G271" i="4"/>
  <c r="H271" i="7" s="1"/>
  <c r="G272" i="4"/>
  <c r="H272" i="7" s="1"/>
  <c r="G273" i="4"/>
  <c r="H273" i="7" s="1"/>
  <c r="G274" i="4"/>
  <c r="H274" i="7" s="1"/>
  <c r="G275" i="4"/>
  <c r="H275" i="7" s="1"/>
  <c r="G276" i="4"/>
  <c r="H276" i="7" s="1"/>
  <c r="G277" i="4"/>
  <c r="H277" i="7" s="1"/>
  <c r="G278" i="4"/>
  <c r="H278" i="7" s="1"/>
  <c r="G279" i="4"/>
  <c r="H279" i="7" s="1"/>
  <c r="G280" i="4"/>
  <c r="H280" i="7" s="1"/>
  <c r="G281" i="4"/>
  <c r="H281" i="7" s="1"/>
  <c r="G282" i="4"/>
  <c r="H282" i="7" s="1"/>
  <c r="G283" i="4"/>
  <c r="H283" i="7" s="1"/>
  <c r="G284" i="4"/>
  <c r="H284" i="7" s="1"/>
  <c r="G285" i="4"/>
  <c r="H285" i="7" s="1"/>
  <c r="G286" i="4"/>
  <c r="H286" i="7" s="1"/>
  <c r="G287" i="4"/>
  <c r="H287" i="7" s="1"/>
  <c r="G288" i="4"/>
  <c r="H288" i="7" s="1"/>
  <c r="G289" i="4"/>
  <c r="H289" i="7" s="1"/>
  <c r="G290" i="4"/>
  <c r="H290" i="7" s="1"/>
  <c r="G291" i="4"/>
  <c r="H291" i="7" s="1"/>
  <c r="G292" i="4"/>
  <c r="H292" i="7" s="1"/>
  <c r="G293" i="4"/>
  <c r="H293" i="7" s="1"/>
  <c r="G294" i="4"/>
  <c r="H294" i="7" s="1"/>
  <c r="G295" i="4"/>
  <c r="H295" i="7" s="1"/>
  <c r="G296" i="4"/>
  <c r="H296" i="7" s="1"/>
  <c r="G297" i="4"/>
  <c r="H297" i="7" s="1"/>
  <c r="G298" i="4"/>
  <c r="H298" i="7" s="1"/>
  <c r="G299" i="4"/>
  <c r="H299" i="7" s="1"/>
  <c r="G300" i="4"/>
  <c r="H300" i="7" s="1"/>
  <c r="G301" i="4"/>
  <c r="H301" i="7" s="1"/>
  <c r="G302" i="4"/>
  <c r="H302" i="7" s="1"/>
  <c r="G303" i="4"/>
  <c r="H303" i="7" s="1"/>
  <c r="G304" i="4"/>
  <c r="H304" i="7" s="1"/>
  <c r="G305" i="4"/>
  <c r="H305" i="7" s="1"/>
  <c r="G306" i="4"/>
  <c r="H306" i="7" s="1"/>
  <c r="G307" i="4"/>
  <c r="H307" i="7" s="1"/>
  <c r="G308" i="4"/>
  <c r="H308" i="7" s="1"/>
  <c r="G309" i="4"/>
  <c r="H309" i="7" s="1"/>
  <c r="G310" i="4"/>
  <c r="H310" i="7" s="1"/>
  <c r="G311" i="4"/>
  <c r="H311" i="7" s="1"/>
  <c r="G312" i="4"/>
  <c r="H312" i="7" s="1"/>
  <c r="G313" i="4"/>
  <c r="H313" i="7" s="1"/>
  <c r="G314" i="4"/>
  <c r="H314" i="7" s="1"/>
  <c r="G315" i="4"/>
  <c r="H315" i="7" s="1"/>
  <c r="G316" i="4"/>
  <c r="H316" i="7" s="1"/>
  <c r="G317" i="4"/>
  <c r="H317" i="7" s="1"/>
  <c r="G318" i="4"/>
  <c r="H318" i="7" s="1"/>
  <c r="G319" i="4"/>
  <c r="H319" i="7" s="1"/>
  <c r="G320" i="4"/>
  <c r="H320" i="7" s="1"/>
  <c r="G321" i="4"/>
  <c r="H321" i="7" s="1"/>
  <c r="G322" i="4"/>
  <c r="H322" i="7" s="1"/>
  <c r="G323" i="4"/>
  <c r="H323" i="7" s="1"/>
  <c r="G324" i="4"/>
  <c r="H324" i="7" s="1"/>
  <c r="G325" i="4"/>
  <c r="H325" i="7" s="1"/>
  <c r="G326" i="4"/>
  <c r="H326" i="7" s="1"/>
  <c r="G327" i="4"/>
  <c r="H327" i="7" s="1"/>
  <c r="G328" i="4"/>
  <c r="H328" i="7" s="1"/>
  <c r="G329" i="4"/>
  <c r="H329" i="7" s="1"/>
  <c r="G330" i="4"/>
  <c r="H330" i="7" s="1"/>
  <c r="G331" i="4"/>
  <c r="H331" i="7" s="1"/>
  <c r="G332" i="4"/>
  <c r="H332" i="7" s="1"/>
  <c r="G333" i="4"/>
  <c r="H333" i="7" s="1"/>
  <c r="G334" i="4"/>
  <c r="H334" i="7" s="1"/>
  <c r="G335" i="4"/>
  <c r="H335" i="7" s="1"/>
  <c r="G336" i="4"/>
  <c r="H336" i="7" s="1"/>
  <c r="G337" i="4"/>
  <c r="H337" i="7" s="1"/>
  <c r="G338" i="4"/>
  <c r="H338" i="7" s="1"/>
  <c r="G339" i="4"/>
  <c r="H339" i="7" s="1"/>
  <c r="G340" i="4"/>
  <c r="H340" i="7" s="1"/>
  <c r="G341" i="4"/>
  <c r="H341" i="7" s="1"/>
  <c r="G342" i="4"/>
  <c r="H342" i="7" s="1"/>
  <c r="G343" i="4"/>
  <c r="H343" i="7" s="1"/>
  <c r="G344" i="4"/>
  <c r="H344" i="7" s="1"/>
  <c r="G345" i="4"/>
  <c r="H345" i="7" s="1"/>
  <c r="G346" i="4"/>
  <c r="H346" i="7" s="1"/>
  <c r="G347" i="4"/>
  <c r="H347" i="7" s="1"/>
  <c r="G348" i="4"/>
  <c r="H348" i="7" s="1"/>
  <c r="G349" i="4"/>
  <c r="H349" i="7" s="1"/>
  <c r="G350" i="4"/>
  <c r="H350" i="7" s="1"/>
  <c r="G351" i="4"/>
  <c r="H351" i="7" s="1"/>
  <c r="G352" i="4"/>
  <c r="H352" i="7" s="1"/>
  <c r="G353" i="4"/>
  <c r="H353" i="7" s="1"/>
  <c r="G354" i="4"/>
  <c r="H354" i="7" s="1"/>
  <c r="G355" i="4"/>
  <c r="H355" i="7" s="1"/>
  <c r="G356" i="4"/>
  <c r="H356" i="7" s="1"/>
  <c r="G357" i="4"/>
  <c r="H357" i="7" s="1"/>
  <c r="G358" i="4"/>
  <c r="H358" i="7" s="1"/>
  <c r="G359" i="4"/>
  <c r="H359" i="7" s="1"/>
  <c r="G360" i="4"/>
  <c r="H360" i="7" s="1"/>
  <c r="G361" i="4"/>
  <c r="H361" i="7" s="1"/>
  <c r="G362" i="4"/>
  <c r="H362" i="7" s="1"/>
  <c r="G363" i="4"/>
  <c r="H363" i="7" s="1"/>
  <c r="G364" i="4"/>
  <c r="H364" i="7" s="1"/>
  <c r="G365" i="4"/>
  <c r="H365" i="7" s="1"/>
  <c r="G366" i="4"/>
  <c r="H366" i="7" s="1"/>
  <c r="G367" i="4"/>
  <c r="H367" i="7" s="1"/>
  <c r="G368" i="4"/>
  <c r="H368" i="7" s="1"/>
  <c r="G369" i="4"/>
  <c r="H369" i="7" s="1"/>
  <c r="G370" i="4"/>
  <c r="H370" i="7" s="1"/>
  <c r="G371" i="4"/>
  <c r="H371" i="7" s="1"/>
  <c r="G372" i="4"/>
  <c r="H372" i="7" s="1"/>
  <c r="G373" i="4"/>
  <c r="H373" i="7" s="1"/>
  <c r="G374" i="4"/>
  <c r="H374" i="7" s="1"/>
  <c r="G375" i="4"/>
  <c r="H375" i="7" s="1"/>
  <c r="G376" i="4"/>
  <c r="H376" i="7" s="1"/>
  <c r="G377" i="4"/>
  <c r="H377" i="7" s="1"/>
  <c r="G378" i="4"/>
  <c r="H378" i="7" s="1"/>
  <c r="G379" i="4"/>
  <c r="H379" i="7" s="1"/>
  <c r="G380" i="4"/>
  <c r="H380" i="7" s="1"/>
  <c r="G381" i="4"/>
  <c r="H381" i="7" s="1"/>
  <c r="G382" i="4"/>
  <c r="H382" i="7" s="1"/>
  <c r="G383" i="4"/>
  <c r="H383" i="7" s="1"/>
  <c r="G384" i="4"/>
  <c r="H384" i="7" s="1"/>
  <c r="G385" i="4"/>
  <c r="H385" i="7" s="1"/>
  <c r="G386" i="4"/>
  <c r="H386" i="7" s="1"/>
  <c r="G387" i="4"/>
  <c r="H387" i="7" s="1"/>
  <c r="G388" i="4"/>
  <c r="H388" i="7" s="1"/>
  <c r="G389" i="4"/>
  <c r="H389" i="7" s="1"/>
  <c r="G390" i="4"/>
  <c r="H390" i="7" s="1"/>
  <c r="G391" i="4"/>
  <c r="H391" i="7" s="1"/>
  <c r="G392" i="4"/>
  <c r="H392" i="7" s="1"/>
  <c r="G393" i="4"/>
  <c r="H393" i="7" s="1"/>
  <c r="G394" i="4"/>
  <c r="H394" i="7" s="1"/>
  <c r="G395" i="4"/>
  <c r="H395" i="7" s="1"/>
  <c r="G396" i="4"/>
  <c r="H396" i="7" s="1"/>
  <c r="G397" i="4"/>
  <c r="H397" i="7" s="1"/>
  <c r="G398" i="4"/>
  <c r="H398" i="7" s="1"/>
  <c r="G399" i="4"/>
  <c r="H399" i="7" s="1"/>
  <c r="G400" i="4"/>
  <c r="H400" i="7" s="1"/>
  <c r="G401" i="4"/>
  <c r="H401" i="7" s="1"/>
  <c r="G402" i="4"/>
  <c r="H402" i="7" s="1"/>
  <c r="G403" i="4"/>
  <c r="H403" i="7" s="1"/>
  <c r="G404" i="4"/>
  <c r="H404" i="7" s="1"/>
  <c r="G405" i="4"/>
  <c r="H405" i="7" s="1"/>
  <c r="G406" i="4"/>
  <c r="H406" i="7" s="1"/>
  <c r="G407" i="4"/>
  <c r="H407" i="7" s="1"/>
  <c r="G408" i="4"/>
  <c r="H408" i="7" s="1"/>
  <c r="G409" i="4"/>
  <c r="H409" i="7" s="1"/>
  <c r="G410" i="4"/>
  <c r="H410" i="7" s="1"/>
  <c r="G411" i="4"/>
  <c r="H411" i="7" s="1"/>
  <c r="G412" i="4"/>
  <c r="H412" i="7" s="1"/>
  <c r="G413" i="4"/>
  <c r="H413" i="7" s="1"/>
  <c r="G414" i="4"/>
  <c r="H414" i="7" s="1"/>
  <c r="G415" i="4"/>
  <c r="H415" i="7" s="1"/>
  <c r="G416" i="4"/>
  <c r="H416" i="7" s="1"/>
  <c r="G417" i="4"/>
  <c r="H417" i="7" s="1"/>
  <c r="G418" i="4"/>
  <c r="H418" i="7" s="1"/>
  <c r="G419" i="4"/>
  <c r="H419" i="7" s="1"/>
  <c r="G420" i="4"/>
  <c r="H420" i="7" s="1"/>
  <c r="G421" i="4"/>
  <c r="H421" i="7" s="1"/>
  <c r="G422" i="4"/>
  <c r="H422" i="7" s="1"/>
  <c r="G423" i="4"/>
  <c r="H423" i="7" s="1"/>
  <c r="G424" i="4"/>
  <c r="H424" i="7" s="1"/>
  <c r="G425" i="4"/>
  <c r="H425" i="7" s="1"/>
  <c r="G426" i="4"/>
  <c r="H426" i="7" s="1"/>
  <c r="G427" i="4"/>
  <c r="H427" i="7" s="1"/>
  <c r="G428" i="4"/>
  <c r="H428" i="7" s="1"/>
  <c r="G429" i="4"/>
  <c r="H429" i="7" s="1"/>
  <c r="G430" i="4"/>
  <c r="H430" i="7" s="1"/>
  <c r="G431" i="4"/>
  <c r="H431" i="7" s="1"/>
  <c r="G432" i="4"/>
  <c r="H432" i="7" s="1"/>
  <c r="G433" i="4"/>
  <c r="H433" i="7" s="1"/>
  <c r="G434" i="4"/>
  <c r="H434" i="7" s="1"/>
  <c r="G435" i="4"/>
  <c r="H435" i="7" s="1"/>
  <c r="G436" i="4"/>
  <c r="H436" i="7" s="1"/>
  <c r="G437" i="4"/>
  <c r="H437" i="7" s="1"/>
  <c r="G438" i="4"/>
  <c r="H438" i="7" s="1"/>
  <c r="G439" i="4"/>
  <c r="H439" i="7" s="1"/>
  <c r="G440" i="4"/>
  <c r="H440" i="7" s="1"/>
  <c r="G441" i="4"/>
  <c r="H441" i="7" s="1"/>
  <c r="G442" i="4"/>
  <c r="H442" i="7" s="1"/>
  <c r="G443" i="4"/>
  <c r="H443" i="7" s="1"/>
  <c r="G444" i="4"/>
  <c r="H444" i="7" s="1"/>
  <c r="G445" i="4"/>
  <c r="H445" i="7" s="1"/>
  <c r="G446" i="4"/>
  <c r="H446" i="7" s="1"/>
  <c r="G447" i="4"/>
  <c r="H447" i="7" s="1"/>
  <c r="G448" i="4"/>
  <c r="H448" i="7" s="1"/>
  <c r="G449" i="4"/>
  <c r="H449" i="7" s="1"/>
  <c r="G450" i="4"/>
  <c r="H450" i="7" s="1"/>
  <c r="G451" i="4"/>
  <c r="H451" i="7" s="1"/>
  <c r="G452" i="4"/>
  <c r="H452" i="7" s="1"/>
  <c r="G453" i="4"/>
  <c r="H453" i="7" s="1"/>
  <c r="G454" i="4"/>
  <c r="H454" i="7" s="1"/>
  <c r="G455" i="4"/>
  <c r="H455" i="7" s="1"/>
  <c r="G456" i="4"/>
  <c r="H456" i="7" s="1"/>
  <c r="G457" i="4"/>
  <c r="H457" i="7" s="1"/>
  <c r="G458" i="4"/>
  <c r="H458" i="7" s="1"/>
  <c r="G459" i="4"/>
  <c r="H459" i="7" s="1"/>
  <c r="G460" i="4"/>
  <c r="H460" i="7" s="1"/>
  <c r="G461" i="4"/>
  <c r="H461" i="7" s="1"/>
  <c r="G462" i="4"/>
  <c r="H462" i="7" s="1"/>
  <c r="G463" i="4"/>
  <c r="H463" i="7" s="1"/>
  <c r="G464" i="4"/>
  <c r="H464" i="7" s="1"/>
  <c r="G465" i="4"/>
  <c r="H465" i="7" s="1"/>
  <c r="G466" i="4"/>
  <c r="H466" i="7" s="1"/>
  <c r="G467" i="4"/>
  <c r="H467" i="7" s="1"/>
  <c r="G468" i="4"/>
  <c r="H468" i="7" s="1"/>
  <c r="G469" i="4"/>
  <c r="H469" i="7" s="1"/>
  <c r="G470" i="4"/>
  <c r="H470" i="7" s="1"/>
  <c r="G471" i="4"/>
  <c r="H471" i="7" s="1"/>
  <c r="G472" i="4"/>
  <c r="H472" i="7" s="1"/>
  <c r="G473" i="4"/>
  <c r="H473" i="7" s="1"/>
  <c r="G474" i="4"/>
  <c r="H474" i="7" s="1"/>
  <c r="G475" i="4"/>
  <c r="H475" i="7" s="1"/>
  <c r="G476" i="4"/>
  <c r="H476" i="7" s="1"/>
  <c r="G477" i="4"/>
  <c r="H477" i="7" s="1"/>
  <c r="G478" i="4"/>
  <c r="H478" i="7" s="1"/>
  <c r="G479" i="4"/>
  <c r="H479" i="7" s="1"/>
  <c r="G480" i="4"/>
  <c r="H480" i="7" s="1"/>
  <c r="G481" i="4"/>
  <c r="H481" i="7" s="1"/>
  <c r="G482" i="4"/>
  <c r="H482" i="7" s="1"/>
  <c r="G483" i="4"/>
  <c r="H483" i="7" s="1"/>
  <c r="G484" i="4"/>
  <c r="H484" i="7" s="1"/>
  <c r="G485" i="4"/>
  <c r="H485" i="7" s="1"/>
  <c r="G486" i="4"/>
  <c r="H486" i="7" s="1"/>
  <c r="G487" i="4"/>
  <c r="H487" i="7" s="1"/>
  <c r="G488" i="4"/>
  <c r="H488" i="7" s="1"/>
  <c r="G489" i="4"/>
  <c r="H489" i="7" s="1"/>
  <c r="G490" i="4"/>
  <c r="H490" i="7" s="1"/>
  <c r="G491" i="4"/>
  <c r="H491" i="7" s="1"/>
  <c r="G492" i="4"/>
  <c r="H492" i="7" s="1"/>
  <c r="G493" i="4"/>
  <c r="H493" i="7" s="1"/>
  <c r="G494" i="4"/>
  <c r="H494" i="7" s="1"/>
  <c r="G495" i="4"/>
  <c r="H495" i="7" s="1"/>
  <c r="G496" i="4"/>
  <c r="H496" i="7" s="1"/>
  <c r="G497" i="4"/>
  <c r="H497" i="7" s="1"/>
  <c r="G498" i="4"/>
  <c r="H498" i="7" s="1"/>
  <c r="G499" i="4"/>
  <c r="H499" i="7" s="1"/>
  <c r="G500" i="4"/>
  <c r="H500" i="7" s="1"/>
  <c r="G501" i="4"/>
  <c r="H501" i="7" s="1"/>
  <c r="G502" i="4"/>
  <c r="H502" i="7" s="1"/>
  <c r="G503" i="4"/>
  <c r="H503" i="7" s="1"/>
  <c r="G504" i="4"/>
  <c r="H504" i="7" s="1"/>
  <c r="G505" i="4"/>
  <c r="H505" i="7" s="1"/>
  <c r="G506" i="4"/>
  <c r="H506" i="7" s="1"/>
  <c r="G507" i="4"/>
  <c r="H507" i="7" s="1"/>
  <c r="G508" i="4"/>
  <c r="H508" i="7" s="1"/>
  <c r="G509" i="4"/>
  <c r="H509" i="7" s="1"/>
  <c r="G510" i="4"/>
  <c r="H510" i="7" s="1"/>
  <c r="G511" i="4"/>
  <c r="H511" i="7" s="1"/>
  <c r="G512" i="4"/>
  <c r="H512" i="7" s="1"/>
  <c r="G513" i="4"/>
  <c r="H513" i="7" s="1"/>
  <c r="G514" i="4"/>
  <c r="H514" i="7" s="1"/>
  <c r="G515" i="4"/>
  <c r="H515" i="7" s="1"/>
  <c r="G516" i="4"/>
  <c r="H516" i="7" s="1"/>
  <c r="G517" i="4"/>
  <c r="H517" i="7" s="1"/>
  <c r="G518" i="4"/>
  <c r="H518" i="7" s="1"/>
  <c r="G519" i="4"/>
  <c r="H519" i="7" s="1"/>
  <c r="G520" i="4"/>
  <c r="H520" i="7" s="1"/>
  <c r="G521" i="4"/>
  <c r="H521" i="7" s="1"/>
  <c r="G522" i="4"/>
  <c r="H522" i="7" s="1"/>
  <c r="G523" i="4"/>
  <c r="H523" i="7" s="1"/>
  <c r="G524" i="4"/>
  <c r="H524" i="7" s="1"/>
  <c r="G525" i="4"/>
  <c r="H525" i="7" s="1"/>
  <c r="G526" i="4"/>
  <c r="H526" i="7" s="1"/>
  <c r="G527" i="4"/>
  <c r="H527" i="7" s="1"/>
  <c r="G528" i="4"/>
  <c r="H528" i="7" s="1"/>
  <c r="G529" i="4"/>
  <c r="H529" i="7" s="1"/>
  <c r="G530" i="4"/>
  <c r="H530" i="7" s="1"/>
  <c r="G531" i="4"/>
  <c r="H531" i="7" s="1"/>
  <c r="G532" i="4"/>
  <c r="H532" i="7" s="1"/>
  <c r="G533" i="4"/>
  <c r="H533" i="7" s="1"/>
  <c r="G534" i="4"/>
  <c r="H534" i="7" s="1"/>
  <c r="G535" i="4"/>
  <c r="H535" i="7" s="1"/>
  <c r="G536" i="4"/>
  <c r="H536" i="7" s="1"/>
  <c r="G537" i="4"/>
  <c r="H537" i="7" s="1"/>
  <c r="G538" i="4"/>
  <c r="H538" i="7" s="1"/>
  <c r="G539" i="4"/>
  <c r="H539" i="7" s="1"/>
  <c r="G540" i="4"/>
  <c r="H540" i="7" s="1"/>
  <c r="G541" i="4"/>
  <c r="H541" i="7" s="1"/>
  <c r="I37" i="4"/>
  <c r="J37" i="7" s="1"/>
  <c r="I38" i="4"/>
  <c r="J38" i="7" s="1"/>
  <c r="I39" i="4"/>
  <c r="J39" i="7" s="1"/>
  <c r="I40" i="4"/>
  <c r="J40" i="7" s="1"/>
  <c r="I41" i="4"/>
  <c r="J41" i="7" s="1"/>
  <c r="I42" i="4"/>
  <c r="J42" i="7" s="1"/>
  <c r="I43" i="4"/>
  <c r="J43" i="7" s="1"/>
  <c r="I44" i="4"/>
  <c r="J44" i="7" s="1"/>
  <c r="I45" i="4"/>
  <c r="J45" i="7" s="1"/>
  <c r="I46" i="4"/>
  <c r="J46" i="7" s="1"/>
  <c r="I47" i="4"/>
  <c r="J47" i="7" s="1"/>
  <c r="I48" i="4"/>
  <c r="J48" i="7" s="1"/>
  <c r="I49" i="4"/>
  <c r="J49" i="7" s="1"/>
  <c r="I50" i="4"/>
  <c r="J50" i="7" s="1"/>
  <c r="I51" i="4"/>
  <c r="J51" i="7" s="1"/>
  <c r="I52" i="4"/>
  <c r="J52" i="7" s="1"/>
  <c r="I53" i="4"/>
  <c r="J53" i="7" s="1"/>
  <c r="I54" i="4"/>
  <c r="J54" i="7" s="1"/>
  <c r="I55" i="4"/>
  <c r="J55" i="7" s="1"/>
  <c r="I56" i="4"/>
  <c r="J56" i="7" s="1"/>
  <c r="I57" i="4"/>
  <c r="J57" i="7" s="1"/>
  <c r="I58" i="4"/>
  <c r="J58" i="7" s="1"/>
  <c r="I59" i="4"/>
  <c r="J59" i="7" s="1"/>
  <c r="I60" i="4"/>
  <c r="J60" i="7" s="1"/>
  <c r="I61" i="4"/>
  <c r="J61" i="7" s="1"/>
  <c r="I62" i="4"/>
  <c r="J62" i="7" s="1"/>
  <c r="I63" i="4"/>
  <c r="J63" i="7" s="1"/>
  <c r="I64" i="4"/>
  <c r="J64" i="7" s="1"/>
  <c r="I65" i="4"/>
  <c r="J65" i="7" s="1"/>
  <c r="I66" i="4"/>
  <c r="J66" i="7" s="1"/>
  <c r="I67" i="4"/>
  <c r="J67" i="7" s="1"/>
  <c r="I68" i="4"/>
  <c r="J68" i="7" s="1"/>
  <c r="I69" i="4"/>
  <c r="J69" i="7" s="1"/>
  <c r="I70" i="4"/>
  <c r="J70" i="7" s="1"/>
  <c r="I71" i="4"/>
  <c r="J71" i="7" s="1"/>
  <c r="I72" i="4"/>
  <c r="J72" i="7" s="1"/>
  <c r="I73" i="4"/>
  <c r="J73" i="7" s="1"/>
  <c r="I74" i="4"/>
  <c r="J74" i="7" s="1"/>
  <c r="I75" i="4"/>
  <c r="J75" i="7" s="1"/>
  <c r="I76" i="4"/>
  <c r="J76" i="7" s="1"/>
  <c r="I77" i="4"/>
  <c r="J77" i="7" s="1"/>
  <c r="I78" i="4"/>
  <c r="J78" i="7" s="1"/>
  <c r="I79" i="4"/>
  <c r="J79" i="7" s="1"/>
  <c r="I80" i="4"/>
  <c r="J80" i="7" s="1"/>
  <c r="I81" i="4"/>
  <c r="J81" i="7" s="1"/>
  <c r="I82" i="4"/>
  <c r="J82" i="7" s="1"/>
  <c r="I83" i="4"/>
  <c r="J83" i="7" s="1"/>
  <c r="I84" i="4"/>
  <c r="J84" i="7" s="1"/>
  <c r="I85" i="4"/>
  <c r="J85" i="7" s="1"/>
  <c r="I86" i="4"/>
  <c r="J86" i="7" s="1"/>
  <c r="I87" i="4"/>
  <c r="J87" i="7" s="1"/>
  <c r="I88" i="4"/>
  <c r="J88" i="7" s="1"/>
  <c r="I89" i="4"/>
  <c r="J89" i="7" s="1"/>
  <c r="I90" i="4"/>
  <c r="J90" i="7" s="1"/>
  <c r="I91" i="4"/>
  <c r="J91" i="7" s="1"/>
  <c r="I92" i="4"/>
  <c r="J92" i="7" s="1"/>
  <c r="I93" i="4"/>
  <c r="J93" i="7" s="1"/>
  <c r="I94" i="4"/>
  <c r="J94" i="7" s="1"/>
  <c r="I95" i="4"/>
  <c r="J95" i="7" s="1"/>
  <c r="I96" i="4"/>
  <c r="J96" i="7" s="1"/>
  <c r="I97" i="4"/>
  <c r="J97" i="7" s="1"/>
  <c r="I98" i="4"/>
  <c r="J98" i="7" s="1"/>
  <c r="I99" i="4"/>
  <c r="J99" i="7" s="1"/>
  <c r="I100" i="4"/>
  <c r="J100" i="7" s="1"/>
  <c r="I101" i="4"/>
  <c r="J101" i="7" s="1"/>
  <c r="I102" i="4"/>
  <c r="J102" i="7" s="1"/>
  <c r="I103" i="4"/>
  <c r="J103" i="7" s="1"/>
  <c r="I104" i="4"/>
  <c r="J104" i="7" s="1"/>
  <c r="I105" i="4"/>
  <c r="J105" i="7" s="1"/>
  <c r="I106" i="4"/>
  <c r="J106" i="7" s="1"/>
  <c r="I107" i="4"/>
  <c r="J107" i="7" s="1"/>
  <c r="I108" i="4"/>
  <c r="J108" i="7" s="1"/>
  <c r="I109" i="4"/>
  <c r="J109" i="7" s="1"/>
  <c r="I110" i="4"/>
  <c r="J110" i="7" s="1"/>
  <c r="I111" i="4"/>
  <c r="J111" i="7" s="1"/>
  <c r="I112" i="4"/>
  <c r="J112" i="7" s="1"/>
  <c r="I113" i="4"/>
  <c r="J113" i="7" s="1"/>
  <c r="I114" i="4"/>
  <c r="J114" i="7" s="1"/>
  <c r="I115" i="4"/>
  <c r="J115" i="7" s="1"/>
  <c r="I116" i="4"/>
  <c r="J116" i="7" s="1"/>
  <c r="I117" i="4"/>
  <c r="J117" i="7" s="1"/>
  <c r="I118" i="4"/>
  <c r="J118" i="7" s="1"/>
  <c r="I119" i="4"/>
  <c r="J119" i="7" s="1"/>
  <c r="I120" i="4"/>
  <c r="J120" i="7" s="1"/>
  <c r="I121" i="4"/>
  <c r="J121" i="7" s="1"/>
  <c r="I122" i="4"/>
  <c r="J122" i="7" s="1"/>
  <c r="I123" i="4"/>
  <c r="J123" i="7" s="1"/>
  <c r="I124" i="4"/>
  <c r="J124" i="7" s="1"/>
  <c r="I125" i="4"/>
  <c r="J125" i="7" s="1"/>
  <c r="I126" i="4"/>
  <c r="J126" i="7" s="1"/>
  <c r="I127" i="4"/>
  <c r="J127" i="7" s="1"/>
  <c r="I128" i="4"/>
  <c r="J128" i="7" s="1"/>
  <c r="I129" i="4"/>
  <c r="J129" i="7" s="1"/>
  <c r="I130" i="4"/>
  <c r="J130" i="7" s="1"/>
  <c r="I131" i="4"/>
  <c r="J131" i="7" s="1"/>
  <c r="I132" i="4"/>
  <c r="J132" i="7" s="1"/>
  <c r="I133" i="4"/>
  <c r="J133" i="7" s="1"/>
  <c r="I134" i="4"/>
  <c r="J134" i="7" s="1"/>
  <c r="I135" i="4"/>
  <c r="J135" i="7" s="1"/>
  <c r="I136" i="4"/>
  <c r="J136" i="7" s="1"/>
  <c r="I137" i="4"/>
  <c r="J137" i="7" s="1"/>
  <c r="I138" i="4"/>
  <c r="J138" i="7" s="1"/>
  <c r="I139" i="4"/>
  <c r="J139" i="7" s="1"/>
  <c r="I140" i="4"/>
  <c r="J140" i="7" s="1"/>
  <c r="I141" i="4"/>
  <c r="J141" i="7" s="1"/>
  <c r="I142" i="4"/>
  <c r="J142" i="7" s="1"/>
  <c r="I143" i="4"/>
  <c r="J143" i="7" s="1"/>
  <c r="I144" i="4"/>
  <c r="J144" i="7" s="1"/>
  <c r="I145" i="4"/>
  <c r="J145" i="7" s="1"/>
  <c r="I146" i="4"/>
  <c r="J146" i="7" s="1"/>
  <c r="I147" i="4"/>
  <c r="J147" i="7" s="1"/>
  <c r="I148" i="4"/>
  <c r="J148" i="7" s="1"/>
  <c r="I149" i="4"/>
  <c r="J149" i="7" s="1"/>
  <c r="I150" i="4"/>
  <c r="J150" i="7" s="1"/>
  <c r="I151" i="4"/>
  <c r="J151" i="7" s="1"/>
  <c r="I152" i="4"/>
  <c r="J152" i="7" s="1"/>
  <c r="I153" i="4"/>
  <c r="J153" i="7" s="1"/>
  <c r="I154" i="4"/>
  <c r="J154" i="7" s="1"/>
  <c r="I155" i="4"/>
  <c r="J155" i="7" s="1"/>
  <c r="I156" i="4"/>
  <c r="J156" i="7" s="1"/>
  <c r="I157" i="4"/>
  <c r="J157" i="7" s="1"/>
  <c r="I158" i="4"/>
  <c r="J158" i="7" s="1"/>
  <c r="I159" i="4"/>
  <c r="J159" i="7" s="1"/>
  <c r="I160" i="4"/>
  <c r="J160" i="7" s="1"/>
  <c r="I161" i="4"/>
  <c r="J161" i="7" s="1"/>
  <c r="I162" i="4"/>
  <c r="J162" i="7" s="1"/>
  <c r="I163" i="4"/>
  <c r="J163" i="7" s="1"/>
  <c r="I164" i="4"/>
  <c r="J164" i="7" s="1"/>
  <c r="I165" i="4"/>
  <c r="J165" i="7" s="1"/>
  <c r="I166" i="4"/>
  <c r="J166" i="7" s="1"/>
  <c r="I167" i="4"/>
  <c r="J167" i="7" s="1"/>
  <c r="I168" i="4"/>
  <c r="J168" i="7" s="1"/>
  <c r="I169" i="4"/>
  <c r="J169" i="7" s="1"/>
  <c r="I170" i="4"/>
  <c r="J170" i="7" s="1"/>
  <c r="I171" i="4"/>
  <c r="J171" i="7" s="1"/>
  <c r="I172" i="4"/>
  <c r="J172" i="7" s="1"/>
  <c r="I173" i="4"/>
  <c r="J173" i="7" s="1"/>
  <c r="I174" i="4"/>
  <c r="J174" i="7" s="1"/>
  <c r="I175" i="4"/>
  <c r="J175" i="7" s="1"/>
  <c r="I176" i="4"/>
  <c r="J176" i="7" s="1"/>
  <c r="I177" i="4"/>
  <c r="J177" i="7" s="1"/>
  <c r="I178" i="4"/>
  <c r="J178" i="7" s="1"/>
  <c r="I179" i="4"/>
  <c r="J179" i="7" s="1"/>
  <c r="I180" i="4"/>
  <c r="J180" i="7" s="1"/>
  <c r="I181" i="4"/>
  <c r="J181" i="7" s="1"/>
  <c r="I182" i="4"/>
  <c r="J182" i="7" s="1"/>
  <c r="I183" i="4"/>
  <c r="J183" i="7" s="1"/>
  <c r="I184" i="4"/>
  <c r="J184" i="7" s="1"/>
  <c r="I185" i="4"/>
  <c r="J185" i="7" s="1"/>
  <c r="I186" i="4"/>
  <c r="J186" i="7" s="1"/>
  <c r="I187" i="4"/>
  <c r="J187" i="7" s="1"/>
  <c r="I188" i="4"/>
  <c r="J188" i="7" s="1"/>
  <c r="I189" i="4"/>
  <c r="J189" i="7" s="1"/>
  <c r="I190" i="4"/>
  <c r="J190" i="7" s="1"/>
  <c r="I191" i="4"/>
  <c r="J191" i="7" s="1"/>
  <c r="I192" i="4"/>
  <c r="J192" i="7" s="1"/>
  <c r="I193" i="4"/>
  <c r="J193" i="7" s="1"/>
  <c r="I194" i="4"/>
  <c r="J194" i="7" s="1"/>
  <c r="I195" i="4"/>
  <c r="J195" i="7" s="1"/>
  <c r="I196" i="4"/>
  <c r="J196" i="7" s="1"/>
  <c r="I197" i="4"/>
  <c r="J197" i="7" s="1"/>
  <c r="I198" i="4"/>
  <c r="J198" i="7" s="1"/>
  <c r="I199" i="4"/>
  <c r="J199" i="7" s="1"/>
  <c r="I200" i="4"/>
  <c r="J200" i="7" s="1"/>
  <c r="I201" i="4"/>
  <c r="J201" i="7" s="1"/>
  <c r="I202" i="4"/>
  <c r="J202" i="7" s="1"/>
  <c r="I203" i="4"/>
  <c r="J203" i="7" s="1"/>
  <c r="I204" i="4"/>
  <c r="J204" i="7" s="1"/>
  <c r="I205" i="4"/>
  <c r="J205" i="7" s="1"/>
  <c r="I206" i="4"/>
  <c r="J206" i="7" s="1"/>
  <c r="I207" i="4"/>
  <c r="J207" i="7" s="1"/>
  <c r="I208" i="4"/>
  <c r="J208" i="7" s="1"/>
  <c r="I209" i="4"/>
  <c r="J209" i="7" s="1"/>
  <c r="I210" i="4"/>
  <c r="J210" i="7" s="1"/>
  <c r="I211" i="4"/>
  <c r="J211" i="7" s="1"/>
  <c r="I212" i="4"/>
  <c r="J212" i="7" s="1"/>
  <c r="I213" i="4"/>
  <c r="J213" i="7" s="1"/>
  <c r="I214" i="4"/>
  <c r="J214" i="7" s="1"/>
  <c r="I215" i="4"/>
  <c r="J215" i="7" s="1"/>
  <c r="I216" i="4"/>
  <c r="J216" i="7" s="1"/>
  <c r="I217" i="4"/>
  <c r="J217" i="7" s="1"/>
  <c r="I218" i="4"/>
  <c r="J218" i="7" s="1"/>
  <c r="I219" i="4"/>
  <c r="J219" i="7" s="1"/>
  <c r="I220" i="4"/>
  <c r="J220" i="7" s="1"/>
  <c r="I221" i="4"/>
  <c r="J221" i="7" s="1"/>
  <c r="I222" i="4"/>
  <c r="J222" i="7" s="1"/>
  <c r="I223" i="4"/>
  <c r="J223" i="7" s="1"/>
  <c r="I224" i="4"/>
  <c r="J224" i="7" s="1"/>
  <c r="I225" i="4"/>
  <c r="J225" i="7" s="1"/>
  <c r="I226" i="4"/>
  <c r="J226" i="7" s="1"/>
  <c r="I227" i="4"/>
  <c r="J227" i="7" s="1"/>
  <c r="I228" i="4"/>
  <c r="J228" i="7" s="1"/>
  <c r="I229" i="4"/>
  <c r="J229" i="7" s="1"/>
  <c r="I230" i="4"/>
  <c r="J230" i="7" s="1"/>
  <c r="I231" i="4"/>
  <c r="J231" i="7" s="1"/>
  <c r="I232" i="4"/>
  <c r="J232" i="7" s="1"/>
  <c r="I233" i="4"/>
  <c r="J233" i="7" s="1"/>
  <c r="I234" i="4"/>
  <c r="J234" i="7" s="1"/>
  <c r="I235" i="4"/>
  <c r="J235" i="7" s="1"/>
  <c r="I236" i="4"/>
  <c r="J236" i="7" s="1"/>
  <c r="I237" i="4"/>
  <c r="J237" i="7" s="1"/>
  <c r="I238" i="4"/>
  <c r="J238" i="7" s="1"/>
  <c r="I239" i="4"/>
  <c r="J239" i="7" s="1"/>
  <c r="I240" i="4"/>
  <c r="J240" i="7" s="1"/>
  <c r="I241" i="4"/>
  <c r="J241" i="7" s="1"/>
  <c r="I242" i="4"/>
  <c r="J242" i="7" s="1"/>
  <c r="I243" i="4"/>
  <c r="J243" i="7" s="1"/>
  <c r="I244" i="4"/>
  <c r="J244" i="7" s="1"/>
  <c r="I245" i="4"/>
  <c r="J245" i="7" s="1"/>
  <c r="I246" i="4"/>
  <c r="J246" i="7" s="1"/>
  <c r="I247" i="4"/>
  <c r="J247" i="7" s="1"/>
  <c r="I248" i="4"/>
  <c r="J248" i="7" s="1"/>
  <c r="I249" i="4"/>
  <c r="J249" i="7" s="1"/>
  <c r="I250" i="4"/>
  <c r="J250" i="7" s="1"/>
  <c r="I251" i="4"/>
  <c r="J251" i="7" s="1"/>
  <c r="I252" i="4"/>
  <c r="J252" i="7" s="1"/>
  <c r="I253" i="4"/>
  <c r="J253" i="7" s="1"/>
  <c r="I254" i="4"/>
  <c r="J254" i="7" s="1"/>
  <c r="I255" i="4"/>
  <c r="J255" i="7" s="1"/>
  <c r="I256" i="4"/>
  <c r="J256" i="7" s="1"/>
  <c r="I257" i="4"/>
  <c r="J257" i="7" s="1"/>
  <c r="I258" i="4"/>
  <c r="J258" i="7" s="1"/>
  <c r="I259" i="4"/>
  <c r="J259" i="7" s="1"/>
  <c r="I260" i="4"/>
  <c r="J260" i="7" s="1"/>
  <c r="I261" i="4"/>
  <c r="J261" i="7" s="1"/>
  <c r="I262" i="4"/>
  <c r="J262" i="7" s="1"/>
  <c r="I263" i="4"/>
  <c r="J263" i="7" s="1"/>
  <c r="I264" i="4"/>
  <c r="J264" i="7" s="1"/>
  <c r="I265" i="4"/>
  <c r="J265" i="7" s="1"/>
  <c r="I266" i="4"/>
  <c r="J266" i="7" s="1"/>
  <c r="I267" i="4"/>
  <c r="J267" i="7" s="1"/>
  <c r="I268" i="4"/>
  <c r="J268" i="7" s="1"/>
  <c r="I269" i="4"/>
  <c r="J269" i="7" s="1"/>
  <c r="I270" i="4"/>
  <c r="J270" i="7" s="1"/>
  <c r="I271" i="4"/>
  <c r="J271" i="7" s="1"/>
  <c r="I272" i="4"/>
  <c r="J272" i="7" s="1"/>
  <c r="I273" i="4"/>
  <c r="J273" i="7" s="1"/>
  <c r="I274" i="4"/>
  <c r="J274" i="7" s="1"/>
  <c r="I275" i="4"/>
  <c r="J275" i="7" s="1"/>
  <c r="I276" i="4"/>
  <c r="J276" i="7" s="1"/>
  <c r="I277" i="4"/>
  <c r="J277" i="7" s="1"/>
  <c r="I278" i="4"/>
  <c r="J278" i="7" s="1"/>
  <c r="I279" i="4"/>
  <c r="J279" i="7" s="1"/>
  <c r="I280" i="4"/>
  <c r="J280" i="7" s="1"/>
  <c r="I281" i="4"/>
  <c r="J281" i="7" s="1"/>
  <c r="I282" i="4"/>
  <c r="J282" i="7" s="1"/>
  <c r="I283" i="4"/>
  <c r="J283" i="7" s="1"/>
  <c r="I284" i="4"/>
  <c r="J284" i="7" s="1"/>
  <c r="I285" i="4"/>
  <c r="J285" i="7" s="1"/>
  <c r="I286" i="4"/>
  <c r="J286" i="7" s="1"/>
  <c r="I287" i="4"/>
  <c r="J287" i="7" s="1"/>
  <c r="I288" i="4"/>
  <c r="J288" i="7" s="1"/>
  <c r="I289" i="4"/>
  <c r="J289" i="7" s="1"/>
  <c r="I290" i="4"/>
  <c r="J290" i="7" s="1"/>
  <c r="I291" i="4"/>
  <c r="J291" i="7" s="1"/>
  <c r="I292" i="4"/>
  <c r="J292" i="7" s="1"/>
  <c r="I293" i="4"/>
  <c r="J293" i="7" s="1"/>
  <c r="I294" i="4"/>
  <c r="J294" i="7" s="1"/>
  <c r="I295" i="4"/>
  <c r="J295" i="7" s="1"/>
  <c r="I296" i="4"/>
  <c r="J296" i="7" s="1"/>
  <c r="I297" i="4"/>
  <c r="J297" i="7" s="1"/>
  <c r="I298" i="4"/>
  <c r="J298" i="7" s="1"/>
  <c r="I299" i="4"/>
  <c r="J299" i="7" s="1"/>
  <c r="I300" i="4"/>
  <c r="J300" i="7" s="1"/>
  <c r="I301" i="4"/>
  <c r="J301" i="7" s="1"/>
  <c r="I302" i="4"/>
  <c r="J302" i="7" s="1"/>
  <c r="I303" i="4"/>
  <c r="J303" i="7" s="1"/>
  <c r="I304" i="4"/>
  <c r="J304" i="7" s="1"/>
  <c r="I305" i="4"/>
  <c r="J305" i="7" s="1"/>
  <c r="I306" i="4"/>
  <c r="J306" i="7" s="1"/>
  <c r="I307" i="4"/>
  <c r="J307" i="7" s="1"/>
  <c r="I308" i="4"/>
  <c r="J308" i="7" s="1"/>
  <c r="I309" i="4"/>
  <c r="J309" i="7" s="1"/>
  <c r="I310" i="4"/>
  <c r="J310" i="7" s="1"/>
  <c r="I311" i="4"/>
  <c r="J311" i="7" s="1"/>
  <c r="I312" i="4"/>
  <c r="J312" i="7" s="1"/>
  <c r="I313" i="4"/>
  <c r="J313" i="7" s="1"/>
  <c r="I314" i="4"/>
  <c r="J314" i="7" s="1"/>
  <c r="I315" i="4"/>
  <c r="J315" i="7" s="1"/>
  <c r="I316" i="4"/>
  <c r="J316" i="7" s="1"/>
  <c r="I317" i="4"/>
  <c r="J317" i="7" s="1"/>
  <c r="I318" i="4"/>
  <c r="J318" i="7" s="1"/>
  <c r="I319" i="4"/>
  <c r="J319" i="7" s="1"/>
  <c r="I320" i="4"/>
  <c r="J320" i="7" s="1"/>
  <c r="I321" i="4"/>
  <c r="J321" i="7" s="1"/>
  <c r="I322" i="4"/>
  <c r="J322" i="7" s="1"/>
  <c r="I323" i="4"/>
  <c r="J323" i="7" s="1"/>
  <c r="I324" i="4"/>
  <c r="J324" i="7" s="1"/>
  <c r="I325" i="4"/>
  <c r="J325" i="7" s="1"/>
  <c r="I326" i="4"/>
  <c r="J326" i="7" s="1"/>
  <c r="I327" i="4"/>
  <c r="J327" i="7" s="1"/>
  <c r="I328" i="4"/>
  <c r="J328" i="7" s="1"/>
  <c r="I329" i="4"/>
  <c r="J329" i="7" s="1"/>
  <c r="I330" i="4"/>
  <c r="J330" i="7" s="1"/>
  <c r="I331" i="4"/>
  <c r="J331" i="7" s="1"/>
  <c r="I332" i="4"/>
  <c r="J332" i="7" s="1"/>
  <c r="I333" i="4"/>
  <c r="J333" i="7" s="1"/>
  <c r="I334" i="4"/>
  <c r="J334" i="7" s="1"/>
  <c r="I335" i="4"/>
  <c r="J335" i="7" s="1"/>
  <c r="I336" i="4"/>
  <c r="J336" i="7" s="1"/>
  <c r="I337" i="4"/>
  <c r="J337" i="7" s="1"/>
  <c r="I338" i="4"/>
  <c r="J338" i="7" s="1"/>
  <c r="I339" i="4"/>
  <c r="J339" i="7" s="1"/>
  <c r="I340" i="4"/>
  <c r="J340" i="7" s="1"/>
  <c r="I341" i="4"/>
  <c r="J341" i="7" s="1"/>
  <c r="I342" i="4"/>
  <c r="J342" i="7" s="1"/>
  <c r="I343" i="4"/>
  <c r="J343" i="7" s="1"/>
  <c r="I344" i="4"/>
  <c r="J344" i="7" s="1"/>
  <c r="I345" i="4"/>
  <c r="J345" i="7" s="1"/>
  <c r="I346" i="4"/>
  <c r="J346" i="7" s="1"/>
  <c r="I347" i="4"/>
  <c r="J347" i="7" s="1"/>
  <c r="I348" i="4"/>
  <c r="J348" i="7" s="1"/>
  <c r="I349" i="4"/>
  <c r="J349" i="7" s="1"/>
  <c r="I350" i="4"/>
  <c r="J350" i="7" s="1"/>
  <c r="I351" i="4"/>
  <c r="J351" i="7" s="1"/>
  <c r="I352" i="4"/>
  <c r="J352" i="7" s="1"/>
  <c r="I353" i="4"/>
  <c r="J353" i="7" s="1"/>
  <c r="I354" i="4"/>
  <c r="J354" i="7" s="1"/>
  <c r="I355" i="4"/>
  <c r="J355" i="7" s="1"/>
  <c r="I356" i="4"/>
  <c r="J356" i="7" s="1"/>
  <c r="I357" i="4"/>
  <c r="J357" i="7" s="1"/>
  <c r="I358" i="4"/>
  <c r="J358" i="7" s="1"/>
  <c r="I359" i="4"/>
  <c r="J359" i="7" s="1"/>
  <c r="I360" i="4"/>
  <c r="J360" i="7" s="1"/>
  <c r="I361" i="4"/>
  <c r="J361" i="7" s="1"/>
  <c r="I362" i="4"/>
  <c r="J362" i="7" s="1"/>
  <c r="I363" i="4"/>
  <c r="J363" i="7" s="1"/>
  <c r="I364" i="4"/>
  <c r="J364" i="7" s="1"/>
  <c r="I365" i="4"/>
  <c r="J365" i="7" s="1"/>
  <c r="I366" i="4"/>
  <c r="J366" i="7" s="1"/>
  <c r="I367" i="4"/>
  <c r="J367" i="7" s="1"/>
  <c r="I368" i="4"/>
  <c r="J368" i="7" s="1"/>
  <c r="I369" i="4"/>
  <c r="J369" i="7" s="1"/>
  <c r="I370" i="4"/>
  <c r="J370" i="7" s="1"/>
  <c r="I371" i="4"/>
  <c r="J371" i="7" s="1"/>
  <c r="I372" i="4"/>
  <c r="J372" i="7" s="1"/>
  <c r="I373" i="4"/>
  <c r="J373" i="7" s="1"/>
  <c r="I374" i="4"/>
  <c r="J374" i="7" s="1"/>
  <c r="I375" i="4"/>
  <c r="J375" i="7" s="1"/>
  <c r="I376" i="4"/>
  <c r="J376" i="7" s="1"/>
  <c r="I377" i="4"/>
  <c r="J377" i="7" s="1"/>
  <c r="I378" i="4"/>
  <c r="J378" i="7" s="1"/>
  <c r="I379" i="4"/>
  <c r="J379" i="7" s="1"/>
  <c r="I380" i="4"/>
  <c r="J380" i="7" s="1"/>
  <c r="I381" i="4"/>
  <c r="J381" i="7" s="1"/>
  <c r="I382" i="4"/>
  <c r="J382" i="7" s="1"/>
  <c r="I383" i="4"/>
  <c r="J383" i="7" s="1"/>
  <c r="I384" i="4"/>
  <c r="J384" i="7" s="1"/>
  <c r="I385" i="4"/>
  <c r="J385" i="7" s="1"/>
  <c r="I386" i="4"/>
  <c r="J386" i="7" s="1"/>
  <c r="I387" i="4"/>
  <c r="J387" i="7" s="1"/>
  <c r="I388" i="4"/>
  <c r="J388" i="7" s="1"/>
  <c r="I389" i="4"/>
  <c r="J389" i="7" s="1"/>
  <c r="I390" i="4"/>
  <c r="J390" i="7" s="1"/>
  <c r="I391" i="4"/>
  <c r="J391" i="7" s="1"/>
  <c r="I392" i="4"/>
  <c r="J392" i="7" s="1"/>
  <c r="I393" i="4"/>
  <c r="J393" i="7" s="1"/>
  <c r="I394" i="4"/>
  <c r="J394" i="7" s="1"/>
  <c r="I395" i="4"/>
  <c r="J395" i="7" s="1"/>
  <c r="I396" i="4"/>
  <c r="J396" i="7" s="1"/>
  <c r="I397" i="4"/>
  <c r="J397" i="7" s="1"/>
  <c r="I398" i="4"/>
  <c r="J398" i="7" s="1"/>
  <c r="I399" i="4"/>
  <c r="J399" i="7" s="1"/>
  <c r="I400" i="4"/>
  <c r="J400" i="7" s="1"/>
  <c r="I401" i="4"/>
  <c r="J401" i="7" s="1"/>
  <c r="I402" i="4"/>
  <c r="J402" i="7" s="1"/>
  <c r="I403" i="4"/>
  <c r="J403" i="7" s="1"/>
  <c r="I404" i="4"/>
  <c r="J404" i="7" s="1"/>
  <c r="I405" i="4"/>
  <c r="J405" i="7" s="1"/>
  <c r="I406" i="4"/>
  <c r="J406" i="7" s="1"/>
  <c r="I407" i="4"/>
  <c r="J407" i="7" s="1"/>
  <c r="I408" i="4"/>
  <c r="J408" i="7" s="1"/>
  <c r="I409" i="4"/>
  <c r="J409" i="7" s="1"/>
  <c r="I410" i="4"/>
  <c r="J410" i="7" s="1"/>
  <c r="I411" i="4"/>
  <c r="J411" i="7" s="1"/>
  <c r="I412" i="4"/>
  <c r="J412" i="7" s="1"/>
  <c r="I413" i="4"/>
  <c r="J413" i="7" s="1"/>
  <c r="I414" i="4"/>
  <c r="J414" i="7" s="1"/>
  <c r="I415" i="4"/>
  <c r="J415" i="7" s="1"/>
  <c r="I416" i="4"/>
  <c r="J416" i="7" s="1"/>
  <c r="I417" i="4"/>
  <c r="J417" i="7" s="1"/>
  <c r="I418" i="4"/>
  <c r="J418" i="7" s="1"/>
  <c r="I419" i="4"/>
  <c r="J419" i="7" s="1"/>
  <c r="I420" i="4"/>
  <c r="J420" i="7" s="1"/>
  <c r="I421" i="4"/>
  <c r="J421" i="7" s="1"/>
  <c r="I422" i="4"/>
  <c r="J422" i="7" s="1"/>
  <c r="I423" i="4"/>
  <c r="J423" i="7" s="1"/>
  <c r="I424" i="4"/>
  <c r="J424" i="7" s="1"/>
  <c r="I425" i="4"/>
  <c r="J425" i="7" s="1"/>
  <c r="I426" i="4"/>
  <c r="J426" i="7" s="1"/>
  <c r="I427" i="4"/>
  <c r="J427" i="7" s="1"/>
  <c r="I428" i="4"/>
  <c r="J428" i="7" s="1"/>
  <c r="I429" i="4"/>
  <c r="J429" i="7" s="1"/>
  <c r="I430" i="4"/>
  <c r="J430" i="7" s="1"/>
  <c r="I431" i="4"/>
  <c r="J431" i="7" s="1"/>
  <c r="I432" i="4"/>
  <c r="J432" i="7" s="1"/>
  <c r="I433" i="4"/>
  <c r="J433" i="7" s="1"/>
  <c r="I434" i="4"/>
  <c r="J434" i="7" s="1"/>
  <c r="I435" i="4"/>
  <c r="J435" i="7" s="1"/>
  <c r="I436" i="4"/>
  <c r="J436" i="7" s="1"/>
  <c r="I437" i="4"/>
  <c r="J437" i="7" s="1"/>
  <c r="I438" i="4"/>
  <c r="J438" i="7" s="1"/>
  <c r="I439" i="4"/>
  <c r="J439" i="7" s="1"/>
  <c r="I440" i="4"/>
  <c r="J440" i="7" s="1"/>
  <c r="I441" i="4"/>
  <c r="J441" i="7" s="1"/>
  <c r="I442" i="4"/>
  <c r="J442" i="7" s="1"/>
  <c r="I443" i="4"/>
  <c r="J443" i="7" s="1"/>
  <c r="I444" i="4"/>
  <c r="J444" i="7" s="1"/>
  <c r="I445" i="4"/>
  <c r="J445" i="7" s="1"/>
  <c r="I446" i="4"/>
  <c r="J446" i="7" s="1"/>
  <c r="I447" i="4"/>
  <c r="J447" i="7" s="1"/>
  <c r="I448" i="4"/>
  <c r="J448" i="7" s="1"/>
  <c r="I449" i="4"/>
  <c r="J449" i="7" s="1"/>
  <c r="I450" i="4"/>
  <c r="J450" i="7" s="1"/>
  <c r="I451" i="4"/>
  <c r="J451" i="7" s="1"/>
  <c r="I452" i="4"/>
  <c r="J452" i="7" s="1"/>
  <c r="I453" i="4"/>
  <c r="J453" i="7" s="1"/>
  <c r="I454" i="4"/>
  <c r="J454" i="7" s="1"/>
  <c r="I455" i="4"/>
  <c r="J455" i="7" s="1"/>
  <c r="I456" i="4"/>
  <c r="J456" i="7" s="1"/>
  <c r="I457" i="4"/>
  <c r="J457" i="7" s="1"/>
  <c r="I458" i="4"/>
  <c r="J458" i="7" s="1"/>
  <c r="I459" i="4"/>
  <c r="J459" i="7" s="1"/>
  <c r="I460" i="4"/>
  <c r="J460" i="7" s="1"/>
  <c r="I461" i="4"/>
  <c r="J461" i="7" s="1"/>
  <c r="I462" i="4"/>
  <c r="J462" i="7" s="1"/>
  <c r="I463" i="4"/>
  <c r="J463" i="7" s="1"/>
  <c r="I464" i="4"/>
  <c r="J464" i="7" s="1"/>
  <c r="I465" i="4"/>
  <c r="J465" i="7" s="1"/>
  <c r="I466" i="4"/>
  <c r="J466" i="7" s="1"/>
  <c r="I467" i="4"/>
  <c r="J467" i="7" s="1"/>
  <c r="I468" i="4"/>
  <c r="J468" i="7" s="1"/>
  <c r="I469" i="4"/>
  <c r="J469" i="7" s="1"/>
  <c r="I470" i="4"/>
  <c r="J470" i="7" s="1"/>
  <c r="I471" i="4"/>
  <c r="J471" i="7" s="1"/>
  <c r="I472" i="4"/>
  <c r="J472" i="7" s="1"/>
  <c r="I473" i="4"/>
  <c r="J473" i="7" s="1"/>
  <c r="I474" i="4"/>
  <c r="J474" i="7" s="1"/>
  <c r="I475" i="4"/>
  <c r="J475" i="7" s="1"/>
  <c r="I476" i="4"/>
  <c r="J476" i="7" s="1"/>
  <c r="I477" i="4"/>
  <c r="J477" i="7" s="1"/>
  <c r="I478" i="4"/>
  <c r="J478" i="7" s="1"/>
  <c r="I479" i="4"/>
  <c r="J479" i="7" s="1"/>
  <c r="I480" i="4"/>
  <c r="J480" i="7" s="1"/>
  <c r="I481" i="4"/>
  <c r="J481" i="7" s="1"/>
  <c r="I482" i="4"/>
  <c r="J482" i="7" s="1"/>
  <c r="I483" i="4"/>
  <c r="J483" i="7" s="1"/>
  <c r="I484" i="4"/>
  <c r="J484" i="7" s="1"/>
  <c r="I485" i="4"/>
  <c r="J485" i="7" s="1"/>
  <c r="I486" i="4"/>
  <c r="J486" i="7" s="1"/>
  <c r="I487" i="4"/>
  <c r="J487" i="7" s="1"/>
  <c r="I488" i="4"/>
  <c r="J488" i="7" s="1"/>
  <c r="I489" i="4"/>
  <c r="J489" i="7" s="1"/>
  <c r="I490" i="4"/>
  <c r="J490" i="7" s="1"/>
  <c r="I491" i="4"/>
  <c r="J491" i="7" s="1"/>
  <c r="I492" i="4"/>
  <c r="J492" i="7" s="1"/>
  <c r="I493" i="4"/>
  <c r="J493" i="7" s="1"/>
  <c r="I494" i="4"/>
  <c r="J494" i="7" s="1"/>
  <c r="I495" i="4"/>
  <c r="J495" i="7" s="1"/>
  <c r="I496" i="4"/>
  <c r="J496" i="7" s="1"/>
  <c r="I497" i="4"/>
  <c r="J497" i="7" s="1"/>
  <c r="I498" i="4"/>
  <c r="J498" i="7" s="1"/>
  <c r="I499" i="4"/>
  <c r="J499" i="7" s="1"/>
  <c r="I500" i="4"/>
  <c r="J500" i="7" s="1"/>
  <c r="I501" i="4"/>
  <c r="J501" i="7" s="1"/>
  <c r="I502" i="4"/>
  <c r="J502" i="7" s="1"/>
  <c r="I503" i="4"/>
  <c r="J503" i="7" s="1"/>
  <c r="I504" i="4"/>
  <c r="J504" i="7" s="1"/>
  <c r="I505" i="4"/>
  <c r="J505" i="7" s="1"/>
  <c r="I506" i="4"/>
  <c r="J506" i="7" s="1"/>
  <c r="I507" i="4"/>
  <c r="J507" i="7" s="1"/>
  <c r="I508" i="4"/>
  <c r="J508" i="7" s="1"/>
  <c r="I509" i="4"/>
  <c r="J509" i="7" s="1"/>
  <c r="I510" i="4"/>
  <c r="J510" i="7" s="1"/>
  <c r="I511" i="4"/>
  <c r="J511" i="7" s="1"/>
  <c r="I512" i="4"/>
  <c r="J512" i="7" s="1"/>
  <c r="I513" i="4"/>
  <c r="J513" i="7" s="1"/>
  <c r="I514" i="4"/>
  <c r="J514" i="7" s="1"/>
  <c r="I515" i="4"/>
  <c r="J515" i="7" s="1"/>
  <c r="I516" i="4"/>
  <c r="J516" i="7" s="1"/>
  <c r="I517" i="4"/>
  <c r="J517" i="7" s="1"/>
  <c r="I518" i="4"/>
  <c r="J518" i="7" s="1"/>
  <c r="I519" i="4"/>
  <c r="J519" i="7" s="1"/>
  <c r="I520" i="4"/>
  <c r="J520" i="7" s="1"/>
  <c r="I521" i="4"/>
  <c r="J521" i="7" s="1"/>
  <c r="I522" i="4"/>
  <c r="J522" i="7" s="1"/>
  <c r="I523" i="4"/>
  <c r="J523" i="7" s="1"/>
  <c r="I524" i="4"/>
  <c r="J524" i="7" s="1"/>
  <c r="I525" i="4"/>
  <c r="J525" i="7" s="1"/>
  <c r="I526" i="4"/>
  <c r="J526" i="7" s="1"/>
  <c r="I527" i="4"/>
  <c r="J527" i="7" s="1"/>
  <c r="I528" i="4"/>
  <c r="J528" i="7" s="1"/>
  <c r="I529" i="4"/>
  <c r="J529" i="7" s="1"/>
  <c r="I530" i="4"/>
  <c r="J530" i="7" s="1"/>
  <c r="I531" i="4"/>
  <c r="J531" i="7" s="1"/>
  <c r="I532" i="4"/>
  <c r="J532" i="7" s="1"/>
  <c r="I533" i="4"/>
  <c r="J533" i="7" s="1"/>
  <c r="I534" i="4"/>
  <c r="J534" i="7" s="1"/>
  <c r="I535" i="4"/>
  <c r="J535" i="7" s="1"/>
  <c r="I536" i="4"/>
  <c r="J536" i="7" s="1"/>
  <c r="I537" i="4"/>
  <c r="J537" i="7" s="1"/>
  <c r="I538" i="4"/>
  <c r="J538" i="7" s="1"/>
  <c r="I539" i="4"/>
  <c r="J539" i="7" s="1"/>
  <c r="I540" i="4"/>
  <c r="J540" i="7" s="1"/>
  <c r="I541" i="4"/>
  <c r="J541" i="7" s="1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2" i="1"/>
  <c r="C336" i="7" l="1"/>
  <c r="C293" i="7"/>
  <c r="C20" i="7"/>
  <c r="C18" i="7"/>
  <c r="C16" i="7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H593" i="6" s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D543" i="1"/>
  <c r="Q543" i="1"/>
  <c r="H295" i="1"/>
  <c r="H342" i="1"/>
  <c r="H154" i="1"/>
  <c r="H280" i="1"/>
  <c r="H288" i="1"/>
  <c r="H272" i="1"/>
  <c r="H162" i="1"/>
  <c r="H45" i="1"/>
  <c r="H40" i="1"/>
  <c r="H28" i="1"/>
  <c r="H55" i="1"/>
  <c r="H36" i="1"/>
  <c r="H57" i="1"/>
  <c r="H29" i="1"/>
  <c r="H530" i="1"/>
  <c r="H15" i="1"/>
  <c r="H328" i="1"/>
  <c r="H19" i="1"/>
  <c r="H332" i="1"/>
  <c r="H87" i="1"/>
  <c r="H151" i="1"/>
  <c r="H86" i="1"/>
  <c r="H144" i="1"/>
  <c r="H298" i="1"/>
  <c r="H383" i="1"/>
  <c r="H309" i="1"/>
  <c r="H397" i="1"/>
  <c r="H352" i="1"/>
  <c r="H349" i="1"/>
  <c r="H303" i="1"/>
  <c r="H184" i="1"/>
  <c r="H193" i="1"/>
  <c r="H179" i="1"/>
  <c r="H505" i="1"/>
  <c r="H176" i="1"/>
  <c r="H173" i="1"/>
  <c r="H171" i="1"/>
  <c r="H196" i="1"/>
  <c r="H315" i="1"/>
  <c r="H311" i="1"/>
  <c r="H234" i="1"/>
  <c r="H302" i="1"/>
  <c r="H239" i="1"/>
  <c r="P504" i="1"/>
  <c r="P503" i="1"/>
  <c r="P502" i="1"/>
  <c r="H11" i="1"/>
  <c r="H12" i="1"/>
  <c r="H13" i="1"/>
  <c r="H14" i="1"/>
  <c r="H16" i="1"/>
  <c r="H17" i="1"/>
  <c r="H18" i="1"/>
  <c r="H20" i="1"/>
  <c r="H21" i="1"/>
  <c r="H22" i="1"/>
  <c r="H23" i="1"/>
  <c r="H24" i="1"/>
  <c r="H25" i="1"/>
  <c r="H26" i="1"/>
  <c r="H27" i="1"/>
  <c r="H30" i="1"/>
  <c r="H31" i="1"/>
  <c r="H32" i="1"/>
  <c r="H33" i="1"/>
  <c r="H34" i="1"/>
  <c r="H35" i="1"/>
  <c r="H37" i="1"/>
  <c r="H38" i="1"/>
  <c r="H39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70" i="1"/>
  <c r="H172" i="1"/>
  <c r="H174" i="1"/>
  <c r="H175" i="1"/>
  <c r="H177" i="1"/>
  <c r="H178" i="1"/>
  <c r="H180" i="1"/>
  <c r="H181" i="1"/>
  <c r="H182" i="1"/>
  <c r="H183" i="1"/>
  <c r="H185" i="1"/>
  <c r="H186" i="1"/>
  <c r="H187" i="1"/>
  <c r="H188" i="1"/>
  <c r="H189" i="1"/>
  <c r="H190" i="1"/>
  <c r="H191" i="1"/>
  <c r="H192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3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7" i="1"/>
  <c r="H289" i="1"/>
  <c r="H290" i="1"/>
  <c r="H291" i="1"/>
  <c r="H292" i="1"/>
  <c r="H293" i="1"/>
  <c r="H294" i="1"/>
  <c r="H296" i="1"/>
  <c r="H297" i="1"/>
  <c r="H299" i="1"/>
  <c r="H300" i="1"/>
  <c r="H301" i="1"/>
  <c r="H304" i="1"/>
  <c r="H305" i="1"/>
  <c r="H306" i="1"/>
  <c r="H307" i="1"/>
  <c r="H308" i="1"/>
  <c r="H310" i="1"/>
  <c r="H312" i="1"/>
  <c r="H313" i="1"/>
  <c r="H314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50" i="1"/>
  <c r="H351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8" i="1"/>
  <c r="H399" i="1"/>
  <c r="H400" i="1"/>
  <c r="H401" i="1"/>
  <c r="H402" i="1"/>
  <c r="H403" i="1"/>
  <c r="H404" i="1"/>
  <c r="H406" i="1"/>
  <c r="H407" i="1"/>
  <c r="H408" i="1"/>
  <c r="H410" i="1"/>
  <c r="H411" i="1"/>
  <c r="H412" i="1"/>
  <c r="H413" i="1"/>
  <c r="H414" i="1"/>
  <c r="H415" i="1"/>
  <c r="H416" i="1"/>
  <c r="H417" i="1"/>
  <c r="H418" i="1"/>
  <c r="H419" i="1"/>
  <c r="H420" i="1"/>
  <c r="H422" i="1"/>
  <c r="H423" i="1"/>
  <c r="H424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D11" i="1"/>
  <c r="D12" i="1"/>
  <c r="D13" i="1"/>
  <c r="D14" i="1"/>
  <c r="D15" i="1"/>
  <c r="D1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H553" i="6" l="1"/>
  <c r="J553" i="6" s="1"/>
  <c r="O553" i="6" s="1"/>
  <c r="H501" i="6"/>
  <c r="H597" i="6"/>
  <c r="M597" i="6" s="1"/>
  <c r="H577" i="6"/>
  <c r="M577" i="6" s="1"/>
  <c r="H565" i="6"/>
  <c r="H489" i="6"/>
  <c r="M489" i="6" s="1"/>
  <c r="H533" i="6"/>
  <c r="H505" i="6"/>
  <c r="M593" i="6"/>
  <c r="J593" i="6"/>
  <c r="O593" i="6" s="1"/>
  <c r="M553" i="6"/>
  <c r="H529" i="6"/>
  <c r="H589" i="6"/>
  <c r="H557" i="6"/>
  <c r="H525" i="6"/>
  <c r="H493" i="6"/>
  <c r="H561" i="6"/>
  <c r="H494" i="6"/>
  <c r="H515" i="6"/>
  <c r="H536" i="6"/>
  <c r="H558" i="6"/>
  <c r="H579" i="6"/>
  <c r="H600" i="6"/>
  <c r="H616" i="6"/>
  <c r="H632" i="6"/>
  <c r="H648" i="6"/>
  <c r="H664" i="6"/>
  <c r="H680" i="6"/>
  <c r="H696" i="6"/>
  <c r="H712" i="6"/>
  <c r="H728" i="6"/>
  <c r="H744" i="6"/>
  <c r="H760" i="6"/>
  <c r="H776" i="6"/>
  <c r="H792" i="6"/>
  <c r="H808" i="6"/>
  <c r="H825" i="6"/>
  <c r="H841" i="6"/>
  <c r="H490" i="6"/>
  <c r="H511" i="6"/>
  <c r="H532" i="6"/>
  <c r="H554" i="6"/>
  <c r="H575" i="6"/>
  <c r="H596" i="6"/>
  <c r="H613" i="6"/>
  <c r="H629" i="6"/>
  <c r="H645" i="6"/>
  <c r="H661" i="6"/>
  <c r="H677" i="6"/>
  <c r="H693" i="6"/>
  <c r="H709" i="6"/>
  <c r="H725" i="6"/>
  <c r="H741" i="6"/>
  <c r="H757" i="6"/>
  <c r="H491" i="6"/>
  <c r="H512" i="6"/>
  <c r="H534" i="6"/>
  <c r="H555" i="6"/>
  <c r="H576" i="6"/>
  <c r="H598" i="6"/>
  <c r="H614" i="6"/>
  <c r="H630" i="6"/>
  <c r="H646" i="6"/>
  <c r="H662" i="6"/>
  <c r="H678" i="6"/>
  <c r="H499" i="6"/>
  <c r="H520" i="6"/>
  <c r="H542" i="6"/>
  <c r="H563" i="6"/>
  <c r="H584" i="6"/>
  <c r="H604" i="6"/>
  <c r="H620" i="6"/>
  <c r="H636" i="6"/>
  <c r="H652" i="6"/>
  <c r="H668" i="6"/>
  <c r="H684" i="6"/>
  <c r="H700" i="6"/>
  <c r="H716" i="6"/>
  <c r="H732" i="6"/>
  <c r="H748" i="6"/>
  <c r="H764" i="6"/>
  <c r="H780" i="6"/>
  <c r="H796" i="6"/>
  <c r="H812" i="6"/>
  <c r="H829" i="6"/>
  <c r="H845" i="6"/>
  <c r="H495" i="6"/>
  <c r="H516" i="6"/>
  <c r="H538" i="6"/>
  <c r="H559" i="6"/>
  <c r="H580" i="6"/>
  <c r="H601" i="6"/>
  <c r="H617" i="6"/>
  <c r="H633" i="6"/>
  <c r="H649" i="6"/>
  <c r="H665" i="6"/>
  <c r="H681" i="6"/>
  <c r="H697" i="6"/>
  <c r="H713" i="6"/>
  <c r="H729" i="6"/>
  <c r="H745" i="6"/>
  <c r="H761" i="6"/>
  <c r="H496" i="6"/>
  <c r="H518" i="6"/>
  <c r="H539" i="6"/>
  <c r="H560" i="6"/>
  <c r="H582" i="6"/>
  <c r="H602" i="6"/>
  <c r="H618" i="6"/>
  <c r="H634" i="6"/>
  <c r="H650" i="6"/>
  <c r="H666" i="6"/>
  <c r="H682" i="6"/>
  <c r="H698" i="6"/>
  <c r="H714" i="6"/>
  <c r="H730" i="6"/>
  <c r="H746" i="6"/>
  <c r="H762" i="6"/>
  <c r="H778" i="6"/>
  <c r="H794" i="6"/>
  <c r="H810" i="6"/>
  <c r="H482" i="6"/>
  <c r="H503" i="6"/>
  <c r="H524" i="6"/>
  <c r="H546" i="6"/>
  <c r="H567" i="6"/>
  <c r="H588" i="6"/>
  <c r="H607" i="6"/>
  <c r="H623" i="6"/>
  <c r="H639" i="6"/>
  <c r="H655" i="6"/>
  <c r="H671" i="6"/>
  <c r="H687" i="6"/>
  <c r="H703" i="6"/>
  <c r="H719" i="6"/>
  <c r="H735" i="6"/>
  <c r="H751" i="6"/>
  <c r="H767" i="6"/>
  <c r="H783" i="6"/>
  <c r="H799" i="6"/>
  <c r="H815" i="6"/>
  <c r="H832" i="6"/>
  <c r="H848" i="6"/>
  <c r="H826" i="6"/>
  <c r="H853" i="6"/>
  <c r="H869" i="6"/>
  <c r="H885" i="6"/>
  <c r="H901" i="6"/>
  <c r="H917" i="6"/>
  <c r="H933" i="6"/>
  <c r="H949" i="6"/>
  <c r="H797" i="6"/>
  <c r="H843" i="6"/>
  <c r="H862" i="6"/>
  <c r="H878" i="6"/>
  <c r="H894" i="6"/>
  <c r="H910" i="6"/>
  <c r="H926" i="6"/>
  <c r="H942" i="6"/>
  <c r="H769" i="6"/>
  <c r="H830" i="6"/>
  <c r="H855" i="6"/>
  <c r="H871" i="6"/>
  <c r="H887" i="6"/>
  <c r="H903" i="6"/>
  <c r="H919" i="6"/>
  <c r="H935" i="6"/>
  <c r="H951" i="6"/>
  <c r="H805" i="6"/>
  <c r="H847" i="6"/>
  <c r="H864" i="6"/>
  <c r="H880" i="6"/>
  <c r="H896" i="6"/>
  <c r="H912" i="6"/>
  <c r="H928" i="6"/>
  <c r="H944" i="6"/>
  <c r="H562" i="6"/>
  <c r="H667" i="6"/>
  <c r="H715" i="6"/>
  <c r="H763" i="6"/>
  <c r="H811" i="6"/>
  <c r="H809" i="6"/>
  <c r="H881" i="6"/>
  <c r="H929" i="6"/>
  <c r="H781" i="6"/>
  <c r="H874" i="6"/>
  <c r="H938" i="6"/>
  <c r="H817" i="6"/>
  <c r="H899" i="6"/>
  <c r="H931" i="6"/>
  <c r="H839" i="6"/>
  <c r="H892" i="6"/>
  <c r="H924" i="6"/>
  <c r="H483" i="6"/>
  <c r="H504" i="6"/>
  <c r="H526" i="6"/>
  <c r="H547" i="6"/>
  <c r="H568" i="6"/>
  <c r="H590" i="6"/>
  <c r="H608" i="6"/>
  <c r="H624" i="6"/>
  <c r="H640" i="6"/>
  <c r="H656" i="6"/>
  <c r="H672" i="6"/>
  <c r="H688" i="6"/>
  <c r="H704" i="6"/>
  <c r="H720" i="6"/>
  <c r="H736" i="6"/>
  <c r="H752" i="6"/>
  <c r="H768" i="6"/>
  <c r="H784" i="6"/>
  <c r="H800" i="6"/>
  <c r="H816" i="6"/>
  <c r="H833" i="6"/>
  <c r="H479" i="6"/>
  <c r="H500" i="6"/>
  <c r="H522" i="6"/>
  <c r="H543" i="6"/>
  <c r="H564" i="6"/>
  <c r="H586" i="6"/>
  <c r="H605" i="6"/>
  <c r="H621" i="6"/>
  <c r="H637" i="6"/>
  <c r="H653" i="6"/>
  <c r="H669" i="6"/>
  <c r="H685" i="6"/>
  <c r="H701" i="6"/>
  <c r="H717" i="6"/>
  <c r="H733" i="6"/>
  <c r="H749" i="6"/>
  <c r="H480" i="6"/>
  <c r="H502" i="6"/>
  <c r="H523" i="6"/>
  <c r="H544" i="6"/>
  <c r="H566" i="6"/>
  <c r="H587" i="6"/>
  <c r="H606" i="6"/>
  <c r="H622" i="6"/>
  <c r="H638" i="6"/>
  <c r="H654" i="6"/>
  <c r="H670" i="6"/>
  <c r="H686" i="6"/>
  <c r="H702" i="6"/>
  <c r="H718" i="6"/>
  <c r="H734" i="6"/>
  <c r="H750" i="6"/>
  <c r="H766" i="6"/>
  <c r="H782" i="6"/>
  <c r="H798" i="6"/>
  <c r="H814" i="6"/>
  <c r="H487" i="6"/>
  <c r="H508" i="6"/>
  <c r="H530" i="6"/>
  <c r="H551" i="6"/>
  <c r="H572" i="6"/>
  <c r="H594" i="6"/>
  <c r="H611" i="6"/>
  <c r="H627" i="6"/>
  <c r="H643" i="6"/>
  <c r="H659" i="6"/>
  <c r="H675" i="6"/>
  <c r="H691" i="6"/>
  <c r="H707" i="6"/>
  <c r="H723" i="6"/>
  <c r="H739" i="6"/>
  <c r="H755" i="6"/>
  <c r="H771" i="6"/>
  <c r="H787" i="6"/>
  <c r="H803" i="6"/>
  <c r="H819" i="6"/>
  <c r="H836" i="6"/>
  <c r="H777" i="6"/>
  <c r="H834" i="6"/>
  <c r="H857" i="6"/>
  <c r="H873" i="6"/>
  <c r="H889" i="6"/>
  <c r="H905" i="6"/>
  <c r="H921" i="6"/>
  <c r="H937" i="6"/>
  <c r="H953" i="6"/>
  <c r="H813" i="6"/>
  <c r="H850" i="6"/>
  <c r="H866" i="6"/>
  <c r="H882" i="6"/>
  <c r="H898" i="6"/>
  <c r="H914" i="6"/>
  <c r="H930" i="6"/>
  <c r="H946" i="6"/>
  <c r="H785" i="6"/>
  <c r="H838" i="6"/>
  <c r="H859" i="6"/>
  <c r="H875" i="6"/>
  <c r="H891" i="6"/>
  <c r="H907" i="6"/>
  <c r="H923" i="6"/>
  <c r="H939" i="6"/>
  <c r="H955" i="6"/>
  <c r="H822" i="6"/>
  <c r="H852" i="6"/>
  <c r="H868" i="6"/>
  <c r="H884" i="6"/>
  <c r="H900" i="6"/>
  <c r="H916" i="6"/>
  <c r="H932" i="6"/>
  <c r="H948" i="6"/>
  <c r="H603" i="6"/>
  <c r="H683" i="6"/>
  <c r="H699" i="6"/>
  <c r="H747" i="6"/>
  <c r="H828" i="6"/>
  <c r="H849" i="6"/>
  <c r="H897" i="6"/>
  <c r="H945" i="6"/>
  <c r="H858" i="6"/>
  <c r="H906" i="6"/>
  <c r="H954" i="6"/>
  <c r="H867" i="6"/>
  <c r="H915" i="6"/>
  <c r="H860" i="6"/>
  <c r="H908" i="6"/>
  <c r="H956" i="6"/>
  <c r="H488" i="6"/>
  <c r="H510" i="6"/>
  <c r="H531" i="6"/>
  <c r="H552" i="6"/>
  <c r="H574" i="6"/>
  <c r="H595" i="6"/>
  <c r="H612" i="6"/>
  <c r="H628" i="6"/>
  <c r="H644" i="6"/>
  <c r="H660" i="6"/>
  <c r="H676" i="6"/>
  <c r="H692" i="6"/>
  <c r="H708" i="6"/>
  <c r="H724" i="6"/>
  <c r="H740" i="6"/>
  <c r="H756" i="6"/>
  <c r="H772" i="6"/>
  <c r="H788" i="6"/>
  <c r="H804" i="6"/>
  <c r="H821" i="6"/>
  <c r="H837" i="6"/>
  <c r="H484" i="6"/>
  <c r="H506" i="6"/>
  <c r="H527" i="6"/>
  <c r="H548" i="6"/>
  <c r="H570" i="6"/>
  <c r="H591" i="6"/>
  <c r="H609" i="6"/>
  <c r="H625" i="6"/>
  <c r="H641" i="6"/>
  <c r="H657" i="6"/>
  <c r="H673" i="6"/>
  <c r="H689" i="6"/>
  <c r="H705" i="6"/>
  <c r="H721" i="6"/>
  <c r="H737" i="6"/>
  <c r="H753" i="6"/>
  <c r="H486" i="6"/>
  <c r="H507" i="6"/>
  <c r="H528" i="6"/>
  <c r="H550" i="6"/>
  <c r="H571" i="6"/>
  <c r="H592" i="6"/>
  <c r="H610" i="6"/>
  <c r="H626" i="6"/>
  <c r="H642" i="6"/>
  <c r="H658" i="6"/>
  <c r="H674" i="6"/>
  <c r="H690" i="6"/>
  <c r="H706" i="6"/>
  <c r="H722" i="6"/>
  <c r="H738" i="6"/>
  <c r="H754" i="6"/>
  <c r="H770" i="6"/>
  <c r="H786" i="6"/>
  <c r="H802" i="6"/>
  <c r="H818" i="6"/>
  <c r="H492" i="6"/>
  <c r="H514" i="6"/>
  <c r="H535" i="6"/>
  <c r="H556" i="6"/>
  <c r="H578" i="6"/>
  <c r="H599" i="6"/>
  <c r="H615" i="6"/>
  <c r="H631" i="6"/>
  <c r="H647" i="6"/>
  <c r="H663" i="6"/>
  <c r="H679" i="6"/>
  <c r="H695" i="6"/>
  <c r="H711" i="6"/>
  <c r="H727" i="6"/>
  <c r="H743" i="6"/>
  <c r="H759" i="6"/>
  <c r="H775" i="6"/>
  <c r="H791" i="6"/>
  <c r="H807" i="6"/>
  <c r="H824" i="6"/>
  <c r="H840" i="6"/>
  <c r="H793" i="6"/>
  <c r="H842" i="6"/>
  <c r="H861" i="6"/>
  <c r="H877" i="6"/>
  <c r="H893" i="6"/>
  <c r="H909" i="6"/>
  <c r="H925" i="6"/>
  <c r="H941" i="6"/>
  <c r="H765" i="6"/>
  <c r="H827" i="6"/>
  <c r="H854" i="6"/>
  <c r="H870" i="6"/>
  <c r="H886" i="6"/>
  <c r="H902" i="6"/>
  <c r="H918" i="6"/>
  <c r="H934" i="6"/>
  <c r="H950" i="6"/>
  <c r="H801" i="6"/>
  <c r="H846" i="6"/>
  <c r="H863" i="6"/>
  <c r="H879" i="6"/>
  <c r="H895" i="6"/>
  <c r="H911" i="6"/>
  <c r="H927" i="6"/>
  <c r="H943" i="6"/>
  <c r="H773" i="6"/>
  <c r="H831" i="6"/>
  <c r="H856" i="6"/>
  <c r="H872" i="6"/>
  <c r="H888" i="6"/>
  <c r="H904" i="6"/>
  <c r="H920" i="6"/>
  <c r="H936" i="6"/>
  <c r="H952" i="6"/>
  <c r="H694" i="6"/>
  <c r="H710" i="6"/>
  <c r="H726" i="6"/>
  <c r="H742" i="6"/>
  <c r="H758" i="6"/>
  <c r="H774" i="6"/>
  <c r="H790" i="6"/>
  <c r="H806" i="6"/>
  <c r="H823" i="6"/>
  <c r="H498" i="6"/>
  <c r="H519" i="6"/>
  <c r="H540" i="6"/>
  <c r="H583" i="6"/>
  <c r="H619" i="6"/>
  <c r="H635" i="6"/>
  <c r="H651" i="6"/>
  <c r="H731" i="6"/>
  <c r="H779" i="6"/>
  <c r="H795" i="6"/>
  <c r="H844" i="6"/>
  <c r="H865" i="6"/>
  <c r="H913" i="6"/>
  <c r="H835" i="6"/>
  <c r="H890" i="6"/>
  <c r="H922" i="6"/>
  <c r="H851" i="6"/>
  <c r="H883" i="6"/>
  <c r="H947" i="6"/>
  <c r="H789" i="6"/>
  <c r="H876" i="6"/>
  <c r="H940" i="6"/>
  <c r="J597" i="6"/>
  <c r="O597" i="6" s="1"/>
  <c r="J489" i="6"/>
  <c r="O489" i="6" s="1"/>
  <c r="J577" i="6"/>
  <c r="O577" i="6" s="1"/>
  <c r="H585" i="6"/>
  <c r="H497" i="6"/>
  <c r="H581" i="6"/>
  <c r="H549" i="6"/>
  <c r="H517" i="6"/>
  <c r="H485" i="6"/>
  <c r="H537" i="6"/>
  <c r="H545" i="6"/>
  <c r="H569" i="6"/>
  <c r="H481" i="6"/>
  <c r="H573" i="6"/>
  <c r="H541" i="6"/>
  <c r="H509" i="6"/>
  <c r="H820" i="6"/>
  <c r="H513" i="6"/>
  <c r="H521" i="6"/>
  <c r="H425" i="1"/>
  <c r="H421" i="1"/>
  <c r="H409" i="1"/>
  <c r="H405" i="1"/>
  <c r="H232" i="1"/>
  <c r="H108" i="1"/>
  <c r="H227" i="1"/>
  <c r="H207" i="1"/>
  <c r="H387" i="1"/>
  <c r="H169" i="1"/>
  <c r="M505" i="6" l="1"/>
  <c r="J505" i="6"/>
  <c r="O505" i="6" s="1"/>
  <c r="M533" i="6"/>
  <c r="J533" i="6"/>
  <c r="O533" i="6" s="1"/>
  <c r="M501" i="6"/>
  <c r="J501" i="6"/>
  <c r="O501" i="6" s="1"/>
  <c r="M565" i="6"/>
  <c r="J565" i="6"/>
  <c r="O565" i="6" s="1"/>
  <c r="M485" i="6"/>
  <c r="J485" i="6"/>
  <c r="O485" i="6" s="1"/>
  <c r="J890" i="6"/>
  <c r="O890" i="6" s="1"/>
  <c r="M890" i="6"/>
  <c r="J540" i="6"/>
  <c r="O540" i="6" s="1"/>
  <c r="M540" i="6"/>
  <c r="J952" i="6"/>
  <c r="O952" i="6" s="1"/>
  <c r="M952" i="6"/>
  <c r="J895" i="6"/>
  <c r="O895" i="6" s="1"/>
  <c r="M895" i="6"/>
  <c r="J827" i="6"/>
  <c r="O827" i="6" s="1"/>
  <c r="M827" i="6"/>
  <c r="J807" i="6"/>
  <c r="O807" i="6" s="1"/>
  <c r="M807" i="6"/>
  <c r="J615" i="6"/>
  <c r="O615" i="6" s="1"/>
  <c r="M615" i="6"/>
  <c r="J802" i="6"/>
  <c r="O802" i="6" s="1"/>
  <c r="M802" i="6"/>
  <c r="J673" i="6"/>
  <c r="O673" i="6" s="1"/>
  <c r="M673" i="6"/>
  <c r="J821" i="6"/>
  <c r="O821" i="6" s="1"/>
  <c r="M821" i="6"/>
  <c r="J628" i="6"/>
  <c r="O628" i="6" s="1"/>
  <c r="M628" i="6"/>
  <c r="J956" i="6"/>
  <c r="O956" i="6" s="1"/>
  <c r="M956" i="6"/>
  <c r="J948" i="6"/>
  <c r="O948" i="6" s="1"/>
  <c r="M948" i="6"/>
  <c r="J891" i="6"/>
  <c r="O891" i="6" s="1"/>
  <c r="M891" i="6"/>
  <c r="J898" i="6"/>
  <c r="O898" i="6" s="1"/>
  <c r="M898" i="6"/>
  <c r="J905" i="6"/>
  <c r="O905" i="6" s="1"/>
  <c r="M905" i="6"/>
  <c r="J739" i="6"/>
  <c r="O739" i="6" s="1"/>
  <c r="M739" i="6"/>
  <c r="J530" i="6"/>
  <c r="O530" i="6" s="1"/>
  <c r="M530" i="6"/>
  <c r="J670" i="6"/>
  <c r="O670" i="6" s="1"/>
  <c r="M670" i="6"/>
  <c r="J733" i="6"/>
  <c r="O733" i="6" s="1"/>
  <c r="M733" i="6"/>
  <c r="J522" i="6"/>
  <c r="O522" i="6" s="1"/>
  <c r="M522" i="6"/>
  <c r="J624" i="6"/>
  <c r="O624" i="6" s="1"/>
  <c r="M624" i="6"/>
  <c r="J899" i="6"/>
  <c r="O899" i="6" s="1"/>
  <c r="M899" i="6"/>
  <c r="J781" i="6"/>
  <c r="O781" i="6" s="1"/>
  <c r="M781" i="6"/>
  <c r="J896" i="6"/>
  <c r="O896" i="6" s="1"/>
  <c r="M896" i="6"/>
  <c r="J830" i="6"/>
  <c r="O830" i="6" s="1"/>
  <c r="M830" i="6"/>
  <c r="J917" i="6"/>
  <c r="O917" i="6" s="1"/>
  <c r="M917" i="6"/>
  <c r="J751" i="6"/>
  <c r="O751" i="6" s="1"/>
  <c r="M751" i="6"/>
  <c r="J546" i="6"/>
  <c r="O546" i="6" s="1"/>
  <c r="M546" i="6"/>
  <c r="J682" i="6"/>
  <c r="O682" i="6" s="1"/>
  <c r="M682" i="6"/>
  <c r="J745" i="6"/>
  <c r="O745" i="6" s="1"/>
  <c r="M745" i="6"/>
  <c r="J538" i="6"/>
  <c r="O538" i="6" s="1"/>
  <c r="M538" i="6"/>
  <c r="J700" i="6"/>
  <c r="O700" i="6" s="1"/>
  <c r="M700" i="6"/>
  <c r="J678" i="6"/>
  <c r="O678" i="6" s="1"/>
  <c r="M678" i="6"/>
  <c r="J534" i="6"/>
  <c r="O534" i="6" s="1"/>
  <c r="M534" i="6"/>
  <c r="J741" i="6"/>
  <c r="O741" i="6" s="1"/>
  <c r="M741" i="6"/>
  <c r="J613" i="6"/>
  <c r="O613" i="6" s="1"/>
  <c r="M613" i="6"/>
  <c r="J825" i="6"/>
  <c r="O825" i="6" s="1"/>
  <c r="M825" i="6"/>
  <c r="J696" i="6"/>
  <c r="O696" i="6" s="1"/>
  <c r="M696" i="6"/>
  <c r="J558" i="6"/>
  <c r="O558" i="6" s="1"/>
  <c r="M558" i="6"/>
  <c r="J589" i="6"/>
  <c r="O589" i="6" s="1"/>
  <c r="M589" i="6"/>
  <c r="J569" i="6"/>
  <c r="O569" i="6" s="1"/>
  <c r="M569" i="6"/>
  <c r="M517" i="6"/>
  <c r="J517" i="6"/>
  <c r="O517" i="6" s="1"/>
  <c r="J585" i="6"/>
  <c r="O585" i="6" s="1"/>
  <c r="M585" i="6"/>
  <c r="J940" i="6"/>
  <c r="O940" i="6" s="1"/>
  <c r="M940" i="6"/>
  <c r="J883" i="6"/>
  <c r="O883" i="6" s="1"/>
  <c r="M883" i="6"/>
  <c r="J835" i="6"/>
  <c r="O835" i="6" s="1"/>
  <c r="M835" i="6"/>
  <c r="J795" i="6"/>
  <c r="O795" i="6" s="1"/>
  <c r="M795" i="6"/>
  <c r="J635" i="6"/>
  <c r="O635" i="6" s="1"/>
  <c r="M635" i="6"/>
  <c r="J519" i="6"/>
  <c r="O519" i="6" s="1"/>
  <c r="M519" i="6"/>
  <c r="J790" i="6"/>
  <c r="O790" i="6" s="1"/>
  <c r="M790" i="6"/>
  <c r="J726" i="6"/>
  <c r="O726" i="6" s="1"/>
  <c r="M726" i="6"/>
  <c r="J936" i="6"/>
  <c r="O936" i="6" s="1"/>
  <c r="M936" i="6"/>
  <c r="J872" i="6"/>
  <c r="O872" i="6" s="1"/>
  <c r="M872" i="6"/>
  <c r="J943" i="6"/>
  <c r="O943" i="6" s="1"/>
  <c r="M943" i="6"/>
  <c r="J879" i="6"/>
  <c r="O879" i="6" s="1"/>
  <c r="M879" i="6"/>
  <c r="J950" i="6"/>
  <c r="O950" i="6" s="1"/>
  <c r="M950" i="6"/>
  <c r="J886" i="6"/>
  <c r="O886" i="6" s="1"/>
  <c r="M886" i="6"/>
  <c r="J765" i="6"/>
  <c r="O765" i="6" s="1"/>
  <c r="M765" i="6"/>
  <c r="J893" i="6"/>
  <c r="O893" i="6" s="1"/>
  <c r="M893" i="6"/>
  <c r="J793" i="6"/>
  <c r="O793" i="6" s="1"/>
  <c r="M793" i="6"/>
  <c r="J791" i="6"/>
  <c r="O791" i="6" s="1"/>
  <c r="M791" i="6"/>
  <c r="J727" i="6"/>
  <c r="O727" i="6" s="1"/>
  <c r="M727" i="6"/>
  <c r="J663" i="6"/>
  <c r="O663" i="6" s="1"/>
  <c r="M663" i="6"/>
  <c r="J599" i="6"/>
  <c r="O599" i="6" s="1"/>
  <c r="M599" i="6"/>
  <c r="J514" i="6"/>
  <c r="O514" i="6" s="1"/>
  <c r="M514" i="6"/>
  <c r="J786" i="6"/>
  <c r="O786" i="6" s="1"/>
  <c r="M786" i="6"/>
  <c r="J722" i="6"/>
  <c r="O722" i="6" s="1"/>
  <c r="M722" i="6"/>
  <c r="J658" i="6"/>
  <c r="O658" i="6" s="1"/>
  <c r="M658" i="6"/>
  <c r="J592" i="6"/>
  <c r="O592" i="6" s="1"/>
  <c r="M592" i="6"/>
  <c r="J507" i="6"/>
  <c r="O507" i="6" s="1"/>
  <c r="M507" i="6"/>
  <c r="J721" i="6"/>
  <c r="O721" i="6" s="1"/>
  <c r="M721" i="6"/>
  <c r="J657" i="6"/>
  <c r="O657" i="6" s="1"/>
  <c r="M657" i="6"/>
  <c r="J591" i="6"/>
  <c r="O591" i="6" s="1"/>
  <c r="M591" i="6"/>
  <c r="J506" i="6"/>
  <c r="O506" i="6" s="1"/>
  <c r="M506" i="6"/>
  <c r="J804" i="6"/>
  <c r="O804" i="6" s="1"/>
  <c r="M804" i="6"/>
  <c r="J740" i="6"/>
  <c r="O740" i="6" s="1"/>
  <c r="M740" i="6"/>
  <c r="J676" i="6"/>
  <c r="O676" i="6" s="1"/>
  <c r="M676" i="6"/>
  <c r="J612" i="6"/>
  <c r="O612" i="6" s="1"/>
  <c r="M612" i="6"/>
  <c r="J531" i="6"/>
  <c r="O531" i="6" s="1"/>
  <c r="M531" i="6"/>
  <c r="J908" i="6"/>
  <c r="O908" i="6" s="1"/>
  <c r="M908" i="6"/>
  <c r="J954" i="6"/>
  <c r="O954" i="6" s="1"/>
  <c r="M954" i="6"/>
  <c r="J897" i="6"/>
  <c r="O897" i="6" s="1"/>
  <c r="M897" i="6"/>
  <c r="J699" i="6"/>
  <c r="O699" i="6" s="1"/>
  <c r="M699" i="6"/>
  <c r="J932" i="6"/>
  <c r="O932" i="6" s="1"/>
  <c r="M932" i="6"/>
  <c r="J868" i="6"/>
  <c r="O868" i="6" s="1"/>
  <c r="M868" i="6"/>
  <c r="J939" i="6"/>
  <c r="O939" i="6" s="1"/>
  <c r="M939" i="6"/>
  <c r="J875" i="6"/>
  <c r="O875" i="6" s="1"/>
  <c r="M875" i="6"/>
  <c r="J946" i="6"/>
  <c r="O946" i="6" s="1"/>
  <c r="M946" i="6"/>
  <c r="J882" i="6"/>
  <c r="O882" i="6" s="1"/>
  <c r="M882" i="6"/>
  <c r="J953" i="6"/>
  <c r="O953" i="6" s="1"/>
  <c r="M953" i="6"/>
  <c r="J889" i="6"/>
  <c r="O889" i="6" s="1"/>
  <c r="M889" i="6"/>
  <c r="J777" i="6"/>
  <c r="O777" i="6" s="1"/>
  <c r="M777" i="6"/>
  <c r="J787" i="6"/>
  <c r="O787" i="6" s="1"/>
  <c r="M787" i="6"/>
  <c r="J723" i="6"/>
  <c r="O723" i="6" s="1"/>
  <c r="M723" i="6"/>
  <c r="J659" i="6"/>
  <c r="O659" i="6" s="1"/>
  <c r="M659" i="6"/>
  <c r="J594" i="6"/>
  <c r="O594" i="6" s="1"/>
  <c r="M594" i="6"/>
  <c r="J508" i="6"/>
  <c r="O508" i="6" s="1"/>
  <c r="M508" i="6"/>
  <c r="J782" i="6"/>
  <c r="O782" i="6" s="1"/>
  <c r="M782" i="6"/>
  <c r="J718" i="6"/>
  <c r="O718" i="6" s="1"/>
  <c r="M718" i="6"/>
  <c r="J654" i="6"/>
  <c r="O654" i="6" s="1"/>
  <c r="M654" i="6"/>
  <c r="J587" i="6"/>
  <c r="O587" i="6" s="1"/>
  <c r="M587" i="6"/>
  <c r="J502" i="6"/>
  <c r="O502" i="6" s="1"/>
  <c r="M502" i="6"/>
  <c r="J717" i="6"/>
  <c r="O717" i="6" s="1"/>
  <c r="M717" i="6"/>
  <c r="J653" i="6"/>
  <c r="O653" i="6" s="1"/>
  <c r="M653" i="6"/>
  <c r="J586" i="6"/>
  <c r="O586" i="6" s="1"/>
  <c r="M586" i="6"/>
  <c r="J500" i="6"/>
  <c r="O500" i="6" s="1"/>
  <c r="M500" i="6"/>
  <c r="J800" i="6"/>
  <c r="O800" i="6" s="1"/>
  <c r="M800" i="6"/>
  <c r="J736" i="6"/>
  <c r="O736" i="6" s="1"/>
  <c r="M736" i="6"/>
  <c r="J672" i="6"/>
  <c r="O672" i="6" s="1"/>
  <c r="M672" i="6"/>
  <c r="J608" i="6"/>
  <c r="O608" i="6" s="1"/>
  <c r="M608" i="6"/>
  <c r="J526" i="6"/>
  <c r="O526" i="6" s="1"/>
  <c r="M526" i="6"/>
  <c r="J892" i="6"/>
  <c r="O892" i="6" s="1"/>
  <c r="M892" i="6"/>
  <c r="J817" i="6"/>
  <c r="O817" i="6" s="1"/>
  <c r="M817" i="6"/>
  <c r="J929" i="6"/>
  <c r="O929" i="6" s="1"/>
  <c r="M929" i="6"/>
  <c r="J763" i="6"/>
  <c r="O763" i="6" s="1"/>
  <c r="M763" i="6"/>
  <c r="J944" i="6"/>
  <c r="O944" i="6" s="1"/>
  <c r="M944" i="6"/>
  <c r="J880" i="6"/>
  <c r="O880" i="6" s="1"/>
  <c r="M880" i="6"/>
  <c r="J951" i="6"/>
  <c r="O951" i="6" s="1"/>
  <c r="M951" i="6"/>
  <c r="J887" i="6"/>
  <c r="O887" i="6" s="1"/>
  <c r="M887" i="6"/>
  <c r="J769" i="6"/>
  <c r="O769" i="6" s="1"/>
  <c r="M769" i="6"/>
  <c r="J894" i="6"/>
  <c r="O894" i="6" s="1"/>
  <c r="M894" i="6"/>
  <c r="J797" i="6"/>
  <c r="O797" i="6" s="1"/>
  <c r="M797" i="6"/>
  <c r="J901" i="6"/>
  <c r="O901" i="6" s="1"/>
  <c r="M901" i="6"/>
  <c r="J826" i="6"/>
  <c r="O826" i="6" s="1"/>
  <c r="M826" i="6"/>
  <c r="J799" i="6"/>
  <c r="O799" i="6" s="1"/>
  <c r="M799" i="6"/>
  <c r="J735" i="6"/>
  <c r="O735" i="6" s="1"/>
  <c r="M735" i="6"/>
  <c r="J671" i="6"/>
  <c r="O671" i="6" s="1"/>
  <c r="M671" i="6"/>
  <c r="J607" i="6"/>
  <c r="O607" i="6" s="1"/>
  <c r="M607" i="6"/>
  <c r="J524" i="6"/>
  <c r="O524" i="6" s="1"/>
  <c r="M524" i="6"/>
  <c r="J794" i="6"/>
  <c r="O794" i="6" s="1"/>
  <c r="M794" i="6"/>
  <c r="J730" i="6"/>
  <c r="O730" i="6" s="1"/>
  <c r="M730" i="6"/>
  <c r="J666" i="6"/>
  <c r="O666" i="6" s="1"/>
  <c r="M666" i="6"/>
  <c r="J602" i="6"/>
  <c r="O602" i="6" s="1"/>
  <c r="M602" i="6"/>
  <c r="J518" i="6"/>
  <c r="O518" i="6" s="1"/>
  <c r="M518" i="6"/>
  <c r="J729" i="6"/>
  <c r="O729" i="6" s="1"/>
  <c r="M729" i="6"/>
  <c r="J665" i="6"/>
  <c r="O665" i="6" s="1"/>
  <c r="M665" i="6"/>
  <c r="J601" i="6"/>
  <c r="O601" i="6" s="1"/>
  <c r="M601" i="6"/>
  <c r="J516" i="6"/>
  <c r="O516" i="6" s="1"/>
  <c r="M516" i="6"/>
  <c r="J812" i="6"/>
  <c r="O812" i="6" s="1"/>
  <c r="M812" i="6"/>
  <c r="J748" i="6"/>
  <c r="O748" i="6" s="1"/>
  <c r="M748" i="6"/>
  <c r="J684" i="6"/>
  <c r="O684" i="6" s="1"/>
  <c r="M684" i="6"/>
  <c r="J620" i="6"/>
  <c r="O620" i="6" s="1"/>
  <c r="M620" i="6"/>
  <c r="J542" i="6"/>
  <c r="O542" i="6" s="1"/>
  <c r="M542" i="6"/>
  <c r="J662" i="6"/>
  <c r="O662" i="6" s="1"/>
  <c r="M662" i="6"/>
  <c r="J598" i="6"/>
  <c r="O598" i="6" s="1"/>
  <c r="M598" i="6"/>
  <c r="J512" i="6"/>
  <c r="O512" i="6" s="1"/>
  <c r="M512" i="6"/>
  <c r="J725" i="6"/>
  <c r="O725" i="6" s="1"/>
  <c r="M725" i="6"/>
  <c r="J661" i="6"/>
  <c r="O661" i="6" s="1"/>
  <c r="M661" i="6"/>
  <c r="J596" i="6"/>
  <c r="O596" i="6" s="1"/>
  <c r="M596" i="6"/>
  <c r="J511" i="6"/>
  <c r="O511" i="6" s="1"/>
  <c r="M511" i="6"/>
  <c r="J808" i="6"/>
  <c r="O808" i="6" s="1"/>
  <c r="M808" i="6"/>
  <c r="J744" i="6"/>
  <c r="O744" i="6" s="1"/>
  <c r="M744" i="6"/>
  <c r="J680" i="6"/>
  <c r="O680" i="6" s="1"/>
  <c r="M680" i="6"/>
  <c r="J616" i="6"/>
  <c r="O616" i="6" s="1"/>
  <c r="M616" i="6"/>
  <c r="J536" i="6"/>
  <c r="O536" i="6" s="1"/>
  <c r="M536" i="6"/>
  <c r="M493" i="6"/>
  <c r="J493" i="6"/>
  <c r="O493" i="6" s="1"/>
  <c r="M529" i="6"/>
  <c r="J529" i="6"/>
  <c r="O529" i="6" s="1"/>
  <c r="J481" i="6"/>
  <c r="O481" i="6" s="1"/>
  <c r="M481" i="6"/>
  <c r="J947" i="6"/>
  <c r="O947" i="6" s="1"/>
  <c r="M947" i="6"/>
  <c r="J844" i="6"/>
  <c r="O844" i="6" s="1"/>
  <c r="M844" i="6"/>
  <c r="J806" i="6"/>
  <c r="O806" i="6" s="1"/>
  <c r="M806" i="6"/>
  <c r="J888" i="6"/>
  <c r="O888" i="6" s="1"/>
  <c r="M888" i="6"/>
  <c r="J801" i="6"/>
  <c r="O801" i="6" s="1"/>
  <c r="M801" i="6"/>
  <c r="J909" i="6"/>
  <c r="O909" i="6" s="1"/>
  <c r="M909" i="6"/>
  <c r="J743" i="6"/>
  <c r="O743" i="6" s="1"/>
  <c r="M743" i="6"/>
  <c r="J679" i="6"/>
  <c r="O679" i="6" s="1"/>
  <c r="M679" i="6"/>
  <c r="J674" i="6"/>
  <c r="O674" i="6" s="1"/>
  <c r="M674" i="6"/>
  <c r="J528" i="6"/>
  <c r="O528" i="6" s="1"/>
  <c r="M528" i="6"/>
  <c r="J609" i="6"/>
  <c r="O609" i="6" s="1"/>
  <c r="M609" i="6"/>
  <c r="J756" i="6"/>
  <c r="O756" i="6" s="1"/>
  <c r="M756" i="6"/>
  <c r="J692" i="6"/>
  <c r="O692" i="6" s="1"/>
  <c r="M692" i="6"/>
  <c r="J867" i="6"/>
  <c r="O867" i="6" s="1"/>
  <c r="M867" i="6"/>
  <c r="J747" i="6"/>
  <c r="O747" i="6" s="1"/>
  <c r="M747" i="6"/>
  <c r="J955" i="6"/>
  <c r="O955" i="6" s="1"/>
  <c r="M955" i="6"/>
  <c r="J813" i="6"/>
  <c r="O813" i="6" s="1"/>
  <c r="M813" i="6"/>
  <c r="J803" i="6"/>
  <c r="O803" i="6" s="1"/>
  <c r="M803" i="6"/>
  <c r="J611" i="6"/>
  <c r="O611" i="6" s="1"/>
  <c r="M611" i="6"/>
  <c r="J734" i="6"/>
  <c r="O734" i="6" s="1"/>
  <c r="M734" i="6"/>
  <c r="J523" i="6"/>
  <c r="O523" i="6" s="1"/>
  <c r="M523" i="6"/>
  <c r="J605" i="6"/>
  <c r="O605" i="6" s="1"/>
  <c r="M605" i="6"/>
  <c r="J816" i="6"/>
  <c r="O816" i="6" s="1"/>
  <c r="M816" i="6"/>
  <c r="J688" i="6"/>
  <c r="O688" i="6" s="1"/>
  <c r="M688" i="6"/>
  <c r="J924" i="6"/>
  <c r="O924" i="6" s="1"/>
  <c r="M924" i="6"/>
  <c r="J811" i="6"/>
  <c r="O811" i="6" s="1"/>
  <c r="M811" i="6"/>
  <c r="J805" i="6"/>
  <c r="O805" i="6" s="1"/>
  <c r="M805" i="6"/>
  <c r="J910" i="6"/>
  <c r="O910" i="6" s="1"/>
  <c r="M910" i="6"/>
  <c r="J853" i="6"/>
  <c r="O853" i="6" s="1"/>
  <c r="M853" i="6"/>
  <c r="J623" i="6"/>
  <c r="O623" i="6" s="1"/>
  <c r="M623" i="6"/>
  <c r="J746" i="6"/>
  <c r="O746" i="6" s="1"/>
  <c r="M746" i="6"/>
  <c r="J539" i="6"/>
  <c r="O539" i="6" s="1"/>
  <c r="M539" i="6"/>
  <c r="J681" i="6"/>
  <c r="O681" i="6" s="1"/>
  <c r="M681" i="6"/>
  <c r="J829" i="6"/>
  <c r="O829" i="6" s="1"/>
  <c r="M829" i="6"/>
  <c r="J636" i="6"/>
  <c r="O636" i="6" s="1"/>
  <c r="M636" i="6"/>
  <c r="J614" i="6"/>
  <c r="O614" i="6" s="1"/>
  <c r="M614" i="6"/>
  <c r="J677" i="6"/>
  <c r="O677" i="6" s="1"/>
  <c r="M677" i="6"/>
  <c r="J532" i="6"/>
  <c r="O532" i="6" s="1"/>
  <c r="M532" i="6"/>
  <c r="J760" i="6"/>
  <c r="O760" i="6" s="1"/>
  <c r="M760" i="6"/>
  <c r="J632" i="6"/>
  <c r="O632" i="6" s="1"/>
  <c r="M632" i="6"/>
  <c r="M561" i="6"/>
  <c r="J561" i="6"/>
  <c r="O561" i="6" s="1"/>
  <c r="J509" i="6"/>
  <c r="O509" i="6" s="1"/>
  <c r="M509" i="6"/>
  <c r="J521" i="6"/>
  <c r="O521" i="6" s="1"/>
  <c r="M521" i="6"/>
  <c r="J541" i="6"/>
  <c r="O541" i="6" s="1"/>
  <c r="M541" i="6"/>
  <c r="M545" i="6"/>
  <c r="J545" i="6"/>
  <c r="O545" i="6" s="1"/>
  <c r="M549" i="6"/>
  <c r="J549" i="6"/>
  <c r="O549" i="6" s="1"/>
  <c r="J876" i="6"/>
  <c r="O876" i="6" s="1"/>
  <c r="M876" i="6"/>
  <c r="J851" i="6"/>
  <c r="O851" i="6" s="1"/>
  <c r="M851" i="6"/>
  <c r="J913" i="6"/>
  <c r="O913" i="6" s="1"/>
  <c r="M913" i="6"/>
  <c r="J779" i="6"/>
  <c r="O779" i="6" s="1"/>
  <c r="M779" i="6"/>
  <c r="J619" i="6"/>
  <c r="O619" i="6" s="1"/>
  <c r="M619" i="6"/>
  <c r="J498" i="6"/>
  <c r="O498" i="6" s="1"/>
  <c r="M498" i="6"/>
  <c r="J774" i="6"/>
  <c r="O774" i="6" s="1"/>
  <c r="M774" i="6"/>
  <c r="J710" i="6"/>
  <c r="O710" i="6" s="1"/>
  <c r="M710" i="6"/>
  <c r="J920" i="6"/>
  <c r="O920" i="6" s="1"/>
  <c r="M920" i="6"/>
  <c r="J856" i="6"/>
  <c r="O856" i="6" s="1"/>
  <c r="M856" i="6"/>
  <c r="J927" i="6"/>
  <c r="O927" i="6" s="1"/>
  <c r="M927" i="6"/>
  <c r="J863" i="6"/>
  <c r="O863" i="6" s="1"/>
  <c r="M863" i="6"/>
  <c r="J934" i="6"/>
  <c r="O934" i="6" s="1"/>
  <c r="M934" i="6"/>
  <c r="J870" i="6"/>
  <c r="O870" i="6" s="1"/>
  <c r="M870" i="6"/>
  <c r="J941" i="6"/>
  <c r="O941" i="6" s="1"/>
  <c r="M941" i="6"/>
  <c r="J877" i="6"/>
  <c r="O877" i="6" s="1"/>
  <c r="M877" i="6"/>
  <c r="J840" i="6"/>
  <c r="O840" i="6" s="1"/>
  <c r="M840" i="6"/>
  <c r="J775" i="6"/>
  <c r="O775" i="6" s="1"/>
  <c r="M775" i="6"/>
  <c r="J711" i="6"/>
  <c r="O711" i="6" s="1"/>
  <c r="M711" i="6"/>
  <c r="J647" i="6"/>
  <c r="O647" i="6" s="1"/>
  <c r="M647" i="6"/>
  <c r="J578" i="6"/>
  <c r="O578" i="6" s="1"/>
  <c r="M578" i="6"/>
  <c r="J492" i="6"/>
  <c r="O492" i="6" s="1"/>
  <c r="M492" i="6"/>
  <c r="J770" i="6"/>
  <c r="O770" i="6" s="1"/>
  <c r="M770" i="6"/>
  <c r="J706" i="6"/>
  <c r="O706" i="6" s="1"/>
  <c r="M706" i="6"/>
  <c r="J642" i="6"/>
  <c r="O642" i="6" s="1"/>
  <c r="M642" i="6"/>
  <c r="J571" i="6"/>
  <c r="O571" i="6" s="1"/>
  <c r="M571" i="6"/>
  <c r="J486" i="6"/>
  <c r="O486" i="6" s="1"/>
  <c r="M486" i="6"/>
  <c r="J705" i="6"/>
  <c r="O705" i="6" s="1"/>
  <c r="M705" i="6"/>
  <c r="J641" i="6"/>
  <c r="O641" i="6" s="1"/>
  <c r="M641" i="6"/>
  <c r="J570" i="6"/>
  <c r="O570" i="6" s="1"/>
  <c r="M570" i="6"/>
  <c r="J484" i="6"/>
  <c r="O484" i="6" s="1"/>
  <c r="M484" i="6"/>
  <c r="J788" i="6"/>
  <c r="O788" i="6" s="1"/>
  <c r="M788" i="6"/>
  <c r="J724" i="6"/>
  <c r="O724" i="6" s="1"/>
  <c r="M724" i="6"/>
  <c r="J660" i="6"/>
  <c r="O660" i="6" s="1"/>
  <c r="M660" i="6"/>
  <c r="J595" i="6"/>
  <c r="O595" i="6" s="1"/>
  <c r="M595" i="6"/>
  <c r="J510" i="6"/>
  <c r="O510" i="6" s="1"/>
  <c r="M510" i="6"/>
  <c r="J860" i="6"/>
  <c r="O860" i="6" s="1"/>
  <c r="M860" i="6"/>
  <c r="J906" i="6"/>
  <c r="O906" i="6" s="1"/>
  <c r="M906" i="6"/>
  <c r="J849" i="6"/>
  <c r="O849" i="6" s="1"/>
  <c r="M849" i="6"/>
  <c r="J683" i="6"/>
  <c r="O683" i="6" s="1"/>
  <c r="M683" i="6"/>
  <c r="J916" i="6"/>
  <c r="O916" i="6" s="1"/>
  <c r="M916" i="6"/>
  <c r="J852" i="6"/>
  <c r="O852" i="6" s="1"/>
  <c r="M852" i="6"/>
  <c r="J923" i="6"/>
  <c r="O923" i="6" s="1"/>
  <c r="M923" i="6"/>
  <c r="J859" i="6"/>
  <c r="O859" i="6" s="1"/>
  <c r="M859" i="6"/>
  <c r="J930" i="6"/>
  <c r="O930" i="6" s="1"/>
  <c r="M930" i="6"/>
  <c r="J866" i="6"/>
  <c r="O866" i="6" s="1"/>
  <c r="M866" i="6"/>
  <c r="J937" i="6"/>
  <c r="O937" i="6" s="1"/>
  <c r="M937" i="6"/>
  <c r="J873" i="6"/>
  <c r="O873" i="6" s="1"/>
  <c r="M873" i="6"/>
  <c r="J836" i="6"/>
  <c r="O836" i="6" s="1"/>
  <c r="M836" i="6"/>
  <c r="J771" i="6"/>
  <c r="O771" i="6" s="1"/>
  <c r="M771" i="6"/>
  <c r="J707" i="6"/>
  <c r="O707" i="6" s="1"/>
  <c r="M707" i="6"/>
  <c r="J643" i="6"/>
  <c r="O643" i="6" s="1"/>
  <c r="M643" i="6"/>
  <c r="J572" i="6"/>
  <c r="O572" i="6" s="1"/>
  <c r="M572" i="6"/>
  <c r="J487" i="6"/>
  <c r="O487" i="6" s="1"/>
  <c r="M487" i="6"/>
  <c r="J766" i="6"/>
  <c r="O766" i="6" s="1"/>
  <c r="M766" i="6"/>
  <c r="J702" i="6"/>
  <c r="O702" i="6" s="1"/>
  <c r="M702" i="6"/>
  <c r="J638" i="6"/>
  <c r="O638" i="6" s="1"/>
  <c r="M638" i="6"/>
  <c r="J566" i="6"/>
  <c r="O566" i="6" s="1"/>
  <c r="M566" i="6"/>
  <c r="J480" i="6"/>
  <c r="O480" i="6" s="1"/>
  <c r="M480" i="6"/>
  <c r="J701" i="6"/>
  <c r="O701" i="6" s="1"/>
  <c r="M701" i="6"/>
  <c r="J637" i="6"/>
  <c r="O637" i="6" s="1"/>
  <c r="M637" i="6"/>
  <c r="J564" i="6"/>
  <c r="O564" i="6" s="1"/>
  <c r="M564" i="6"/>
  <c r="J479" i="6"/>
  <c r="O479" i="6" s="1"/>
  <c r="M479" i="6"/>
  <c r="J784" i="6"/>
  <c r="O784" i="6" s="1"/>
  <c r="M784" i="6"/>
  <c r="J720" i="6"/>
  <c r="O720" i="6" s="1"/>
  <c r="M720" i="6"/>
  <c r="J656" i="6"/>
  <c r="O656" i="6" s="1"/>
  <c r="M656" i="6"/>
  <c r="J590" i="6"/>
  <c r="O590" i="6" s="1"/>
  <c r="M590" i="6"/>
  <c r="J504" i="6"/>
  <c r="O504" i="6" s="1"/>
  <c r="M504" i="6"/>
  <c r="J839" i="6"/>
  <c r="O839" i="6" s="1"/>
  <c r="M839" i="6"/>
  <c r="J938" i="6"/>
  <c r="O938" i="6" s="1"/>
  <c r="M938" i="6"/>
  <c r="J881" i="6"/>
  <c r="O881" i="6" s="1"/>
  <c r="M881" i="6"/>
  <c r="J715" i="6"/>
  <c r="O715" i="6" s="1"/>
  <c r="M715" i="6"/>
  <c r="J928" i="6"/>
  <c r="O928" i="6" s="1"/>
  <c r="M928" i="6"/>
  <c r="J864" i="6"/>
  <c r="O864" i="6" s="1"/>
  <c r="M864" i="6"/>
  <c r="J935" i="6"/>
  <c r="O935" i="6" s="1"/>
  <c r="M935" i="6"/>
  <c r="J871" i="6"/>
  <c r="O871" i="6" s="1"/>
  <c r="M871" i="6"/>
  <c r="J942" i="6"/>
  <c r="O942" i="6" s="1"/>
  <c r="M942" i="6"/>
  <c r="J878" i="6"/>
  <c r="O878" i="6" s="1"/>
  <c r="M878" i="6"/>
  <c r="J949" i="6"/>
  <c r="O949" i="6" s="1"/>
  <c r="M949" i="6"/>
  <c r="J885" i="6"/>
  <c r="O885" i="6" s="1"/>
  <c r="M885" i="6"/>
  <c r="J848" i="6"/>
  <c r="O848" i="6" s="1"/>
  <c r="M848" i="6"/>
  <c r="J783" i="6"/>
  <c r="O783" i="6" s="1"/>
  <c r="M783" i="6"/>
  <c r="J719" i="6"/>
  <c r="O719" i="6" s="1"/>
  <c r="M719" i="6"/>
  <c r="J655" i="6"/>
  <c r="O655" i="6" s="1"/>
  <c r="M655" i="6"/>
  <c r="J588" i="6"/>
  <c r="O588" i="6" s="1"/>
  <c r="M588" i="6"/>
  <c r="J503" i="6"/>
  <c r="O503" i="6" s="1"/>
  <c r="M503" i="6"/>
  <c r="J778" i="6"/>
  <c r="O778" i="6" s="1"/>
  <c r="M778" i="6"/>
  <c r="J714" i="6"/>
  <c r="O714" i="6" s="1"/>
  <c r="M714" i="6"/>
  <c r="J650" i="6"/>
  <c r="O650" i="6" s="1"/>
  <c r="M650" i="6"/>
  <c r="J582" i="6"/>
  <c r="O582" i="6" s="1"/>
  <c r="M582" i="6"/>
  <c r="J496" i="6"/>
  <c r="O496" i="6" s="1"/>
  <c r="M496" i="6"/>
  <c r="J713" i="6"/>
  <c r="O713" i="6" s="1"/>
  <c r="M713" i="6"/>
  <c r="J649" i="6"/>
  <c r="O649" i="6" s="1"/>
  <c r="M649" i="6"/>
  <c r="J580" i="6"/>
  <c r="O580" i="6" s="1"/>
  <c r="M580" i="6"/>
  <c r="J495" i="6"/>
  <c r="O495" i="6" s="1"/>
  <c r="M495" i="6"/>
  <c r="J796" i="6"/>
  <c r="O796" i="6" s="1"/>
  <c r="M796" i="6"/>
  <c r="J732" i="6"/>
  <c r="O732" i="6" s="1"/>
  <c r="M732" i="6"/>
  <c r="J668" i="6"/>
  <c r="O668" i="6" s="1"/>
  <c r="M668" i="6"/>
  <c r="J604" i="6"/>
  <c r="O604" i="6" s="1"/>
  <c r="M604" i="6"/>
  <c r="J520" i="6"/>
  <c r="O520" i="6" s="1"/>
  <c r="M520" i="6"/>
  <c r="J646" i="6"/>
  <c r="O646" i="6" s="1"/>
  <c r="M646" i="6"/>
  <c r="J576" i="6"/>
  <c r="O576" i="6" s="1"/>
  <c r="M576" i="6"/>
  <c r="J491" i="6"/>
  <c r="O491" i="6" s="1"/>
  <c r="M491" i="6"/>
  <c r="J709" i="6"/>
  <c r="O709" i="6" s="1"/>
  <c r="M709" i="6"/>
  <c r="J645" i="6"/>
  <c r="O645" i="6" s="1"/>
  <c r="M645" i="6"/>
  <c r="J575" i="6"/>
  <c r="O575" i="6" s="1"/>
  <c r="M575" i="6"/>
  <c r="J490" i="6"/>
  <c r="O490" i="6" s="1"/>
  <c r="M490" i="6"/>
  <c r="J792" i="6"/>
  <c r="O792" i="6" s="1"/>
  <c r="M792" i="6"/>
  <c r="J728" i="6"/>
  <c r="O728" i="6" s="1"/>
  <c r="M728" i="6"/>
  <c r="J664" i="6"/>
  <c r="O664" i="6" s="1"/>
  <c r="M664" i="6"/>
  <c r="J600" i="6"/>
  <c r="O600" i="6" s="1"/>
  <c r="M600" i="6"/>
  <c r="J515" i="6"/>
  <c r="O515" i="6" s="1"/>
  <c r="M515" i="6"/>
  <c r="M525" i="6"/>
  <c r="J525" i="6"/>
  <c r="O525" i="6" s="1"/>
  <c r="J820" i="6"/>
  <c r="O820" i="6" s="1"/>
  <c r="M820" i="6"/>
  <c r="J497" i="6"/>
  <c r="O497" i="6" s="1"/>
  <c r="M497" i="6"/>
  <c r="J651" i="6"/>
  <c r="O651" i="6" s="1"/>
  <c r="M651" i="6"/>
  <c r="J742" i="6"/>
  <c r="O742" i="6" s="1"/>
  <c r="M742" i="6"/>
  <c r="J773" i="6"/>
  <c r="O773" i="6" s="1"/>
  <c r="M773" i="6"/>
  <c r="J902" i="6"/>
  <c r="O902" i="6" s="1"/>
  <c r="M902" i="6"/>
  <c r="J842" i="6"/>
  <c r="O842" i="6" s="1"/>
  <c r="M842" i="6"/>
  <c r="J535" i="6"/>
  <c r="O535" i="6" s="1"/>
  <c r="M535" i="6"/>
  <c r="J738" i="6"/>
  <c r="O738" i="6" s="1"/>
  <c r="M738" i="6"/>
  <c r="J610" i="6"/>
  <c r="O610" i="6" s="1"/>
  <c r="M610" i="6"/>
  <c r="J737" i="6"/>
  <c r="O737" i="6" s="1"/>
  <c r="M737" i="6"/>
  <c r="J527" i="6"/>
  <c r="O527" i="6" s="1"/>
  <c r="M527" i="6"/>
  <c r="J552" i="6"/>
  <c r="O552" i="6" s="1"/>
  <c r="M552" i="6"/>
  <c r="J945" i="6"/>
  <c r="O945" i="6" s="1"/>
  <c r="M945" i="6"/>
  <c r="J884" i="6"/>
  <c r="O884" i="6" s="1"/>
  <c r="M884" i="6"/>
  <c r="J785" i="6"/>
  <c r="O785" i="6" s="1"/>
  <c r="M785" i="6"/>
  <c r="J834" i="6"/>
  <c r="O834" i="6" s="1"/>
  <c r="M834" i="6"/>
  <c r="J675" i="6"/>
  <c r="O675" i="6" s="1"/>
  <c r="M675" i="6"/>
  <c r="J798" i="6"/>
  <c r="O798" i="6" s="1"/>
  <c r="M798" i="6"/>
  <c r="J606" i="6"/>
  <c r="O606" i="6" s="1"/>
  <c r="M606" i="6"/>
  <c r="J669" i="6"/>
  <c r="O669" i="6" s="1"/>
  <c r="M669" i="6"/>
  <c r="J752" i="6"/>
  <c r="O752" i="6" s="1"/>
  <c r="M752" i="6"/>
  <c r="J547" i="6"/>
  <c r="O547" i="6" s="1"/>
  <c r="M547" i="6"/>
  <c r="J562" i="6"/>
  <c r="O562" i="6" s="1"/>
  <c r="M562" i="6"/>
  <c r="J903" i="6"/>
  <c r="O903" i="6" s="1"/>
  <c r="M903" i="6"/>
  <c r="J843" i="6"/>
  <c r="O843" i="6" s="1"/>
  <c r="M843" i="6"/>
  <c r="J815" i="6"/>
  <c r="O815" i="6" s="1"/>
  <c r="M815" i="6"/>
  <c r="J687" i="6"/>
  <c r="O687" i="6" s="1"/>
  <c r="M687" i="6"/>
  <c r="J810" i="6"/>
  <c r="O810" i="6" s="1"/>
  <c r="M810" i="6"/>
  <c r="J618" i="6"/>
  <c r="O618" i="6" s="1"/>
  <c r="M618" i="6"/>
  <c r="J617" i="6"/>
  <c r="O617" i="6" s="1"/>
  <c r="M617" i="6"/>
  <c r="J764" i="6"/>
  <c r="O764" i="6" s="1"/>
  <c r="M764" i="6"/>
  <c r="J563" i="6"/>
  <c r="O563" i="6" s="1"/>
  <c r="M563" i="6"/>
  <c r="M513" i="6"/>
  <c r="J513" i="6"/>
  <c r="O513" i="6" s="1"/>
  <c r="J573" i="6"/>
  <c r="O573" i="6" s="1"/>
  <c r="M573" i="6"/>
  <c r="J537" i="6"/>
  <c r="O537" i="6" s="1"/>
  <c r="M537" i="6"/>
  <c r="M581" i="6"/>
  <c r="J581" i="6"/>
  <c r="O581" i="6" s="1"/>
  <c r="J789" i="6"/>
  <c r="O789" i="6" s="1"/>
  <c r="M789" i="6"/>
  <c r="J922" i="6"/>
  <c r="O922" i="6" s="1"/>
  <c r="M922" i="6"/>
  <c r="J865" i="6"/>
  <c r="O865" i="6" s="1"/>
  <c r="M865" i="6"/>
  <c r="J731" i="6"/>
  <c r="O731" i="6" s="1"/>
  <c r="M731" i="6"/>
  <c r="J583" i="6"/>
  <c r="O583" i="6" s="1"/>
  <c r="M583" i="6"/>
  <c r="J823" i="6"/>
  <c r="O823" i="6" s="1"/>
  <c r="M823" i="6"/>
  <c r="J758" i="6"/>
  <c r="O758" i="6" s="1"/>
  <c r="M758" i="6"/>
  <c r="J694" i="6"/>
  <c r="O694" i="6" s="1"/>
  <c r="M694" i="6"/>
  <c r="J904" i="6"/>
  <c r="O904" i="6" s="1"/>
  <c r="M904" i="6"/>
  <c r="J831" i="6"/>
  <c r="O831" i="6" s="1"/>
  <c r="M831" i="6"/>
  <c r="J911" i="6"/>
  <c r="O911" i="6" s="1"/>
  <c r="M911" i="6"/>
  <c r="J846" i="6"/>
  <c r="O846" i="6" s="1"/>
  <c r="M846" i="6"/>
  <c r="J918" i="6"/>
  <c r="O918" i="6" s="1"/>
  <c r="M918" i="6"/>
  <c r="J854" i="6"/>
  <c r="O854" i="6" s="1"/>
  <c r="M854" i="6"/>
  <c r="J925" i="6"/>
  <c r="O925" i="6" s="1"/>
  <c r="M925" i="6"/>
  <c r="J861" i="6"/>
  <c r="O861" i="6" s="1"/>
  <c r="M861" i="6"/>
  <c r="J824" i="6"/>
  <c r="O824" i="6" s="1"/>
  <c r="M824" i="6"/>
  <c r="J759" i="6"/>
  <c r="O759" i="6" s="1"/>
  <c r="M759" i="6"/>
  <c r="J695" i="6"/>
  <c r="O695" i="6" s="1"/>
  <c r="M695" i="6"/>
  <c r="J631" i="6"/>
  <c r="O631" i="6" s="1"/>
  <c r="M631" i="6"/>
  <c r="J556" i="6"/>
  <c r="O556" i="6" s="1"/>
  <c r="M556" i="6"/>
  <c r="J818" i="6"/>
  <c r="O818" i="6" s="1"/>
  <c r="M818" i="6"/>
  <c r="J754" i="6"/>
  <c r="O754" i="6" s="1"/>
  <c r="M754" i="6"/>
  <c r="J690" i="6"/>
  <c r="O690" i="6" s="1"/>
  <c r="M690" i="6"/>
  <c r="J626" i="6"/>
  <c r="O626" i="6" s="1"/>
  <c r="M626" i="6"/>
  <c r="J550" i="6"/>
  <c r="O550" i="6" s="1"/>
  <c r="M550" i="6"/>
  <c r="J753" i="6"/>
  <c r="O753" i="6" s="1"/>
  <c r="M753" i="6"/>
  <c r="J689" i="6"/>
  <c r="O689" i="6" s="1"/>
  <c r="M689" i="6"/>
  <c r="J625" i="6"/>
  <c r="O625" i="6" s="1"/>
  <c r="M625" i="6"/>
  <c r="J548" i="6"/>
  <c r="O548" i="6" s="1"/>
  <c r="M548" i="6"/>
  <c r="J837" i="6"/>
  <c r="O837" i="6" s="1"/>
  <c r="M837" i="6"/>
  <c r="J772" i="6"/>
  <c r="O772" i="6" s="1"/>
  <c r="M772" i="6"/>
  <c r="J708" i="6"/>
  <c r="O708" i="6" s="1"/>
  <c r="M708" i="6"/>
  <c r="J644" i="6"/>
  <c r="O644" i="6" s="1"/>
  <c r="M644" i="6"/>
  <c r="J574" i="6"/>
  <c r="O574" i="6" s="1"/>
  <c r="M574" i="6"/>
  <c r="J488" i="6"/>
  <c r="O488" i="6" s="1"/>
  <c r="M488" i="6"/>
  <c r="J915" i="6"/>
  <c r="O915" i="6" s="1"/>
  <c r="M915" i="6"/>
  <c r="J858" i="6"/>
  <c r="O858" i="6" s="1"/>
  <c r="M858" i="6"/>
  <c r="J828" i="6"/>
  <c r="O828" i="6" s="1"/>
  <c r="M828" i="6"/>
  <c r="J603" i="6"/>
  <c r="O603" i="6" s="1"/>
  <c r="M603" i="6"/>
  <c r="J900" i="6"/>
  <c r="O900" i="6" s="1"/>
  <c r="M900" i="6"/>
  <c r="J822" i="6"/>
  <c r="O822" i="6" s="1"/>
  <c r="M822" i="6"/>
  <c r="J907" i="6"/>
  <c r="O907" i="6" s="1"/>
  <c r="M907" i="6"/>
  <c r="J838" i="6"/>
  <c r="O838" i="6" s="1"/>
  <c r="M838" i="6"/>
  <c r="J914" i="6"/>
  <c r="O914" i="6" s="1"/>
  <c r="M914" i="6"/>
  <c r="J850" i="6"/>
  <c r="O850" i="6" s="1"/>
  <c r="M850" i="6"/>
  <c r="J921" i="6"/>
  <c r="O921" i="6" s="1"/>
  <c r="M921" i="6"/>
  <c r="J857" i="6"/>
  <c r="O857" i="6" s="1"/>
  <c r="M857" i="6"/>
  <c r="J819" i="6"/>
  <c r="O819" i="6" s="1"/>
  <c r="M819" i="6"/>
  <c r="J755" i="6"/>
  <c r="O755" i="6" s="1"/>
  <c r="M755" i="6"/>
  <c r="J691" i="6"/>
  <c r="O691" i="6" s="1"/>
  <c r="M691" i="6"/>
  <c r="J627" i="6"/>
  <c r="O627" i="6" s="1"/>
  <c r="M627" i="6"/>
  <c r="J551" i="6"/>
  <c r="O551" i="6" s="1"/>
  <c r="M551" i="6"/>
  <c r="J814" i="6"/>
  <c r="O814" i="6" s="1"/>
  <c r="M814" i="6"/>
  <c r="J750" i="6"/>
  <c r="O750" i="6" s="1"/>
  <c r="M750" i="6"/>
  <c r="J686" i="6"/>
  <c r="O686" i="6" s="1"/>
  <c r="M686" i="6"/>
  <c r="J622" i="6"/>
  <c r="O622" i="6" s="1"/>
  <c r="M622" i="6"/>
  <c r="J544" i="6"/>
  <c r="O544" i="6" s="1"/>
  <c r="M544" i="6"/>
  <c r="J749" i="6"/>
  <c r="O749" i="6" s="1"/>
  <c r="M749" i="6"/>
  <c r="J685" i="6"/>
  <c r="O685" i="6" s="1"/>
  <c r="M685" i="6"/>
  <c r="J621" i="6"/>
  <c r="O621" i="6" s="1"/>
  <c r="M621" i="6"/>
  <c r="J543" i="6"/>
  <c r="O543" i="6" s="1"/>
  <c r="M543" i="6"/>
  <c r="J833" i="6"/>
  <c r="O833" i="6" s="1"/>
  <c r="M833" i="6"/>
  <c r="J768" i="6"/>
  <c r="O768" i="6" s="1"/>
  <c r="M768" i="6"/>
  <c r="J704" i="6"/>
  <c r="O704" i="6" s="1"/>
  <c r="M704" i="6"/>
  <c r="J640" i="6"/>
  <c r="O640" i="6" s="1"/>
  <c r="M640" i="6"/>
  <c r="J568" i="6"/>
  <c r="O568" i="6" s="1"/>
  <c r="M568" i="6"/>
  <c r="J483" i="6"/>
  <c r="O483" i="6" s="1"/>
  <c r="M483" i="6"/>
  <c r="J931" i="6"/>
  <c r="O931" i="6" s="1"/>
  <c r="M931" i="6"/>
  <c r="J874" i="6"/>
  <c r="O874" i="6" s="1"/>
  <c r="M874" i="6"/>
  <c r="J809" i="6"/>
  <c r="O809" i="6" s="1"/>
  <c r="M809" i="6"/>
  <c r="J667" i="6"/>
  <c r="O667" i="6" s="1"/>
  <c r="M667" i="6"/>
  <c r="J912" i="6"/>
  <c r="O912" i="6" s="1"/>
  <c r="M912" i="6"/>
  <c r="J847" i="6"/>
  <c r="O847" i="6" s="1"/>
  <c r="M847" i="6"/>
  <c r="J919" i="6"/>
  <c r="O919" i="6" s="1"/>
  <c r="M919" i="6"/>
  <c r="J855" i="6"/>
  <c r="O855" i="6" s="1"/>
  <c r="M855" i="6"/>
  <c r="J926" i="6"/>
  <c r="O926" i="6" s="1"/>
  <c r="M926" i="6"/>
  <c r="J862" i="6"/>
  <c r="O862" i="6" s="1"/>
  <c r="M862" i="6"/>
  <c r="J933" i="6"/>
  <c r="O933" i="6" s="1"/>
  <c r="M933" i="6"/>
  <c r="J869" i="6"/>
  <c r="O869" i="6" s="1"/>
  <c r="M869" i="6"/>
  <c r="J832" i="6"/>
  <c r="O832" i="6" s="1"/>
  <c r="M832" i="6"/>
  <c r="J767" i="6"/>
  <c r="O767" i="6" s="1"/>
  <c r="M767" i="6"/>
  <c r="J703" i="6"/>
  <c r="O703" i="6" s="1"/>
  <c r="M703" i="6"/>
  <c r="J639" i="6"/>
  <c r="O639" i="6" s="1"/>
  <c r="M639" i="6"/>
  <c r="J567" i="6"/>
  <c r="O567" i="6" s="1"/>
  <c r="M567" i="6"/>
  <c r="J482" i="6"/>
  <c r="O482" i="6" s="1"/>
  <c r="M482" i="6"/>
  <c r="J762" i="6"/>
  <c r="O762" i="6" s="1"/>
  <c r="M762" i="6"/>
  <c r="J698" i="6"/>
  <c r="O698" i="6" s="1"/>
  <c r="M698" i="6"/>
  <c r="J634" i="6"/>
  <c r="O634" i="6" s="1"/>
  <c r="M634" i="6"/>
  <c r="J560" i="6"/>
  <c r="O560" i="6" s="1"/>
  <c r="M560" i="6"/>
  <c r="J761" i="6"/>
  <c r="O761" i="6" s="1"/>
  <c r="M761" i="6"/>
  <c r="J697" i="6"/>
  <c r="O697" i="6" s="1"/>
  <c r="M697" i="6"/>
  <c r="J633" i="6"/>
  <c r="O633" i="6" s="1"/>
  <c r="M633" i="6"/>
  <c r="J559" i="6"/>
  <c r="O559" i="6" s="1"/>
  <c r="M559" i="6"/>
  <c r="J845" i="6"/>
  <c r="O845" i="6" s="1"/>
  <c r="M845" i="6"/>
  <c r="J780" i="6"/>
  <c r="O780" i="6" s="1"/>
  <c r="M780" i="6"/>
  <c r="J716" i="6"/>
  <c r="O716" i="6" s="1"/>
  <c r="M716" i="6"/>
  <c r="J652" i="6"/>
  <c r="O652" i="6" s="1"/>
  <c r="M652" i="6"/>
  <c r="J584" i="6"/>
  <c r="O584" i="6" s="1"/>
  <c r="M584" i="6"/>
  <c r="J499" i="6"/>
  <c r="O499" i="6" s="1"/>
  <c r="M499" i="6"/>
  <c r="J630" i="6"/>
  <c r="O630" i="6" s="1"/>
  <c r="M630" i="6"/>
  <c r="J555" i="6"/>
  <c r="O555" i="6" s="1"/>
  <c r="M555" i="6"/>
  <c r="J757" i="6"/>
  <c r="O757" i="6" s="1"/>
  <c r="M757" i="6"/>
  <c r="J693" i="6"/>
  <c r="O693" i="6" s="1"/>
  <c r="M693" i="6"/>
  <c r="J629" i="6"/>
  <c r="O629" i="6" s="1"/>
  <c r="M629" i="6"/>
  <c r="J554" i="6"/>
  <c r="O554" i="6" s="1"/>
  <c r="M554" i="6"/>
  <c r="J841" i="6"/>
  <c r="O841" i="6" s="1"/>
  <c r="M841" i="6"/>
  <c r="J776" i="6"/>
  <c r="O776" i="6" s="1"/>
  <c r="M776" i="6"/>
  <c r="J712" i="6"/>
  <c r="O712" i="6" s="1"/>
  <c r="M712" i="6"/>
  <c r="J648" i="6"/>
  <c r="O648" i="6" s="1"/>
  <c r="M648" i="6"/>
  <c r="J579" i="6"/>
  <c r="O579" i="6" s="1"/>
  <c r="M579" i="6"/>
  <c r="J494" i="6"/>
  <c r="O494" i="6" s="1"/>
  <c r="M494" i="6"/>
  <c r="M557" i="6"/>
  <c r="J557" i="6"/>
  <c r="O557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F22" i="6" s="1"/>
  <c r="C23" i="6"/>
  <c r="C24" i="6"/>
  <c r="C25" i="6"/>
  <c r="C26" i="6"/>
  <c r="F26" i="6" s="1"/>
  <c r="C27" i="6"/>
  <c r="C28" i="6"/>
  <c r="C29" i="6"/>
  <c r="C30" i="6"/>
  <c r="F30" i="6" s="1"/>
  <c r="C31" i="6"/>
  <c r="C32" i="6"/>
  <c r="C33" i="6"/>
  <c r="C34" i="6"/>
  <c r="F34" i="6" s="1"/>
  <c r="C35" i="6"/>
  <c r="C36" i="6"/>
  <c r="C37" i="6"/>
  <c r="C38" i="6"/>
  <c r="F38" i="6" s="1"/>
  <c r="C39" i="6"/>
  <c r="C40" i="6"/>
  <c r="C41" i="6"/>
  <c r="C42" i="6"/>
  <c r="F42" i="6" s="1"/>
  <c r="C43" i="6"/>
  <c r="C44" i="6"/>
  <c r="C45" i="6"/>
  <c r="C46" i="6"/>
  <c r="F46" i="6" s="1"/>
  <c r="C47" i="6"/>
  <c r="C48" i="6"/>
  <c r="C49" i="6"/>
  <c r="C50" i="6"/>
  <c r="F50" i="6" s="1"/>
  <c r="C51" i="6"/>
  <c r="C52" i="6"/>
  <c r="C53" i="6"/>
  <c r="C54" i="6"/>
  <c r="F54" i="6" s="1"/>
  <c r="C55" i="6"/>
  <c r="C56" i="6"/>
  <c r="C57" i="6"/>
  <c r="C58" i="6"/>
  <c r="F58" i="6" s="1"/>
  <c r="C59" i="6"/>
  <c r="C60" i="6"/>
  <c r="C61" i="6"/>
  <c r="C62" i="6"/>
  <c r="F62" i="6" s="1"/>
  <c r="C63" i="6"/>
  <c r="C64" i="6"/>
  <c r="C65" i="6"/>
  <c r="C66" i="6"/>
  <c r="F66" i="6" s="1"/>
  <c r="C67" i="6"/>
  <c r="C68" i="6"/>
  <c r="C69" i="6"/>
  <c r="C70" i="6"/>
  <c r="F70" i="6" s="1"/>
  <c r="C71" i="6"/>
  <c r="C72" i="6"/>
  <c r="C73" i="6"/>
  <c r="C74" i="6"/>
  <c r="F74" i="6" s="1"/>
  <c r="C75" i="6"/>
  <c r="C76" i="6"/>
  <c r="C77" i="6"/>
  <c r="C78" i="6"/>
  <c r="F78" i="6" s="1"/>
  <c r="C79" i="6"/>
  <c r="C80" i="6"/>
  <c r="C81" i="6"/>
  <c r="C82" i="6"/>
  <c r="F82" i="6" s="1"/>
  <c r="C83" i="6"/>
  <c r="C84" i="6"/>
  <c r="C85" i="6"/>
  <c r="C86" i="6"/>
  <c r="F86" i="6" s="1"/>
  <c r="C87" i="6"/>
  <c r="C88" i="6"/>
  <c r="C89" i="6"/>
  <c r="C90" i="6"/>
  <c r="F90" i="6" s="1"/>
  <c r="C91" i="6"/>
  <c r="C92" i="6"/>
  <c r="C93" i="6"/>
  <c r="C94" i="6"/>
  <c r="F94" i="6" s="1"/>
  <c r="C95" i="6"/>
  <c r="C96" i="6"/>
  <c r="C97" i="6"/>
  <c r="C98" i="6"/>
  <c r="F98" i="6" s="1"/>
  <c r="C99" i="6"/>
  <c r="C100" i="6"/>
  <c r="C101" i="6"/>
  <c r="C102" i="6"/>
  <c r="F102" i="6" s="1"/>
  <c r="C103" i="6"/>
  <c r="C104" i="6"/>
  <c r="C105" i="6"/>
  <c r="C106" i="6"/>
  <c r="F106" i="6" s="1"/>
  <c r="C107" i="6"/>
  <c r="C108" i="6"/>
  <c r="C109" i="6"/>
  <c r="C110" i="6"/>
  <c r="F110" i="6" s="1"/>
  <c r="C111" i="6"/>
  <c r="C112" i="6"/>
  <c r="C113" i="6"/>
  <c r="C114" i="6"/>
  <c r="F114" i="6" s="1"/>
  <c r="C115" i="6"/>
  <c r="C116" i="6"/>
  <c r="C117" i="6"/>
  <c r="C118" i="6"/>
  <c r="F118" i="6" s="1"/>
  <c r="C119" i="6"/>
  <c r="C120" i="6"/>
  <c r="C121" i="6"/>
  <c r="C122" i="6"/>
  <c r="F122" i="6" s="1"/>
  <c r="C123" i="6"/>
  <c r="C124" i="6"/>
  <c r="C125" i="6"/>
  <c r="C126" i="6"/>
  <c r="F126" i="6" s="1"/>
  <c r="C127" i="6"/>
  <c r="C128" i="6"/>
  <c r="C129" i="6"/>
  <c r="C130" i="6"/>
  <c r="F130" i="6" s="1"/>
  <c r="C131" i="6"/>
  <c r="C132" i="6"/>
  <c r="C133" i="6"/>
  <c r="C134" i="6"/>
  <c r="F134" i="6" s="1"/>
  <c r="C135" i="6"/>
  <c r="C136" i="6"/>
  <c r="C137" i="6"/>
  <c r="C138" i="6"/>
  <c r="F138" i="6" s="1"/>
  <c r="C139" i="6"/>
  <c r="C140" i="6"/>
  <c r="C141" i="6"/>
  <c r="C142" i="6"/>
  <c r="F142" i="6" s="1"/>
  <c r="C143" i="6"/>
  <c r="C144" i="6"/>
  <c r="C145" i="6"/>
  <c r="C146" i="6"/>
  <c r="F146" i="6" s="1"/>
  <c r="C147" i="6"/>
  <c r="C148" i="6"/>
  <c r="C149" i="6"/>
  <c r="C150" i="6"/>
  <c r="F150" i="6" s="1"/>
  <c r="C151" i="6"/>
  <c r="C152" i="6"/>
  <c r="C153" i="6"/>
  <c r="C154" i="6"/>
  <c r="F154" i="6" s="1"/>
  <c r="C155" i="6"/>
  <c r="C156" i="6"/>
  <c r="C157" i="6"/>
  <c r="C158" i="6"/>
  <c r="F158" i="6" s="1"/>
  <c r="C159" i="6"/>
  <c r="C160" i="6"/>
  <c r="C161" i="6"/>
  <c r="C162" i="6"/>
  <c r="F162" i="6" s="1"/>
  <c r="C163" i="6"/>
  <c r="C164" i="6"/>
  <c r="C165" i="6"/>
  <c r="C166" i="6"/>
  <c r="F166" i="6" s="1"/>
  <c r="C167" i="6"/>
  <c r="C168" i="6"/>
  <c r="C169" i="6"/>
  <c r="C170" i="6"/>
  <c r="F170" i="6" s="1"/>
  <c r="C171" i="6"/>
  <c r="C172" i="6"/>
  <c r="C173" i="6"/>
  <c r="C174" i="6"/>
  <c r="F174" i="6" s="1"/>
  <c r="C175" i="6"/>
  <c r="C176" i="6"/>
  <c r="C177" i="6"/>
  <c r="C178" i="6"/>
  <c r="F178" i="6" s="1"/>
  <c r="C179" i="6"/>
  <c r="C180" i="6"/>
  <c r="C181" i="6"/>
  <c r="C182" i="6"/>
  <c r="F182" i="6" s="1"/>
  <c r="C183" i="6"/>
  <c r="C184" i="6"/>
  <c r="C185" i="6"/>
  <c r="C186" i="6"/>
  <c r="F186" i="6" s="1"/>
  <c r="C187" i="6"/>
  <c r="C188" i="6"/>
  <c r="C189" i="6"/>
  <c r="C190" i="6"/>
  <c r="F190" i="6" s="1"/>
  <c r="C191" i="6"/>
  <c r="C192" i="6"/>
  <c r="C193" i="6"/>
  <c r="C194" i="6"/>
  <c r="F194" i="6" s="1"/>
  <c r="C195" i="6"/>
  <c r="C196" i="6"/>
  <c r="C197" i="6"/>
  <c r="C198" i="6"/>
  <c r="F198" i="6" s="1"/>
  <c r="C199" i="6"/>
  <c r="C200" i="6"/>
  <c r="C201" i="6"/>
  <c r="C202" i="6"/>
  <c r="F202" i="6" s="1"/>
  <c r="C203" i="6"/>
  <c r="C204" i="6"/>
  <c r="C205" i="6"/>
  <c r="C206" i="6"/>
  <c r="F206" i="6" s="1"/>
  <c r="C207" i="6"/>
  <c r="C208" i="6"/>
  <c r="C209" i="6"/>
  <c r="C210" i="6"/>
  <c r="F210" i="6" s="1"/>
  <c r="C211" i="6"/>
  <c r="C212" i="6"/>
  <c r="C213" i="6"/>
  <c r="C214" i="6"/>
  <c r="F214" i="6" s="1"/>
  <c r="C215" i="6"/>
  <c r="C216" i="6"/>
  <c r="C217" i="6"/>
  <c r="C218" i="6"/>
  <c r="F218" i="6" s="1"/>
  <c r="C219" i="6"/>
  <c r="C220" i="6"/>
  <c r="C221" i="6"/>
  <c r="C222" i="6"/>
  <c r="F222" i="6" s="1"/>
  <c r="C223" i="6"/>
  <c r="C224" i="6"/>
  <c r="C225" i="6"/>
  <c r="C226" i="6"/>
  <c r="F226" i="6" s="1"/>
  <c r="C227" i="6"/>
  <c r="C228" i="6"/>
  <c r="C229" i="6"/>
  <c r="C230" i="6"/>
  <c r="F230" i="6" s="1"/>
  <c r="C231" i="6"/>
  <c r="C232" i="6"/>
  <c r="C233" i="6"/>
  <c r="C234" i="6"/>
  <c r="F234" i="6" s="1"/>
  <c r="C235" i="6"/>
  <c r="C236" i="6"/>
  <c r="C237" i="6"/>
  <c r="C238" i="6"/>
  <c r="F238" i="6" s="1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F254" i="6" s="1"/>
  <c r="C255" i="6"/>
  <c r="C256" i="6"/>
  <c r="C257" i="6"/>
  <c r="C258" i="6"/>
  <c r="F258" i="6" s="1"/>
  <c r="C259" i="6"/>
  <c r="C260" i="6"/>
  <c r="C261" i="6"/>
  <c r="C262" i="6"/>
  <c r="F262" i="6" s="1"/>
  <c r="C263" i="6"/>
  <c r="C264" i="6"/>
  <c r="C265" i="6"/>
  <c r="C266" i="6"/>
  <c r="F266" i="6" s="1"/>
  <c r="C267" i="6"/>
  <c r="C268" i="6"/>
  <c r="C269" i="6"/>
  <c r="C270" i="6"/>
  <c r="F270" i="6" s="1"/>
  <c r="C271" i="6"/>
  <c r="C272" i="6"/>
  <c r="C273" i="6"/>
  <c r="C274" i="6"/>
  <c r="F274" i="6" s="1"/>
  <c r="C275" i="6"/>
  <c r="C276" i="6"/>
  <c r="C277" i="6"/>
  <c r="C278" i="6"/>
  <c r="F278" i="6" s="1"/>
  <c r="C279" i="6"/>
  <c r="C280" i="6"/>
  <c r="C281" i="6"/>
  <c r="C282" i="6"/>
  <c r="F282" i="6" s="1"/>
  <c r="C283" i="6"/>
  <c r="C284" i="6"/>
  <c r="C285" i="6"/>
  <c r="C286" i="6"/>
  <c r="F286" i="6" s="1"/>
  <c r="C287" i="6"/>
  <c r="C288" i="6"/>
  <c r="C289" i="6"/>
  <c r="C290" i="6"/>
  <c r="F290" i="6" s="1"/>
  <c r="C291" i="6"/>
  <c r="C292" i="6"/>
  <c r="C293" i="6"/>
  <c r="C294" i="6"/>
  <c r="F294" i="6" s="1"/>
  <c r="C295" i="6"/>
  <c r="C296" i="6"/>
  <c r="C297" i="6"/>
  <c r="C298" i="6"/>
  <c r="F298" i="6" s="1"/>
  <c r="C299" i="6"/>
  <c r="C300" i="6"/>
  <c r="C301" i="6"/>
  <c r="C302" i="6"/>
  <c r="F302" i="6" s="1"/>
  <c r="C303" i="6"/>
  <c r="C304" i="6"/>
  <c r="C305" i="6"/>
  <c r="C306" i="6"/>
  <c r="F306" i="6" s="1"/>
  <c r="C307" i="6"/>
  <c r="C308" i="6"/>
  <c r="C309" i="6"/>
  <c r="C310" i="6"/>
  <c r="F310" i="6" s="1"/>
  <c r="C311" i="6"/>
  <c r="C312" i="6"/>
  <c r="C313" i="6"/>
  <c r="C314" i="6"/>
  <c r="F314" i="6" s="1"/>
  <c r="C315" i="6"/>
  <c r="C316" i="6"/>
  <c r="C317" i="6"/>
  <c r="C318" i="6"/>
  <c r="F318" i="6" s="1"/>
  <c r="C319" i="6"/>
  <c r="C320" i="6"/>
  <c r="C321" i="6"/>
  <c r="C322" i="6"/>
  <c r="F322" i="6" s="1"/>
  <c r="C323" i="6"/>
  <c r="C324" i="6"/>
  <c r="C325" i="6"/>
  <c r="C326" i="6"/>
  <c r="F326" i="6" s="1"/>
  <c r="C327" i="6"/>
  <c r="C328" i="6"/>
  <c r="C329" i="6"/>
  <c r="C330" i="6"/>
  <c r="F330" i="6" s="1"/>
  <c r="C331" i="6"/>
  <c r="C332" i="6"/>
  <c r="C333" i="6"/>
  <c r="C334" i="6"/>
  <c r="F334" i="6" s="1"/>
  <c r="C335" i="6"/>
  <c r="C336" i="6"/>
  <c r="C337" i="6"/>
  <c r="C338" i="6"/>
  <c r="F338" i="6" s="1"/>
  <c r="C339" i="6"/>
  <c r="C340" i="6"/>
  <c r="C341" i="6"/>
  <c r="C342" i="6"/>
  <c r="F342" i="6" s="1"/>
  <c r="C343" i="6"/>
  <c r="C344" i="6"/>
  <c r="C345" i="6"/>
  <c r="C346" i="6"/>
  <c r="F346" i="6" s="1"/>
  <c r="C347" i="6"/>
  <c r="C348" i="6"/>
  <c r="C349" i="6"/>
  <c r="C350" i="6"/>
  <c r="F350" i="6" s="1"/>
  <c r="C351" i="6"/>
  <c r="C352" i="6"/>
  <c r="C353" i="6"/>
  <c r="C354" i="6"/>
  <c r="F354" i="6" s="1"/>
  <c r="C355" i="6"/>
  <c r="C356" i="6"/>
  <c r="C357" i="6"/>
  <c r="C358" i="6"/>
  <c r="F358" i="6" s="1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2" i="6"/>
  <c r="F19" i="6"/>
  <c r="F20" i="6"/>
  <c r="F21" i="6"/>
  <c r="F23" i="6"/>
  <c r="F24" i="6"/>
  <c r="F25" i="6"/>
  <c r="F27" i="6"/>
  <c r="F28" i="6"/>
  <c r="F29" i="6"/>
  <c r="F31" i="6"/>
  <c r="F32" i="6"/>
  <c r="F33" i="6"/>
  <c r="F35" i="6"/>
  <c r="F36" i="6"/>
  <c r="F37" i="6"/>
  <c r="F39" i="6"/>
  <c r="F40" i="6"/>
  <c r="F41" i="6"/>
  <c r="F43" i="6"/>
  <c r="F44" i="6"/>
  <c r="F45" i="6"/>
  <c r="F47" i="6"/>
  <c r="F48" i="6"/>
  <c r="F49" i="6"/>
  <c r="F51" i="6"/>
  <c r="F52" i="6"/>
  <c r="F53" i="6"/>
  <c r="F55" i="6"/>
  <c r="F56" i="6"/>
  <c r="F57" i="6"/>
  <c r="F59" i="6"/>
  <c r="F60" i="6"/>
  <c r="F61" i="6"/>
  <c r="F63" i="6"/>
  <c r="F64" i="6"/>
  <c r="F65" i="6"/>
  <c r="F67" i="6"/>
  <c r="F68" i="6"/>
  <c r="F69" i="6"/>
  <c r="F71" i="6"/>
  <c r="F72" i="6"/>
  <c r="F73" i="6"/>
  <c r="F75" i="6"/>
  <c r="F76" i="6"/>
  <c r="F77" i="6"/>
  <c r="F79" i="6"/>
  <c r="F80" i="6"/>
  <c r="F81" i="6"/>
  <c r="F83" i="6"/>
  <c r="F84" i="6"/>
  <c r="F85" i="6"/>
  <c r="F87" i="6"/>
  <c r="F88" i="6"/>
  <c r="F89" i="6"/>
  <c r="F91" i="6"/>
  <c r="F92" i="6"/>
  <c r="F93" i="6"/>
  <c r="F95" i="6"/>
  <c r="F96" i="6"/>
  <c r="F97" i="6"/>
  <c r="F99" i="6"/>
  <c r="F100" i="6"/>
  <c r="F101" i="6"/>
  <c r="F103" i="6"/>
  <c r="F104" i="6"/>
  <c r="F105" i="6"/>
  <c r="F107" i="6"/>
  <c r="F108" i="6"/>
  <c r="F109" i="6"/>
  <c r="F111" i="6"/>
  <c r="F112" i="6"/>
  <c r="F113" i="6"/>
  <c r="F115" i="6"/>
  <c r="F116" i="6"/>
  <c r="F117" i="6"/>
  <c r="F119" i="6"/>
  <c r="F120" i="6"/>
  <c r="F121" i="6"/>
  <c r="F123" i="6"/>
  <c r="F124" i="6"/>
  <c r="F125" i="6"/>
  <c r="F127" i="6"/>
  <c r="F128" i="6"/>
  <c r="F129" i="6"/>
  <c r="F131" i="6"/>
  <c r="F132" i="6"/>
  <c r="F133" i="6"/>
  <c r="F135" i="6"/>
  <c r="F136" i="6"/>
  <c r="F137" i="6"/>
  <c r="F139" i="6"/>
  <c r="F140" i="6"/>
  <c r="F141" i="6"/>
  <c r="F143" i="6"/>
  <c r="F144" i="6"/>
  <c r="F145" i="6"/>
  <c r="F147" i="6"/>
  <c r="F148" i="6"/>
  <c r="F149" i="6"/>
  <c r="F151" i="6"/>
  <c r="F152" i="6"/>
  <c r="F153" i="6"/>
  <c r="F155" i="6"/>
  <c r="F156" i="6"/>
  <c r="F157" i="6"/>
  <c r="F159" i="6"/>
  <c r="F160" i="6"/>
  <c r="F161" i="6"/>
  <c r="F163" i="6"/>
  <c r="F164" i="6"/>
  <c r="F165" i="6"/>
  <c r="F167" i="6"/>
  <c r="F168" i="6"/>
  <c r="F169" i="6"/>
  <c r="F171" i="6"/>
  <c r="F172" i="6"/>
  <c r="F173" i="6"/>
  <c r="F175" i="6"/>
  <c r="F176" i="6"/>
  <c r="F177" i="6"/>
  <c r="F179" i="6"/>
  <c r="F180" i="6"/>
  <c r="F181" i="6"/>
  <c r="F183" i="6"/>
  <c r="F184" i="6"/>
  <c r="F185" i="6"/>
  <c r="F187" i="6"/>
  <c r="F188" i="6"/>
  <c r="F189" i="6"/>
  <c r="F191" i="6"/>
  <c r="F192" i="6"/>
  <c r="F193" i="6"/>
  <c r="F195" i="6"/>
  <c r="F196" i="6"/>
  <c r="F197" i="6"/>
  <c r="F199" i="6"/>
  <c r="F200" i="6"/>
  <c r="F201" i="6"/>
  <c r="F203" i="6"/>
  <c r="F204" i="6"/>
  <c r="F205" i="6"/>
  <c r="F207" i="6"/>
  <c r="F208" i="6"/>
  <c r="F209" i="6"/>
  <c r="F211" i="6"/>
  <c r="F212" i="6"/>
  <c r="F213" i="6"/>
  <c r="F215" i="6"/>
  <c r="F216" i="6"/>
  <c r="F217" i="6"/>
  <c r="F219" i="6"/>
  <c r="F220" i="6"/>
  <c r="F221" i="6"/>
  <c r="F223" i="6"/>
  <c r="F224" i="6"/>
  <c r="F225" i="6"/>
  <c r="F227" i="6"/>
  <c r="F228" i="6"/>
  <c r="F229" i="6"/>
  <c r="F231" i="6"/>
  <c r="F232" i="6"/>
  <c r="F233" i="6"/>
  <c r="F235" i="6"/>
  <c r="F236" i="6"/>
  <c r="F237" i="6"/>
  <c r="F239" i="6"/>
  <c r="F240" i="6"/>
  <c r="F241" i="6"/>
  <c r="F243" i="6"/>
  <c r="F244" i="6"/>
  <c r="F245" i="6"/>
  <c r="F247" i="6"/>
  <c r="F248" i="6"/>
  <c r="F249" i="6"/>
  <c r="F251" i="6"/>
  <c r="F252" i="6"/>
  <c r="F253" i="6"/>
  <c r="F255" i="6"/>
  <c r="F256" i="6"/>
  <c r="F257" i="6"/>
  <c r="F259" i="6"/>
  <c r="F260" i="6"/>
  <c r="F261" i="6"/>
  <c r="F263" i="6"/>
  <c r="F264" i="6"/>
  <c r="F265" i="6"/>
  <c r="F267" i="6"/>
  <c r="F268" i="6"/>
  <c r="F269" i="6"/>
  <c r="F271" i="6"/>
  <c r="F272" i="6"/>
  <c r="F273" i="6"/>
  <c r="F275" i="6"/>
  <c r="F276" i="6"/>
  <c r="F277" i="6"/>
  <c r="F279" i="6"/>
  <c r="F280" i="6"/>
  <c r="F281" i="6"/>
  <c r="F283" i="6"/>
  <c r="F284" i="6"/>
  <c r="F285" i="6"/>
  <c r="F287" i="6"/>
  <c r="F288" i="6"/>
  <c r="F289" i="6"/>
  <c r="F291" i="6"/>
  <c r="F292" i="6"/>
  <c r="F293" i="6"/>
  <c r="F295" i="6"/>
  <c r="F296" i="6"/>
  <c r="F297" i="6"/>
  <c r="F299" i="6"/>
  <c r="F300" i="6"/>
  <c r="F301" i="6"/>
  <c r="F303" i="6"/>
  <c r="F304" i="6"/>
  <c r="F305" i="6"/>
  <c r="F307" i="6"/>
  <c r="F308" i="6"/>
  <c r="F309" i="6"/>
  <c r="F311" i="6"/>
  <c r="F312" i="6"/>
  <c r="F313" i="6"/>
  <c r="F315" i="6"/>
  <c r="F316" i="6"/>
  <c r="F317" i="6"/>
  <c r="F319" i="6"/>
  <c r="F320" i="6"/>
  <c r="F321" i="6"/>
  <c r="F323" i="6"/>
  <c r="F324" i="6"/>
  <c r="F325" i="6"/>
  <c r="F327" i="6"/>
  <c r="F328" i="6"/>
  <c r="F329" i="6"/>
  <c r="F331" i="6"/>
  <c r="F332" i="6"/>
  <c r="F333" i="6"/>
  <c r="F335" i="6"/>
  <c r="F336" i="6"/>
  <c r="F337" i="6"/>
  <c r="F339" i="6"/>
  <c r="F340" i="6"/>
  <c r="F341" i="6"/>
  <c r="F343" i="6"/>
  <c r="F344" i="6"/>
  <c r="F345" i="6"/>
  <c r="F347" i="6"/>
  <c r="F348" i="6"/>
  <c r="F349" i="6"/>
  <c r="F351" i="6"/>
  <c r="F352" i="6"/>
  <c r="F353" i="6"/>
  <c r="F355" i="6"/>
  <c r="F356" i="6"/>
  <c r="F357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K19" i="6"/>
  <c r="K20" i="6"/>
  <c r="K21" i="6"/>
  <c r="K22" i="6"/>
  <c r="K23" i="6"/>
  <c r="K24" i="6"/>
  <c r="K25" i="6"/>
  <c r="K26" i="6"/>
  <c r="K27" i="6"/>
  <c r="K28" i="6"/>
  <c r="O437" i="7" s="1"/>
  <c r="P437" i="7" s="1"/>
  <c r="K29" i="6"/>
  <c r="O334" i="7" s="1"/>
  <c r="P334" i="7" s="1"/>
  <c r="K30" i="6"/>
  <c r="K31" i="6"/>
  <c r="O438" i="7" s="1"/>
  <c r="P438" i="7" s="1"/>
  <c r="K32" i="6"/>
  <c r="O228" i="7" s="1"/>
  <c r="P228" i="7" s="1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O92" i="7" s="1"/>
  <c r="P92" i="7" s="1"/>
  <c r="K48" i="6"/>
  <c r="O229" i="7" s="1"/>
  <c r="P229" i="7" s="1"/>
  <c r="K49" i="6"/>
  <c r="K50" i="6"/>
  <c r="K51" i="6"/>
  <c r="K52" i="6"/>
  <c r="K53" i="6"/>
  <c r="K54" i="6"/>
  <c r="O106" i="7" s="1"/>
  <c r="P106" i="7" s="1"/>
  <c r="K55" i="6"/>
  <c r="O274" i="7" s="1"/>
  <c r="P274" i="7" s="1"/>
  <c r="K56" i="6"/>
  <c r="O476" i="7" s="1"/>
  <c r="P476" i="7" s="1"/>
  <c r="K57" i="6"/>
  <c r="K58" i="6"/>
  <c r="K59" i="6"/>
  <c r="K60" i="6"/>
  <c r="K61" i="6"/>
  <c r="K62" i="6"/>
  <c r="K63" i="6"/>
  <c r="O168" i="7" s="1"/>
  <c r="P168" i="7" s="1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O107" i="7" s="1"/>
  <c r="P107" i="7" s="1"/>
  <c r="K80" i="6"/>
  <c r="K81" i="6"/>
  <c r="K82" i="6"/>
  <c r="K83" i="6"/>
  <c r="O265" i="7" s="1"/>
  <c r="P265" i="7" s="1"/>
  <c r="K84" i="6"/>
  <c r="K85" i="6"/>
  <c r="K86" i="6"/>
  <c r="K87" i="6"/>
  <c r="K88" i="6"/>
  <c r="K89" i="6"/>
  <c r="O59" i="7" s="1"/>
  <c r="P59" i="7" s="1"/>
  <c r="K90" i="6"/>
  <c r="K91" i="6"/>
  <c r="O446" i="7" s="1"/>
  <c r="P446" i="7" s="1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O49" i="7" s="1"/>
  <c r="P49" i="7" s="1"/>
  <c r="K175" i="6"/>
  <c r="K176" i="6"/>
  <c r="K177" i="6"/>
  <c r="K178" i="6"/>
  <c r="K179" i="6"/>
  <c r="K180" i="6"/>
  <c r="K181" i="6"/>
  <c r="K182" i="6"/>
  <c r="O163" i="7" s="1"/>
  <c r="P163" i="7" s="1"/>
  <c r="K183" i="6"/>
  <c r="K184" i="6"/>
  <c r="K185" i="6"/>
  <c r="K186" i="6"/>
  <c r="K187" i="6"/>
  <c r="K188" i="6"/>
  <c r="K189" i="6"/>
  <c r="K190" i="6"/>
  <c r="K191" i="6"/>
  <c r="O199" i="7" s="1"/>
  <c r="P199" i="7" s="1"/>
  <c r="K192" i="6"/>
  <c r="K193" i="6"/>
  <c r="K194" i="6"/>
  <c r="K195" i="6"/>
  <c r="K196" i="6"/>
  <c r="K197" i="6"/>
  <c r="K198" i="6"/>
  <c r="K199" i="6"/>
  <c r="K201" i="6"/>
  <c r="K202" i="6"/>
  <c r="K203" i="6"/>
  <c r="K204" i="6"/>
  <c r="K205" i="6"/>
  <c r="K206" i="6"/>
  <c r="K207" i="6"/>
  <c r="K208" i="6"/>
  <c r="K209" i="6"/>
  <c r="K210" i="6"/>
  <c r="K211" i="6"/>
  <c r="O371" i="7" s="1"/>
  <c r="P371" i="7" s="1"/>
  <c r="K212" i="6"/>
  <c r="K213" i="6"/>
  <c r="K214" i="6"/>
  <c r="K215" i="6"/>
  <c r="K216" i="6"/>
  <c r="K217" i="6"/>
  <c r="K218" i="6"/>
  <c r="K219" i="6"/>
  <c r="K220" i="6"/>
  <c r="K221" i="6"/>
  <c r="K222" i="6"/>
  <c r="K230" i="6"/>
  <c r="K231" i="6"/>
  <c r="K232" i="6"/>
  <c r="K233" i="6"/>
  <c r="K234" i="6"/>
  <c r="K235" i="6"/>
  <c r="K236" i="6"/>
  <c r="K237" i="6"/>
  <c r="O264" i="7" s="1"/>
  <c r="P264" i="7" s="1"/>
  <c r="K238" i="6"/>
  <c r="K239" i="6"/>
  <c r="K240" i="6"/>
  <c r="L240" i="6" s="1"/>
  <c r="K241" i="6"/>
  <c r="O445" i="7" s="1"/>
  <c r="P445" i="7" s="1"/>
  <c r="K242" i="6"/>
  <c r="K243" i="6"/>
  <c r="K244" i="6"/>
  <c r="K245" i="6"/>
  <c r="K246" i="6"/>
  <c r="K247" i="6"/>
  <c r="K248" i="6"/>
  <c r="O77" i="7" s="1"/>
  <c r="P77" i="7" s="1"/>
  <c r="K249" i="6"/>
  <c r="K250" i="6"/>
  <c r="K251" i="6"/>
  <c r="O128" i="7" s="1"/>
  <c r="P128" i="7" s="1"/>
  <c r="K252" i="6"/>
  <c r="K253" i="6"/>
  <c r="K254" i="6"/>
  <c r="K255" i="6"/>
  <c r="K256" i="6"/>
  <c r="K257" i="6"/>
  <c r="K258" i="6"/>
  <c r="O300" i="7" s="1"/>
  <c r="P300" i="7" s="1"/>
  <c r="K259" i="6"/>
  <c r="O301" i="7" s="1"/>
  <c r="P301" i="7" s="1"/>
  <c r="K260" i="6"/>
  <c r="O302" i="7" s="1"/>
  <c r="P302" i="7" s="1"/>
  <c r="K261" i="6"/>
  <c r="O303" i="7" s="1"/>
  <c r="P303" i="7" s="1"/>
  <c r="K262" i="6"/>
  <c r="O304" i="7" s="1"/>
  <c r="P304" i="7" s="1"/>
  <c r="K263" i="6"/>
  <c r="O321" i="7" s="1"/>
  <c r="P321" i="7" s="1"/>
  <c r="K264" i="6"/>
  <c r="O305" i="7" s="1"/>
  <c r="P305" i="7" s="1"/>
  <c r="K265" i="6"/>
  <c r="O306" i="7" s="1"/>
  <c r="P306" i="7" s="1"/>
  <c r="K266" i="6"/>
  <c r="O307" i="7" s="1"/>
  <c r="P307" i="7" s="1"/>
  <c r="K267" i="6"/>
  <c r="K268" i="6"/>
  <c r="O308" i="7" s="1"/>
  <c r="P308" i="7" s="1"/>
  <c r="K269" i="6"/>
  <c r="K270" i="6"/>
  <c r="K271" i="6"/>
  <c r="K272" i="6"/>
  <c r="K273" i="6"/>
  <c r="K274" i="6"/>
  <c r="O309" i="7" s="1"/>
  <c r="P309" i="7" s="1"/>
  <c r="K275" i="6"/>
  <c r="O310" i="7" s="1"/>
  <c r="P310" i="7" s="1"/>
  <c r="K276" i="6"/>
  <c r="O311" i="7" s="1"/>
  <c r="P311" i="7" s="1"/>
  <c r="K277" i="6"/>
  <c r="K278" i="6"/>
  <c r="K279" i="6"/>
  <c r="K280" i="6"/>
  <c r="K281" i="6"/>
  <c r="K282" i="6"/>
  <c r="O312" i="7" s="1"/>
  <c r="P312" i="7" s="1"/>
  <c r="K283" i="6"/>
  <c r="O313" i="7" s="1"/>
  <c r="P313" i="7" s="1"/>
  <c r="K284" i="6"/>
  <c r="O314" i="7" s="1"/>
  <c r="P314" i="7" s="1"/>
  <c r="K285" i="6"/>
  <c r="K286" i="6"/>
  <c r="K287" i="6"/>
  <c r="O315" i="7" s="1"/>
  <c r="P315" i="7" s="1"/>
  <c r="K288" i="6"/>
  <c r="O316" i="7" s="1"/>
  <c r="P316" i="7" s="1"/>
  <c r="K289" i="6"/>
  <c r="K290" i="6"/>
  <c r="K291" i="6"/>
  <c r="O317" i="7" s="1"/>
  <c r="P317" i="7" s="1"/>
  <c r="K292" i="6"/>
  <c r="O318" i="7" s="1"/>
  <c r="P318" i="7" s="1"/>
  <c r="K294" i="6"/>
  <c r="O319" i="7" s="1"/>
  <c r="P319" i="7" s="1"/>
  <c r="K295" i="6"/>
  <c r="O320" i="7" s="1"/>
  <c r="P320" i="7" s="1"/>
  <c r="K296" i="6"/>
  <c r="K297" i="6"/>
  <c r="K298" i="6"/>
  <c r="O290" i="7" s="1"/>
  <c r="P290" i="7" s="1"/>
  <c r="K299" i="6"/>
  <c r="K300" i="6"/>
  <c r="K302" i="6"/>
  <c r="O514" i="7" s="1"/>
  <c r="P514" i="7" s="1"/>
  <c r="K303" i="6"/>
  <c r="O513" i="7" s="1"/>
  <c r="P513" i="7" s="1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O362" i="7" s="1"/>
  <c r="P362" i="7" s="1"/>
  <c r="K324" i="6"/>
  <c r="K325" i="6"/>
  <c r="K326" i="6"/>
  <c r="K327" i="6"/>
  <c r="O87" i="7" s="1"/>
  <c r="P87" i="7" s="1"/>
  <c r="K328" i="6"/>
  <c r="K329" i="6"/>
  <c r="K330" i="6"/>
  <c r="K331" i="6"/>
  <c r="K332" i="6"/>
  <c r="K333" i="6"/>
  <c r="K334" i="6"/>
  <c r="K337" i="6"/>
  <c r="K338" i="6"/>
  <c r="K339" i="6"/>
  <c r="K340" i="6"/>
  <c r="K341" i="6"/>
  <c r="O493" i="7" s="1"/>
  <c r="P493" i="7" s="1"/>
  <c r="K342" i="6"/>
  <c r="O94" i="7" s="1"/>
  <c r="P94" i="7" s="1"/>
  <c r="K343" i="6"/>
  <c r="O381" i="7" s="1"/>
  <c r="P381" i="7" s="1"/>
  <c r="K344" i="6"/>
  <c r="O378" i="7" s="1"/>
  <c r="P378" i="7" s="1"/>
  <c r="K345" i="6"/>
  <c r="O379" i="7" s="1"/>
  <c r="P379" i="7" s="1"/>
  <c r="K346" i="6"/>
  <c r="O377" i="7" s="1"/>
  <c r="P377" i="7" s="1"/>
  <c r="K347" i="6"/>
  <c r="O376" i="7" s="1"/>
  <c r="P376" i="7" s="1"/>
  <c r="K348" i="6"/>
  <c r="O396" i="7" s="1"/>
  <c r="P396" i="7" s="1"/>
  <c r="K349" i="6"/>
  <c r="K350" i="6"/>
  <c r="O398" i="7" s="1"/>
  <c r="P398" i="7" s="1"/>
  <c r="K351" i="6"/>
  <c r="O407" i="7" s="1"/>
  <c r="P407" i="7" s="1"/>
  <c r="K352" i="6"/>
  <c r="O181" i="7" s="1"/>
  <c r="P181" i="7" s="1"/>
  <c r="K353" i="6"/>
  <c r="K354" i="6"/>
  <c r="K355" i="6"/>
  <c r="K356" i="6"/>
  <c r="K357" i="6"/>
  <c r="K358" i="6"/>
  <c r="O86" i="7" s="1"/>
  <c r="P86" i="7" s="1"/>
  <c r="K359" i="6"/>
  <c r="K360" i="6"/>
  <c r="K362" i="6"/>
  <c r="O266" i="7" s="1"/>
  <c r="P266" i="7" s="1"/>
  <c r="K363" i="6"/>
  <c r="K364" i="6"/>
  <c r="K365" i="6"/>
  <c r="K366" i="6"/>
  <c r="K367" i="6"/>
  <c r="K368" i="6"/>
  <c r="O409" i="7" s="1"/>
  <c r="P409" i="7" s="1"/>
  <c r="K369" i="6"/>
  <c r="K370" i="6"/>
  <c r="K371" i="6"/>
  <c r="K372" i="6"/>
  <c r="K373" i="6"/>
  <c r="K374" i="6"/>
  <c r="K375" i="6"/>
  <c r="K376" i="6"/>
  <c r="O502" i="7" s="1"/>
  <c r="P502" i="7" s="1"/>
  <c r="K377" i="6"/>
  <c r="O287" i="7" s="1"/>
  <c r="P287" i="7" s="1"/>
  <c r="K378" i="6"/>
  <c r="O288" i="7" s="1"/>
  <c r="P288" i="7" s="1"/>
  <c r="K379" i="6"/>
  <c r="K380" i="6"/>
  <c r="K381" i="6"/>
  <c r="K382" i="6"/>
  <c r="K383" i="6"/>
  <c r="K384" i="6"/>
  <c r="K385" i="6"/>
  <c r="K386" i="6"/>
  <c r="K387" i="6"/>
  <c r="K388" i="6"/>
  <c r="K389" i="6"/>
  <c r="K390" i="6"/>
  <c r="O41" i="7" s="1"/>
  <c r="P41" i="7" s="1"/>
  <c r="K391" i="6"/>
  <c r="O405" i="7" s="1"/>
  <c r="P405" i="7" s="1"/>
  <c r="K392" i="6"/>
  <c r="K393" i="6"/>
  <c r="O82" i="7" s="1"/>
  <c r="P82" i="7" s="1"/>
  <c r="K394" i="6"/>
  <c r="K395" i="6"/>
  <c r="O406" i="7" s="1"/>
  <c r="P406" i="7" s="1"/>
  <c r="K396" i="6"/>
  <c r="O503" i="7" s="1"/>
  <c r="P503" i="7" s="1"/>
  <c r="K397" i="6"/>
  <c r="O123" i="7" s="1"/>
  <c r="P123" i="7" s="1"/>
  <c r="K398" i="6"/>
  <c r="K399" i="6"/>
  <c r="K400" i="6"/>
  <c r="O291" i="7" s="1"/>
  <c r="P291" i="7" s="1"/>
  <c r="K401" i="6"/>
  <c r="O404" i="7" s="1"/>
  <c r="P404" i="7" s="1"/>
  <c r="K402" i="6"/>
  <c r="O418" i="7" s="1"/>
  <c r="P418" i="7" s="1"/>
  <c r="K403" i="6"/>
  <c r="O140" i="7" s="1"/>
  <c r="P140" i="7" s="1"/>
  <c r="K404" i="6"/>
  <c r="O139" i="7" s="1"/>
  <c r="P139" i="7" s="1"/>
  <c r="K405" i="6"/>
  <c r="K406" i="6"/>
  <c r="K407" i="6"/>
  <c r="K408" i="6"/>
  <c r="O538" i="7" s="1"/>
  <c r="P538" i="7" s="1"/>
  <c r="K409" i="6"/>
  <c r="K410" i="6"/>
  <c r="O424" i="7" s="1"/>
  <c r="P424" i="7" s="1"/>
  <c r="K411" i="6"/>
  <c r="K412" i="6"/>
  <c r="O497" i="7" s="1"/>
  <c r="P497" i="7" s="1"/>
  <c r="K414" i="6"/>
  <c r="O370" i="7" s="1"/>
  <c r="P370" i="7" s="1"/>
  <c r="K415" i="6"/>
  <c r="K416" i="6"/>
  <c r="K417" i="6"/>
  <c r="K418" i="6"/>
  <c r="K419" i="6"/>
  <c r="K420" i="6"/>
  <c r="K422" i="6"/>
  <c r="K423" i="6"/>
  <c r="K424" i="6"/>
  <c r="K425" i="6"/>
  <c r="K426" i="6"/>
  <c r="O172" i="7" s="1"/>
  <c r="P172" i="7" s="1"/>
  <c r="K427" i="6"/>
  <c r="K428" i="6"/>
  <c r="K429" i="6"/>
  <c r="K430" i="6"/>
  <c r="O539" i="7" s="1"/>
  <c r="P539" i="7" s="1"/>
  <c r="K431" i="6"/>
  <c r="O78" i="7" s="1"/>
  <c r="P78" i="7" s="1"/>
  <c r="K432" i="6"/>
  <c r="K433" i="6"/>
  <c r="K434" i="6"/>
  <c r="K435" i="6"/>
  <c r="O256" i="7" s="1"/>
  <c r="P256" i="7" s="1"/>
  <c r="K436" i="6"/>
  <c r="K437" i="6"/>
  <c r="K438" i="6"/>
  <c r="K439" i="6"/>
  <c r="K441" i="6"/>
  <c r="K442" i="6"/>
  <c r="K443" i="6"/>
  <c r="O178" i="7" s="1"/>
  <c r="P178" i="7" s="1"/>
  <c r="K444" i="6"/>
  <c r="O182" i="7" s="1"/>
  <c r="P182" i="7" s="1"/>
  <c r="K445" i="6"/>
  <c r="K446" i="6"/>
  <c r="K447" i="6"/>
  <c r="K448" i="6"/>
  <c r="K449" i="6"/>
  <c r="K451" i="6"/>
  <c r="K452" i="6"/>
  <c r="O257" i="7" s="1"/>
  <c r="P257" i="7" s="1"/>
  <c r="K453" i="6"/>
  <c r="K454" i="6"/>
  <c r="K455" i="6"/>
  <c r="K456" i="6"/>
  <c r="L456" i="6" s="1"/>
  <c r="K457" i="6"/>
  <c r="O260" i="7" s="1"/>
  <c r="P260" i="7" s="1"/>
  <c r="K458" i="6"/>
  <c r="K459" i="6"/>
  <c r="L459" i="6" s="1"/>
  <c r="K460" i="6"/>
  <c r="O258" i="7" s="1"/>
  <c r="P258" i="7" s="1"/>
  <c r="K461" i="6"/>
  <c r="L461" i="6" s="1"/>
  <c r="K462" i="6"/>
  <c r="L462" i="6" s="1"/>
  <c r="K463" i="6"/>
  <c r="K464" i="6"/>
  <c r="L464" i="6" s="1"/>
  <c r="K465" i="6"/>
  <c r="K466" i="6"/>
  <c r="L466" i="6" s="1"/>
  <c r="K467" i="6"/>
  <c r="L467" i="6" s="1"/>
  <c r="K468" i="6"/>
  <c r="L468" i="6" s="1"/>
  <c r="K469" i="6"/>
  <c r="L469" i="6" s="1"/>
  <c r="K470" i="6"/>
  <c r="K471" i="6"/>
  <c r="L471" i="6" s="1"/>
  <c r="K472" i="6"/>
  <c r="K473" i="6"/>
  <c r="L473" i="6" s="1"/>
  <c r="K474" i="6"/>
  <c r="O183" i="7" s="1"/>
  <c r="P183" i="7" s="1"/>
  <c r="K475" i="6"/>
  <c r="L475" i="6" s="1"/>
  <c r="K476" i="6"/>
  <c r="L476" i="6" s="1"/>
  <c r="K477" i="6"/>
  <c r="K478" i="6"/>
  <c r="O259" i="7" s="1"/>
  <c r="P259" i="7" s="1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9" i="6"/>
  <c r="L170" i="6"/>
  <c r="L171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1" i="6"/>
  <c r="L202" i="6"/>
  <c r="L203" i="6"/>
  <c r="L204" i="6"/>
  <c r="L205" i="6"/>
  <c r="L206" i="6"/>
  <c r="L207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30" i="6"/>
  <c r="L231" i="6"/>
  <c r="L232" i="6"/>
  <c r="L234" i="6"/>
  <c r="L235" i="6"/>
  <c r="L236" i="6"/>
  <c r="L237" i="6"/>
  <c r="L238" i="6"/>
  <c r="L239" i="6"/>
  <c r="L241" i="6"/>
  <c r="L242" i="6"/>
  <c r="L243" i="6"/>
  <c r="L244" i="6"/>
  <c r="L245" i="6"/>
  <c r="L246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4" i="6"/>
  <c r="L295" i="6"/>
  <c r="L296" i="6"/>
  <c r="L297" i="6"/>
  <c r="L298" i="6"/>
  <c r="L299" i="6"/>
  <c r="L300" i="6"/>
  <c r="L302" i="6"/>
  <c r="L303" i="6"/>
  <c r="L304" i="6"/>
  <c r="L305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4" i="6"/>
  <c r="L415" i="6"/>
  <c r="L416" i="6"/>
  <c r="L417" i="6"/>
  <c r="L418" i="6"/>
  <c r="L419" i="6"/>
  <c r="L420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1" i="6"/>
  <c r="L442" i="6"/>
  <c r="L443" i="6"/>
  <c r="L444" i="6"/>
  <c r="L445" i="6"/>
  <c r="L446" i="6"/>
  <c r="L447" i="6"/>
  <c r="L448" i="6"/>
  <c r="L449" i="6"/>
  <c r="L451" i="6"/>
  <c r="L452" i="6"/>
  <c r="L453" i="6"/>
  <c r="L454" i="6"/>
  <c r="L455" i="6"/>
  <c r="L457" i="6"/>
  <c r="L458" i="6"/>
  <c r="L460" i="6"/>
  <c r="L465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2" i="6"/>
  <c r="O1279" i="7" l="1"/>
  <c r="P1279" i="7" s="1"/>
  <c r="O1287" i="7"/>
  <c r="P1287" i="7" s="1"/>
  <c r="O1292" i="7"/>
  <c r="P1292" i="7" s="1"/>
  <c r="O1299" i="7"/>
  <c r="P1299" i="7" s="1"/>
  <c r="O1304" i="7"/>
  <c r="P1304" i="7" s="1"/>
  <c r="O1309" i="7"/>
  <c r="P1309" i="7" s="1"/>
  <c r="O1315" i="7"/>
  <c r="P1315" i="7" s="1"/>
  <c r="O1320" i="7"/>
  <c r="P1320" i="7" s="1"/>
  <c r="O1325" i="7"/>
  <c r="P1325" i="7" s="1"/>
  <c r="O1331" i="7"/>
  <c r="P1331" i="7" s="1"/>
  <c r="O1336" i="7"/>
  <c r="P1336" i="7" s="1"/>
  <c r="O1341" i="7"/>
  <c r="P1341" i="7" s="1"/>
  <c r="O1347" i="7"/>
  <c r="P1347" i="7" s="1"/>
  <c r="O1352" i="7"/>
  <c r="P1352" i="7" s="1"/>
  <c r="O1357" i="7"/>
  <c r="P1357" i="7" s="1"/>
  <c r="O1363" i="7"/>
  <c r="P1363" i="7" s="1"/>
  <c r="O1368" i="7"/>
  <c r="P1368" i="7" s="1"/>
  <c r="O1373" i="7"/>
  <c r="P1373" i="7" s="1"/>
  <c r="O1379" i="7"/>
  <c r="P1379" i="7" s="1"/>
  <c r="O1384" i="7"/>
  <c r="P1384" i="7" s="1"/>
  <c r="O1389" i="7"/>
  <c r="P1389" i="7" s="1"/>
  <c r="O1395" i="7"/>
  <c r="P1395" i="7" s="1"/>
  <c r="O1400" i="7"/>
  <c r="P1400" i="7" s="1"/>
  <c r="O1404" i="7"/>
  <c r="P1404" i="7" s="1"/>
  <c r="O1408" i="7"/>
  <c r="P1408" i="7" s="1"/>
  <c r="O1412" i="7"/>
  <c r="P1412" i="7" s="1"/>
  <c r="O1416" i="7"/>
  <c r="P1416" i="7" s="1"/>
  <c r="O1420" i="7"/>
  <c r="P1420" i="7" s="1"/>
  <c r="O1424" i="7"/>
  <c r="P1424" i="7" s="1"/>
  <c r="O1428" i="7"/>
  <c r="P1428" i="7" s="1"/>
  <c r="O1432" i="7"/>
  <c r="P1432" i="7" s="1"/>
  <c r="O1436" i="7"/>
  <c r="P1436" i="7" s="1"/>
  <c r="O1440" i="7"/>
  <c r="P1440" i="7" s="1"/>
  <c r="O1444" i="7"/>
  <c r="P1444" i="7" s="1"/>
  <c r="O1448" i="7"/>
  <c r="P1448" i="7" s="1"/>
  <c r="O1452" i="7"/>
  <c r="P1452" i="7" s="1"/>
  <c r="O1456" i="7"/>
  <c r="P1456" i="7" s="1"/>
  <c r="O1460" i="7"/>
  <c r="P1460" i="7" s="1"/>
  <c r="O1464" i="7"/>
  <c r="P1464" i="7" s="1"/>
  <c r="O1468" i="7"/>
  <c r="P1468" i="7" s="1"/>
  <c r="O1472" i="7"/>
  <c r="P1472" i="7" s="1"/>
  <c r="O1476" i="7"/>
  <c r="P1476" i="7" s="1"/>
  <c r="O1480" i="7"/>
  <c r="P1480" i="7" s="1"/>
  <c r="O1484" i="7"/>
  <c r="P1484" i="7" s="1"/>
  <c r="O1488" i="7"/>
  <c r="P1488" i="7" s="1"/>
  <c r="O1281" i="7"/>
  <c r="P1281" i="7" s="1"/>
  <c r="O1288" i="7"/>
  <c r="P1288" i="7" s="1"/>
  <c r="O1293" i="7"/>
  <c r="P1293" i="7" s="1"/>
  <c r="O1300" i="7"/>
  <c r="P1300" i="7" s="1"/>
  <c r="O1305" i="7"/>
  <c r="P1305" i="7" s="1"/>
  <c r="O1311" i="7"/>
  <c r="P1311" i="7" s="1"/>
  <c r="O1316" i="7"/>
  <c r="P1316" i="7" s="1"/>
  <c r="O1321" i="7"/>
  <c r="P1321" i="7" s="1"/>
  <c r="O1327" i="7"/>
  <c r="P1327" i="7" s="1"/>
  <c r="O1332" i="7"/>
  <c r="P1332" i="7" s="1"/>
  <c r="O1337" i="7"/>
  <c r="P1337" i="7" s="1"/>
  <c r="O1343" i="7"/>
  <c r="P1343" i="7" s="1"/>
  <c r="O1348" i="7"/>
  <c r="P1348" i="7" s="1"/>
  <c r="O1353" i="7"/>
  <c r="P1353" i="7" s="1"/>
  <c r="O1359" i="7"/>
  <c r="P1359" i="7" s="1"/>
  <c r="O1364" i="7"/>
  <c r="P1364" i="7" s="1"/>
  <c r="O1369" i="7"/>
  <c r="P1369" i="7" s="1"/>
  <c r="O1375" i="7"/>
  <c r="P1375" i="7" s="1"/>
  <c r="O1380" i="7"/>
  <c r="P1380" i="7" s="1"/>
  <c r="O1385" i="7"/>
  <c r="P1385" i="7" s="1"/>
  <c r="O1391" i="7"/>
  <c r="P1391" i="7" s="1"/>
  <c r="O1396" i="7"/>
  <c r="P1396" i="7" s="1"/>
  <c r="O1401" i="7"/>
  <c r="P1401" i="7" s="1"/>
  <c r="O1405" i="7"/>
  <c r="P1405" i="7" s="1"/>
  <c r="O1409" i="7"/>
  <c r="P1409" i="7" s="1"/>
  <c r="O1413" i="7"/>
  <c r="P1413" i="7" s="1"/>
  <c r="O1417" i="7"/>
  <c r="P1417" i="7" s="1"/>
  <c r="O1421" i="7"/>
  <c r="P1421" i="7" s="1"/>
  <c r="O1425" i="7"/>
  <c r="P1425" i="7" s="1"/>
  <c r="O1429" i="7"/>
  <c r="P1429" i="7" s="1"/>
  <c r="O1433" i="7"/>
  <c r="P1433" i="7" s="1"/>
  <c r="O1437" i="7"/>
  <c r="P1437" i="7" s="1"/>
  <c r="O1441" i="7"/>
  <c r="P1441" i="7" s="1"/>
  <c r="O1445" i="7"/>
  <c r="P1445" i="7" s="1"/>
  <c r="O1449" i="7"/>
  <c r="P1449" i="7" s="1"/>
  <c r="O1453" i="7"/>
  <c r="P1453" i="7" s="1"/>
  <c r="O1457" i="7"/>
  <c r="P1457" i="7" s="1"/>
  <c r="O1461" i="7"/>
  <c r="P1461" i="7" s="1"/>
  <c r="O1465" i="7"/>
  <c r="P1465" i="7" s="1"/>
  <c r="O1469" i="7"/>
  <c r="P1469" i="7" s="1"/>
  <c r="O1473" i="7"/>
  <c r="P1473" i="7" s="1"/>
  <c r="O1477" i="7"/>
  <c r="P1477" i="7" s="1"/>
  <c r="O1481" i="7"/>
  <c r="P1481" i="7" s="1"/>
  <c r="O1485" i="7"/>
  <c r="P1485" i="7" s="1"/>
  <c r="O1489" i="7"/>
  <c r="P1489" i="7" s="1"/>
  <c r="O1493" i="7"/>
  <c r="P1493" i="7" s="1"/>
  <c r="O1497" i="7"/>
  <c r="P1497" i="7" s="1"/>
  <c r="O1501" i="7"/>
  <c r="P1501" i="7" s="1"/>
  <c r="O1283" i="7"/>
  <c r="P1283" i="7" s="1"/>
  <c r="O1289" i="7"/>
  <c r="P1289" i="7" s="1"/>
  <c r="O1295" i="7"/>
  <c r="P1295" i="7" s="1"/>
  <c r="O1301" i="7"/>
  <c r="P1301" i="7" s="1"/>
  <c r="O1307" i="7"/>
  <c r="P1307" i="7" s="1"/>
  <c r="O1312" i="7"/>
  <c r="P1312" i="7" s="1"/>
  <c r="O1317" i="7"/>
  <c r="P1317" i="7" s="1"/>
  <c r="O1323" i="7"/>
  <c r="P1323" i="7" s="1"/>
  <c r="O1328" i="7"/>
  <c r="P1328" i="7" s="1"/>
  <c r="O1333" i="7"/>
  <c r="P1333" i="7" s="1"/>
  <c r="O1339" i="7"/>
  <c r="P1339" i="7" s="1"/>
  <c r="O1344" i="7"/>
  <c r="P1344" i="7" s="1"/>
  <c r="O1349" i="7"/>
  <c r="P1349" i="7" s="1"/>
  <c r="O1355" i="7"/>
  <c r="P1355" i="7" s="1"/>
  <c r="O1360" i="7"/>
  <c r="P1360" i="7" s="1"/>
  <c r="O1365" i="7"/>
  <c r="P1365" i="7" s="1"/>
  <c r="O1371" i="7"/>
  <c r="P1371" i="7" s="1"/>
  <c r="O1376" i="7"/>
  <c r="P1376" i="7" s="1"/>
  <c r="O1381" i="7"/>
  <c r="P1381" i="7" s="1"/>
  <c r="O1387" i="7"/>
  <c r="P1387" i="7" s="1"/>
  <c r="O1392" i="7"/>
  <c r="P1392" i="7" s="1"/>
  <c r="O1397" i="7"/>
  <c r="P1397" i="7" s="1"/>
  <c r="O1402" i="7"/>
  <c r="P1402" i="7" s="1"/>
  <c r="O1406" i="7"/>
  <c r="P1406" i="7" s="1"/>
  <c r="O1410" i="7"/>
  <c r="P1410" i="7" s="1"/>
  <c r="O1414" i="7"/>
  <c r="P1414" i="7" s="1"/>
  <c r="O1418" i="7"/>
  <c r="P1418" i="7" s="1"/>
  <c r="O1422" i="7"/>
  <c r="P1422" i="7" s="1"/>
  <c r="O1426" i="7"/>
  <c r="P1426" i="7" s="1"/>
  <c r="O1430" i="7"/>
  <c r="P1430" i="7" s="1"/>
  <c r="O1434" i="7"/>
  <c r="P1434" i="7" s="1"/>
  <c r="O1438" i="7"/>
  <c r="P1438" i="7" s="1"/>
  <c r="O1442" i="7"/>
  <c r="P1442" i="7" s="1"/>
  <c r="O1446" i="7"/>
  <c r="P1446" i="7" s="1"/>
  <c r="O1450" i="7"/>
  <c r="P1450" i="7" s="1"/>
  <c r="O1454" i="7"/>
  <c r="P1454" i="7" s="1"/>
  <c r="O1458" i="7"/>
  <c r="P1458" i="7" s="1"/>
  <c r="O1462" i="7"/>
  <c r="P1462" i="7" s="1"/>
  <c r="O1466" i="7"/>
  <c r="P1466" i="7" s="1"/>
  <c r="O1470" i="7"/>
  <c r="P1470" i="7" s="1"/>
  <c r="O1474" i="7"/>
  <c r="P1474" i="7" s="1"/>
  <c r="O1478" i="7"/>
  <c r="P1478" i="7" s="1"/>
  <c r="O1482" i="7"/>
  <c r="P1482" i="7" s="1"/>
  <c r="O1486" i="7"/>
  <c r="P1486" i="7" s="1"/>
  <c r="O1490" i="7"/>
  <c r="P1490" i="7" s="1"/>
  <c r="O1494" i="7"/>
  <c r="P1494" i="7" s="1"/>
  <c r="O1498" i="7"/>
  <c r="P1498" i="7" s="1"/>
  <c r="O1291" i="7"/>
  <c r="P1291" i="7" s="1"/>
  <c r="O1313" i="7"/>
  <c r="P1313" i="7" s="1"/>
  <c r="O1335" i="7"/>
  <c r="P1335" i="7" s="1"/>
  <c r="O1356" i="7"/>
  <c r="P1356" i="7" s="1"/>
  <c r="O1377" i="7"/>
  <c r="P1377" i="7" s="1"/>
  <c r="O1399" i="7"/>
  <c r="P1399" i="7" s="1"/>
  <c r="O1415" i="7"/>
  <c r="P1415" i="7" s="1"/>
  <c r="O1431" i="7"/>
  <c r="P1431" i="7" s="1"/>
  <c r="O1447" i="7"/>
  <c r="P1447" i="7" s="1"/>
  <c r="O1463" i="7"/>
  <c r="P1463" i="7" s="1"/>
  <c r="O1479" i="7"/>
  <c r="P1479" i="7" s="1"/>
  <c r="O1492" i="7"/>
  <c r="P1492" i="7" s="1"/>
  <c r="O1500" i="7"/>
  <c r="P1500" i="7" s="1"/>
  <c r="Q1282" i="7"/>
  <c r="Q1286" i="7"/>
  <c r="Q1290" i="7"/>
  <c r="Q1294" i="7"/>
  <c r="Q1298" i="7"/>
  <c r="Q1302" i="7"/>
  <c r="Q1306" i="7"/>
  <c r="Q1310" i="7"/>
  <c r="Q1314" i="7"/>
  <c r="Q1318" i="7"/>
  <c r="Q1322" i="7"/>
  <c r="Q1326" i="7"/>
  <c r="Q1330" i="7"/>
  <c r="Q1334" i="7"/>
  <c r="Q1338" i="7"/>
  <c r="Q1342" i="7"/>
  <c r="Q1346" i="7"/>
  <c r="Q1350" i="7"/>
  <c r="Q1354" i="7"/>
  <c r="Q1358" i="7"/>
  <c r="Q1362" i="7"/>
  <c r="Q1366" i="7"/>
  <c r="Q1370" i="7"/>
  <c r="Q1374" i="7"/>
  <c r="Q1378" i="7"/>
  <c r="Q1382" i="7"/>
  <c r="Q1386" i="7"/>
  <c r="Q1390" i="7"/>
  <c r="Q1394" i="7"/>
  <c r="Q1398" i="7"/>
  <c r="Q1402" i="7"/>
  <c r="Q1406" i="7"/>
  <c r="Q1410" i="7"/>
  <c r="Q1414" i="7"/>
  <c r="Q1418" i="7"/>
  <c r="Q1422" i="7"/>
  <c r="Q1426" i="7"/>
  <c r="Q1430" i="7"/>
  <c r="O1297" i="7"/>
  <c r="P1297" i="7" s="1"/>
  <c r="O1319" i="7"/>
  <c r="P1319" i="7" s="1"/>
  <c r="O1340" i="7"/>
  <c r="P1340" i="7" s="1"/>
  <c r="O1361" i="7"/>
  <c r="P1361" i="7" s="1"/>
  <c r="O1383" i="7"/>
  <c r="P1383" i="7" s="1"/>
  <c r="O1403" i="7"/>
  <c r="P1403" i="7" s="1"/>
  <c r="O1419" i="7"/>
  <c r="P1419" i="7" s="1"/>
  <c r="O1435" i="7"/>
  <c r="P1435" i="7" s="1"/>
  <c r="O1451" i="7"/>
  <c r="P1451" i="7" s="1"/>
  <c r="O1467" i="7"/>
  <c r="P1467" i="7" s="1"/>
  <c r="O1483" i="7"/>
  <c r="P1483" i="7" s="1"/>
  <c r="O1495" i="7"/>
  <c r="P1495" i="7" s="1"/>
  <c r="Q1279" i="7"/>
  <c r="Q1283" i="7"/>
  <c r="Q1287" i="7"/>
  <c r="Q1291" i="7"/>
  <c r="Q1295" i="7"/>
  <c r="Q1299" i="7"/>
  <c r="Q1303" i="7"/>
  <c r="Q1307" i="7"/>
  <c r="Q1311" i="7"/>
  <c r="Q1315" i="7"/>
  <c r="Q1319" i="7"/>
  <c r="Q1323" i="7"/>
  <c r="Q1327" i="7"/>
  <c r="Q1331" i="7"/>
  <c r="Q1335" i="7"/>
  <c r="Q1339" i="7"/>
  <c r="Q1343" i="7"/>
  <c r="Q1347" i="7"/>
  <c r="Q1351" i="7"/>
  <c r="Q1355" i="7"/>
  <c r="Q1359" i="7"/>
  <c r="Q1363" i="7"/>
  <c r="Q1367" i="7"/>
  <c r="Q1371" i="7"/>
  <c r="Q1375" i="7"/>
  <c r="Q1379" i="7"/>
  <c r="Q1383" i="7"/>
  <c r="Q1387" i="7"/>
  <c r="Q1391" i="7"/>
  <c r="Q1395" i="7"/>
  <c r="Q1399" i="7"/>
  <c r="Q1403" i="7"/>
  <c r="Q1407" i="7"/>
  <c r="Q1411" i="7"/>
  <c r="Q1415" i="7"/>
  <c r="Q1419" i="7"/>
  <c r="Q1423" i="7"/>
  <c r="Q1427" i="7"/>
  <c r="Q1431" i="7"/>
  <c r="Q1435" i="7"/>
  <c r="Q1501" i="7"/>
  <c r="O1303" i="7"/>
  <c r="P1303" i="7" s="1"/>
  <c r="O1324" i="7"/>
  <c r="P1324" i="7" s="1"/>
  <c r="O1345" i="7"/>
  <c r="P1345" i="7" s="1"/>
  <c r="O1367" i="7"/>
  <c r="P1367" i="7" s="1"/>
  <c r="O1388" i="7"/>
  <c r="P1388" i="7" s="1"/>
  <c r="O1407" i="7"/>
  <c r="P1407" i="7" s="1"/>
  <c r="O1423" i="7"/>
  <c r="P1423" i="7" s="1"/>
  <c r="O1439" i="7"/>
  <c r="P1439" i="7" s="1"/>
  <c r="O1455" i="7"/>
  <c r="P1455" i="7" s="1"/>
  <c r="O1471" i="7"/>
  <c r="P1471" i="7" s="1"/>
  <c r="O1487" i="7"/>
  <c r="P1487" i="7" s="1"/>
  <c r="O1496" i="7"/>
  <c r="P1496" i="7" s="1"/>
  <c r="Q1280" i="7"/>
  <c r="Q1284" i="7"/>
  <c r="Q1288" i="7"/>
  <c r="Q1292" i="7"/>
  <c r="Q1296" i="7"/>
  <c r="Q1300" i="7"/>
  <c r="Q1304" i="7"/>
  <c r="Q1308" i="7"/>
  <c r="Q1312" i="7"/>
  <c r="Q1316" i="7"/>
  <c r="Q1320" i="7"/>
  <c r="Q1324" i="7"/>
  <c r="Q1328" i="7"/>
  <c r="Q1332" i="7"/>
  <c r="Q1336" i="7"/>
  <c r="Q1340" i="7"/>
  <c r="Q1344" i="7"/>
  <c r="Q1348" i="7"/>
  <c r="Q1352" i="7"/>
  <c r="Q1356" i="7"/>
  <c r="Q1360" i="7"/>
  <c r="Q1364" i="7"/>
  <c r="Q1368" i="7"/>
  <c r="Q1372" i="7"/>
  <c r="Q1376" i="7"/>
  <c r="Q1380" i="7"/>
  <c r="Q1384" i="7"/>
  <c r="Q1388" i="7"/>
  <c r="Q1392" i="7"/>
  <c r="Q1396" i="7"/>
  <c r="Q1400" i="7"/>
  <c r="Q1404" i="7"/>
  <c r="Q1408" i="7"/>
  <c r="Q1412" i="7"/>
  <c r="Q1416" i="7"/>
  <c r="Q1420" i="7"/>
  <c r="Q1424" i="7"/>
  <c r="O1329" i="7"/>
  <c r="P1329" i="7" s="1"/>
  <c r="O1411" i="7"/>
  <c r="P1411" i="7" s="1"/>
  <c r="O1475" i="7"/>
  <c r="P1475" i="7" s="1"/>
  <c r="Q1285" i="7"/>
  <c r="Q1301" i="7"/>
  <c r="Q1317" i="7"/>
  <c r="Q1333" i="7"/>
  <c r="Q1349" i="7"/>
  <c r="Q1365" i="7"/>
  <c r="Q1381" i="7"/>
  <c r="Q1397" i="7"/>
  <c r="Q1413" i="7"/>
  <c r="Q1428" i="7"/>
  <c r="Q1434" i="7"/>
  <c r="Q1439" i="7"/>
  <c r="Q1443" i="7"/>
  <c r="Q1447" i="7"/>
  <c r="Q1451" i="7"/>
  <c r="Q1455" i="7"/>
  <c r="Q1459" i="7"/>
  <c r="Q1463" i="7"/>
  <c r="Q1467" i="7"/>
  <c r="Q1471" i="7"/>
  <c r="Q1475" i="7"/>
  <c r="Q1479" i="7"/>
  <c r="Q1483" i="7"/>
  <c r="Q1487" i="7"/>
  <c r="Q1491" i="7"/>
  <c r="Q1495" i="7"/>
  <c r="Q1499" i="7"/>
  <c r="O1308" i="7"/>
  <c r="P1308" i="7" s="1"/>
  <c r="Q1297" i="7"/>
  <c r="Q1345" i="7"/>
  <c r="Q1409" i="7"/>
  <c r="Q1438" i="7"/>
  <c r="Q1450" i="7"/>
  <c r="Q1462" i="7"/>
  <c r="Q1474" i="7"/>
  <c r="Q1486" i="7"/>
  <c r="Q1498" i="7"/>
  <c r="O1351" i="7"/>
  <c r="P1351" i="7" s="1"/>
  <c r="O1427" i="7"/>
  <c r="P1427" i="7" s="1"/>
  <c r="O1491" i="7"/>
  <c r="P1491" i="7" s="1"/>
  <c r="Q1289" i="7"/>
  <c r="Q1305" i="7"/>
  <c r="Q1321" i="7"/>
  <c r="Q1337" i="7"/>
  <c r="Q1353" i="7"/>
  <c r="Q1369" i="7"/>
  <c r="Q1385" i="7"/>
  <c r="Q1401" i="7"/>
  <c r="Q1417" i="7"/>
  <c r="Q1429" i="7"/>
  <c r="Q1436" i="7"/>
  <c r="Q1440" i="7"/>
  <c r="Q1444" i="7"/>
  <c r="Q1448" i="7"/>
  <c r="Q1452" i="7"/>
  <c r="Q1456" i="7"/>
  <c r="Q1460" i="7"/>
  <c r="Q1464" i="7"/>
  <c r="Q1468" i="7"/>
  <c r="Q1472" i="7"/>
  <c r="Q1476" i="7"/>
  <c r="Q1480" i="7"/>
  <c r="Q1484" i="7"/>
  <c r="Q1488" i="7"/>
  <c r="Q1492" i="7"/>
  <c r="Q1496" i="7"/>
  <c r="Q1500" i="7"/>
  <c r="O1393" i="7"/>
  <c r="P1393" i="7" s="1"/>
  <c r="Q1313" i="7"/>
  <c r="Q1361" i="7"/>
  <c r="Q1393" i="7"/>
  <c r="Q1433" i="7"/>
  <c r="Q1446" i="7"/>
  <c r="Q1458" i="7"/>
  <c r="Q1470" i="7"/>
  <c r="Q1482" i="7"/>
  <c r="Q1490" i="7"/>
  <c r="O1285" i="7"/>
  <c r="P1285" i="7" s="1"/>
  <c r="O1372" i="7"/>
  <c r="P1372" i="7" s="1"/>
  <c r="O1443" i="7"/>
  <c r="P1443" i="7" s="1"/>
  <c r="O1499" i="7"/>
  <c r="P1499" i="7" s="1"/>
  <c r="Q1293" i="7"/>
  <c r="Q1309" i="7"/>
  <c r="Q1325" i="7"/>
  <c r="Q1341" i="7"/>
  <c r="Q1357" i="7"/>
  <c r="Q1373" i="7"/>
  <c r="Q1389" i="7"/>
  <c r="Q1405" i="7"/>
  <c r="Q1421" i="7"/>
  <c r="Q1432" i="7"/>
  <c r="Q1437" i="7"/>
  <c r="Q1441" i="7"/>
  <c r="Q1445" i="7"/>
  <c r="Q1449" i="7"/>
  <c r="Q1453" i="7"/>
  <c r="Q1457" i="7"/>
  <c r="Q1461" i="7"/>
  <c r="Q1465" i="7"/>
  <c r="Q1469" i="7"/>
  <c r="Q1473" i="7"/>
  <c r="Q1477" i="7"/>
  <c r="Q1481" i="7"/>
  <c r="Q1485" i="7"/>
  <c r="Q1489" i="7"/>
  <c r="Q1493" i="7"/>
  <c r="Q1497" i="7"/>
  <c r="O1459" i="7"/>
  <c r="P1459" i="7" s="1"/>
  <c r="Q1281" i="7"/>
  <c r="Q1329" i="7"/>
  <c r="Q1377" i="7"/>
  <c r="Q1425" i="7"/>
  <c r="Q1442" i="7"/>
  <c r="Q1454" i="7"/>
  <c r="Q1466" i="7"/>
  <c r="Q1478" i="7"/>
  <c r="Q1494" i="7"/>
  <c r="O1296" i="7"/>
  <c r="P1296" i="7" s="1"/>
  <c r="O1398" i="7"/>
  <c r="P1398" i="7" s="1"/>
  <c r="O1390" i="7"/>
  <c r="P1390" i="7" s="1"/>
  <c r="O1382" i="7"/>
  <c r="P1382" i="7" s="1"/>
  <c r="O1374" i="7"/>
  <c r="P1374" i="7" s="1"/>
  <c r="O1366" i="7"/>
  <c r="P1366" i="7" s="1"/>
  <c r="O1358" i="7"/>
  <c r="P1358" i="7" s="1"/>
  <c r="O1350" i="7"/>
  <c r="P1350" i="7" s="1"/>
  <c r="O1342" i="7"/>
  <c r="P1342" i="7" s="1"/>
  <c r="O1334" i="7"/>
  <c r="P1334" i="7" s="1"/>
  <c r="O1326" i="7"/>
  <c r="P1326" i="7" s="1"/>
  <c r="O1318" i="7"/>
  <c r="P1318" i="7" s="1"/>
  <c r="O1310" i="7"/>
  <c r="P1310" i="7" s="1"/>
  <c r="O1302" i="7"/>
  <c r="P1302" i="7" s="1"/>
  <c r="O1294" i="7"/>
  <c r="P1294" i="7" s="1"/>
  <c r="O1286" i="7"/>
  <c r="P1286" i="7" s="1"/>
  <c r="O1284" i="7"/>
  <c r="P1284" i="7" s="1"/>
  <c r="O1280" i="7"/>
  <c r="P1280" i="7" s="1"/>
  <c r="O1394" i="7"/>
  <c r="P1394" i="7" s="1"/>
  <c r="O1386" i="7"/>
  <c r="P1386" i="7" s="1"/>
  <c r="O1378" i="7"/>
  <c r="P1378" i="7" s="1"/>
  <c r="O1370" i="7"/>
  <c r="P1370" i="7" s="1"/>
  <c r="O1362" i="7"/>
  <c r="P1362" i="7" s="1"/>
  <c r="O1354" i="7"/>
  <c r="P1354" i="7" s="1"/>
  <c r="O1346" i="7"/>
  <c r="P1346" i="7" s="1"/>
  <c r="O1338" i="7"/>
  <c r="P1338" i="7" s="1"/>
  <c r="O1330" i="7"/>
  <c r="P1330" i="7" s="1"/>
  <c r="O1322" i="7"/>
  <c r="P1322" i="7" s="1"/>
  <c r="O1314" i="7"/>
  <c r="P1314" i="7" s="1"/>
  <c r="O1306" i="7"/>
  <c r="P1306" i="7" s="1"/>
  <c r="O1298" i="7"/>
  <c r="P1298" i="7" s="1"/>
  <c r="O1290" i="7"/>
  <c r="P1290" i="7" s="1"/>
  <c r="O1282" i="7"/>
  <c r="P1282" i="7" s="1"/>
  <c r="O249" i="7"/>
  <c r="P249" i="7" s="1"/>
  <c r="O90" i="7"/>
  <c r="P90" i="7" s="1"/>
  <c r="O255" i="7"/>
  <c r="P255" i="7" s="1"/>
  <c r="O124" i="7"/>
  <c r="P124" i="7" s="1"/>
  <c r="O250" i="7"/>
  <c r="P250" i="7" s="1"/>
  <c r="O248" i="7"/>
  <c r="P248" i="7" s="1"/>
  <c r="O252" i="7"/>
  <c r="P252" i="7" s="1"/>
  <c r="O171" i="7"/>
  <c r="P171" i="7" s="1"/>
  <c r="O401" i="7"/>
  <c r="P401" i="7" s="1"/>
  <c r="O283" i="7"/>
  <c r="P283" i="7" s="1"/>
  <c r="O281" i="7"/>
  <c r="P281" i="7" s="1"/>
  <c r="O276" i="7"/>
  <c r="P276" i="7" s="1"/>
  <c r="O455" i="7"/>
  <c r="P455" i="7" s="1"/>
  <c r="O263" i="7"/>
  <c r="P263" i="7" s="1"/>
  <c r="O213" i="7"/>
  <c r="P213" i="7" s="1"/>
  <c r="O416" i="7"/>
  <c r="P416" i="7" s="1"/>
  <c r="O380" i="7"/>
  <c r="P380" i="7" s="1"/>
  <c r="O529" i="7"/>
  <c r="P529" i="7" s="1"/>
  <c r="O282" i="7"/>
  <c r="P282" i="7" s="1"/>
  <c r="O121" i="7"/>
  <c r="P121" i="7" s="1"/>
  <c r="O145" i="7"/>
  <c r="P145" i="7" s="1"/>
  <c r="O339" i="7"/>
  <c r="P339" i="7" s="1"/>
  <c r="O200" i="7"/>
  <c r="P200" i="7" s="1"/>
  <c r="O460" i="7"/>
  <c r="P460" i="7" s="1"/>
  <c r="O289" i="7"/>
  <c r="P289" i="7" s="1"/>
  <c r="O262" i="7"/>
  <c r="P262" i="7" s="1"/>
  <c r="O60" i="7"/>
  <c r="P60" i="7" s="1"/>
  <c r="O216" i="7"/>
  <c r="P216" i="7" s="1"/>
  <c r="O382" i="7"/>
  <c r="P382" i="7" s="1"/>
  <c r="O261" i="7"/>
  <c r="P261" i="7" s="1"/>
  <c r="O336" i="7"/>
  <c r="P336" i="7" s="1"/>
  <c r="O280" i="7"/>
  <c r="P280" i="7" s="1"/>
  <c r="O284" i="7"/>
  <c r="P284" i="7" s="1"/>
  <c r="O436" i="7"/>
  <c r="P436" i="7" s="1"/>
  <c r="O462" i="7"/>
  <c r="P462" i="7" s="1"/>
  <c r="O135" i="7"/>
  <c r="P135" i="7" s="1"/>
  <c r="O410" i="7"/>
  <c r="P410" i="7" s="1"/>
  <c r="O411" i="7"/>
  <c r="P411" i="7" s="1"/>
  <c r="O412" i="7"/>
  <c r="P412" i="7" s="1"/>
  <c r="O417" i="7"/>
  <c r="P417" i="7" s="1"/>
  <c r="O442" i="7"/>
  <c r="P442" i="7" s="1"/>
  <c r="O402" i="7"/>
  <c r="P402" i="7" s="1"/>
  <c r="O403" i="7"/>
  <c r="P403" i="7" s="1"/>
  <c r="O408" i="7"/>
  <c r="P408" i="7" s="1"/>
  <c r="O419" i="7"/>
  <c r="P419" i="7" s="1"/>
  <c r="O420" i="7"/>
  <c r="P420" i="7" s="1"/>
  <c r="Q403" i="7"/>
  <c r="Q412" i="7"/>
  <c r="O463" i="7"/>
  <c r="P463" i="7" s="1"/>
  <c r="O477" i="7"/>
  <c r="P477" i="7" s="1"/>
  <c r="O478" i="7"/>
  <c r="P478" i="7" s="1"/>
  <c r="Q498" i="7"/>
  <c r="O499" i="7"/>
  <c r="P499" i="7" s="1"/>
  <c r="Q510" i="7"/>
  <c r="O511" i="7"/>
  <c r="P511" i="7" s="1"/>
  <c r="O515" i="7"/>
  <c r="P515" i="7" s="1"/>
  <c r="O531" i="7"/>
  <c r="P531" i="7" s="1"/>
  <c r="O533" i="7"/>
  <c r="P533" i="7" s="1"/>
  <c r="Q540" i="7"/>
  <c r="O541" i="7"/>
  <c r="P541" i="7" s="1"/>
  <c r="Q543" i="7"/>
  <c r="Q545" i="7"/>
  <c r="Q547" i="7"/>
  <c r="Q549" i="7"/>
  <c r="Q551" i="7"/>
  <c r="Q553" i="7"/>
  <c r="Q555" i="7"/>
  <c r="Q557" i="7"/>
  <c r="Q559" i="7"/>
  <c r="Q561" i="7"/>
  <c r="Q563" i="7"/>
  <c r="Q565" i="7"/>
  <c r="Q567" i="7"/>
  <c r="Q569" i="7"/>
  <c r="Q571" i="7"/>
  <c r="Q573" i="7"/>
  <c r="Q575" i="7"/>
  <c r="Q577" i="7"/>
  <c r="Q579" i="7"/>
  <c r="Q581" i="7"/>
  <c r="Q583" i="7"/>
  <c r="Q585" i="7"/>
  <c r="Q587" i="7"/>
  <c r="Q589" i="7"/>
  <c r="Q591" i="7"/>
  <c r="Q593" i="7"/>
  <c r="Q595" i="7"/>
  <c r="Q597" i="7"/>
  <c r="Q599" i="7"/>
  <c r="Q601" i="7"/>
  <c r="Q603" i="7"/>
  <c r="Q605" i="7"/>
  <c r="Q607" i="7"/>
  <c r="Q408" i="7"/>
  <c r="O439" i="7"/>
  <c r="P439" i="7" s="1"/>
  <c r="Q477" i="7"/>
  <c r="Q478" i="7"/>
  <c r="Q499" i="7"/>
  <c r="O500" i="7"/>
  <c r="P500" i="7" s="1"/>
  <c r="O504" i="7"/>
  <c r="P504" i="7" s="1"/>
  <c r="Q410" i="7"/>
  <c r="Q419" i="7"/>
  <c r="O443" i="7"/>
  <c r="P443" i="7" s="1"/>
  <c r="O444" i="7"/>
  <c r="P444" i="7" s="1"/>
  <c r="O447" i="7"/>
  <c r="P447" i="7" s="1"/>
  <c r="O448" i="7"/>
  <c r="P448" i="7" s="1"/>
  <c r="O449" i="7"/>
  <c r="P449" i="7" s="1"/>
  <c r="O450" i="7"/>
  <c r="P450" i="7" s="1"/>
  <c r="O461" i="7"/>
  <c r="P461" i="7" s="1"/>
  <c r="O467" i="7"/>
  <c r="P467" i="7" s="1"/>
  <c r="O468" i="7"/>
  <c r="P468" i="7" s="1"/>
  <c r="O471" i="7"/>
  <c r="P471" i="7" s="1"/>
  <c r="Q500" i="7"/>
  <c r="O501" i="7"/>
  <c r="P501" i="7" s="1"/>
  <c r="Q504" i="7"/>
  <c r="O509" i="7"/>
  <c r="P509" i="7" s="1"/>
  <c r="O527" i="7"/>
  <c r="P527" i="7" s="1"/>
  <c r="Q442" i="7"/>
  <c r="Q443" i="7"/>
  <c r="Q444" i="7"/>
  <c r="Q468" i="7"/>
  <c r="O494" i="7"/>
  <c r="P494" i="7" s="1"/>
  <c r="O498" i="7"/>
  <c r="P498" i="7" s="1"/>
  <c r="Q501" i="7"/>
  <c r="O512" i="7"/>
  <c r="P512" i="7" s="1"/>
  <c r="Q531" i="7"/>
  <c r="Q533" i="7"/>
  <c r="O543" i="7"/>
  <c r="P543" i="7" s="1"/>
  <c r="O546" i="7"/>
  <c r="P546" i="7" s="1"/>
  <c r="Q548" i="7"/>
  <c r="O551" i="7"/>
  <c r="P551" i="7" s="1"/>
  <c r="O554" i="7"/>
  <c r="P554" i="7" s="1"/>
  <c r="Q556" i="7"/>
  <c r="O559" i="7"/>
  <c r="P559" i="7" s="1"/>
  <c r="O562" i="7"/>
  <c r="P562" i="7" s="1"/>
  <c r="Q564" i="7"/>
  <c r="O567" i="7"/>
  <c r="P567" i="7" s="1"/>
  <c r="O570" i="7"/>
  <c r="P570" i="7" s="1"/>
  <c r="Q572" i="7"/>
  <c r="O575" i="7"/>
  <c r="P575" i="7" s="1"/>
  <c r="O578" i="7"/>
  <c r="P578" i="7" s="1"/>
  <c r="Q580" i="7"/>
  <c r="O583" i="7"/>
  <c r="P583" i="7" s="1"/>
  <c r="O586" i="7"/>
  <c r="P586" i="7" s="1"/>
  <c r="Q588" i="7"/>
  <c r="O591" i="7"/>
  <c r="P591" i="7" s="1"/>
  <c r="O594" i="7"/>
  <c r="P594" i="7" s="1"/>
  <c r="Q596" i="7"/>
  <c r="O599" i="7"/>
  <c r="P599" i="7" s="1"/>
  <c r="O602" i="7"/>
  <c r="P602" i="7" s="1"/>
  <c r="Q604" i="7"/>
  <c r="O607" i="7"/>
  <c r="P607" i="7" s="1"/>
  <c r="Q609" i="7"/>
  <c r="Q611" i="7"/>
  <c r="Q613" i="7"/>
  <c r="Q615" i="7"/>
  <c r="Q617" i="7"/>
  <c r="Q619" i="7"/>
  <c r="Q621" i="7"/>
  <c r="Q623" i="7"/>
  <c r="Q625" i="7"/>
  <c r="Q627" i="7"/>
  <c r="Q629" i="7"/>
  <c r="Q631" i="7"/>
  <c r="Q633" i="7"/>
  <c r="Q635" i="7"/>
  <c r="Q637" i="7"/>
  <c r="Q639" i="7"/>
  <c r="Q641" i="7"/>
  <c r="Q643" i="7"/>
  <c r="Q645" i="7"/>
  <c r="Q647" i="7"/>
  <c r="Q649" i="7"/>
  <c r="Q651" i="7"/>
  <c r="Q653" i="7"/>
  <c r="Q656" i="7"/>
  <c r="O657" i="7"/>
  <c r="P657" i="7" s="1"/>
  <c r="Q659" i="7"/>
  <c r="O660" i="7"/>
  <c r="P660" i="7" s="1"/>
  <c r="Q663" i="7"/>
  <c r="O664" i="7"/>
  <c r="P664" i="7" s="1"/>
  <c r="Q667" i="7"/>
  <c r="O668" i="7"/>
  <c r="P668" i="7" s="1"/>
  <c r="Q671" i="7"/>
  <c r="O672" i="7"/>
  <c r="P672" i="7" s="1"/>
  <c r="Q677" i="7"/>
  <c r="Q411" i="7"/>
  <c r="O440" i="7"/>
  <c r="P440" i="7" s="1"/>
  <c r="O480" i="7"/>
  <c r="P480" i="7" s="1"/>
  <c r="Q509" i="7"/>
  <c r="O544" i="7"/>
  <c r="P544" i="7" s="1"/>
  <c r="Q546" i="7"/>
  <c r="O549" i="7"/>
  <c r="P549" i="7" s="1"/>
  <c r="O552" i="7"/>
  <c r="P552" i="7" s="1"/>
  <c r="Q554" i="7"/>
  <c r="O557" i="7"/>
  <c r="P557" i="7" s="1"/>
  <c r="O560" i="7"/>
  <c r="P560" i="7" s="1"/>
  <c r="Q562" i="7"/>
  <c r="O565" i="7"/>
  <c r="P565" i="7" s="1"/>
  <c r="O568" i="7"/>
  <c r="P568" i="7" s="1"/>
  <c r="Q570" i="7"/>
  <c r="O573" i="7"/>
  <c r="P573" i="7" s="1"/>
  <c r="O576" i="7"/>
  <c r="P576" i="7" s="1"/>
  <c r="Q578" i="7"/>
  <c r="O581" i="7"/>
  <c r="P581" i="7" s="1"/>
  <c r="O584" i="7"/>
  <c r="P584" i="7" s="1"/>
  <c r="Q586" i="7"/>
  <c r="O589" i="7"/>
  <c r="P589" i="7" s="1"/>
  <c r="O592" i="7"/>
  <c r="P592" i="7" s="1"/>
  <c r="Q594" i="7"/>
  <c r="O597" i="7"/>
  <c r="P597" i="7" s="1"/>
  <c r="O600" i="7"/>
  <c r="P600" i="7" s="1"/>
  <c r="Q602" i="7"/>
  <c r="O605" i="7"/>
  <c r="P605" i="7" s="1"/>
  <c r="O608" i="7"/>
  <c r="P608" i="7" s="1"/>
  <c r="O610" i="7"/>
  <c r="P610" i="7" s="1"/>
  <c r="O612" i="7"/>
  <c r="P612" i="7" s="1"/>
  <c r="O614" i="7"/>
  <c r="P614" i="7" s="1"/>
  <c r="O616" i="7"/>
  <c r="P616" i="7" s="1"/>
  <c r="O618" i="7"/>
  <c r="P618" i="7" s="1"/>
  <c r="O620" i="7"/>
  <c r="P620" i="7" s="1"/>
  <c r="O622" i="7"/>
  <c r="P622" i="7" s="1"/>
  <c r="O624" i="7"/>
  <c r="P624" i="7" s="1"/>
  <c r="O626" i="7"/>
  <c r="P626" i="7" s="1"/>
  <c r="O628" i="7"/>
  <c r="P628" i="7" s="1"/>
  <c r="O630" i="7"/>
  <c r="P630" i="7" s="1"/>
  <c r="O632" i="7"/>
  <c r="P632" i="7" s="1"/>
  <c r="O634" i="7"/>
  <c r="P634" i="7" s="1"/>
  <c r="O636" i="7"/>
  <c r="P636" i="7" s="1"/>
  <c r="O638" i="7"/>
  <c r="P638" i="7" s="1"/>
  <c r="O640" i="7"/>
  <c r="P640" i="7" s="1"/>
  <c r="O642" i="7"/>
  <c r="P642" i="7" s="1"/>
  <c r="O644" i="7"/>
  <c r="P644" i="7" s="1"/>
  <c r="O646" i="7"/>
  <c r="P646" i="7" s="1"/>
  <c r="O648" i="7"/>
  <c r="P648" i="7" s="1"/>
  <c r="O650" i="7"/>
  <c r="P650" i="7" s="1"/>
  <c r="O652" i="7"/>
  <c r="P652" i="7" s="1"/>
  <c r="O654" i="7"/>
  <c r="P654" i="7" s="1"/>
  <c r="Q657" i="7"/>
  <c r="O658" i="7"/>
  <c r="P658" i="7" s="1"/>
  <c r="Q660" i="7"/>
  <c r="O661" i="7"/>
  <c r="P661" i="7" s="1"/>
  <c r="Q420" i="7"/>
  <c r="O496" i="7"/>
  <c r="P496" i="7" s="1"/>
  <c r="Q511" i="7"/>
  <c r="O542" i="7"/>
  <c r="P542" i="7" s="1"/>
  <c r="O510" i="7"/>
  <c r="P510" i="7" s="1"/>
  <c r="Q544" i="7"/>
  <c r="O550" i="7"/>
  <c r="P550" i="7" s="1"/>
  <c r="O555" i="7"/>
  <c r="P555" i="7" s="1"/>
  <c r="Q560" i="7"/>
  <c r="O566" i="7"/>
  <c r="P566" i="7" s="1"/>
  <c r="O571" i="7"/>
  <c r="P571" i="7" s="1"/>
  <c r="Q576" i="7"/>
  <c r="O582" i="7"/>
  <c r="P582" i="7" s="1"/>
  <c r="O587" i="7"/>
  <c r="P587" i="7" s="1"/>
  <c r="Q592" i="7"/>
  <c r="O598" i="7"/>
  <c r="P598" i="7" s="1"/>
  <c r="O603" i="7"/>
  <c r="P603" i="7" s="1"/>
  <c r="Q608" i="7"/>
  <c r="Q612" i="7"/>
  <c r="Q616" i="7"/>
  <c r="Q620" i="7"/>
  <c r="Q624" i="7"/>
  <c r="Q628" i="7"/>
  <c r="Q632" i="7"/>
  <c r="Q636" i="7"/>
  <c r="Q640" i="7"/>
  <c r="Q644" i="7"/>
  <c r="Q648" i="7"/>
  <c r="Q652" i="7"/>
  <c r="Q665" i="7"/>
  <c r="O666" i="7"/>
  <c r="P666" i="7" s="1"/>
  <c r="Q672" i="7"/>
  <c r="O673" i="7"/>
  <c r="P673" i="7" s="1"/>
  <c r="Q676" i="7"/>
  <c r="O677" i="7"/>
  <c r="P677" i="7" s="1"/>
  <c r="O678" i="7"/>
  <c r="P678" i="7" s="1"/>
  <c r="Q681" i="7"/>
  <c r="O682" i="7"/>
  <c r="P682" i="7" s="1"/>
  <c r="Q685" i="7"/>
  <c r="O686" i="7"/>
  <c r="P686" i="7" s="1"/>
  <c r="Q688" i="7"/>
  <c r="O689" i="7"/>
  <c r="P689" i="7" s="1"/>
  <c r="Q692" i="7"/>
  <c r="O693" i="7"/>
  <c r="P693" i="7" s="1"/>
  <c r="Q696" i="7"/>
  <c r="O697" i="7"/>
  <c r="P697" i="7" s="1"/>
  <c r="Q699" i="7"/>
  <c r="O700" i="7"/>
  <c r="P700" i="7" s="1"/>
  <c r="Q703" i="7"/>
  <c r="O704" i="7"/>
  <c r="P704" i="7" s="1"/>
  <c r="Q707" i="7"/>
  <c r="O708" i="7"/>
  <c r="P708" i="7" s="1"/>
  <c r="Q710" i="7"/>
  <c r="Q712" i="7"/>
  <c r="Q714" i="7"/>
  <c r="Q716" i="7"/>
  <c r="Q718" i="7"/>
  <c r="Q720" i="7"/>
  <c r="Q722" i="7"/>
  <c r="Q724" i="7"/>
  <c r="Q726" i="7"/>
  <c r="Q728" i="7"/>
  <c r="Q730" i="7"/>
  <c r="Q732" i="7"/>
  <c r="Q734" i="7"/>
  <c r="Q736" i="7"/>
  <c r="Q738" i="7"/>
  <c r="Q740" i="7"/>
  <c r="Q742" i="7"/>
  <c r="Q744" i="7"/>
  <c r="Q746" i="7"/>
  <c r="Q748" i="7"/>
  <c r="Q750" i="7"/>
  <c r="Q752" i="7"/>
  <c r="Q754" i="7"/>
  <c r="Q756" i="7"/>
  <c r="Q758" i="7"/>
  <c r="Q760" i="7"/>
  <c r="Q762" i="7"/>
  <c r="Q764" i="7"/>
  <c r="Q766" i="7"/>
  <c r="Q768" i="7"/>
  <c r="Q770" i="7"/>
  <c r="Q772" i="7"/>
  <c r="Q774" i="7"/>
  <c r="Q776" i="7"/>
  <c r="Q778" i="7"/>
  <c r="Q780" i="7"/>
  <c r="Q782" i="7"/>
  <c r="Q784" i="7"/>
  <c r="Q786" i="7"/>
  <c r="Q788" i="7"/>
  <c r="Q790" i="7"/>
  <c r="Q792" i="7"/>
  <c r="O795" i="7"/>
  <c r="P795" i="7" s="1"/>
  <c r="O797" i="7"/>
  <c r="P797" i="7" s="1"/>
  <c r="O799" i="7"/>
  <c r="P799" i="7" s="1"/>
  <c r="O801" i="7"/>
  <c r="P801" i="7" s="1"/>
  <c r="O803" i="7"/>
  <c r="P803" i="7" s="1"/>
  <c r="O805" i="7"/>
  <c r="P805" i="7" s="1"/>
  <c r="O807" i="7"/>
  <c r="P807" i="7" s="1"/>
  <c r="O809" i="7"/>
  <c r="P809" i="7" s="1"/>
  <c r="O811" i="7"/>
  <c r="P811" i="7" s="1"/>
  <c r="O813" i="7"/>
  <c r="P813" i="7" s="1"/>
  <c r="O815" i="7"/>
  <c r="P815" i="7" s="1"/>
  <c r="O817" i="7"/>
  <c r="P817" i="7" s="1"/>
  <c r="O819" i="7"/>
  <c r="P819" i="7" s="1"/>
  <c r="O821" i="7"/>
  <c r="P821" i="7" s="1"/>
  <c r="O823" i="7"/>
  <c r="P823" i="7" s="1"/>
  <c r="O825" i="7"/>
  <c r="P825" i="7" s="1"/>
  <c r="O827" i="7"/>
  <c r="P827" i="7" s="1"/>
  <c r="O829" i="7"/>
  <c r="P829" i="7" s="1"/>
  <c r="O831" i="7"/>
  <c r="P831" i="7" s="1"/>
  <c r="O833" i="7"/>
  <c r="P833" i="7" s="1"/>
  <c r="O835" i="7"/>
  <c r="P835" i="7" s="1"/>
  <c r="O837" i="7"/>
  <c r="P837" i="7" s="1"/>
  <c r="O839" i="7"/>
  <c r="P839" i="7" s="1"/>
  <c r="O841" i="7"/>
  <c r="P841" i="7" s="1"/>
  <c r="O843" i="7"/>
  <c r="P843" i="7" s="1"/>
  <c r="O845" i="7"/>
  <c r="P845" i="7" s="1"/>
  <c r="O847" i="7"/>
  <c r="P847" i="7" s="1"/>
  <c r="O849" i="7"/>
  <c r="P849" i="7" s="1"/>
  <c r="O851" i="7"/>
  <c r="P851" i="7" s="1"/>
  <c r="O853" i="7"/>
  <c r="P853" i="7" s="1"/>
  <c r="O855" i="7"/>
  <c r="P855" i="7" s="1"/>
  <c r="O857" i="7"/>
  <c r="P857" i="7" s="1"/>
  <c r="O859" i="7"/>
  <c r="P859" i="7" s="1"/>
  <c r="O861" i="7"/>
  <c r="P861" i="7" s="1"/>
  <c r="O863" i="7"/>
  <c r="P863" i="7" s="1"/>
  <c r="O865" i="7"/>
  <c r="P865" i="7" s="1"/>
  <c r="O867" i="7"/>
  <c r="P867" i="7" s="1"/>
  <c r="O869" i="7"/>
  <c r="P869" i="7" s="1"/>
  <c r="O871" i="7"/>
  <c r="P871" i="7" s="1"/>
  <c r="O873" i="7"/>
  <c r="P873" i="7" s="1"/>
  <c r="O875" i="7"/>
  <c r="P875" i="7" s="1"/>
  <c r="O877" i="7"/>
  <c r="P877" i="7" s="1"/>
  <c r="O879" i="7"/>
  <c r="P879" i="7" s="1"/>
  <c r="O881" i="7"/>
  <c r="P881" i="7" s="1"/>
  <c r="O883" i="7"/>
  <c r="P883" i="7" s="1"/>
  <c r="O885" i="7"/>
  <c r="P885" i="7" s="1"/>
  <c r="O887" i="7"/>
  <c r="P887" i="7" s="1"/>
  <c r="O889" i="7"/>
  <c r="P889" i="7" s="1"/>
  <c r="O891" i="7"/>
  <c r="P891" i="7" s="1"/>
  <c r="O893" i="7"/>
  <c r="P893" i="7" s="1"/>
  <c r="O895" i="7"/>
  <c r="P895" i="7" s="1"/>
  <c r="O897" i="7"/>
  <c r="P897" i="7" s="1"/>
  <c r="O899" i="7"/>
  <c r="P899" i="7" s="1"/>
  <c r="O901" i="7"/>
  <c r="P901" i="7" s="1"/>
  <c r="O903" i="7"/>
  <c r="P903" i="7" s="1"/>
  <c r="O905" i="7"/>
  <c r="P905" i="7" s="1"/>
  <c r="O907" i="7"/>
  <c r="P907" i="7" s="1"/>
  <c r="O909" i="7"/>
  <c r="P909" i="7" s="1"/>
  <c r="O911" i="7"/>
  <c r="P911" i="7" s="1"/>
  <c r="O913" i="7"/>
  <c r="P913" i="7" s="1"/>
  <c r="O915" i="7"/>
  <c r="P915" i="7" s="1"/>
  <c r="O917" i="7"/>
  <c r="P917" i="7" s="1"/>
  <c r="O919" i="7"/>
  <c r="P919" i="7" s="1"/>
  <c r="O921" i="7"/>
  <c r="P921" i="7" s="1"/>
  <c r="O923" i="7"/>
  <c r="P923" i="7" s="1"/>
  <c r="O925" i="7"/>
  <c r="P925" i="7" s="1"/>
  <c r="O927" i="7"/>
  <c r="P927" i="7" s="1"/>
  <c r="O929" i="7"/>
  <c r="P929" i="7" s="1"/>
  <c r="O931" i="7"/>
  <c r="P931" i="7" s="1"/>
  <c r="O933" i="7"/>
  <c r="P933" i="7" s="1"/>
  <c r="O935" i="7"/>
  <c r="P935" i="7" s="1"/>
  <c r="O937" i="7"/>
  <c r="P937" i="7" s="1"/>
  <c r="O540" i="7"/>
  <c r="P540" i="7" s="1"/>
  <c r="O545" i="7"/>
  <c r="P545" i="7" s="1"/>
  <c r="Q550" i="7"/>
  <c r="O556" i="7"/>
  <c r="P556" i="7" s="1"/>
  <c r="O561" i="7"/>
  <c r="P561" i="7" s="1"/>
  <c r="Q566" i="7"/>
  <c r="O572" i="7"/>
  <c r="P572" i="7" s="1"/>
  <c r="O577" i="7"/>
  <c r="P577" i="7" s="1"/>
  <c r="Q582" i="7"/>
  <c r="O588" i="7"/>
  <c r="P588" i="7" s="1"/>
  <c r="O593" i="7"/>
  <c r="P593" i="7" s="1"/>
  <c r="Q598" i="7"/>
  <c r="O604" i="7"/>
  <c r="P604" i="7" s="1"/>
  <c r="O609" i="7"/>
  <c r="P609" i="7" s="1"/>
  <c r="O613" i="7"/>
  <c r="P613" i="7" s="1"/>
  <c r="O617" i="7"/>
  <c r="P617" i="7" s="1"/>
  <c r="O621" i="7"/>
  <c r="P621" i="7" s="1"/>
  <c r="O625" i="7"/>
  <c r="P625" i="7" s="1"/>
  <c r="O629" i="7"/>
  <c r="P629" i="7" s="1"/>
  <c r="O633" i="7"/>
  <c r="P633" i="7" s="1"/>
  <c r="O637" i="7"/>
  <c r="P637" i="7" s="1"/>
  <c r="O641" i="7"/>
  <c r="P641" i="7" s="1"/>
  <c r="O645" i="7"/>
  <c r="P645" i="7" s="1"/>
  <c r="O649" i="7"/>
  <c r="P649" i="7" s="1"/>
  <c r="O653" i="7"/>
  <c r="P653" i="7" s="1"/>
  <c r="Q666" i="7"/>
  <c r="O667" i="7"/>
  <c r="P667" i="7" s="1"/>
  <c r="Q668" i="7"/>
  <c r="O669" i="7"/>
  <c r="P669" i="7" s="1"/>
  <c r="Q673" i="7"/>
  <c r="O674" i="7"/>
  <c r="P674" i="7" s="1"/>
  <c r="Q678" i="7"/>
  <c r="O679" i="7"/>
  <c r="P679" i="7" s="1"/>
  <c r="Q682" i="7"/>
  <c r="O683" i="7"/>
  <c r="P683" i="7" s="1"/>
  <c r="Q686" i="7"/>
  <c r="O687" i="7"/>
  <c r="P687" i="7" s="1"/>
  <c r="Q689" i="7"/>
  <c r="O690" i="7"/>
  <c r="P690" i="7" s="1"/>
  <c r="Q693" i="7"/>
  <c r="O694" i="7"/>
  <c r="P694" i="7" s="1"/>
  <c r="Q697" i="7"/>
  <c r="O698" i="7"/>
  <c r="P698" i="7" s="1"/>
  <c r="Q700" i="7"/>
  <c r="O701" i="7"/>
  <c r="P701" i="7" s="1"/>
  <c r="Q704" i="7"/>
  <c r="O705" i="7"/>
  <c r="P705" i="7" s="1"/>
  <c r="Q708" i="7"/>
  <c r="O709" i="7"/>
  <c r="P709" i="7" s="1"/>
  <c r="O711" i="7"/>
  <c r="P711" i="7" s="1"/>
  <c r="O713" i="7"/>
  <c r="P713" i="7" s="1"/>
  <c r="O715" i="7"/>
  <c r="P715" i="7" s="1"/>
  <c r="O717" i="7"/>
  <c r="P717" i="7" s="1"/>
  <c r="O719" i="7"/>
  <c r="P719" i="7" s="1"/>
  <c r="O721" i="7"/>
  <c r="P721" i="7" s="1"/>
  <c r="O723" i="7"/>
  <c r="P723" i="7" s="1"/>
  <c r="O725" i="7"/>
  <c r="P725" i="7" s="1"/>
  <c r="O727" i="7"/>
  <c r="P727" i="7" s="1"/>
  <c r="O729" i="7"/>
  <c r="P729" i="7" s="1"/>
  <c r="O731" i="7"/>
  <c r="P731" i="7" s="1"/>
  <c r="O733" i="7"/>
  <c r="P733" i="7" s="1"/>
  <c r="O735" i="7"/>
  <c r="P735" i="7" s="1"/>
  <c r="O737" i="7"/>
  <c r="P737" i="7" s="1"/>
  <c r="O739" i="7"/>
  <c r="P739" i="7" s="1"/>
  <c r="O741" i="7"/>
  <c r="P741" i="7" s="1"/>
  <c r="O743" i="7"/>
  <c r="P743" i="7" s="1"/>
  <c r="O745" i="7"/>
  <c r="P745" i="7" s="1"/>
  <c r="O747" i="7"/>
  <c r="P747" i="7" s="1"/>
  <c r="O749" i="7"/>
  <c r="P749" i="7" s="1"/>
  <c r="O751" i="7"/>
  <c r="P751" i="7" s="1"/>
  <c r="O753" i="7"/>
  <c r="P753" i="7" s="1"/>
  <c r="O755" i="7"/>
  <c r="P755" i="7" s="1"/>
  <c r="O757" i="7"/>
  <c r="P757" i="7" s="1"/>
  <c r="O759" i="7"/>
  <c r="P759" i="7" s="1"/>
  <c r="O761" i="7"/>
  <c r="P761" i="7" s="1"/>
  <c r="O763" i="7"/>
  <c r="P763" i="7" s="1"/>
  <c r="O765" i="7"/>
  <c r="P765" i="7" s="1"/>
  <c r="O767" i="7"/>
  <c r="P767" i="7" s="1"/>
  <c r="O769" i="7"/>
  <c r="P769" i="7" s="1"/>
  <c r="O771" i="7"/>
  <c r="P771" i="7" s="1"/>
  <c r="O773" i="7"/>
  <c r="P773" i="7" s="1"/>
  <c r="O775" i="7"/>
  <c r="P775" i="7" s="1"/>
  <c r="O777" i="7"/>
  <c r="P777" i="7" s="1"/>
  <c r="O779" i="7"/>
  <c r="P779" i="7" s="1"/>
  <c r="O781" i="7"/>
  <c r="P781" i="7" s="1"/>
  <c r="O783" i="7"/>
  <c r="P783" i="7" s="1"/>
  <c r="O785" i="7"/>
  <c r="P785" i="7" s="1"/>
  <c r="O787" i="7"/>
  <c r="P787" i="7" s="1"/>
  <c r="O789" i="7"/>
  <c r="P789" i="7" s="1"/>
  <c r="O791" i="7"/>
  <c r="P791" i="7" s="1"/>
  <c r="O793" i="7"/>
  <c r="P793" i="7" s="1"/>
  <c r="Q795" i="7"/>
  <c r="Q797" i="7"/>
  <c r="Q799" i="7"/>
  <c r="Q801" i="7"/>
  <c r="Q803" i="7"/>
  <c r="Q805" i="7"/>
  <c r="Q807" i="7"/>
  <c r="Q809" i="7"/>
  <c r="Q811" i="7"/>
  <c r="Q813" i="7"/>
  <c r="Q815" i="7"/>
  <c r="Q817" i="7"/>
  <c r="Q819" i="7"/>
  <c r="Q821" i="7"/>
  <c r="Q823" i="7"/>
  <c r="Q825" i="7"/>
  <c r="Q827" i="7"/>
  <c r="Q829" i="7"/>
  <c r="Q831" i="7"/>
  <c r="Q833" i="7"/>
  <c r="Q835" i="7"/>
  <c r="Q837" i="7"/>
  <c r="Q839" i="7"/>
  <c r="Q841" i="7"/>
  <c r="Q843" i="7"/>
  <c r="Q845" i="7"/>
  <c r="Q847" i="7"/>
  <c r="Q849" i="7"/>
  <c r="Q851" i="7"/>
  <c r="Q853" i="7"/>
  <c r="Q855" i="7"/>
  <c r="Q857" i="7"/>
  <c r="Q859" i="7"/>
  <c r="Q861" i="7"/>
  <c r="Q863" i="7"/>
  <c r="Q865" i="7"/>
  <c r="Q867" i="7"/>
  <c r="Q869" i="7"/>
  <c r="Q871" i="7"/>
  <c r="Q873" i="7"/>
  <c r="Q875" i="7"/>
  <c r="Q877" i="7"/>
  <c r="Q879" i="7"/>
  <c r="Q881" i="7"/>
  <c r="Q883" i="7"/>
  <c r="Q885" i="7"/>
  <c r="Q887" i="7"/>
  <c r="Q889" i="7"/>
  <c r="Q891" i="7"/>
  <c r="Q893" i="7"/>
  <c r="Q895" i="7"/>
  <c r="Q897" i="7"/>
  <c r="Q899" i="7"/>
  <c r="Q901" i="7"/>
  <c r="Q450" i="7"/>
  <c r="Q541" i="7"/>
  <c r="O547" i="7"/>
  <c r="P547" i="7" s="1"/>
  <c r="Q552" i="7"/>
  <c r="O558" i="7"/>
  <c r="P558" i="7" s="1"/>
  <c r="O563" i="7"/>
  <c r="P563" i="7" s="1"/>
  <c r="Q568" i="7"/>
  <c r="O574" i="7"/>
  <c r="P574" i="7" s="1"/>
  <c r="O579" i="7"/>
  <c r="P579" i="7" s="1"/>
  <c r="Q584" i="7"/>
  <c r="O590" i="7"/>
  <c r="P590" i="7" s="1"/>
  <c r="O595" i="7"/>
  <c r="P595" i="7" s="1"/>
  <c r="Q600" i="7"/>
  <c r="O606" i="7"/>
  <c r="P606" i="7" s="1"/>
  <c r="Q610" i="7"/>
  <c r="Q614" i="7"/>
  <c r="Q618" i="7"/>
  <c r="Q622" i="7"/>
  <c r="Q626" i="7"/>
  <c r="Q630" i="7"/>
  <c r="Q634" i="7"/>
  <c r="Q638" i="7"/>
  <c r="Q642" i="7"/>
  <c r="Q646" i="7"/>
  <c r="Q650" i="7"/>
  <c r="Q654" i="7"/>
  <c r="O655" i="7"/>
  <c r="P655" i="7" s="1"/>
  <c r="Q661" i="7"/>
  <c r="O662" i="7"/>
  <c r="P662" i="7" s="1"/>
  <c r="Q669" i="7"/>
  <c r="O670" i="7"/>
  <c r="P670" i="7" s="1"/>
  <c r="Q674" i="7"/>
  <c r="O675" i="7"/>
  <c r="P675" i="7" s="1"/>
  <c r="Q679" i="7"/>
  <c r="O680" i="7"/>
  <c r="P680" i="7" s="1"/>
  <c r="Q683" i="7"/>
  <c r="O684" i="7"/>
  <c r="P684" i="7" s="1"/>
  <c r="Q687" i="7"/>
  <c r="O688" i="7"/>
  <c r="P688" i="7" s="1"/>
  <c r="Q690" i="7"/>
  <c r="O691" i="7"/>
  <c r="P691" i="7" s="1"/>
  <c r="Q694" i="7"/>
  <c r="O695" i="7"/>
  <c r="P695" i="7" s="1"/>
  <c r="Q698" i="7"/>
  <c r="O699" i="7"/>
  <c r="P699" i="7" s="1"/>
  <c r="Q701" i="7"/>
  <c r="O702" i="7"/>
  <c r="P702" i="7" s="1"/>
  <c r="Q705" i="7"/>
  <c r="O706" i="7"/>
  <c r="P706" i="7" s="1"/>
  <c r="Q709" i="7"/>
  <c r="Q711" i="7"/>
  <c r="Q713" i="7"/>
  <c r="Q715" i="7"/>
  <c r="Q717" i="7"/>
  <c r="Q719" i="7"/>
  <c r="Q721" i="7"/>
  <c r="Q723" i="7"/>
  <c r="Q725" i="7"/>
  <c r="Q727" i="7"/>
  <c r="Q729" i="7"/>
  <c r="Q731" i="7"/>
  <c r="Q733" i="7"/>
  <c r="Q735" i="7"/>
  <c r="Q737" i="7"/>
  <c r="Q739" i="7"/>
  <c r="Q741" i="7"/>
  <c r="Q743" i="7"/>
  <c r="Q745" i="7"/>
  <c r="Q747" i="7"/>
  <c r="Q749" i="7"/>
  <c r="Q751" i="7"/>
  <c r="Q753" i="7"/>
  <c r="Q755" i="7"/>
  <c r="Q757" i="7"/>
  <c r="Q759" i="7"/>
  <c r="Q761" i="7"/>
  <c r="Q763" i="7"/>
  <c r="Q765" i="7"/>
  <c r="Q767" i="7"/>
  <c r="Q769" i="7"/>
  <c r="Q771" i="7"/>
  <c r="Q773" i="7"/>
  <c r="Q775" i="7"/>
  <c r="Q777" i="7"/>
  <c r="Q779" i="7"/>
  <c r="Q781" i="7"/>
  <c r="Q783" i="7"/>
  <c r="Q785" i="7"/>
  <c r="Q787" i="7"/>
  <c r="Q789" i="7"/>
  <c r="Q791" i="7"/>
  <c r="Q793" i="7"/>
  <c r="O794" i="7"/>
  <c r="P794" i="7" s="1"/>
  <c r="O796" i="7"/>
  <c r="P796" i="7" s="1"/>
  <c r="O798" i="7"/>
  <c r="P798" i="7" s="1"/>
  <c r="O800" i="7"/>
  <c r="P800" i="7" s="1"/>
  <c r="O802" i="7"/>
  <c r="P802" i="7" s="1"/>
  <c r="O804" i="7"/>
  <c r="P804" i="7" s="1"/>
  <c r="O806" i="7"/>
  <c r="P806" i="7" s="1"/>
  <c r="O808" i="7"/>
  <c r="P808" i="7" s="1"/>
  <c r="O810" i="7"/>
  <c r="P810" i="7" s="1"/>
  <c r="O812" i="7"/>
  <c r="P812" i="7" s="1"/>
  <c r="O814" i="7"/>
  <c r="P814" i="7" s="1"/>
  <c r="O816" i="7"/>
  <c r="P816" i="7" s="1"/>
  <c r="O818" i="7"/>
  <c r="P818" i="7" s="1"/>
  <c r="O820" i="7"/>
  <c r="P820" i="7" s="1"/>
  <c r="O822" i="7"/>
  <c r="P822" i="7" s="1"/>
  <c r="O824" i="7"/>
  <c r="P824" i="7" s="1"/>
  <c r="O826" i="7"/>
  <c r="P826" i="7" s="1"/>
  <c r="O828" i="7"/>
  <c r="P828" i="7" s="1"/>
  <c r="O830" i="7"/>
  <c r="P830" i="7" s="1"/>
  <c r="O832" i="7"/>
  <c r="P832" i="7" s="1"/>
  <c r="O834" i="7"/>
  <c r="P834" i="7" s="1"/>
  <c r="O836" i="7"/>
  <c r="P836" i="7" s="1"/>
  <c r="O838" i="7"/>
  <c r="P838" i="7" s="1"/>
  <c r="O840" i="7"/>
  <c r="P840" i="7" s="1"/>
  <c r="O842" i="7"/>
  <c r="P842" i="7" s="1"/>
  <c r="O844" i="7"/>
  <c r="P844" i="7" s="1"/>
  <c r="O846" i="7"/>
  <c r="P846" i="7" s="1"/>
  <c r="O848" i="7"/>
  <c r="P848" i="7" s="1"/>
  <c r="O850" i="7"/>
  <c r="P850" i="7" s="1"/>
  <c r="O852" i="7"/>
  <c r="P852" i="7" s="1"/>
  <c r="O854" i="7"/>
  <c r="P854" i="7" s="1"/>
  <c r="O856" i="7"/>
  <c r="P856" i="7" s="1"/>
  <c r="O858" i="7"/>
  <c r="P858" i="7" s="1"/>
  <c r="O860" i="7"/>
  <c r="P860" i="7" s="1"/>
  <c r="O862" i="7"/>
  <c r="P862" i="7" s="1"/>
  <c r="O864" i="7"/>
  <c r="P864" i="7" s="1"/>
  <c r="O866" i="7"/>
  <c r="P866" i="7" s="1"/>
  <c r="O868" i="7"/>
  <c r="P868" i="7" s="1"/>
  <c r="O870" i="7"/>
  <c r="P870" i="7" s="1"/>
  <c r="O872" i="7"/>
  <c r="P872" i="7" s="1"/>
  <c r="O874" i="7"/>
  <c r="P874" i="7" s="1"/>
  <c r="O876" i="7"/>
  <c r="P876" i="7" s="1"/>
  <c r="O878" i="7"/>
  <c r="P878" i="7" s="1"/>
  <c r="O880" i="7"/>
  <c r="P880" i="7" s="1"/>
  <c r="O882" i="7"/>
  <c r="P882" i="7" s="1"/>
  <c r="O884" i="7"/>
  <c r="P884" i="7" s="1"/>
  <c r="O886" i="7"/>
  <c r="P886" i="7" s="1"/>
  <c r="O888" i="7"/>
  <c r="P888" i="7" s="1"/>
  <c r="O890" i="7"/>
  <c r="P890" i="7" s="1"/>
  <c r="O892" i="7"/>
  <c r="P892" i="7" s="1"/>
  <c r="O894" i="7"/>
  <c r="P894" i="7" s="1"/>
  <c r="O896" i="7"/>
  <c r="P896" i="7" s="1"/>
  <c r="O898" i="7"/>
  <c r="P898" i="7" s="1"/>
  <c r="O900" i="7"/>
  <c r="P900" i="7" s="1"/>
  <c r="O902" i="7"/>
  <c r="P902" i="7" s="1"/>
  <c r="O904" i="7"/>
  <c r="P904" i="7" s="1"/>
  <c r="O906" i="7"/>
  <c r="P906" i="7" s="1"/>
  <c r="O908" i="7"/>
  <c r="P908" i="7" s="1"/>
  <c r="O910" i="7"/>
  <c r="P910" i="7" s="1"/>
  <c r="O912" i="7"/>
  <c r="P912" i="7" s="1"/>
  <c r="O914" i="7"/>
  <c r="P914" i="7" s="1"/>
  <c r="O916" i="7"/>
  <c r="P916" i="7" s="1"/>
  <c r="O918" i="7"/>
  <c r="P918" i="7" s="1"/>
  <c r="O920" i="7"/>
  <c r="P920" i="7" s="1"/>
  <c r="O922" i="7"/>
  <c r="P922" i="7" s="1"/>
  <c r="Q542" i="7"/>
  <c r="O564" i="7"/>
  <c r="P564" i="7" s="1"/>
  <c r="O585" i="7"/>
  <c r="P585" i="7" s="1"/>
  <c r="Q606" i="7"/>
  <c r="O623" i="7"/>
  <c r="P623" i="7" s="1"/>
  <c r="O639" i="7"/>
  <c r="P639" i="7" s="1"/>
  <c r="Q662" i="7"/>
  <c r="O663" i="7"/>
  <c r="P663" i="7" s="1"/>
  <c r="Q664" i="7"/>
  <c r="O665" i="7"/>
  <c r="P665" i="7" s="1"/>
  <c r="Q670" i="7"/>
  <c r="O671" i="7"/>
  <c r="P671" i="7" s="1"/>
  <c r="O710" i="7"/>
  <c r="P710" i="7" s="1"/>
  <c r="O718" i="7"/>
  <c r="P718" i="7" s="1"/>
  <c r="O726" i="7"/>
  <c r="P726" i="7" s="1"/>
  <c r="O734" i="7"/>
  <c r="P734" i="7" s="1"/>
  <c r="O742" i="7"/>
  <c r="P742" i="7" s="1"/>
  <c r="O750" i="7"/>
  <c r="P750" i="7" s="1"/>
  <c r="O758" i="7"/>
  <c r="P758" i="7" s="1"/>
  <c r="O766" i="7"/>
  <c r="P766" i="7" s="1"/>
  <c r="O774" i="7"/>
  <c r="P774" i="7" s="1"/>
  <c r="O782" i="7"/>
  <c r="P782" i="7" s="1"/>
  <c r="O790" i="7"/>
  <c r="P790" i="7" s="1"/>
  <c r="Q800" i="7"/>
  <c r="Q808" i="7"/>
  <c r="Q816" i="7"/>
  <c r="Q824" i="7"/>
  <c r="Q832" i="7"/>
  <c r="Q840" i="7"/>
  <c r="Q848" i="7"/>
  <c r="Q856" i="7"/>
  <c r="Q864" i="7"/>
  <c r="Q872" i="7"/>
  <c r="Q880" i="7"/>
  <c r="Q888" i="7"/>
  <c r="Q896" i="7"/>
  <c r="Q903" i="7"/>
  <c r="Q907" i="7"/>
  <c r="Q911" i="7"/>
  <c r="Q915" i="7"/>
  <c r="Q919" i="7"/>
  <c r="Q923" i="7"/>
  <c r="O926" i="7"/>
  <c r="P926" i="7" s="1"/>
  <c r="Q928" i="7"/>
  <c r="Q931" i="7"/>
  <c r="O934" i="7"/>
  <c r="P934" i="7" s="1"/>
  <c r="Q936" i="7"/>
  <c r="O939" i="7"/>
  <c r="P939" i="7" s="1"/>
  <c r="O941" i="7"/>
  <c r="P941" i="7" s="1"/>
  <c r="O943" i="7"/>
  <c r="P943" i="7" s="1"/>
  <c r="O945" i="7"/>
  <c r="P945" i="7" s="1"/>
  <c r="O947" i="7"/>
  <c r="P947" i="7" s="1"/>
  <c r="O949" i="7"/>
  <c r="P949" i="7" s="1"/>
  <c r="O951" i="7"/>
  <c r="P951" i="7" s="1"/>
  <c r="O953" i="7"/>
  <c r="P953" i="7" s="1"/>
  <c r="O955" i="7"/>
  <c r="P955" i="7" s="1"/>
  <c r="O957" i="7"/>
  <c r="P957" i="7" s="1"/>
  <c r="O959" i="7"/>
  <c r="P959" i="7" s="1"/>
  <c r="O961" i="7"/>
  <c r="P961" i="7" s="1"/>
  <c r="O963" i="7"/>
  <c r="P963" i="7" s="1"/>
  <c r="O965" i="7"/>
  <c r="P965" i="7" s="1"/>
  <c r="O967" i="7"/>
  <c r="P967" i="7" s="1"/>
  <c r="O969" i="7"/>
  <c r="P969" i="7" s="1"/>
  <c r="O971" i="7"/>
  <c r="P971" i="7" s="1"/>
  <c r="O973" i="7"/>
  <c r="P973" i="7" s="1"/>
  <c r="O975" i="7"/>
  <c r="P975" i="7" s="1"/>
  <c r="O977" i="7"/>
  <c r="P977" i="7" s="1"/>
  <c r="O979" i="7"/>
  <c r="P979" i="7" s="1"/>
  <c r="O981" i="7"/>
  <c r="P981" i="7" s="1"/>
  <c r="O983" i="7"/>
  <c r="P983" i="7" s="1"/>
  <c r="O985" i="7"/>
  <c r="P985" i="7" s="1"/>
  <c r="O987" i="7"/>
  <c r="P987" i="7" s="1"/>
  <c r="O989" i="7"/>
  <c r="P989" i="7" s="1"/>
  <c r="O991" i="7"/>
  <c r="P991" i="7" s="1"/>
  <c r="O993" i="7"/>
  <c r="P993" i="7" s="1"/>
  <c r="O995" i="7"/>
  <c r="P995" i="7" s="1"/>
  <c r="O997" i="7"/>
  <c r="P997" i="7" s="1"/>
  <c r="O999" i="7"/>
  <c r="P999" i="7" s="1"/>
  <c r="O1001" i="7"/>
  <c r="P1001" i="7" s="1"/>
  <c r="O1003" i="7"/>
  <c r="P1003" i="7" s="1"/>
  <c r="O1005" i="7"/>
  <c r="P1005" i="7" s="1"/>
  <c r="O1007" i="7"/>
  <c r="P1007" i="7" s="1"/>
  <c r="O1009" i="7"/>
  <c r="P1009" i="7" s="1"/>
  <c r="O1011" i="7"/>
  <c r="P1011" i="7" s="1"/>
  <c r="O1013" i="7"/>
  <c r="P1013" i="7" s="1"/>
  <c r="O1015" i="7"/>
  <c r="P1015" i="7" s="1"/>
  <c r="O1017" i="7"/>
  <c r="P1017" i="7" s="1"/>
  <c r="O1019" i="7"/>
  <c r="P1019" i="7" s="1"/>
  <c r="O1021" i="7"/>
  <c r="P1021" i="7" s="1"/>
  <c r="O1023" i="7"/>
  <c r="P1023" i="7" s="1"/>
  <c r="O1025" i="7"/>
  <c r="P1025" i="7" s="1"/>
  <c r="O1027" i="7"/>
  <c r="P1027" i="7" s="1"/>
  <c r="O1029" i="7"/>
  <c r="P1029" i="7" s="1"/>
  <c r="O1031" i="7"/>
  <c r="P1031" i="7" s="1"/>
  <c r="O1033" i="7"/>
  <c r="P1033" i="7" s="1"/>
  <c r="O1035" i="7"/>
  <c r="P1035" i="7" s="1"/>
  <c r="O1037" i="7"/>
  <c r="P1037" i="7" s="1"/>
  <c r="O1039" i="7"/>
  <c r="P1039" i="7" s="1"/>
  <c r="O1041" i="7"/>
  <c r="P1041" i="7" s="1"/>
  <c r="O1043" i="7"/>
  <c r="P1043" i="7" s="1"/>
  <c r="O1045" i="7"/>
  <c r="P1045" i="7" s="1"/>
  <c r="O1047" i="7"/>
  <c r="P1047" i="7" s="1"/>
  <c r="O1049" i="7"/>
  <c r="P1049" i="7" s="1"/>
  <c r="O1051" i="7"/>
  <c r="P1051" i="7" s="1"/>
  <c r="O1053" i="7"/>
  <c r="P1053" i="7" s="1"/>
  <c r="O1055" i="7"/>
  <c r="P1055" i="7" s="1"/>
  <c r="O1057" i="7"/>
  <c r="P1057" i="7" s="1"/>
  <c r="O1059" i="7"/>
  <c r="P1059" i="7" s="1"/>
  <c r="O1061" i="7"/>
  <c r="P1061" i="7" s="1"/>
  <c r="O1063" i="7"/>
  <c r="P1063" i="7" s="1"/>
  <c r="O1065" i="7"/>
  <c r="P1065" i="7" s="1"/>
  <c r="O1067" i="7"/>
  <c r="P1067" i="7" s="1"/>
  <c r="O1069" i="7"/>
  <c r="P1069" i="7" s="1"/>
  <c r="O1071" i="7"/>
  <c r="P1071" i="7" s="1"/>
  <c r="O1073" i="7"/>
  <c r="P1073" i="7" s="1"/>
  <c r="O1075" i="7"/>
  <c r="P1075" i="7" s="1"/>
  <c r="O1077" i="7"/>
  <c r="P1077" i="7" s="1"/>
  <c r="O1079" i="7"/>
  <c r="P1079" i="7" s="1"/>
  <c r="O1081" i="7"/>
  <c r="P1081" i="7" s="1"/>
  <c r="O1083" i="7"/>
  <c r="P1083" i="7" s="1"/>
  <c r="O1085" i="7"/>
  <c r="P1085" i="7" s="1"/>
  <c r="O1087" i="7"/>
  <c r="P1087" i="7" s="1"/>
  <c r="O1089" i="7"/>
  <c r="P1089" i="7" s="1"/>
  <c r="O1091" i="7"/>
  <c r="P1091" i="7" s="1"/>
  <c r="O1093" i="7"/>
  <c r="P1093" i="7" s="1"/>
  <c r="O1095" i="7"/>
  <c r="P1095" i="7" s="1"/>
  <c r="O1097" i="7"/>
  <c r="P1097" i="7" s="1"/>
  <c r="O1099" i="7"/>
  <c r="P1099" i="7" s="1"/>
  <c r="O1101" i="7"/>
  <c r="P1101" i="7" s="1"/>
  <c r="O1103" i="7"/>
  <c r="P1103" i="7" s="1"/>
  <c r="O1105" i="7"/>
  <c r="P1105" i="7" s="1"/>
  <c r="O1107" i="7"/>
  <c r="P1107" i="7" s="1"/>
  <c r="O1109" i="7"/>
  <c r="P1109" i="7" s="1"/>
  <c r="O1111" i="7"/>
  <c r="P1111" i="7" s="1"/>
  <c r="O1113" i="7"/>
  <c r="P1113" i="7" s="1"/>
  <c r="O1115" i="7"/>
  <c r="P1115" i="7" s="1"/>
  <c r="O1117" i="7"/>
  <c r="P1117" i="7" s="1"/>
  <c r="O1119" i="7"/>
  <c r="P1119" i="7" s="1"/>
  <c r="O1121" i="7"/>
  <c r="P1121" i="7" s="1"/>
  <c r="O1123" i="7"/>
  <c r="P1123" i="7" s="1"/>
  <c r="O1125" i="7"/>
  <c r="P1125" i="7" s="1"/>
  <c r="O1127" i="7"/>
  <c r="P1127" i="7" s="1"/>
  <c r="O1129" i="7"/>
  <c r="P1129" i="7" s="1"/>
  <c r="O1131" i="7"/>
  <c r="P1131" i="7" s="1"/>
  <c r="O1133" i="7"/>
  <c r="P1133" i="7" s="1"/>
  <c r="O1135" i="7"/>
  <c r="P1135" i="7" s="1"/>
  <c r="O1137" i="7"/>
  <c r="P1137" i="7" s="1"/>
  <c r="O1139" i="7"/>
  <c r="P1139" i="7" s="1"/>
  <c r="O1141" i="7"/>
  <c r="P1141" i="7" s="1"/>
  <c r="O1143" i="7"/>
  <c r="P1143" i="7" s="1"/>
  <c r="O1145" i="7"/>
  <c r="P1145" i="7" s="1"/>
  <c r="O1147" i="7"/>
  <c r="P1147" i="7" s="1"/>
  <c r="O1149" i="7"/>
  <c r="P1149" i="7" s="1"/>
  <c r="O1151" i="7"/>
  <c r="P1151" i="7" s="1"/>
  <c r="O1153" i="7"/>
  <c r="P1153" i="7" s="1"/>
  <c r="O1155" i="7"/>
  <c r="P1155" i="7" s="1"/>
  <c r="O1157" i="7"/>
  <c r="P1157" i="7" s="1"/>
  <c r="O1159" i="7"/>
  <c r="P1159" i="7" s="1"/>
  <c r="O1161" i="7"/>
  <c r="P1161" i="7" s="1"/>
  <c r="O1163" i="7"/>
  <c r="P1163" i="7" s="1"/>
  <c r="O1165" i="7"/>
  <c r="P1165" i="7" s="1"/>
  <c r="O1167" i="7"/>
  <c r="P1167" i="7" s="1"/>
  <c r="O1169" i="7"/>
  <c r="P1169" i="7" s="1"/>
  <c r="O1171" i="7"/>
  <c r="P1171" i="7" s="1"/>
  <c r="O1173" i="7"/>
  <c r="P1173" i="7" s="1"/>
  <c r="O1175" i="7"/>
  <c r="P1175" i="7" s="1"/>
  <c r="O1177" i="7"/>
  <c r="P1177" i="7" s="1"/>
  <c r="O1179" i="7"/>
  <c r="P1179" i="7" s="1"/>
  <c r="O1181" i="7"/>
  <c r="P1181" i="7" s="1"/>
  <c r="O1183" i="7"/>
  <c r="P1183" i="7" s="1"/>
  <c r="O1185" i="7"/>
  <c r="P1185" i="7" s="1"/>
  <c r="O1187" i="7"/>
  <c r="P1187" i="7" s="1"/>
  <c r="O1189" i="7"/>
  <c r="P1189" i="7" s="1"/>
  <c r="O1191" i="7"/>
  <c r="P1191" i="7" s="1"/>
  <c r="O1193" i="7"/>
  <c r="P1193" i="7" s="1"/>
  <c r="O1195" i="7"/>
  <c r="P1195" i="7" s="1"/>
  <c r="O1197" i="7"/>
  <c r="P1197" i="7" s="1"/>
  <c r="O1199" i="7"/>
  <c r="P1199" i="7" s="1"/>
  <c r="O1201" i="7"/>
  <c r="P1201" i="7" s="1"/>
  <c r="O1203" i="7"/>
  <c r="P1203" i="7" s="1"/>
  <c r="O1205" i="7"/>
  <c r="P1205" i="7" s="1"/>
  <c r="O1207" i="7"/>
  <c r="P1207" i="7" s="1"/>
  <c r="O1209" i="7"/>
  <c r="P1209" i="7" s="1"/>
  <c r="O1211" i="7"/>
  <c r="P1211" i="7" s="1"/>
  <c r="O1213" i="7"/>
  <c r="P1213" i="7" s="1"/>
  <c r="O1215" i="7"/>
  <c r="P1215" i="7" s="1"/>
  <c r="O1217" i="7"/>
  <c r="P1217" i="7" s="1"/>
  <c r="O1219" i="7"/>
  <c r="P1219" i="7" s="1"/>
  <c r="O1221" i="7"/>
  <c r="P1221" i="7" s="1"/>
  <c r="O1223" i="7"/>
  <c r="P1223" i="7" s="1"/>
  <c r="O1225" i="7"/>
  <c r="P1225" i="7" s="1"/>
  <c r="O1227" i="7"/>
  <c r="P1227" i="7" s="1"/>
  <c r="O1229" i="7"/>
  <c r="P1229" i="7" s="1"/>
  <c r="O1231" i="7"/>
  <c r="P1231" i="7" s="1"/>
  <c r="O1233" i="7"/>
  <c r="P1233" i="7" s="1"/>
  <c r="O1235" i="7"/>
  <c r="P1235" i="7" s="1"/>
  <c r="O1237" i="7"/>
  <c r="P1237" i="7" s="1"/>
  <c r="O1239" i="7"/>
  <c r="P1239" i="7" s="1"/>
  <c r="O1241" i="7"/>
  <c r="P1241" i="7" s="1"/>
  <c r="O1243" i="7"/>
  <c r="P1243" i="7" s="1"/>
  <c r="O1245" i="7"/>
  <c r="P1245" i="7" s="1"/>
  <c r="O1247" i="7"/>
  <c r="P1247" i="7" s="1"/>
  <c r="O1249" i="7"/>
  <c r="P1249" i="7" s="1"/>
  <c r="O1251" i="7"/>
  <c r="P1251" i="7" s="1"/>
  <c r="O1253" i="7"/>
  <c r="P1253" i="7" s="1"/>
  <c r="O1255" i="7"/>
  <c r="P1255" i="7" s="1"/>
  <c r="O1257" i="7"/>
  <c r="P1257" i="7" s="1"/>
  <c r="O1259" i="7"/>
  <c r="P1259" i="7" s="1"/>
  <c r="O1261" i="7"/>
  <c r="P1261" i="7" s="1"/>
  <c r="O1263" i="7"/>
  <c r="P1263" i="7" s="1"/>
  <c r="O1265" i="7"/>
  <c r="P1265" i="7" s="1"/>
  <c r="O1267" i="7"/>
  <c r="P1267" i="7" s="1"/>
  <c r="O1269" i="7"/>
  <c r="P1269" i="7" s="1"/>
  <c r="O1271" i="7"/>
  <c r="P1271" i="7" s="1"/>
  <c r="O1273" i="7"/>
  <c r="P1273" i="7" s="1"/>
  <c r="O1275" i="7"/>
  <c r="P1275" i="7" s="1"/>
  <c r="O1277" i="7"/>
  <c r="P1277" i="7" s="1"/>
  <c r="O26" i="7"/>
  <c r="P26" i="7" s="1"/>
  <c r="Q27" i="7"/>
  <c r="O548" i="7"/>
  <c r="P548" i="7" s="1"/>
  <c r="O569" i="7"/>
  <c r="P569" i="7" s="1"/>
  <c r="Q590" i="7"/>
  <c r="O611" i="7"/>
  <c r="P611" i="7" s="1"/>
  <c r="O627" i="7"/>
  <c r="P627" i="7" s="1"/>
  <c r="O643" i="7"/>
  <c r="P643" i="7" s="1"/>
  <c r="Q684" i="7"/>
  <c r="O685" i="7"/>
  <c r="P685" i="7" s="1"/>
  <c r="Q691" i="7"/>
  <c r="O692" i="7"/>
  <c r="P692" i="7" s="1"/>
  <c r="Q706" i="7"/>
  <c r="O707" i="7"/>
  <c r="P707" i="7" s="1"/>
  <c r="O712" i="7"/>
  <c r="P712" i="7" s="1"/>
  <c r="O720" i="7"/>
  <c r="P720" i="7" s="1"/>
  <c r="O728" i="7"/>
  <c r="P728" i="7" s="1"/>
  <c r="O736" i="7"/>
  <c r="P736" i="7" s="1"/>
  <c r="O744" i="7"/>
  <c r="P744" i="7" s="1"/>
  <c r="O752" i="7"/>
  <c r="P752" i="7" s="1"/>
  <c r="O760" i="7"/>
  <c r="P760" i="7" s="1"/>
  <c r="O768" i="7"/>
  <c r="P768" i="7" s="1"/>
  <c r="O776" i="7"/>
  <c r="P776" i="7" s="1"/>
  <c r="O784" i="7"/>
  <c r="P784" i="7" s="1"/>
  <c r="O792" i="7"/>
  <c r="P792" i="7" s="1"/>
  <c r="Q794" i="7"/>
  <c r="Q802" i="7"/>
  <c r="Q810" i="7"/>
  <c r="Q818" i="7"/>
  <c r="Q826" i="7"/>
  <c r="Q834" i="7"/>
  <c r="Q842" i="7"/>
  <c r="Q850" i="7"/>
  <c r="Q858" i="7"/>
  <c r="Q866" i="7"/>
  <c r="Q874" i="7"/>
  <c r="Q882" i="7"/>
  <c r="Q890" i="7"/>
  <c r="Q898" i="7"/>
  <c r="Q904" i="7"/>
  <c r="Q908" i="7"/>
  <c r="Q912" i="7"/>
  <c r="Q916" i="7"/>
  <c r="Q920" i="7"/>
  <c r="O924" i="7"/>
  <c r="P924" i="7" s="1"/>
  <c r="Q926" i="7"/>
  <c r="Q929" i="7"/>
  <c r="O932" i="7"/>
  <c r="P932" i="7" s="1"/>
  <c r="Q934" i="7"/>
  <c r="Q937" i="7"/>
  <c r="Q939" i="7"/>
  <c r="Q941" i="7"/>
  <c r="Q943" i="7"/>
  <c r="Q945" i="7"/>
  <c r="Q947" i="7"/>
  <c r="Q949" i="7"/>
  <c r="Q951" i="7"/>
  <c r="Q953" i="7"/>
  <c r="Q955" i="7"/>
  <c r="Q957" i="7"/>
  <c r="Q959" i="7"/>
  <c r="Q961" i="7"/>
  <c r="Q963" i="7"/>
  <c r="Q965" i="7"/>
  <c r="Q967" i="7"/>
  <c r="Q969" i="7"/>
  <c r="Q971" i="7"/>
  <c r="Q973" i="7"/>
  <c r="Q975" i="7"/>
  <c r="Q977" i="7"/>
  <c r="Q979" i="7"/>
  <c r="Q981" i="7"/>
  <c r="Q983" i="7"/>
  <c r="Q985" i="7"/>
  <c r="Q987" i="7"/>
  <c r="Q989" i="7"/>
  <c r="Q991" i="7"/>
  <c r="Q993" i="7"/>
  <c r="Q995" i="7"/>
  <c r="Q997" i="7"/>
  <c r="Q999" i="7"/>
  <c r="Q1001" i="7"/>
  <c r="Q1003" i="7"/>
  <c r="Q1005" i="7"/>
  <c r="Q1007" i="7"/>
  <c r="Q1009" i="7"/>
  <c r="Q1011" i="7"/>
  <c r="Q1013" i="7"/>
  <c r="Q1015" i="7"/>
  <c r="Q1017" i="7"/>
  <c r="Q1019" i="7"/>
  <c r="Q1021" i="7"/>
  <c r="Q1023" i="7"/>
  <c r="Q1025" i="7"/>
  <c r="Q1027" i="7"/>
  <c r="Q1029" i="7"/>
  <c r="Q1031" i="7"/>
  <c r="Q1033" i="7"/>
  <c r="Q1035" i="7"/>
  <c r="Q1037" i="7"/>
  <c r="Q1039" i="7"/>
  <c r="Q1041" i="7"/>
  <c r="Q1043" i="7"/>
  <c r="Q1045" i="7"/>
  <c r="Q1047" i="7"/>
  <c r="Q1049" i="7"/>
  <c r="Q1051" i="7"/>
  <c r="Q1053" i="7"/>
  <c r="Q1055" i="7"/>
  <c r="Q1057" i="7"/>
  <c r="Q1059" i="7"/>
  <c r="Q1061" i="7"/>
  <c r="Q1063" i="7"/>
  <c r="Q1065" i="7"/>
  <c r="Q1067" i="7"/>
  <c r="Q1069" i="7"/>
  <c r="Q1071" i="7"/>
  <c r="Q1073" i="7"/>
  <c r="Q1075" i="7"/>
  <c r="Q1077" i="7"/>
  <c r="Q1079" i="7"/>
  <c r="Q1081" i="7"/>
  <c r="Q1083" i="7"/>
  <c r="Q1085" i="7"/>
  <c r="Q1087" i="7"/>
  <c r="Q1089" i="7"/>
  <c r="Q1091" i="7"/>
  <c r="Q1093" i="7"/>
  <c r="Q1095" i="7"/>
  <c r="Q1097" i="7"/>
  <c r="Q1099" i="7"/>
  <c r="Q1101" i="7"/>
  <c r="Q1103" i="7"/>
  <c r="Q1105" i="7"/>
  <c r="Q1107" i="7"/>
  <c r="Q1109" i="7"/>
  <c r="Q1111" i="7"/>
  <c r="Q1113" i="7"/>
  <c r="Q1115" i="7"/>
  <c r="Q1117" i="7"/>
  <c r="Q1119" i="7"/>
  <c r="Q1121" i="7"/>
  <c r="Q1123" i="7"/>
  <c r="Q1125" i="7"/>
  <c r="Q1127" i="7"/>
  <c r="Q1129" i="7"/>
  <c r="Q1131" i="7"/>
  <c r="Q1133" i="7"/>
  <c r="Q1135" i="7"/>
  <c r="Q1137" i="7"/>
  <c r="Q1139" i="7"/>
  <c r="Q1141" i="7"/>
  <c r="Q1143" i="7"/>
  <c r="Q1145" i="7"/>
  <c r="Q1147" i="7"/>
  <c r="Q1149" i="7"/>
  <c r="Q1151" i="7"/>
  <c r="Q1153" i="7"/>
  <c r="Q1155" i="7"/>
  <c r="Q1157" i="7"/>
  <c r="Q1159" i="7"/>
  <c r="Q1161" i="7"/>
  <c r="Q1163" i="7"/>
  <c r="Q1165" i="7"/>
  <c r="Q1167" i="7"/>
  <c r="O553" i="7"/>
  <c r="P553" i="7" s="1"/>
  <c r="Q574" i="7"/>
  <c r="O596" i="7"/>
  <c r="P596" i="7" s="1"/>
  <c r="O615" i="7"/>
  <c r="P615" i="7" s="1"/>
  <c r="O631" i="7"/>
  <c r="P631" i="7" s="1"/>
  <c r="O647" i="7"/>
  <c r="P647" i="7" s="1"/>
  <c r="Q658" i="7"/>
  <c r="O659" i="7"/>
  <c r="P659" i="7" s="1"/>
  <c r="Q675" i="7"/>
  <c r="O676" i="7"/>
  <c r="P676" i="7" s="1"/>
  <c r="O714" i="7"/>
  <c r="P714" i="7" s="1"/>
  <c r="O722" i="7"/>
  <c r="P722" i="7" s="1"/>
  <c r="O730" i="7"/>
  <c r="P730" i="7" s="1"/>
  <c r="O738" i="7"/>
  <c r="P738" i="7" s="1"/>
  <c r="O746" i="7"/>
  <c r="P746" i="7" s="1"/>
  <c r="O754" i="7"/>
  <c r="P754" i="7" s="1"/>
  <c r="O762" i="7"/>
  <c r="P762" i="7" s="1"/>
  <c r="O770" i="7"/>
  <c r="P770" i="7" s="1"/>
  <c r="O778" i="7"/>
  <c r="P778" i="7" s="1"/>
  <c r="O786" i="7"/>
  <c r="P786" i="7" s="1"/>
  <c r="Q796" i="7"/>
  <c r="Q804" i="7"/>
  <c r="Q812" i="7"/>
  <c r="Q820" i="7"/>
  <c r="Q828" i="7"/>
  <c r="Q836" i="7"/>
  <c r="Q844" i="7"/>
  <c r="Q852" i="7"/>
  <c r="Q860" i="7"/>
  <c r="Q868" i="7"/>
  <c r="Q876" i="7"/>
  <c r="Q884" i="7"/>
  <c r="Q892" i="7"/>
  <c r="Q900" i="7"/>
  <c r="Q905" i="7"/>
  <c r="Q909" i="7"/>
  <c r="Q913" i="7"/>
  <c r="Q917" i="7"/>
  <c r="Q921" i="7"/>
  <c r="Q924" i="7"/>
  <c r="Q927" i="7"/>
  <c r="O930" i="7"/>
  <c r="P930" i="7" s="1"/>
  <c r="Q932" i="7"/>
  <c r="Q935" i="7"/>
  <c r="O938" i="7"/>
  <c r="P938" i="7" s="1"/>
  <c r="O940" i="7"/>
  <c r="P940" i="7" s="1"/>
  <c r="O942" i="7"/>
  <c r="P942" i="7" s="1"/>
  <c r="O944" i="7"/>
  <c r="P944" i="7" s="1"/>
  <c r="O946" i="7"/>
  <c r="P946" i="7" s="1"/>
  <c r="O948" i="7"/>
  <c r="P948" i="7" s="1"/>
  <c r="O950" i="7"/>
  <c r="P950" i="7" s="1"/>
  <c r="O952" i="7"/>
  <c r="P952" i="7" s="1"/>
  <c r="O954" i="7"/>
  <c r="P954" i="7" s="1"/>
  <c r="O956" i="7"/>
  <c r="P956" i="7" s="1"/>
  <c r="O958" i="7"/>
  <c r="P958" i="7" s="1"/>
  <c r="O960" i="7"/>
  <c r="P960" i="7" s="1"/>
  <c r="O962" i="7"/>
  <c r="P962" i="7" s="1"/>
  <c r="O964" i="7"/>
  <c r="P964" i="7" s="1"/>
  <c r="O966" i="7"/>
  <c r="P966" i="7" s="1"/>
  <c r="O968" i="7"/>
  <c r="P968" i="7" s="1"/>
  <c r="O970" i="7"/>
  <c r="P970" i="7" s="1"/>
  <c r="O972" i="7"/>
  <c r="P972" i="7" s="1"/>
  <c r="O974" i="7"/>
  <c r="P974" i="7" s="1"/>
  <c r="O976" i="7"/>
  <c r="P976" i="7" s="1"/>
  <c r="O978" i="7"/>
  <c r="P978" i="7" s="1"/>
  <c r="O980" i="7"/>
  <c r="P980" i="7" s="1"/>
  <c r="O982" i="7"/>
  <c r="P982" i="7" s="1"/>
  <c r="O984" i="7"/>
  <c r="P984" i="7" s="1"/>
  <c r="O986" i="7"/>
  <c r="P986" i="7" s="1"/>
  <c r="O988" i="7"/>
  <c r="P988" i="7" s="1"/>
  <c r="O990" i="7"/>
  <c r="P990" i="7" s="1"/>
  <c r="O992" i="7"/>
  <c r="P992" i="7" s="1"/>
  <c r="O994" i="7"/>
  <c r="P994" i="7" s="1"/>
  <c r="O996" i="7"/>
  <c r="P996" i="7" s="1"/>
  <c r="O998" i="7"/>
  <c r="P998" i="7" s="1"/>
  <c r="O1000" i="7"/>
  <c r="P1000" i="7" s="1"/>
  <c r="O1002" i="7"/>
  <c r="P1002" i="7" s="1"/>
  <c r="O1004" i="7"/>
  <c r="P1004" i="7" s="1"/>
  <c r="O1006" i="7"/>
  <c r="P1006" i="7" s="1"/>
  <c r="O1008" i="7"/>
  <c r="P1008" i="7" s="1"/>
  <c r="O1010" i="7"/>
  <c r="P1010" i="7" s="1"/>
  <c r="O1012" i="7"/>
  <c r="P1012" i="7" s="1"/>
  <c r="O1014" i="7"/>
  <c r="P1014" i="7" s="1"/>
  <c r="O1016" i="7"/>
  <c r="P1016" i="7" s="1"/>
  <c r="O1018" i="7"/>
  <c r="P1018" i="7" s="1"/>
  <c r="O1020" i="7"/>
  <c r="P1020" i="7" s="1"/>
  <c r="O1022" i="7"/>
  <c r="P1022" i="7" s="1"/>
  <c r="O1024" i="7"/>
  <c r="P1024" i="7" s="1"/>
  <c r="O1026" i="7"/>
  <c r="P1026" i="7" s="1"/>
  <c r="O1028" i="7"/>
  <c r="P1028" i="7" s="1"/>
  <c r="O1030" i="7"/>
  <c r="P1030" i="7" s="1"/>
  <c r="O1032" i="7"/>
  <c r="P1032" i="7" s="1"/>
  <c r="O1034" i="7"/>
  <c r="P1034" i="7" s="1"/>
  <c r="O1036" i="7"/>
  <c r="P1036" i="7" s="1"/>
  <c r="O1038" i="7"/>
  <c r="P1038" i="7" s="1"/>
  <c r="O1040" i="7"/>
  <c r="P1040" i="7" s="1"/>
  <c r="O1042" i="7"/>
  <c r="P1042" i="7" s="1"/>
  <c r="O1044" i="7"/>
  <c r="P1044" i="7" s="1"/>
  <c r="O1046" i="7"/>
  <c r="P1046" i="7" s="1"/>
  <c r="O1048" i="7"/>
  <c r="P1048" i="7" s="1"/>
  <c r="O1050" i="7"/>
  <c r="P1050" i="7" s="1"/>
  <c r="O1052" i="7"/>
  <c r="P1052" i="7" s="1"/>
  <c r="O1054" i="7"/>
  <c r="P1054" i="7" s="1"/>
  <c r="O1056" i="7"/>
  <c r="P1056" i="7" s="1"/>
  <c r="O1058" i="7"/>
  <c r="P1058" i="7" s="1"/>
  <c r="O1060" i="7"/>
  <c r="P1060" i="7" s="1"/>
  <c r="O1062" i="7"/>
  <c r="P1062" i="7" s="1"/>
  <c r="O1064" i="7"/>
  <c r="P1064" i="7" s="1"/>
  <c r="O1066" i="7"/>
  <c r="P1066" i="7" s="1"/>
  <c r="O1068" i="7"/>
  <c r="P1068" i="7" s="1"/>
  <c r="O1070" i="7"/>
  <c r="P1070" i="7" s="1"/>
  <c r="O1072" i="7"/>
  <c r="P1072" i="7" s="1"/>
  <c r="O1074" i="7"/>
  <c r="P1074" i="7" s="1"/>
  <c r="O1076" i="7"/>
  <c r="P1076" i="7" s="1"/>
  <c r="O1078" i="7"/>
  <c r="P1078" i="7" s="1"/>
  <c r="O1080" i="7"/>
  <c r="P1080" i="7" s="1"/>
  <c r="O1082" i="7"/>
  <c r="P1082" i="7" s="1"/>
  <c r="O1084" i="7"/>
  <c r="P1084" i="7" s="1"/>
  <c r="O1086" i="7"/>
  <c r="P1086" i="7" s="1"/>
  <c r="O1088" i="7"/>
  <c r="P1088" i="7" s="1"/>
  <c r="O1090" i="7"/>
  <c r="P1090" i="7" s="1"/>
  <c r="O1092" i="7"/>
  <c r="P1092" i="7" s="1"/>
  <c r="O1094" i="7"/>
  <c r="P1094" i="7" s="1"/>
  <c r="O1096" i="7"/>
  <c r="P1096" i="7" s="1"/>
  <c r="O1098" i="7"/>
  <c r="P1098" i="7" s="1"/>
  <c r="O1100" i="7"/>
  <c r="P1100" i="7" s="1"/>
  <c r="O1102" i="7"/>
  <c r="P1102" i="7" s="1"/>
  <c r="O1104" i="7"/>
  <c r="P1104" i="7" s="1"/>
  <c r="O1106" i="7"/>
  <c r="P1106" i="7" s="1"/>
  <c r="O1108" i="7"/>
  <c r="P1108" i="7" s="1"/>
  <c r="O1110" i="7"/>
  <c r="P1110" i="7" s="1"/>
  <c r="O1112" i="7"/>
  <c r="P1112" i="7" s="1"/>
  <c r="O1114" i="7"/>
  <c r="P1114" i="7" s="1"/>
  <c r="O1116" i="7"/>
  <c r="P1116" i="7" s="1"/>
  <c r="O1118" i="7"/>
  <c r="P1118" i="7" s="1"/>
  <c r="O1120" i="7"/>
  <c r="P1120" i="7" s="1"/>
  <c r="O1122" i="7"/>
  <c r="P1122" i="7" s="1"/>
  <c r="O1124" i="7"/>
  <c r="P1124" i="7" s="1"/>
  <c r="O1126" i="7"/>
  <c r="P1126" i="7" s="1"/>
  <c r="O1128" i="7"/>
  <c r="P1128" i="7" s="1"/>
  <c r="O1130" i="7"/>
  <c r="P1130" i="7" s="1"/>
  <c r="O1132" i="7"/>
  <c r="P1132" i="7" s="1"/>
  <c r="O1134" i="7"/>
  <c r="P1134" i="7" s="1"/>
  <c r="O1136" i="7"/>
  <c r="P1136" i="7" s="1"/>
  <c r="O1138" i="7"/>
  <c r="P1138" i="7" s="1"/>
  <c r="O1140" i="7"/>
  <c r="P1140" i="7" s="1"/>
  <c r="O1142" i="7"/>
  <c r="P1142" i="7" s="1"/>
  <c r="O1144" i="7"/>
  <c r="P1144" i="7" s="1"/>
  <c r="O1146" i="7"/>
  <c r="P1146" i="7" s="1"/>
  <c r="O1148" i="7"/>
  <c r="P1148" i="7" s="1"/>
  <c r="O1150" i="7"/>
  <c r="P1150" i="7" s="1"/>
  <c r="O1152" i="7"/>
  <c r="P1152" i="7" s="1"/>
  <c r="O1154" i="7"/>
  <c r="P1154" i="7" s="1"/>
  <c r="O1156" i="7"/>
  <c r="P1156" i="7" s="1"/>
  <c r="O1158" i="7"/>
  <c r="P1158" i="7" s="1"/>
  <c r="O1160" i="7"/>
  <c r="P1160" i="7" s="1"/>
  <c r="O1162" i="7"/>
  <c r="P1162" i="7" s="1"/>
  <c r="O1164" i="7"/>
  <c r="P1164" i="7" s="1"/>
  <c r="O1166" i="7"/>
  <c r="P1166" i="7" s="1"/>
  <c r="O1168" i="7"/>
  <c r="P1168" i="7" s="1"/>
  <c r="O1170" i="7"/>
  <c r="P1170" i="7" s="1"/>
  <c r="O1172" i="7"/>
  <c r="P1172" i="7" s="1"/>
  <c r="O1174" i="7"/>
  <c r="P1174" i="7" s="1"/>
  <c r="O1176" i="7"/>
  <c r="P1176" i="7" s="1"/>
  <c r="O1178" i="7"/>
  <c r="P1178" i="7" s="1"/>
  <c r="O1180" i="7"/>
  <c r="P1180" i="7" s="1"/>
  <c r="O1182" i="7"/>
  <c r="P1182" i="7" s="1"/>
  <c r="O1184" i="7"/>
  <c r="P1184" i="7" s="1"/>
  <c r="O1186" i="7"/>
  <c r="P1186" i="7" s="1"/>
  <c r="O1188" i="7"/>
  <c r="P1188" i="7" s="1"/>
  <c r="O1190" i="7"/>
  <c r="P1190" i="7" s="1"/>
  <c r="O1192" i="7"/>
  <c r="P1192" i="7" s="1"/>
  <c r="O1194" i="7"/>
  <c r="P1194" i="7" s="1"/>
  <c r="O1196" i="7"/>
  <c r="P1196" i="7" s="1"/>
  <c r="O1198" i="7"/>
  <c r="P1198" i="7" s="1"/>
  <c r="O1200" i="7"/>
  <c r="P1200" i="7" s="1"/>
  <c r="O1202" i="7"/>
  <c r="P1202" i="7" s="1"/>
  <c r="O1204" i="7"/>
  <c r="P1204" i="7" s="1"/>
  <c r="O1206" i="7"/>
  <c r="P1206" i="7" s="1"/>
  <c r="O1208" i="7"/>
  <c r="P1208" i="7" s="1"/>
  <c r="O1210" i="7"/>
  <c r="P1210" i="7" s="1"/>
  <c r="O1212" i="7"/>
  <c r="P1212" i="7" s="1"/>
  <c r="O1214" i="7"/>
  <c r="P1214" i="7" s="1"/>
  <c r="O1216" i="7"/>
  <c r="P1216" i="7" s="1"/>
  <c r="O1218" i="7"/>
  <c r="P1218" i="7" s="1"/>
  <c r="O1220" i="7"/>
  <c r="P1220" i="7" s="1"/>
  <c r="O1222" i="7"/>
  <c r="P1222" i="7" s="1"/>
  <c r="O1224" i="7"/>
  <c r="P1224" i="7" s="1"/>
  <c r="O1226" i="7"/>
  <c r="P1226" i="7" s="1"/>
  <c r="O1228" i="7"/>
  <c r="P1228" i="7" s="1"/>
  <c r="O1230" i="7"/>
  <c r="P1230" i="7" s="1"/>
  <c r="O1232" i="7"/>
  <c r="P1232" i="7" s="1"/>
  <c r="O1234" i="7"/>
  <c r="P1234" i="7" s="1"/>
  <c r="O1236" i="7"/>
  <c r="P1236" i="7" s="1"/>
  <c r="O1238" i="7"/>
  <c r="P1238" i="7" s="1"/>
  <c r="O1240" i="7"/>
  <c r="P1240" i="7" s="1"/>
  <c r="O1242" i="7"/>
  <c r="P1242" i="7" s="1"/>
  <c r="O1244" i="7"/>
  <c r="P1244" i="7" s="1"/>
  <c r="O1246" i="7"/>
  <c r="P1246" i="7" s="1"/>
  <c r="O1248" i="7"/>
  <c r="P1248" i="7" s="1"/>
  <c r="O1250" i="7"/>
  <c r="P1250" i="7" s="1"/>
  <c r="O1252" i="7"/>
  <c r="P1252" i="7" s="1"/>
  <c r="O1254" i="7"/>
  <c r="P1254" i="7" s="1"/>
  <c r="O1256" i="7"/>
  <c r="P1256" i="7" s="1"/>
  <c r="O1258" i="7"/>
  <c r="P1258" i="7" s="1"/>
  <c r="O1260" i="7"/>
  <c r="P1260" i="7" s="1"/>
  <c r="O1262" i="7"/>
  <c r="P1262" i="7" s="1"/>
  <c r="O1264" i="7"/>
  <c r="P1264" i="7" s="1"/>
  <c r="O1266" i="7"/>
  <c r="P1266" i="7" s="1"/>
  <c r="O1268" i="7"/>
  <c r="P1268" i="7" s="1"/>
  <c r="O1270" i="7"/>
  <c r="P1270" i="7" s="1"/>
  <c r="O1272" i="7"/>
  <c r="P1272" i="7" s="1"/>
  <c r="O1274" i="7"/>
  <c r="P1274" i="7" s="1"/>
  <c r="O1276" i="7"/>
  <c r="P1276" i="7" s="1"/>
  <c r="O1278" i="7"/>
  <c r="P1278" i="7" s="1"/>
  <c r="Q17" i="7"/>
  <c r="Q19" i="7"/>
  <c r="Q558" i="7"/>
  <c r="O580" i="7"/>
  <c r="P580" i="7" s="1"/>
  <c r="O601" i="7"/>
  <c r="P601" i="7" s="1"/>
  <c r="O619" i="7"/>
  <c r="P619" i="7" s="1"/>
  <c r="O635" i="7"/>
  <c r="P635" i="7" s="1"/>
  <c r="O651" i="7"/>
  <c r="P651" i="7" s="1"/>
  <c r="Q655" i="7"/>
  <c r="O656" i="7"/>
  <c r="P656" i="7" s="1"/>
  <c r="Q680" i="7"/>
  <c r="O681" i="7"/>
  <c r="P681" i="7" s="1"/>
  <c r="Q695" i="7"/>
  <c r="O696" i="7"/>
  <c r="P696" i="7" s="1"/>
  <c r="Q702" i="7"/>
  <c r="O703" i="7"/>
  <c r="P703" i="7" s="1"/>
  <c r="O716" i="7"/>
  <c r="P716" i="7" s="1"/>
  <c r="O724" i="7"/>
  <c r="P724" i="7" s="1"/>
  <c r="O732" i="7"/>
  <c r="P732" i="7" s="1"/>
  <c r="O740" i="7"/>
  <c r="P740" i="7" s="1"/>
  <c r="O748" i="7"/>
  <c r="P748" i="7" s="1"/>
  <c r="O756" i="7"/>
  <c r="P756" i="7" s="1"/>
  <c r="O764" i="7"/>
  <c r="P764" i="7" s="1"/>
  <c r="O772" i="7"/>
  <c r="P772" i="7" s="1"/>
  <c r="O780" i="7"/>
  <c r="P780" i="7" s="1"/>
  <c r="O788" i="7"/>
  <c r="P788" i="7" s="1"/>
  <c r="Q798" i="7"/>
  <c r="Q806" i="7"/>
  <c r="Q814" i="7"/>
  <c r="Q822" i="7"/>
  <c r="Q830" i="7"/>
  <c r="Q838" i="7"/>
  <c r="Q846" i="7"/>
  <c r="Q854" i="7"/>
  <c r="Q862" i="7"/>
  <c r="Q870" i="7"/>
  <c r="Q878" i="7"/>
  <c r="Q886" i="7"/>
  <c r="Q894" i="7"/>
  <c r="Q902" i="7"/>
  <c r="Q914" i="7"/>
  <c r="O928" i="7"/>
  <c r="P928" i="7" s="1"/>
  <c r="Q938" i="7"/>
  <c r="Q946" i="7"/>
  <c r="Q954" i="7"/>
  <c r="Q962" i="7"/>
  <c r="Q970" i="7"/>
  <c r="Q978" i="7"/>
  <c r="Q986" i="7"/>
  <c r="Q994" i="7"/>
  <c r="Q1002" i="7"/>
  <c r="Q1010" i="7"/>
  <c r="Q1018" i="7"/>
  <c r="Q1026" i="7"/>
  <c r="Q1034" i="7"/>
  <c r="Q1042" i="7"/>
  <c r="Q1050" i="7"/>
  <c r="Q1058" i="7"/>
  <c r="Q1066" i="7"/>
  <c r="Q1074" i="7"/>
  <c r="Q1082" i="7"/>
  <c r="Q1090" i="7"/>
  <c r="Q1098" i="7"/>
  <c r="Q1106" i="7"/>
  <c r="Q1114" i="7"/>
  <c r="Q1122" i="7"/>
  <c r="Q1130" i="7"/>
  <c r="Q1138" i="7"/>
  <c r="Q1146" i="7"/>
  <c r="Q1154" i="7"/>
  <c r="Q1162" i="7"/>
  <c r="Q1169" i="7"/>
  <c r="Q1173" i="7"/>
  <c r="Q1177" i="7"/>
  <c r="Q1181" i="7"/>
  <c r="Q1185" i="7"/>
  <c r="Q1189" i="7"/>
  <c r="Q1193" i="7"/>
  <c r="Q1197" i="7"/>
  <c r="Q1201" i="7"/>
  <c r="Q1205" i="7"/>
  <c r="Q1209" i="7"/>
  <c r="Q1213" i="7"/>
  <c r="Q1217" i="7"/>
  <c r="Q1221" i="7"/>
  <c r="Q1225" i="7"/>
  <c r="Q1229" i="7"/>
  <c r="Q1233" i="7"/>
  <c r="Q1237" i="7"/>
  <c r="Q1241" i="7"/>
  <c r="Q1245" i="7"/>
  <c r="Q1249" i="7"/>
  <c r="Q1253" i="7"/>
  <c r="Q1257" i="7"/>
  <c r="Q1261" i="7"/>
  <c r="Q1265" i="7"/>
  <c r="Q1269" i="7"/>
  <c r="Q1273" i="7"/>
  <c r="Q1277" i="7"/>
  <c r="Q918" i="7"/>
  <c r="Q930" i="7"/>
  <c r="Q940" i="7"/>
  <c r="Q948" i="7"/>
  <c r="Q956" i="7"/>
  <c r="Q964" i="7"/>
  <c r="Q972" i="7"/>
  <c r="Q980" i="7"/>
  <c r="Q988" i="7"/>
  <c r="Q996" i="7"/>
  <c r="Q1004" i="7"/>
  <c r="Q1012" i="7"/>
  <c r="Q1020" i="7"/>
  <c r="Q1028" i="7"/>
  <c r="Q1036" i="7"/>
  <c r="Q1044" i="7"/>
  <c r="Q1052" i="7"/>
  <c r="Q1060" i="7"/>
  <c r="Q1068" i="7"/>
  <c r="Q1076" i="7"/>
  <c r="Q1084" i="7"/>
  <c r="Q1092" i="7"/>
  <c r="Q1100" i="7"/>
  <c r="Q1108" i="7"/>
  <c r="Q1116" i="7"/>
  <c r="Q1124" i="7"/>
  <c r="Q1132" i="7"/>
  <c r="Q1140" i="7"/>
  <c r="Q1148" i="7"/>
  <c r="Q1156" i="7"/>
  <c r="Q1164" i="7"/>
  <c r="Q1170" i="7"/>
  <c r="Q1174" i="7"/>
  <c r="Q1178" i="7"/>
  <c r="Q1182" i="7"/>
  <c r="Q1186" i="7"/>
  <c r="Q1190" i="7"/>
  <c r="Q1194" i="7"/>
  <c r="Q1198" i="7"/>
  <c r="Q1202" i="7"/>
  <c r="Q1206" i="7"/>
  <c r="Q1210" i="7"/>
  <c r="Q1214" i="7"/>
  <c r="Q1218" i="7"/>
  <c r="Q1222" i="7"/>
  <c r="Q1226" i="7"/>
  <c r="Q1230" i="7"/>
  <c r="Q1234" i="7"/>
  <c r="Q1238" i="7"/>
  <c r="Q1242" i="7"/>
  <c r="Q1246" i="7"/>
  <c r="Q1250" i="7"/>
  <c r="Q1254" i="7"/>
  <c r="Q1258" i="7"/>
  <c r="Q1262" i="7"/>
  <c r="Q1266" i="7"/>
  <c r="Q1270" i="7"/>
  <c r="Q1274" i="7"/>
  <c r="Q1278" i="7"/>
  <c r="Q18" i="7"/>
  <c r="Q906" i="7"/>
  <c r="Q922" i="7"/>
  <c r="Q933" i="7"/>
  <c r="Q942" i="7"/>
  <c r="Q950" i="7"/>
  <c r="Q958" i="7"/>
  <c r="Q966" i="7"/>
  <c r="Q974" i="7"/>
  <c r="Q982" i="7"/>
  <c r="Q990" i="7"/>
  <c r="Q998" i="7"/>
  <c r="Q1006" i="7"/>
  <c r="Q1014" i="7"/>
  <c r="Q1022" i="7"/>
  <c r="Q1030" i="7"/>
  <c r="Q1038" i="7"/>
  <c r="Q1046" i="7"/>
  <c r="Q1054" i="7"/>
  <c r="Q1062" i="7"/>
  <c r="Q1070" i="7"/>
  <c r="Q1078" i="7"/>
  <c r="Q1086" i="7"/>
  <c r="Q1094" i="7"/>
  <c r="Q1102" i="7"/>
  <c r="Q1110" i="7"/>
  <c r="Q1118" i="7"/>
  <c r="Q1126" i="7"/>
  <c r="Q1134" i="7"/>
  <c r="Q1142" i="7"/>
  <c r="Q1150" i="7"/>
  <c r="Q1158" i="7"/>
  <c r="Q1166" i="7"/>
  <c r="Q1171" i="7"/>
  <c r="Q1175" i="7"/>
  <c r="Q1179" i="7"/>
  <c r="Q1183" i="7"/>
  <c r="Q1187" i="7"/>
  <c r="Q1191" i="7"/>
  <c r="Q1195" i="7"/>
  <c r="Q1199" i="7"/>
  <c r="Q1203" i="7"/>
  <c r="Q1207" i="7"/>
  <c r="Q1211" i="7"/>
  <c r="Q1215" i="7"/>
  <c r="Q1219" i="7"/>
  <c r="Q1223" i="7"/>
  <c r="Q1227" i="7"/>
  <c r="Q1231" i="7"/>
  <c r="Q1235" i="7"/>
  <c r="Q1239" i="7"/>
  <c r="Q1243" i="7"/>
  <c r="Q1247" i="7"/>
  <c r="Q1251" i="7"/>
  <c r="Q1255" i="7"/>
  <c r="Q1259" i="7"/>
  <c r="Q1263" i="7"/>
  <c r="Q1267" i="7"/>
  <c r="Q1271" i="7"/>
  <c r="Q1275" i="7"/>
  <c r="Q26" i="7"/>
  <c r="Q29" i="7"/>
  <c r="O30" i="7"/>
  <c r="P30" i="7" s="1"/>
  <c r="O32" i="7"/>
  <c r="P32" i="7" s="1"/>
  <c r="O34" i="7"/>
  <c r="P34" i="7" s="1"/>
  <c r="Q910" i="7"/>
  <c r="Q925" i="7"/>
  <c r="O936" i="7"/>
  <c r="P936" i="7" s="1"/>
  <c r="Q944" i="7"/>
  <c r="Q952" i="7"/>
  <c r="Q960" i="7"/>
  <c r="Q968" i="7"/>
  <c r="Q976" i="7"/>
  <c r="Q984" i="7"/>
  <c r="Q992" i="7"/>
  <c r="Q1000" i="7"/>
  <c r="Q1008" i="7"/>
  <c r="Q1016" i="7"/>
  <c r="Q1024" i="7"/>
  <c r="Q1032" i="7"/>
  <c r="Q1040" i="7"/>
  <c r="Q1048" i="7"/>
  <c r="Q1056" i="7"/>
  <c r="Q1064" i="7"/>
  <c r="Q1072" i="7"/>
  <c r="Q1080" i="7"/>
  <c r="Q1088" i="7"/>
  <c r="Q1096" i="7"/>
  <c r="Q1104" i="7"/>
  <c r="Q1112" i="7"/>
  <c r="Q1120" i="7"/>
  <c r="Q1128" i="7"/>
  <c r="Q1136" i="7"/>
  <c r="Q1144" i="7"/>
  <c r="Q1152" i="7"/>
  <c r="Q1160" i="7"/>
  <c r="Q1168" i="7"/>
  <c r="Q1172" i="7"/>
  <c r="Q1176" i="7"/>
  <c r="Q1180" i="7"/>
  <c r="Q1184" i="7"/>
  <c r="Q1188" i="7"/>
  <c r="Q1192" i="7"/>
  <c r="Q1196" i="7"/>
  <c r="Q1200" i="7"/>
  <c r="Q1204" i="7"/>
  <c r="Q1208" i="7"/>
  <c r="Q1212" i="7"/>
  <c r="Q1216" i="7"/>
  <c r="Q1220" i="7"/>
  <c r="Q1224" i="7"/>
  <c r="Q1228" i="7"/>
  <c r="Q1232" i="7"/>
  <c r="Q1236" i="7"/>
  <c r="Q1240" i="7"/>
  <c r="Q1244" i="7"/>
  <c r="Q1248" i="7"/>
  <c r="Q1252" i="7"/>
  <c r="Q1256" i="7"/>
  <c r="Q1260" i="7"/>
  <c r="Q1264" i="7"/>
  <c r="Q1268" i="7"/>
  <c r="Q1272" i="7"/>
  <c r="Q1276" i="7"/>
  <c r="O17" i="7"/>
  <c r="P17" i="7" s="1"/>
  <c r="O19" i="7"/>
  <c r="P19" i="7" s="1"/>
  <c r="Q23" i="7"/>
  <c r="Q30" i="7"/>
  <c r="Q46" i="7"/>
  <c r="O48" i="7"/>
  <c r="P48" i="7" s="1"/>
  <c r="Q79" i="7"/>
  <c r="O80" i="7"/>
  <c r="P80" i="7" s="1"/>
  <c r="Q84" i="7"/>
  <c r="Q91" i="7"/>
  <c r="Q93" i="7"/>
  <c r="Q100" i="7"/>
  <c r="O101" i="7"/>
  <c r="P101" i="7" s="1"/>
  <c r="Q102" i="7"/>
  <c r="O103" i="7"/>
  <c r="P103" i="7" s="1"/>
  <c r="Q109" i="7"/>
  <c r="O127" i="7"/>
  <c r="P127" i="7" s="1"/>
  <c r="Q143" i="7"/>
  <c r="O144" i="7"/>
  <c r="P144" i="7" s="1"/>
  <c r="Q165" i="7"/>
  <c r="O176" i="7"/>
  <c r="P176" i="7" s="1"/>
  <c r="Q191" i="7"/>
  <c r="Q203" i="7"/>
  <c r="Q205" i="7"/>
  <c r="O208" i="7"/>
  <c r="P208" i="7" s="1"/>
  <c r="O219" i="7"/>
  <c r="P219" i="7" s="1"/>
  <c r="O224" i="7"/>
  <c r="P224" i="7" s="1"/>
  <c r="Q47" i="7"/>
  <c r="Q48" i="7"/>
  <c r="Q80" i="7"/>
  <c r="O96" i="7"/>
  <c r="P96" i="7" s="1"/>
  <c r="Q101" i="7"/>
  <c r="Q103" i="7"/>
  <c r="O104" i="7"/>
  <c r="P104" i="7" s="1"/>
  <c r="Q127" i="7"/>
  <c r="O131" i="7"/>
  <c r="P131" i="7" s="1"/>
  <c r="O133" i="7"/>
  <c r="P133" i="7" s="1"/>
  <c r="Q176" i="7"/>
  <c r="O177" i="7"/>
  <c r="P177" i="7" s="1"/>
  <c r="O185" i="7"/>
  <c r="P185" i="7" s="1"/>
  <c r="O73" i="7"/>
  <c r="P73" i="7" s="1"/>
  <c r="O89" i="7"/>
  <c r="P89" i="7" s="1"/>
  <c r="O97" i="7"/>
  <c r="P97" i="7" s="1"/>
  <c r="Q98" i="7"/>
  <c r="O99" i="7"/>
  <c r="P99" i="7" s="1"/>
  <c r="Q104" i="7"/>
  <c r="O105" i="7"/>
  <c r="P105" i="7" s="1"/>
  <c r="O111" i="7"/>
  <c r="P111" i="7" s="1"/>
  <c r="Q131" i="7"/>
  <c r="O137" i="7"/>
  <c r="P137" i="7" s="1"/>
  <c r="O149" i="7"/>
  <c r="P149" i="7" s="1"/>
  <c r="Q150" i="7"/>
  <c r="O151" i="7"/>
  <c r="P151" i="7" s="1"/>
  <c r="Q185" i="7"/>
  <c r="Q215" i="7"/>
  <c r="Q217" i="7"/>
  <c r="Q225" i="7"/>
  <c r="Q227" i="7"/>
  <c r="O240" i="7"/>
  <c r="P240" i="7" s="1"/>
  <c r="Q241" i="7"/>
  <c r="Q73" i="7"/>
  <c r="O76" i="7"/>
  <c r="P76" i="7" s="1"/>
  <c r="Q83" i="7"/>
  <c r="O84" i="7"/>
  <c r="P84" i="7" s="1"/>
  <c r="Q89" i="7"/>
  <c r="O93" i="7"/>
  <c r="P93" i="7" s="1"/>
  <c r="Q97" i="7"/>
  <c r="Q99" i="7"/>
  <c r="O100" i="7"/>
  <c r="P100" i="7" s="1"/>
  <c r="Q105" i="7"/>
  <c r="O109" i="7"/>
  <c r="P109" i="7" s="1"/>
  <c r="Q111" i="7"/>
  <c r="Q137" i="7"/>
  <c r="O141" i="7"/>
  <c r="P141" i="7" s="1"/>
  <c r="Q142" i="7"/>
  <c r="O143" i="7"/>
  <c r="P143" i="7" s="1"/>
  <c r="Q151" i="7"/>
  <c r="O165" i="7"/>
  <c r="P165" i="7" s="1"/>
  <c r="O173" i="7"/>
  <c r="P173" i="7" s="1"/>
  <c r="O175" i="7"/>
  <c r="P175" i="7" s="1"/>
  <c r="O191" i="7"/>
  <c r="P191" i="7" s="1"/>
  <c r="Q202" i="7"/>
  <c r="O203" i="7"/>
  <c r="P203" i="7" s="1"/>
  <c r="O205" i="7"/>
  <c r="P205" i="7" s="1"/>
  <c r="Q206" i="7"/>
  <c r="O207" i="7"/>
  <c r="P207" i="7" s="1"/>
  <c r="Q230" i="7"/>
  <c r="O225" i="7"/>
  <c r="P225" i="7" s="1"/>
  <c r="Q226" i="7"/>
  <c r="Q240" i="7"/>
  <c r="Q253" i="7"/>
  <c r="Q275" i="7"/>
  <c r="O279" i="7"/>
  <c r="P279" i="7" s="1"/>
  <c r="Q298" i="7"/>
  <c r="Q327" i="7"/>
  <c r="Q361" i="7"/>
  <c r="Q399" i="7"/>
  <c r="O215" i="7"/>
  <c r="P215" i="7" s="1"/>
  <c r="O227" i="7"/>
  <c r="P227" i="7" s="1"/>
  <c r="Q325" i="7"/>
  <c r="Q329" i="7"/>
  <c r="O347" i="7"/>
  <c r="P347" i="7" s="1"/>
  <c r="Q374" i="7"/>
  <c r="O375" i="7"/>
  <c r="P375" i="7" s="1"/>
  <c r="O383" i="7"/>
  <c r="P383" i="7" s="1"/>
  <c r="O391" i="7"/>
  <c r="P391" i="7" s="1"/>
  <c r="Q392" i="7"/>
  <c r="Q397" i="7"/>
  <c r="O272" i="7"/>
  <c r="P272" i="7" s="1"/>
  <c r="Q292" i="7"/>
  <c r="O323" i="7"/>
  <c r="P323" i="7" s="1"/>
  <c r="Q324" i="7"/>
  <c r="Q365" i="7"/>
  <c r="Q368" i="7"/>
  <c r="Q373" i="7"/>
  <c r="Q375" i="7"/>
  <c r="Q391" i="7"/>
  <c r="O217" i="7"/>
  <c r="P217" i="7" s="1"/>
  <c r="Q254" i="7"/>
  <c r="O275" i="7"/>
  <c r="P275" i="7" s="1"/>
  <c r="Q286" i="7"/>
  <c r="Q323" i="7"/>
  <c r="O327" i="7"/>
  <c r="P327" i="7" s="1"/>
  <c r="O399" i="7"/>
  <c r="P399" i="7" s="1"/>
  <c r="O368" i="7"/>
  <c r="P368" i="7" s="1"/>
  <c r="O325" i="7"/>
  <c r="P325" i="7" s="1"/>
  <c r="O29" i="7"/>
  <c r="P29" i="7" s="1"/>
  <c r="O18" i="7"/>
  <c r="P18" i="7" s="1"/>
  <c r="O365" i="7"/>
  <c r="P365" i="7" s="1"/>
  <c r="O329" i="7"/>
  <c r="P329" i="7" s="1"/>
  <c r="O286" i="7"/>
  <c r="P286" i="7" s="1"/>
  <c r="O226" i="7"/>
  <c r="P226" i="7" s="1"/>
  <c r="O150" i="7"/>
  <c r="P150" i="7" s="1"/>
  <c r="O91" i="7"/>
  <c r="P91" i="7" s="1"/>
  <c r="O47" i="7"/>
  <c r="P47" i="7" s="1"/>
  <c r="O392" i="7"/>
  <c r="P392" i="7" s="1"/>
  <c r="O348" i="7"/>
  <c r="P348" i="7" s="1"/>
  <c r="O361" i="7"/>
  <c r="P361" i="7" s="1"/>
  <c r="O241" i="7"/>
  <c r="P241" i="7" s="1"/>
  <c r="O278" i="7"/>
  <c r="P278" i="7" s="1"/>
  <c r="O206" i="7"/>
  <c r="P206" i="7" s="1"/>
  <c r="O142" i="7"/>
  <c r="P142" i="7" s="1"/>
  <c r="O50" i="7"/>
  <c r="P50" i="7" s="1"/>
  <c r="O83" i="7"/>
  <c r="P83" i="7" s="1"/>
  <c r="O31" i="7"/>
  <c r="P31" i="7" s="1"/>
  <c r="O324" i="7"/>
  <c r="P324" i="7" s="1"/>
  <c r="O253" i="7"/>
  <c r="P253" i="7" s="1"/>
  <c r="O20" i="7"/>
  <c r="P20" i="7" s="1"/>
  <c r="O397" i="7"/>
  <c r="P397" i="7" s="1"/>
  <c r="O349" i="7"/>
  <c r="P349" i="7" s="1"/>
  <c r="O374" i="7"/>
  <c r="P374" i="7" s="1"/>
  <c r="O254" i="7"/>
  <c r="P254" i="7" s="1"/>
  <c r="O202" i="7"/>
  <c r="P202" i="7" s="1"/>
  <c r="O102" i="7"/>
  <c r="P102" i="7" s="1"/>
  <c r="O46" i="7"/>
  <c r="P46" i="7" s="1"/>
  <c r="O79" i="7"/>
  <c r="P79" i="7" s="1"/>
  <c r="O27" i="7"/>
  <c r="P27" i="7" s="1"/>
  <c r="O292" i="7"/>
  <c r="P292" i="7" s="1"/>
  <c r="O33" i="7"/>
  <c r="P33" i="7" s="1"/>
  <c r="O373" i="7"/>
  <c r="P373" i="7" s="1"/>
  <c r="O333" i="7"/>
  <c r="P333" i="7" s="1"/>
  <c r="O298" i="7"/>
  <c r="P298" i="7" s="1"/>
  <c r="O230" i="7"/>
  <c r="P230" i="7" s="1"/>
  <c r="O174" i="7"/>
  <c r="P174" i="7" s="1"/>
  <c r="O98" i="7"/>
  <c r="P98" i="7" s="1"/>
  <c r="O51" i="7"/>
  <c r="P51" i="7" s="1"/>
  <c r="O23" i="7"/>
  <c r="P23" i="7" s="1"/>
  <c r="L477" i="6"/>
  <c r="O251" i="7"/>
  <c r="P251" i="7" s="1"/>
  <c r="L470" i="6"/>
  <c r="O441" i="7"/>
  <c r="P441" i="7" s="1"/>
  <c r="L463" i="6"/>
  <c r="O179" i="7"/>
  <c r="P179" i="7" s="1"/>
  <c r="O473" i="7"/>
  <c r="P473" i="7" s="1"/>
  <c r="O167" i="7"/>
  <c r="P167" i="7" s="1"/>
  <c r="O268" i="7"/>
  <c r="P268" i="7" s="1"/>
  <c r="O474" i="7"/>
  <c r="P474" i="7" s="1"/>
  <c r="O112" i="7"/>
  <c r="P112" i="7" s="1"/>
  <c r="O269" i="7"/>
  <c r="P269" i="7" s="1"/>
  <c r="O166" i="7"/>
  <c r="P166" i="7" s="1"/>
  <c r="O458" i="7"/>
  <c r="P458" i="7" s="1"/>
  <c r="O423" i="7"/>
  <c r="P423" i="7" s="1"/>
  <c r="O530" i="7"/>
  <c r="P530" i="7" s="1"/>
  <c r="O120" i="7"/>
  <c r="P120" i="7" s="1"/>
  <c r="O197" i="7"/>
  <c r="P197" i="7" s="1"/>
  <c r="O386" i="7"/>
  <c r="P386" i="7" s="1"/>
  <c r="O71" i="7"/>
  <c r="P71" i="7" s="1"/>
  <c r="O234" i="7"/>
  <c r="P234" i="7" s="1"/>
  <c r="O218" i="7"/>
  <c r="P218" i="7" s="1"/>
  <c r="O170" i="7"/>
  <c r="P170" i="7" s="1"/>
  <c r="O296" i="7"/>
  <c r="P296" i="7" s="1"/>
  <c r="O507" i="7"/>
  <c r="P507" i="7" s="1"/>
  <c r="O389" i="7"/>
  <c r="P389" i="7" s="1"/>
  <c r="O222" i="7"/>
  <c r="P222" i="7" s="1"/>
  <c r="O508" i="7"/>
  <c r="P508" i="7" s="1"/>
  <c r="O223" i="7"/>
  <c r="P223" i="7" s="1"/>
  <c r="O390" i="7"/>
  <c r="P390" i="7" s="1"/>
  <c r="O506" i="7"/>
  <c r="P506" i="7" s="1"/>
  <c r="O221" i="7"/>
  <c r="P221" i="7" s="1"/>
  <c r="O388" i="7"/>
  <c r="P388" i="7" s="1"/>
  <c r="O452" i="7"/>
  <c r="P452" i="7" s="1"/>
  <c r="O194" i="7"/>
  <c r="P194" i="7" s="1"/>
  <c r="O472" i="7"/>
  <c r="P472" i="7" s="1"/>
  <c r="O273" i="7"/>
  <c r="P273" i="7" s="1"/>
  <c r="O481" i="7"/>
  <c r="P481" i="7" s="1"/>
  <c r="O16" i="7"/>
  <c r="P16" i="7" s="1"/>
  <c r="O331" i="7"/>
  <c r="P331" i="7" s="1"/>
  <c r="O146" i="7"/>
  <c r="P146" i="7" s="1"/>
  <c r="O132" i="7"/>
  <c r="P132" i="7" s="1"/>
  <c r="O330" i="7"/>
  <c r="P330" i="7" s="1"/>
  <c r="O44" i="7"/>
  <c r="P44" i="7" s="1"/>
  <c r="O130" i="7"/>
  <c r="P130" i="7" s="1"/>
  <c r="O126" i="7"/>
  <c r="P126" i="7" s="1"/>
  <c r="O328" i="7"/>
  <c r="P328" i="7" s="1"/>
  <c r="O482" i="7"/>
  <c r="P482" i="7" s="1"/>
  <c r="O338" i="7"/>
  <c r="P338" i="7" s="1"/>
  <c r="O492" i="7"/>
  <c r="P492" i="7" s="1"/>
  <c r="O434" i="7"/>
  <c r="P434" i="7" s="1"/>
  <c r="O525" i="7"/>
  <c r="P525" i="7" s="1"/>
  <c r="O65" i="7"/>
  <c r="P65" i="7" s="1"/>
  <c r="O161" i="7"/>
  <c r="P161" i="7" s="1"/>
  <c r="O360" i="7"/>
  <c r="P360" i="7" s="1"/>
  <c r="O246" i="7"/>
  <c r="P246" i="7" s="1"/>
  <c r="O425" i="7"/>
  <c r="P425" i="7" s="1"/>
  <c r="O483" i="7"/>
  <c r="P483" i="7" s="1"/>
  <c r="O521" i="7"/>
  <c r="P521" i="7" s="1"/>
  <c r="O61" i="7"/>
  <c r="P61" i="7" s="1"/>
  <c r="O152" i="7"/>
  <c r="P152" i="7" s="1"/>
  <c r="O242" i="7"/>
  <c r="P242" i="7" s="1"/>
  <c r="O356" i="7"/>
  <c r="P356" i="7" s="1"/>
  <c r="O433" i="7"/>
  <c r="P433" i="7" s="1"/>
  <c r="O491" i="7"/>
  <c r="P491" i="7" s="1"/>
  <c r="O520" i="7"/>
  <c r="P520" i="7" s="1"/>
  <c r="O160" i="7"/>
  <c r="P160" i="7" s="1"/>
  <c r="O239" i="7"/>
  <c r="P239" i="7" s="1"/>
  <c r="O354" i="7"/>
  <c r="P354" i="7" s="1"/>
  <c r="O70" i="7"/>
  <c r="P70" i="7" s="1"/>
  <c r="O490" i="7"/>
  <c r="P490" i="7" s="1"/>
  <c r="O432" i="7"/>
  <c r="P432" i="7" s="1"/>
  <c r="O519" i="7"/>
  <c r="P519" i="7" s="1"/>
  <c r="O69" i="7"/>
  <c r="P69" i="7" s="1"/>
  <c r="O159" i="7"/>
  <c r="P159" i="7" s="1"/>
  <c r="O353" i="7"/>
  <c r="P353" i="7" s="1"/>
  <c r="O238" i="7"/>
  <c r="P238" i="7" s="1"/>
  <c r="O431" i="7"/>
  <c r="P431" i="7" s="1"/>
  <c r="O489" i="7"/>
  <c r="P489" i="7" s="1"/>
  <c r="O518" i="7"/>
  <c r="P518" i="7" s="1"/>
  <c r="O68" i="7"/>
  <c r="P68" i="7" s="1"/>
  <c r="O237" i="7"/>
  <c r="P237" i="7" s="1"/>
  <c r="O352" i="7"/>
  <c r="P352" i="7" s="1"/>
  <c r="O158" i="7"/>
  <c r="P158" i="7" s="1"/>
  <c r="O427" i="7"/>
  <c r="P427" i="7" s="1"/>
  <c r="O485" i="7"/>
  <c r="P485" i="7" s="1"/>
  <c r="O523" i="7"/>
  <c r="P523" i="7" s="1"/>
  <c r="O244" i="7"/>
  <c r="P244" i="7" s="1"/>
  <c r="O154" i="7"/>
  <c r="P154" i="7" s="1"/>
  <c r="O63" i="7"/>
  <c r="P63" i="7" s="1"/>
  <c r="O358" i="7"/>
  <c r="P358" i="7" s="1"/>
  <c r="O486" i="7"/>
  <c r="P486" i="7" s="1"/>
  <c r="O428" i="7"/>
  <c r="P428" i="7" s="1"/>
  <c r="O524" i="7"/>
  <c r="P524" i="7" s="1"/>
  <c r="O155" i="7"/>
  <c r="P155" i="7" s="1"/>
  <c r="O64" i="7"/>
  <c r="P64" i="7" s="1"/>
  <c r="O359" i="7"/>
  <c r="P359" i="7" s="1"/>
  <c r="O245" i="7"/>
  <c r="P245" i="7" s="1"/>
  <c r="O484" i="7"/>
  <c r="P484" i="7" s="1"/>
  <c r="O426" i="7"/>
  <c r="P426" i="7" s="1"/>
  <c r="O522" i="7"/>
  <c r="P522" i="7" s="1"/>
  <c r="O153" i="7"/>
  <c r="P153" i="7" s="1"/>
  <c r="O243" i="7"/>
  <c r="P243" i="7" s="1"/>
  <c r="O62" i="7"/>
  <c r="P62" i="7" s="1"/>
  <c r="O357" i="7"/>
  <c r="P357" i="7" s="1"/>
  <c r="O454" i="7"/>
  <c r="P454" i="7" s="1"/>
  <c r="O479" i="7"/>
  <c r="P479" i="7" s="1"/>
  <c r="O164" i="7"/>
  <c r="P164" i="7" s="1"/>
  <c r="O277" i="7"/>
  <c r="P277" i="7" s="1"/>
  <c r="O456" i="7"/>
  <c r="P456" i="7" s="1"/>
  <c r="O56" i="7"/>
  <c r="P56" i="7" s="1"/>
  <c r="O363" i="7"/>
  <c r="P363" i="7" s="1"/>
  <c r="O453" i="7"/>
  <c r="P453" i="7" s="1"/>
  <c r="O180" i="7"/>
  <c r="P180" i="7" s="1"/>
  <c r="O295" i="7"/>
  <c r="P295" i="7" s="1"/>
  <c r="O299" i="7"/>
  <c r="P299" i="7" s="1"/>
  <c r="O54" i="7"/>
  <c r="P54" i="7" s="1"/>
  <c r="O190" i="7"/>
  <c r="P190" i="7" s="1"/>
  <c r="O138" i="7"/>
  <c r="P138" i="7" s="1"/>
  <c r="O198" i="7"/>
  <c r="P198" i="7" s="1"/>
  <c r="O58" i="7"/>
  <c r="P58" i="7" s="1"/>
  <c r="L233" i="6"/>
  <c r="O214" i="7"/>
  <c r="P214" i="7" s="1"/>
  <c r="O285" i="7"/>
  <c r="P285" i="7" s="1"/>
  <c r="O346" i="7"/>
  <c r="P346" i="7" s="1"/>
  <c r="O421" i="7"/>
  <c r="P421" i="7" s="1"/>
  <c r="O162" i="7"/>
  <c r="P162" i="7" s="1"/>
  <c r="L173" i="6"/>
  <c r="O537" i="7"/>
  <c r="P537" i="7" s="1"/>
  <c r="O38" i="7"/>
  <c r="P38" i="7" s="1"/>
  <c r="O189" i="7"/>
  <c r="P189" i="7" s="1"/>
  <c r="O343" i="7"/>
  <c r="P343" i="7" s="1"/>
  <c r="L172" i="6"/>
  <c r="O536" i="7"/>
  <c r="P536" i="7" s="1"/>
  <c r="O188" i="7"/>
  <c r="P188" i="7" s="1"/>
  <c r="O37" i="7"/>
  <c r="P37" i="7" s="1"/>
  <c r="O342" i="7"/>
  <c r="P342" i="7" s="1"/>
  <c r="O184" i="7"/>
  <c r="P184" i="7" s="1"/>
  <c r="O364" i="7"/>
  <c r="P364" i="7" s="1"/>
  <c r="O505" i="7"/>
  <c r="P505" i="7" s="1"/>
  <c r="O220" i="7"/>
  <c r="P220" i="7" s="1"/>
  <c r="O387" i="7"/>
  <c r="P387" i="7" s="1"/>
  <c r="O488" i="7"/>
  <c r="P488" i="7" s="1"/>
  <c r="O430" i="7"/>
  <c r="P430" i="7" s="1"/>
  <c r="O517" i="7"/>
  <c r="P517" i="7" s="1"/>
  <c r="O157" i="7"/>
  <c r="P157" i="7" s="1"/>
  <c r="O236" i="7"/>
  <c r="P236" i="7" s="1"/>
  <c r="O351" i="7"/>
  <c r="P351" i="7" s="1"/>
  <c r="O67" i="7"/>
  <c r="P67" i="7" s="1"/>
  <c r="O457" i="7"/>
  <c r="P457" i="7" s="1"/>
  <c r="O297" i="7"/>
  <c r="P297" i="7" s="1"/>
  <c r="O74" i="7"/>
  <c r="P74" i="7" s="1"/>
  <c r="O231" i="7"/>
  <c r="P231" i="7" s="1"/>
  <c r="O393" i="7"/>
  <c r="P393" i="7" s="1"/>
  <c r="O210" i="7"/>
  <c r="P210" i="7" s="1"/>
  <c r="O232" i="7"/>
  <c r="P232" i="7" s="1"/>
  <c r="O211" i="7"/>
  <c r="P211" i="7" s="1"/>
  <c r="O394" i="7"/>
  <c r="P394" i="7" s="1"/>
  <c r="O212" i="7"/>
  <c r="P212" i="7" s="1"/>
  <c r="O395" i="7"/>
  <c r="P395" i="7" s="1"/>
  <c r="O233" i="7"/>
  <c r="P233" i="7" s="1"/>
  <c r="O435" i="7"/>
  <c r="P435" i="7" s="1"/>
  <c r="O40" i="7"/>
  <c r="P40" i="7" s="1"/>
  <c r="O209" i="7"/>
  <c r="P209" i="7" s="1"/>
  <c r="O422" i="7"/>
  <c r="P422" i="7" s="1"/>
  <c r="O148" i="7"/>
  <c r="P148" i="7" s="1"/>
  <c r="O335" i="7"/>
  <c r="P335" i="7" s="1"/>
  <c r="O39" i="7"/>
  <c r="P39" i="7" s="1"/>
  <c r="O495" i="7"/>
  <c r="P495" i="7" s="1"/>
  <c r="O108" i="7"/>
  <c r="P108" i="7" s="1"/>
  <c r="O451" i="7"/>
  <c r="P451" i="7" s="1"/>
  <c r="O72" i="7"/>
  <c r="P72" i="7" s="1"/>
  <c r="O322" i="7"/>
  <c r="P322" i="7" s="1"/>
  <c r="O195" i="7"/>
  <c r="P195" i="7" s="1"/>
  <c r="O372" i="7"/>
  <c r="P372" i="7" s="1"/>
  <c r="O366" i="7"/>
  <c r="P366" i="7" s="1"/>
  <c r="O469" i="7"/>
  <c r="P469" i="7" s="1"/>
  <c r="O267" i="7"/>
  <c r="P267" i="7" s="1"/>
  <c r="O470" i="7"/>
  <c r="P470" i="7" s="1"/>
  <c r="O169" i="7"/>
  <c r="P169" i="7" s="1"/>
  <c r="O271" i="7"/>
  <c r="P271" i="7" s="1"/>
  <c r="O75" i="7"/>
  <c r="P75" i="7" s="1"/>
  <c r="O45" i="7"/>
  <c r="P45" i="7" s="1"/>
  <c r="O55" i="7"/>
  <c r="P55" i="7" s="1"/>
  <c r="O415" i="7"/>
  <c r="P415" i="7" s="1"/>
  <c r="O22" i="7"/>
  <c r="P22" i="7" s="1"/>
  <c r="O413" i="7"/>
  <c r="P413" i="7" s="1"/>
  <c r="O24" i="7"/>
  <c r="P24" i="7" s="1"/>
  <c r="O414" i="7"/>
  <c r="P414" i="7" s="1"/>
  <c r="O25" i="7"/>
  <c r="P25" i="7" s="1"/>
  <c r="O88" i="7"/>
  <c r="P88" i="7" s="1"/>
  <c r="O204" i="7"/>
  <c r="P204" i="7" s="1"/>
  <c r="L306" i="6"/>
  <c r="L208" i="6"/>
  <c r="L247" i="6"/>
  <c r="L168" i="6"/>
  <c r="B250" i="6"/>
  <c r="F250" i="6"/>
  <c r="B246" i="6"/>
  <c r="F246" i="6"/>
  <c r="B242" i="6"/>
  <c r="F242" i="6"/>
  <c r="L472" i="6"/>
  <c r="D477" i="6"/>
  <c r="E477" i="6"/>
  <c r="E473" i="6"/>
  <c r="D473" i="6"/>
  <c r="E469" i="6"/>
  <c r="D469" i="6"/>
  <c r="E465" i="6"/>
  <c r="D465" i="6"/>
  <c r="E461" i="6"/>
  <c r="D461" i="6"/>
  <c r="E457" i="6"/>
  <c r="D457" i="6"/>
  <c r="E453" i="6"/>
  <c r="D453" i="6"/>
  <c r="E449" i="6"/>
  <c r="D449" i="6"/>
  <c r="D445" i="6"/>
  <c r="E445" i="6"/>
  <c r="E441" i="6"/>
  <c r="D441" i="6"/>
  <c r="E437" i="6"/>
  <c r="D437" i="6"/>
  <c r="E433" i="6"/>
  <c r="D433" i="6"/>
  <c r="E429" i="6"/>
  <c r="D429" i="6"/>
  <c r="E425" i="6"/>
  <c r="D425" i="6"/>
  <c r="E421" i="6"/>
  <c r="D421" i="6"/>
  <c r="E417" i="6"/>
  <c r="D417" i="6"/>
  <c r="D413" i="6"/>
  <c r="E413" i="6"/>
  <c r="E409" i="6"/>
  <c r="D409" i="6"/>
  <c r="E405" i="6"/>
  <c r="D405" i="6"/>
  <c r="E401" i="6"/>
  <c r="D401" i="6"/>
  <c r="E397" i="6"/>
  <c r="D397" i="6"/>
  <c r="E393" i="6"/>
  <c r="D393" i="6"/>
  <c r="E389" i="6"/>
  <c r="D389" i="6"/>
  <c r="E385" i="6"/>
  <c r="D385" i="6"/>
  <c r="D381" i="6"/>
  <c r="E381" i="6"/>
  <c r="E377" i="6"/>
  <c r="D377" i="6"/>
  <c r="E373" i="6"/>
  <c r="D373" i="6"/>
  <c r="E369" i="6"/>
  <c r="D369" i="6"/>
  <c r="E365" i="6"/>
  <c r="D365" i="6"/>
  <c r="E361" i="6"/>
  <c r="D361" i="6"/>
  <c r="E357" i="6"/>
  <c r="D357" i="6"/>
  <c r="E353" i="6"/>
  <c r="D353" i="6"/>
  <c r="D349" i="6"/>
  <c r="E349" i="6"/>
  <c r="E345" i="6"/>
  <c r="D345" i="6"/>
  <c r="E341" i="6"/>
  <c r="D341" i="6"/>
  <c r="E337" i="6"/>
  <c r="D337" i="6"/>
  <c r="E333" i="6"/>
  <c r="D333" i="6"/>
  <c r="E329" i="6"/>
  <c r="D329" i="6"/>
  <c r="D325" i="6"/>
  <c r="E325" i="6"/>
  <c r="E321" i="6"/>
  <c r="D321" i="6"/>
  <c r="E317" i="6"/>
  <c r="D317" i="6"/>
  <c r="E313" i="6"/>
  <c r="D313" i="6"/>
  <c r="E309" i="6"/>
  <c r="D309" i="6"/>
  <c r="E305" i="6"/>
  <c r="D305" i="6"/>
  <c r="E301" i="6"/>
  <c r="D301" i="6"/>
  <c r="E297" i="6"/>
  <c r="D297" i="6"/>
  <c r="D293" i="6"/>
  <c r="E293" i="6"/>
  <c r="E289" i="6"/>
  <c r="D289" i="6"/>
  <c r="E285" i="6"/>
  <c r="D285" i="6"/>
  <c r="E281" i="6"/>
  <c r="D281" i="6"/>
  <c r="E277" i="6"/>
  <c r="D277" i="6"/>
  <c r="E273" i="6"/>
  <c r="D273" i="6"/>
  <c r="E269" i="6"/>
  <c r="D269" i="6"/>
  <c r="E265" i="6"/>
  <c r="D265" i="6"/>
  <c r="D261" i="6"/>
  <c r="E261" i="6"/>
  <c r="E257" i="6"/>
  <c r="D257" i="6"/>
  <c r="E253" i="6"/>
  <c r="D253" i="6"/>
  <c r="E249" i="6"/>
  <c r="D249" i="6"/>
  <c r="E245" i="6"/>
  <c r="D245" i="6"/>
  <c r="E241" i="6"/>
  <c r="D241" i="6"/>
  <c r="E237" i="6"/>
  <c r="D237" i="6"/>
  <c r="B237" i="6"/>
  <c r="E233" i="6"/>
  <c r="B233" i="6"/>
  <c r="D233" i="6"/>
  <c r="D229" i="6"/>
  <c r="B229" i="6"/>
  <c r="E229" i="6"/>
  <c r="E225" i="6"/>
  <c r="B225" i="6"/>
  <c r="D225" i="6"/>
  <c r="E221" i="6"/>
  <c r="D221" i="6"/>
  <c r="B221" i="6"/>
  <c r="E217" i="6"/>
  <c r="B217" i="6"/>
  <c r="D217" i="6"/>
  <c r="E213" i="6"/>
  <c r="D213" i="6"/>
  <c r="B213" i="6"/>
  <c r="E209" i="6"/>
  <c r="B209" i="6"/>
  <c r="D209" i="6"/>
  <c r="D205" i="6"/>
  <c r="E205" i="6"/>
  <c r="B205" i="6"/>
  <c r="E201" i="6"/>
  <c r="D201" i="6"/>
  <c r="B201" i="6"/>
  <c r="D197" i="6"/>
  <c r="E197" i="6"/>
  <c r="B197" i="6"/>
  <c r="E193" i="6"/>
  <c r="D193" i="6"/>
  <c r="B193" i="6"/>
  <c r="D189" i="6"/>
  <c r="E189" i="6"/>
  <c r="B189" i="6"/>
  <c r="E185" i="6"/>
  <c r="D185" i="6"/>
  <c r="B185" i="6"/>
  <c r="D181" i="6"/>
  <c r="E181" i="6"/>
  <c r="B181" i="6"/>
  <c r="E177" i="6"/>
  <c r="D177" i="6"/>
  <c r="B177" i="6"/>
  <c r="D173" i="6"/>
  <c r="E173" i="6"/>
  <c r="B173" i="6"/>
  <c r="E169" i="6"/>
  <c r="D169" i="6"/>
  <c r="B169" i="6"/>
  <c r="D165" i="6"/>
  <c r="B165" i="6"/>
  <c r="E165" i="6"/>
  <c r="E161" i="6"/>
  <c r="D161" i="6"/>
  <c r="B161" i="6"/>
  <c r="D157" i="6"/>
  <c r="E157" i="6"/>
  <c r="B157" i="6"/>
  <c r="E153" i="6"/>
  <c r="D153" i="6"/>
  <c r="B153" i="6"/>
  <c r="D149" i="6"/>
  <c r="E149" i="6"/>
  <c r="B149" i="6"/>
  <c r="E145" i="6"/>
  <c r="D145" i="6"/>
  <c r="B145" i="6"/>
  <c r="D141" i="6"/>
  <c r="E141" i="6"/>
  <c r="B141" i="6"/>
  <c r="E137" i="6"/>
  <c r="D137" i="6"/>
  <c r="B137" i="6"/>
  <c r="D133" i="6"/>
  <c r="E133" i="6"/>
  <c r="B133" i="6"/>
  <c r="E129" i="6"/>
  <c r="D129" i="6"/>
  <c r="B129" i="6"/>
  <c r="D125" i="6"/>
  <c r="E125" i="6"/>
  <c r="B125" i="6"/>
  <c r="E121" i="6"/>
  <c r="D121" i="6"/>
  <c r="B121" i="6"/>
  <c r="D117" i="6"/>
  <c r="E117" i="6"/>
  <c r="B117" i="6"/>
  <c r="E113" i="6"/>
  <c r="D113" i="6"/>
  <c r="B113" i="6"/>
  <c r="D109" i="6"/>
  <c r="E109" i="6"/>
  <c r="B109" i="6"/>
  <c r="E105" i="6"/>
  <c r="D105" i="6"/>
  <c r="B105" i="6"/>
  <c r="D101" i="6"/>
  <c r="B101" i="6"/>
  <c r="E101" i="6"/>
  <c r="E97" i="6"/>
  <c r="D97" i="6"/>
  <c r="B97" i="6"/>
  <c r="D93" i="6"/>
  <c r="E93" i="6"/>
  <c r="B93" i="6"/>
  <c r="E89" i="6"/>
  <c r="D89" i="6"/>
  <c r="B89" i="6"/>
  <c r="D85" i="6"/>
  <c r="E85" i="6"/>
  <c r="B85" i="6"/>
  <c r="E81" i="6"/>
  <c r="D81" i="6"/>
  <c r="B81" i="6"/>
  <c r="D77" i="6"/>
  <c r="E77" i="6"/>
  <c r="B77" i="6"/>
  <c r="E73" i="6"/>
  <c r="D73" i="6"/>
  <c r="B73" i="6"/>
  <c r="D69" i="6"/>
  <c r="E69" i="6"/>
  <c r="B69" i="6"/>
  <c r="E65" i="6"/>
  <c r="D65" i="6"/>
  <c r="B65" i="6"/>
  <c r="D61" i="6"/>
  <c r="E61" i="6"/>
  <c r="B61" i="6"/>
  <c r="E57" i="6"/>
  <c r="D57" i="6"/>
  <c r="B57" i="6"/>
  <c r="D53" i="6"/>
  <c r="E53" i="6"/>
  <c r="B53" i="6"/>
  <c r="E49" i="6"/>
  <c r="D49" i="6"/>
  <c r="B49" i="6"/>
  <c r="D45" i="6"/>
  <c r="E45" i="6"/>
  <c r="B45" i="6"/>
  <c r="E41" i="6"/>
  <c r="D41" i="6"/>
  <c r="B41" i="6"/>
  <c r="D37" i="6"/>
  <c r="B37" i="6"/>
  <c r="E37" i="6"/>
  <c r="E33" i="6"/>
  <c r="B33" i="6"/>
  <c r="D33" i="6"/>
  <c r="D29" i="6"/>
  <c r="E29" i="6"/>
  <c r="B29" i="6"/>
  <c r="E25" i="6"/>
  <c r="D25" i="6"/>
  <c r="B25" i="6"/>
  <c r="D21" i="6"/>
  <c r="E21" i="6"/>
  <c r="B21" i="6"/>
  <c r="E17" i="6"/>
  <c r="D17" i="6"/>
  <c r="B17" i="6"/>
  <c r="D13" i="6"/>
  <c r="E13" i="6"/>
  <c r="B13" i="6"/>
  <c r="E9" i="6"/>
  <c r="D9" i="6"/>
  <c r="B9" i="6"/>
  <c r="D5" i="6"/>
  <c r="E5" i="6"/>
  <c r="B5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7" i="6"/>
  <c r="B273" i="6"/>
  <c r="B269" i="6"/>
  <c r="B265" i="6"/>
  <c r="B261" i="6"/>
  <c r="B257" i="6"/>
  <c r="B253" i="6"/>
  <c r="E476" i="6"/>
  <c r="D476" i="6"/>
  <c r="E472" i="6"/>
  <c r="D472" i="6"/>
  <c r="E468" i="6"/>
  <c r="D468" i="6"/>
  <c r="E464" i="6"/>
  <c r="D464" i="6"/>
  <c r="E460" i="6"/>
  <c r="D460" i="6"/>
  <c r="E456" i="6"/>
  <c r="D456" i="6"/>
  <c r="E452" i="6"/>
  <c r="D452" i="6"/>
  <c r="E448" i="6"/>
  <c r="D448" i="6"/>
  <c r="E444" i="6"/>
  <c r="D444" i="6"/>
  <c r="E440" i="6"/>
  <c r="D440" i="6"/>
  <c r="E436" i="6"/>
  <c r="D436" i="6"/>
  <c r="E432" i="6"/>
  <c r="D432" i="6"/>
  <c r="E428" i="6"/>
  <c r="D428" i="6"/>
  <c r="E424" i="6"/>
  <c r="D424" i="6"/>
  <c r="E420" i="6"/>
  <c r="D420" i="6"/>
  <c r="E416" i="6"/>
  <c r="D416" i="6"/>
  <c r="E412" i="6"/>
  <c r="D412" i="6"/>
  <c r="E408" i="6"/>
  <c r="D408" i="6"/>
  <c r="E404" i="6"/>
  <c r="D404" i="6"/>
  <c r="E400" i="6"/>
  <c r="D400" i="6"/>
  <c r="E396" i="6"/>
  <c r="D396" i="6"/>
  <c r="E392" i="6"/>
  <c r="D392" i="6"/>
  <c r="E388" i="6"/>
  <c r="D388" i="6"/>
  <c r="E384" i="6"/>
  <c r="D384" i="6"/>
  <c r="E380" i="6"/>
  <c r="D380" i="6"/>
  <c r="E376" i="6"/>
  <c r="D376" i="6"/>
  <c r="E372" i="6"/>
  <c r="D372" i="6"/>
  <c r="E368" i="6"/>
  <c r="D368" i="6"/>
  <c r="E364" i="6"/>
  <c r="D364" i="6"/>
  <c r="E360" i="6"/>
  <c r="D360" i="6"/>
  <c r="E356" i="6"/>
  <c r="D356" i="6"/>
  <c r="E352" i="6"/>
  <c r="D352" i="6"/>
  <c r="E348" i="6"/>
  <c r="D348" i="6"/>
  <c r="E344" i="6"/>
  <c r="D344" i="6"/>
  <c r="E340" i="6"/>
  <c r="D340" i="6"/>
  <c r="E336" i="6"/>
  <c r="D336" i="6"/>
  <c r="E332" i="6"/>
  <c r="D332" i="6"/>
  <c r="E328" i="6"/>
  <c r="D328" i="6"/>
  <c r="E324" i="6"/>
  <c r="D324" i="6"/>
  <c r="E320" i="6"/>
  <c r="D320" i="6"/>
  <c r="E316" i="6"/>
  <c r="D316" i="6"/>
  <c r="E312" i="6"/>
  <c r="D312" i="6"/>
  <c r="E308" i="6"/>
  <c r="D308" i="6"/>
  <c r="E304" i="6"/>
  <c r="D304" i="6"/>
  <c r="E300" i="6"/>
  <c r="D300" i="6"/>
  <c r="E296" i="6"/>
  <c r="D296" i="6"/>
  <c r="E292" i="6"/>
  <c r="D292" i="6"/>
  <c r="E288" i="6"/>
  <c r="D288" i="6"/>
  <c r="E284" i="6"/>
  <c r="D284" i="6"/>
  <c r="E280" i="6"/>
  <c r="D280" i="6"/>
  <c r="E276" i="6"/>
  <c r="D276" i="6"/>
  <c r="E272" i="6"/>
  <c r="D272" i="6"/>
  <c r="E268" i="6"/>
  <c r="D268" i="6"/>
  <c r="E264" i="6"/>
  <c r="D264" i="6"/>
  <c r="E260" i="6"/>
  <c r="D260" i="6"/>
  <c r="E256" i="6"/>
  <c r="D256" i="6"/>
  <c r="E252" i="6"/>
  <c r="D252" i="6"/>
  <c r="E248" i="6"/>
  <c r="D248" i="6"/>
  <c r="B248" i="6"/>
  <c r="E244" i="6"/>
  <c r="D244" i="6"/>
  <c r="B244" i="6"/>
  <c r="E240" i="6"/>
  <c r="D240" i="6"/>
  <c r="B240" i="6"/>
  <c r="E236" i="6"/>
  <c r="D236" i="6"/>
  <c r="B236" i="6"/>
  <c r="E232" i="6"/>
  <c r="D232" i="6"/>
  <c r="B232" i="6"/>
  <c r="E228" i="6"/>
  <c r="D228" i="6"/>
  <c r="B228" i="6"/>
  <c r="E224" i="6"/>
  <c r="D224" i="6"/>
  <c r="B224" i="6"/>
  <c r="E220" i="6"/>
  <c r="D220" i="6"/>
  <c r="B220" i="6"/>
  <c r="E216" i="6"/>
  <c r="D216" i="6"/>
  <c r="B216" i="6"/>
  <c r="E212" i="6"/>
  <c r="D212" i="6"/>
  <c r="B212" i="6"/>
  <c r="E208" i="6"/>
  <c r="D208" i="6"/>
  <c r="B208" i="6"/>
  <c r="E204" i="6"/>
  <c r="B204" i="6"/>
  <c r="D204" i="6"/>
  <c r="E200" i="6"/>
  <c r="D200" i="6"/>
  <c r="B200" i="6"/>
  <c r="E196" i="6"/>
  <c r="B196" i="6"/>
  <c r="D196" i="6"/>
  <c r="E192" i="6"/>
  <c r="D192" i="6"/>
  <c r="B192" i="6"/>
  <c r="E188" i="6"/>
  <c r="B188" i="6"/>
  <c r="D188" i="6"/>
  <c r="E184" i="6"/>
  <c r="D184" i="6"/>
  <c r="B184" i="6"/>
  <c r="E180" i="6"/>
  <c r="B180" i="6"/>
  <c r="D180" i="6"/>
  <c r="E176" i="6"/>
  <c r="D176" i="6"/>
  <c r="B176" i="6"/>
  <c r="E172" i="6"/>
  <c r="B172" i="6"/>
  <c r="D172" i="6"/>
  <c r="E168" i="6"/>
  <c r="D168" i="6"/>
  <c r="B168" i="6"/>
  <c r="E164" i="6"/>
  <c r="B164" i="6"/>
  <c r="D164" i="6"/>
  <c r="E160" i="6"/>
  <c r="D160" i="6"/>
  <c r="B160" i="6"/>
  <c r="E156" i="6"/>
  <c r="B156" i="6"/>
  <c r="D156" i="6"/>
  <c r="E152" i="6"/>
  <c r="D152" i="6"/>
  <c r="B152" i="6"/>
  <c r="E148" i="6"/>
  <c r="B148" i="6"/>
  <c r="D148" i="6"/>
  <c r="E144" i="6"/>
  <c r="D144" i="6"/>
  <c r="B144" i="6"/>
  <c r="E140" i="6"/>
  <c r="B140" i="6"/>
  <c r="D140" i="6"/>
  <c r="E136" i="6"/>
  <c r="D136" i="6"/>
  <c r="B136" i="6"/>
  <c r="E132" i="6"/>
  <c r="B132" i="6"/>
  <c r="D132" i="6"/>
  <c r="E128" i="6"/>
  <c r="D128" i="6"/>
  <c r="B128" i="6"/>
  <c r="E124" i="6"/>
  <c r="B124" i="6"/>
  <c r="D124" i="6"/>
  <c r="E120" i="6"/>
  <c r="D120" i="6"/>
  <c r="B120" i="6"/>
  <c r="E116" i="6"/>
  <c r="B116" i="6"/>
  <c r="D116" i="6"/>
  <c r="E112" i="6"/>
  <c r="D112" i="6"/>
  <c r="B112" i="6"/>
  <c r="E108" i="6"/>
  <c r="B108" i="6"/>
  <c r="D108" i="6"/>
  <c r="E104" i="6"/>
  <c r="D104" i="6"/>
  <c r="B104" i="6"/>
  <c r="E100" i="6"/>
  <c r="B100" i="6"/>
  <c r="D100" i="6"/>
  <c r="E96" i="6"/>
  <c r="D96" i="6"/>
  <c r="B96" i="6"/>
  <c r="E92" i="6"/>
  <c r="B92" i="6"/>
  <c r="D92" i="6"/>
  <c r="E88" i="6"/>
  <c r="D88" i="6"/>
  <c r="B88" i="6"/>
  <c r="E84" i="6"/>
  <c r="B84" i="6"/>
  <c r="D84" i="6"/>
  <c r="E80" i="6"/>
  <c r="D80" i="6"/>
  <c r="B80" i="6"/>
  <c r="E76" i="6"/>
  <c r="B76" i="6"/>
  <c r="D76" i="6"/>
  <c r="E72" i="6"/>
  <c r="D72" i="6"/>
  <c r="B72" i="6"/>
  <c r="E68" i="6"/>
  <c r="B68" i="6"/>
  <c r="D68" i="6"/>
  <c r="E64" i="6"/>
  <c r="D64" i="6"/>
  <c r="B64" i="6"/>
  <c r="E60" i="6"/>
  <c r="B60" i="6"/>
  <c r="D60" i="6"/>
  <c r="E56" i="6"/>
  <c r="D56" i="6"/>
  <c r="B56" i="6"/>
  <c r="E52" i="6"/>
  <c r="B52" i="6"/>
  <c r="D52" i="6"/>
  <c r="E48" i="6"/>
  <c r="D48" i="6"/>
  <c r="B48" i="6"/>
  <c r="E44" i="6"/>
  <c r="B44" i="6"/>
  <c r="D44" i="6"/>
  <c r="E40" i="6"/>
  <c r="D40" i="6"/>
  <c r="B40" i="6"/>
  <c r="E36" i="6"/>
  <c r="D36" i="6"/>
  <c r="B36" i="6"/>
  <c r="E32" i="6"/>
  <c r="D32" i="6"/>
  <c r="B32" i="6"/>
  <c r="E28" i="6"/>
  <c r="D28" i="6"/>
  <c r="B28" i="6"/>
  <c r="E24" i="6"/>
  <c r="D24" i="6"/>
  <c r="B24" i="6"/>
  <c r="E20" i="6"/>
  <c r="D20" i="6"/>
  <c r="B20" i="6"/>
  <c r="E16" i="6"/>
  <c r="D16" i="6"/>
  <c r="B16" i="6"/>
  <c r="E12" i="6"/>
  <c r="D12" i="6"/>
  <c r="B12" i="6"/>
  <c r="E8" i="6"/>
  <c r="D8" i="6"/>
  <c r="B8" i="6"/>
  <c r="E4" i="6"/>
  <c r="D4" i="6"/>
  <c r="B4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276" i="6"/>
  <c r="B272" i="6"/>
  <c r="B268" i="6"/>
  <c r="B264" i="6"/>
  <c r="B260" i="6"/>
  <c r="B256" i="6"/>
  <c r="B252" i="6"/>
  <c r="B245" i="6"/>
  <c r="E475" i="6"/>
  <c r="D475" i="6"/>
  <c r="E471" i="6"/>
  <c r="D471" i="6"/>
  <c r="E467" i="6"/>
  <c r="D467" i="6"/>
  <c r="E463" i="6"/>
  <c r="D463" i="6"/>
  <c r="E459" i="6"/>
  <c r="D459" i="6"/>
  <c r="E455" i="6"/>
  <c r="D455" i="6"/>
  <c r="E451" i="6"/>
  <c r="D451" i="6"/>
  <c r="E447" i="6"/>
  <c r="D447" i="6"/>
  <c r="E443" i="6"/>
  <c r="D443" i="6"/>
  <c r="E439" i="6"/>
  <c r="D439" i="6"/>
  <c r="E435" i="6"/>
  <c r="D435" i="6"/>
  <c r="E431" i="6"/>
  <c r="D431" i="6"/>
  <c r="E427" i="6"/>
  <c r="D427" i="6"/>
  <c r="E423" i="6"/>
  <c r="D423" i="6"/>
  <c r="E419" i="6"/>
  <c r="D419" i="6"/>
  <c r="E415" i="6"/>
  <c r="D415" i="6"/>
  <c r="E411" i="6"/>
  <c r="D411" i="6"/>
  <c r="E407" i="6"/>
  <c r="D407" i="6"/>
  <c r="E403" i="6"/>
  <c r="D403" i="6"/>
  <c r="E399" i="6"/>
  <c r="D399" i="6"/>
  <c r="E395" i="6"/>
  <c r="D395" i="6"/>
  <c r="E391" i="6"/>
  <c r="D391" i="6"/>
  <c r="E387" i="6"/>
  <c r="D387" i="6"/>
  <c r="E383" i="6"/>
  <c r="D383" i="6"/>
  <c r="E379" i="6"/>
  <c r="D379" i="6"/>
  <c r="E375" i="6"/>
  <c r="D375" i="6"/>
  <c r="E371" i="6"/>
  <c r="D371" i="6"/>
  <c r="E367" i="6"/>
  <c r="D367" i="6"/>
  <c r="E363" i="6"/>
  <c r="D363" i="6"/>
  <c r="E359" i="6"/>
  <c r="D359" i="6"/>
  <c r="E355" i="6"/>
  <c r="D355" i="6"/>
  <c r="E351" i="6"/>
  <c r="D351" i="6"/>
  <c r="E347" i="6"/>
  <c r="D347" i="6"/>
  <c r="E343" i="6"/>
  <c r="D343" i="6"/>
  <c r="E339" i="6"/>
  <c r="D339" i="6"/>
  <c r="E335" i="6"/>
  <c r="D335" i="6"/>
  <c r="E331" i="6"/>
  <c r="D331" i="6"/>
  <c r="E327" i="6"/>
  <c r="D327" i="6"/>
  <c r="D323" i="6"/>
  <c r="E323" i="6"/>
  <c r="E319" i="6"/>
  <c r="D319" i="6"/>
  <c r="E315" i="6"/>
  <c r="D315" i="6"/>
  <c r="E311" i="6"/>
  <c r="D311" i="6"/>
  <c r="E307" i="6"/>
  <c r="D307" i="6"/>
  <c r="E303" i="6"/>
  <c r="D303" i="6"/>
  <c r="E299" i="6"/>
  <c r="D299" i="6"/>
  <c r="E295" i="6"/>
  <c r="D295" i="6"/>
  <c r="D291" i="6"/>
  <c r="E291" i="6"/>
  <c r="E287" i="6"/>
  <c r="D287" i="6"/>
  <c r="E283" i="6"/>
  <c r="D283" i="6"/>
  <c r="E279" i="6"/>
  <c r="D279" i="6"/>
  <c r="E275" i="6"/>
  <c r="D275" i="6"/>
  <c r="E271" i="6"/>
  <c r="D271" i="6"/>
  <c r="E267" i="6"/>
  <c r="D267" i="6"/>
  <c r="E263" i="6"/>
  <c r="D263" i="6"/>
  <c r="D259" i="6"/>
  <c r="E259" i="6"/>
  <c r="E255" i="6"/>
  <c r="D255" i="6"/>
  <c r="E251" i="6"/>
  <c r="D251" i="6"/>
  <c r="B251" i="6"/>
  <c r="E247" i="6"/>
  <c r="D247" i="6"/>
  <c r="B247" i="6"/>
  <c r="E243" i="6"/>
  <c r="D243" i="6"/>
  <c r="B243" i="6"/>
  <c r="E239" i="6"/>
  <c r="D239" i="6"/>
  <c r="B239" i="6"/>
  <c r="E235" i="6"/>
  <c r="D235" i="6"/>
  <c r="B235" i="6"/>
  <c r="E231" i="6"/>
  <c r="D231" i="6"/>
  <c r="B231" i="6"/>
  <c r="D227" i="6"/>
  <c r="B227" i="6"/>
  <c r="E227" i="6"/>
  <c r="E223" i="6"/>
  <c r="D223" i="6"/>
  <c r="B223" i="6"/>
  <c r="E219" i="6"/>
  <c r="D219" i="6"/>
  <c r="B219" i="6"/>
  <c r="E215" i="6"/>
  <c r="D215" i="6"/>
  <c r="B215" i="6"/>
  <c r="E211" i="6"/>
  <c r="D211" i="6"/>
  <c r="B211" i="6"/>
  <c r="E207" i="6"/>
  <c r="D207" i="6"/>
  <c r="B207" i="6"/>
  <c r="E203" i="6"/>
  <c r="B203" i="6"/>
  <c r="D203" i="6"/>
  <c r="E199" i="6"/>
  <c r="D199" i="6"/>
  <c r="B199" i="6"/>
  <c r="B195" i="6"/>
  <c r="E195" i="6"/>
  <c r="D195" i="6"/>
  <c r="E191" i="6"/>
  <c r="D191" i="6"/>
  <c r="B191" i="6"/>
  <c r="E187" i="6"/>
  <c r="B187" i="6"/>
  <c r="D187" i="6"/>
  <c r="E183" i="6"/>
  <c r="D183" i="6"/>
  <c r="B183" i="6"/>
  <c r="E179" i="6"/>
  <c r="B179" i="6"/>
  <c r="D179" i="6"/>
  <c r="E175" i="6"/>
  <c r="D175" i="6"/>
  <c r="B175" i="6"/>
  <c r="E171" i="6"/>
  <c r="B171" i="6"/>
  <c r="D171" i="6"/>
  <c r="E167" i="6"/>
  <c r="D167" i="6"/>
  <c r="B167" i="6"/>
  <c r="B163" i="6"/>
  <c r="E163" i="6"/>
  <c r="D163" i="6"/>
  <c r="E159" i="6"/>
  <c r="D159" i="6"/>
  <c r="B159" i="6"/>
  <c r="E155" i="6"/>
  <c r="B155" i="6"/>
  <c r="D155" i="6"/>
  <c r="E151" i="6"/>
  <c r="D151" i="6"/>
  <c r="B151" i="6"/>
  <c r="E147" i="6"/>
  <c r="B147" i="6"/>
  <c r="D147" i="6"/>
  <c r="E143" i="6"/>
  <c r="D143" i="6"/>
  <c r="B143" i="6"/>
  <c r="E139" i="6"/>
  <c r="B139" i="6"/>
  <c r="D139" i="6"/>
  <c r="E135" i="6"/>
  <c r="D135" i="6"/>
  <c r="B135" i="6"/>
  <c r="B131" i="6"/>
  <c r="E131" i="6"/>
  <c r="D131" i="6"/>
  <c r="E127" i="6"/>
  <c r="D127" i="6"/>
  <c r="B127" i="6"/>
  <c r="E123" i="6"/>
  <c r="B123" i="6"/>
  <c r="D123" i="6"/>
  <c r="E119" i="6"/>
  <c r="D119" i="6"/>
  <c r="B119" i="6"/>
  <c r="E115" i="6"/>
  <c r="B115" i="6"/>
  <c r="D115" i="6"/>
  <c r="E111" i="6"/>
  <c r="D111" i="6"/>
  <c r="B111" i="6"/>
  <c r="E107" i="6"/>
  <c r="B107" i="6"/>
  <c r="D107" i="6"/>
  <c r="E103" i="6"/>
  <c r="D103" i="6"/>
  <c r="B103" i="6"/>
  <c r="B99" i="6"/>
  <c r="E99" i="6"/>
  <c r="D99" i="6"/>
  <c r="E95" i="6"/>
  <c r="D95" i="6"/>
  <c r="B95" i="6"/>
  <c r="E91" i="6"/>
  <c r="B91" i="6"/>
  <c r="D91" i="6"/>
  <c r="E87" i="6"/>
  <c r="D87" i="6"/>
  <c r="B87" i="6"/>
  <c r="E83" i="6"/>
  <c r="B83" i="6"/>
  <c r="D83" i="6"/>
  <c r="E79" i="6"/>
  <c r="D79" i="6"/>
  <c r="B79" i="6"/>
  <c r="E75" i="6"/>
  <c r="B75" i="6"/>
  <c r="D75" i="6"/>
  <c r="E71" i="6"/>
  <c r="D71" i="6"/>
  <c r="B71" i="6"/>
  <c r="B67" i="6"/>
  <c r="E67" i="6"/>
  <c r="D67" i="6"/>
  <c r="E63" i="6"/>
  <c r="D63" i="6"/>
  <c r="B63" i="6"/>
  <c r="E59" i="6"/>
  <c r="B59" i="6"/>
  <c r="D59" i="6"/>
  <c r="E55" i="6"/>
  <c r="D55" i="6"/>
  <c r="B55" i="6"/>
  <c r="E51" i="6"/>
  <c r="B51" i="6"/>
  <c r="D51" i="6"/>
  <c r="E47" i="6"/>
  <c r="D47" i="6"/>
  <c r="B47" i="6"/>
  <c r="E43" i="6"/>
  <c r="B43" i="6"/>
  <c r="D43" i="6"/>
  <c r="E39" i="6"/>
  <c r="D39" i="6"/>
  <c r="B39" i="6"/>
  <c r="D35" i="6"/>
  <c r="B35" i="6"/>
  <c r="E35" i="6"/>
  <c r="E31" i="6"/>
  <c r="D31" i="6"/>
  <c r="B31" i="6"/>
  <c r="D27" i="6"/>
  <c r="E27" i="6"/>
  <c r="B27" i="6"/>
  <c r="E23" i="6"/>
  <c r="D23" i="6"/>
  <c r="B23" i="6"/>
  <c r="D19" i="6"/>
  <c r="E19" i="6"/>
  <c r="B19" i="6"/>
  <c r="E15" i="6"/>
  <c r="D15" i="6"/>
  <c r="B15" i="6"/>
  <c r="D11" i="6"/>
  <c r="E11" i="6"/>
  <c r="B11" i="6"/>
  <c r="E7" i="6"/>
  <c r="D7" i="6"/>
  <c r="B7" i="6"/>
  <c r="D3" i="6"/>
  <c r="B3" i="6"/>
  <c r="E3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D478" i="6"/>
  <c r="E478" i="6"/>
  <c r="E474" i="6"/>
  <c r="D474" i="6"/>
  <c r="E470" i="6"/>
  <c r="D470" i="6"/>
  <c r="E466" i="6"/>
  <c r="D466" i="6"/>
  <c r="E462" i="6"/>
  <c r="D462" i="6"/>
  <c r="E458" i="6"/>
  <c r="D458" i="6"/>
  <c r="E454" i="6"/>
  <c r="D454" i="6"/>
  <c r="E450" i="6"/>
  <c r="D450" i="6"/>
  <c r="D446" i="6"/>
  <c r="E446" i="6"/>
  <c r="E442" i="6"/>
  <c r="D442" i="6"/>
  <c r="E438" i="6"/>
  <c r="D438" i="6"/>
  <c r="E434" i="6"/>
  <c r="D434" i="6"/>
  <c r="E430" i="6"/>
  <c r="D430" i="6"/>
  <c r="E426" i="6"/>
  <c r="D426" i="6"/>
  <c r="E422" i="6"/>
  <c r="D422" i="6"/>
  <c r="E418" i="6"/>
  <c r="D418" i="6"/>
  <c r="D414" i="6"/>
  <c r="E414" i="6"/>
  <c r="E410" i="6"/>
  <c r="D410" i="6"/>
  <c r="E406" i="6"/>
  <c r="D406" i="6"/>
  <c r="E402" i="6"/>
  <c r="D402" i="6"/>
  <c r="E398" i="6"/>
  <c r="D398" i="6"/>
  <c r="E394" i="6"/>
  <c r="D394" i="6"/>
  <c r="E390" i="6"/>
  <c r="D390" i="6"/>
  <c r="E386" i="6"/>
  <c r="D386" i="6"/>
  <c r="D382" i="6"/>
  <c r="E382" i="6"/>
  <c r="E378" i="6"/>
  <c r="D378" i="6"/>
  <c r="E374" i="6"/>
  <c r="D374" i="6"/>
  <c r="E370" i="6"/>
  <c r="D370" i="6"/>
  <c r="E366" i="6"/>
  <c r="D366" i="6"/>
  <c r="E362" i="6"/>
  <c r="D362" i="6"/>
  <c r="E358" i="6"/>
  <c r="D358" i="6"/>
  <c r="E354" i="6"/>
  <c r="D354" i="6"/>
  <c r="D350" i="6"/>
  <c r="E350" i="6"/>
  <c r="E346" i="6"/>
  <c r="D346" i="6"/>
  <c r="E342" i="6"/>
  <c r="D342" i="6"/>
  <c r="E338" i="6"/>
  <c r="D338" i="6"/>
  <c r="E334" i="6"/>
  <c r="D334" i="6"/>
  <c r="E330" i="6"/>
  <c r="D330" i="6"/>
  <c r="E326" i="6"/>
  <c r="D326" i="6"/>
  <c r="E322" i="6"/>
  <c r="D322" i="6"/>
  <c r="E318" i="6"/>
  <c r="D318" i="6"/>
  <c r="E314" i="6"/>
  <c r="D314" i="6"/>
  <c r="E310" i="6"/>
  <c r="D310" i="6"/>
  <c r="E306" i="6"/>
  <c r="D306" i="6"/>
  <c r="E302" i="6"/>
  <c r="D302" i="6"/>
  <c r="E298" i="6"/>
  <c r="D298" i="6"/>
  <c r="E294" i="6"/>
  <c r="D294" i="6"/>
  <c r="E290" i="6"/>
  <c r="D290" i="6"/>
  <c r="E286" i="6"/>
  <c r="D286" i="6"/>
  <c r="E282" i="6"/>
  <c r="D282" i="6"/>
  <c r="E278" i="6"/>
  <c r="D278" i="6"/>
  <c r="E274" i="6"/>
  <c r="D274" i="6"/>
  <c r="E270" i="6"/>
  <c r="D270" i="6"/>
  <c r="E266" i="6"/>
  <c r="D266" i="6"/>
  <c r="E262" i="6"/>
  <c r="D262" i="6"/>
  <c r="E258" i="6"/>
  <c r="D258" i="6"/>
  <c r="E254" i="6"/>
  <c r="D254" i="6"/>
  <c r="E250" i="6"/>
  <c r="D250" i="6"/>
  <c r="E246" i="6"/>
  <c r="D246" i="6"/>
  <c r="E242" i="6"/>
  <c r="D242" i="6"/>
  <c r="E238" i="6"/>
  <c r="D238" i="6"/>
  <c r="B238" i="6"/>
  <c r="E234" i="6"/>
  <c r="B234" i="6"/>
  <c r="D234" i="6"/>
  <c r="E230" i="6"/>
  <c r="D230" i="6"/>
  <c r="B230" i="6"/>
  <c r="E226" i="6"/>
  <c r="B226" i="6"/>
  <c r="D226" i="6"/>
  <c r="E222" i="6"/>
  <c r="D222" i="6"/>
  <c r="B222" i="6"/>
  <c r="E218" i="6"/>
  <c r="B218" i="6"/>
  <c r="D218" i="6"/>
  <c r="E214" i="6"/>
  <c r="D214" i="6"/>
  <c r="B214" i="6"/>
  <c r="E210" i="6"/>
  <c r="B210" i="6"/>
  <c r="D210" i="6"/>
  <c r="E206" i="6"/>
  <c r="D206" i="6"/>
  <c r="B206" i="6"/>
  <c r="E202" i="6"/>
  <c r="D202" i="6"/>
  <c r="B202" i="6"/>
  <c r="E198" i="6"/>
  <c r="D198" i="6"/>
  <c r="B198" i="6"/>
  <c r="E194" i="6"/>
  <c r="D194" i="6"/>
  <c r="B194" i="6"/>
  <c r="E190" i="6"/>
  <c r="D190" i="6"/>
  <c r="B190" i="6"/>
  <c r="E186" i="6"/>
  <c r="D186" i="6"/>
  <c r="B186" i="6"/>
  <c r="E182" i="6"/>
  <c r="D182" i="6"/>
  <c r="B182" i="6"/>
  <c r="E178" i="6"/>
  <c r="D178" i="6"/>
  <c r="B178" i="6"/>
  <c r="E174" i="6"/>
  <c r="D174" i="6"/>
  <c r="B174" i="6"/>
  <c r="E170" i="6"/>
  <c r="D170" i="6"/>
  <c r="B170" i="6"/>
  <c r="E166" i="6"/>
  <c r="D166" i="6"/>
  <c r="B166" i="6"/>
  <c r="E162" i="6"/>
  <c r="D162" i="6"/>
  <c r="B162" i="6"/>
  <c r="E158" i="6"/>
  <c r="D158" i="6"/>
  <c r="B158" i="6"/>
  <c r="E154" i="6"/>
  <c r="D154" i="6"/>
  <c r="B154" i="6"/>
  <c r="E150" i="6"/>
  <c r="D150" i="6"/>
  <c r="B150" i="6"/>
  <c r="E146" i="6"/>
  <c r="D146" i="6"/>
  <c r="B146" i="6"/>
  <c r="E142" i="6"/>
  <c r="D142" i="6"/>
  <c r="B142" i="6"/>
  <c r="E138" i="6"/>
  <c r="D138" i="6"/>
  <c r="B138" i="6"/>
  <c r="E134" i="6"/>
  <c r="D134" i="6"/>
  <c r="B134" i="6"/>
  <c r="E130" i="6"/>
  <c r="D130" i="6"/>
  <c r="B130" i="6"/>
  <c r="E126" i="6"/>
  <c r="D126" i="6"/>
  <c r="B126" i="6"/>
  <c r="E122" i="6"/>
  <c r="D122" i="6"/>
  <c r="B122" i="6"/>
  <c r="E118" i="6"/>
  <c r="D118" i="6"/>
  <c r="B118" i="6"/>
  <c r="E114" i="6"/>
  <c r="D114" i="6"/>
  <c r="B114" i="6"/>
  <c r="E110" i="6"/>
  <c r="D110" i="6"/>
  <c r="B110" i="6"/>
  <c r="E106" i="6"/>
  <c r="D106" i="6"/>
  <c r="B106" i="6"/>
  <c r="E102" i="6"/>
  <c r="D102" i="6"/>
  <c r="B102" i="6"/>
  <c r="E98" i="6"/>
  <c r="D98" i="6"/>
  <c r="B98" i="6"/>
  <c r="E94" i="6"/>
  <c r="D94" i="6"/>
  <c r="B94" i="6"/>
  <c r="E90" i="6"/>
  <c r="D90" i="6"/>
  <c r="B90" i="6"/>
  <c r="E86" i="6"/>
  <c r="D86" i="6"/>
  <c r="B86" i="6"/>
  <c r="E82" i="6"/>
  <c r="D82" i="6"/>
  <c r="B82" i="6"/>
  <c r="E78" i="6"/>
  <c r="D78" i="6"/>
  <c r="B78" i="6"/>
  <c r="E74" i="6"/>
  <c r="D74" i="6"/>
  <c r="B74" i="6"/>
  <c r="E70" i="6"/>
  <c r="D70" i="6"/>
  <c r="B70" i="6"/>
  <c r="E66" i="6"/>
  <c r="D66" i="6"/>
  <c r="B66" i="6"/>
  <c r="E62" i="6"/>
  <c r="D62" i="6"/>
  <c r="B62" i="6"/>
  <c r="E58" i="6"/>
  <c r="D58" i="6"/>
  <c r="B58" i="6"/>
  <c r="E54" i="6"/>
  <c r="D54" i="6"/>
  <c r="B54" i="6"/>
  <c r="E50" i="6"/>
  <c r="D50" i="6"/>
  <c r="B50" i="6"/>
  <c r="E46" i="6"/>
  <c r="D46" i="6"/>
  <c r="B46" i="6"/>
  <c r="E42" i="6"/>
  <c r="D42" i="6"/>
  <c r="B42" i="6"/>
  <c r="E38" i="6"/>
  <c r="D38" i="6"/>
  <c r="B38" i="6"/>
  <c r="E34" i="6"/>
  <c r="B34" i="6"/>
  <c r="D34" i="6"/>
  <c r="E30" i="6"/>
  <c r="D30" i="6"/>
  <c r="B30" i="6"/>
  <c r="E26" i="6"/>
  <c r="D26" i="6"/>
  <c r="B26" i="6"/>
  <c r="E22" i="6"/>
  <c r="D22" i="6"/>
  <c r="B22" i="6"/>
  <c r="E18" i="6"/>
  <c r="D18" i="6"/>
  <c r="B18" i="6"/>
  <c r="E14" i="6"/>
  <c r="D14" i="6"/>
  <c r="B14" i="6"/>
  <c r="E10" i="6"/>
  <c r="D10" i="6"/>
  <c r="B10" i="6"/>
  <c r="E6" i="6"/>
  <c r="D6" i="6"/>
  <c r="B6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8" i="6"/>
  <c r="B274" i="6"/>
  <c r="B270" i="6"/>
  <c r="B266" i="6"/>
  <c r="B262" i="6"/>
  <c r="B258" i="6"/>
  <c r="B254" i="6"/>
  <c r="B249" i="6"/>
  <c r="B241" i="6"/>
  <c r="L478" i="6"/>
  <c r="L474" i="6"/>
  <c r="D2" i="1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2" i="7"/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C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16" i="7" s="1"/>
  <c r="G17" i="4"/>
  <c r="H17" i="7" s="1"/>
  <c r="G18" i="4"/>
  <c r="H18" i="7" s="1"/>
  <c r="G19" i="4"/>
  <c r="H19" i="7" s="1"/>
  <c r="G20" i="4"/>
  <c r="H20" i="7" s="1"/>
  <c r="G21" i="4"/>
  <c r="H21" i="7" s="1"/>
  <c r="G22" i="4"/>
  <c r="H22" i="7" s="1"/>
  <c r="G23" i="4"/>
  <c r="H23" i="7" s="1"/>
  <c r="G24" i="4"/>
  <c r="H24" i="7" s="1"/>
  <c r="G25" i="4"/>
  <c r="H25" i="7" s="1"/>
  <c r="G26" i="4"/>
  <c r="H26" i="7" s="1"/>
  <c r="G27" i="4"/>
  <c r="H27" i="7" s="1"/>
  <c r="G28" i="4"/>
  <c r="H28" i="7" s="1"/>
  <c r="G29" i="4"/>
  <c r="H29" i="7" s="1"/>
  <c r="G30" i="4"/>
  <c r="H30" i="7" s="1"/>
  <c r="G31" i="4"/>
  <c r="H31" i="7" s="1"/>
  <c r="G32" i="4"/>
  <c r="H32" i="7" s="1"/>
  <c r="G33" i="4"/>
  <c r="H33" i="7" s="1"/>
  <c r="G34" i="4"/>
  <c r="H34" i="7" s="1"/>
  <c r="G35" i="4"/>
  <c r="H35" i="7" s="1"/>
  <c r="G36" i="4"/>
  <c r="H36" i="7" s="1"/>
  <c r="G2" i="4"/>
  <c r="I3" i="4"/>
  <c r="I4" i="4"/>
  <c r="J4" i="7" s="1"/>
  <c r="I5" i="4"/>
  <c r="J5" i="7" s="1"/>
  <c r="I6" i="4"/>
  <c r="J6" i="7" s="1"/>
  <c r="I7" i="4"/>
  <c r="J7" i="7" s="1"/>
  <c r="I8" i="4"/>
  <c r="J8" i="7" s="1"/>
  <c r="I9" i="4"/>
  <c r="J9" i="7" s="1"/>
  <c r="I10" i="4"/>
  <c r="J10" i="7" s="1"/>
  <c r="I11" i="4"/>
  <c r="J11" i="7" s="1"/>
  <c r="I12" i="4"/>
  <c r="J12" i="7" s="1"/>
  <c r="I13" i="4"/>
  <c r="J13" i="7" s="1"/>
  <c r="I14" i="4"/>
  <c r="J14" i="7" s="1"/>
  <c r="I15" i="4"/>
  <c r="J15" i="7" s="1"/>
  <c r="I16" i="4"/>
  <c r="J16" i="7" s="1"/>
  <c r="I17" i="4"/>
  <c r="J17" i="7" s="1"/>
  <c r="I18" i="4"/>
  <c r="J18" i="7" s="1"/>
  <c r="I19" i="4"/>
  <c r="J19" i="7" s="1"/>
  <c r="I20" i="4"/>
  <c r="J20" i="7" s="1"/>
  <c r="I21" i="4"/>
  <c r="J21" i="7" s="1"/>
  <c r="I22" i="4"/>
  <c r="J22" i="7" s="1"/>
  <c r="I23" i="4"/>
  <c r="J23" i="7" s="1"/>
  <c r="I24" i="4"/>
  <c r="J24" i="7" s="1"/>
  <c r="I25" i="4"/>
  <c r="J25" i="7" s="1"/>
  <c r="I26" i="4"/>
  <c r="J26" i="7" s="1"/>
  <c r="I27" i="4"/>
  <c r="J27" i="7" s="1"/>
  <c r="I28" i="4"/>
  <c r="J28" i="7" s="1"/>
  <c r="I29" i="4"/>
  <c r="J29" i="7" s="1"/>
  <c r="I30" i="4"/>
  <c r="J30" i="7" s="1"/>
  <c r="I31" i="4"/>
  <c r="J31" i="7" s="1"/>
  <c r="I32" i="4"/>
  <c r="J32" i="7" s="1"/>
  <c r="I33" i="4"/>
  <c r="J33" i="7" s="1"/>
  <c r="I34" i="4"/>
  <c r="J34" i="7" s="1"/>
  <c r="I35" i="4"/>
  <c r="J35" i="7" s="1"/>
  <c r="I36" i="4"/>
  <c r="J36" i="7" s="1"/>
  <c r="I2" i="4"/>
  <c r="H242" i="6" l="1"/>
  <c r="H129" i="6"/>
  <c r="H125" i="6"/>
  <c r="H77" i="6"/>
  <c r="H286" i="6"/>
  <c r="H266" i="6"/>
  <c r="H246" i="6"/>
  <c r="H222" i="6"/>
  <c r="H202" i="6"/>
  <c r="H182" i="6"/>
  <c r="H158" i="6"/>
  <c r="H142" i="6"/>
  <c r="H126" i="6"/>
  <c r="H110" i="6"/>
  <c r="H94" i="6"/>
  <c r="H78" i="6"/>
  <c r="H62" i="6"/>
  <c r="H46" i="6"/>
  <c r="H30" i="6"/>
  <c r="H302" i="6"/>
  <c r="H282" i="6"/>
  <c r="H238" i="6"/>
  <c r="H218" i="6"/>
  <c r="H194" i="6"/>
  <c r="H174" i="6"/>
  <c r="H154" i="6"/>
  <c r="H138" i="6"/>
  <c r="H122" i="6"/>
  <c r="H106" i="6"/>
  <c r="H90" i="6"/>
  <c r="H74" i="6"/>
  <c r="H58" i="6"/>
  <c r="H42" i="6"/>
  <c r="H26" i="6"/>
  <c r="H141" i="6"/>
  <c r="H65" i="6"/>
  <c r="H61" i="6"/>
  <c r="H298" i="6"/>
  <c r="H254" i="6"/>
  <c r="H234" i="6"/>
  <c r="H214" i="6"/>
  <c r="H190" i="6"/>
  <c r="H170" i="6"/>
  <c r="H150" i="6"/>
  <c r="H134" i="6"/>
  <c r="H118" i="6"/>
  <c r="H102" i="6"/>
  <c r="H86" i="6"/>
  <c r="H70" i="6"/>
  <c r="H54" i="6"/>
  <c r="H38" i="6"/>
  <c r="H22" i="6"/>
  <c r="H209" i="6"/>
  <c r="H290" i="6"/>
  <c r="H206" i="6"/>
  <c r="H130" i="6"/>
  <c r="H66" i="6"/>
  <c r="H270" i="6"/>
  <c r="H50" i="6"/>
  <c r="H250" i="6"/>
  <c r="H162" i="6"/>
  <c r="H98" i="6"/>
  <c r="H34" i="6"/>
  <c r="H186" i="6"/>
  <c r="H226" i="6"/>
  <c r="H146" i="6"/>
  <c r="H82" i="6"/>
  <c r="H114" i="6"/>
  <c r="H262" i="6"/>
  <c r="H45" i="6"/>
  <c r="H173" i="6"/>
  <c r="H225" i="6"/>
  <c r="H258" i="6"/>
  <c r="H301" i="6"/>
  <c r="H278" i="6"/>
  <c r="H406" i="6"/>
  <c r="H305" i="6"/>
  <c r="H294" i="6"/>
  <c r="H161" i="6"/>
  <c r="H470" i="6"/>
  <c r="H299" i="6"/>
  <c r="H363" i="6"/>
  <c r="H427" i="6"/>
  <c r="H23" i="6"/>
  <c r="H59" i="6"/>
  <c r="H91" i="6"/>
  <c r="H123" i="6"/>
  <c r="H155" i="6"/>
  <c r="H187" i="6"/>
  <c r="H231" i="6"/>
  <c r="H288" i="6"/>
  <c r="H352" i="6"/>
  <c r="H416" i="6"/>
  <c r="H20" i="6"/>
  <c r="H244" i="6"/>
  <c r="H413" i="6"/>
  <c r="H477" i="6"/>
  <c r="H81" i="6"/>
  <c r="H165" i="6"/>
  <c r="H249" i="6"/>
  <c r="H378" i="6"/>
  <c r="H442" i="6"/>
  <c r="H255" i="6"/>
  <c r="H319" i="6"/>
  <c r="H383" i="6"/>
  <c r="H447" i="6"/>
  <c r="H243" i="6"/>
  <c r="H308" i="6"/>
  <c r="H372" i="6"/>
  <c r="H436" i="6"/>
  <c r="H48" i="6"/>
  <c r="H80" i="6"/>
  <c r="H112" i="6"/>
  <c r="H144" i="6"/>
  <c r="H176" i="6"/>
  <c r="H208" i="6"/>
  <c r="H385" i="6"/>
  <c r="H449" i="6"/>
  <c r="H73" i="6"/>
  <c r="H213" i="6"/>
  <c r="H334" i="6"/>
  <c r="H398" i="6"/>
  <c r="H462" i="6"/>
  <c r="H291" i="6"/>
  <c r="H355" i="6"/>
  <c r="H419" i="6"/>
  <c r="H31" i="6"/>
  <c r="H63" i="6"/>
  <c r="H111" i="6"/>
  <c r="H147" i="6"/>
  <c r="H191" i="6"/>
  <c r="H239" i="6"/>
  <c r="H296" i="6"/>
  <c r="H360" i="6"/>
  <c r="H424" i="6"/>
  <c r="H28" i="6"/>
  <c r="H277" i="6"/>
  <c r="H341" i="6"/>
  <c r="H405" i="6"/>
  <c r="H469" i="6"/>
  <c r="H101" i="6"/>
  <c r="H201" i="6"/>
  <c r="H338" i="6"/>
  <c r="H402" i="6"/>
  <c r="H466" i="6"/>
  <c r="H263" i="6"/>
  <c r="H327" i="6"/>
  <c r="H391" i="6"/>
  <c r="H455" i="6"/>
  <c r="H99" i="6"/>
  <c r="H219" i="6"/>
  <c r="H268" i="6"/>
  <c r="H332" i="6"/>
  <c r="H396" i="6"/>
  <c r="H460" i="6"/>
  <c r="H44" i="6"/>
  <c r="H76" i="6"/>
  <c r="H108" i="6"/>
  <c r="H140" i="6"/>
  <c r="H172" i="6"/>
  <c r="H204" i="6"/>
  <c r="H265" i="6"/>
  <c r="H329" i="6"/>
  <c r="H393" i="6"/>
  <c r="H457" i="6"/>
  <c r="H113" i="6"/>
  <c r="H342" i="6"/>
  <c r="H93" i="6"/>
  <c r="H189" i="6"/>
  <c r="H237" i="6"/>
  <c r="H253" i="6"/>
  <c r="H317" i="6"/>
  <c r="H310" i="6"/>
  <c r="H257" i="6"/>
  <c r="H321" i="6"/>
  <c r="H358" i="6"/>
  <c r="H177" i="6"/>
  <c r="H178" i="6"/>
  <c r="H315" i="6"/>
  <c r="H379" i="6"/>
  <c r="H443" i="6"/>
  <c r="H39" i="6"/>
  <c r="H71" i="6"/>
  <c r="H103" i="6"/>
  <c r="H135" i="6"/>
  <c r="H167" i="6"/>
  <c r="H199" i="6"/>
  <c r="H247" i="6"/>
  <c r="H304" i="6"/>
  <c r="H368" i="6"/>
  <c r="H432" i="6"/>
  <c r="H36" i="6"/>
  <c r="H365" i="6"/>
  <c r="H429" i="6"/>
  <c r="H25" i="6"/>
  <c r="H105" i="6"/>
  <c r="H185" i="6"/>
  <c r="H330" i="6"/>
  <c r="H394" i="6"/>
  <c r="H458" i="6"/>
  <c r="H271" i="6"/>
  <c r="H335" i="6"/>
  <c r="H399" i="6"/>
  <c r="H463" i="6"/>
  <c r="H260" i="6"/>
  <c r="H324" i="6"/>
  <c r="H388" i="6"/>
  <c r="H452" i="6"/>
  <c r="H52" i="6"/>
  <c r="H84" i="6"/>
  <c r="H116" i="6"/>
  <c r="H148" i="6"/>
  <c r="H180" i="6"/>
  <c r="H224" i="6"/>
  <c r="H401" i="6"/>
  <c r="H465" i="6"/>
  <c r="H121" i="6"/>
  <c r="H217" i="6"/>
  <c r="H350" i="6"/>
  <c r="H414" i="6"/>
  <c r="H478" i="6"/>
  <c r="H307" i="6"/>
  <c r="H371" i="6"/>
  <c r="H435" i="6"/>
  <c r="H35" i="6"/>
  <c r="H79" i="6"/>
  <c r="H115" i="6"/>
  <c r="H159" i="6"/>
  <c r="H207" i="6"/>
  <c r="H245" i="6"/>
  <c r="H312" i="6"/>
  <c r="H376" i="6"/>
  <c r="H440" i="6"/>
  <c r="H220" i="6"/>
  <c r="H293" i="6"/>
  <c r="H357" i="6"/>
  <c r="H421" i="6"/>
  <c r="H41" i="6"/>
  <c r="H117" i="6"/>
  <c r="H274" i="6"/>
  <c r="H354" i="6"/>
  <c r="H418" i="6"/>
  <c r="H166" i="6"/>
  <c r="H279" i="6"/>
  <c r="H343" i="6"/>
  <c r="H407" i="6"/>
  <c r="H471" i="6"/>
  <c r="H131" i="6"/>
  <c r="H235" i="6"/>
  <c r="H284" i="6"/>
  <c r="H348" i="6"/>
  <c r="H412" i="6"/>
  <c r="H476" i="6"/>
  <c r="H56" i="6"/>
  <c r="H88" i="6"/>
  <c r="H120" i="6"/>
  <c r="H152" i="6"/>
  <c r="H184" i="6"/>
  <c r="H216" i="6"/>
  <c r="H281" i="6"/>
  <c r="H345" i="6"/>
  <c r="H409" i="6"/>
  <c r="H473" i="6"/>
  <c r="H137" i="6"/>
  <c r="H29" i="6"/>
  <c r="H109" i="6"/>
  <c r="H205" i="6"/>
  <c r="H241" i="6"/>
  <c r="H269" i="6"/>
  <c r="H333" i="6"/>
  <c r="H374" i="6"/>
  <c r="H273" i="6"/>
  <c r="H337" i="6"/>
  <c r="H314" i="6"/>
  <c r="H193" i="6"/>
  <c r="H267" i="6"/>
  <c r="H331" i="6"/>
  <c r="H395" i="6"/>
  <c r="H459" i="6"/>
  <c r="H43" i="6"/>
  <c r="H75" i="6"/>
  <c r="H107" i="6"/>
  <c r="H139" i="6"/>
  <c r="H171" i="6"/>
  <c r="H203" i="6"/>
  <c r="H256" i="6"/>
  <c r="H320" i="6"/>
  <c r="H384" i="6"/>
  <c r="H448" i="6"/>
  <c r="H212" i="6"/>
  <c r="H381" i="6"/>
  <c r="H445" i="6"/>
  <c r="H37" i="6"/>
  <c r="H133" i="6"/>
  <c r="H229" i="6"/>
  <c r="H346" i="6"/>
  <c r="H410" i="6"/>
  <c r="H474" i="6"/>
  <c r="H287" i="6"/>
  <c r="H351" i="6"/>
  <c r="H415" i="6"/>
  <c r="H19" i="6"/>
  <c r="H276" i="6"/>
  <c r="H340" i="6"/>
  <c r="H404" i="6"/>
  <c r="H468" i="6"/>
  <c r="H64" i="6"/>
  <c r="H96" i="6"/>
  <c r="H128" i="6"/>
  <c r="H160" i="6"/>
  <c r="H192" i="6"/>
  <c r="H240" i="6"/>
  <c r="H417" i="6"/>
  <c r="H21" i="6"/>
  <c r="H149" i="6"/>
  <c r="H454" i="6"/>
  <c r="H366" i="6"/>
  <c r="H430" i="6"/>
  <c r="H259" i="6"/>
  <c r="H323" i="6"/>
  <c r="H387" i="6"/>
  <c r="H451" i="6"/>
  <c r="H47" i="6"/>
  <c r="H83" i="6"/>
  <c r="H127" i="6"/>
  <c r="H175" i="6"/>
  <c r="H223" i="6"/>
  <c r="H264" i="6"/>
  <c r="H328" i="6"/>
  <c r="H392" i="6"/>
  <c r="H456" i="6"/>
  <c r="H236" i="6"/>
  <c r="H309" i="6"/>
  <c r="H373" i="6"/>
  <c r="H437" i="6"/>
  <c r="H69" i="6"/>
  <c r="H145" i="6"/>
  <c r="H306" i="6"/>
  <c r="H370" i="6"/>
  <c r="H434" i="6"/>
  <c r="H198" i="6"/>
  <c r="H295" i="6"/>
  <c r="H359" i="6"/>
  <c r="H423" i="6"/>
  <c r="H27" i="6"/>
  <c r="H163" i="6"/>
  <c r="H251" i="6"/>
  <c r="H300" i="6"/>
  <c r="H364" i="6"/>
  <c r="H428" i="6"/>
  <c r="H24" i="6"/>
  <c r="H60" i="6"/>
  <c r="H92" i="6"/>
  <c r="H124" i="6"/>
  <c r="H156" i="6"/>
  <c r="H188" i="6"/>
  <c r="H232" i="6"/>
  <c r="H297" i="6"/>
  <c r="H361" i="6"/>
  <c r="H425" i="6"/>
  <c r="H57" i="6"/>
  <c r="H197" i="6"/>
  <c r="H33" i="6"/>
  <c r="H157" i="6"/>
  <c r="H221" i="6"/>
  <c r="H326" i="6"/>
  <c r="H285" i="6"/>
  <c r="H349" i="6"/>
  <c r="H390" i="6"/>
  <c r="H289" i="6"/>
  <c r="H353" i="6"/>
  <c r="H97" i="6"/>
  <c r="H422" i="6"/>
  <c r="H283" i="6"/>
  <c r="H347" i="6"/>
  <c r="H411" i="6"/>
  <c r="H475" i="6"/>
  <c r="H55" i="6"/>
  <c r="H87" i="6"/>
  <c r="H119" i="6"/>
  <c r="H151" i="6"/>
  <c r="H183" i="6"/>
  <c r="H215" i="6"/>
  <c r="H272" i="6"/>
  <c r="H336" i="6"/>
  <c r="H400" i="6"/>
  <c r="H464" i="6"/>
  <c r="H228" i="6"/>
  <c r="H397" i="6"/>
  <c r="H461" i="6"/>
  <c r="H53" i="6"/>
  <c r="H153" i="6"/>
  <c r="H438" i="6"/>
  <c r="H362" i="6"/>
  <c r="H426" i="6"/>
  <c r="H210" i="6"/>
  <c r="H303" i="6"/>
  <c r="H367" i="6"/>
  <c r="H431" i="6"/>
  <c r="H211" i="6"/>
  <c r="H292" i="6"/>
  <c r="H356" i="6"/>
  <c r="H420" i="6"/>
  <c r="H32" i="6"/>
  <c r="H68" i="6"/>
  <c r="H100" i="6"/>
  <c r="H132" i="6"/>
  <c r="H164" i="6"/>
  <c r="H196" i="6"/>
  <c r="H369" i="6"/>
  <c r="H433" i="6"/>
  <c r="H49" i="6"/>
  <c r="H181" i="6"/>
  <c r="H318" i="6"/>
  <c r="H382" i="6"/>
  <c r="H446" i="6"/>
  <c r="H275" i="6"/>
  <c r="H339" i="6"/>
  <c r="H403" i="6"/>
  <c r="H467" i="6"/>
  <c r="H51" i="6"/>
  <c r="H95" i="6"/>
  <c r="H143" i="6"/>
  <c r="H179" i="6"/>
  <c r="H227" i="6"/>
  <c r="H280" i="6"/>
  <c r="H344" i="6"/>
  <c r="H408" i="6"/>
  <c r="H472" i="6"/>
  <c r="H261" i="6"/>
  <c r="H325" i="6"/>
  <c r="H389" i="6"/>
  <c r="H453" i="6"/>
  <c r="H89" i="6"/>
  <c r="H169" i="6"/>
  <c r="H322" i="6"/>
  <c r="H386" i="6"/>
  <c r="H450" i="6"/>
  <c r="H230" i="6"/>
  <c r="H311" i="6"/>
  <c r="H375" i="6"/>
  <c r="H439" i="6"/>
  <c r="H67" i="6"/>
  <c r="H195" i="6"/>
  <c r="H252" i="6"/>
  <c r="H316" i="6"/>
  <c r="H380" i="6"/>
  <c r="H444" i="6"/>
  <c r="H40" i="6"/>
  <c r="H72" i="6"/>
  <c r="H104" i="6"/>
  <c r="H136" i="6"/>
  <c r="H168" i="6"/>
  <c r="H200" i="6"/>
  <c r="H248" i="6"/>
  <c r="H313" i="6"/>
  <c r="H377" i="6"/>
  <c r="H441" i="6"/>
  <c r="H85" i="6"/>
  <c r="H233" i="6"/>
  <c r="D3" i="7"/>
  <c r="H3" i="7"/>
  <c r="I3" i="7"/>
  <c r="J3" i="7"/>
  <c r="K3" i="7"/>
  <c r="M3" i="7"/>
  <c r="N3" i="7"/>
  <c r="D4" i="7"/>
  <c r="H4" i="7"/>
  <c r="I4" i="7"/>
  <c r="K4" i="7"/>
  <c r="M4" i="7"/>
  <c r="N4" i="7"/>
  <c r="D5" i="7"/>
  <c r="H5" i="7"/>
  <c r="I5" i="7"/>
  <c r="K5" i="7"/>
  <c r="M5" i="7"/>
  <c r="N5" i="7"/>
  <c r="D6" i="7"/>
  <c r="H6" i="7"/>
  <c r="I6" i="7"/>
  <c r="K6" i="7"/>
  <c r="M6" i="7"/>
  <c r="N6" i="7"/>
  <c r="D7" i="7"/>
  <c r="H7" i="7"/>
  <c r="I7" i="7"/>
  <c r="K7" i="7"/>
  <c r="M7" i="7"/>
  <c r="N7" i="7"/>
  <c r="D8" i="7"/>
  <c r="C8" i="7" s="1"/>
  <c r="H8" i="7"/>
  <c r="I8" i="7"/>
  <c r="K8" i="7"/>
  <c r="M8" i="7"/>
  <c r="N8" i="7"/>
  <c r="D9" i="7"/>
  <c r="H9" i="7"/>
  <c r="I9" i="7"/>
  <c r="K9" i="7"/>
  <c r="M9" i="7"/>
  <c r="N9" i="7"/>
  <c r="D10" i="7"/>
  <c r="H10" i="7"/>
  <c r="I10" i="7"/>
  <c r="K10" i="7"/>
  <c r="M10" i="7"/>
  <c r="N10" i="7"/>
  <c r="D11" i="7"/>
  <c r="H11" i="7"/>
  <c r="I11" i="7"/>
  <c r="K11" i="7"/>
  <c r="M11" i="7"/>
  <c r="N11" i="7"/>
  <c r="D12" i="7"/>
  <c r="H12" i="7"/>
  <c r="I12" i="7"/>
  <c r="K12" i="7"/>
  <c r="M12" i="7"/>
  <c r="N12" i="7"/>
  <c r="D13" i="7"/>
  <c r="H13" i="7"/>
  <c r="I13" i="7"/>
  <c r="K13" i="7"/>
  <c r="M13" i="7"/>
  <c r="N13" i="7"/>
  <c r="D14" i="7"/>
  <c r="H14" i="7"/>
  <c r="I14" i="7"/>
  <c r="K14" i="7"/>
  <c r="M14" i="7"/>
  <c r="N14" i="7"/>
  <c r="D15" i="7"/>
  <c r="H15" i="7"/>
  <c r="I15" i="7"/>
  <c r="K15" i="7"/>
  <c r="M15" i="7"/>
  <c r="N15" i="7"/>
  <c r="M2" i="7"/>
  <c r="N2" i="7"/>
  <c r="K2" i="7"/>
  <c r="J2" i="7"/>
  <c r="H2" i="7"/>
  <c r="I2" i="7"/>
  <c r="D2" i="7"/>
  <c r="C2" i="7" s="1"/>
  <c r="M136" i="6" l="1"/>
  <c r="M322" i="6"/>
  <c r="M179" i="6"/>
  <c r="M49" i="6"/>
  <c r="M164" i="6"/>
  <c r="M32" i="6"/>
  <c r="M211" i="6"/>
  <c r="M210" i="6"/>
  <c r="M153" i="6"/>
  <c r="M272" i="6"/>
  <c r="M119" i="6"/>
  <c r="M411" i="6"/>
  <c r="M97" i="6"/>
  <c r="M349" i="6"/>
  <c r="M157" i="6"/>
  <c r="M425" i="6"/>
  <c r="M188" i="6"/>
  <c r="M60" i="6"/>
  <c r="M300" i="6"/>
  <c r="M423" i="6"/>
  <c r="M434" i="6"/>
  <c r="M69" i="6"/>
  <c r="M236" i="6"/>
  <c r="M264" i="6"/>
  <c r="M83" i="6"/>
  <c r="M323" i="6"/>
  <c r="M454" i="6"/>
  <c r="M240" i="6"/>
  <c r="M96" i="6"/>
  <c r="M340" i="6"/>
  <c r="M351" i="6"/>
  <c r="M346" i="6"/>
  <c r="M445" i="6"/>
  <c r="M384" i="6"/>
  <c r="M171" i="6"/>
  <c r="M43" i="6"/>
  <c r="M267" i="6"/>
  <c r="M273" i="6"/>
  <c r="M241" i="6"/>
  <c r="M137" i="6"/>
  <c r="M281" i="6"/>
  <c r="M120" i="6"/>
  <c r="M412" i="6"/>
  <c r="M131" i="6"/>
  <c r="M279" i="6"/>
  <c r="M274" i="6"/>
  <c r="M357" i="6"/>
  <c r="M376" i="6"/>
  <c r="M159" i="6"/>
  <c r="M435" i="6"/>
  <c r="M414" i="6"/>
  <c r="M465" i="6"/>
  <c r="M148" i="6"/>
  <c r="M452" i="6"/>
  <c r="M463" i="6"/>
  <c r="M458" i="6"/>
  <c r="M105" i="6"/>
  <c r="M36" i="6"/>
  <c r="M247" i="6"/>
  <c r="M103" i="6"/>
  <c r="M379" i="6"/>
  <c r="M358" i="6"/>
  <c r="M317" i="6"/>
  <c r="M93" i="6"/>
  <c r="M393" i="6"/>
  <c r="M172" i="6"/>
  <c r="M44" i="6"/>
  <c r="M268" i="6"/>
  <c r="M391" i="6"/>
  <c r="M402" i="6"/>
  <c r="M469" i="6"/>
  <c r="M28" i="6"/>
  <c r="M239" i="6"/>
  <c r="M63" i="6"/>
  <c r="M291" i="6"/>
  <c r="M213" i="6"/>
  <c r="M208" i="6"/>
  <c r="M80" i="6"/>
  <c r="M308" i="6"/>
  <c r="M319" i="6"/>
  <c r="M249" i="6"/>
  <c r="M352" i="6"/>
  <c r="M155" i="6"/>
  <c r="M23" i="6"/>
  <c r="M470" i="6"/>
  <c r="M406" i="6"/>
  <c r="M114" i="6"/>
  <c r="M186" i="6"/>
  <c r="M250" i="6"/>
  <c r="M130" i="6"/>
  <c r="M22" i="6"/>
  <c r="M86" i="6"/>
  <c r="M150" i="6"/>
  <c r="M234" i="6"/>
  <c r="M65" i="6"/>
  <c r="M58" i="6"/>
  <c r="M122" i="6"/>
  <c r="M194" i="6"/>
  <c r="M302" i="6"/>
  <c r="M78" i="6"/>
  <c r="M142" i="6"/>
  <c r="M222" i="6"/>
  <c r="M77" i="6"/>
  <c r="M233" i="6"/>
  <c r="M311" i="6"/>
  <c r="M408" i="6"/>
  <c r="M446" i="6"/>
  <c r="M85" i="6"/>
  <c r="M248" i="6"/>
  <c r="M104" i="6"/>
  <c r="M380" i="6"/>
  <c r="M67" i="6"/>
  <c r="M230" i="6"/>
  <c r="M169" i="6"/>
  <c r="M325" i="6"/>
  <c r="M344" i="6"/>
  <c r="M143" i="6"/>
  <c r="M403" i="6"/>
  <c r="M382" i="6"/>
  <c r="M433" i="6"/>
  <c r="M132" i="6"/>
  <c r="M420" i="6"/>
  <c r="M431" i="6"/>
  <c r="M426" i="6"/>
  <c r="M53" i="6"/>
  <c r="M464" i="6"/>
  <c r="M215" i="6"/>
  <c r="M87" i="6"/>
  <c r="M347" i="6"/>
  <c r="M353" i="6"/>
  <c r="M285" i="6"/>
  <c r="M33" i="6"/>
  <c r="M156" i="6"/>
  <c r="M24" i="6"/>
  <c r="M251" i="6"/>
  <c r="M359" i="6"/>
  <c r="M370" i="6"/>
  <c r="M437" i="6"/>
  <c r="M456" i="6"/>
  <c r="M47" i="6"/>
  <c r="M259" i="6"/>
  <c r="M149" i="6"/>
  <c r="M192" i="6"/>
  <c r="M64" i="6"/>
  <c r="M276" i="6"/>
  <c r="M287" i="6"/>
  <c r="M381" i="6"/>
  <c r="M320" i="6"/>
  <c r="M139" i="6"/>
  <c r="M459" i="6"/>
  <c r="M193" i="6"/>
  <c r="M374" i="6"/>
  <c r="M205" i="6"/>
  <c r="M473" i="6"/>
  <c r="M216" i="6"/>
  <c r="M88" i="6"/>
  <c r="M348" i="6"/>
  <c r="M471" i="6"/>
  <c r="M166" i="6"/>
  <c r="M117" i="6"/>
  <c r="M312" i="6"/>
  <c r="M115" i="6"/>
  <c r="M371" i="6"/>
  <c r="M350" i="6"/>
  <c r="M401" i="6"/>
  <c r="M116" i="6"/>
  <c r="M388" i="6"/>
  <c r="M399" i="6"/>
  <c r="M394" i="6"/>
  <c r="M25" i="6"/>
  <c r="M432" i="6"/>
  <c r="M199" i="6"/>
  <c r="M71" i="6"/>
  <c r="M315" i="6"/>
  <c r="M321" i="6"/>
  <c r="M253" i="6"/>
  <c r="M342" i="6"/>
  <c r="M329" i="6"/>
  <c r="M140" i="6"/>
  <c r="M460" i="6"/>
  <c r="M219" i="6"/>
  <c r="M327" i="6"/>
  <c r="M338" i="6"/>
  <c r="M405" i="6"/>
  <c r="M424" i="6"/>
  <c r="M191" i="6"/>
  <c r="M31" i="6"/>
  <c r="M462" i="6"/>
  <c r="M73" i="6"/>
  <c r="M176" i="6"/>
  <c r="M48" i="6"/>
  <c r="M243" i="6"/>
  <c r="M255" i="6"/>
  <c r="M165" i="6"/>
  <c r="M244" i="6"/>
  <c r="M288" i="6"/>
  <c r="M123" i="6"/>
  <c r="M427" i="6"/>
  <c r="M161" i="6"/>
  <c r="M278" i="6"/>
  <c r="M173" i="6"/>
  <c r="M82" i="6"/>
  <c r="M34" i="6"/>
  <c r="M50" i="6"/>
  <c r="M206" i="6"/>
  <c r="M38" i="6"/>
  <c r="M102" i="6"/>
  <c r="M170" i="6"/>
  <c r="M254" i="6"/>
  <c r="M141" i="6"/>
  <c r="M74" i="6"/>
  <c r="M138" i="6"/>
  <c r="M218" i="6"/>
  <c r="M30" i="6"/>
  <c r="M94" i="6"/>
  <c r="M158" i="6"/>
  <c r="M246" i="6"/>
  <c r="M125" i="6"/>
  <c r="M313" i="6"/>
  <c r="M195" i="6"/>
  <c r="M389" i="6"/>
  <c r="M467" i="6"/>
  <c r="M441" i="6"/>
  <c r="M72" i="6"/>
  <c r="M316" i="6"/>
  <c r="M439" i="6"/>
  <c r="M89" i="6"/>
  <c r="M261" i="6"/>
  <c r="M280" i="6"/>
  <c r="M95" i="6"/>
  <c r="M339" i="6"/>
  <c r="M318" i="6"/>
  <c r="M369" i="6"/>
  <c r="M100" i="6"/>
  <c r="M356" i="6"/>
  <c r="M367" i="6"/>
  <c r="M362" i="6"/>
  <c r="M461" i="6"/>
  <c r="M400" i="6"/>
  <c r="M183" i="6"/>
  <c r="M55" i="6"/>
  <c r="M283" i="6"/>
  <c r="M289" i="6"/>
  <c r="M326" i="6"/>
  <c r="M197" i="6"/>
  <c r="M297" i="6"/>
  <c r="M124" i="6"/>
  <c r="M428" i="6"/>
  <c r="M163" i="6"/>
  <c r="M295" i="6"/>
  <c r="M306" i="6"/>
  <c r="M373" i="6"/>
  <c r="M392" i="6"/>
  <c r="M175" i="6"/>
  <c r="M451" i="6"/>
  <c r="M430" i="6"/>
  <c r="M21" i="6"/>
  <c r="M160" i="6"/>
  <c r="M468" i="6"/>
  <c r="M19" i="6"/>
  <c r="M474" i="6"/>
  <c r="M133" i="6"/>
  <c r="M212" i="6"/>
  <c r="M256" i="6"/>
  <c r="M107" i="6"/>
  <c r="M395" i="6"/>
  <c r="M314" i="6"/>
  <c r="M333" i="6"/>
  <c r="M109" i="6"/>
  <c r="M409" i="6"/>
  <c r="M184" i="6"/>
  <c r="M56" i="6"/>
  <c r="M284" i="6"/>
  <c r="M407" i="6"/>
  <c r="M418" i="6"/>
  <c r="M41" i="6"/>
  <c r="M220" i="6"/>
  <c r="M245" i="6"/>
  <c r="M79" i="6"/>
  <c r="M307" i="6"/>
  <c r="M217" i="6"/>
  <c r="M84" i="6"/>
  <c r="M324" i="6"/>
  <c r="M330" i="6"/>
  <c r="M429" i="6"/>
  <c r="M368" i="6"/>
  <c r="M167" i="6"/>
  <c r="M39" i="6"/>
  <c r="M178" i="6"/>
  <c r="M257" i="6"/>
  <c r="M237" i="6"/>
  <c r="M113" i="6"/>
  <c r="M265" i="6"/>
  <c r="M108" i="6"/>
  <c r="M396" i="6"/>
  <c r="M99" i="6"/>
  <c r="M263" i="6"/>
  <c r="M201" i="6"/>
  <c r="M341" i="6"/>
  <c r="M360" i="6"/>
  <c r="M147" i="6"/>
  <c r="M419" i="6"/>
  <c r="M398" i="6"/>
  <c r="M449" i="6"/>
  <c r="M144" i="6"/>
  <c r="M436" i="6"/>
  <c r="M447" i="6"/>
  <c r="M442" i="6"/>
  <c r="M81" i="6"/>
  <c r="M20" i="6"/>
  <c r="M231" i="6"/>
  <c r="M91" i="6"/>
  <c r="M363" i="6"/>
  <c r="M294" i="6"/>
  <c r="M45" i="6"/>
  <c r="M146" i="6"/>
  <c r="M98" i="6"/>
  <c r="M270" i="6"/>
  <c r="M290" i="6"/>
  <c r="M54" i="6"/>
  <c r="M118" i="6"/>
  <c r="M190" i="6"/>
  <c r="M298" i="6"/>
  <c r="M26" i="6"/>
  <c r="M90" i="6"/>
  <c r="M154" i="6"/>
  <c r="M238" i="6"/>
  <c r="M46" i="6"/>
  <c r="M110" i="6"/>
  <c r="M182" i="6"/>
  <c r="M266" i="6"/>
  <c r="M129" i="6"/>
  <c r="M444" i="6"/>
  <c r="M377" i="6"/>
  <c r="M168" i="6"/>
  <c r="M40" i="6"/>
  <c r="M252" i="6"/>
  <c r="M375" i="6"/>
  <c r="M386" i="6"/>
  <c r="M453" i="6"/>
  <c r="M472" i="6"/>
  <c r="M51" i="6"/>
  <c r="M275" i="6"/>
  <c r="M181" i="6"/>
  <c r="M196" i="6"/>
  <c r="M68" i="6"/>
  <c r="M292" i="6"/>
  <c r="M303" i="6"/>
  <c r="M438" i="6"/>
  <c r="M397" i="6"/>
  <c r="M151" i="6"/>
  <c r="M475" i="6"/>
  <c r="M422" i="6"/>
  <c r="M390" i="6"/>
  <c r="M221" i="6"/>
  <c r="M57" i="6"/>
  <c r="M232" i="6"/>
  <c r="M92" i="6"/>
  <c r="M364" i="6"/>
  <c r="M27" i="6"/>
  <c r="M198" i="6"/>
  <c r="M145" i="6"/>
  <c r="M309" i="6"/>
  <c r="M328" i="6"/>
  <c r="M127" i="6"/>
  <c r="M387" i="6"/>
  <c r="M366" i="6"/>
  <c r="M417" i="6"/>
  <c r="M128" i="6"/>
  <c r="M404" i="6"/>
  <c r="M415" i="6"/>
  <c r="M410" i="6"/>
  <c r="M37" i="6"/>
  <c r="M448" i="6"/>
  <c r="M203" i="6"/>
  <c r="M75" i="6"/>
  <c r="M331" i="6"/>
  <c r="M337" i="6"/>
  <c r="M269" i="6"/>
  <c r="M29" i="6"/>
  <c r="M345" i="6"/>
  <c r="M152" i="6"/>
  <c r="M476" i="6"/>
  <c r="M235" i="6"/>
  <c r="M343" i="6"/>
  <c r="M354" i="6"/>
  <c r="M207" i="6"/>
  <c r="M35" i="6"/>
  <c r="M478" i="6"/>
  <c r="M121" i="6"/>
  <c r="M180" i="6"/>
  <c r="M52" i="6"/>
  <c r="M260" i="6"/>
  <c r="M271" i="6"/>
  <c r="M185" i="6"/>
  <c r="M365" i="6"/>
  <c r="M304" i="6"/>
  <c r="M135" i="6"/>
  <c r="M443" i="6"/>
  <c r="M177" i="6"/>
  <c r="M310" i="6"/>
  <c r="M189" i="6"/>
  <c r="M457" i="6"/>
  <c r="M204" i="6"/>
  <c r="M76" i="6"/>
  <c r="M332" i="6"/>
  <c r="M455" i="6"/>
  <c r="M466" i="6"/>
  <c r="M101" i="6"/>
  <c r="M277" i="6"/>
  <c r="M296" i="6"/>
  <c r="M111" i="6"/>
  <c r="M355" i="6"/>
  <c r="M334" i="6"/>
  <c r="M385" i="6"/>
  <c r="M112" i="6"/>
  <c r="M372" i="6"/>
  <c r="M383" i="6"/>
  <c r="M378" i="6"/>
  <c r="M477" i="6"/>
  <c r="M416" i="6"/>
  <c r="M187" i="6"/>
  <c r="M59" i="6"/>
  <c r="M299" i="6"/>
  <c r="M305" i="6"/>
  <c r="M258" i="6"/>
  <c r="M262" i="6"/>
  <c r="M162" i="6"/>
  <c r="M66" i="6"/>
  <c r="M209" i="6"/>
  <c r="M70" i="6"/>
  <c r="M134" i="6"/>
  <c r="M214" i="6"/>
  <c r="M61" i="6"/>
  <c r="M42" i="6"/>
  <c r="M106" i="6"/>
  <c r="M174" i="6"/>
  <c r="M282" i="6"/>
  <c r="M62" i="6"/>
  <c r="M126" i="6"/>
  <c r="M202" i="6"/>
  <c r="M286" i="6"/>
  <c r="M242" i="6"/>
  <c r="C3" i="7"/>
  <c r="C15" i="7"/>
  <c r="C14" i="7"/>
  <c r="C13" i="7"/>
  <c r="C12" i="7"/>
  <c r="C11" i="7"/>
  <c r="C10" i="7"/>
  <c r="C9" i="7"/>
  <c r="C7" i="7"/>
  <c r="C6" i="7"/>
  <c r="C5" i="7"/>
  <c r="C4" i="7"/>
  <c r="K13" i="6"/>
  <c r="O81" i="7" s="1"/>
  <c r="P81" i="7" s="1"/>
  <c r="K14" i="6"/>
  <c r="K15" i="6"/>
  <c r="K16" i="6"/>
  <c r="K17" i="6"/>
  <c r="K18" i="6"/>
  <c r="K6" i="6"/>
  <c r="K7" i="6"/>
  <c r="K8" i="6"/>
  <c r="K9" i="6"/>
  <c r="K10" i="6"/>
  <c r="K11" i="6"/>
  <c r="K12" i="6"/>
  <c r="K2" i="6"/>
  <c r="O332" i="7" s="1"/>
  <c r="P332" i="7" s="1"/>
  <c r="K3" i="6"/>
  <c r="K4" i="6"/>
  <c r="O196" i="7" s="1"/>
  <c r="P196" i="7" s="1"/>
  <c r="K5" i="6"/>
  <c r="O57" i="7" s="1"/>
  <c r="P57" i="7" s="1"/>
  <c r="B3" i="4"/>
  <c r="B3" i="7" s="1"/>
  <c r="B4" i="4"/>
  <c r="B4" i="7" s="1"/>
  <c r="B5" i="4"/>
  <c r="B5" i="7" s="1"/>
  <c r="B6" i="4"/>
  <c r="B6" i="7" s="1"/>
  <c r="B7" i="4"/>
  <c r="B7" i="7" s="1"/>
  <c r="B8" i="4"/>
  <c r="B8" i="7" s="1"/>
  <c r="B9" i="4"/>
  <c r="B9" i="7" s="1"/>
  <c r="B10" i="4"/>
  <c r="B10" i="7" s="1"/>
  <c r="B11" i="4"/>
  <c r="B11" i="7" s="1"/>
  <c r="B12" i="4"/>
  <c r="B12" i="7" s="1"/>
  <c r="B13" i="4"/>
  <c r="B13" i="7" s="1"/>
  <c r="B14" i="4"/>
  <c r="B14" i="7" s="1"/>
  <c r="B15" i="4"/>
  <c r="B15" i="7" s="1"/>
  <c r="B16" i="4"/>
  <c r="B16" i="7" s="1"/>
  <c r="B17" i="4"/>
  <c r="B17" i="7" s="1"/>
  <c r="B18" i="4"/>
  <c r="B18" i="7" s="1"/>
  <c r="B19" i="4"/>
  <c r="B19" i="7" s="1"/>
  <c r="B20" i="4"/>
  <c r="B20" i="7" s="1"/>
  <c r="B21" i="4"/>
  <c r="B21" i="7" s="1"/>
  <c r="B22" i="4"/>
  <c r="B22" i="7" s="1"/>
  <c r="B23" i="4"/>
  <c r="B23" i="7" s="1"/>
  <c r="B24" i="4"/>
  <c r="B24" i="7" s="1"/>
  <c r="B25" i="4"/>
  <c r="B25" i="7" s="1"/>
  <c r="B26" i="4"/>
  <c r="B26" i="7" s="1"/>
  <c r="B27" i="4"/>
  <c r="B27" i="7" s="1"/>
  <c r="B28" i="4"/>
  <c r="B28" i="7" s="1"/>
  <c r="B29" i="4"/>
  <c r="B29" i="7" s="1"/>
  <c r="B30" i="4"/>
  <c r="B30" i="7" s="1"/>
  <c r="B31" i="4"/>
  <c r="B31" i="7" s="1"/>
  <c r="B32" i="4"/>
  <c r="B32" i="7" s="1"/>
  <c r="B33" i="4"/>
  <c r="B33" i="7" s="1"/>
  <c r="B34" i="4"/>
  <c r="B34" i="7" s="1"/>
  <c r="B35" i="4"/>
  <c r="B35" i="7" s="1"/>
  <c r="B36" i="4"/>
  <c r="B36" i="7" s="1"/>
  <c r="B2" i="4"/>
  <c r="O21" i="7" l="1"/>
  <c r="P21" i="7" s="1"/>
  <c r="O147" i="7"/>
  <c r="P147" i="7" s="1"/>
  <c r="O465" i="7"/>
  <c r="P465" i="7" s="1"/>
  <c r="O193" i="7"/>
  <c r="P193" i="7" s="1"/>
  <c r="O385" i="7"/>
  <c r="P385" i="7" s="1"/>
  <c r="O134" i="7"/>
  <c r="P134" i="7" s="1"/>
  <c r="O464" i="7"/>
  <c r="P464" i="7" s="1"/>
  <c r="O192" i="7"/>
  <c r="P192" i="7" s="1"/>
  <c r="O345" i="7"/>
  <c r="P345" i="7" s="1"/>
  <c r="O53" i="7"/>
  <c r="P53" i="7" s="1"/>
  <c r="O344" i="7"/>
  <c r="P344" i="7" s="1"/>
  <c r="O384" i="7"/>
  <c r="P384" i="7" s="1"/>
  <c r="O52" i="7"/>
  <c r="P52" i="7" s="1"/>
  <c r="O293" i="7"/>
  <c r="P293" i="7" s="1"/>
  <c r="O294" i="7"/>
  <c r="P294" i="7" s="1"/>
  <c r="O535" i="7"/>
  <c r="P535" i="7" s="1"/>
  <c r="O186" i="7"/>
  <c r="P186" i="7" s="1"/>
  <c r="O534" i="7"/>
  <c r="P534" i="7" s="1"/>
  <c r="O35" i="7"/>
  <c r="P35" i="7" s="1"/>
  <c r="O340" i="7"/>
  <c r="P340" i="7" s="1"/>
  <c r="O528" i="7"/>
  <c r="P528" i="7" s="1"/>
  <c r="B2" i="7"/>
  <c r="I262" i="6"/>
  <c r="I178" i="6"/>
  <c r="I426" i="6"/>
  <c r="I110" i="6"/>
  <c r="I238" i="6"/>
  <c r="I307" i="6"/>
  <c r="I371" i="6"/>
  <c r="I435" i="6"/>
  <c r="I35" i="6"/>
  <c r="I79" i="6"/>
  <c r="I115" i="6"/>
  <c r="I159" i="6"/>
  <c r="I207" i="6"/>
  <c r="I245" i="6"/>
  <c r="I312" i="6"/>
  <c r="I376" i="6"/>
  <c r="I440" i="6"/>
  <c r="I220" i="6"/>
  <c r="I293" i="6"/>
  <c r="I357" i="6"/>
  <c r="I421" i="6"/>
  <c r="I37" i="6"/>
  <c r="I97" i="6"/>
  <c r="I145" i="6"/>
  <c r="I193" i="6"/>
  <c r="I241" i="6"/>
  <c r="I98" i="6"/>
  <c r="I362" i="6"/>
  <c r="I94" i="6"/>
  <c r="I254" i="6"/>
  <c r="I382" i="6"/>
  <c r="I42" i="6"/>
  <c r="I154" i="6"/>
  <c r="I263" i="6"/>
  <c r="I327" i="6"/>
  <c r="I391" i="6"/>
  <c r="I455" i="6"/>
  <c r="I99" i="6"/>
  <c r="I219" i="6"/>
  <c r="I268" i="6"/>
  <c r="I332" i="6"/>
  <c r="I396" i="6"/>
  <c r="I460" i="6"/>
  <c r="I44" i="6"/>
  <c r="I76" i="6"/>
  <c r="I108" i="6"/>
  <c r="I140" i="6"/>
  <c r="I172" i="6"/>
  <c r="I204" i="6"/>
  <c r="I265" i="6"/>
  <c r="I329" i="6"/>
  <c r="I393" i="6"/>
  <c r="I457" i="6"/>
  <c r="I45" i="6"/>
  <c r="I109" i="6"/>
  <c r="I173" i="6"/>
  <c r="I221" i="6"/>
  <c r="I390" i="6"/>
  <c r="I282" i="6"/>
  <c r="I474" i="6"/>
  <c r="I210" i="6"/>
  <c r="I334" i="6"/>
  <c r="I478" i="6"/>
  <c r="I106" i="6"/>
  <c r="I306" i="6"/>
  <c r="I370" i="6"/>
  <c r="I434" i="6"/>
  <c r="I38" i="6"/>
  <c r="I102" i="6"/>
  <c r="I166" i="6"/>
  <c r="I218" i="6"/>
  <c r="I283" i="6"/>
  <c r="I347" i="6"/>
  <c r="I411" i="6"/>
  <c r="I475" i="6"/>
  <c r="I55" i="6"/>
  <c r="I87" i="6"/>
  <c r="I119" i="6"/>
  <c r="I151" i="6"/>
  <c r="I183" i="6"/>
  <c r="I215" i="6"/>
  <c r="I272" i="6"/>
  <c r="I336" i="6"/>
  <c r="J336" i="6" s="1"/>
  <c r="I400" i="6"/>
  <c r="I464" i="6"/>
  <c r="I228" i="6"/>
  <c r="J228" i="6" s="1"/>
  <c r="I285" i="6"/>
  <c r="I349" i="6"/>
  <c r="I413" i="6"/>
  <c r="J413" i="6" s="1"/>
  <c r="I477" i="6"/>
  <c r="I73" i="6"/>
  <c r="I137" i="6"/>
  <c r="I201" i="6"/>
  <c r="I358" i="6"/>
  <c r="I114" i="6"/>
  <c r="I271" i="6"/>
  <c r="I335" i="6"/>
  <c r="I399" i="6"/>
  <c r="I463" i="6"/>
  <c r="I260" i="6"/>
  <c r="I324" i="6"/>
  <c r="I388" i="6"/>
  <c r="I452" i="6"/>
  <c r="I52" i="6"/>
  <c r="I84" i="6"/>
  <c r="I116" i="6"/>
  <c r="I148" i="6"/>
  <c r="I180" i="6"/>
  <c r="I224" i="6"/>
  <c r="J224" i="6" s="1"/>
  <c r="I289" i="6"/>
  <c r="I353" i="6"/>
  <c r="I417" i="6"/>
  <c r="I21" i="6"/>
  <c r="I117" i="6"/>
  <c r="I197" i="6"/>
  <c r="I310" i="6"/>
  <c r="I249" i="6"/>
  <c r="I442" i="6"/>
  <c r="I126" i="6"/>
  <c r="I259" i="6"/>
  <c r="I323" i="6"/>
  <c r="I387" i="6"/>
  <c r="I451" i="6"/>
  <c r="I47" i="6"/>
  <c r="I83" i="6"/>
  <c r="I127" i="6"/>
  <c r="I175" i="6"/>
  <c r="I223" i="6"/>
  <c r="J223" i="6" s="1"/>
  <c r="I264" i="6"/>
  <c r="I328" i="6"/>
  <c r="I392" i="6"/>
  <c r="I456" i="6"/>
  <c r="I236" i="6"/>
  <c r="I309" i="6"/>
  <c r="I373" i="6"/>
  <c r="I437" i="6"/>
  <c r="I49" i="6"/>
  <c r="I101" i="6"/>
  <c r="I161" i="6"/>
  <c r="I229" i="6"/>
  <c r="J229" i="6" s="1"/>
  <c r="I326" i="6"/>
  <c r="I130" i="6"/>
  <c r="I394" i="6"/>
  <c r="I158" i="6"/>
  <c r="I286" i="6"/>
  <c r="I414" i="6"/>
  <c r="I58" i="6"/>
  <c r="I170" i="6"/>
  <c r="I279" i="6"/>
  <c r="I343" i="6"/>
  <c r="I407" i="6"/>
  <c r="I471" i="6"/>
  <c r="I131" i="6"/>
  <c r="I235" i="6"/>
  <c r="I284" i="6"/>
  <c r="I348" i="6"/>
  <c r="I412" i="6"/>
  <c r="I476" i="6"/>
  <c r="I56" i="6"/>
  <c r="I88" i="6"/>
  <c r="I120" i="6"/>
  <c r="I152" i="6"/>
  <c r="I184" i="6"/>
  <c r="I216" i="6"/>
  <c r="I281" i="6"/>
  <c r="I345" i="6"/>
  <c r="I409" i="6"/>
  <c r="I473" i="6"/>
  <c r="I61" i="6"/>
  <c r="I125" i="6"/>
  <c r="I189" i="6"/>
  <c r="I225" i="6"/>
  <c r="J225" i="6" s="1"/>
  <c r="I422" i="6"/>
  <c r="I314" i="6"/>
  <c r="I30" i="6"/>
  <c r="I226" i="6"/>
  <c r="J226" i="6" s="1"/>
  <c r="Q116" i="7" s="1"/>
  <c r="I366" i="6"/>
  <c r="I26" i="6"/>
  <c r="I258" i="6"/>
  <c r="I322" i="6"/>
  <c r="I386" i="6"/>
  <c r="I450" i="6"/>
  <c r="J450" i="6" s="1"/>
  <c r="I54" i="6"/>
  <c r="I118" i="6"/>
  <c r="I182" i="6"/>
  <c r="I230" i="6"/>
  <c r="I299" i="6"/>
  <c r="I363" i="6"/>
  <c r="I427" i="6"/>
  <c r="I23" i="6"/>
  <c r="I59" i="6"/>
  <c r="I91" i="6"/>
  <c r="I123" i="6"/>
  <c r="I155" i="6"/>
  <c r="I187" i="6"/>
  <c r="I231" i="6"/>
  <c r="I288" i="6"/>
  <c r="I352" i="6"/>
  <c r="I416" i="6"/>
  <c r="I20" i="6"/>
  <c r="I244" i="6"/>
  <c r="I301" i="6"/>
  <c r="I365" i="6"/>
  <c r="I429" i="6"/>
  <c r="I25" i="6"/>
  <c r="I89" i="6"/>
  <c r="I153" i="6"/>
  <c r="I246" i="6"/>
  <c r="I470" i="6"/>
  <c r="I162" i="6"/>
  <c r="I287" i="6"/>
  <c r="I351" i="6"/>
  <c r="I415" i="6"/>
  <c r="I19" i="6"/>
  <c r="I276" i="6"/>
  <c r="I340" i="6"/>
  <c r="I404" i="6"/>
  <c r="I468" i="6"/>
  <c r="I64" i="6"/>
  <c r="I96" i="6"/>
  <c r="I128" i="6"/>
  <c r="I160" i="6"/>
  <c r="I192" i="6"/>
  <c r="I240" i="6"/>
  <c r="I305" i="6"/>
  <c r="I369" i="6"/>
  <c r="I433" i="6"/>
  <c r="I53" i="6"/>
  <c r="I133" i="6"/>
  <c r="I213" i="6"/>
  <c r="I217" i="6"/>
  <c r="I406" i="6"/>
  <c r="I298" i="6"/>
  <c r="I34" i="6"/>
  <c r="I174" i="6"/>
  <c r="I275" i="6"/>
  <c r="I339" i="6"/>
  <c r="I403" i="6"/>
  <c r="I467" i="6"/>
  <c r="I51" i="6"/>
  <c r="I95" i="6"/>
  <c r="I143" i="6"/>
  <c r="I179" i="6"/>
  <c r="I227" i="6"/>
  <c r="J227" i="6" s="1"/>
  <c r="I280" i="6"/>
  <c r="I344" i="6"/>
  <c r="I408" i="6"/>
  <c r="I472" i="6"/>
  <c r="I261" i="6"/>
  <c r="I325" i="6"/>
  <c r="I389" i="6"/>
  <c r="I453" i="6"/>
  <c r="I65" i="6"/>
  <c r="I113" i="6"/>
  <c r="I165" i="6"/>
  <c r="I242" i="6"/>
  <c r="I374" i="6"/>
  <c r="I266" i="6"/>
  <c r="I458" i="6"/>
  <c r="I190" i="6"/>
  <c r="I318" i="6"/>
  <c r="I446" i="6"/>
  <c r="I122" i="6"/>
  <c r="I186" i="6"/>
  <c r="I295" i="6"/>
  <c r="I359" i="6"/>
  <c r="I423" i="6"/>
  <c r="I27" i="6"/>
  <c r="I163" i="6"/>
  <c r="I251" i="6"/>
  <c r="I300" i="6"/>
  <c r="I364" i="6"/>
  <c r="I428" i="6"/>
  <c r="I24" i="6"/>
  <c r="I60" i="6"/>
  <c r="I92" i="6"/>
  <c r="I124" i="6"/>
  <c r="I156" i="6"/>
  <c r="I188" i="6"/>
  <c r="I232" i="6"/>
  <c r="I297" i="6"/>
  <c r="I361" i="6"/>
  <c r="J361" i="6" s="1"/>
  <c r="I425" i="6"/>
  <c r="I29" i="6"/>
  <c r="I77" i="6"/>
  <c r="I141" i="6"/>
  <c r="I205" i="6"/>
  <c r="I237" i="6"/>
  <c r="I66" i="6"/>
  <c r="I378" i="6"/>
  <c r="I78" i="6"/>
  <c r="I270" i="6"/>
  <c r="I398" i="6"/>
  <c r="I74" i="6"/>
  <c r="I274" i="6"/>
  <c r="I338" i="6"/>
  <c r="I402" i="6"/>
  <c r="I466" i="6"/>
  <c r="I70" i="6"/>
  <c r="I134" i="6"/>
  <c r="I198" i="6"/>
  <c r="I234" i="6"/>
  <c r="I315" i="6"/>
  <c r="I379" i="6"/>
  <c r="I443" i="6"/>
  <c r="I39" i="6"/>
  <c r="I71" i="6"/>
  <c r="I103" i="6"/>
  <c r="I135" i="6"/>
  <c r="I167" i="6"/>
  <c r="I199" i="6"/>
  <c r="I247" i="6"/>
  <c r="I304" i="6"/>
  <c r="I368" i="6"/>
  <c r="I432" i="6"/>
  <c r="I36" i="6"/>
  <c r="I253" i="6"/>
  <c r="I317" i="6"/>
  <c r="I381" i="6"/>
  <c r="I445" i="6"/>
  <c r="I41" i="6"/>
  <c r="I105" i="6"/>
  <c r="I169" i="6"/>
  <c r="I278" i="6"/>
  <c r="I50" i="6"/>
  <c r="I194" i="6"/>
  <c r="I303" i="6"/>
  <c r="I367" i="6"/>
  <c r="I431" i="6"/>
  <c r="I211" i="6"/>
  <c r="I292" i="6"/>
  <c r="I356" i="6"/>
  <c r="I420" i="6"/>
  <c r="I32" i="6"/>
  <c r="I68" i="6"/>
  <c r="I100" i="6"/>
  <c r="I132" i="6"/>
  <c r="I164" i="6"/>
  <c r="I196" i="6"/>
  <c r="I257" i="6"/>
  <c r="I321" i="6"/>
  <c r="I385" i="6"/>
  <c r="I449" i="6"/>
  <c r="I69" i="6"/>
  <c r="I149" i="6"/>
  <c r="I233" i="6"/>
  <c r="I438" i="6"/>
  <c r="I346" i="6"/>
  <c r="I62" i="6"/>
  <c r="I222" i="6"/>
  <c r="I291" i="6"/>
  <c r="I355" i="6"/>
  <c r="I419" i="6"/>
  <c r="I31" i="6"/>
  <c r="I63" i="6"/>
  <c r="I111" i="6"/>
  <c r="I147" i="6"/>
  <c r="I191" i="6"/>
  <c r="I239" i="6"/>
  <c r="I296" i="6"/>
  <c r="I360" i="6"/>
  <c r="I424" i="6"/>
  <c r="I28" i="6"/>
  <c r="I277" i="6"/>
  <c r="I341" i="6"/>
  <c r="I405" i="6"/>
  <c r="I469" i="6"/>
  <c r="I81" i="6"/>
  <c r="I129" i="6"/>
  <c r="I177" i="6"/>
  <c r="I250" i="6"/>
  <c r="I454" i="6"/>
  <c r="I330" i="6"/>
  <c r="I46" i="6"/>
  <c r="I206" i="6"/>
  <c r="I350" i="6"/>
  <c r="I462" i="6"/>
  <c r="I138" i="6"/>
  <c r="I202" i="6"/>
  <c r="I311" i="6"/>
  <c r="I375" i="6"/>
  <c r="I439" i="6"/>
  <c r="I67" i="6"/>
  <c r="I195" i="6"/>
  <c r="I252" i="6"/>
  <c r="I316" i="6"/>
  <c r="I380" i="6"/>
  <c r="I444" i="6"/>
  <c r="I40" i="6"/>
  <c r="I72" i="6"/>
  <c r="I104" i="6"/>
  <c r="I136" i="6"/>
  <c r="I168" i="6"/>
  <c r="I200" i="6"/>
  <c r="I248" i="6"/>
  <c r="I313" i="6"/>
  <c r="I377" i="6"/>
  <c r="I441" i="6"/>
  <c r="I33" i="6"/>
  <c r="I93" i="6"/>
  <c r="I157" i="6"/>
  <c r="I209" i="6"/>
  <c r="I294" i="6"/>
  <c r="I146" i="6"/>
  <c r="I410" i="6"/>
  <c r="I142" i="6"/>
  <c r="I302" i="6"/>
  <c r="I430" i="6"/>
  <c r="I90" i="6"/>
  <c r="I290" i="6"/>
  <c r="I354" i="6"/>
  <c r="I418" i="6"/>
  <c r="I22" i="6"/>
  <c r="I86" i="6"/>
  <c r="I150" i="6"/>
  <c r="I214" i="6"/>
  <c r="I267" i="6"/>
  <c r="I331" i="6"/>
  <c r="I395" i="6"/>
  <c r="I459" i="6"/>
  <c r="I43" i="6"/>
  <c r="I75" i="6"/>
  <c r="I107" i="6"/>
  <c r="I139" i="6"/>
  <c r="I171" i="6"/>
  <c r="I203" i="6"/>
  <c r="I256" i="6"/>
  <c r="I320" i="6"/>
  <c r="I384" i="6"/>
  <c r="I448" i="6"/>
  <c r="I212" i="6"/>
  <c r="I269" i="6"/>
  <c r="I333" i="6"/>
  <c r="I397" i="6"/>
  <c r="I461" i="6"/>
  <c r="I57" i="6"/>
  <c r="I121" i="6"/>
  <c r="I185" i="6"/>
  <c r="I342" i="6"/>
  <c r="I82" i="6"/>
  <c r="I255" i="6"/>
  <c r="I319" i="6"/>
  <c r="I383" i="6"/>
  <c r="I447" i="6"/>
  <c r="I243" i="6"/>
  <c r="I308" i="6"/>
  <c r="I372" i="6"/>
  <c r="I436" i="6"/>
  <c r="I48" i="6"/>
  <c r="I80" i="6"/>
  <c r="I112" i="6"/>
  <c r="I144" i="6"/>
  <c r="I176" i="6"/>
  <c r="I208" i="6"/>
  <c r="I273" i="6"/>
  <c r="I337" i="6"/>
  <c r="I401" i="6"/>
  <c r="I465" i="6"/>
  <c r="I85" i="6"/>
  <c r="I181" i="6"/>
  <c r="O526" i="7"/>
  <c r="P526" i="7" s="1"/>
  <c r="O95" i="7"/>
  <c r="P95" i="7" s="1"/>
  <c r="O355" i="7"/>
  <c r="P355" i="7" s="1"/>
  <c r="O475" i="7"/>
  <c r="P475" i="7" s="1"/>
  <c r="O270" i="7"/>
  <c r="P270" i="7" s="1"/>
  <c r="O36" i="7"/>
  <c r="P36" i="7" s="1"/>
  <c r="O187" i="7"/>
  <c r="P187" i="7" s="1"/>
  <c r="O341" i="7"/>
  <c r="P341" i="7" s="1"/>
  <c r="O459" i="7"/>
  <c r="P459" i="7" s="1"/>
  <c r="O42" i="7"/>
  <c r="P42" i="7" s="1"/>
  <c r="O337" i="7"/>
  <c r="P337" i="7" s="1"/>
  <c r="O466" i="7"/>
  <c r="P466" i="7" s="1"/>
  <c r="O136" i="7"/>
  <c r="P136" i="7" s="1"/>
  <c r="O367" i="7"/>
  <c r="P367" i="7" s="1"/>
  <c r="O122" i="7"/>
  <c r="P122" i="7" s="1"/>
  <c r="Q49" i="7"/>
  <c r="Q421" i="7"/>
  <c r="Q162" i="7"/>
  <c r="Q163" i="7"/>
  <c r="Q264" i="7"/>
  <c r="Q199" i="7"/>
  <c r="Q346" i="7"/>
  <c r="Q285" i="7"/>
  <c r="Q445" i="7"/>
  <c r="Q371" i="7"/>
  <c r="O5" i="7"/>
  <c r="P5" i="7" s="1"/>
  <c r="O11" i="7"/>
  <c r="P11" i="7" s="1"/>
  <c r="O15" i="7"/>
  <c r="P15" i="7" s="1"/>
  <c r="O6" i="7"/>
  <c r="P6" i="7" s="1"/>
  <c r="O10" i="7"/>
  <c r="P10" i="7" s="1"/>
  <c r="O14" i="7"/>
  <c r="P14" i="7" s="1"/>
  <c r="Q15" i="7"/>
  <c r="O3" i="7"/>
  <c r="P3" i="7" s="1"/>
  <c r="O9" i="7"/>
  <c r="P9" i="7" s="1"/>
  <c r="O13" i="7"/>
  <c r="P13" i="7" s="1"/>
  <c r="O12" i="7"/>
  <c r="P12" i="7" s="1"/>
  <c r="L4" i="6"/>
  <c r="L11" i="6"/>
  <c r="L7" i="6"/>
  <c r="L16" i="6"/>
  <c r="L3" i="6"/>
  <c r="L10" i="6"/>
  <c r="L6" i="6"/>
  <c r="L15" i="6"/>
  <c r="L5" i="6"/>
  <c r="L2" i="6"/>
  <c r="L9" i="6"/>
  <c r="L18" i="6"/>
  <c r="L14" i="6"/>
  <c r="L12" i="6"/>
  <c r="L8" i="6"/>
  <c r="L17" i="6"/>
  <c r="L13" i="6"/>
  <c r="F13" i="6"/>
  <c r="I8" i="6"/>
  <c r="N8" i="6" s="1"/>
  <c r="D2" i="6"/>
  <c r="F17" i="6"/>
  <c r="F9" i="6"/>
  <c r="F5" i="6"/>
  <c r="I11" i="6"/>
  <c r="N11" i="6" s="1"/>
  <c r="E2" i="6"/>
  <c r="F16" i="6"/>
  <c r="F12" i="6"/>
  <c r="F8" i="6"/>
  <c r="F4" i="6"/>
  <c r="I14" i="6"/>
  <c r="N14" i="6" s="1"/>
  <c r="B2" i="6"/>
  <c r="I2" i="6" s="1"/>
  <c r="N2" i="6" s="1"/>
  <c r="F15" i="6"/>
  <c r="F11" i="6"/>
  <c r="F7" i="6"/>
  <c r="F3" i="6"/>
  <c r="I5" i="6"/>
  <c r="N5" i="6" s="1"/>
  <c r="F18" i="6"/>
  <c r="F14" i="6"/>
  <c r="F10" i="6"/>
  <c r="F6" i="6"/>
  <c r="F2" i="6"/>
  <c r="I7" i="6"/>
  <c r="N7" i="6" s="1"/>
  <c r="I12" i="6"/>
  <c r="N12" i="6" s="1"/>
  <c r="I16" i="6"/>
  <c r="N16" i="6" s="1"/>
  <c r="F3" i="4"/>
  <c r="G3" i="7" s="1"/>
  <c r="F4" i="4"/>
  <c r="G4" i="7" s="1"/>
  <c r="F5" i="4"/>
  <c r="G5" i="7" s="1"/>
  <c r="F6" i="4"/>
  <c r="G6" i="7" s="1"/>
  <c r="F7" i="4"/>
  <c r="G7" i="7" s="1"/>
  <c r="F8" i="4"/>
  <c r="G8" i="7" s="1"/>
  <c r="F9" i="4"/>
  <c r="G9" i="7" s="1"/>
  <c r="F10" i="4"/>
  <c r="G10" i="7" s="1"/>
  <c r="F11" i="4"/>
  <c r="G11" i="7" s="1"/>
  <c r="F12" i="4"/>
  <c r="G12" i="7" s="1"/>
  <c r="F13" i="4"/>
  <c r="G13" i="7" s="1"/>
  <c r="F14" i="4"/>
  <c r="G14" i="7" s="1"/>
  <c r="F15" i="4"/>
  <c r="G15" i="7" s="1"/>
  <c r="F16" i="4"/>
  <c r="G16" i="7" s="1"/>
  <c r="F17" i="4"/>
  <c r="G17" i="7" s="1"/>
  <c r="F18" i="4"/>
  <c r="G18" i="7" s="1"/>
  <c r="F19" i="4"/>
  <c r="G19" i="7" s="1"/>
  <c r="F20" i="4"/>
  <c r="G20" i="7" s="1"/>
  <c r="F21" i="4"/>
  <c r="G21" i="7" s="1"/>
  <c r="F22" i="4"/>
  <c r="G22" i="7" s="1"/>
  <c r="F23" i="4"/>
  <c r="G23" i="7" s="1"/>
  <c r="F24" i="4"/>
  <c r="G24" i="7" s="1"/>
  <c r="F25" i="4"/>
  <c r="G25" i="7" s="1"/>
  <c r="F26" i="4"/>
  <c r="G26" i="7" s="1"/>
  <c r="F27" i="4"/>
  <c r="G27" i="7" s="1"/>
  <c r="F28" i="4"/>
  <c r="G28" i="7" s="1"/>
  <c r="F29" i="4"/>
  <c r="G29" i="7" s="1"/>
  <c r="F30" i="4"/>
  <c r="G30" i="7" s="1"/>
  <c r="F31" i="4"/>
  <c r="G31" i="7" s="1"/>
  <c r="F32" i="4"/>
  <c r="G32" i="7" s="1"/>
  <c r="F33" i="4"/>
  <c r="G33" i="7" s="1"/>
  <c r="F34" i="4"/>
  <c r="G34" i="7" s="1"/>
  <c r="F35" i="4"/>
  <c r="G35" i="7" s="1"/>
  <c r="F36" i="4"/>
  <c r="G36" i="7" s="1"/>
  <c r="F2" i="4"/>
  <c r="G2" i="7" s="1"/>
  <c r="Q115" i="7" l="1"/>
  <c r="N465" i="6"/>
  <c r="J465" i="6"/>
  <c r="N208" i="6"/>
  <c r="J208" i="6"/>
  <c r="O208" i="6" s="1"/>
  <c r="N80" i="6"/>
  <c r="J80" i="6"/>
  <c r="N308" i="6"/>
  <c r="J308" i="6"/>
  <c r="O308" i="6" s="1"/>
  <c r="N319" i="6"/>
  <c r="J319" i="6"/>
  <c r="O319" i="6" s="1"/>
  <c r="N185" i="6"/>
  <c r="J185" i="6"/>
  <c r="N397" i="6"/>
  <c r="J397" i="6"/>
  <c r="O397" i="6" s="1"/>
  <c r="N448" i="6"/>
  <c r="J448" i="6"/>
  <c r="O448" i="6" s="1"/>
  <c r="N203" i="6"/>
  <c r="J203" i="6"/>
  <c r="N75" i="6"/>
  <c r="J75" i="6"/>
  <c r="O75" i="6" s="1"/>
  <c r="N331" i="6"/>
  <c r="J331" i="6"/>
  <c r="O331" i="6" s="1"/>
  <c r="N86" i="6"/>
  <c r="J86" i="6"/>
  <c r="N290" i="6"/>
  <c r="J290" i="6"/>
  <c r="O290" i="6" s="1"/>
  <c r="N142" i="6"/>
  <c r="J142" i="6"/>
  <c r="N209" i="6"/>
  <c r="J209" i="6"/>
  <c r="O209" i="6" s="1"/>
  <c r="N441" i="6"/>
  <c r="J441" i="6"/>
  <c r="J200" i="6"/>
  <c r="N72" i="6"/>
  <c r="J72" i="6"/>
  <c r="O72" i="6" s="1"/>
  <c r="N316" i="6"/>
  <c r="J316" i="6"/>
  <c r="O316" i="6" s="1"/>
  <c r="N439" i="6"/>
  <c r="J439" i="6"/>
  <c r="O439" i="6" s="1"/>
  <c r="N138" i="6"/>
  <c r="J138" i="6"/>
  <c r="O138" i="6" s="1"/>
  <c r="N46" i="6"/>
  <c r="J46" i="6"/>
  <c r="N177" i="6"/>
  <c r="J177" i="6"/>
  <c r="N405" i="6"/>
  <c r="J405" i="6"/>
  <c r="O405" i="6" s="1"/>
  <c r="N424" i="6"/>
  <c r="J424" i="6"/>
  <c r="O424" i="6" s="1"/>
  <c r="N191" i="6"/>
  <c r="J191" i="6"/>
  <c r="N31" i="6"/>
  <c r="J31" i="6"/>
  <c r="O31" i="6" s="1"/>
  <c r="N222" i="6"/>
  <c r="J222" i="6"/>
  <c r="O222" i="6" s="1"/>
  <c r="N233" i="6"/>
  <c r="J233" i="6"/>
  <c r="N385" i="6"/>
  <c r="J385" i="6"/>
  <c r="O385" i="6" s="1"/>
  <c r="N164" i="6"/>
  <c r="J164" i="6"/>
  <c r="O164" i="6" s="1"/>
  <c r="N32" i="6"/>
  <c r="J32" i="6"/>
  <c r="O32" i="6" s="1"/>
  <c r="N211" i="6"/>
  <c r="J211" i="6"/>
  <c r="N194" i="6"/>
  <c r="J194" i="6"/>
  <c r="O194" i="6" s="1"/>
  <c r="N105" i="6"/>
  <c r="J105" i="6"/>
  <c r="N317" i="6"/>
  <c r="J317" i="6"/>
  <c r="N368" i="6"/>
  <c r="J368" i="6"/>
  <c r="N167" i="6"/>
  <c r="J167" i="6"/>
  <c r="O167" i="6" s="1"/>
  <c r="N39" i="6"/>
  <c r="J39" i="6"/>
  <c r="O39" i="6" s="1"/>
  <c r="N234" i="6"/>
  <c r="J234" i="6"/>
  <c r="N466" i="6"/>
  <c r="J466" i="6"/>
  <c r="N74" i="6"/>
  <c r="J74" i="6"/>
  <c r="O74" i="6" s="1"/>
  <c r="N378" i="6"/>
  <c r="J378" i="6"/>
  <c r="N141" i="6"/>
  <c r="J141" i="6"/>
  <c r="N156" i="6"/>
  <c r="J156" i="6"/>
  <c r="N24" i="6"/>
  <c r="J24" i="6"/>
  <c r="N251" i="6"/>
  <c r="J251" i="6"/>
  <c r="N359" i="6"/>
  <c r="J359" i="6"/>
  <c r="O359" i="6" s="1"/>
  <c r="N446" i="6"/>
  <c r="J446" i="6"/>
  <c r="N266" i="6"/>
  <c r="J266" i="6"/>
  <c r="N113" i="6"/>
  <c r="J113" i="6"/>
  <c r="N325" i="6"/>
  <c r="J325" i="6"/>
  <c r="O325" i="6" s="1"/>
  <c r="N344" i="6"/>
  <c r="J344" i="6"/>
  <c r="N143" i="6"/>
  <c r="J143" i="6"/>
  <c r="O143" i="6" s="1"/>
  <c r="N403" i="6"/>
  <c r="J403" i="6"/>
  <c r="O403" i="6" s="1"/>
  <c r="N34" i="6"/>
  <c r="J34" i="6"/>
  <c r="O34" i="6" s="1"/>
  <c r="N213" i="6"/>
  <c r="J213" i="6"/>
  <c r="O213" i="6" s="1"/>
  <c r="N369" i="6"/>
  <c r="J369" i="6"/>
  <c r="O369" i="6" s="1"/>
  <c r="N160" i="6"/>
  <c r="J160" i="6"/>
  <c r="N468" i="6"/>
  <c r="J468" i="6"/>
  <c r="N19" i="6"/>
  <c r="J19" i="6"/>
  <c r="O19" i="6" s="1"/>
  <c r="N162" i="6"/>
  <c r="J162" i="6"/>
  <c r="N89" i="6"/>
  <c r="J89" i="6"/>
  <c r="J301" i="6"/>
  <c r="N352" i="6"/>
  <c r="J352" i="6"/>
  <c r="O352" i="6" s="1"/>
  <c r="N155" i="6"/>
  <c r="J155" i="6"/>
  <c r="N23" i="6"/>
  <c r="J23" i="6"/>
  <c r="N230" i="6"/>
  <c r="J230" i="6"/>
  <c r="N26" i="6"/>
  <c r="J26" i="6"/>
  <c r="O26" i="6" s="1"/>
  <c r="N314" i="6"/>
  <c r="J314" i="6"/>
  <c r="N125" i="6"/>
  <c r="J125" i="6"/>
  <c r="N345" i="6"/>
  <c r="J345" i="6"/>
  <c r="O345" i="6" s="1"/>
  <c r="N152" i="6"/>
  <c r="J152" i="6"/>
  <c r="N476" i="6"/>
  <c r="J476" i="6"/>
  <c r="O476" i="6" s="1"/>
  <c r="N235" i="6"/>
  <c r="J235" i="6"/>
  <c r="N343" i="6"/>
  <c r="J343" i="6"/>
  <c r="N414" i="6"/>
  <c r="J414" i="6"/>
  <c r="N130" i="6"/>
  <c r="J130" i="6"/>
  <c r="N101" i="6"/>
  <c r="J101" i="6"/>
  <c r="O101" i="6" s="1"/>
  <c r="N309" i="6"/>
  <c r="J309" i="6"/>
  <c r="O309" i="6" s="1"/>
  <c r="N328" i="6"/>
  <c r="J328" i="6"/>
  <c r="N127" i="6"/>
  <c r="J127" i="6"/>
  <c r="N387" i="6"/>
  <c r="J387" i="6"/>
  <c r="N442" i="6"/>
  <c r="J442" i="6"/>
  <c r="N117" i="6"/>
  <c r="J117" i="6"/>
  <c r="N289" i="6"/>
  <c r="J289" i="6"/>
  <c r="O289" i="6" s="1"/>
  <c r="N116" i="6"/>
  <c r="J116" i="6"/>
  <c r="O116" i="6" s="1"/>
  <c r="N388" i="6"/>
  <c r="J388" i="6"/>
  <c r="N399" i="6"/>
  <c r="J399" i="6"/>
  <c r="O399" i="6" s="1"/>
  <c r="N358" i="6"/>
  <c r="J358" i="6"/>
  <c r="O358" i="6" s="1"/>
  <c r="N477" i="6"/>
  <c r="J477" i="6"/>
  <c r="O477" i="6" s="1"/>
  <c r="N272" i="6"/>
  <c r="J272" i="6"/>
  <c r="N119" i="6"/>
  <c r="J119" i="6"/>
  <c r="N411" i="6"/>
  <c r="J411" i="6"/>
  <c r="N166" i="6"/>
  <c r="J166" i="6"/>
  <c r="O166" i="6" s="1"/>
  <c r="N370" i="6"/>
  <c r="J370" i="6"/>
  <c r="N334" i="6"/>
  <c r="J334" i="6"/>
  <c r="N390" i="6"/>
  <c r="J390" i="6"/>
  <c r="O390" i="6" s="1"/>
  <c r="N45" i="6"/>
  <c r="J45" i="6"/>
  <c r="N265" i="6"/>
  <c r="J265" i="6"/>
  <c r="N108" i="6"/>
  <c r="J108" i="6"/>
  <c r="N396" i="6"/>
  <c r="J396" i="6"/>
  <c r="O396" i="6" s="1"/>
  <c r="N99" i="6"/>
  <c r="J99" i="6"/>
  <c r="O99" i="6" s="1"/>
  <c r="N263" i="6"/>
  <c r="J263" i="6"/>
  <c r="N254" i="6"/>
  <c r="J254" i="6"/>
  <c r="N241" i="6"/>
  <c r="J241" i="6"/>
  <c r="N37" i="6"/>
  <c r="J37" i="6"/>
  <c r="O37" i="6" s="1"/>
  <c r="N220" i="6"/>
  <c r="J220" i="6"/>
  <c r="O220" i="6" s="1"/>
  <c r="N245" i="6"/>
  <c r="J245" i="6"/>
  <c r="N79" i="6"/>
  <c r="J79" i="6"/>
  <c r="N307" i="6"/>
  <c r="J307" i="6"/>
  <c r="O307" i="6" s="1"/>
  <c r="N178" i="6"/>
  <c r="J178" i="6"/>
  <c r="N401" i="6"/>
  <c r="J401" i="6"/>
  <c r="O401" i="6" s="1"/>
  <c r="N176" i="6"/>
  <c r="J176" i="6"/>
  <c r="N48" i="6"/>
  <c r="J48" i="6"/>
  <c r="O48" i="6" s="1"/>
  <c r="N243" i="6"/>
  <c r="J243" i="6"/>
  <c r="O243" i="6" s="1"/>
  <c r="N255" i="6"/>
  <c r="J255" i="6"/>
  <c r="N121" i="6"/>
  <c r="J121" i="6"/>
  <c r="O121" i="6" s="1"/>
  <c r="N333" i="6"/>
  <c r="J333" i="6"/>
  <c r="N384" i="6"/>
  <c r="J384" i="6"/>
  <c r="O384" i="6" s="1"/>
  <c r="N171" i="6"/>
  <c r="J171" i="6"/>
  <c r="O171" i="6" s="1"/>
  <c r="N43" i="6"/>
  <c r="J43" i="6"/>
  <c r="N267" i="6"/>
  <c r="J267" i="6"/>
  <c r="N22" i="6"/>
  <c r="J22" i="6"/>
  <c r="O22" i="6" s="1"/>
  <c r="N90" i="6"/>
  <c r="J90" i="6"/>
  <c r="O90" i="6" s="1"/>
  <c r="N410" i="6"/>
  <c r="J410" i="6"/>
  <c r="O410" i="6" s="1"/>
  <c r="N157" i="6"/>
  <c r="J157" i="6"/>
  <c r="N377" i="6"/>
  <c r="J377" i="6"/>
  <c r="O377" i="6" s="1"/>
  <c r="N168" i="6"/>
  <c r="J168" i="6"/>
  <c r="N40" i="6"/>
  <c r="J40" i="6"/>
  <c r="N252" i="6"/>
  <c r="J252" i="6"/>
  <c r="N375" i="6"/>
  <c r="J375" i="6"/>
  <c r="O375" i="6" s="1"/>
  <c r="N462" i="6"/>
  <c r="J462" i="6"/>
  <c r="N330" i="6"/>
  <c r="J330" i="6"/>
  <c r="N129" i="6"/>
  <c r="J129" i="6"/>
  <c r="N341" i="6"/>
  <c r="J341" i="6"/>
  <c r="N360" i="6"/>
  <c r="J360" i="6"/>
  <c r="N147" i="6"/>
  <c r="J147" i="6"/>
  <c r="O147" i="6" s="1"/>
  <c r="N419" i="6"/>
  <c r="J419" i="6"/>
  <c r="O419" i="6" s="1"/>
  <c r="N62" i="6"/>
  <c r="J62" i="6"/>
  <c r="N149" i="6"/>
  <c r="J149" i="6"/>
  <c r="O149" i="6" s="1"/>
  <c r="N321" i="6"/>
  <c r="J321" i="6"/>
  <c r="N132" i="6"/>
  <c r="J132" i="6"/>
  <c r="O132" i="6" s="1"/>
  <c r="N420" i="6"/>
  <c r="J420" i="6"/>
  <c r="N431" i="6"/>
  <c r="J431" i="6"/>
  <c r="N50" i="6"/>
  <c r="J50" i="6"/>
  <c r="N41" i="6"/>
  <c r="J41" i="6"/>
  <c r="O41" i="6" s="1"/>
  <c r="N253" i="6"/>
  <c r="J253" i="6"/>
  <c r="N304" i="6"/>
  <c r="J304" i="6"/>
  <c r="N135" i="6"/>
  <c r="J135" i="6"/>
  <c r="N443" i="6"/>
  <c r="J443" i="6"/>
  <c r="O443" i="6" s="1"/>
  <c r="N198" i="6"/>
  <c r="J198" i="6"/>
  <c r="N402" i="6"/>
  <c r="J402" i="6"/>
  <c r="O402" i="6" s="1"/>
  <c r="N398" i="6"/>
  <c r="J398" i="6"/>
  <c r="N66" i="6"/>
  <c r="J66" i="6"/>
  <c r="O66" i="6" s="1"/>
  <c r="N77" i="6"/>
  <c r="J77" i="6"/>
  <c r="O77" i="6" s="1"/>
  <c r="N297" i="6"/>
  <c r="J297" i="6"/>
  <c r="O297" i="6" s="1"/>
  <c r="N124" i="6"/>
  <c r="J124" i="6"/>
  <c r="N428" i="6"/>
  <c r="J428" i="6"/>
  <c r="O428" i="6" s="1"/>
  <c r="N163" i="6"/>
  <c r="J163" i="6"/>
  <c r="O163" i="6" s="1"/>
  <c r="N295" i="6"/>
  <c r="J295" i="6"/>
  <c r="N318" i="6"/>
  <c r="J318" i="6"/>
  <c r="O318" i="6" s="1"/>
  <c r="N374" i="6"/>
  <c r="J374" i="6"/>
  <c r="N65" i="6"/>
  <c r="J65" i="6"/>
  <c r="O65" i="6" s="1"/>
  <c r="N261" i="6"/>
  <c r="J261" i="6"/>
  <c r="N280" i="6"/>
  <c r="J280" i="6"/>
  <c r="N95" i="6"/>
  <c r="J95" i="6"/>
  <c r="N339" i="6"/>
  <c r="J339" i="6"/>
  <c r="N298" i="6"/>
  <c r="J298" i="6"/>
  <c r="O298" i="6" s="1"/>
  <c r="N133" i="6"/>
  <c r="J133" i="6"/>
  <c r="N305" i="6"/>
  <c r="J305" i="6"/>
  <c r="N128" i="6"/>
  <c r="J128" i="6"/>
  <c r="N404" i="6"/>
  <c r="J404" i="6"/>
  <c r="O404" i="6" s="1"/>
  <c r="N415" i="6"/>
  <c r="J415" i="6"/>
  <c r="O415" i="6" s="1"/>
  <c r="N470" i="6"/>
  <c r="J470" i="6"/>
  <c r="O470" i="6" s="1"/>
  <c r="N25" i="6"/>
  <c r="J25" i="6"/>
  <c r="N244" i="6"/>
  <c r="J244" i="6"/>
  <c r="N288" i="6"/>
  <c r="J288" i="6"/>
  <c r="N123" i="6"/>
  <c r="J123" i="6"/>
  <c r="N427" i="6"/>
  <c r="J427" i="6"/>
  <c r="O427" i="6" s="1"/>
  <c r="N182" i="6"/>
  <c r="J182" i="6"/>
  <c r="N386" i="6"/>
  <c r="J386" i="6"/>
  <c r="O386" i="6" s="1"/>
  <c r="N366" i="6"/>
  <c r="J366" i="6"/>
  <c r="N422" i="6"/>
  <c r="J422" i="6"/>
  <c r="O422" i="6" s="1"/>
  <c r="N61" i="6"/>
  <c r="J61" i="6"/>
  <c r="N281" i="6"/>
  <c r="J281" i="6"/>
  <c r="N120" i="6"/>
  <c r="J120" i="6"/>
  <c r="O120" i="6" s="1"/>
  <c r="N412" i="6"/>
  <c r="J412" i="6"/>
  <c r="N131" i="6"/>
  <c r="J131" i="6"/>
  <c r="O131" i="6" s="1"/>
  <c r="N279" i="6"/>
  <c r="J279" i="6"/>
  <c r="N286" i="6"/>
  <c r="J286" i="6"/>
  <c r="N326" i="6"/>
  <c r="J326" i="6"/>
  <c r="N49" i="6"/>
  <c r="J49" i="6"/>
  <c r="N236" i="6"/>
  <c r="J236" i="6"/>
  <c r="N264" i="6"/>
  <c r="J264" i="6"/>
  <c r="N83" i="6"/>
  <c r="J83" i="6"/>
  <c r="O83" i="6" s="1"/>
  <c r="N323" i="6"/>
  <c r="J323" i="6"/>
  <c r="N249" i="6"/>
  <c r="J249" i="6"/>
  <c r="N21" i="6"/>
  <c r="J21" i="6"/>
  <c r="N84" i="6"/>
  <c r="J84" i="6"/>
  <c r="O84" i="6" s="1"/>
  <c r="N324" i="6"/>
  <c r="J324" i="6"/>
  <c r="J335" i="6"/>
  <c r="Q117" i="7" s="1"/>
  <c r="N201" i="6"/>
  <c r="J201" i="6"/>
  <c r="O201" i="6" s="1"/>
  <c r="N464" i="6"/>
  <c r="J464" i="6"/>
  <c r="O464" i="6" s="1"/>
  <c r="N215" i="6"/>
  <c r="J215" i="6"/>
  <c r="O215" i="6" s="1"/>
  <c r="N87" i="6"/>
  <c r="J87" i="6"/>
  <c r="O87" i="6" s="1"/>
  <c r="N347" i="6"/>
  <c r="J347" i="6"/>
  <c r="O347" i="6" s="1"/>
  <c r="N102" i="6"/>
  <c r="J102" i="6"/>
  <c r="N306" i="6"/>
  <c r="J306" i="6"/>
  <c r="N210" i="6"/>
  <c r="J210" i="6"/>
  <c r="O210" i="6" s="1"/>
  <c r="N221" i="6"/>
  <c r="J221" i="6"/>
  <c r="O221" i="6" s="1"/>
  <c r="N457" i="6"/>
  <c r="J457" i="6"/>
  <c r="O457" i="6" s="1"/>
  <c r="N204" i="6"/>
  <c r="J204" i="6"/>
  <c r="O204" i="6" s="1"/>
  <c r="N76" i="6"/>
  <c r="J76" i="6"/>
  <c r="O76" i="6" s="1"/>
  <c r="N332" i="6"/>
  <c r="J332" i="6"/>
  <c r="O332" i="6" s="1"/>
  <c r="N455" i="6"/>
  <c r="J455" i="6"/>
  <c r="O455" i="6" s="1"/>
  <c r="N154" i="6"/>
  <c r="J154" i="6"/>
  <c r="N94" i="6"/>
  <c r="J94" i="6"/>
  <c r="N193" i="6"/>
  <c r="J193" i="6"/>
  <c r="O193" i="6" s="1"/>
  <c r="J421" i="6"/>
  <c r="Q113" i="7" s="1"/>
  <c r="J440" i="6"/>
  <c r="N207" i="6"/>
  <c r="J207" i="6"/>
  <c r="O207" i="6" s="1"/>
  <c r="N35" i="6"/>
  <c r="J35" i="6"/>
  <c r="O35" i="6" s="1"/>
  <c r="N238" i="6"/>
  <c r="J238" i="6"/>
  <c r="O238" i="6" s="1"/>
  <c r="N262" i="6"/>
  <c r="J262" i="6"/>
  <c r="N181" i="6"/>
  <c r="J181" i="6"/>
  <c r="N337" i="6"/>
  <c r="J337" i="6"/>
  <c r="O337" i="6" s="1"/>
  <c r="N144" i="6"/>
  <c r="J144" i="6"/>
  <c r="O144" i="6" s="1"/>
  <c r="N436" i="6"/>
  <c r="J436" i="6"/>
  <c r="N447" i="6"/>
  <c r="J447" i="6"/>
  <c r="O447" i="6" s="1"/>
  <c r="N82" i="6"/>
  <c r="J82" i="6"/>
  <c r="N57" i="6"/>
  <c r="J57" i="6"/>
  <c r="O57" i="6" s="1"/>
  <c r="N269" i="6"/>
  <c r="J269" i="6"/>
  <c r="N320" i="6"/>
  <c r="J320" i="6"/>
  <c r="O320" i="6" s="1"/>
  <c r="N139" i="6"/>
  <c r="J139" i="6"/>
  <c r="N459" i="6"/>
  <c r="J459" i="6"/>
  <c r="O459" i="6" s="1"/>
  <c r="N214" i="6"/>
  <c r="J214" i="6"/>
  <c r="O214" i="6" s="1"/>
  <c r="N418" i="6"/>
  <c r="J418" i="6"/>
  <c r="O418" i="6" s="1"/>
  <c r="N430" i="6"/>
  <c r="J430" i="6"/>
  <c r="N146" i="6"/>
  <c r="J146" i="6"/>
  <c r="N93" i="6"/>
  <c r="J93" i="6"/>
  <c r="N313" i="6"/>
  <c r="J313" i="6"/>
  <c r="O313" i="6" s="1"/>
  <c r="N136" i="6"/>
  <c r="J136" i="6"/>
  <c r="O136" i="6" s="1"/>
  <c r="N444" i="6"/>
  <c r="J444" i="6"/>
  <c r="N195" i="6"/>
  <c r="J195" i="6"/>
  <c r="N311" i="6"/>
  <c r="J311" i="6"/>
  <c r="O311" i="6" s="1"/>
  <c r="N350" i="6"/>
  <c r="J350" i="6"/>
  <c r="O350" i="6" s="1"/>
  <c r="N454" i="6"/>
  <c r="J454" i="6"/>
  <c r="O454" i="6" s="1"/>
  <c r="N81" i="6"/>
  <c r="J81" i="6"/>
  <c r="N277" i="6"/>
  <c r="J277" i="6"/>
  <c r="O277" i="6" s="1"/>
  <c r="N296" i="6"/>
  <c r="J296" i="6"/>
  <c r="O296" i="6" s="1"/>
  <c r="N111" i="6"/>
  <c r="J111" i="6"/>
  <c r="N355" i="6"/>
  <c r="J355" i="6"/>
  <c r="N346" i="6"/>
  <c r="J346" i="6"/>
  <c r="O346" i="6" s="1"/>
  <c r="N69" i="6"/>
  <c r="J69" i="6"/>
  <c r="O69" i="6" s="1"/>
  <c r="N257" i="6"/>
  <c r="J257" i="6"/>
  <c r="N100" i="6"/>
  <c r="J100" i="6"/>
  <c r="N356" i="6"/>
  <c r="J356" i="6"/>
  <c r="O356" i="6" s="1"/>
  <c r="N367" i="6"/>
  <c r="J367" i="6"/>
  <c r="O367" i="6" s="1"/>
  <c r="N278" i="6"/>
  <c r="J278" i="6"/>
  <c r="N445" i="6"/>
  <c r="J445" i="6"/>
  <c r="O445" i="6" s="1"/>
  <c r="N36" i="6"/>
  <c r="J36" i="6"/>
  <c r="O36" i="6" s="1"/>
  <c r="N247" i="6"/>
  <c r="J247" i="6"/>
  <c r="O247" i="6" s="1"/>
  <c r="N103" i="6"/>
  <c r="J103" i="6"/>
  <c r="N379" i="6"/>
  <c r="J379" i="6"/>
  <c r="O379" i="6" s="1"/>
  <c r="N134" i="6"/>
  <c r="J134" i="6"/>
  <c r="N338" i="6"/>
  <c r="J338" i="6"/>
  <c r="O338" i="6" s="1"/>
  <c r="N270" i="6"/>
  <c r="J270" i="6"/>
  <c r="N237" i="6"/>
  <c r="J237" i="6"/>
  <c r="N29" i="6"/>
  <c r="J29" i="6"/>
  <c r="O29" i="6" s="1"/>
  <c r="N232" i="6"/>
  <c r="J232" i="6"/>
  <c r="O232" i="6" s="1"/>
  <c r="N92" i="6"/>
  <c r="J92" i="6"/>
  <c r="N364" i="6"/>
  <c r="J364" i="6"/>
  <c r="O364" i="6" s="1"/>
  <c r="N27" i="6"/>
  <c r="J27" i="6"/>
  <c r="N186" i="6"/>
  <c r="J186" i="6"/>
  <c r="N190" i="6"/>
  <c r="J190" i="6"/>
  <c r="O190" i="6" s="1"/>
  <c r="N242" i="6"/>
  <c r="J242" i="6"/>
  <c r="N453" i="6"/>
  <c r="J453" i="6"/>
  <c r="O453" i="6" s="1"/>
  <c r="N472" i="6"/>
  <c r="J472" i="6"/>
  <c r="O472" i="6" s="1"/>
  <c r="N51" i="6"/>
  <c r="J51" i="6"/>
  <c r="N275" i="6"/>
  <c r="J275" i="6"/>
  <c r="O275" i="6" s="1"/>
  <c r="N406" i="6"/>
  <c r="J406" i="6"/>
  <c r="O406" i="6" s="1"/>
  <c r="N53" i="6"/>
  <c r="J53" i="6"/>
  <c r="N240" i="6"/>
  <c r="J240" i="6"/>
  <c r="O240" i="6" s="1"/>
  <c r="N96" i="6"/>
  <c r="J96" i="6"/>
  <c r="N340" i="6"/>
  <c r="J340" i="6"/>
  <c r="N351" i="6"/>
  <c r="J351" i="6"/>
  <c r="O351" i="6" s="1"/>
  <c r="N246" i="6"/>
  <c r="J246" i="6"/>
  <c r="O246" i="6" s="1"/>
  <c r="N429" i="6"/>
  <c r="J429" i="6"/>
  <c r="O429" i="6" s="1"/>
  <c r="N20" i="6"/>
  <c r="J20" i="6"/>
  <c r="N231" i="6"/>
  <c r="J231" i="6"/>
  <c r="N91" i="6"/>
  <c r="J91" i="6"/>
  <c r="N363" i="6"/>
  <c r="J363" i="6"/>
  <c r="O363" i="6" s="1"/>
  <c r="N118" i="6"/>
  <c r="J118" i="6"/>
  <c r="N322" i="6"/>
  <c r="J322" i="6"/>
  <c r="O322" i="6" s="1"/>
  <c r="N473" i="6"/>
  <c r="J473" i="6"/>
  <c r="N216" i="6"/>
  <c r="J216" i="6"/>
  <c r="O216" i="6" s="1"/>
  <c r="N88" i="6"/>
  <c r="J88" i="6"/>
  <c r="N348" i="6"/>
  <c r="J348" i="6"/>
  <c r="O348" i="6" s="1"/>
  <c r="N471" i="6"/>
  <c r="J471" i="6"/>
  <c r="N170" i="6"/>
  <c r="J170" i="6"/>
  <c r="N158" i="6"/>
  <c r="J158" i="6"/>
  <c r="Q119" i="7"/>
  <c r="N437" i="6"/>
  <c r="J437" i="6"/>
  <c r="O437" i="6" s="1"/>
  <c r="N456" i="6"/>
  <c r="J456" i="6"/>
  <c r="O456" i="6" s="1"/>
  <c r="N47" i="6"/>
  <c r="J47" i="6"/>
  <c r="O47" i="6" s="1"/>
  <c r="N259" i="6"/>
  <c r="J259" i="6"/>
  <c r="O259" i="6" s="1"/>
  <c r="N310" i="6"/>
  <c r="J310" i="6"/>
  <c r="N417" i="6"/>
  <c r="J417" i="6"/>
  <c r="O417" i="6" s="1"/>
  <c r="N180" i="6"/>
  <c r="J180" i="6"/>
  <c r="O180" i="6" s="1"/>
  <c r="N52" i="6"/>
  <c r="J52" i="6"/>
  <c r="N260" i="6"/>
  <c r="J260" i="6"/>
  <c r="O260" i="6" s="1"/>
  <c r="N271" i="6"/>
  <c r="J271" i="6"/>
  <c r="N137" i="6"/>
  <c r="J137" i="6"/>
  <c r="O137" i="6" s="1"/>
  <c r="N349" i="6"/>
  <c r="J349" i="6"/>
  <c r="O349" i="6" s="1"/>
  <c r="N400" i="6"/>
  <c r="J400" i="6"/>
  <c r="N183" i="6"/>
  <c r="J183" i="6"/>
  <c r="O183" i="6" s="1"/>
  <c r="N55" i="6"/>
  <c r="J55" i="6"/>
  <c r="O55" i="6" s="1"/>
  <c r="N283" i="6"/>
  <c r="J283" i="6"/>
  <c r="N38" i="6"/>
  <c r="J38" i="6"/>
  <c r="O38" i="6" s="1"/>
  <c r="N106" i="6"/>
  <c r="J106" i="6"/>
  <c r="O106" i="6" s="1"/>
  <c r="N474" i="6"/>
  <c r="J474" i="6"/>
  <c r="N173" i="6"/>
  <c r="J173" i="6"/>
  <c r="O173" i="6" s="1"/>
  <c r="N393" i="6"/>
  <c r="J393" i="6"/>
  <c r="N172" i="6"/>
  <c r="J172" i="6"/>
  <c r="O172" i="6" s="1"/>
  <c r="N44" i="6"/>
  <c r="J44" i="6"/>
  <c r="N268" i="6"/>
  <c r="J268" i="6"/>
  <c r="N391" i="6"/>
  <c r="J391" i="6"/>
  <c r="O391" i="6" s="1"/>
  <c r="N42" i="6"/>
  <c r="J42" i="6"/>
  <c r="N362" i="6"/>
  <c r="J362" i="6"/>
  <c r="O362" i="6" s="1"/>
  <c r="N145" i="6"/>
  <c r="J145" i="6"/>
  <c r="N357" i="6"/>
  <c r="J357" i="6"/>
  <c r="O357" i="6" s="1"/>
  <c r="N376" i="6"/>
  <c r="J376" i="6"/>
  <c r="O376" i="6" s="1"/>
  <c r="N159" i="6"/>
  <c r="J159" i="6"/>
  <c r="N435" i="6"/>
  <c r="J435" i="6"/>
  <c r="O435" i="6" s="1"/>
  <c r="N110" i="6"/>
  <c r="J110" i="6"/>
  <c r="N85" i="6"/>
  <c r="J85" i="6"/>
  <c r="O85" i="6" s="1"/>
  <c r="N273" i="6"/>
  <c r="J273" i="6"/>
  <c r="O273" i="6" s="1"/>
  <c r="N112" i="6"/>
  <c r="J112" i="6"/>
  <c r="N372" i="6"/>
  <c r="J372" i="6"/>
  <c r="N383" i="6"/>
  <c r="J383" i="6"/>
  <c r="O383" i="6" s="1"/>
  <c r="N342" i="6"/>
  <c r="J342" i="6"/>
  <c r="N461" i="6"/>
  <c r="J461" i="6"/>
  <c r="O461" i="6" s="1"/>
  <c r="N212" i="6"/>
  <c r="J212" i="6"/>
  <c r="O212" i="6" s="1"/>
  <c r="N256" i="6"/>
  <c r="J256" i="6"/>
  <c r="N107" i="6"/>
  <c r="J107" i="6"/>
  <c r="N395" i="6"/>
  <c r="J395" i="6"/>
  <c r="N150" i="6"/>
  <c r="J150" i="6"/>
  <c r="O150" i="6" s="1"/>
  <c r="N354" i="6"/>
  <c r="J354" i="6"/>
  <c r="N302" i="6"/>
  <c r="J302" i="6"/>
  <c r="O302" i="6" s="1"/>
  <c r="N294" i="6"/>
  <c r="J294" i="6"/>
  <c r="O294" i="6" s="1"/>
  <c r="N33" i="6"/>
  <c r="J33" i="6"/>
  <c r="O33" i="6" s="1"/>
  <c r="N248" i="6"/>
  <c r="J248" i="6"/>
  <c r="O248" i="6" s="1"/>
  <c r="N104" i="6"/>
  <c r="J104" i="6"/>
  <c r="N380" i="6"/>
  <c r="J380" i="6"/>
  <c r="N67" i="6"/>
  <c r="J67" i="6"/>
  <c r="N202" i="6"/>
  <c r="J202" i="6"/>
  <c r="N206" i="6"/>
  <c r="J206" i="6"/>
  <c r="N250" i="6"/>
  <c r="J250" i="6"/>
  <c r="N469" i="6"/>
  <c r="J469" i="6"/>
  <c r="O469" i="6" s="1"/>
  <c r="N28" i="6"/>
  <c r="J28" i="6"/>
  <c r="N239" i="6"/>
  <c r="J239" i="6"/>
  <c r="O239" i="6" s="1"/>
  <c r="N63" i="6"/>
  <c r="J63" i="6"/>
  <c r="N291" i="6"/>
  <c r="J291" i="6"/>
  <c r="O291" i="6" s="1"/>
  <c r="N438" i="6"/>
  <c r="J438" i="6"/>
  <c r="O438" i="6" s="1"/>
  <c r="N449" i="6"/>
  <c r="J449" i="6"/>
  <c r="N196" i="6"/>
  <c r="J196" i="6"/>
  <c r="N68" i="6"/>
  <c r="J68" i="6"/>
  <c r="O68" i="6" s="1"/>
  <c r="N292" i="6"/>
  <c r="J292" i="6"/>
  <c r="N303" i="6"/>
  <c r="J303" i="6"/>
  <c r="O303" i="6" s="1"/>
  <c r="N169" i="6"/>
  <c r="J169" i="6"/>
  <c r="N381" i="6"/>
  <c r="J381" i="6"/>
  <c r="O381" i="6" s="1"/>
  <c r="N432" i="6"/>
  <c r="J432" i="6"/>
  <c r="N199" i="6"/>
  <c r="J199" i="6"/>
  <c r="N71" i="6"/>
  <c r="J71" i="6"/>
  <c r="O71" i="6" s="1"/>
  <c r="N315" i="6"/>
  <c r="J315" i="6"/>
  <c r="O315" i="6" s="1"/>
  <c r="N70" i="6"/>
  <c r="J70" i="6"/>
  <c r="O70" i="6" s="1"/>
  <c r="N274" i="6"/>
  <c r="J274" i="6"/>
  <c r="O274" i="6" s="1"/>
  <c r="N78" i="6"/>
  <c r="J78" i="6"/>
  <c r="N205" i="6"/>
  <c r="J205" i="6"/>
  <c r="N425" i="6"/>
  <c r="J425" i="6"/>
  <c r="N188" i="6"/>
  <c r="J188" i="6"/>
  <c r="N60" i="6"/>
  <c r="J60" i="6"/>
  <c r="O60" i="6" s="1"/>
  <c r="N300" i="6"/>
  <c r="J300" i="6"/>
  <c r="O300" i="6" s="1"/>
  <c r="N423" i="6"/>
  <c r="J423" i="6"/>
  <c r="N122" i="6"/>
  <c r="J122" i="6"/>
  <c r="N458" i="6"/>
  <c r="J458" i="6"/>
  <c r="N165" i="6"/>
  <c r="J165" i="6"/>
  <c r="O165" i="6" s="1"/>
  <c r="N389" i="6"/>
  <c r="J389" i="6"/>
  <c r="N408" i="6"/>
  <c r="J408" i="6"/>
  <c r="N179" i="6"/>
  <c r="J179" i="6"/>
  <c r="O179" i="6" s="1"/>
  <c r="N467" i="6"/>
  <c r="J467" i="6"/>
  <c r="O467" i="6" s="1"/>
  <c r="N174" i="6"/>
  <c r="J174" i="6"/>
  <c r="O174" i="6" s="1"/>
  <c r="N217" i="6"/>
  <c r="J217" i="6"/>
  <c r="O217" i="6" s="1"/>
  <c r="N433" i="6"/>
  <c r="J433" i="6"/>
  <c r="N192" i="6"/>
  <c r="J192" i="6"/>
  <c r="O192" i="6" s="1"/>
  <c r="N64" i="6"/>
  <c r="J64" i="6"/>
  <c r="O64" i="6" s="1"/>
  <c r="N276" i="6"/>
  <c r="J276" i="6"/>
  <c r="O276" i="6" s="1"/>
  <c r="N287" i="6"/>
  <c r="J287" i="6"/>
  <c r="O287" i="6" s="1"/>
  <c r="N153" i="6"/>
  <c r="J153" i="6"/>
  <c r="N365" i="6"/>
  <c r="J365" i="6"/>
  <c r="O365" i="6" s="1"/>
  <c r="N416" i="6"/>
  <c r="J416" i="6"/>
  <c r="O416" i="6" s="1"/>
  <c r="N187" i="6"/>
  <c r="J187" i="6"/>
  <c r="O187" i="6" s="1"/>
  <c r="N59" i="6"/>
  <c r="J59" i="6"/>
  <c r="O59" i="6" s="1"/>
  <c r="N299" i="6"/>
  <c r="J299" i="6"/>
  <c r="O299" i="6" s="1"/>
  <c r="N54" i="6"/>
  <c r="J54" i="6"/>
  <c r="N258" i="6"/>
  <c r="J258" i="6"/>
  <c r="O258" i="6" s="1"/>
  <c r="N30" i="6"/>
  <c r="J30" i="6"/>
  <c r="O30" i="6" s="1"/>
  <c r="N189" i="6"/>
  <c r="J189" i="6"/>
  <c r="N409" i="6"/>
  <c r="J409" i="6"/>
  <c r="O409" i="6" s="1"/>
  <c r="N184" i="6"/>
  <c r="J184" i="6"/>
  <c r="O184" i="6" s="1"/>
  <c r="N56" i="6"/>
  <c r="J56" i="6"/>
  <c r="N284" i="6"/>
  <c r="J284" i="6"/>
  <c r="O284" i="6" s="1"/>
  <c r="N407" i="6"/>
  <c r="J407" i="6"/>
  <c r="N58" i="6"/>
  <c r="J58" i="6"/>
  <c r="O58" i="6" s="1"/>
  <c r="N394" i="6"/>
  <c r="J394" i="6"/>
  <c r="N161" i="6"/>
  <c r="J161" i="6"/>
  <c r="O161" i="6" s="1"/>
  <c r="N373" i="6"/>
  <c r="J373" i="6"/>
  <c r="N392" i="6"/>
  <c r="J392" i="6"/>
  <c r="N175" i="6"/>
  <c r="J175" i="6"/>
  <c r="O175" i="6" s="1"/>
  <c r="N451" i="6"/>
  <c r="J451" i="6"/>
  <c r="N126" i="6"/>
  <c r="J126" i="6"/>
  <c r="O126" i="6" s="1"/>
  <c r="N197" i="6"/>
  <c r="J197" i="6"/>
  <c r="O197" i="6" s="1"/>
  <c r="N353" i="6"/>
  <c r="J353" i="6"/>
  <c r="O353" i="6" s="1"/>
  <c r="N148" i="6"/>
  <c r="J148" i="6"/>
  <c r="O148" i="6" s="1"/>
  <c r="N452" i="6"/>
  <c r="J452" i="6"/>
  <c r="O452" i="6" s="1"/>
  <c r="N463" i="6"/>
  <c r="J463" i="6"/>
  <c r="O463" i="6" s="1"/>
  <c r="N114" i="6"/>
  <c r="J114" i="6"/>
  <c r="N73" i="6"/>
  <c r="J73" i="6"/>
  <c r="O73" i="6" s="1"/>
  <c r="N285" i="6"/>
  <c r="J285" i="6"/>
  <c r="N151" i="6"/>
  <c r="J151" i="6"/>
  <c r="O151" i="6" s="1"/>
  <c r="N475" i="6"/>
  <c r="J475" i="6"/>
  <c r="O475" i="6" s="1"/>
  <c r="N218" i="6"/>
  <c r="J218" i="6"/>
  <c r="O218" i="6" s="1"/>
  <c r="N434" i="6"/>
  <c r="J434" i="6"/>
  <c r="N478" i="6"/>
  <c r="J478" i="6"/>
  <c r="N282" i="6"/>
  <c r="J282" i="6"/>
  <c r="N109" i="6"/>
  <c r="J109" i="6"/>
  <c r="N329" i="6"/>
  <c r="J329" i="6"/>
  <c r="N140" i="6"/>
  <c r="J140" i="6"/>
  <c r="N460" i="6"/>
  <c r="J460" i="6"/>
  <c r="O460" i="6" s="1"/>
  <c r="N219" i="6"/>
  <c r="J219" i="6"/>
  <c r="N327" i="6"/>
  <c r="J327" i="6"/>
  <c r="O327" i="6" s="1"/>
  <c r="N382" i="6"/>
  <c r="J382" i="6"/>
  <c r="O382" i="6" s="1"/>
  <c r="N98" i="6"/>
  <c r="J98" i="6"/>
  <c r="N97" i="6"/>
  <c r="J97" i="6"/>
  <c r="J293" i="6"/>
  <c r="N312" i="6"/>
  <c r="J312" i="6"/>
  <c r="O312" i="6" s="1"/>
  <c r="N115" i="6"/>
  <c r="J115" i="6"/>
  <c r="O115" i="6" s="1"/>
  <c r="N371" i="6"/>
  <c r="J371" i="6"/>
  <c r="O371" i="6" s="1"/>
  <c r="N426" i="6"/>
  <c r="J426" i="6"/>
  <c r="O426" i="6" s="1"/>
  <c r="I13" i="6"/>
  <c r="N13" i="6" s="1"/>
  <c r="I6" i="6"/>
  <c r="N6" i="6" s="1"/>
  <c r="I15" i="6"/>
  <c r="N15" i="6" s="1"/>
  <c r="I4" i="6"/>
  <c r="N4" i="6" s="1"/>
  <c r="I17" i="6"/>
  <c r="N17" i="6" s="1"/>
  <c r="I10" i="6"/>
  <c r="N10" i="6" s="1"/>
  <c r="I3" i="6"/>
  <c r="N3" i="6" s="1"/>
  <c r="I9" i="6"/>
  <c r="N9" i="6" s="1"/>
  <c r="I18" i="6"/>
  <c r="N18" i="6" s="1"/>
  <c r="Q8" i="1"/>
  <c r="K200" i="6" s="1"/>
  <c r="Q9" i="1"/>
  <c r="K450" i="6" l="1"/>
  <c r="N450" i="6" s="1"/>
  <c r="K440" i="6"/>
  <c r="O440" i="6" s="1"/>
  <c r="L200" i="6"/>
  <c r="M200" i="6"/>
  <c r="O200" i="6"/>
  <c r="N200" i="6"/>
  <c r="O434" i="6"/>
  <c r="Q182" i="7"/>
  <c r="Q280" i="7"/>
  <c r="O114" i="6"/>
  <c r="Q45" i="7"/>
  <c r="Q55" i="7"/>
  <c r="O54" i="6"/>
  <c r="O153" i="6"/>
  <c r="Q301" i="7"/>
  <c r="O67" i="6"/>
  <c r="Q195" i="7"/>
  <c r="Q366" i="7"/>
  <c r="Q372" i="7"/>
  <c r="Q121" i="7"/>
  <c r="O107" i="6"/>
  <c r="O342" i="6"/>
  <c r="Q140" i="7"/>
  <c r="O372" i="6"/>
  <c r="Q460" i="7"/>
  <c r="Q284" i="7"/>
  <c r="O110" i="6"/>
  <c r="O471" i="6"/>
  <c r="Q440" i="7"/>
  <c r="O91" i="6"/>
  <c r="Q446" i="7"/>
  <c r="Q31" i="7"/>
  <c r="O51" i="6"/>
  <c r="O21" i="6"/>
  <c r="Q334" i="7"/>
  <c r="O305" i="6"/>
  <c r="Q287" i="7"/>
  <c r="O374" i="6"/>
  <c r="Q60" i="7"/>
  <c r="O304" i="6"/>
  <c r="Q502" i="7"/>
  <c r="Q255" i="7"/>
  <c r="O431" i="6"/>
  <c r="Q213" i="7"/>
  <c r="O360" i="6"/>
  <c r="Q50" i="7"/>
  <c r="O129" i="6"/>
  <c r="O462" i="6"/>
  <c r="Q183" i="7"/>
  <c r="O252" i="6"/>
  <c r="Q518" i="7"/>
  <c r="Q352" i="7"/>
  <c r="Q68" i="7"/>
  <c r="Q431" i="7"/>
  <c r="Q158" i="7"/>
  <c r="Q489" i="7"/>
  <c r="Q237" i="7"/>
  <c r="O168" i="6"/>
  <c r="Q309" i="7"/>
  <c r="O157" i="6"/>
  <c r="Q321" i="7"/>
  <c r="O267" i="6"/>
  <c r="Q376" i="7"/>
  <c r="O333" i="6"/>
  <c r="Q291" i="7"/>
  <c r="O255" i="6"/>
  <c r="Q487" i="7"/>
  <c r="Q235" i="7"/>
  <c r="Q516" i="7"/>
  <c r="Q350" i="7"/>
  <c r="Q66" i="7"/>
  <c r="Q429" i="7"/>
  <c r="Q156" i="7"/>
  <c r="O245" i="6"/>
  <c r="Q51" i="7"/>
  <c r="O254" i="6"/>
  <c r="Q433" i="7"/>
  <c r="Q239" i="7"/>
  <c r="Q491" i="7"/>
  <c r="Q354" i="7"/>
  <c r="Q520" i="7"/>
  <c r="Q160" i="7"/>
  <c r="Q70" i="7"/>
  <c r="O108" i="6"/>
  <c r="Q219" i="7"/>
  <c r="Q413" i="7"/>
  <c r="Q24" i="7"/>
  <c r="O45" i="6"/>
  <c r="Q404" i="7"/>
  <c r="O334" i="6"/>
  <c r="O119" i="6"/>
  <c r="Q347" i="7"/>
  <c r="O27" i="6"/>
  <c r="Q348" i="7"/>
  <c r="O92" i="6"/>
  <c r="Q495" i="7"/>
  <c r="Q108" i="7"/>
  <c r="O270" i="6"/>
  <c r="Q398" i="7"/>
  <c r="O134" i="6"/>
  <c r="Q387" i="7"/>
  <c r="Q505" i="7"/>
  <c r="Q220" i="7"/>
  <c r="Q175" i="7"/>
  <c r="O103" i="6"/>
  <c r="O278" i="6"/>
  <c r="Q86" i="7"/>
  <c r="O257" i="6"/>
  <c r="Q65" i="7"/>
  <c r="Q492" i="7"/>
  <c r="Q161" i="7"/>
  <c r="Q434" i="7"/>
  <c r="Q246" i="7"/>
  <c r="Q525" i="7"/>
  <c r="Q360" i="7"/>
  <c r="O111" i="6"/>
  <c r="Q382" i="7"/>
  <c r="Q124" i="7"/>
  <c r="O444" i="6"/>
  <c r="O146" i="6"/>
  <c r="Q456" i="7"/>
  <c r="Q56" i="7"/>
  <c r="Q363" i="7"/>
  <c r="O181" i="6"/>
  <c r="Q315" i="7"/>
  <c r="Q339" i="7"/>
  <c r="O94" i="6"/>
  <c r="Q276" i="7"/>
  <c r="O102" i="6"/>
  <c r="Q40" i="7"/>
  <c r="O117" i="6"/>
  <c r="Q209" i="7"/>
  <c r="Q435" i="7"/>
  <c r="O387" i="6"/>
  <c r="Q370" i="7"/>
  <c r="O328" i="6"/>
  <c r="Q406" i="7"/>
  <c r="Q78" i="7"/>
  <c r="O414" i="6"/>
  <c r="Q9" i="7"/>
  <c r="O235" i="6"/>
  <c r="O152" i="6"/>
  <c r="Q300" i="7"/>
  <c r="O125" i="6"/>
  <c r="Q74" i="7"/>
  <c r="Q297" i="7"/>
  <c r="Q457" i="7"/>
  <c r="O98" i="6"/>
  <c r="Q171" i="7"/>
  <c r="O329" i="6"/>
  <c r="Q503" i="7"/>
  <c r="Q43" i="7"/>
  <c r="Q201" i="7"/>
  <c r="O282" i="6"/>
  <c r="Q85" i="7"/>
  <c r="Q125" i="7"/>
  <c r="Q28" i="7"/>
  <c r="Q326" i="7"/>
  <c r="Q532" i="7"/>
  <c r="Q129" i="7"/>
  <c r="Q400" i="7"/>
  <c r="O285" i="6"/>
  <c r="Q266" i="7"/>
  <c r="O373" i="6"/>
  <c r="Q336" i="7"/>
  <c r="O394" i="6"/>
  <c r="Q369" i="7"/>
  <c r="O407" i="6"/>
  <c r="Q474" i="7"/>
  <c r="Q269" i="7"/>
  <c r="Q112" i="7"/>
  <c r="Q166" i="7"/>
  <c r="Q90" i="7"/>
  <c r="O56" i="6"/>
  <c r="Q473" i="7"/>
  <c r="Q167" i="7"/>
  <c r="Q268" i="7"/>
  <c r="O408" i="6"/>
  <c r="Q233" i="7"/>
  <c r="Q395" i="7"/>
  <c r="O122" i="6"/>
  <c r="Q212" i="7"/>
  <c r="O188" i="6"/>
  <c r="Q319" i="7"/>
  <c r="O205" i="6"/>
  <c r="Q514" i="7"/>
  <c r="O199" i="6"/>
  <c r="Q479" i="7"/>
  <c r="Q164" i="7"/>
  <c r="Q277" i="7"/>
  <c r="O449" i="6"/>
  <c r="Q258" i="7"/>
  <c r="O206" i="6"/>
  <c r="Q513" i="7"/>
  <c r="Q173" i="7"/>
  <c r="O104" i="6"/>
  <c r="O159" i="6"/>
  <c r="Q306" i="7"/>
  <c r="O44" i="6"/>
  <c r="Q414" i="7"/>
  <c r="Q25" i="7"/>
  <c r="Q508" i="7"/>
  <c r="O393" i="6"/>
  <c r="Q390" i="7"/>
  <c r="Q223" i="7"/>
  <c r="Q349" i="7"/>
  <c r="O474" i="6"/>
  <c r="O400" i="6"/>
  <c r="Q172" i="7"/>
  <c r="O310" i="6"/>
  <c r="Q16" i="7"/>
  <c r="Q481" i="7"/>
  <c r="O158" i="6"/>
  <c r="Q305" i="7"/>
  <c r="O88" i="6"/>
  <c r="Q463" i="7"/>
  <c r="O473" i="6"/>
  <c r="Q177" i="7"/>
  <c r="Q208" i="7"/>
  <c r="O118" i="6"/>
  <c r="O20" i="6"/>
  <c r="Q437" i="7"/>
  <c r="O340" i="6"/>
  <c r="Q418" i="7"/>
  <c r="Q41" i="7"/>
  <c r="O323" i="6"/>
  <c r="Q378" i="7"/>
  <c r="O264" i="6"/>
  <c r="O49" i="6"/>
  <c r="Q106" i="7"/>
  <c r="O286" i="6"/>
  <c r="Q146" i="7"/>
  <c r="Q331" i="7"/>
  <c r="O61" i="6"/>
  <c r="Q168" i="7"/>
  <c r="O366" i="6"/>
  <c r="Q424" i="7"/>
  <c r="O182" i="6"/>
  <c r="Q316" i="7"/>
  <c r="Q232" i="7"/>
  <c r="Q211" i="7"/>
  <c r="Q394" i="7"/>
  <c r="O123" i="6"/>
  <c r="O244" i="6"/>
  <c r="Q447" i="7"/>
  <c r="O95" i="6"/>
  <c r="Q455" i="7"/>
  <c r="O261" i="6"/>
  <c r="Q493" i="7"/>
  <c r="O295" i="6"/>
  <c r="Q409" i="7"/>
  <c r="Q118" i="7"/>
  <c r="O230" i="6"/>
  <c r="Q135" i="7"/>
  <c r="O155" i="6"/>
  <c r="Q303" i="7"/>
  <c r="O162" i="6"/>
  <c r="Q308" i="7"/>
  <c r="O468" i="6"/>
  <c r="Q439" i="7"/>
  <c r="O266" i="6"/>
  <c r="Q377" i="7"/>
  <c r="Q494" i="7"/>
  <c r="Q467" i="7"/>
  <c r="Q515" i="7"/>
  <c r="O24" i="6"/>
  <c r="O141" i="6"/>
  <c r="Q279" i="7"/>
  <c r="Q38" i="7"/>
  <c r="Q14" i="7"/>
  <c r="Q189" i="7"/>
  <c r="Q343" i="7"/>
  <c r="O234" i="6"/>
  <c r="Q537" i="7"/>
  <c r="O317" i="6"/>
  <c r="Q472" i="7"/>
  <c r="Q273" i="7"/>
  <c r="Q449" i="7"/>
  <c r="O191" i="6"/>
  <c r="O46" i="6"/>
  <c r="Q415" i="7"/>
  <c r="Q22" i="7"/>
  <c r="O441" i="6"/>
  <c r="Q250" i="7"/>
  <c r="O142" i="6"/>
  <c r="Q77" i="7"/>
  <c r="O86" i="6"/>
  <c r="Q462" i="7"/>
  <c r="O185" i="6"/>
  <c r="Q317" i="7"/>
  <c r="Q335" i="7"/>
  <c r="Q422" i="7"/>
  <c r="O97" i="6"/>
  <c r="Q39" i="7"/>
  <c r="Q148" i="7"/>
  <c r="O219" i="6"/>
  <c r="Q20" i="7"/>
  <c r="Q207" i="7"/>
  <c r="O140" i="6"/>
  <c r="Q32" i="7"/>
  <c r="O109" i="6"/>
  <c r="Q281" i="7"/>
  <c r="Q141" i="7"/>
  <c r="O478" i="6"/>
  <c r="O451" i="6"/>
  <c r="Q179" i="7"/>
  <c r="O392" i="6"/>
  <c r="Q388" i="7"/>
  <c r="Q506" i="7"/>
  <c r="Q221" i="7"/>
  <c r="O189" i="6"/>
  <c r="Q320" i="7"/>
  <c r="O433" i="6"/>
  <c r="Q178" i="7"/>
  <c r="O389" i="6"/>
  <c r="Q272" i="7"/>
  <c r="Q471" i="7"/>
  <c r="O458" i="6"/>
  <c r="Q441" i="7"/>
  <c r="O423" i="6"/>
  <c r="Q249" i="7"/>
  <c r="Q256" i="7"/>
  <c r="O425" i="6"/>
  <c r="O78" i="6"/>
  <c r="Q107" i="7"/>
  <c r="O432" i="6"/>
  <c r="Q252" i="7"/>
  <c r="O169" i="6"/>
  <c r="Q310" i="7"/>
  <c r="Q76" i="7"/>
  <c r="O292" i="6"/>
  <c r="O196" i="6"/>
  <c r="Q33" i="7"/>
  <c r="Q461" i="7"/>
  <c r="Q469" i="7"/>
  <c r="O63" i="6"/>
  <c r="Q267" i="7"/>
  <c r="Q133" i="7"/>
  <c r="O28" i="6"/>
  <c r="O250" i="6"/>
  <c r="Q64" i="7"/>
  <c r="Q428" i="7"/>
  <c r="Q245" i="7"/>
  <c r="Q486" i="7"/>
  <c r="Q155" i="7"/>
  <c r="Q524" i="7"/>
  <c r="Q359" i="7"/>
  <c r="O202" i="6"/>
  <c r="Q480" i="7"/>
  <c r="O380" i="6"/>
  <c r="Q448" i="7"/>
  <c r="O354" i="6"/>
  <c r="Q538" i="7"/>
  <c r="Q389" i="7"/>
  <c r="O395" i="6"/>
  <c r="Q507" i="7"/>
  <c r="Q222" i="7"/>
  <c r="O256" i="6"/>
  <c r="Q61" i="7"/>
  <c r="Q425" i="7"/>
  <c r="Q152" i="7"/>
  <c r="Q483" i="7"/>
  <c r="Q242" i="7"/>
  <c r="Q521" i="7"/>
  <c r="Q356" i="7"/>
  <c r="Q282" i="7"/>
  <c r="O112" i="6"/>
  <c r="Q128" i="7"/>
  <c r="O145" i="6"/>
  <c r="O42" i="6"/>
  <c r="Q92" i="7"/>
  <c r="O268" i="6"/>
  <c r="Q396" i="7"/>
  <c r="O283" i="6"/>
  <c r="Q416" i="7"/>
  <c r="O271" i="6"/>
  <c r="Q407" i="7"/>
  <c r="O52" i="6"/>
  <c r="Q274" i="7"/>
  <c r="O170" i="6"/>
  <c r="Q311" i="7"/>
  <c r="Q96" i="7"/>
  <c r="O231" i="6"/>
  <c r="Q454" i="7"/>
  <c r="O96" i="6"/>
  <c r="O53" i="6"/>
  <c r="Q476" i="7"/>
  <c r="O249" i="6"/>
  <c r="Q484" i="7"/>
  <c r="Q153" i="7"/>
  <c r="Q426" i="7"/>
  <c r="Q243" i="7"/>
  <c r="Q522" i="7"/>
  <c r="Q357" i="7"/>
  <c r="Q62" i="7"/>
  <c r="O236" i="6"/>
  <c r="Q10" i="7"/>
  <c r="O326" i="6"/>
  <c r="Q82" i="7"/>
  <c r="O279" i="6"/>
  <c r="Q328" i="7"/>
  <c r="Q44" i="7"/>
  <c r="Q130" i="7"/>
  <c r="Q126" i="7"/>
  <c r="Q539" i="7"/>
  <c r="O412" i="6"/>
  <c r="O281" i="6"/>
  <c r="Q330" i="7"/>
  <c r="Q132" i="7"/>
  <c r="Q333" i="7"/>
  <c r="O288" i="6"/>
  <c r="O25" i="6"/>
  <c r="Q228" i="7"/>
  <c r="O128" i="6"/>
  <c r="Q529" i="7"/>
  <c r="O133" i="6"/>
  <c r="Q380" i="7"/>
  <c r="O339" i="6"/>
  <c r="Q261" i="7"/>
  <c r="O280" i="6"/>
  <c r="Q402" i="7"/>
  <c r="O124" i="6"/>
  <c r="Q210" i="7"/>
  <c r="Q231" i="7"/>
  <c r="Q393" i="7"/>
  <c r="O398" i="6"/>
  <c r="Q458" i="7"/>
  <c r="Q170" i="7"/>
  <c r="Q120" i="7"/>
  <c r="Q423" i="7"/>
  <c r="Q218" i="7"/>
  <c r="Q234" i="7"/>
  <c r="Q296" i="7"/>
  <c r="Q386" i="7"/>
  <c r="Q530" i="7"/>
  <c r="Q197" i="7"/>
  <c r="Q71" i="7"/>
  <c r="O198" i="6"/>
  <c r="Q278" i="7"/>
  <c r="O135" i="6"/>
  <c r="Q184" i="7"/>
  <c r="Q364" i="7"/>
  <c r="O253" i="6"/>
  <c r="Q490" i="7"/>
  <c r="Q238" i="7"/>
  <c r="Q519" i="7"/>
  <c r="Q353" i="7"/>
  <c r="Q69" i="7"/>
  <c r="Q432" i="7"/>
  <c r="Q159" i="7"/>
  <c r="Q496" i="7"/>
  <c r="O50" i="6"/>
  <c r="Q527" i="7"/>
  <c r="O420" i="6"/>
  <c r="O321" i="6"/>
  <c r="Q224" i="7"/>
  <c r="O62" i="6"/>
  <c r="Q470" i="7"/>
  <c r="Q75" i="7"/>
  <c r="Q169" i="7"/>
  <c r="Q271" i="7"/>
  <c r="O341" i="6"/>
  <c r="Q262" i="7"/>
  <c r="Q123" i="7"/>
  <c r="O330" i="6"/>
  <c r="O40" i="6"/>
  <c r="Q204" i="7"/>
  <c r="Q88" i="7"/>
  <c r="O43" i="6"/>
  <c r="Q229" i="7"/>
  <c r="O176" i="6"/>
  <c r="Q312" i="7"/>
  <c r="O178" i="6"/>
  <c r="Q314" i="7"/>
  <c r="Q401" i="7"/>
  <c r="O79" i="6"/>
  <c r="Q34" i="7"/>
  <c r="O241" i="6"/>
  <c r="Q381" i="7"/>
  <c r="O263" i="6"/>
  <c r="Q379" i="7"/>
  <c r="O265" i="6"/>
  <c r="O370" i="6"/>
  <c r="Q149" i="7"/>
  <c r="O411" i="6"/>
  <c r="Q263" i="7"/>
  <c r="O272" i="6"/>
  <c r="Q181" i="7"/>
  <c r="O23" i="6"/>
  <c r="Q438" i="7"/>
  <c r="Q59" i="7"/>
  <c r="O89" i="6"/>
  <c r="O160" i="6"/>
  <c r="Q307" i="7"/>
  <c r="Q383" i="7"/>
  <c r="O344" i="6"/>
  <c r="Q283" i="7"/>
  <c r="O113" i="6"/>
  <c r="O446" i="6"/>
  <c r="Q260" i="7"/>
  <c r="Q485" i="7"/>
  <c r="Q244" i="7"/>
  <c r="Q523" i="7"/>
  <c r="Q358" i="7"/>
  <c r="O251" i="6"/>
  <c r="Q63" i="7"/>
  <c r="Q427" i="7"/>
  <c r="Q154" i="7"/>
  <c r="O156" i="6"/>
  <c r="Q304" i="7"/>
  <c r="O378" i="6"/>
  <c r="Q289" i="7"/>
  <c r="O466" i="6"/>
  <c r="Q259" i="7"/>
  <c r="O368" i="6"/>
  <c r="Q497" i="7"/>
  <c r="Q436" i="7"/>
  <c r="O105" i="6"/>
  <c r="Q174" i="7"/>
  <c r="O211" i="6"/>
  <c r="Q342" i="7"/>
  <c r="Q188" i="7"/>
  <c r="O233" i="6"/>
  <c r="Q536" i="7"/>
  <c r="Q13" i="7"/>
  <c r="Q37" i="7"/>
  <c r="O177" i="6"/>
  <c r="Q313" i="7"/>
  <c r="O203" i="6"/>
  <c r="Q214" i="7"/>
  <c r="O80" i="6"/>
  <c r="Q200" i="7"/>
  <c r="O465" i="6"/>
  <c r="Q251" i="7"/>
  <c r="O242" i="6"/>
  <c r="Q87" i="7"/>
  <c r="O186" i="6"/>
  <c r="Q318" i="7"/>
  <c r="Q362" i="7"/>
  <c r="O237" i="6"/>
  <c r="O100" i="6"/>
  <c r="Q145" i="7"/>
  <c r="O355" i="6"/>
  <c r="Q417" i="7"/>
  <c r="Q72" i="7"/>
  <c r="Q322" i="7"/>
  <c r="O81" i="6"/>
  <c r="Q451" i="7"/>
  <c r="O195" i="6"/>
  <c r="Q290" i="7"/>
  <c r="Q144" i="7"/>
  <c r="O93" i="6"/>
  <c r="Q110" i="7"/>
  <c r="O430" i="6"/>
  <c r="O139" i="6"/>
  <c r="Q58" i="7"/>
  <c r="Q295" i="7"/>
  <c r="Q190" i="7"/>
  <c r="Q138" i="7"/>
  <c r="Q299" i="7"/>
  <c r="Q453" i="7"/>
  <c r="Q180" i="7"/>
  <c r="Q198" i="7"/>
  <c r="Q54" i="7"/>
  <c r="O269" i="6"/>
  <c r="Q482" i="7"/>
  <c r="Q338" i="7"/>
  <c r="Q265" i="7"/>
  <c r="O82" i="6"/>
  <c r="O436" i="6"/>
  <c r="Q248" i="7"/>
  <c r="Q94" i="7"/>
  <c r="O262" i="6"/>
  <c r="O154" i="6"/>
  <c r="Q302" i="7"/>
  <c r="Q288" i="7"/>
  <c r="O306" i="6"/>
  <c r="O324" i="6"/>
  <c r="Q405" i="7"/>
  <c r="Q114" i="7"/>
  <c r="O388" i="6"/>
  <c r="Q194" i="7"/>
  <c r="Q452" i="7"/>
  <c r="O442" i="6"/>
  <c r="Q257" i="7"/>
  <c r="O127" i="6"/>
  <c r="Q216" i="7"/>
  <c r="O130" i="6"/>
  <c r="Q430" i="7"/>
  <c r="Q236" i="7"/>
  <c r="Q517" i="7"/>
  <c r="Q351" i="7"/>
  <c r="Q67" i="7"/>
  <c r="Q488" i="7"/>
  <c r="Q157" i="7"/>
  <c r="O343" i="6"/>
  <c r="Q139" i="7"/>
  <c r="O314" i="6"/>
  <c r="Q512" i="7"/>
  <c r="Q247" i="7"/>
  <c r="K336" i="6"/>
  <c r="K229" i="6"/>
  <c r="O119" i="7" s="1"/>
  <c r="P119" i="7" s="1"/>
  <c r="Q7" i="1"/>
  <c r="K293" i="6" s="1"/>
  <c r="Q6" i="1"/>
  <c r="Q5" i="1"/>
  <c r="K226" i="6" s="1"/>
  <c r="O116" i="7" s="1"/>
  <c r="P116" i="7" s="1"/>
  <c r="Q4" i="1"/>
  <c r="Q3" i="1"/>
  <c r="Q2" i="1"/>
  <c r="O450" i="6" l="1"/>
  <c r="L450" i="6"/>
  <c r="L293" i="6"/>
  <c r="M293" i="6"/>
  <c r="N293" i="6"/>
  <c r="M450" i="6"/>
  <c r="K224" i="6"/>
  <c r="M224" i="6" s="1"/>
  <c r="K301" i="6"/>
  <c r="O293" i="6"/>
  <c r="O110" i="7"/>
  <c r="P110" i="7" s="1"/>
  <c r="L440" i="6"/>
  <c r="M440" i="6"/>
  <c r="N440" i="6"/>
  <c r="K223" i="6"/>
  <c r="O223" i="6" s="1"/>
  <c r="K421" i="6"/>
  <c r="K227" i="6"/>
  <c r="O117" i="7" s="1"/>
  <c r="P117" i="7" s="1"/>
  <c r="K335" i="6"/>
  <c r="O247" i="7"/>
  <c r="P247" i="7" s="1"/>
  <c r="O336" i="6"/>
  <c r="O429" i="7"/>
  <c r="P429" i="7" s="1"/>
  <c r="O487" i="7"/>
  <c r="P487" i="7" s="1"/>
  <c r="O516" i="7"/>
  <c r="P516" i="7" s="1"/>
  <c r="O156" i="7"/>
  <c r="P156" i="7" s="1"/>
  <c r="O235" i="7"/>
  <c r="P235" i="7" s="1"/>
  <c r="O66" i="7"/>
  <c r="P66" i="7" s="1"/>
  <c r="O350" i="7"/>
  <c r="P350" i="7" s="1"/>
  <c r="M336" i="6"/>
  <c r="N336" i="6"/>
  <c r="K413" i="6"/>
  <c r="M413" i="6" s="1"/>
  <c r="K228" i="6"/>
  <c r="O118" i="7" s="1"/>
  <c r="P118" i="7" s="1"/>
  <c r="L336" i="6"/>
  <c r="N223" i="6"/>
  <c r="M223" i="6"/>
  <c r="K361" i="6"/>
  <c r="K225" i="6"/>
  <c r="O115" i="7" s="1"/>
  <c r="P115" i="7" s="1"/>
  <c r="L229" i="6"/>
  <c r="N229" i="6"/>
  <c r="M229" i="6"/>
  <c r="O229" i="6"/>
  <c r="L226" i="6"/>
  <c r="N226" i="6"/>
  <c r="M226" i="6"/>
  <c r="O226" i="6"/>
  <c r="H5" i="6"/>
  <c r="H9" i="6"/>
  <c r="H13" i="6"/>
  <c r="H17" i="6"/>
  <c r="H6" i="6"/>
  <c r="H10" i="6"/>
  <c r="H18" i="6"/>
  <c r="H8" i="6"/>
  <c r="H2" i="6"/>
  <c r="H14" i="6"/>
  <c r="H15" i="6"/>
  <c r="H12" i="6"/>
  <c r="H3" i="6"/>
  <c r="H7" i="6"/>
  <c r="H11" i="6"/>
  <c r="H4" i="6"/>
  <c r="H16" i="6"/>
  <c r="L223" i="6" l="1"/>
  <c r="O224" i="6"/>
  <c r="N224" i="6"/>
  <c r="L227" i="6"/>
  <c r="O227" i="6"/>
  <c r="O114" i="7"/>
  <c r="P114" i="7" s="1"/>
  <c r="M227" i="6"/>
  <c r="O113" i="7"/>
  <c r="P113" i="7" s="1"/>
  <c r="L224" i="6"/>
  <c r="N227" i="6"/>
  <c r="L335" i="6"/>
  <c r="M335" i="6"/>
  <c r="N335" i="6"/>
  <c r="O335" i="6"/>
  <c r="L301" i="6"/>
  <c r="M301" i="6"/>
  <c r="N301" i="6"/>
  <c r="O301" i="6"/>
  <c r="O369" i="7"/>
  <c r="P369" i="7" s="1"/>
  <c r="L421" i="6"/>
  <c r="M421" i="6"/>
  <c r="N421" i="6"/>
  <c r="O421" i="6"/>
  <c r="L361" i="6"/>
  <c r="O532" i="7"/>
  <c r="P532" i="7" s="1"/>
  <c r="O85" i="7"/>
  <c r="P85" i="7" s="1"/>
  <c r="O125" i="7"/>
  <c r="P125" i="7" s="1"/>
  <c r="O28" i="7"/>
  <c r="P28" i="7" s="1"/>
  <c r="O129" i="7"/>
  <c r="P129" i="7" s="1"/>
  <c r="O201" i="7"/>
  <c r="P201" i="7" s="1"/>
  <c r="O400" i="7"/>
  <c r="P400" i="7" s="1"/>
  <c r="O326" i="7"/>
  <c r="P326" i="7" s="1"/>
  <c r="O43" i="7"/>
  <c r="P43" i="7" s="1"/>
  <c r="O361" i="6"/>
  <c r="O4" i="7"/>
  <c r="P4" i="7" s="1"/>
  <c r="L225" i="6"/>
  <c r="N225" i="6"/>
  <c r="M225" i="6"/>
  <c r="O225" i="6"/>
  <c r="N413" i="6"/>
  <c r="M361" i="6"/>
  <c r="O413" i="6"/>
  <c r="L413" i="6"/>
  <c r="N361" i="6"/>
  <c r="O7" i="7"/>
  <c r="P7" i="7" s="1"/>
  <c r="L228" i="6"/>
  <c r="N228" i="6"/>
  <c r="M228" i="6"/>
  <c r="O228" i="6"/>
  <c r="O8" i="7"/>
  <c r="P8" i="7" s="1"/>
  <c r="O2" i="7"/>
  <c r="P2" i="7" s="1"/>
  <c r="J4" i="6"/>
  <c r="M4" i="6"/>
  <c r="J11" i="6"/>
  <c r="O11" i="6" s="1"/>
  <c r="M11" i="6"/>
  <c r="J15" i="6"/>
  <c r="M15" i="6"/>
  <c r="J17" i="6"/>
  <c r="M17" i="6"/>
  <c r="J7" i="6"/>
  <c r="M7" i="6"/>
  <c r="J14" i="6"/>
  <c r="M14" i="6"/>
  <c r="J18" i="6"/>
  <c r="M18" i="6"/>
  <c r="J13" i="6"/>
  <c r="M13" i="6"/>
  <c r="J16" i="6"/>
  <c r="M16" i="6"/>
  <c r="J3" i="6"/>
  <c r="M3" i="6"/>
  <c r="J2" i="6"/>
  <c r="Q332" i="7" s="1"/>
  <c r="M2" i="6"/>
  <c r="J10" i="6"/>
  <c r="O10" i="6" s="1"/>
  <c r="M10" i="6"/>
  <c r="J9" i="6"/>
  <c r="M9" i="6"/>
  <c r="J12" i="6"/>
  <c r="O12" i="6" s="1"/>
  <c r="M12" i="6"/>
  <c r="J8" i="6"/>
  <c r="O8" i="6" s="1"/>
  <c r="M8" i="6"/>
  <c r="J6" i="6"/>
  <c r="M6" i="6"/>
  <c r="J5" i="6"/>
  <c r="M5" i="6"/>
  <c r="Q147" i="7" l="1"/>
  <c r="Q21" i="7"/>
  <c r="O13" i="6"/>
  <c r="Q81" i="7"/>
  <c r="O16" i="6"/>
  <c r="Q526" i="7"/>
  <c r="Q95" i="7"/>
  <c r="Q355" i="7"/>
  <c r="O18" i="6"/>
  <c r="Q534" i="7"/>
  <c r="Q35" i="7"/>
  <c r="Q11" i="7"/>
  <c r="Q186" i="7"/>
  <c r="Q535" i="7"/>
  <c r="Q340" i="7"/>
  <c r="O15" i="6"/>
  <c r="Q52" i="7"/>
  <c r="Q134" i="7"/>
  <c r="Q385" i="7"/>
  <c r="Q53" i="7"/>
  <c r="Q384" i="7"/>
  <c r="Q464" i="7"/>
  <c r="Q193" i="7"/>
  <c r="Q344" i="7"/>
  <c r="Q192" i="7"/>
  <c r="Q294" i="7"/>
  <c r="Q465" i="7"/>
  <c r="Q293" i="7"/>
  <c r="Q345" i="7"/>
  <c r="Q4" i="7"/>
  <c r="O5" i="6"/>
  <c r="Q57" i="7"/>
  <c r="O9" i="6"/>
  <c r="Q459" i="7"/>
  <c r="Q42" i="7"/>
  <c r="Q337" i="7"/>
  <c r="Q12" i="7"/>
  <c r="Q36" i="7"/>
  <c r="Q187" i="7"/>
  <c r="Q341" i="7"/>
  <c r="Q475" i="7"/>
  <c r="Q270" i="7"/>
  <c r="O14" i="6"/>
  <c r="Q528" i="7"/>
  <c r="O17" i="6"/>
  <c r="Q466" i="7"/>
  <c r="Q122" i="7"/>
  <c r="Q136" i="7"/>
  <c r="Q367" i="7"/>
  <c r="O4" i="6"/>
  <c r="Q196" i="7"/>
  <c r="O6" i="6"/>
  <c r="Q6" i="7"/>
  <c r="O3" i="6"/>
  <c r="Q5" i="7"/>
  <c r="O2" i="6"/>
  <c r="Q3" i="7"/>
  <c r="O7" i="6"/>
  <c r="Q7" i="7"/>
  <c r="Q8" i="7"/>
  <c r="Q2" i="7"/>
</calcChain>
</file>

<file path=xl/sharedStrings.xml><?xml version="1.0" encoding="utf-8"?>
<sst xmlns="http://schemas.openxmlformats.org/spreadsheetml/2006/main" count="9006" uniqueCount="2363">
  <si>
    <t>Description of material</t>
  </si>
  <si>
    <t>P/N.   Cat. No.</t>
  </si>
  <si>
    <t>Lot No</t>
  </si>
  <si>
    <t>Pack size</t>
  </si>
  <si>
    <t>Qty</t>
  </si>
  <si>
    <t>Delivery chalan No.</t>
  </si>
  <si>
    <t xml:space="preserve"> Receipt Date</t>
  </si>
  <si>
    <t>Base Unit Price (Rs)</t>
  </si>
  <si>
    <t>Expiry Date</t>
  </si>
  <si>
    <t>Bill NO.</t>
  </si>
  <si>
    <t>GIIR NO.</t>
  </si>
  <si>
    <t>Remark</t>
  </si>
  <si>
    <t>SN</t>
  </si>
  <si>
    <t>Unit</t>
  </si>
  <si>
    <t>Signature/ Received by</t>
  </si>
  <si>
    <t>Storage Location</t>
  </si>
  <si>
    <t>Storage Temperature</t>
  </si>
  <si>
    <t>Product Category</t>
  </si>
  <si>
    <t>Pack</t>
  </si>
  <si>
    <t>Optical adhesive films</t>
  </si>
  <si>
    <t>Qubit Assay tubes</t>
  </si>
  <si>
    <t>Qubit RNA HS Assay kit</t>
  </si>
  <si>
    <t>Qubit ds DNA  Assay kit</t>
  </si>
  <si>
    <t>MicroAmp fast 96 well reaction plate 0.1 ml</t>
  </si>
  <si>
    <t xml:space="preserve">Poly-L- lysine solution </t>
  </si>
  <si>
    <t xml:space="preserve">Platinum wire for the Xcell sure lock </t>
  </si>
  <si>
    <t>Ion PI Hi Q Sequencing 200 kit (2 sequencings runs per initialization)</t>
  </si>
  <si>
    <t>i) Ion Proton Sequencing supplies kit (RT)</t>
  </si>
  <si>
    <t>ii) Ion PI Hi-Q sequencing 200 solutions</t>
  </si>
  <si>
    <t>iii) Ion PI Hi Q sequencing 200 reagent</t>
  </si>
  <si>
    <t>iv) Ion PI Sequencing nucleotides</t>
  </si>
  <si>
    <t>10 ul filter tips (Tarson)</t>
  </si>
  <si>
    <t>Filter tips 1000 ul Tarson</t>
  </si>
  <si>
    <t xml:space="preserve">Microcentrifuge tube 0.5 ml </t>
  </si>
  <si>
    <t>Microcentrifuge tube 1.5 ml</t>
  </si>
  <si>
    <t>Microcentrifuge Tube 2 ml (Tarson)</t>
  </si>
  <si>
    <t>Filter Tips 300 ul Tarson</t>
  </si>
  <si>
    <t>Q32856</t>
  </si>
  <si>
    <t>Q32855</t>
  </si>
  <si>
    <t>Q32854</t>
  </si>
  <si>
    <t>P8920</t>
  </si>
  <si>
    <t>EI9022</t>
  </si>
  <si>
    <t>A26433</t>
  </si>
  <si>
    <t>A26430</t>
  </si>
  <si>
    <t>A26431</t>
  </si>
  <si>
    <t>A26432</t>
  </si>
  <si>
    <t>500010X</t>
  </si>
  <si>
    <t>-</t>
  </si>
  <si>
    <t>AL025</t>
  </si>
  <si>
    <t>TL1006</t>
  </si>
  <si>
    <t>TCL007</t>
  </si>
  <si>
    <t>RM1112</t>
  </si>
  <si>
    <t>MB504</t>
  </si>
  <si>
    <t>MBT121</t>
  </si>
  <si>
    <t>AL219A</t>
  </si>
  <si>
    <t>A001</t>
  </si>
  <si>
    <t>AL171A</t>
  </si>
  <si>
    <t>G2938-68000</t>
  </si>
  <si>
    <t>G2938-85004</t>
  </si>
  <si>
    <t>G2938-68706</t>
  </si>
  <si>
    <t>TPP96</t>
  </si>
  <si>
    <t>Cleen 200</t>
  </si>
  <si>
    <t>BUF030A</t>
  </si>
  <si>
    <t>G661012</t>
  </si>
  <si>
    <t>MD1641</t>
  </si>
  <si>
    <t>1.00983.0511</t>
  </si>
  <si>
    <t>TC026</t>
  </si>
  <si>
    <t>PW1194</t>
  </si>
  <si>
    <t>PW1193</t>
  </si>
  <si>
    <t>F-25DY</t>
  </si>
  <si>
    <t>SF14</t>
  </si>
  <si>
    <t>AL011S</t>
  </si>
  <si>
    <t>2689C</t>
  </si>
  <si>
    <t>12280-050</t>
  </si>
  <si>
    <t>K1820-02</t>
  </si>
  <si>
    <t>G661002</t>
  </si>
  <si>
    <t>A26434</t>
  </si>
  <si>
    <t>A26367</t>
  </si>
  <si>
    <t>A26429</t>
  </si>
  <si>
    <t>A26428</t>
  </si>
  <si>
    <t>A26771</t>
  </si>
  <si>
    <t>GEN-ST-5ml</t>
  </si>
  <si>
    <t>MP290GT</t>
  </si>
  <si>
    <t>FTUF35</t>
  </si>
  <si>
    <t>IS068</t>
  </si>
  <si>
    <t>IS084</t>
  </si>
  <si>
    <t>Z672548</t>
  </si>
  <si>
    <t>A63881</t>
  </si>
  <si>
    <t>GNB30M</t>
  </si>
  <si>
    <t>GNB30S</t>
  </si>
  <si>
    <t>10080-02</t>
  </si>
  <si>
    <t>10090-02</t>
  </si>
  <si>
    <t>D1306</t>
  </si>
  <si>
    <t>CY1575</t>
  </si>
  <si>
    <t>SF16</t>
  </si>
  <si>
    <t>SP290GT</t>
  </si>
  <si>
    <t>TC185</t>
  </si>
  <si>
    <t>S008</t>
  </si>
  <si>
    <t>S009</t>
  </si>
  <si>
    <t>TC214</t>
  </si>
  <si>
    <t>10416-014</t>
  </si>
  <si>
    <t>1441-125</t>
  </si>
  <si>
    <t>CHEM-CF-1 </t>
  </si>
  <si>
    <t>5003-Mesh</t>
  </si>
  <si>
    <t>4488990S</t>
  </si>
  <si>
    <t>11754-050</t>
  </si>
  <si>
    <t>A26036</t>
  </si>
  <si>
    <t>31-1109-00</t>
  </si>
  <si>
    <t>ab192467</t>
  </si>
  <si>
    <t>ab192643</t>
  </si>
  <si>
    <t>CHEM-PR1-Kit</t>
  </si>
  <si>
    <t>ALX -270-333M001</t>
  </si>
  <si>
    <t>A26327</t>
  </si>
  <si>
    <t>130-090-477</t>
  </si>
  <si>
    <t>130-113-114</t>
  </si>
  <si>
    <t>5000-0020</t>
  </si>
  <si>
    <t>K8023</t>
  </si>
  <si>
    <t>AM1560</t>
  </si>
  <si>
    <t>AM9720</t>
  </si>
  <si>
    <t>AM1975</t>
  </si>
  <si>
    <t>181-4040</t>
  </si>
  <si>
    <t>186-3010</t>
  </si>
  <si>
    <t>P90110</t>
  </si>
  <si>
    <t>JS-160317</t>
  </si>
  <si>
    <t>/0000306557</t>
  </si>
  <si>
    <t>/0000319768</t>
  </si>
  <si>
    <t>/0000302170</t>
  </si>
  <si>
    <t>/0000308595</t>
  </si>
  <si>
    <t>/00533660</t>
  </si>
  <si>
    <t>H2NA2MF104</t>
  </si>
  <si>
    <t>JW-031017</t>
  </si>
  <si>
    <t>/0000295475</t>
  </si>
  <si>
    <t>/0000299771</t>
  </si>
  <si>
    <t>/0000321495</t>
  </si>
  <si>
    <t>17G13K75</t>
  </si>
  <si>
    <t>JS-101117</t>
  </si>
  <si>
    <t>B241318</t>
  </si>
  <si>
    <t>MPH003</t>
  </si>
  <si>
    <t>BCBV4036</t>
  </si>
  <si>
    <t>MUN/IND/0217/GNB30</t>
  </si>
  <si>
    <t>/00579510</t>
  </si>
  <si>
    <t>QPP315B</t>
  </si>
  <si>
    <t>/0000309292</t>
  </si>
  <si>
    <t>/0000309053</t>
  </si>
  <si>
    <t>SPL384</t>
  </si>
  <si>
    <t>VM20BK50</t>
  </si>
  <si>
    <t>B237442</t>
  </si>
  <si>
    <t>2R140118</t>
  </si>
  <si>
    <t>MJKX920</t>
  </si>
  <si>
    <t>10572-014</t>
  </si>
  <si>
    <t>MB180</t>
  </si>
  <si>
    <t>S058</t>
  </si>
  <si>
    <t>S33102</t>
  </si>
  <si>
    <t>2790D</t>
  </si>
  <si>
    <t>1.93610.0521</t>
  </si>
  <si>
    <t>3881000.015(022510509)</t>
  </si>
  <si>
    <t>100 films</t>
  </si>
  <si>
    <t>500 Tubes</t>
  </si>
  <si>
    <t>500 Assays</t>
  </si>
  <si>
    <t>10 Plates</t>
  </si>
  <si>
    <t>100 ml</t>
  </si>
  <si>
    <t>0.110''*12''</t>
  </si>
  <si>
    <t>4 initialization</t>
  </si>
  <si>
    <t>1000 Pcs</t>
  </si>
  <si>
    <t>500 pcs</t>
  </si>
  <si>
    <t>1000 pcs</t>
  </si>
  <si>
    <t>500 Pcs</t>
  </si>
  <si>
    <t>1000 Tips</t>
  </si>
  <si>
    <t>100 Pcs</t>
  </si>
  <si>
    <t>100 ml*5</t>
  </si>
  <si>
    <t>250 Rxns</t>
  </si>
  <si>
    <t>100 Nos</t>
  </si>
  <si>
    <t>110 Rxns</t>
  </si>
  <si>
    <t>10 chips</t>
  </si>
  <si>
    <t>1 no</t>
  </si>
  <si>
    <t>300 ml</t>
  </si>
  <si>
    <t>100 Plates</t>
  </si>
  <si>
    <t>187 ul</t>
  </si>
  <si>
    <t>6 Pcs</t>
  </si>
  <si>
    <t>50 Pcs</t>
  </si>
  <si>
    <t>960 Pcs</t>
  </si>
  <si>
    <t>50 ul</t>
  </si>
  <si>
    <t>10*44 Cms</t>
  </si>
  <si>
    <t>40 Bp</t>
  </si>
  <si>
    <t>100 Rxns</t>
  </si>
  <si>
    <t>500 ml</t>
  </si>
  <si>
    <t>1 Gm</t>
  </si>
  <si>
    <t>50 Rxns</t>
  </si>
  <si>
    <t>50 column</t>
  </si>
  <si>
    <t>50 Nos</t>
  </si>
  <si>
    <t>960 Rxns</t>
  </si>
  <si>
    <t>25 Lit</t>
  </si>
  <si>
    <t>100 Tests</t>
  </si>
  <si>
    <t>100 ug</t>
  </si>
  <si>
    <t>8 Chips</t>
  </si>
  <si>
    <t>5 ml</t>
  </si>
  <si>
    <t>200 Pcs</t>
  </si>
  <si>
    <t>50 Plates</t>
  </si>
  <si>
    <t>1 Lit</t>
  </si>
  <si>
    <t>6 ml</t>
  </si>
  <si>
    <t>100 Tubes</t>
  </si>
  <si>
    <t>50 ml</t>
  </si>
  <si>
    <t>384 Rxns</t>
  </si>
  <si>
    <t>5 ug</t>
  </si>
  <si>
    <t>60 ml</t>
  </si>
  <si>
    <t xml:space="preserve">500 ul </t>
  </si>
  <si>
    <t xml:space="preserve">200 ul </t>
  </si>
  <si>
    <t>50 rxns</t>
  </si>
  <si>
    <t>0.2 ml</t>
  </si>
  <si>
    <t>10 mg</t>
  </si>
  <si>
    <t>250 Smears</t>
  </si>
  <si>
    <t>8 Rxns</t>
  </si>
  <si>
    <t>250 ml</t>
  </si>
  <si>
    <t>1 gm</t>
  </si>
  <si>
    <t>50 ug</t>
  </si>
  <si>
    <t>24 transcriptome</t>
  </si>
  <si>
    <t>48 rxns</t>
  </si>
  <si>
    <t>100 ul</t>
  </si>
  <si>
    <t>1 ml</t>
  </si>
  <si>
    <t>1 mg</t>
  </si>
  <si>
    <t>50 nos</t>
  </si>
  <si>
    <t>2.5 Lit</t>
  </si>
  <si>
    <t>40 ml</t>
  </si>
  <si>
    <t>500 Rxns</t>
  </si>
  <si>
    <t>4 Lit</t>
  </si>
  <si>
    <t>50 Column</t>
  </si>
  <si>
    <t>70 ml</t>
  </si>
  <si>
    <t>/0000320737</t>
  </si>
  <si>
    <t>NA</t>
  </si>
  <si>
    <t>N.A</t>
  </si>
  <si>
    <t>Karan Pardeshi</t>
  </si>
  <si>
    <t>150 ul</t>
  </si>
  <si>
    <t>400 ul</t>
  </si>
  <si>
    <t>30 Lit</t>
  </si>
  <si>
    <t>140 ml</t>
  </si>
  <si>
    <t>25 Pcs</t>
  </si>
  <si>
    <t>500 gm</t>
  </si>
  <si>
    <t>200 Rxns</t>
  </si>
  <si>
    <t>100 rxns</t>
  </si>
  <si>
    <t>5 Pcs</t>
  </si>
  <si>
    <t>4 Pcs</t>
  </si>
  <si>
    <t>10 Rxns</t>
  </si>
  <si>
    <t>20 Rxns</t>
  </si>
  <si>
    <t>2 Pcs</t>
  </si>
  <si>
    <t>Kit</t>
  </si>
  <si>
    <t>Bottle</t>
  </si>
  <si>
    <t>Box</t>
  </si>
  <si>
    <t>Total Price</t>
  </si>
  <si>
    <t>Description of Material</t>
  </si>
  <si>
    <t>Date of Issue</t>
  </si>
  <si>
    <t>Quantity</t>
  </si>
  <si>
    <t>Pack Size</t>
  </si>
  <si>
    <t>Material Received By</t>
  </si>
  <si>
    <t>NGS(LEG030)</t>
  </si>
  <si>
    <t>Vikas Mane</t>
  </si>
  <si>
    <t>Rishikesh.B</t>
  </si>
  <si>
    <t>DIA</t>
  </si>
  <si>
    <t>Subraline Sahoo</t>
  </si>
  <si>
    <t>DIA(IRE004)</t>
  </si>
  <si>
    <t>DIA(Expiry-3/1/2019)</t>
  </si>
  <si>
    <t>Sumant Pathak</t>
  </si>
  <si>
    <t>Arun Nile</t>
  </si>
  <si>
    <t>NGS (SIT016)</t>
  </si>
  <si>
    <t>NGS (SIS016)</t>
  </si>
  <si>
    <t>Punam Shingade</t>
  </si>
  <si>
    <t>Dinesh Saindane</t>
  </si>
  <si>
    <t>Shailesh Sawant</t>
  </si>
  <si>
    <t>Archana Adhav</t>
  </si>
  <si>
    <t>Anil Dalvi</t>
  </si>
  <si>
    <t>Akshay A</t>
  </si>
  <si>
    <t>Nitin Yashwante</t>
  </si>
  <si>
    <t>Swapnil Puranik</t>
  </si>
  <si>
    <t>Mayur Kapadnis</t>
  </si>
  <si>
    <t>Histopath</t>
  </si>
  <si>
    <t>Asha Patil</t>
  </si>
  <si>
    <t>K48244883634</t>
  </si>
  <si>
    <t>Dr. Shoeb Patel</t>
  </si>
  <si>
    <t>NGS</t>
  </si>
  <si>
    <t>Sanket Patil</t>
  </si>
  <si>
    <t>Dhanashri Ahire</t>
  </si>
  <si>
    <t>DIA-NGS</t>
  </si>
  <si>
    <t>Sneha Puranik</t>
  </si>
  <si>
    <t>Swapnil Mukwane</t>
  </si>
  <si>
    <t>Vishakha Mhase</t>
  </si>
  <si>
    <t>Srinivas Phadke</t>
  </si>
  <si>
    <t>Bhushan Kulkarni</t>
  </si>
  <si>
    <t>Yogesh Gawali</t>
  </si>
  <si>
    <t xml:space="preserve">R&amp;I </t>
  </si>
  <si>
    <t>186-4110</t>
  </si>
  <si>
    <t>Sidhyeshwar Ghumre</t>
  </si>
  <si>
    <t>Gyanshyam</t>
  </si>
  <si>
    <t>N8010560</t>
  </si>
  <si>
    <t>Rahul Mahajan</t>
  </si>
  <si>
    <t>50007W</t>
  </si>
  <si>
    <t>CP250316</t>
  </si>
  <si>
    <t>Histopath/IHC</t>
  </si>
  <si>
    <t xml:space="preserve"> /1874680</t>
  </si>
  <si>
    <t>A261013</t>
  </si>
  <si>
    <t>NGS (SIS020)</t>
  </si>
  <si>
    <t xml:space="preserve">DIA </t>
  </si>
  <si>
    <t>2035141 &amp; 2040911</t>
  </si>
  <si>
    <t>Sample container jar 100 ml</t>
  </si>
  <si>
    <t>70011-044</t>
  </si>
  <si>
    <t>D-31-070716</t>
  </si>
  <si>
    <t>AM9890</t>
  </si>
  <si>
    <t>/0301/FEB/2018</t>
  </si>
  <si>
    <t>7207878CAV01</t>
  </si>
  <si>
    <t>Angle Project</t>
  </si>
  <si>
    <t>K48709283706</t>
  </si>
  <si>
    <t xml:space="preserve"> MUN/IND/0118/GNB30  </t>
  </si>
  <si>
    <t>AM1561</t>
  </si>
  <si>
    <t>/00537574</t>
  </si>
  <si>
    <t>Dipika Shivade</t>
  </si>
  <si>
    <t>R&amp;I</t>
  </si>
  <si>
    <t>UID No</t>
  </si>
  <si>
    <t>Material Issued By</t>
  </si>
  <si>
    <t>Department</t>
  </si>
  <si>
    <t>Cat No</t>
  </si>
  <si>
    <t>PO. NO. (DCGL/)</t>
  </si>
  <si>
    <t>Suppllier Details</t>
  </si>
  <si>
    <t>Part no./ Cat No.</t>
  </si>
  <si>
    <t>Catogory</t>
  </si>
  <si>
    <t>Opening Stock</t>
  </si>
  <si>
    <t>Receipt</t>
  </si>
  <si>
    <t>Issued</t>
  </si>
  <si>
    <t>Balance</t>
  </si>
  <si>
    <t>Base Price</t>
  </si>
  <si>
    <t>Re Order Qty</t>
  </si>
  <si>
    <t>Product Discontinued</t>
  </si>
  <si>
    <t>Opening Stock Price</t>
  </si>
  <si>
    <t>Purchased Price</t>
  </si>
  <si>
    <t>Issued Price</t>
  </si>
  <si>
    <t>Closing Stock Price</t>
  </si>
  <si>
    <t>Unit Price (Rs.)</t>
  </si>
  <si>
    <t>Total Amount (Rs.)</t>
  </si>
  <si>
    <t>Available stock in stores</t>
  </si>
  <si>
    <t>Type of Material</t>
  </si>
  <si>
    <t>Material Issued To</t>
  </si>
  <si>
    <t>Lot No Search</t>
  </si>
  <si>
    <t>77044-S1</t>
  </si>
  <si>
    <t>50 ml Centrifuge tube</t>
  </si>
  <si>
    <t>Taqman Fast Universal PCR master mix 2x</t>
  </si>
  <si>
    <t>Human miRNA Panel</t>
  </si>
  <si>
    <t>Ion Ampliseq transcriptome Human Gene Expression kit (Invitrogen)</t>
  </si>
  <si>
    <t>A26325</t>
  </si>
  <si>
    <t>Human Oral Keratinocyte Total RNA</t>
  </si>
  <si>
    <t xml:space="preserve">Hydrophobic filter 0.45 um sterile </t>
  </si>
  <si>
    <t>Ammonia Solution 0.91 (Fisher Scientific)</t>
  </si>
  <si>
    <t xml:space="preserve">Deparaffinization solution </t>
  </si>
  <si>
    <t>2-Propanol</t>
  </si>
  <si>
    <t>Acetic Acid Glacial (Fisher Scientific)</t>
  </si>
  <si>
    <t>Glycerol (Fisher Scientific)</t>
  </si>
  <si>
    <t xml:space="preserve">Xylene sulphur free </t>
  </si>
  <si>
    <t>i. Carrier RNA</t>
  </si>
  <si>
    <t>tube</t>
  </si>
  <si>
    <t>Circulating Nucleic acid kit</t>
  </si>
  <si>
    <t>i. Mini spin column</t>
  </si>
  <si>
    <t>55114-S1</t>
  </si>
  <si>
    <t>Dynabeads Myone Streptavidin C1 (Invitrogen)</t>
  </si>
  <si>
    <t>RNeasy Micro Kit</t>
  </si>
  <si>
    <t>ExoRNeasy Serum/Plasma Midi kit Qiagen</t>
  </si>
  <si>
    <t>ExoRNeasy Serum/Plasma Maxi kit Qiagen</t>
  </si>
  <si>
    <t>5-Fluorouracil MP</t>
  </si>
  <si>
    <t>Micro Pestle tarson</t>
  </si>
  <si>
    <t>12 Pcs</t>
  </si>
  <si>
    <t>Gene Read DNA FFPE kit (Qiagen)</t>
  </si>
  <si>
    <t>Cis-Platinum (II) Diammine Dichloride</t>
  </si>
  <si>
    <t>Streck Tubes</t>
  </si>
  <si>
    <t xml:space="preserve">OncoQuick Tubes with Porous barrier and Separation Medium  </t>
  </si>
  <si>
    <t>CD20 PE Antibody Biolegend</t>
  </si>
  <si>
    <t>Vial</t>
  </si>
  <si>
    <t>PerCP/Cy 5.5 Anti-Human CD45 Biolegend</t>
  </si>
  <si>
    <t>CD99 FITC Antibody</t>
  </si>
  <si>
    <t>E-catherin Unconjugated Antibody</t>
  </si>
  <si>
    <t>Purified Anti-Human CD326 (EpCAM) Antibody Biolegend</t>
  </si>
  <si>
    <t>EPCAM PE Antibody</t>
  </si>
  <si>
    <t>HER 2 Unconjugated Antibody Biolegend</t>
  </si>
  <si>
    <t xml:space="preserve">CD44 Unconjugated Antibody Biolegend </t>
  </si>
  <si>
    <t>CD3 FITC Anitbody</t>
  </si>
  <si>
    <t>CD151 Unconjugated Antibody</t>
  </si>
  <si>
    <t>CD138 FITC Antibody</t>
  </si>
  <si>
    <t>Cell Strainer Falcon</t>
  </si>
  <si>
    <t>CD21 FITC Antibody</t>
  </si>
  <si>
    <t>BD Flashback needles</t>
  </si>
  <si>
    <t>EDTA tube 10 ml</t>
  </si>
  <si>
    <t>EDTA tube 5 ml</t>
  </si>
  <si>
    <t>EDTA tube 6 ml</t>
  </si>
  <si>
    <t>SST Blood collection tubes</t>
  </si>
  <si>
    <t>ERK Alexa flour 488 Antibody</t>
  </si>
  <si>
    <t>Parafilm Roll 2''X 250 ft</t>
  </si>
  <si>
    <t>PE Antibody</t>
  </si>
  <si>
    <t>Centrifuge tube 15 ml Tarson</t>
  </si>
  <si>
    <t>500  Pcs</t>
  </si>
  <si>
    <t>Sample Container 50 ml Tarson</t>
  </si>
  <si>
    <t>384 Pcs</t>
  </si>
  <si>
    <t xml:space="preserve">0.2 ml PCR tubes </t>
  </si>
  <si>
    <t xml:space="preserve">Universal reagent reservoir </t>
  </si>
  <si>
    <t>Filter tips 100 ul Tarson</t>
  </si>
  <si>
    <t>1000 tips</t>
  </si>
  <si>
    <t>Filter Tips 10/20 ul Tarson</t>
  </si>
  <si>
    <t>Racked Filter Tips 10/20 ul  Sterile Tarson</t>
  </si>
  <si>
    <t xml:space="preserve">10 ul tips Maxipense </t>
  </si>
  <si>
    <t xml:space="preserve">20 ul tips Maxipense </t>
  </si>
  <si>
    <t xml:space="preserve">Centrifuge tube 15 ml Sterile </t>
  </si>
  <si>
    <t xml:space="preserve">Purified Anti-p63 (TA) Antibody </t>
  </si>
  <si>
    <t>VEGF Unconjugated</t>
  </si>
  <si>
    <t xml:space="preserve">Taq DNA Polymerase </t>
  </si>
  <si>
    <t xml:space="preserve">Alexa Fluor 488 Anti-GFAP Antibody </t>
  </si>
  <si>
    <t>TTF1 FITC Antibody</t>
  </si>
  <si>
    <t>CA125 Unconjugated Antibody</t>
  </si>
  <si>
    <t>Purified anti-CDKN2A (p16) Antibody 100ug</t>
  </si>
  <si>
    <t>Vimentin Unconjugated Antibody</t>
  </si>
  <si>
    <t>NSE PE Anitbody</t>
  </si>
  <si>
    <t>PAN CK Unconjugated Antibody Biolegend</t>
  </si>
  <si>
    <t>Tissue Culture flask 25 cm2</t>
  </si>
  <si>
    <t>200 /Case</t>
  </si>
  <si>
    <t xml:space="preserve">Tissue Culture flask with filter cap </t>
  </si>
  <si>
    <t>100 /Case</t>
  </si>
  <si>
    <t>Tissue Culture plates 6 Well</t>
  </si>
  <si>
    <t>Tissue Culture plates 24 Well</t>
  </si>
  <si>
    <t>Buffer ACB</t>
  </si>
  <si>
    <t>Tube Support ring (Bio-Rad)</t>
  </si>
  <si>
    <t>Automated droplet generation oil for Evagreen (Bio-Rad)</t>
  </si>
  <si>
    <t>DG32 Automated Droplet generator cartridges 60/pack</t>
  </si>
  <si>
    <t>Automated droplet generation oil for probes(Bio-Rad)</t>
  </si>
  <si>
    <t>Phosphate Buffered saline Tablets</t>
  </si>
  <si>
    <t>100 Tablets</t>
  </si>
  <si>
    <t>SYBR Green PCR  Master mix (ABI)</t>
  </si>
  <si>
    <t>Taqman Rnase P detection reagent kit</t>
  </si>
  <si>
    <t>Custom Taqman SNP Assays ID</t>
  </si>
  <si>
    <t>i. Big dye terminator sequencing buffer 5x</t>
  </si>
  <si>
    <t>Taqman SNP Assay(C_27862184_10)</t>
  </si>
  <si>
    <t>MicroAmp fast 8-tube strip 0.1 ml</t>
  </si>
  <si>
    <t xml:space="preserve">MicroRNA Reverse transcription kit </t>
  </si>
  <si>
    <t>Nuclease free water</t>
  </si>
  <si>
    <t>Taqman Preamp Master mix</t>
  </si>
  <si>
    <t xml:space="preserve">POP-7 (960) Performance optimized polymer </t>
  </si>
  <si>
    <t>i. Megaplex PreAmp primers, Human pool A v2.1</t>
  </si>
  <si>
    <t xml:space="preserve">iv. Megaplex RT primers, Human pool A </t>
  </si>
  <si>
    <t>Hi-Di Formamide 3500dx Series (ABI)</t>
  </si>
  <si>
    <t>ii. Megaplex RT primers human pool B v3.0</t>
  </si>
  <si>
    <t>iii. Megaplex PreAmp primers, Human pool B v3.0</t>
  </si>
  <si>
    <t>Megaplex Primer pools, Human pool A v2.1</t>
  </si>
  <si>
    <t>Open array accufill tips</t>
  </si>
  <si>
    <t>384 Tips</t>
  </si>
  <si>
    <t xml:space="preserve">Open array accufill tips </t>
  </si>
  <si>
    <t xml:space="preserve">Ion Library Quantitation kit </t>
  </si>
  <si>
    <t>ii. Ion shear plus reagents kit</t>
  </si>
  <si>
    <t>i. Ion plus Fragment library kit</t>
  </si>
  <si>
    <t xml:space="preserve">Ion Xpress plus fragment library kit </t>
  </si>
  <si>
    <t>Comprehensive cancer panel</t>
  </si>
  <si>
    <t>Authentifiler PCR Amplification kit (ABI)</t>
  </si>
  <si>
    <t>Ion Ampliseq Sample ID Panel</t>
  </si>
  <si>
    <t>Ion Ampliseq libarary kit</t>
  </si>
  <si>
    <t>Tryple Express enzymes (1X) no phenol red</t>
  </si>
  <si>
    <t>Paraplast wax tissue high melt</t>
  </si>
  <si>
    <t>iii. Ion Ampliseq Library kit plus</t>
  </si>
  <si>
    <t>Agilent High Sensitivity DNA kit</t>
  </si>
  <si>
    <t>Microtome Blades-High Profile (Leica 818)</t>
  </si>
  <si>
    <t>Bond Slide label and Printer ribbon</t>
  </si>
  <si>
    <t>22 Inch HD LED (HP)</t>
  </si>
  <si>
    <t>4 GB DDR3 2.5 Internal Laptop Ram</t>
  </si>
  <si>
    <t>4 GB DDR3 lapcare (7201721001387)</t>
  </si>
  <si>
    <t>A3 Paper Ream 100 Gsm</t>
  </si>
  <si>
    <t>Alcohol Swabs</t>
  </si>
  <si>
    <t xml:space="preserve">Aluminium foil 30 cm x 72 m </t>
  </si>
  <si>
    <t>Cancer Track Folder</t>
  </si>
  <si>
    <t xml:space="preserve">CAT 6 LAN cable </t>
  </si>
  <si>
    <t xml:space="preserve">CAT 6A LAN cable </t>
  </si>
  <si>
    <t>Cotton Roll 200 Gm</t>
  </si>
  <si>
    <t>Cotton Roll 500 Gm</t>
  </si>
  <si>
    <t>CryoVial 2 ml Polylab</t>
  </si>
  <si>
    <t>Datar Envelope Printed in 4 Colour on 210 Gsm</t>
  </si>
  <si>
    <t>Datar Gally Folder</t>
  </si>
  <si>
    <t xml:space="preserve">Datar Gally Folder Envelop </t>
  </si>
  <si>
    <t>Datar Gally of Datar Genomics</t>
  </si>
  <si>
    <t xml:space="preserve">Datar Genetics Carton (300 Gsm, Safire graphics with thermal gloss lamination)  </t>
  </si>
  <si>
    <t>Dell Inspiron 15-3521 Laptop Battery 6 Cell</t>
  </si>
  <si>
    <t>Desktop Power Codes</t>
  </si>
  <si>
    <t>Dettol floor Cleaner</t>
  </si>
  <si>
    <t>Digital temperature humidity meter(Data logger)SR.2017087275 &amp; 20180100202</t>
  </si>
  <si>
    <t>Disposable Nose face mask</t>
  </si>
  <si>
    <t>Distilled water (Mili  Q water)</t>
  </si>
  <si>
    <t>DNA Personal Analysis Folder  (4 Colour on 170 Gsm Art Paper)</t>
  </si>
  <si>
    <t>Dry Ice</t>
  </si>
  <si>
    <t>Elastic rubber bands</t>
  </si>
  <si>
    <t>Eurofins Primers (IRF2 &amp; IRR1)</t>
  </si>
  <si>
    <t>Eurofins Primers (MSH2-MSH6-PMS2-NF1_Exon_3._F-R_P1_F-R_Exon_11_F_P1_Exon5_F_P1_R)</t>
  </si>
  <si>
    <t>Eurofins Primers (RAD50_Exon12-RAD51C_Exon5_F-R)</t>
  </si>
  <si>
    <t>Eurofins Primers(ACTA2_Exon3_Int_F)</t>
  </si>
  <si>
    <t>Eurofins Primers(ACTA2_Exon3_rs397515325 &amp; FBN2_Exon13_rs886038824_F-R)</t>
  </si>
  <si>
    <t>Eurofins Primers(BRCA2_Exon_11_F_R_P11)</t>
  </si>
  <si>
    <t>Eurofins Primers(COL3A1_Exon_16_F_R)</t>
  </si>
  <si>
    <t>Eurofins Primers(PCA3_F-R)</t>
  </si>
  <si>
    <t>Gally Box Envelope of Datar Genomics</t>
  </si>
  <si>
    <t>Genorime Primers(BRCA2_Exon_11_F_R_P11)</t>
  </si>
  <si>
    <t>Genorime Primers(PCA3-AS2_F_R)</t>
  </si>
  <si>
    <t>Genorime Primers(SMAD4_Exon_9_F-R)</t>
  </si>
  <si>
    <t>Glass Thermometer(-10/50)</t>
  </si>
  <si>
    <t>Glass Thermometer(-50/50)</t>
  </si>
  <si>
    <t>Head Caps</t>
  </si>
  <si>
    <t>Heavy weight paper 170 Gsm</t>
  </si>
  <si>
    <t>HP Laserjet Pro M126 Multifunctional Printer</t>
  </si>
  <si>
    <t xml:space="preserve">i. QIAamp Minelute column </t>
  </si>
  <si>
    <t>i.Rneasy Minelute spin column</t>
  </si>
  <si>
    <t>Ice Gels Packs-150*115 (200 Grams)</t>
  </si>
  <si>
    <t>ii) ExoRneasy Serum/Plasma Maxi Kit(Columns)</t>
  </si>
  <si>
    <t>ii) ExoRneasy Serum/Plasma Midi Kit(Columns)</t>
  </si>
  <si>
    <t>iii) Miscript primer assay</t>
  </si>
  <si>
    <t>Iso Propyl alcohol (Commercial)</t>
  </si>
  <si>
    <t xml:space="preserve">Keyboard mouse combo logitech </t>
  </si>
  <si>
    <t>Letterhead and Envelop (100 Gsm Bond Paper) CCF-2000 CFDC-2000 &amp; CFDC-4000</t>
  </si>
  <si>
    <t>Moonbean white paper 100 Gsm</t>
  </si>
  <si>
    <t>Mouse Pad</t>
  </si>
  <si>
    <t>N-Computing (With USB) SN-L300K73D714263304,L300K73D714258337,L300K73D714262106 &amp;L300K73D714258175)</t>
  </si>
  <si>
    <t>New Year Diary 2018</t>
  </si>
  <si>
    <t>Nitrile Gloves Medium</t>
  </si>
  <si>
    <t>Nitrile Gloves Small</t>
  </si>
  <si>
    <t xml:space="preserve">PC and Keyboard Cleaning kit </t>
  </si>
  <si>
    <t>Phenyl</t>
  </si>
  <si>
    <t>Plain Forcep</t>
  </si>
  <si>
    <t>Plastic Bag legal Size</t>
  </si>
  <si>
    <t>Plastic round Burni</t>
  </si>
  <si>
    <t>Polyester white labels 22*9 mm</t>
  </si>
  <si>
    <t>Polyester white labels 50*25 mm</t>
  </si>
  <si>
    <t>Report Folder(File) W-19xH-12''</t>
  </si>
  <si>
    <t>Resin ribbon 110*74</t>
  </si>
  <si>
    <t>Rohem Glass slides (Frosted)</t>
  </si>
  <si>
    <t>Rohem India coverslips 22 x 40 mm (Microscope Cover Glasses)</t>
  </si>
  <si>
    <t>Sandisk 128 GB Hard disk</t>
  </si>
  <si>
    <t xml:space="preserve">Savlon </t>
  </si>
  <si>
    <t>Scissor 8 No</t>
  </si>
  <si>
    <t>Screen Gene Folder</t>
  </si>
  <si>
    <t xml:space="preserve">Shoe rack plastic </t>
  </si>
  <si>
    <t>Shoes Euro Brick-HT (16-11573 O1) Size- 8 [04513]</t>
  </si>
  <si>
    <t>Shoes Euro Brick-HT (16-11573 O1) Size-7 [04512]</t>
  </si>
  <si>
    <t xml:space="preserve">Sleepers </t>
  </si>
  <si>
    <t>Slide tissue fixing hot plate 8*12'' (Panchal)</t>
  </si>
  <si>
    <t>Soft Broom</t>
  </si>
  <si>
    <t>Spray Bottle</t>
  </si>
  <si>
    <t>Stationery materials (04 Types of materials)</t>
  </si>
  <si>
    <t>Stationery materials (08 Types of materials)</t>
  </si>
  <si>
    <t>Stationery materials (11 Types of materials)</t>
  </si>
  <si>
    <t>Stationery materials (13 Types of materials)</t>
  </si>
  <si>
    <t>Surgical scalpel blade 23 No.</t>
  </si>
  <si>
    <t>Syringe 05 ml Nipro</t>
  </si>
  <si>
    <t>Syringe 10 ml Nipro</t>
  </si>
  <si>
    <t>Syringe 20 ml Nipro</t>
  </si>
  <si>
    <t>Tissue floating bath 8'' diameter (Panchal)</t>
  </si>
  <si>
    <t>VGA Cable 1.8 Meters</t>
  </si>
  <si>
    <t xml:space="preserve">Voucher box file </t>
  </si>
  <si>
    <t>WD 1 TB Internal laptop Hard Disk Drive Sata 2.5'' Western Digital Blue</t>
  </si>
  <si>
    <t>WD 4 TB Desktop internal hard disk (SN-WCC7K1HK37UJ &amp; WCC7K0FR1EAP)</t>
  </si>
  <si>
    <t>WD 4 TB Desktop internal hard disk Drive sata 2.5''</t>
  </si>
  <si>
    <t>White Board (3x4)</t>
  </si>
  <si>
    <t>White polyester lable 15*6 mm</t>
  </si>
  <si>
    <t>Xylene Monitor (SN-170603749)</t>
  </si>
  <si>
    <t xml:space="preserve">Zip lock Bags 6*8 Inch </t>
  </si>
  <si>
    <t xml:space="preserve">Intel 8 th Gen Core i7 8700K 3.7 GHz </t>
  </si>
  <si>
    <t>Asus Prime Z370P LGA 1151</t>
  </si>
  <si>
    <t>Corsair Vengeance LPX 8 GB DDR4 D Ram 2666 MHz PC4-21300</t>
  </si>
  <si>
    <t>Samsung 960 Evo Series-250 GB Hard Disk</t>
  </si>
  <si>
    <t xml:space="preserve">Cooler Master Box Lite 5 CPU Case </t>
  </si>
  <si>
    <t xml:space="preserve">Antec BP450PS 450 Watt SMPS </t>
  </si>
  <si>
    <t>27 Inch HD LED (HP)</t>
  </si>
  <si>
    <t>0.2 Micron PTFE 50 mm syringe filter</t>
  </si>
  <si>
    <t>P830184</t>
  </si>
  <si>
    <t>Eurofins Primers (MEN1_Exon9_F-R)</t>
  </si>
  <si>
    <t>ii) ExoRneasy Serum/Plasma Midi Columns</t>
  </si>
  <si>
    <t>Servo Controlled voltage stabiliser rating 3 Kva 1 phase Sr.No. PCE1803064)</t>
  </si>
  <si>
    <t>CP Plus CP-VN C-V21 L3 Camera</t>
  </si>
  <si>
    <t>CP-UN R-3216</t>
  </si>
  <si>
    <t xml:space="preserve">HI-Focus 4 CH POE with 1 UP Link </t>
  </si>
  <si>
    <t>Seagate 6TB Skylaw K Sata</t>
  </si>
  <si>
    <t>Deep Chill container 2 L</t>
  </si>
  <si>
    <t>Eurofins Primers (TMP_ERG Seq F-R)</t>
  </si>
  <si>
    <t xml:space="preserve">iii) Miscript primer assay </t>
  </si>
  <si>
    <t>Plastic tissue embedding cassette white colour</t>
  </si>
  <si>
    <t>Eurofins Primers (TP53_rs730882029_F-R)</t>
  </si>
  <si>
    <t>Eurofins Primers (CNGA3_Exon8_F-R)</t>
  </si>
  <si>
    <t>Eurofins Primers (RB1_Exon23_F-R)</t>
  </si>
  <si>
    <t>Eurofins Probes (QPCR Set 3)</t>
  </si>
  <si>
    <t>SureTaq DNA Labeling Kit</t>
  </si>
  <si>
    <t>(5190-3400) 5190-3399</t>
  </si>
  <si>
    <t>Absolute Ethanol</t>
  </si>
  <si>
    <t xml:space="preserve">Potassium Permanganate </t>
  </si>
  <si>
    <t>Mouse Anti-Cytokeratin 8 FITC</t>
  </si>
  <si>
    <t>Mouse Anti-Cytokeratin 19 (Zelle)</t>
  </si>
  <si>
    <t xml:space="preserve">50 Bp DNA ladder </t>
  </si>
  <si>
    <t>PCR Supermix 100 reactions (Invitrogen)</t>
  </si>
  <si>
    <t xml:space="preserve">Platinum Taq high fidelity </t>
  </si>
  <si>
    <t>11304-029</t>
  </si>
  <si>
    <t>ii) Superscript vilo cDNA synthesis kit</t>
  </si>
  <si>
    <t>Superscript vilo cDNA synthesis kit</t>
  </si>
  <si>
    <t>11754-250</t>
  </si>
  <si>
    <t>i. MACS Mini Sampler (SN-00996)</t>
  </si>
  <si>
    <t>120-018-304</t>
  </si>
  <si>
    <t>Purelink viral RNA/DNA kit</t>
  </si>
  <si>
    <t>rxns</t>
  </si>
  <si>
    <t>3 Kits</t>
  </si>
  <si>
    <t>v. autoMACS Column</t>
  </si>
  <si>
    <t>130-021-101</t>
  </si>
  <si>
    <t>CD4 MicroBeads human</t>
  </si>
  <si>
    <t>130-045-101</t>
  </si>
  <si>
    <t>CD8 MicroBeads human</t>
  </si>
  <si>
    <t>130-045-201</t>
  </si>
  <si>
    <t>CD45 MicroBeads human</t>
  </si>
  <si>
    <t>130-045-801</t>
  </si>
  <si>
    <t>Anti-FITC MicroBeads</t>
  </si>
  <si>
    <t>130-048-701</t>
  </si>
  <si>
    <t xml:space="preserve">Anti -PE MicroBeads </t>
  </si>
  <si>
    <t>130-048-801</t>
  </si>
  <si>
    <t>CD3 MicroBeads human</t>
  </si>
  <si>
    <t>130-050-101</t>
  </si>
  <si>
    <t>CD56 MicroBeads human</t>
  </si>
  <si>
    <t>130-050-401</t>
  </si>
  <si>
    <t>CD1a MicroBeads human</t>
  </si>
  <si>
    <t>130-051-001</t>
  </si>
  <si>
    <t xml:space="preserve">CD105 Microbeads human </t>
  </si>
  <si>
    <t>130-051-201</t>
  </si>
  <si>
    <t>CD30 MicroBeads human</t>
  </si>
  <si>
    <t>130-051-401</t>
  </si>
  <si>
    <t>Carcinoma Cell enrichment kit human</t>
  </si>
  <si>
    <t>130-060-101</t>
  </si>
  <si>
    <t>CD326 (EpCAM) Microbeads human</t>
  </si>
  <si>
    <t>130-061-101</t>
  </si>
  <si>
    <t>Anti melanoma (MCSP) Microbeads human</t>
  </si>
  <si>
    <t>130-090-452</t>
  </si>
  <si>
    <t>Inside Perm Stain Kit (Miltenyi Biotech)</t>
  </si>
  <si>
    <t>Anti-ErbB-2 Microbeads human</t>
  </si>
  <si>
    <t>130-090-482</t>
  </si>
  <si>
    <t>CD20 MicroBeads human</t>
  </si>
  <si>
    <t>130-091-104</t>
  </si>
  <si>
    <t>CD2 MicroBeads human</t>
  </si>
  <si>
    <t>130-091-114</t>
  </si>
  <si>
    <t>CD43 MicroBeads human</t>
  </si>
  <si>
    <t>130-091-333</t>
  </si>
  <si>
    <t>CD62L Microbeads human</t>
  </si>
  <si>
    <t>130-091-758</t>
  </si>
  <si>
    <t>autoMACS Pro Separator-starter Kit Instrument with software &amp; Manual (SN-01927)</t>
  </si>
  <si>
    <t>130-092-545</t>
  </si>
  <si>
    <t>ii. Chill tube rack 05</t>
  </si>
  <si>
    <t>130-092-951</t>
  </si>
  <si>
    <t>iii. Chill tube rack 15</t>
  </si>
  <si>
    <t>130-092-952</t>
  </si>
  <si>
    <t>iv. Chil tube rack</t>
  </si>
  <si>
    <t>130-092-953</t>
  </si>
  <si>
    <t>autoMACS pro buffer combination (3 x autoMACS Pro washing solution &amp; Running buffer</t>
  </si>
  <si>
    <t>130-092-988</t>
  </si>
  <si>
    <t>CD10 MicroBeads kit human</t>
  </si>
  <si>
    <t>130-093-452</t>
  </si>
  <si>
    <t>CD23 FITC human</t>
  </si>
  <si>
    <t>130-094-503</t>
  </si>
  <si>
    <t>CD44 Microbeads human</t>
  </si>
  <si>
    <t>130-095-194</t>
  </si>
  <si>
    <t>CD90 Microbeads human</t>
  </si>
  <si>
    <t>130-096-253</t>
  </si>
  <si>
    <t>CD68 FITC human</t>
  </si>
  <si>
    <t>130-096-964</t>
  </si>
  <si>
    <t>MACS Smartstrainers (70um)</t>
  </si>
  <si>
    <t>130-098-462</t>
  </si>
  <si>
    <t>Anti-Cytokeratin CK3-6H5</t>
  </si>
  <si>
    <t>130-098-802</t>
  </si>
  <si>
    <t>CD133 MicroBead Kit-Tumor tissue human</t>
  </si>
  <si>
    <t>130-100-857</t>
  </si>
  <si>
    <t>CD5 FITC human</t>
  </si>
  <si>
    <t>130-110-989</t>
  </si>
  <si>
    <t>MACSprep multiple myeloma CD138 MicroBeads human</t>
  </si>
  <si>
    <t>130-111-744</t>
  </si>
  <si>
    <t>Anti-CD45 (APC) Antibody Miltenyi Biotech</t>
  </si>
  <si>
    <t>Anti-Bcl-2 FITC human</t>
  </si>
  <si>
    <t>130-114-230</t>
  </si>
  <si>
    <t>CD21 FITC human</t>
  </si>
  <si>
    <t>130-115-515</t>
  </si>
  <si>
    <t>Whatman filter paper no.41</t>
  </si>
  <si>
    <t>Pierceable foil heat seal (Bio- Rad)</t>
  </si>
  <si>
    <t>ddPCR supermix for probes</t>
  </si>
  <si>
    <t>500 rxns</t>
  </si>
  <si>
    <t xml:space="preserve">Iso-Propyl alcohol </t>
  </si>
  <si>
    <t>Can</t>
  </si>
  <si>
    <t xml:space="preserve">Sodium Hypochlorite 4% </t>
  </si>
  <si>
    <t>Rabbit Monoclonal to Androgen receptor (AR-V7) Antibody</t>
  </si>
  <si>
    <t xml:space="preserve">Iso Pack and Iso Rack Set </t>
  </si>
  <si>
    <t>3880001.174(022510258)</t>
  </si>
  <si>
    <t>PCR - Cooler starter set(Eppendorf)</t>
  </si>
  <si>
    <t>PCA-3 Assay</t>
  </si>
  <si>
    <t>4331182_Hs01371939_g1</t>
  </si>
  <si>
    <t>TMPRSS2-ERG Fusion Assay</t>
  </si>
  <si>
    <t>4331182_Hs03063375_ft</t>
  </si>
  <si>
    <t xml:space="preserve">Big dye terminator V3.1 Cycle Sequencing kit </t>
  </si>
  <si>
    <t>EGFR Assay</t>
  </si>
  <si>
    <t>4400291-HS01426560_cn</t>
  </si>
  <si>
    <t>FGFR2 Assay</t>
  </si>
  <si>
    <t>4400291-Hs01472955_cn</t>
  </si>
  <si>
    <t>Copy Number Assay (Assay ID-Hs02201428_cn)</t>
  </si>
  <si>
    <t>4400291-Hs0220148_cn</t>
  </si>
  <si>
    <t>i) Ion Ampliseq library kit plus 24 transcriptome</t>
  </si>
  <si>
    <t>CD45 Per CP CY 5.5 (Invitrogen)</t>
  </si>
  <si>
    <t>45-0459-42</t>
  </si>
  <si>
    <t>Cryogenic Vial 2 ml</t>
  </si>
  <si>
    <t>Chair Seat Black Fabric (Korean)</t>
  </si>
  <si>
    <t xml:space="preserve">ii. 25x Fragmentation buffer </t>
  </si>
  <si>
    <t>5185-5974</t>
  </si>
  <si>
    <t>Stabilization and drying solution</t>
  </si>
  <si>
    <t>5185-5979</t>
  </si>
  <si>
    <t>i. 10x Blocking Agent</t>
  </si>
  <si>
    <t>5188-5281</t>
  </si>
  <si>
    <t>RNA Spike in kit one colour</t>
  </si>
  <si>
    <t>5188-5282</t>
  </si>
  <si>
    <t>Agilent gene expression wash buffer 1</t>
  </si>
  <si>
    <t>5188-5325</t>
  </si>
  <si>
    <t>Agilent gene expression wash buffer 2</t>
  </si>
  <si>
    <t>5188-5326</t>
  </si>
  <si>
    <t>iii. 2x Hi-RPM Hybridization buffer</t>
  </si>
  <si>
    <t>5188-6420</t>
  </si>
  <si>
    <t xml:space="preserve">Gene Expression Hybridization Kit  </t>
  </si>
  <si>
    <t>5190-0404</t>
  </si>
  <si>
    <t xml:space="preserve">i. SureTaq DNA Labeling kit Purification Column </t>
  </si>
  <si>
    <t>5190-3391</t>
  </si>
  <si>
    <t xml:space="preserve">Reagent Reservoirs Thermo Scientific </t>
  </si>
  <si>
    <t>8093-11</t>
  </si>
  <si>
    <t>Taqplasmid11</t>
  </si>
  <si>
    <t>817000DE-Taqplasmid11</t>
  </si>
  <si>
    <t xml:space="preserve">Taqplasmid3 </t>
  </si>
  <si>
    <t>817000DE-Taqplasmid3</t>
  </si>
  <si>
    <t xml:space="preserve">Taqplasmid5 </t>
  </si>
  <si>
    <t>817000DE-Taqplasmid5</t>
  </si>
  <si>
    <t>Antibiotics solution 100 X</t>
  </si>
  <si>
    <t>Polyclonal rabbit anti-human c-erbB-2 Oncoprotein</t>
  </si>
  <si>
    <t>A0485</t>
  </si>
  <si>
    <t>iii) Ion Ampliseq Transcriptome Panel Human Gene Expression Core</t>
  </si>
  <si>
    <t>i) Ion PI one touch 2 supplies</t>
  </si>
  <si>
    <t>iii) Ion PI Hi-Q OT2 Reagent 200</t>
  </si>
  <si>
    <t>ii) Ion PI Hi-Q OT2 Solution 200</t>
  </si>
  <si>
    <t xml:space="preserve">Ion PI HI-Q OT2 200 kit (8 rxn) </t>
  </si>
  <si>
    <t>Ion PI Chip kit V3</t>
  </si>
  <si>
    <t xml:space="preserve">Magmax Cell-Free DNA Isolation kit </t>
  </si>
  <si>
    <t>A29319</t>
  </si>
  <si>
    <t>Barcode adapter 1-384 kits Ion Code (Contains 4 boxes)</t>
  </si>
  <si>
    <t>A29751</t>
  </si>
  <si>
    <t>Taqman Rnase P Assay VIC-QSY 20X</t>
  </si>
  <si>
    <t>A30064</t>
  </si>
  <si>
    <t>250 ul</t>
  </si>
  <si>
    <t xml:space="preserve">Ion Ampliseq Direct FFPE DNA Kit </t>
  </si>
  <si>
    <t>A31133</t>
  </si>
  <si>
    <t>Taq Sequening Barcode 1-24</t>
  </si>
  <si>
    <t>A31830</t>
  </si>
  <si>
    <t>i. DNA Oncomine comprehensive panel v3M</t>
  </si>
  <si>
    <t>A33636</t>
  </si>
  <si>
    <t>ii. RNA Oncomine comprehensive panel v3M</t>
  </si>
  <si>
    <t>A33637</t>
  </si>
  <si>
    <t>Oncomine comprehesive manual combo kit v3M</t>
  </si>
  <si>
    <t>A35805</t>
  </si>
  <si>
    <t>Oncomine Lung cell-free total nucleic acid research assay</t>
  </si>
  <si>
    <t>A35864</t>
  </si>
  <si>
    <t xml:space="preserve">Ion Ampliseq Library kit plus </t>
  </si>
  <si>
    <t>A35907</t>
  </si>
  <si>
    <t>MagMAX Cell-Free Total Nucleic Acid Kit</t>
  </si>
  <si>
    <t>A36716</t>
  </si>
  <si>
    <t>PAN Cancer CFTNA</t>
  </si>
  <si>
    <t>A37664</t>
  </si>
  <si>
    <t>Polyclonal rabbit anti-human CD117</t>
  </si>
  <si>
    <t>A4502</t>
  </si>
  <si>
    <t>Agencourt Ampure XP</t>
  </si>
  <si>
    <t>Rabbit Monoclonal to cytokeratin 8 (EP1628Y) Abcam</t>
  </si>
  <si>
    <t>Rabbit Monoclonal to cytokeratin 19 (EP1580Y) Abcam</t>
  </si>
  <si>
    <t>Anti-PD-L1 antibody(Abcam)</t>
  </si>
  <si>
    <t>ab205921</t>
  </si>
  <si>
    <t>Anti-Cytokeratin 18 Antibody (Abcam)</t>
  </si>
  <si>
    <t>ab72813</t>
  </si>
  <si>
    <t>P40 Antibody</t>
  </si>
  <si>
    <t>ACI3066AA</t>
  </si>
  <si>
    <t xml:space="preserve">6 ml </t>
  </si>
  <si>
    <t>Leibovitz L-15 Medium</t>
  </si>
  <si>
    <t xml:space="preserve">Nutrient Mixture F-12 Ham </t>
  </si>
  <si>
    <t xml:space="preserve">RPMI 1640 without phenol red </t>
  </si>
  <si>
    <t>Dulbecco's Modified eagle medium</t>
  </si>
  <si>
    <t xml:space="preserve">Rock Inhibitor(Y-27632) Dihydrochloride </t>
  </si>
  <si>
    <t>0.2 ml 8- strips PCR tubes with caps</t>
  </si>
  <si>
    <t>AM12230</t>
  </si>
  <si>
    <t xml:space="preserve">Mirvana miRNA isolation kit </t>
  </si>
  <si>
    <t>Recoverall total Nucleic acid isolation(Ambion) box 1 of 2</t>
  </si>
  <si>
    <t>40 Rxns</t>
  </si>
  <si>
    <t>i. Acid : Phenol :Chloroform</t>
  </si>
  <si>
    <t>SOX 10 AE1/AE3</t>
  </si>
  <si>
    <t>API3099AA</t>
  </si>
  <si>
    <t>TTF1 Antibody</t>
  </si>
  <si>
    <t>API3126AA</t>
  </si>
  <si>
    <t xml:space="preserve">Bond Dewax Solution </t>
  </si>
  <si>
    <t>AR9222</t>
  </si>
  <si>
    <t>Bond Enzymes Pretreatment Kit</t>
  </si>
  <si>
    <t>AR9551</t>
  </si>
  <si>
    <t xml:space="preserve">Bond wash solution 10x Concentration </t>
  </si>
  <si>
    <t>AR9590</t>
  </si>
  <si>
    <t>Bond Epitope Retrieval Solution 2</t>
  </si>
  <si>
    <t>AR9640</t>
  </si>
  <si>
    <t>Bond Epitope Retrieval Solution 1</t>
  </si>
  <si>
    <t>AR9961</t>
  </si>
  <si>
    <t>Vcap Prostate Cancer Human (Homo Sapiens)</t>
  </si>
  <si>
    <t>ATCC-CRL-2876</t>
  </si>
  <si>
    <t>Metal Powder Coated Black Chairs</t>
  </si>
  <si>
    <t>BCF A 103</t>
  </si>
  <si>
    <t>JetSeq Clean (BioLine)</t>
  </si>
  <si>
    <t>BIO-68031</t>
  </si>
  <si>
    <t>9- Core HER-2 Cell Line MicroArray (Bio SB)</t>
  </si>
  <si>
    <t>BSB0292</t>
  </si>
  <si>
    <t>5 Slides</t>
  </si>
  <si>
    <t>7- Core ER/PR Cell Line MicroArray (Bio SB)</t>
  </si>
  <si>
    <t>BSB0293</t>
  </si>
  <si>
    <t>7- Core PD-L1 Cell Line MicroArray (Bio SB)</t>
  </si>
  <si>
    <t>BSB0301</t>
  </si>
  <si>
    <t xml:space="preserve">Androgen receptor control slides </t>
  </si>
  <si>
    <t>BSB6077</t>
  </si>
  <si>
    <t>5x Elisa coating buffer(Bio-Rad)</t>
  </si>
  <si>
    <t>Calcein AM cell-permeant dye</t>
  </si>
  <si>
    <t>C1430</t>
  </si>
  <si>
    <t xml:space="preserve">CF-1 Solution performance verification of Nanodrop 2000 C </t>
  </si>
  <si>
    <t>Thermo PR-1 Reconditioning compound kit with swabs for nanodrop 2000C</t>
  </si>
  <si>
    <t xml:space="preserve">Tissue Rolls </t>
  </si>
  <si>
    <t>Rolls</t>
  </si>
  <si>
    <t>Sealing tape for 384 well plates aluminium</t>
  </si>
  <si>
    <t>CLS6569</t>
  </si>
  <si>
    <t>100 Seals</t>
  </si>
  <si>
    <t xml:space="preserve">Chromogranin A Antibody </t>
  </si>
  <si>
    <t>CM010A</t>
  </si>
  <si>
    <t>Pan cytokeratin Antibody(AEI/AE3)</t>
  </si>
  <si>
    <t>CM011A</t>
  </si>
  <si>
    <t>Vimentin Antibody</t>
  </si>
  <si>
    <t>CM048A</t>
  </si>
  <si>
    <t>Cytokeratin 7 Antibody</t>
  </si>
  <si>
    <t>CM061A</t>
  </si>
  <si>
    <t>EGFR Antibody</t>
  </si>
  <si>
    <t>CM063AK</t>
  </si>
  <si>
    <t>CD34 Antibody</t>
  </si>
  <si>
    <t>CM084A</t>
  </si>
  <si>
    <t>Anti S-100 Antibody Cocktail</t>
  </si>
  <si>
    <t>CM089A</t>
  </si>
  <si>
    <t>CD4 Antibody</t>
  </si>
  <si>
    <t>CM153AK</t>
  </si>
  <si>
    <t>MSH2 Antibody</t>
  </si>
  <si>
    <t>CM219AK</t>
  </si>
  <si>
    <t>MLH1 Antibody</t>
  </si>
  <si>
    <t>CM220A</t>
  </si>
  <si>
    <t xml:space="preserve">Cytokeratin 19 Antibody </t>
  </si>
  <si>
    <t>CM242A</t>
  </si>
  <si>
    <t>MSH6 Antibody</t>
  </si>
  <si>
    <t>CM265A</t>
  </si>
  <si>
    <t>PMS2 Antibody for IHC</t>
  </si>
  <si>
    <t>CM344A</t>
  </si>
  <si>
    <t>Napsin A Antibody</t>
  </si>
  <si>
    <t>CM388AK</t>
  </si>
  <si>
    <t>BCL-6 Antibody</t>
  </si>
  <si>
    <t>CM410A</t>
  </si>
  <si>
    <t>Shipper Box 72 Hrs 2-8 °C Boxes</t>
  </si>
  <si>
    <t>CPC003</t>
  </si>
  <si>
    <t xml:space="preserve">Cervix Within normal limits </t>
  </si>
  <si>
    <t>CR561069</t>
  </si>
  <si>
    <t xml:space="preserve">RNA Urinary Bladder </t>
  </si>
  <si>
    <t>CR566401</t>
  </si>
  <si>
    <t xml:space="preserve">Bond Aspirating Probe cleaning system </t>
  </si>
  <si>
    <t>CS9100</t>
  </si>
  <si>
    <t>Rapit PAP Kit (Biolab Diagnostics)</t>
  </si>
  <si>
    <t>DAPI(4,6-Diamidino-2-Phenylindole , Dihydrochloride) Invitrogen</t>
  </si>
  <si>
    <t>Daudi Burkitt's lymphoma Cell Line</t>
  </si>
  <si>
    <t>Daudi</t>
  </si>
  <si>
    <t>Bond Polymer refine Detection Kit</t>
  </si>
  <si>
    <t>DS9800</t>
  </si>
  <si>
    <t>Haier freezer 628 Lit (SN:BE06Q1GBA00QGJ3A0001)</t>
  </si>
  <si>
    <t>DW-86L628</t>
  </si>
  <si>
    <t>Erythromycin (Sigma)</t>
  </si>
  <si>
    <t>E5389</t>
  </si>
  <si>
    <t>EB-3 Burkitt's lymphoma Cell Line</t>
  </si>
  <si>
    <t>EB-3</t>
  </si>
  <si>
    <t>Syringe Filter 0.45 Micron</t>
  </si>
  <si>
    <t>F-25DB/A</t>
  </si>
  <si>
    <t xml:space="preserve">0.22 Micron syringe filters </t>
  </si>
  <si>
    <t>Split Air conditioner Daikin  Model-FTU35/1.0 TR)  SN-0000141</t>
  </si>
  <si>
    <t>Pack 100 Backings 8 Arrays per slide</t>
  </si>
  <si>
    <t>G2534-60016</t>
  </si>
  <si>
    <t xml:space="preserve">i) High Sensitivity DNA chips </t>
  </si>
  <si>
    <t xml:space="preserve">iii) Syringe kit </t>
  </si>
  <si>
    <t xml:space="preserve">Gasket Kit </t>
  </si>
  <si>
    <t>G2938-68716</t>
  </si>
  <si>
    <t xml:space="preserve">ii) High Sensitivity DNA reagent </t>
  </si>
  <si>
    <t>Sureprint G3 Human gene Exp V3 Array kit</t>
  </si>
  <si>
    <t>G4851C</t>
  </si>
  <si>
    <t xml:space="preserve">E-gel size select 2 % </t>
  </si>
  <si>
    <t>2 Packs</t>
  </si>
  <si>
    <t>E-Gel size select 2%</t>
  </si>
  <si>
    <t>10 Gels/Pack</t>
  </si>
  <si>
    <t>Barcode label Printer (SR-54J172500976) Zebra</t>
  </si>
  <si>
    <t>GC420T</t>
  </si>
  <si>
    <t>5mL Storage Tube Genexy</t>
  </si>
  <si>
    <t>Powder free nitrile gloves Medium</t>
  </si>
  <si>
    <t>Powder free nitrile gloves Small</t>
  </si>
  <si>
    <t>HL-60 acute promyelocytic leukemia, Cell Line</t>
  </si>
  <si>
    <t>HL-60</t>
  </si>
  <si>
    <t>Huwa san TR 25 (Disinfectant)</t>
  </si>
  <si>
    <t>Huwasan TR 25</t>
  </si>
  <si>
    <t>Flex Monoclonal mouse anti-human Muts protein homolog 2</t>
  </si>
  <si>
    <t>IR085</t>
  </si>
  <si>
    <t>Flex monoclonal rabbit anti-human Muts protein homolog 6</t>
  </si>
  <si>
    <t>IR086</t>
  </si>
  <si>
    <t>Flex Monoclonal Rabbit anti-human postmeiotic segregation increased 2</t>
  </si>
  <si>
    <t>IR087</t>
  </si>
  <si>
    <t>Flex monoclonal rabbit anti-human terminal deoxynucletidyl</t>
  </si>
  <si>
    <t>IR093</t>
  </si>
  <si>
    <t>Flex Polyclonal Rabbit anti-human IgA</t>
  </si>
  <si>
    <t>IR510</t>
  </si>
  <si>
    <t>Flex Polyclonal Rabbit anti-human IgM</t>
  </si>
  <si>
    <t>IR513</t>
  </si>
  <si>
    <t>Flex Polyclonal Rabbit anti-human IgD</t>
  </si>
  <si>
    <t>IR517</t>
  </si>
  <si>
    <t>Flex Monoclonal  Mouse anti-human CD57</t>
  </si>
  <si>
    <t>IR647</t>
  </si>
  <si>
    <t>Flex monoclonal rabbit anti-human ERG</t>
  </si>
  <si>
    <t>IR659</t>
  </si>
  <si>
    <t xml:space="preserve">Flex monoclonal mouse anti-human synaptophysin </t>
  </si>
  <si>
    <t>IR660</t>
  </si>
  <si>
    <t xml:space="preserve">Flex monoclonal mouse anti-human p63 protein </t>
  </si>
  <si>
    <t>IR662</t>
  </si>
  <si>
    <t>Flex monoclonal mouse anti-human cytokeration HMW</t>
  </si>
  <si>
    <t>IS051</t>
  </si>
  <si>
    <t>Flex monoclonal mouse anti-human caldesmon</t>
  </si>
  <si>
    <t>IS054</t>
  </si>
  <si>
    <t>Flex Monoclonal Mouse anti-human wilms' tumor 1 (WT1) Protein</t>
  </si>
  <si>
    <t>IS055</t>
  </si>
  <si>
    <t>Flex monoclonal mouse anti-human CD99</t>
  </si>
  <si>
    <t>IS057</t>
  </si>
  <si>
    <t xml:space="preserve">Flex monoclonal mosue anti-human E-Cadherin </t>
  </si>
  <si>
    <t>IS059</t>
  </si>
  <si>
    <t>Flex monoclonal rabbit anti-human AMACR</t>
  </si>
  <si>
    <t>IS060</t>
  </si>
  <si>
    <t>Flex monoclonal mouse anti-human CD15</t>
  </si>
  <si>
    <t>IS062</t>
  </si>
  <si>
    <t>Flex monoclonal mouse anti-human melan-A</t>
  </si>
  <si>
    <t>IS0633</t>
  </si>
  <si>
    <t>Flex monoclonal mouse anti-myogenin</t>
  </si>
  <si>
    <t>IS067</t>
  </si>
  <si>
    <t>Monoclonal Mouse Anti-Human Progesterone receptor clone pgr 636 (Dako)</t>
  </si>
  <si>
    <t>Flex Monoclonal Mouse anti-human CD1a</t>
  </si>
  <si>
    <t>IS069</t>
  </si>
  <si>
    <t>Flex monoclonal  mouse anti-human gross cystic disease fluid protein-15</t>
  </si>
  <si>
    <t>IS077</t>
  </si>
  <si>
    <t>Flex Monoclonal mouse anti-human MutL protein homolog 1</t>
  </si>
  <si>
    <t>IS079</t>
  </si>
  <si>
    <t>Flex monoclonal mouse anti-human CDX2</t>
  </si>
  <si>
    <t>IS080</t>
  </si>
  <si>
    <t>Flex monoclonal mouse anti-human CD5</t>
  </si>
  <si>
    <t>IS082</t>
  </si>
  <si>
    <t>Flex monoclonal rabbit anti-human cyclin D1</t>
  </si>
  <si>
    <t>IS083</t>
  </si>
  <si>
    <t>Monoclonal Rabbit  Anti-Human Estrogen  receptor alpha  clone EP1</t>
  </si>
  <si>
    <t xml:space="preserve">Flex Polyclonal rabbit anti-human alpha-1- fetoprotein </t>
  </si>
  <si>
    <t>IS500</t>
  </si>
  <si>
    <t xml:space="preserve">Flex polyclonal rabbit anti-human </t>
  </si>
  <si>
    <t>IS503</t>
  </si>
  <si>
    <t xml:space="preserve">Flex polyclonal rabbit anti-human kappa light chains </t>
  </si>
  <si>
    <t>IS506</t>
  </si>
  <si>
    <t xml:space="preserve">Flex Polyclonal Rabbit anti-human lambda light chains </t>
  </si>
  <si>
    <t>IS507</t>
  </si>
  <si>
    <t xml:space="preserve">Flex polyclonal rabbit anti-human chorionic gonadotropin </t>
  </si>
  <si>
    <t>IS508</t>
  </si>
  <si>
    <t>Flex polyclonal rabbit anti-human IgG</t>
  </si>
  <si>
    <t>IS512</t>
  </si>
  <si>
    <t>Flex monoclonal mouse anti-human calcitonin</t>
  </si>
  <si>
    <t>IS515</t>
  </si>
  <si>
    <t>Flex Polyclonal  Mouse anti-Helicobactor pylori</t>
  </si>
  <si>
    <t>IS523</t>
  </si>
  <si>
    <t>Flex monoclonal mouse anti-human CD30</t>
  </si>
  <si>
    <t>IS602</t>
  </si>
  <si>
    <t>Flex monoclonal mouse anti-human CD20 cy</t>
  </si>
  <si>
    <t>IS604</t>
  </si>
  <si>
    <t xml:space="preserve">Flex monoclonal  mouse anti-human desmin </t>
  </si>
  <si>
    <t>IS606</t>
  </si>
  <si>
    <t>Flex monoclonal mouse anti-human CD21</t>
  </si>
  <si>
    <t>IS608</t>
  </si>
  <si>
    <t>Flex monoclonal mouse anti-human CD31</t>
  </si>
  <si>
    <t>IS610</t>
  </si>
  <si>
    <t>Flex Monoclonal Mouse anti-human smooth muscle actin</t>
  </si>
  <si>
    <t>IS611</t>
  </si>
  <si>
    <t>Flex monoclonal mouse anti-human CD68</t>
  </si>
  <si>
    <t>IS613</t>
  </si>
  <si>
    <t>Flex monoclonal mouse anti-human p53 protein</t>
  </si>
  <si>
    <t>IS616</t>
  </si>
  <si>
    <t>Flex monoclonal mouse anti-human cytokeratin 7</t>
  </si>
  <si>
    <t>IS619</t>
  </si>
  <si>
    <t>Flex monoclonal mouse anti-human CD79 Alpha</t>
  </si>
  <si>
    <t>IS621</t>
  </si>
  <si>
    <t>Flex monoclonal mouse anti-human carcinoembryonic antigen</t>
  </si>
  <si>
    <t>IS622</t>
  </si>
  <si>
    <t>Flex monoclonal mouse anti-human CD8</t>
  </si>
  <si>
    <t>IS623</t>
  </si>
  <si>
    <t xml:space="preserve">Flex monoclonal mouse Anti-human hepatocyte </t>
  </si>
  <si>
    <t>IS624</t>
  </si>
  <si>
    <t xml:space="preserve">Flex monoclonal mouse anti KI-67 antigen </t>
  </si>
  <si>
    <t>IS626</t>
  </si>
  <si>
    <t>Flex monoclonal mouse anti-human calretinin</t>
  </si>
  <si>
    <t>IS627</t>
  </si>
  <si>
    <t>Flex monoclonal mouse anti-human CD56</t>
  </si>
  <si>
    <t>IS628</t>
  </si>
  <si>
    <t xml:space="preserve">Flex monoclonal mouse anti-human epithelial membrane antigen </t>
  </si>
  <si>
    <t>IS629</t>
  </si>
  <si>
    <t>Flex Monoclonal Mouse anti-human CD43</t>
  </si>
  <si>
    <t>IS636</t>
  </si>
  <si>
    <t>Flex Monoclonal Mouse anti-human Epithelial Antigen</t>
  </si>
  <si>
    <t>IS637</t>
  </si>
  <si>
    <t>Flex Monoclonal anti-human CD246 ALK Protein</t>
  </si>
  <si>
    <t>IS641</t>
  </si>
  <si>
    <t>Flex monoclonal mouse anti-human CD138</t>
  </si>
  <si>
    <t>IS642</t>
  </si>
  <si>
    <t>Flex monoclonal mouse anti-human CD7</t>
  </si>
  <si>
    <t>IS643</t>
  </si>
  <si>
    <t>Flex monoclonal mouse anti-human Mum1 protein</t>
  </si>
  <si>
    <t>IS644</t>
  </si>
  <si>
    <t>Flex monoclonal mouse anti-human CD10</t>
  </si>
  <si>
    <t>IS648</t>
  </si>
  <si>
    <t>Flex monoclonal mouse anti-human CD4</t>
  </si>
  <si>
    <t>IS649</t>
  </si>
  <si>
    <t>Flex monoclonal mouse anti-human B-cell specific activator protein</t>
  </si>
  <si>
    <t>IS650</t>
  </si>
  <si>
    <t>Flex Monoclonal  Mouse anti-human CD2</t>
  </si>
  <si>
    <t>IS651</t>
  </si>
  <si>
    <t>Flex monoclonal mouse anti-human CD19</t>
  </si>
  <si>
    <t>IS656</t>
  </si>
  <si>
    <t xml:space="preserve">Flex monoclonal mouse anti-human beta -calenin </t>
  </si>
  <si>
    <t>IS702</t>
  </si>
  <si>
    <t>Flex monoclonal mouse anti-human cytokeratin 20</t>
  </si>
  <si>
    <t>IS777</t>
  </si>
  <si>
    <t>Flex monoclonal mouse anti-human placental alkaline  phosphatase</t>
  </si>
  <si>
    <t>IS779</t>
  </si>
  <si>
    <t>Flex monoclonal mouse anti-human cytokeration 5/6</t>
  </si>
  <si>
    <t>IS780</t>
  </si>
  <si>
    <t>Flex monoclonal mouse anti-human CD23</t>
  </si>
  <si>
    <t>IS781</t>
  </si>
  <si>
    <t>JM-1 B-Lymphocytes Cell Line</t>
  </si>
  <si>
    <t>JM-1</t>
  </si>
  <si>
    <t>Jurkat E6.1 Acute T cell leukemia Cell Line</t>
  </si>
  <si>
    <t>Jurkat E6.1</t>
  </si>
  <si>
    <t>Purelink Genomic DNA mini kit</t>
  </si>
  <si>
    <t xml:space="preserve">Envision flex Antibody Diluent </t>
  </si>
  <si>
    <t>K8006</t>
  </si>
  <si>
    <t>120 ml</t>
  </si>
  <si>
    <t>Envision flex mini kit High PH</t>
  </si>
  <si>
    <t>KG-1 Acute myelogenous leukemia Cell Line</t>
  </si>
  <si>
    <t>KG-1</t>
  </si>
  <si>
    <t>CA125 FITC Antibody  </t>
  </si>
  <si>
    <t>LAA154Hu81</t>
  </si>
  <si>
    <t>Cy5.5 Linked Polyclonal Antibody  </t>
  </si>
  <si>
    <t>LAB030Mu21</t>
  </si>
  <si>
    <t>Cytokeratin 18 Antibody  </t>
  </si>
  <si>
    <t>LAB231Mu81</t>
  </si>
  <si>
    <t>Cytokeratin 19 Antibody  </t>
  </si>
  <si>
    <t>LAB239Mu81</t>
  </si>
  <si>
    <t>FITC-linked polyclonal Antibody A1 ALDH1A1   </t>
  </si>
  <si>
    <t>LAE824Hu81</t>
  </si>
  <si>
    <t>Monoclonal mouse anti-human chromogranin A</t>
  </si>
  <si>
    <t>M0869</t>
  </si>
  <si>
    <t xml:space="preserve">Monoclonal  Mouse Anti-Human Androgen receptor </t>
  </si>
  <si>
    <t>M3562</t>
  </si>
  <si>
    <t>CD33</t>
  </si>
  <si>
    <t>MAD-000135QD-R-3</t>
  </si>
  <si>
    <t>CD123</t>
  </si>
  <si>
    <t>MAD-000189QD-R-3</t>
  </si>
  <si>
    <t>Oct 2 (Policlonal)</t>
  </si>
  <si>
    <t>MAD-000236QD-R-3</t>
  </si>
  <si>
    <t>Fascin</t>
  </si>
  <si>
    <t>MAD-000250QD-R-3</t>
  </si>
  <si>
    <t>Human Herpes Virus 8</t>
  </si>
  <si>
    <t>MAD-000266QD-R-3</t>
  </si>
  <si>
    <t>Anexin A1(29)</t>
  </si>
  <si>
    <t>MAD-000425QD-R-3</t>
  </si>
  <si>
    <t>GLUT 1 (Polyclonal)</t>
  </si>
  <si>
    <t>MAD-000436QD-R-7</t>
  </si>
  <si>
    <t>INI1</t>
  </si>
  <si>
    <t>MAD-000448QD-R-3</t>
  </si>
  <si>
    <t>PIN Cocktail (AMACR/p504s+p63)</t>
  </si>
  <si>
    <t>MAD-000485-QD-R-3</t>
  </si>
  <si>
    <t>CD71</t>
  </si>
  <si>
    <t>MAD-000528QD-R-3</t>
  </si>
  <si>
    <t>DOG1(Anoctamin-1)</t>
  </si>
  <si>
    <t>MAD-000533-QD-R-3</t>
  </si>
  <si>
    <t>CD44</t>
  </si>
  <si>
    <t>MAD-000537QD-R-3</t>
  </si>
  <si>
    <t>CD63</t>
  </si>
  <si>
    <t>MAD-000543QD-R-3</t>
  </si>
  <si>
    <t>PAX-8 (MRQ-50)</t>
  </si>
  <si>
    <t>MAD-000550-QD-R-3</t>
  </si>
  <si>
    <t>SALL4</t>
  </si>
  <si>
    <t>MAD-000572QD-R-3</t>
  </si>
  <si>
    <t>Cdk4</t>
  </si>
  <si>
    <t>MAD-000597QD-R-3</t>
  </si>
  <si>
    <t>MyoD1 (EP212)</t>
  </si>
  <si>
    <t>MAD-000619-QD-R-3</t>
  </si>
  <si>
    <t>Glypican 3</t>
  </si>
  <si>
    <t>MAD-000625QD-R-3</t>
  </si>
  <si>
    <t>GATA-3</t>
  </si>
  <si>
    <t>MAD-000632QD-R-3</t>
  </si>
  <si>
    <t>Mesothelin</t>
  </si>
  <si>
    <t>MAD-000654QD-R-3</t>
  </si>
  <si>
    <t>Sox-10</t>
  </si>
  <si>
    <t>MAD-000656QD-R-3</t>
  </si>
  <si>
    <t>TLE1 (1F5)</t>
  </si>
  <si>
    <t>MAD-000657-QD-R-3</t>
  </si>
  <si>
    <t>Calponin</t>
  </si>
  <si>
    <t>MAD-000658QD-R-3</t>
  </si>
  <si>
    <t>CD41</t>
  </si>
  <si>
    <t>MAD-000663QD-R-3</t>
  </si>
  <si>
    <t>Epidermal Growth Factor Receptor (EP22)</t>
  </si>
  <si>
    <t>MAD-000664-QD-R-3</t>
  </si>
  <si>
    <t>CD13</t>
  </si>
  <si>
    <t>MAD-000669QD-R-3</t>
  </si>
  <si>
    <t>PD-1 (NAT105)</t>
  </si>
  <si>
    <t>MAD-000671QD-R-3</t>
  </si>
  <si>
    <t>MDM2</t>
  </si>
  <si>
    <t>MAD-000682QD-R-3</t>
  </si>
  <si>
    <t>p40 (ZR8)</t>
  </si>
  <si>
    <t>MAD-000686-QD-R-3</t>
  </si>
  <si>
    <t>p16 - INK4</t>
  </si>
  <si>
    <t>MAD-000690QD-R-3</t>
  </si>
  <si>
    <t>IgG4</t>
  </si>
  <si>
    <t>MAD-000696QD-R-3</t>
  </si>
  <si>
    <t>CD 35 (EP197) Master Diagnonstica</t>
  </si>
  <si>
    <t>MAD-000697-QD-R-3</t>
  </si>
  <si>
    <t>CA 19-9</t>
  </si>
  <si>
    <t>MAD-000698QD-R-3</t>
  </si>
  <si>
    <t>Factor VIII (Polyclonal)</t>
  </si>
  <si>
    <t>MAD-000707QD-R-3</t>
  </si>
  <si>
    <t>Tartrate resistant acid phosphate (9C5)</t>
  </si>
  <si>
    <t>MAD-000715-QD-R-3</t>
  </si>
  <si>
    <t>Napsin A (BS10)</t>
  </si>
  <si>
    <t>MAD-000752QD-R-3</t>
  </si>
  <si>
    <t xml:space="preserve">Heptaocyte specific antigen </t>
  </si>
  <si>
    <t>MAD-000916QD-R-3</t>
  </si>
  <si>
    <t>MITF</t>
  </si>
  <si>
    <t>MAD-000924QD-R-3</t>
  </si>
  <si>
    <t>Lysozyme (Polyclonal)</t>
  </si>
  <si>
    <t>MAD-001200QD-R-3</t>
  </si>
  <si>
    <t>Epstein -Barr Virus</t>
  </si>
  <si>
    <t>MAD-001619QD-R-3</t>
  </si>
  <si>
    <t>CD38</t>
  </si>
  <si>
    <t>MAD-004033QD-R-3</t>
  </si>
  <si>
    <t>TIA1</t>
  </si>
  <si>
    <t>MAD-007056QD-R-3</t>
  </si>
  <si>
    <t>Xylene Himedia (Histological Grade)</t>
  </si>
  <si>
    <t>Hipura Blood genomic DNA miniprep purification Kit</t>
  </si>
  <si>
    <t>Insta DNA Quadra Card</t>
  </si>
  <si>
    <t>MSI Analysis system version 1.2(Promega)</t>
  </si>
  <si>
    <t>Soyabean casein digest agar plate 90 mm</t>
  </si>
  <si>
    <t>Flashback arrestor  DGN Oxygen 3/8 RH, regulator end (Messer)</t>
  </si>
  <si>
    <t>MS0463387</t>
  </si>
  <si>
    <t>Tornado R R/B-N 200/10 Bar, Nitrogen,(BSP)</t>
  </si>
  <si>
    <t>MS77051880</t>
  </si>
  <si>
    <t>Neomycin Solution (Sigma)</t>
  </si>
  <si>
    <t>N1142</t>
  </si>
  <si>
    <t>20 ml</t>
  </si>
  <si>
    <t>Bond Open Containers 7 ml</t>
  </si>
  <si>
    <t>OP79193</t>
  </si>
  <si>
    <t>Bond Titration Kit</t>
  </si>
  <si>
    <t>OPT9719</t>
  </si>
  <si>
    <t>Slide Mailer 05 Places</t>
  </si>
  <si>
    <t xml:space="preserve">Da Vinci Green diluent </t>
  </si>
  <si>
    <t>PD900L</t>
  </si>
  <si>
    <t xml:space="preserve"> Mouse Monoclonal Renal Cell Carcinoma</t>
  </si>
  <si>
    <t>PDM169</t>
  </si>
  <si>
    <t>Bcl-2 Antibody</t>
  </si>
  <si>
    <t>PM003AA</t>
  </si>
  <si>
    <t>PAN Cytokeratin AE1/AE3</t>
  </si>
  <si>
    <t>PM011AA</t>
  </si>
  <si>
    <t>Thyroglobulin Cocktail</t>
  </si>
  <si>
    <t>PM022AA</t>
  </si>
  <si>
    <t>Vimentin V9</t>
  </si>
  <si>
    <t>PM048AA</t>
  </si>
  <si>
    <t>HMB45 Antibody</t>
  </si>
  <si>
    <t>PM057AA</t>
  </si>
  <si>
    <t>GFAP Antibody</t>
  </si>
  <si>
    <t>PM065AA</t>
  </si>
  <si>
    <t>PM084AA</t>
  </si>
  <si>
    <t xml:space="preserve">S100 Cocktail </t>
  </si>
  <si>
    <t>PM089AA</t>
  </si>
  <si>
    <t>CA125 Antibody</t>
  </si>
  <si>
    <t>PM101AA</t>
  </si>
  <si>
    <t>CD31 Antibody</t>
  </si>
  <si>
    <t>PM3457AA</t>
  </si>
  <si>
    <t>BCL-6 (LN22)</t>
  </si>
  <si>
    <t>PM410AA</t>
  </si>
  <si>
    <t>Prostate Specific Antigen</t>
  </si>
  <si>
    <t>PME390AA</t>
  </si>
  <si>
    <t xml:space="preserve">i. Pronose Concentrate </t>
  </si>
  <si>
    <t>PRT957G</t>
  </si>
  <si>
    <t xml:space="preserve">ii. Pronase Buffer </t>
  </si>
  <si>
    <t>PRT957H</t>
  </si>
  <si>
    <t>Pronase Kit</t>
  </si>
  <si>
    <t>PRT957KH</t>
  </si>
  <si>
    <t>Disposable serological pipette 5 ml</t>
  </si>
  <si>
    <t>100 nos</t>
  </si>
  <si>
    <t>Disposable Serological pipette 10 ml (Himedia)</t>
  </si>
  <si>
    <t>Media storage bottles 100 ml</t>
  </si>
  <si>
    <t>PW1286</t>
  </si>
  <si>
    <t>Total RNA Human adult normal tissue- Tongue (Bio Chain)</t>
  </si>
  <si>
    <t>R1234267-50</t>
  </si>
  <si>
    <t>Fetal Bovine serum</t>
  </si>
  <si>
    <t>Field's Stain A (Himedia)</t>
  </si>
  <si>
    <t>Field's Stain B (Himedia)</t>
  </si>
  <si>
    <t>Haematoxylin (Mayer's)</t>
  </si>
  <si>
    <t xml:space="preserve">Bond Aspirating Probe </t>
  </si>
  <si>
    <t>S21.0605.110</t>
  </si>
  <si>
    <t xml:space="preserve">Bond DAB Mixing Units </t>
  </si>
  <si>
    <t>S21.1971.110</t>
  </si>
  <si>
    <t xml:space="preserve">Bond Universal Covertiles </t>
  </si>
  <si>
    <t>S21.2001.110</t>
  </si>
  <si>
    <t>Leica bond plus slides</t>
  </si>
  <si>
    <t>S21.2113.A</t>
  </si>
  <si>
    <t>SYBR safe DNA gel stain</t>
  </si>
  <si>
    <t xml:space="preserve">Fume Hood Work chamber Size 4' W x 2' x 3' H Feet </t>
  </si>
  <si>
    <t>SAII-FH-012</t>
  </si>
  <si>
    <t xml:space="preserve">Cytokeratin 20 Antibody Santacruz </t>
  </si>
  <si>
    <t>sc-52320</t>
  </si>
  <si>
    <t>AR(441) Antibody Santacruz</t>
  </si>
  <si>
    <t>sc-7305</t>
  </si>
  <si>
    <t>Syringe-driven Filters 0.22 um</t>
  </si>
  <si>
    <t>Syringe-driven Filters 0.45 um</t>
  </si>
  <si>
    <t>Nylon Syringe filter 0.22 um (Allpure)</t>
  </si>
  <si>
    <t>SFNY025022NA</t>
  </si>
  <si>
    <t>Nylon Syringe filter 0.45 um (Allpure)</t>
  </si>
  <si>
    <t>SFNY025045NA</t>
  </si>
  <si>
    <t>Soyabean casein digest agar plate 55 mm</t>
  </si>
  <si>
    <t>100 plates</t>
  </si>
  <si>
    <t xml:space="preserve">Gentamicin sulphate </t>
  </si>
  <si>
    <t>Dimethyl Sulphoxide DMSO (Himedia)</t>
  </si>
  <si>
    <t>Collagenase type IV</t>
  </si>
  <si>
    <t>Trypsin EDTA Solution 1x</t>
  </si>
  <si>
    <t>L-Glutamine 200 nm solution</t>
  </si>
  <si>
    <t>TCL012</t>
  </si>
  <si>
    <t>THP-1 Monocytes Cell Line</t>
  </si>
  <si>
    <t>THP-1</t>
  </si>
  <si>
    <t>Dulbecco's phosphate buffered saline</t>
  </si>
  <si>
    <t xml:space="preserve">Tissue Culture 96 well plate </t>
  </si>
  <si>
    <t>TBS Auto wash buffer 40 X</t>
  </si>
  <si>
    <t>TWB946L2J</t>
  </si>
  <si>
    <t>U-937  histiocytic lymphoma Cell Line</t>
  </si>
  <si>
    <t>U-937</t>
  </si>
  <si>
    <t>PAP Pen for Immunostaining (Sigma)</t>
  </si>
  <si>
    <t>QIAzol Lysis Reagent 50 ml</t>
  </si>
  <si>
    <t xml:space="preserve">Stock As on </t>
  </si>
  <si>
    <t>77044-S3</t>
  </si>
  <si>
    <t>77044-S2</t>
  </si>
  <si>
    <t>77064-S1</t>
  </si>
  <si>
    <t>i) QIAzol Lysis Reagent 50 ml</t>
  </si>
  <si>
    <t>180134-S1</t>
  </si>
  <si>
    <t xml:space="preserve">ii. Gene read DNA FFPE kit Box 1 of 2 </t>
  </si>
  <si>
    <t>180134-S2</t>
  </si>
  <si>
    <t>77064-S2</t>
  </si>
  <si>
    <t>H2NA2MF104 &amp;H5VA5RF104</t>
  </si>
  <si>
    <t>I0857Q412-4 &amp; I0857Q623-6</t>
  </si>
  <si>
    <t>/00619325</t>
  </si>
  <si>
    <t>/00616987</t>
  </si>
  <si>
    <t>I4227-2 , I4416-2  &amp; I4626-1</t>
  </si>
  <si>
    <t>I4237Q623</t>
  </si>
  <si>
    <t>1712D044</t>
  </si>
  <si>
    <t>H0415</t>
  </si>
  <si>
    <t>A1918</t>
  </si>
  <si>
    <t>/0000335481</t>
  </si>
  <si>
    <t>/091317</t>
  </si>
  <si>
    <t>/090817</t>
  </si>
  <si>
    <t>/082216</t>
  </si>
  <si>
    <t>/080117</t>
  </si>
  <si>
    <t>/040417</t>
  </si>
  <si>
    <t>/00619325 &amp; 00604167</t>
  </si>
  <si>
    <t xml:space="preserve">/00616987 &amp;00616987 </t>
  </si>
  <si>
    <t>191177-1 &amp;192790-4</t>
  </si>
  <si>
    <t>1874681-2 &amp; 1901785-3</t>
  </si>
  <si>
    <t xml:space="preserve"> QPW133W11-3 &amp; QPP315B-7 </t>
  </si>
  <si>
    <t>/0000335448</t>
  </si>
  <si>
    <t>/0000319080</t>
  </si>
  <si>
    <t>A20180321567</t>
  </si>
  <si>
    <t>A20180321565</t>
  </si>
  <si>
    <t>A20180321568</t>
  </si>
  <si>
    <t>A20180321569</t>
  </si>
  <si>
    <t>A20180321566</t>
  </si>
  <si>
    <t>JW-041116-10, JW-230513-7 &amp; JW-080816-3</t>
  </si>
  <si>
    <t xml:space="preserve"> JW-080118-19 &amp; JW-270118-1</t>
  </si>
  <si>
    <t>JW-020318</t>
  </si>
  <si>
    <t>D-06-10-130118</t>
  </si>
  <si>
    <t>150217HS2500</t>
  </si>
  <si>
    <t xml:space="preserve"> I 0328-5 &amp; I4416-4</t>
  </si>
  <si>
    <t>/0001839999</t>
  </si>
  <si>
    <t>293D-35-10-170318</t>
  </si>
  <si>
    <t>557013394-3 &amp; 557013394-1</t>
  </si>
  <si>
    <t>157048489-3 157051884-1</t>
  </si>
  <si>
    <t>/014005</t>
  </si>
  <si>
    <t>/022018</t>
  </si>
  <si>
    <t>/071817</t>
  </si>
  <si>
    <t>/010418</t>
  </si>
  <si>
    <t>/011118</t>
  </si>
  <si>
    <t>/092717</t>
  </si>
  <si>
    <t>/053017</t>
  </si>
  <si>
    <t>/012518</t>
  </si>
  <si>
    <t>/030918</t>
  </si>
  <si>
    <t>/042717</t>
  </si>
  <si>
    <t>/012918</t>
  </si>
  <si>
    <t>/0100-02-09</t>
  </si>
  <si>
    <t>/06190004</t>
  </si>
  <si>
    <t>/06640001</t>
  </si>
  <si>
    <t>/04580001</t>
  </si>
  <si>
    <t>/06570005</t>
  </si>
  <si>
    <t>/05330001</t>
  </si>
  <si>
    <t>/07150001</t>
  </si>
  <si>
    <t>/06860004</t>
  </si>
  <si>
    <t>/012617</t>
  </si>
  <si>
    <t>/00633443</t>
  </si>
  <si>
    <t>GR275187-11</t>
  </si>
  <si>
    <t>C1014-TE96G</t>
  </si>
  <si>
    <t>D0814-WG86E</t>
  </si>
  <si>
    <t>1612118A</t>
  </si>
  <si>
    <t>A260917A</t>
  </si>
  <si>
    <t>SR117582</t>
  </si>
  <si>
    <t>117371727-28</t>
  </si>
  <si>
    <t>JS-080118-23 &amp; JS-250917-7</t>
  </si>
  <si>
    <t>D-35-10-270318</t>
  </si>
  <si>
    <t>/0000293763</t>
  </si>
  <si>
    <t>2263420917 &amp; 2069630617</t>
  </si>
  <si>
    <t>2470901217 &amp; 2618360218</t>
  </si>
  <si>
    <t>2R040318</t>
  </si>
  <si>
    <t>/00636925</t>
  </si>
  <si>
    <t>/0000303055</t>
  </si>
  <si>
    <t>17-579</t>
  </si>
  <si>
    <t>253D-06-37-020218</t>
  </si>
  <si>
    <t>/07520005</t>
  </si>
  <si>
    <t>/06710004</t>
  </si>
  <si>
    <t>/04250005</t>
  </si>
  <si>
    <t>/06980003</t>
  </si>
  <si>
    <t>/06580004</t>
  </si>
  <si>
    <t>/01890006</t>
  </si>
  <si>
    <t>/06690002B</t>
  </si>
  <si>
    <t>/01350003</t>
  </si>
  <si>
    <t>/06630001</t>
  </si>
  <si>
    <t>/05430002</t>
  </si>
  <si>
    <t>/05280004</t>
  </si>
  <si>
    <t>/09160003</t>
  </si>
  <si>
    <t>/07070003</t>
  </si>
  <si>
    <t>/02500004</t>
  </si>
  <si>
    <t>/06320005</t>
  </si>
  <si>
    <t>/0105-06-09</t>
  </si>
  <si>
    <t>/06250011</t>
  </si>
  <si>
    <t>/02660002</t>
  </si>
  <si>
    <t>/06960005</t>
  </si>
  <si>
    <t>/04480003</t>
  </si>
  <si>
    <t>/06820008</t>
  </si>
  <si>
    <t>/06540003</t>
  </si>
  <si>
    <t>/09240001</t>
  </si>
  <si>
    <t>/02360002</t>
  </si>
  <si>
    <t>/06900004</t>
  </si>
  <si>
    <t>/05720003</t>
  </si>
  <si>
    <t>/06560004</t>
  </si>
  <si>
    <t>/05370004</t>
  </si>
  <si>
    <t>/05970004</t>
  </si>
  <si>
    <t>/00548657</t>
  </si>
  <si>
    <t>I32A7</t>
  </si>
  <si>
    <t>1941282-7,1910937-5,1951603-4</t>
  </si>
  <si>
    <t>/00626682</t>
  </si>
  <si>
    <t>JS-080118-01 &amp; JS-250917-11</t>
  </si>
  <si>
    <t>JS-081217-12 &amp; JS-200917-08</t>
  </si>
  <si>
    <t>MPJ827</t>
  </si>
  <si>
    <t>/05500002</t>
  </si>
  <si>
    <t>ER10206</t>
  </si>
  <si>
    <t>ER20237-2 &amp; ER20249-1</t>
  </si>
  <si>
    <t>Q0145</t>
  </si>
  <si>
    <t>/090517-9</t>
  </si>
  <si>
    <t>56762 &amp; 0264636</t>
  </si>
  <si>
    <t>/0000321225</t>
  </si>
  <si>
    <t>SHBJ5551</t>
  </si>
  <si>
    <t>/0006372162</t>
  </si>
  <si>
    <t>/0006372167</t>
  </si>
  <si>
    <t>/0006402503</t>
  </si>
  <si>
    <t>/0006376868</t>
  </si>
  <si>
    <t>1005803962-8 &amp; 1005804068-1</t>
  </si>
  <si>
    <t>JW-230516-20, JW-041116-2 &amp; JW050418-2</t>
  </si>
  <si>
    <t>JW-100318</t>
  </si>
  <si>
    <t>2R120218</t>
  </si>
  <si>
    <t>/0006359757</t>
  </si>
  <si>
    <t>/0006397456</t>
  </si>
  <si>
    <t>/0006367053</t>
  </si>
  <si>
    <t>/00612336</t>
  </si>
  <si>
    <t>QRN681D</t>
  </si>
  <si>
    <t>1709001-8 &amp; 1709002-7</t>
  </si>
  <si>
    <t>MJNL500</t>
  </si>
  <si>
    <t>/00611247</t>
  </si>
  <si>
    <t>/072017</t>
  </si>
  <si>
    <t>H562</t>
  </si>
  <si>
    <t>/091117</t>
  </si>
  <si>
    <t>/072417</t>
  </si>
  <si>
    <t>QRN682C</t>
  </si>
  <si>
    <t>/00624350</t>
  </si>
  <si>
    <t>MJNL500 &amp; MJKX920</t>
  </si>
  <si>
    <t>1939800 &amp; 1901787</t>
  </si>
  <si>
    <t>1951603-8 &amp; 1910937-2</t>
  </si>
  <si>
    <t>P180413-000F11</t>
  </si>
  <si>
    <t>P180413-000F12</t>
  </si>
  <si>
    <t>P1880413-000G01</t>
  </si>
  <si>
    <t>MPH067</t>
  </si>
  <si>
    <t>D-35-10-290418</t>
  </si>
  <si>
    <t>130JS-290816</t>
  </si>
  <si>
    <t>JS-220318</t>
  </si>
  <si>
    <t xml:space="preserve"> GASAAMD111</t>
  </si>
  <si>
    <t>Q7458</t>
  </si>
  <si>
    <t>Q5337</t>
  </si>
  <si>
    <t>Q5176</t>
  </si>
  <si>
    <t>2R010418</t>
  </si>
  <si>
    <t>1941119 &amp; 1964949</t>
  </si>
  <si>
    <t>7283781 &amp; 7163549</t>
  </si>
  <si>
    <t>F9GA9CD104 &amp; H2NA2MF104</t>
  </si>
  <si>
    <t>E18013RM</t>
  </si>
  <si>
    <t>BCBW3004</t>
  </si>
  <si>
    <t>SLBV0761</t>
  </si>
  <si>
    <t>/00646597</t>
  </si>
  <si>
    <t>A509234</t>
  </si>
  <si>
    <t>G293883R</t>
  </si>
  <si>
    <t>F283895Q</t>
  </si>
  <si>
    <t>/0000304326</t>
  </si>
  <si>
    <t>/0000339172</t>
  </si>
  <si>
    <t>/0000302173</t>
  </si>
  <si>
    <t>NG875-B050890 &amp; NG875-B051070</t>
  </si>
  <si>
    <t>DI-022610</t>
  </si>
  <si>
    <t>/ 0000309045</t>
  </si>
  <si>
    <t>/00003324936</t>
  </si>
  <si>
    <t>/0000309292-7 &amp; 0000331149-17</t>
  </si>
  <si>
    <t>/0000301807</t>
  </si>
  <si>
    <t>1804D054</t>
  </si>
  <si>
    <t>7256988-2 &amp; 7129965-8</t>
  </si>
  <si>
    <t>/0000338724</t>
  </si>
  <si>
    <t>12201301205654 &amp; 1224722</t>
  </si>
  <si>
    <t>31/07/2018 &amp; 31/08/2018</t>
  </si>
  <si>
    <t xml:space="preserve"> 7/6/2018 &amp; 30/11/2018</t>
  </si>
  <si>
    <t>30/11/2018 &amp; 31/07/2018</t>
  </si>
  <si>
    <t xml:space="preserve"> 23/10/2020 &amp; 19/09/2019</t>
  </si>
  <si>
    <t>28/02/2019, 31/10/2018 &amp; 31/7/2020</t>
  </si>
  <si>
    <t>30/09/2019 &amp; 29/02/2020</t>
  </si>
  <si>
    <t>30/11/2019 &amp; 31/10/2019</t>
  </si>
  <si>
    <t>28/02/2019 &amp; 31/12/2018</t>
  </si>
  <si>
    <t>31/7/2020 &amp; 31/10/2018</t>
  </si>
  <si>
    <t>4/2019 &amp; 11/2018</t>
  </si>
  <si>
    <t>6/2020 &amp; NA</t>
  </si>
  <si>
    <t>8/2019 &amp; 3/2020</t>
  </si>
  <si>
    <t>31/10/2018 &amp;28/02/2019</t>
  </si>
  <si>
    <t>28/12/2022,28/6/2022 &amp; 28/2/2023</t>
  </si>
  <si>
    <t>17-18/00538</t>
  </si>
  <si>
    <t>17-18/00531</t>
  </si>
  <si>
    <t>17-18/00547</t>
  </si>
  <si>
    <t>17-18/00533</t>
  </si>
  <si>
    <t>17-18/00548</t>
  </si>
  <si>
    <t>17-18/00519</t>
  </si>
  <si>
    <t>17-18/00513</t>
  </si>
  <si>
    <t>17-18/00490</t>
  </si>
  <si>
    <t>17-18/00476</t>
  </si>
  <si>
    <t>17-18/00535</t>
  </si>
  <si>
    <t>17-18/00567</t>
  </si>
  <si>
    <t>17-18/00550</t>
  </si>
  <si>
    <t>17-18/00498</t>
  </si>
  <si>
    <t>16-17/00299</t>
  </si>
  <si>
    <t>17-18/00480</t>
  </si>
  <si>
    <t>17-18/00477</t>
  </si>
  <si>
    <t>17-18/00539</t>
  </si>
  <si>
    <t>17-18/00445</t>
  </si>
  <si>
    <t>17-18/00552-A</t>
  </si>
  <si>
    <t>17-18/00510</t>
  </si>
  <si>
    <t>17-18/00530</t>
  </si>
  <si>
    <t>17-18/00569</t>
  </si>
  <si>
    <t>17-18/00467</t>
  </si>
  <si>
    <t>17-18/00485</t>
  </si>
  <si>
    <t>17-18/00580</t>
  </si>
  <si>
    <t>16-17/00052</t>
  </si>
  <si>
    <t>17-18/00515</t>
  </si>
  <si>
    <t>17-18/00508</t>
  </si>
  <si>
    <t>17-18/00545-A</t>
  </si>
  <si>
    <t>17-18/00544</t>
  </si>
  <si>
    <t>17-18/00506</t>
  </si>
  <si>
    <t>17-18/00474</t>
  </si>
  <si>
    <t>17-18/00585</t>
  </si>
  <si>
    <t>17-18/00514</t>
  </si>
  <si>
    <t>17-18/00586</t>
  </si>
  <si>
    <t>17-18/00593</t>
  </si>
  <si>
    <t>17-18/00549</t>
  </si>
  <si>
    <t>17-18/00479</t>
  </si>
  <si>
    <t>17-18/00532</t>
  </si>
  <si>
    <t>17-18/00561</t>
  </si>
  <si>
    <t>17-18/00494</t>
  </si>
  <si>
    <t>17-18/00557</t>
  </si>
  <si>
    <t>17-18/00556</t>
  </si>
  <si>
    <t>17-18/00065-A</t>
  </si>
  <si>
    <t>17-18/00579</t>
  </si>
  <si>
    <t>17-18/00464</t>
  </si>
  <si>
    <t>17-18/00511</t>
  </si>
  <si>
    <t>17-18/00605</t>
  </si>
  <si>
    <t>17-18/00591</t>
  </si>
  <si>
    <t>17-18/00598</t>
  </si>
  <si>
    <t>17-18/00522</t>
  </si>
  <si>
    <t>17-18/00551</t>
  </si>
  <si>
    <t>17-18/00590</t>
  </si>
  <si>
    <t>17-18/00360</t>
  </si>
  <si>
    <t>17-18/00608</t>
  </si>
  <si>
    <t>17-18/00604</t>
  </si>
  <si>
    <t>17-18/00607</t>
  </si>
  <si>
    <t>17-18/00538-A</t>
  </si>
  <si>
    <t>17-18/00613</t>
  </si>
  <si>
    <t>17-18/00237</t>
  </si>
  <si>
    <t>17-18/00512</t>
  </si>
  <si>
    <t>17-18/00121</t>
  </si>
  <si>
    <t>17-18/00540</t>
  </si>
  <si>
    <t>17-18/00164</t>
  </si>
  <si>
    <t>17-18/00611</t>
  </si>
  <si>
    <t>17-18/00616</t>
  </si>
  <si>
    <t>17-18/00534</t>
  </si>
  <si>
    <t>17-18/00602</t>
  </si>
  <si>
    <t>17-18/00454</t>
  </si>
  <si>
    <t>17-18/00618</t>
  </si>
  <si>
    <t>17-18/00619</t>
  </si>
  <si>
    <t>17-18/00612</t>
  </si>
  <si>
    <t>17-18/00560-A</t>
  </si>
  <si>
    <t>17-18/00574</t>
  </si>
  <si>
    <t>17-18/00572</t>
  </si>
  <si>
    <t>18-19/00002</t>
  </si>
  <si>
    <t>17-18/00568</t>
  </si>
  <si>
    <t>17-18/00573</t>
  </si>
  <si>
    <t>17-18/00571</t>
  </si>
  <si>
    <t>17-18/00209</t>
  </si>
  <si>
    <t>17-18/00589</t>
  </si>
  <si>
    <t>18-19/00006</t>
  </si>
  <si>
    <t>18-19/00012</t>
  </si>
  <si>
    <t>18-19/00008</t>
  </si>
  <si>
    <t>17-18/00621</t>
  </si>
  <si>
    <t>17-18/00620</t>
  </si>
  <si>
    <t>17-18/00617</t>
  </si>
  <si>
    <t>18-19/00021</t>
  </si>
  <si>
    <t>17-18/00599</t>
  </si>
  <si>
    <t>18-19/00034</t>
  </si>
  <si>
    <t>16-17/00713-A</t>
  </si>
  <si>
    <t>17-18/00564</t>
  </si>
  <si>
    <t>18-19/00013</t>
  </si>
  <si>
    <t>17-18/00509</t>
  </si>
  <si>
    <t>18-19/00009</t>
  </si>
  <si>
    <t>18-19/00025</t>
  </si>
  <si>
    <t>17-18/00596</t>
  </si>
  <si>
    <t>17-18/00458</t>
  </si>
  <si>
    <t>17-18/00413</t>
  </si>
  <si>
    <t>17-18/00603</t>
  </si>
  <si>
    <t>18-19/00017-A</t>
  </si>
  <si>
    <t>18-19/00035</t>
  </si>
  <si>
    <t>18-19/00033</t>
  </si>
  <si>
    <t>17-18/00601</t>
  </si>
  <si>
    <t>17-18/00546</t>
  </si>
  <si>
    <t>17-18/00614-A</t>
  </si>
  <si>
    <t>17-18/00575</t>
  </si>
  <si>
    <t>17-18/00625</t>
  </si>
  <si>
    <t>18-19/00024</t>
  </si>
  <si>
    <t>18-19/00618-A</t>
  </si>
  <si>
    <t>18-19/00038</t>
  </si>
  <si>
    <t>18-19/00019</t>
  </si>
  <si>
    <t>18-19/00039</t>
  </si>
  <si>
    <t>18-19/00011</t>
  </si>
  <si>
    <t>18-19/00041</t>
  </si>
  <si>
    <t>17-18/00538-B</t>
  </si>
  <si>
    <t>18-19/00036</t>
  </si>
  <si>
    <t>17-18/00537-A</t>
  </si>
  <si>
    <t>18-19/00028</t>
  </si>
  <si>
    <t>16-17/00552</t>
  </si>
  <si>
    <t>17-18/00106-A</t>
  </si>
  <si>
    <t>DGL/GEN/17/00058</t>
  </si>
  <si>
    <t>GRR/17/00730-GRR/18/00001</t>
  </si>
  <si>
    <t>GRR/17/00731-GRR/18/00002</t>
  </si>
  <si>
    <t>GRR/17/00732-GRR/18/00003</t>
  </si>
  <si>
    <t>GRR/17/00733-GRR/18/00004</t>
  </si>
  <si>
    <t>GRR/17/00734-GRR/18/00005</t>
  </si>
  <si>
    <t>GRR/17/00735-GRR/18/00006</t>
  </si>
  <si>
    <t>GRR/17/00736-GRR/18/00007</t>
  </si>
  <si>
    <t>GRR/17/00737-GRR/18/00008</t>
  </si>
  <si>
    <t>GRR/17/00738-GRR/18/00009</t>
  </si>
  <si>
    <t>GRR/17/00739-GRR/18/00010</t>
  </si>
  <si>
    <t>GRR/17/00740-GRR/18/00011</t>
  </si>
  <si>
    <t>GRR/17/00741-GRR/18/00012</t>
  </si>
  <si>
    <t>GRR/17/00742-GRR/18/00013</t>
  </si>
  <si>
    <t>GRR/17/00743-GRR/18/00014</t>
  </si>
  <si>
    <t>GRR/17/00744-GRR/18/00015</t>
  </si>
  <si>
    <t>GRR/17/00745-GRR/18/00016</t>
  </si>
  <si>
    <t>GRR/17/00746-GRR/18/00017</t>
  </si>
  <si>
    <t>GRR/17/00747-GRR/18/00018</t>
  </si>
  <si>
    <t>GRR/17/00748-GRR/18/00019</t>
  </si>
  <si>
    <t>GRR/17/00749-GRR/18/00020</t>
  </si>
  <si>
    <t>GRR/17/00750-GRR/18/00021</t>
  </si>
  <si>
    <t>GRR/17/00751-GRR/18/00022</t>
  </si>
  <si>
    <t>GRR/17/00752-GRR/18/00023</t>
  </si>
  <si>
    <t>GRR/17/00753-GRR/18/00024</t>
  </si>
  <si>
    <t>GRR/17/00754-GRR/18/00025</t>
  </si>
  <si>
    <t>GRR/17/00755-GRR/18/00026</t>
  </si>
  <si>
    <t>GRR/17/00756-GRR/18/00027</t>
  </si>
  <si>
    <t>GRR/17/00757-GRR/18/00028</t>
  </si>
  <si>
    <t>GRR/17/00758-GRR/18/00029</t>
  </si>
  <si>
    <t>GRR/17/00759-GRR/18/00030</t>
  </si>
  <si>
    <t>GRR/17/00760-GRR/18/00031</t>
  </si>
  <si>
    <t>GRR/17/00761-GRR/18/00032</t>
  </si>
  <si>
    <t>GRR/17/00762-GRR/18/00033</t>
  </si>
  <si>
    <t>GRR/17/00763-GRR/18/00034</t>
  </si>
  <si>
    <t>GRR/17/00764-GRR/18/00035</t>
  </si>
  <si>
    <t>GRR/17/00765-GRR/18/00036</t>
  </si>
  <si>
    <t>GRR/17/00766-GRR/18/00037</t>
  </si>
  <si>
    <t>GRR/17/00767-GRR/18/00038</t>
  </si>
  <si>
    <t>GRR/17/00768-GRR/18/00039</t>
  </si>
  <si>
    <t>GRR/17/00769-GRR/18/00040</t>
  </si>
  <si>
    <t>GRR/17/00770-GRR/18/00041</t>
  </si>
  <si>
    <t>GRR/17/00771-GRR/18/00042</t>
  </si>
  <si>
    <t>GRR/17/00772-GRR/18/00043</t>
  </si>
  <si>
    <t>GRR/17/00773-GRR/18/00044</t>
  </si>
  <si>
    <t>GRR/17/00774-GRR/18/00045</t>
  </si>
  <si>
    <t>GRR/17/00775-GRR/18/00046</t>
  </si>
  <si>
    <t>GRR/17/00776-GRR/18/00047</t>
  </si>
  <si>
    <t>GRR/17/00777-GRR/18/00048</t>
  </si>
  <si>
    <t>GRR/17/00778-GRR/18/00049</t>
  </si>
  <si>
    <t>GRR/17/00779-GRR/18/00050</t>
  </si>
  <si>
    <t>GRR/17/00780-GRR/18/00051</t>
  </si>
  <si>
    <t>GRR/17/00781-GRR/18/00052</t>
  </si>
  <si>
    <t>GRR/17/00782-GRR/18/00053</t>
  </si>
  <si>
    <t>GRR/17/00783-GRR/18/00054</t>
  </si>
  <si>
    <t>GRR/17/00784-GRR/18/00055</t>
  </si>
  <si>
    <t>GRR/17/00785-GRR/18/00056</t>
  </si>
  <si>
    <t>GRR/17/00786-GRR/18/00057</t>
  </si>
  <si>
    <t>GRR/17/00787-GRR/18/00058</t>
  </si>
  <si>
    <t>GRR/17/00788-GRR/18/00059</t>
  </si>
  <si>
    <t>GRR/17/00789-GRR/18/00060</t>
  </si>
  <si>
    <t>GRR/17/00790-GRR/18/00061</t>
  </si>
  <si>
    <t>GRR/17/00791-GRR/18/00062</t>
  </si>
  <si>
    <t>GRR/17/00792-GRR/18/00063</t>
  </si>
  <si>
    <t>GRR/17/00793-GRR/18/00064</t>
  </si>
  <si>
    <t>GRR/17/00794-GRR/18/00065</t>
  </si>
  <si>
    <t>GRR/17/00795-GRR/18/00066</t>
  </si>
  <si>
    <t>GRR/17/00796-GRR/18/00067</t>
  </si>
  <si>
    <t>GRR/17/00797-GRR/18/00068</t>
  </si>
  <si>
    <t>GRR/17/00798-GRR/18/00069</t>
  </si>
  <si>
    <t>GRR/17/00799-GRR/18/00070</t>
  </si>
  <si>
    <t>GRR/17/00800-GRR/18/00071</t>
  </si>
  <si>
    <t>GRR/17/00801-GRR/18/00072</t>
  </si>
  <si>
    <t>GRR/17/00802-GRR/18/00073</t>
  </si>
  <si>
    <t>GRR/17/00803-GRR/18/00074</t>
  </si>
  <si>
    <t>GRR/17/00804-GRR/18/00075</t>
  </si>
  <si>
    <t>GRR/17/00805-GRR/18/00076</t>
  </si>
  <si>
    <t>GRR/17/00806-GRR/18/00077</t>
  </si>
  <si>
    <t>GRR/17/00807-GRR/18/00078</t>
  </si>
  <si>
    <t>GRR/17/00808-GRR/18/00079</t>
  </si>
  <si>
    <t>GRR/17/00809-GRR/18/00080</t>
  </si>
  <si>
    <t>GRR/17/00810-GRR/18/00081</t>
  </si>
  <si>
    <t>GRR/17/00811-GRR/18/00082</t>
  </si>
  <si>
    <t>GRR/17/00812-GRR/18/00083</t>
  </si>
  <si>
    <t>GRR/17/00813-GRR/18/00084</t>
  </si>
  <si>
    <t>GRR/17/00814-GRR/18/00085</t>
  </si>
  <si>
    <t>GRR/17/00815-GRR/18/00086</t>
  </si>
  <si>
    <t>GRR/17/00816-GRR/18/00087</t>
  </si>
  <si>
    <t>GRR/17/00817-GRR/18/00088</t>
  </si>
  <si>
    <t>GRR/17/00818-GRR/18/00089</t>
  </si>
  <si>
    <t>GRR/17/00819-GRR/18/00090</t>
  </si>
  <si>
    <t>GRR/17/00820-GRR/18/00091</t>
  </si>
  <si>
    <t>GRR/17/00821-GRR/18/00092</t>
  </si>
  <si>
    <t>GRR/17/00822-GRR/18/00093</t>
  </si>
  <si>
    <t>GRR/17/00823-GRR/18/00094</t>
  </si>
  <si>
    <t>GRR/17/00824-GRR/18/00095</t>
  </si>
  <si>
    <t>GRR/17/00825-GRR/18/00096</t>
  </si>
  <si>
    <t>GRR/17/00826-GRR/18/00097</t>
  </si>
  <si>
    <t>GRR/17/00827-GRR/18/00098</t>
  </si>
  <si>
    <t>GRR/17/00828-GRR/18/00099</t>
  </si>
  <si>
    <t>GRR/17/00829-GRR/18/00100</t>
  </si>
  <si>
    <t>GRR/17/00830-GRR/18/00101</t>
  </si>
  <si>
    <t>GRR/17/00831-GRR/18/00102</t>
  </si>
  <si>
    <t>GRR/17/00832-GRR/18/00103</t>
  </si>
  <si>
    <t>GRR/17/00833-GRR/18/00104</t>
  </si>
  <si>
    <t>AWD</t>
  </si>
  <si>
    <t>Rahul Traders/RT/17-18/1896</t>
  </si>
  <si>
    <t>DSS Imagetech Pvt Ltd/ 4366/GST/ST/17-18</t>
  </si>
  <si>
    <t>DSS Imagetech Pvt Ltd/ 4363/GST/ST/17-18</t>
  </si>
  <si>
    <t>DSS Imagetech Pvt Ltd/ 4351/GST/ST/17-18</t>
  </si>
  <si>
    <t>Raut Scientific &amp; General Traders/3311/17-18</t>
  </si>
  <si>
    <t>Biobench solutions LLP/BBS/1718/190</t>
  </si>
  <si>
    <t>Biobench solutions LLP/BBS/1718/183</t>
  </si>
  <si>
    <t>Biobench solutions LLP/BBS/1718/188</t>
  </si>
  <si>
    <t>Biobench solutions LLP/BBS/1718/189</t>
  </si>
  <si>
    <t>Biobench solutions LLP/BBS/1718/185</t>
  </si>
  <si>
    <t>Biobench solutions LLP/BBS/1718/187</t>
  </si>
  <si>
    <t>Dual Life/DL/INV/17-18/00477</t>
  </si>
  <si>
    <t>Swayam sci tech / 04/SST/17-18/442</t>
  </si>
  <si>
    <t>Perfect filtration products/ 1133</t>
  </si>
  <si>
    <t>Diagnostic Biosystems(India)/DBSI/18-19/013</t>
  </si>
  <si>
    <t>Diagnostic Biosystems(India)/DBSI/18-19/012</t>
  </si>
  <si>
    <t>Pramuk Healthcare /PH180087 (Replacement against 3 Kits)</t>
  </si>
  <si>
    <t>Mylab lifesolutions Pvt Ltd/ SINV17-1802609</t>
  </si>
  <si>
    <t>Mylab lifesolutions Pvt Ltd/ SINV17-1802608-1</t>
  </si>
  <si>
    <t>Mylab lifesolutions Pvt Ltd/ SINV17-1802612</t>
  </si>
  <si>
    <t>Mylab lifesolutions Pvt Ltd/ SINV17-1802610</t>
  </si>
  <si>
    <t>Mylab lifesolutions Pvt Ltd/ SINV17-1802607</t>
  </si>
  <si>
    <t>Dual Life/DL/INV/18-19/00001</t>
  </si>
  <si>
    <t>Swayam Sci tech/1918(05/SST/18-19/003)</t>
  </si>
  <si>
    <t>Swayam Sci tech/1918(05/SST/18-19/004)</t>
  </si>
  <si>
    <t>Dual Life/DL/INV/18-19/00002</t>
  </si>
  <si>
    <t>Raut Scientific &amp; General Traders/45/18-19</t>
  </si>
  <si>
    <t>Raut Scientific &amp; General Traders/44/18-19</t>
  </si>
  <si>
    <t>Fareast offshore heavy engg pvt ltd/1819004</t>
  </si>
  <si>
    <t>Mylab lifesolutions Pvt Ltd/SINV17-1802611</t>
  </si>
  <si>
    <t>Biobench solutions LLP/BBS/1718/202</t>
  </si>
  <si>
    <t>Raut Scientific &amp; General Traders/71/18-19</t>
  </si>
  <si>
    <t>Eurofins Primers/OLG/18-19/0099</t>
  </si>
  <si>
    <t>Pramuk Healthcare /PH180102</t>
  </si>
  <si>
    <t>Swayam Sci tech/1918(05/SST/18-19/008)</t>
  </si>
  <si>
    <t>Mylab Lifesolutions Pvt Ltd/</t>
  </si>
  <si>
    <t>Mylab life solutions Pvt Ltd/ SO-17-18-02336M(SINV-18-19-00197)</t>
  </si>
  <si>
    <t>Diagnostics Biosystem India/DBSI/18-19/030</t>
  </si>
  <si>
    <t>Diagnostics Biosystem India/DBSI/18-19/032</t>
  </si>
  <si>
    <t>Diagnostics Biosystem India/DBSI/18-19/031</t>
  </si>
  <si>
    <t>DSS Imagetech Pvt Ltd/ 66/GST/ST/1819</t>
  </si>
  <si>
    <t>DSS Imagetech Pvt Ltd/ 55/GST/ST/1819</t>
  </si>
  <si>
    <t>Futuris Healthcare LLP/FY2018-19/MIL/DTX-02-040</t>
  </si>
  <si>
    <t>Futuris Healthcare LLP/FY2018-19/MIL/DTX-02-039</t>
  </si>
  <si>
    <t>Biobench solutions LLP/BBS/1819/009</t>
  </si>
  <si>
    <t>Biobench solutions LLP/BBS/1819/010</t>
  </si>
  <si>
    <t>Biobench solutions LLP/BBS/1819/012</t>
  </si>
  <si>
    <t>Modern Science Apparatus Pvt Ltd/SIL-00031</t>
  </si>
  <si>
    <t>Bio-Rad India pvt ltd/I05/10005746</t>
  </si>
  <si>
    <t>Biobench solutions LLP/BBS/1819/016</t>
  </si>
  <si>
    <t>K.V.Oils &amp; Chemicals/kv012</t>
  </si>
  <si>
    <t>Mylab lifesolutions Pvt Ltd/</t>
  </si>
  <si>
    <t>Pramuk Healthcare /PH180148</t>
  </si>
  <si>
    <t>Allied Scientific Products/0179/18-19</t>
  </si>
  <si>
    <t>Pramuk Healthcare /PH180147</t>
  </si>
  <si>
    <t>Zelle Technology Pvt Ltd/1819SG17</t>
  </si>
  <si>
    <t>DSS Takara Bio India (Pvt) Ltd/DIT/18-19/0113</t>
  </si>
  <si>
    <t>R K Diagnostics/ RKD/1819/1097</t>
  </si>
  <si>
    <t>Modern Science Apparatus Pvt Ltd/SIL-00126</t>
  </si>
  <si>
    <t>Krishgen Biosystems/18190056</t>
  </si>
  <si>
    <t>Mylab life solutions Pvt Ltd/ SINV-18-19-00101-1</t>
  </si>
  <si>
    <t>Mylab life solutions Pvt Ltd/ SINV-18-19-00103-1</t>
  </si>
  <si>
    <t>Dss Image Pvt Ltd/179/GST/ST/1819</t>
  </si>
  <si>
    <t>Pramuk Healthcare/PH180157</t>
  </si>
  <si>
    <t>Pramuk Healthcare/PH180156</t>
  </si>
  <si>
    <t>Raut Scientific &amp; General Traders/161/18-19</t>
  </si>
  <si>
    <t>Raut Scientific &amp; General Traders/160/18-19</t>
  </si>
  <si>
    <t>Esteem Labels Pvt Ltd/GST/TRD/41</t>
  </si>
  <si>
    <t>Swayam sci tech /05/SST/18-19/013</t>
  </si>
  <si>
    <t>Modern Science Apparatus Pvt Ltd/SIL-00282</t>
  </si>
  <si>
    <t>Modern Science Apparatus Pvt Ltd/SIL-00224</t>
  </si>
  <si>
    <t>Biobench solutions LLP/BBS/1819/022</t>
  </si>
  <si>
    <t>Biobench solutions LLP/BBS/1819/024</t>
  </si>
  <si>
    <t>Biobench solutions LLP/BBS/1819/023</t>
  </si>
  <si>
    <t>Biobench solutions LLP/BBS/1819/025</t>
  </si>
  <si>
    <t>Invitrogen Bioservices India Pvt Ltd/KA00000010023146</t>
  </si>
  <si>
    <t>Swayam Sci tech/05/SST/18-19/022</t>
  </si>
  <si>
    <t>Swayam Sci tech/05/SST/18-19/020</t>
  </si>
  <si>
    <t>Raut Scientific &amp; General Traders/221/18-19</t>
  </si>
  <si>
    <t>Shree Vardhaman Distributors (SVD17-18)59</t>
  </si>
  <si>
    <t>Aeris Dynamics Packaging India pvt ltd/180041284</t>
  </si>
  <si>
    <t>DSS Imagetech Pvt Ltd/246/GST/ST/1819</t>
  </si>
  <si>
    <t>DSS Imagetech Pvt Ltd/242/GST/ST/1819</t>
  </si>
  <si>
    <t>Gogate sales (N) Pvt Ltd/137</t>
  </si>
  <si>
    <t>Modern Science Apparatus Pvt Ltd/SIL-00319</t>
  </si>
  <si>
    <t>Krishgen Biosystems/18190142</t>
  </si>
  <si>
    <t>Mylab lifesolutions Pvt Ltd/ SINV18-19-00194</t>
  </si>
  <si>
    <t>Mylab lifesolutions Pvt Ltd/ SINV18-19-00163</t>
  </si>
  <si>
    <t>Mylab lifesolutions Pvt Ltd/ SINV18-19-00165</t>
  </si>
  <si>
    <t>Mylab lifesolutions Pvt Ltd/ SINV18-19-00206</t>
  </si>
  <si>
    <t>Mylab lifesolutions Pvt Ltd/ SINV18-19-00169-00185</t>
  </si>
  <si>
    <t>Mylab lifesolutions Pvt Ltd/ SINV18-19-00169</t>
  </si>
  <si>
    <t>Mylab lifesolutions Pvt Ltd/ SINV18-19-00192</t>
  </si>
  <si>
    <t>Mylab lifesolutions Pvt Ltd/ SINV18-19-00193</t>
  </si>
  <si>
    <t>Mylab lifesolutions Pvt Ltd/ SINV18-19-00205</t>
  </si>
  <si>
    <t>Mylab lifesolutions Pvt Ltd/ SINV18-19-00166</t>
  </si>
  <si>
    <t>Mylab lifesolutions Pvt Ltd/ SINV18-19-00164</t>
  </si>
  <si>
    <t>PSK Gallery/76</t>
  </si>
  <si>
    <t>Absolute Cold/2018/04/3762</t>
  </si>
  <si>
    <t>Dual Life/DL/INV/18-19/00004</t>
  </si>
  <si>
    <t>K.V.Oils &amp; Chemicals/kv027</t>
  </si>
  <si>
    <t>Mylab lifesolutions Pvt Ltd/ SINV18-19-00240</t>
  </si>
  <si>
    <t>Dual Life/DL/INV/18-19/00032</t>
  </si>
  <si>
    <t>Raut Scientific &amp; General Traders/249/18-19</t>
  </si>
  <si>
    <t>Swayam Sci Tech/05/SST/18-19/032</t>
  </si>
  <si>
    <t>DSS Imagetech Pvt Ltd/324/GST/ST/1819</t>
  </si>
  <si>
    <t>DSS Imagetech Pvt Ltd/345/GST/ST/1819</t>
  </si>
  <si>
    <t>DSS Imagetech Pvt Ltd/379/GST/ST/1819</t>
  </si>
  <si>
    <t>R K Diagnostics/ RKD/1819/1166</t>
  </si>
  <si>
    <t>Swayam Sci Tech/05/SST/18-19/033</t>
  </si>
  <si>
    <t>Eurofins Primers/OLG/18-19/0643</t>
  </si>
  <si>
    <t>Agilent Technologies India Pvt Ltd/001000002430</t>
  </si>
  <si>
    <t>Agilent Technologies India Pvt Ltd/001000002315</t>
  </si>
  <si>
    <t>Raut Scientific &amp; General Traders/300/18-19</t>
  </si>
  <si>
    <t>Invitrogen Bioservices India Pvt Ltd/KA00000010023879</t>
  </si>
  <si>
    <t>Bio-rad India pvt ltd/I05/10007095</t>
  </si>
  <si>
    <t>DSS Imagetech Pvt Ltd/465/GST/ST/1819</t>
  </si>
  <si>
    <t>Raut Scientific &amp; General Traders/330/18-19</t>
  </si>
  <si>
    <t>Raut Scientific &amp; General Traders/324/18-19</t>
  </si>
  <si>
    <t>Invitrogen Bioservices India Pvt Ltd/KA00000010023922-923</t>
  </si>
  <si>
    <t>Invitrogen Bioservices India Pvt Ltd/KA00000010023763</t>
  </si>
  <si>
    <t>Agilent Technologies India Pvt Ltd/001000002316</t>
  </si>
  <si>
    <t>Invitrogen Bioservices India Pvt Ltd/KA00000010024152</t>
  </si>
  <si>
    <t>Diagnostic Biosystem (India) DBSI/18-19/080</t>
  </si>
  <si>
    <t>Biobench Solutions LLP/BBS/1819/043</t>
  </si>
  <si>
    <t>Modern Science Apparatus Pvt Ltd/SIL-00449</t>
  </si>
  <si>
    <t>Invitrogen Bioservices India Pvt Ltd/KA00000010024242</t>
  </si>
  <si>
    <t>Invitrogen Bioservices India Pvt Ltd/KA00000010024323</t>
  </si>
  <si>
    <t>Invitrogen Bioservices India Pvt Ltd/KA00000010024326</t>
  </si>
  <si>
    <t>Invitrogen Bioservices India Pvt Ltd/KA00000010024325</t>
  </si>
  <si>
    <t>Mylab life solutions Pvt Ltd/SINV-18-19-00315</t>
  </si>
  <si>
    <t>Invitrogen Bioservices India Pvt Ltd/KA00000010024305-24313</t>
  </si>
  <si>
    <t>Invitrogen Bioservices India Pvt Ltd/KA00000010024308</t>
  </si>
  <si>
    <t>Swayam Sci Tech/05/SST/18-19/042</t>
  </si>
  <si>
    <t>Pramuk Healthcare /PH180272</t>
  </si>
  <si>
    <t>Pramuk Healthcare /PH180271</t>
  </si>
  <si>
    <t>Raut Scientific &amp; General Traders/409/18-19</t>
  </si>
  <si>
    <t>Raut Scientific &amp; General Traders/408/18-19</t>
  </si>
  <si>
    <t>Raut Scientific &amp; General Traders/432/18-19</t>
  </si>
  <si>
    <t>Raut Scientific &amp; General Traders/429/18-19</t>
  </si>
  <si>
    <t>Bio-Rad India pvt ltd/I05/10007744</t>
  </si>
  <si>
    <t>Dual Life/DL/INV/18-19/00048</t>
  </si>
  <si>
    <t>Streck/1737983</t>
  </si>
  <si>
    <t>P.K. Engineers/PKE/18-19/0153</t>
  </si>
  <si>
    <t>Raut Scientific &amp; General Traders/466/18-19</t>
  </si>
  <si>
    <t>Dual Life/DL/INV/18-19/00053</t>
  </si>
  <si>
    <t>Dual Life/DL/INV/18-19/00054</t>
  </si>
  <si>
    <t>Invitrogen Bioservices India Pvt Ltd/KA00000010024748-749</t>
  </si>
  <si>
    <t>Invitrogen Bioservices India Pvt Ltd/KA00000010024547</t>
  </si>
  <si>
    <t>Swayam Sci Tech/05/SST/18-19/047</t>
  </si>
  <si>
    <t>Eurofins Primers/OLG/18-19/0901</t>
  </si>
  <si>
    <t>IB Scientific/20181001</t>
  </si>
  <si>
    <t>Chromacheme Laboratory Private Limited/19BGST30989</t>
  </si>
  <si>
    <t>Bachhubhai Chairs &amp; Furniture /CRS/SF/18-19/291</t>
  </si>
  <si>
    <t>Dual Life/DL/INV/18-19/00461</t>
  </si>
  <si>
    <t>Invitrogen Bioservices India Pvt Ltd/KA00000010025052</t>
  </si>
  <si>
    <t>Shree Vardhaman Distributors (SVD17-18)135</t>
  </si>
  <si>
    <t>Eurofins Primers/OLG/18-19/0931</t>
  </si>
  <si>
    <t>National Centre for Cell Science/809</t>
  </si>
  <si>
    <t>Mylab life solution Pvt Ltd/SINV-18-19-00393</t>
  </si>
  <si>
    <t>Raut Scientific &amp; General Traders/521/18-19</t>
  </si>
  <si>
    <t>Pramuk Healthcare/PH180299</t>
  </si>
  <si>
    <t>Pramuk Healthcare /PH180300</t>
  </si>
  <si>
    <t>Inveniolife Technology Pvt Ltd/1571</t>
  </si>
  <si>
    <t>Bioresource Biotech Pvt Ltd/BIO-180108</t>
  </si>
  <si>
    <t>Invitrogen Bioservices India Pvt Ltd/KA00000010025115</t>
  </si>
  <si>
    <t>Invitrogen Bioservices India Pvt Ltd/KA00000010025200</t>
  </si>
  <si>
    <t>Krishgen Biosystems/18190302</t>
  </si>
  <si>
    <t>Eppendorf/3501910581</t>
  </si>
  <si>
    <t>National Centre for Cell Science/Job 809</t>
  </si>
  <si>
    <t>Raut Scientific &amp; General Traders/549/18-19</t>
  </si>
  <si>
    <t>Swayam Sci Tech/1964</t>
  </si>
  <si>
    <t>Swayam Sci Tech/1963</t>
  </si>
  <si>
    <t>Swayam Sci Tech/1962</t>
  </si>
  <si>
    <t>Dual Life/DL/INV/18-19/00027</t>
  </si>
  <si>
    <t>Life technologies corporation/1203163865</t>
  </si>
  <si>
    <t>Futuris Healthcare/FY 2018-19/MIL/DTX-03/045</t>
  </si>
  <si>
    <t>Invitrogen Bioservices India Pvt Ltd/KA00000010025349</t>
  </si>
  <si>
    <t>C.Abhaykumar &amp; Co. /015330</t>
  </si>
  <si>
    <t>R K Diagnostics/ RKD/1819/1328</t>
  </si>
  <si>
    <t>Swayam Sci Tech/1966</t>
  </si>
  <si>
    <t>Swayam Sci Tech/1967</t>
  </si>
  <si>
    <t>Streck/1744596</t>
  </si>
  <si>
    <t>Invitrogen Bioservices India Pvt Ltd/KA00000010025436</t>
  </si>
  <si>
    <t>Invitrogen Bioservices India Pvt Ltd/KA00000010025474</t>
  </si>
  <si>
    <t>K.V.Oils &amp; Chemicals/kv050</t>
  </si>
  <si>
    <t>Swayam sci tech /1968</t>
  </si>
  <si>
    <t>Swayam sci tech /1969</t>
  </si>
  <si>
    <t>Swayam sci tech /1965</t>
  </si>
  <si>
    <t>Invitrogen Bioservices India Pvt Ltd/KA00000010025610</t>
  </si>
  <si>
    <t>DSS Imagetech Pvt Ltd/791/GST/ST/1819</t>
  </si>
  <si>
    <t>Shree Vardhaman Distributors ((SVD17-18)184</t>
  </si>
  <si>
    <t>Swayam Sci Tech/1970</t>
  </si>
  <si>
    <t>Swayam Sci Tech/1971</t>
  </si>
  <si>
    <t>Thermo Fisher Scientific India Pvt Ltd/9240106048</t>
  </si>
  <si>
    <t>National Centre for Cell Science/Job No.809</t>
  </si>
  <si>
    <t>Eurofins Primers/OLG/18-19/1118</t>
  </si>
  <si>
    <t>Eurofins Primers/OLG/18-19/1106</t>
  </si>
  <si>
    <t>RT/17-18/1896</t>
  </si>
  <si>
    <t>3311/17-18</t>
  </si>
  <si>
    <t>BBS/1718/190</t>
  </si>
  <si>
    <t>BBS/1718/183</t>
  </si>
  <si>
    <t>BBS/1718/188</t>
  </si>
  <si>
    <t>BBS/1718/189</t>
  </si>
  <si>
    <t>BBS/1718/185</t>
  </si>
  <si>
    <t>BBS/1718/187</t>
  </si>
  <si>
    <t>DL/INV/17-18/00477</t>
  </si>
  <si>
    <t>04/SST/17-18/442</t>
  </si>
  <si>
    <t>DBSI/18-19/013</t>
  </si>
  <si>
    <t xml:space="preserve"> </t>
  </si>
  <si>
    <t>DBSI/18-19/012</t>
  </si>
  <si>
    <t>PH180087</t>
  </si>
  <si>
    <t>SINV17-1802609</t>
  </si>
  <si>
    <t>SINV17-1802612</t>
  </si>
  <si>
    <t>SINV17-1802610</t>
  </si>
  <si>
    <t xml:space="preserve"> SINV17-1802607</t>
  </si>
  <si>
    <t>DL/INV/18-19/00001</t>
  </si>
  <si>
    <t>DL/INV/18-19/00002</t>
  </si>
  <si>
    <t>45/18-19</t>
  </si>
  <si>
    <t>44/18-19</t>
  </si>
  <si>
    <t>SINV17-1802611</t>
  </si>
  <si>
    <t>BBS/1718/202</t>
  </si>
  <si>
    <t>71/18-19</t>
  </si>
  <si>
    <t>OLG/18-19/0099</t>
  </si>
  <si>
    <t>PH180102</t>
  </si>
  <si>
    <t>SINV-18-19-00197</t>
  </si>
  <si>
    <t>DBSI/18-19/030</t>
  </si>
  <si>
    <t>DBSI/18-19/032</t>
  </si>
  <si>
    <t>DBSI/18-19/031</t>
  </si>
  <si>
    <t>66/GST/ST/1819</t>
  </si>
  <si>
    <t>55/GST/ST/1819</t>
  </si>
  <si>
    <t>FY2018-19/MIL/DTX-02-040</t>
  </si>
  <si>
    <t>FY2018-19/MIL/DTX-02-039</t>
  </si>
  <si>
    <t>BBS/1819/009</t>
  </si>
  <si>
    <t>BBS/1819/010</t>
  </si>
  <si>
    <t>BBS/1819/012</t>
  </si>
  <si>
    <t>SIL-00031</t>
  </si>
  <si>
    <t>I05/10005746</t>
  </si>
  <si>
    <t>1819/016</t>
  </si>
  <si>
    <t>kv012</t>
  </si>
  <si>
    <t>PH180148</t>
  </si>
  <si>
    <t>0179/18-19</t>
  </si>
  <si>
    <t>PH180147</t>
  </si>
  <si>
    <t>1819SG17</t>
  </si>
  <si>
    <t>/DIT/18-19/0113</t>
  </si>
  <si>
    <t>1819/1097</t>
  </si>
  <si>
    <t>SIL-00126</t>
  </si>
  <si>
    <t>RKD/1819/1097</t>
  </si>
  <si>
    <t>SINV-18-19-00101-1</t>
  </si>
  <si>
    <t>SINV-18-19-00103-1</t>
  </si>
  <si>
    <t>179/GST/ST/1819</t>
  </si>
  <si>
    <t>PH180157</t>
  </si>
  <si>
    <t>PH180156</t>
  </si>
  <si>
    <t>161/18-19</t>
  </si>
  <si>
    <t>160/18-19</t>
  </si>
  <si>
    <t>GST/TRD/41</t>
  </si>
  <si>
    <t>05/SST/18-19/013</t>
  </si>
  <si>
    <t>SIL-00282</t>
  </si>
  <si>
    <t>SIL-00224</t>
  </si>
  <si>
    <t>1819/022</t>
  </si>
  <si>
    <t>1819/024</t>
  </si>
  <si>
    <t>1819/023</t>
  </si>
  <si>
    <t>1819/025</t>
  </si>
  <si>
    <t>KA00000010023146</t>
  </si>
  <si>
    <t>/05/SST/18-19/022</t>
  </si>
  <si>
    <t>/05/SST/18-19/020</t>
  </si>
  <si>
    <t>221/18-19</t>
  </si>
  <si>
    <t>(SVD17-18)59</t>
  </si>
  <si>
    <t>246/GST/ST/1819</t>
  </si>
  <si>
    <t>242/GST/ST/1819</t>
  </si>
  <si>
    <t>SIL-00319</t>
  </si>
  <si>
    <t xml:space="preserve"> SINV18-19-00194</t>
  </si>
  <si>
    <t xml:space="preserve"> SINV18-19-00163</t>
  </si>
  <si>
    <t xml:space="preserve"> SINV18-19-00165</t>
  </si>
  <si>
    <t xml:space="preserve"> SINV18-19-00206</t>
  </si>
  <si>
    <t xml:space="preserve"> SINV18-19-00169-185</t>
  </si>
  <si>
    <t xml:space="preserve"> SINV18-19-00169</t>
  </si>
  <si>
    <t xml:space="preserve"> SINV18-19-00192</t>
  </si>
  <si>
    <t xml:space="preserve"> SINV18-19-00193</t>
  </si>
  <si>
    <t xml:space="preserve"> SINV18-19-00205</t>
  </si>
  <si>
    <t xml:space="preserve"> SINV18-19-00166</t>
  </si>
  <si>
    <t xml:space="preserve"> SINV18-19-00164</t>
  </si>
  <si>
    <t>2018/04/3762</t>
  </si>
  <si>
    <t>DL/INV/18-19/00004</t>
  </si>
  <si>
    <t>kv027</t>
  </si>
  <si>
    <t>SINV18-19-00240</t>
  </si>
  <si>
    <t>DL/INV/18-19/00032</t>
  </si>
  <si>
    <t>249/18-19</t>
  </si>
  <si>
    <t>/05/SST/18-19/032</t>
  </si>
  <si>
    <t>324/GST/ST/1819</t>
  </si>
  <si>
    <t>345/GST/ST/1819</t>
  </si>
  <si>
    <t>379/GST/ST/1819</t>
  </si>
  <si>
    <t>/05/SST/18-19/033</t>
  </si>
  <si>
    <t>OLG/18-19/0643</t>
  </si>
  <si>
    <t>/001000002430</t>
  </si>
  <si>
    <t>/001000002315</t>
  </si>
  <si>
    <t>300/18-19</t>
  </si>
  <si>
    <t>KA00000010023879</t>
  </si>
  <si>
    <t>I05/10007095</t>
  </si>
  <si>
    <t>465/GST/ST/1819</t>
  </si>
  <si>
    <t>330/18-19</t>
  </si>
  <si>
    <t>324/18-19</t>
  </si>
  <si>
    <t>KA00000010023922-923</t>
  </si>
  <si>
    <t>KA00000010023763</t>
  </si>
  <si>
    <t>/001000002316</t>
  </si>
  <si>
    <t>KA00000010024152</t>
  </si>
  <si>
    <t>DBSI/18-19/080</t>
  </si>
  <si>
    <t>BBS/1819/043</t>
  </si>
  <si>
    <t>SIL-00449</t>
  </si>
  <si>
    <t>KA00000010024242</t>
  </si>
  <si>
    <t>KA00000010024323</t>
  </si>
  <si>
    <t>KA00000010024326</t>
  </si>
  <si>
    <t>KA00000010024325</t>
  </si>
  <si>
    <t>SINV-18-19-00315</t>
  </si>
  <si>
    <t>KA00000010024305-24313</t>
  </si>
  <si>
    <t>KA00000010024308</t>
  </si>
  <si>
    <t>/05/SST/18-19/042</t>
  </si>
  <si>
    <t>PH180272</t>
  </si>
  <si>
    <t>PH180271</t>
  </si>
  <si>
    <t>409/18-19</t>
  </si>
  <si>
    <t>410/18-19</t>
  </si>
  <si>
    <t>432/18-19</t>
  </si>
  <si>
    <t>429/18-19</t>
  </si>
  <si>
    <t>I05/10007744</t>
  </si>
  <si>
    <t>DL/INV/18-19/00048</t>
  </si>
  <si>
    <t>466/18-19</t>
  </si>
  <si>
    <t>DL/INV/18-19/00053</t>
  </si>
  <si>
    <t>DL/INV/18-19/00054</t>
  </si>
  <si>
    <t>KA00000010024748-749</t>
  </si>
  <si>
    <t>KA00000010024547</t>
  </si>
  <si>
    <t>/05/SST/18-19/047</t>
  </si>
  <si>
    <t>OLG/18-19/0901</t>
  </si>
  <si>
    <t>19BGST30989</t>
  </si>
  <si>
    <t>CRS/SF/18-19/291</t>
  </si>
  <si>
    <t>INV/18-19/00461</t>
  </si>
  <si>
    <t>KA00000010025052</t>
  </si>
  <si>
    <t>(SVD17-18)132</t>
  </si>
  <si>
    <t>OLG/18-19/0931</t>
  </si>
  <si>
    <t>SINV-18-19-00393</t>
  </si>
  <si>
    <t>521/18-19</t>
  </si>
  <si>
    <t>PH180299</t>
  </si>
  <si>
    <t>PH180300</t>
  </si>
  <si>
    <t>BIO-180108</t>
  </si>
  <si>
    <t>KA00000010025115</t>
  </si>
  <si>
    <t>/KA00000010025200</t>
  </si>
  <si>
    <t>549/18-19</t>
  </si>
  <si>
    <t>DL/INV/18-19/00027</t>
  </si>
  <si>
    <t>FY 2018-19/MIL/DTX-03/045</t>
  </si>
  <si>
    <t>KA00000010025349</t>
  </si>
  <si>
    <t xml:space="preserve"> /015330</t>
  </si>
  <si>
    <t xml:space="preserve"> RKD/1819/1328</t>
  </si>
  <si>
    <t>KA00000010025436</t>
  </si>
  <si>
    <t>KA00000010025474</t>
  </si>
  <si>
    <t>kv050</t>
  </si>
  <si>
    <t>KA00000010025610</t>
  </si>
  <si>
    <t>791/GST/ST/1819</t>
  </si>
  <si>
    <t>((SVD17-18)184</t>
  </si>
  <si>
    <t>No.809</t>
  </si>
  <si>
    <t>OLG/18-19/1118</t>
  </si>
  <si>
    <t>OLG/18-19/1106</t>
  </si>
  <si>
    <t>10 Packs</t>
  </si>
  <si>
    <t>1+1</t>
  </si>
  <si>
    <t>50 Packs</t>
  </si>
  <si>
    <t>10 ul</t>
  </si>
  <si>
    <t>16 ml</t>
  </si>
  <si>
    <t>5 cms</t>
  </si>
  <si>
    <t>10 Column</t>
  </si>
  <si>
    <t>2 ml</t>
  </si>
  <si>
    <t>5*50,2*2 ml</t>
  </si>
  <si>
    <t>6*1500 ml</t>
  </si>
  <si>
    <t>1*1 ml, 1*2 ml</t>
  </si>
  <si>
    <t>300 ul</t>
  </si>
  <si>
    <t>2*2 ml</t>
  </si>
  <si>
    <t>200 ul</t>
  </si>
  <si>
    <t>360 ul</t>
  </si>
  <si>
    <t>0.5 ml</t>
  </si>
  <si>
    <t>100 Hybs</t>
  </si>
  <si>
    <t>25 ml</t>
  </si>
  <si>
    <t>50 Preps</t>
  </si>
  <si>
    <t>10 Rxns/Barcode</t>
  </si>
  <si>
    <t>24 Rxns</t>
  </si>
  <si>
    <t>96 Rxns</t>
  </si>
  <si>
    <t>125 Strips</t>
  </si>
  <si>
    <t>0.1 ml</t>
  </si>
  <si>
    <t>12 ul</t>
  </si>
  <si>
    <t>5 Kg</t>
  </si>
  <si>
    <t>12 ml</t>
  </si>
  <si>
    <t>12ml</t>
  </si>
  <si>
    <t>6ml</t>
  </si>
  <si>
    <t>0.2ml</t>
  </si>
  <si>
    <t>1ml</t>
  </si>
  <si>
    <t>3 ml</t>
  </si>
  <si>
    <t>7 ml</t>
  </si>
  <si>
    <t>100 Packs</t>
  </si>
  <si>
    <t>1440 Pcs</t>
  </si>
  <si>
    <t>500 ul</t>
  </si>
  <si>
    <t>200 ug/ml</t>
  </si>
  <si>
    <t>1 No</t>
  </si>
  <si>
    <t>25 mg</t>
  </si>
  <si>
    <t>50  Nos</t>
  </si>
  <si>
    <t>8 Kg</t>
  </si>
  <si>
    <t>3000 Pcs(1)</t>
  </si>
  <si>
    <t>41 Bp</t>
  </si>
  <si>
    <t>42 Bp</t>
  </si>
  <si>
    <t>44 Bp</t>
  </si>
  <si>
    <t>15 Bp</t>
  </si>
  <si>
    <t>500*6 ml</t>
  </si>
  <si>
    <t xml:space="preserve">500 ml </t>
  </si>
  <si>
    <t>100 ml*10</t>
  </si>
  <si>
    <t>500 ml(6)</t>
  </si>
  <si>
    <t>2-8°C</t>
  </si>
  <si>
    <t xml:space="preserve">RT </t>
  </si>
  <si>
    <t>RT</t>
  </si>
  <si>
    <t>AT</t>
  </si>
  <si>
    <t xml:space="preserve">AT </t>
  </si>
  <si>
    <t>DCGL/FRZ-25</t>
  </si>
  <si>
    <t>Rack No.11</t>
  </si>
  <si>
    <t>DCGL/FRZ-13</t>
  </si>
  <si>
    <t>Rack No.08</t>
  </si>
  <si>
    <t>Rack No.17</t>
  </si>
  <si>
    <t>Rack No.10</t>
  </si>
  <si>
    <t>Rack No.02</t>
  </si>
  <si>
    <t>Rack No.03</t>
  </si>
  <si>
    <t>DCGL/FRZ-27</t>
  </si>
  <si>
    <t>Rack No.16</t>
  </si>
  <si>
    <t>DCGL/FRZ-15</t>
  </si>
  <si>
    <t>Rack No.06</t>
  </si>
  <si>
    <t>Yellow Cabinet</t>
  </si>
  <si>
    <t>Rack No.19</t>
  </si>
  <si>
    <t>Rack No.05</t>
  </si>
  <si>
    <t>Rack No.07</t>
  </si>
  <si>
    <t>Rack No.15</t>
  </si>
  <si>
    <t>Rack No.12</t>
  </si>
  <si>
    <t>-80°C DIA Lab Handover to Anil Dalvi</t>
  </si>
  <si>
    <t>Rack No.3</t>
  </si>
  <si>
    <t>Rack No.01</t>
  </si>
  <si>
    <t>Thermo</t>
  </si>
  <si>
    <t>Rack No.13</t>
  </si>
  <si>
    <t>Rack No.14</t>
  </si>
  <si>
    <t>-80°C</t>
  </si>
  <si>
    <t>AM1975-S1</t>
  </si>
  <si>
    <t>i. Recoverall total Nucleic acid isolation(Ambion) box 2 of 2</t>
  </si>
  <si>
    <t>ii.ExoRNeasy column</t>
  </si>
  <si>
    <t>Polyester white lables 50*25 mm</t>
  </si>
  <si>
    <t>Polyester white lables 22*9 mm</t>
  </si>
  <si>
    <t>Zip lock Bag 4x6</t>
  </si>
  <si>
    <t>Wax Resin ribbon 55 mm x 74 mm</t>
  </si>
  <si>
    <t>Vinyle gloves Medium</t>
  </si>
  <si>
    <t>Rohem Glass slides frosted</t>
  </si>
  <si>
    <t>Slide storage box</t>
  </si>
  <si>
    <t>Syringe 5 ml Nipro</t>
  </si>
  <si>
    <t>Face Mask</t>
  </si>
  <si>
    <t xml:space="preserve">LFSQ 8*9 lint free wipes </t>
  </si>
  <si>
    <t>Vinyle gloves small</t>
  </si>
  <si>
    <t>Cryogenic Vial 2 ml Polylab</t>
  </si>
  <si>
    <t>Deep chill container</t>
  </si>
  <si>
    <t xml:space="preserve">Polyster White label  box 50x25mm   </t>
  </si>
  <si>
    <t>Wax resin ribbons 55x74mm</t>
  </si>
  <si>
    <t>Eurofins Primers (TP53rs730882029F-R)</t>
  </si>
  <si>
    <t xml:space="preserve"> 4366072(4352042)</t>
  </si>
  <si>
    <t>1.07024.2521</t>
  </si>
  <si>
    <t>1.93221.0521</t>
  </si>
  <si>
    <t>15628-019</t>
  </si>
  <si>
    <t>2400D</t>
  </si>
  <si>
    <t xml:space="preserve">2790D </t>
  </si>
  <si>
    <t>4384266(4391128)</t>
  </si>
  <si>
    <t>81700DE-Taqplasmid _VF</t>
  </si>
  <si>
    <t>A24893</t>
  </si>
  <si>
    <t>A24974</t>
  </si>
  <si>
    <t>AL162S</t>
  </si>
  <si>
    <t>CG323</t>
  </si>
  <si>
    <t>CM0484A</t>
  </si>
  <si>
    <t>EK1-FAM</t>
  </si>
  <si>
    <t>IMR-32</t>
  </si>
  <si>
    <t>P002-025R BRCA1</t>
  </si>
  <si>
    <t>P090-025R BRCA2</t>
  </si>
  <si>
    <t xml:space="preserve">Parafilm Roll 2''x 250 ft </t>
  </si>
  <si>
    <t>Spinwin MC 00 micro centrifuge 8*200 ul tubes strips rotor(SN-1601S056)</t>
  </si>
  <si>
    <t xml:space="preserve">D.P.X Mountant </t>
  </si>
  <si>
    <t>Vac valves</t>
  </si>
  <si>
    <t>Laboline</t>
  </si>
  <si>
    <t>Cryo cube box</t>
  </si>
  <si>
    <t>Methanol</t>
  </si>
  <si>
    <t xml:space="preserve">BD Syringe 10 ml </t>
  </si>
  <si>
    <t>CEPH DNA</t>
  </si>
  <si>
    <t>Culture tube 16*125 mm</t>
  </si>
  <si>
    <t>Pipet tips for the auto DG system 40/pack</t>
  </si>
  <si>
    <t xml:space="preserve">MicroAmp optical 8 cap strips </t>
  </si>
  <si>
    <t>ii. Gene expression master mix</t>
  </si>
  <si>
    <t xml:space="preserve">Taqman Preamp master mix kit </t>
  </si>
  <si>
    <t>AMPlitaq Gold 360 DNA Polymerase</t>
  </si>
  <si>
    <t>Accessories Kit</t>
  </si>
  <si>
    <t xml:space="preserve">Genotyping plate 128 Format </t>
  </si>
  <si>
    <t>Attune Focusing fluid 1X</t>
  </si>
  <si>
    <t xml:space="preserve">Choroform </t>
  </si>
  <si>
    <t>Ammonium chloride</t>
  </si>
  <si>
    <t xml:space="preserve">100 Bp Ladder  </t>
  </si>
  <si>
    <t xml:space="preserve">Automated droplet generation oil for probes </t>
  </si>
  <si>
    <t>Formaldehyded solution Thermo</t>
  </si>
  <si>
    <t>Sodium Hypochlorite 4% Fischer Scientific</t>
  </si>
  <si>
    <t>i. Preamp master mix (2x)</t>
  </si>
  <si>
    <t>Tough Tags</t>
  </si>
  <si>
    <t>PBS pH 7.4 (10X)</t>
  </si>
  <si>
    <t>Syn Gene Minimum portal (ID-17AAG7QC)</t>
  </si>
  <si>
    <t>Ion Proton wash 2 Bottles</t>
  </si>
  <si>
    <t>Attune wash solution</t>
  </si>
  <si>
    <t>RPMI 1640 With phenol red</t>
  </si>
  <si>
    <t>DNA Zap Solution</t>
  </si>
  <si>
    <t>Embedding cassettes pista green (Himedia)</t>
  </si>
  <si>
    <t xml:space="preserve">Vimentin antibody  </t>
  </si>
  <si>
    <t>EK1 salsa MLPA reagent kit (SR.MRCH-89584)</t>
  </si>
  <si>
    <t>IMR-32 Neuroblastoma, Cell Line</t>
  </si>
  <si>
    <t>Microamp optical 96 well plate 0.2 ml</t>
  </si>
  <si>
    <t>Salsa MLPA P002 BRCA1 Probemix</t>
  </si>
  <si>
    <t>Salsa MLPA P090 BRCA2 Probemix</t>
  </si>
  <si>
    <t xml:space="preserve">Mirvana miRNA Isolation Kit </t>
  </si>
  <si>
    <t>3 KVA Servo</t>
  </si>
  <si>
    <t>H5VA5RF104</t>
  </si>
  <si>
    <t>I4217</t>
  </si>
  <si>
    <t>/00002936763</t>
  </si>
  <si>
    <t>/0000324936</t>
  </si>
  <si>
    <t>I0377Q213</t>
  </si>
  <si>
    <t>/0000293072</t>
  </si>
  <si>
    <t>1354C401</t>
  </si>
  <si>
    <t>217C443</t>
  </si>
  <si>
    <t>QPW133W11</t>
  </si>
  <si>
    <t>JS-250917</t>
  </si>
  <si>
    <t>/00510329</t>
  </si>
  <si>
    <t>1200-7301-8</t>
  </si>
  <si>
    <t>B270118-2 &amp; B171117-1</t>
  </si>
  <si>
    <t>2015ET08B</t>
  </si>
  <si>
    <t>/00589321</t>
  </si>
  <si>
    <t>/0000309045</t>
  </si>
  <si>
    <t>B238020</t>
  </si>
  <si>
    <t>/00592551</t>
  </si>
  <si>
    <t>SR111285</t>
  </si>
  <si>
    <t>I5015Q523</t>
  </si>
  <si>
    <t>I1377Q313</t>
  </si>
  <si>
    <t>/03916800</t>
  </si>
  <si>
    <t>I0357Q221</t>
  </si>
  <si>
    <t>D1-0616</t>
  </si>
  <si>
    <t>B1-1115</t>
  </si>
  <si>
    <t>QPW133W11 &amp; QPP315C</t>
  </si>
  <si>
    <t>JS-080118-13 &amp; JS-250917-7</t>
  </si>
  <si>
    <t>P170130-000H05</t>
  </si>
  <si>
    <t>293D-06-37-020218</t>
  </si>
  <si>
    <t>H2NA2MC103</t>
  </si>
  <si>
    <t>H2NA2MG107</t>
  </si>
  <si>
    <t>JS-080118-11 &amp; JS-250917-09</t>
  </si>
  <si>
    <t>JW-300516-9 &amp;  JW-010316-1</t>
  </si>
  <si>
    <t>/00557372</t>
  </si>
  <si>
    <t>1608055 &amp; 1602053</t>
  </si>
  <si>
    <t>1606026 &amp; 1508025</t>
  </si>
  <si>
    <t>1606026 &amp; 1601024</t>
  </si>
  <si>
    <t>1609063 &amp;1604062</t>
  </si>
  <si>
    <t>/0292CIC08</t>
  </si>
  <si>
    <t>/0293CIC08</t>
  </si>
  <si>
    <t>I35H4Q213 &amp; I15H3Q221</t>
  </si>
  <si>
    <t>K080716</t>
  </si>
  <si>
    <t>A240118</t>
  </si>
  <si>
    <t>I0357Q217</t>
  </si>
  <si>
    <t>2317K</t>
  </si>
  <si>
    <t>QRV822A &amp; QPP315B</t>
  </si>
  <si>
    <t>/0000276750</t>
  </si>
  <si>
    <t>295/MARCH/2018</t>
  </si>
  <si>
    <t>17K27K73</t>
  </si>
  <si>
    <t>7207878CAV02</t>
  </si>
  <si>
    <t>HA5AA1D110</t>
  </si>
  <si>
    <t>/0000317683</t>
  </si>
  <si>
    <t>/0000317101</t>
  </si>
  <si>
    <t>2015ET08H &amp; 2015ET08B</t>
  </si>
  <si>
    <t>SG14412-2A</t>
  </si>
  <si>
    <t>1705244-3 &amp; 1704241-1</t>
  </si>
  <si>
    <t>/012133</t>
  </si>
  <si>
    <t>F9GA9CD104</t>
  </si>
  <si>
    <t>JS-220318-18 JS-250917-01 &amp; JS-080118-1</t>
  </si>
  <si>
    <t>MPJ827 &amp; MPH067</t>
  </si>
  <si>
    <t xml:space="preserve"> NG875-B051070</t>
  </si>
  <si>
    <t>7300834CAV14</t>
  </si>
  <si>
    <t>/0000220378</t>
  </si>
  <si>
    <t>1900943-1 &amp; 1918725-3</t>
  </si>
  <si>
    <t>IQI018</t>
  </si>
  <si>
    <t>IEX004</t>
  </si>
  <si>
    <t>IED020</t>
  </si>
  <si>
    <t>IED021</t>
  </si>
  <si>
    <t>LQI012</t>
  </si>
  <si>
    <t>IQI019</t>
  </si>
  <si>
    <t>SIT024</t>
  </si>
  <si>
    <t>SIC023</t>
  </si>
  <si>
    <t>SIS024</t>
  </si>
  <si>
    <t>LEG039</t>
  </si>
  <si>
    <t>LIC011</t>
  </si>
  <si>
    <t>SDB003</t>
  </si>
  <si>
    <t>QTR004</t>
  </si>
  <si>
    <t>LEG040</t>
  </si>
  <si>
    <t>LDL005</t>
  </si>
  <si>
    <t>IQI020</t>
  </si>
  <si>
    <t>IPU011</t>
  </si>
  <si>
    <t>SIT025</t>
  </si>
  <si>
    <t>SIS025</t>
  </si>
  <si>
    <t>SIC024</t>
  </si>
  <si>
    <t>LEG041</t>
  </si>
  <si>
    <t>LAA005</t>
  </si>
  <si>
    <t>IED022</t>
  </si>
  <si>
    <t>QQD004</t>
  </si>
  <si>
    <t>IQI021</t>
  </si>
  <si>
    <t>LEG042</t>
  </si>
  <si>
    <t>LQI013</t>
  </si>
  <si>
    <t>LXF008</t>
  </si>
  <si>
    <t>LEG043</t>
  </si>
  <si>
    <t>LQA004</t>
  </si>
  <si>
    <t>LXF009</t>
  </si>
  <si>
    <t>LEG044</t>
  </si>
  <si>
    <t>SIS026</t>
  </si>
  <si>
    <t>SIT026</t>
  </si>
  <si>
    <t>SIC025</t>
  </si>
  <si>
    <t>IQI022</t>
  </si>
  <si>
    <t>LEG045</t>
  </si>
  <si>
    <t>LIC012</t>
  </si>
  <si>
    <t>IMM014</t>
  </si>
  <si>
    <t>IED023</t>
  </si>
  <si>
    <t>IQI023</t>
  </si>
  <si>
    <t>SIS027</t>
  </si>
  <si>
    <t>SDB004</t>
  </si>
  <si>
    <t>SIT027</t>
  </si>
  <si>
    <t>SIC026</t>
  </si>
  <si>
    <t>IQI024</t>
  </si>
  <si>
    <t>LEG046</t>
  </si>
  <si>
    <t>LQA005</t>
  </si>
  <si>
    <t>IPU012</t>
  </si>
  <si>
    <t>LXF010</t>
  </si>
  <si>
    <t>LEG047</t>
  </si>
  <si>
    <t>SIT028</t>
  </si>
  <si>
    <t>SIS028</t>
  </si>
  <si>
    <t>SIC027</t>
  </si>
  <si>
    <t>LQI014</t>
  </si>
  <si>
    <t>LIC013</t>
  </si>
  <si>
    <t>LEG048</t>
  </si>
  <si>
    <t>IQI025</t>
  </si>
  <si>
    <t>SIT029</t>
  </si>
  <si>
    <t>SIS029</t>
  </si>
  <si>
    <t>SIC028</t>
  </si>
  <si>
    <t>QTR005</t>
  </si>
  <si>
    <t>LQA006</t>
  </si>
  <si>
    <t>SIS030</t>
  </si>
  <si>
    <t>SIT030</t>
  </si>
  <si>
    <t>SIC029</t>
  </si>
  <si>
    <t>SDB005</t>
  </si>
  <si>
    <t>LIL005</t>
  </si>
  <si>
    <t>LEG049</t>
  </si>
  <si>
    <t>IED024</t>
  </si>
  <si>
    <t>CTC</t>
  </si>
  <si>
    <t>ATC</t>
  </si>
  <si>
    <t xml:space="preserve">NGS </t>
  </si>
  <si>
    <t>ANL</t>
  </si>
  <si>
    <t>ATC/CTC</t>
  </si>
  <si>
    <t>IHC</t>
  </si>
  <si>
    <t>Diagnostics</t>
  </si>
  <si>
    <t>ITD</t>
  </si>
  <si>
    <t xml:space="preserve">DIA-NGS </t>
  </si>
  <si>
    <t>Histo/IHC</t>
  </si>
  <si>
    <t>DIA ddPCR</t>
  </si>
  <si>
    <t xml:space="preserve">NGS-R&amp;D </t>
  </si>
  <si>
    <t>ddPCR DIA</t>
  </si>
  <si>
    <t xml:space="preserve">R &amp; D </t>
  </si>
  <si>
    <t>R &amp; D</t>
  </si>
  <si>
    <t>R &amp; I</t>
  </si>
  <si>
    <t xml:space="preserve">R&amp;D </t>
  </si>
  <si>
    <t>Canconnect/CTC</t>
  </si>
  <si>
    <t>Akshay Ainwale</t>
  </si>
  <si>
    <t>Zoaib Shaikh</t>
  </si>
  <si>
    <t>Amol K</t>
  </si>
  <si>
    <t>Utkarsha Tambat</t>
  </si>
  <si>
    <t>Rishikesh Bangale</t>
  </si>
  <si>
    <t>Umesh Wakalekar</t>
  </si>
  <si>
    <t>Dr. Pooja Fulmali</t>
  </si>
  <si>
    <t>Avinash Shardul</t>
  </si>
  <si>
    <t>Dhanashree Kotwal</t>
  </si>
  <si>
    <t>Sachin Hatkar</t>
  </si>
  <si>
    <t>Acchana Adhav</t>
  </si>
  <si>
    <t>Poonam Tiwari</t>
  </si>
  <si>
    <t xml:space="preserve">Ashok </t>
  </si>
  <si>
    <t>180134-S3</t>
  </si>
  <si>
    <t>For Entering Inward</t>
  </si>
  <si>
    <t>Enter the cat no first.</t>
  </si>
  <si>
    <t>IF not for or Message "Enter Data in Product Master", Enter the Cat No and Description in the product master sheet.</t>
  </si>
  <si>
    <t>Enter remaining details.</t>
  </si>
  <si>
    <t xml:space="preserve">For entering Outward </t>
  </si>
  <si>
    <t>Notes:</t>
  </si>
  <si>
    <t>Try to enter each lot wise product to track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</si>
</sst>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[$-409]d\-mmm\-yy;@"/>
    <numFmt numFmtId="165" formatCode="[$-409]d/mmm/yy;@"/>
    <numFmt numFmtId="166" formatCode="0\°\C"/>
    <numFmt numFmtId="167" formatCode="_ [$₹-4009]\ * #,##0.00_ ;_ [$₹-4009]\ * \-#,##0.00_ ;_ [$₹-4009]\ * &quot;-&quot;??_ ;_ @_ "/>
  </numFmts>
  <fonts count="13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Calibri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4" fontId="11" fillId="0" borderId="0" applyFon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 applyFo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66" fontId="0" fillId="0" borderId="0" xfId="0" applyNumberFormat="1"/>
    <xf numFmtId="0" fontId="4" fillId="0" borderId="1" xfId="0" applyFont="1" applyBorder="1" applyAlignment="1" applyProtection="1">
      <alignment horizontal="center" vertical="center" wrapText="1"/>
      <protection locked="0" hidden="1"/>
    </xf>
    <xf numFmtId="14" fontId="4" fillId="0" borderId="1" xfId="0" applyNumberFormat="1" applyFont="1" applyBorder="1" applyAlignment="1" applyProtection="1">
      <alignment horizontal="center" vertical="center" wrapText="1"/>
      <protection locked="0" hidden="1"/>
    </xf>
    <xf numFmtId="166" fontId="0" fillId="0" borderId="1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4" xfId="0" applyBorder="1"/>
    <xf numFmtId="0" fontId="10" fillId="0" borderId="5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0" fontId="10" fillId="0" borderId="7" xfId="0" applyFont="1" applyBorder="1"/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0" fillId="0" borderId="9" xfId="0" applyNumberFormat="1" applyFont="1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 hidden="1"/>
    </xf>
    <xf numFmtId="16" fontId="0" fillId="0" borderId="0" xfId="0" applyNumberFormat="1"/>
    <xf numFmtId="44" fontId="4" fillId="0" borderId="1" xfId="2" applyFont="1" applyBorder="1" applyAlignment="1">
      <alignment horizontal="center" vertical="center" wrapText="1"/>
    </xf>
    <xf numFmtId="44" fontId="4" fillId="0" borderId="1" xfId="2" applyFont="1" applyBorder="1" applyAlignment="1" applyProtection="1">
      <alignment horizontal="center" vertical="center" wrapText="1"/>
      <protection locked="0" hidden="1"/>
    </xf>
    <xf numFmtId="44" fontId="0" fillId="0" borderId="1" xfId="2" applyFont="1" applyBorder="1" applyAlignment="1">
      <alignment horizontal="center" vertical="center" wrapText="1"/>
    </xf>
    <xf numFmtId="44" fontId="2" fillId="0" borderId="0" xfId="2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4" fontId="1" fillId="0" borderId="1" xfId="2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  <protection locked="0" hidden="1"/>
    </xf>
    <xf numFmtId="166" fontId="4" fillId="0" borderId="1" xfId="0" applyNumberFormat="1" applyFont="1" applyBorder="1" applyAlignment="1" applyProtection="1">
      <alignment horizontal="center" vertical="center" wrapText="1"/>
      <protection locked="0" hidden="1"/>
    </xf>
    <xf numFmtId="0" fontId="6" fillId="0" borderId="1" xfId="0" applyFont="1" applyBorder="1" applyAlignment="1" applyProtection="1">
      <alignment horizontal="center" vertical="center" wrapText="1"/>
      <protection locked="0" hidden="1"/>
    </xf>
    <xf numFmtId="44" fontId="6" fillId="0" borderId="1" xfId="2" applyFont="1" applyBorder="1" applyAlignment="1" applyProtection="1">
      <alignment horizontal="center" vertical="center" wrapText="1"/>
      <protection locked="0" hidden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  <protection locked="0" hidden="1"/>
    </xf>
    <xf numFmtId="164" fontId="4" fillId="0" borderId="1" xfId="0" applyNumberFormat="1" applyFont="1" applyBorder="1" applyAlignment="1" applyProtection="1">
      <alignment horizontal="center" vertical="center" wrapText="1"/>
      <protection locked="0" hidden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1" applyNumberFormat="1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wrapText="1"/>
    </xf>
    <xf numFmtId="0" fontId="0" fillId="0" borderId="0" xfId="0" applyAlignment="1" applyProtection="1">
      <alignment horizontal="center"/>
      <protection locked="0" hidden="1"/>
    </xf>
    <xf numFmtId="14" fontId="3" fillId="0" borderId="1" xfId="0" applyNumberFormat="1" applyFont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 applyProtection="1">
      <alignment horizontal="center" vertical="center" wrapText="1"/>
      <protection locked="0" hidden="1"/>
    </xf>
    <xf numFmtId="0" fontId="6" fillId="0" borderId="1" xfId="0" applyFont="1" applyFill="1" applyBorder="1" applyAlignment="1" applyProtection="1">
      <alignment horizontal="center" vertical="center" wrapText="1"/>
      <protection locked="0" hidden="1"/>
    </xf>
    <xf numFmtId="0" fontId="6" fillId="0" borderId="1" xfId="0" applyFont="1" applyFill="1" applyBorder="1" applyAlignment="1" applyProtection="1">
      <alignment horizontal="left" vertical="center" wrapText="1"/>
      <protection locked="0" hidden="1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0" xfId="0" applyFont="1" applyBorder="1" applyAlignment="1" applyProtection="1">
      <alignment horizontal="center" vertical="center" wrapText="1"/>
      <protection locked="0" hidden="1"/>
    </xf>
    <xf numFmtId="0" fontId="4" fillId="0" borderId="6" xfId="0" applyFont="1" applyFill="1" applyBorder="1" applyAlignment="1" applyProtection="1">
      <alignment horizontal="center" vertical="center" wrapText="1"/>
      <protection locked="0" hidden="1"/>
    </xf>
    <xf numFmtId="0" fontId="4" fillId="0" borderId="6" xfId="0" applyFont="1" applyFill="1" applyBorder="1" applyAlignment="1" applyProtection="1">
      <alignment horizontal="left" vertical="center" wrapText="1"/>
      <protection locked="0" hidden="1"/>
    </xf>
    <xf numFmtId="0" fontId="3" fillId="0" borderId="6" xfId="0" applyFont="1" applyBorder="1" applyAlignment="1" applyProtection="1">
      <alignment horizontal="center" vertical="center" wrapText="1"/>
      <protection locked="0" hidden="1"/>
    </xf>
    <xf numFmtId="14" fontId="3" fillId="0" borderId="6" xfId="0" applyNumberFormat="1" applyFont="1" applyBorder="1" applyAlignment="1" applyProtection="1">
      <alignment horizontal="center" vertical="center" wrapText="1"/>
      <protection locked="0" hidden="1"/>
    </xf>
    <xf numFmtId="0" fontId="4" fillId="0" borderId="6" xfId="0" applyNumberFormat="1" applyFont="1" applyFill="1" applyBorder="1" applyAlignment="1" applyProtection="1">
      <alignment horizontal="center" vertical="center" wrapText="1"/>
      <protection locked="0" hidden="1"/>
    </xf>
    <xf numFmtId="14" fontId="4" fillId="0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6" xfId="0" applyFont="1" applyFill="1" applyBorder="1" applyAlignment="1" applyProtection="1">
      <alignment horizontal="center" vertical="center" wrapText="1"/>
      <protection locked="0" hidden="1"/>
    </xf>
    <xf numFmtId="0" fontId="4" fillId="0" borderId="1" xfId="0" applyFont="1" applyFill="1" applyBorder="1" applyAlignment="1" applyProtection="1">
      <alignment horizontal="center" vertical="center" wrapText="1"/>
      <protection locked="0" hidden="1"/>
    </xf>
    <xf numFmtId="0" fontId="4" fillId="0" borderId="1" xfId="0" applyFont="1" applyFill="1" applyBorder="1" applyAlignment="1" applyProtection="1">
      <alignment horizontal="left" vertical="center" wrapText="1"/>
      <protection locked="0" hidden="1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4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 applyProtection="1">
      <alignment horizontal="center" vertical="center"/>
      <protection locked="0" hidden="1"/>
    </xf>
    <xf numFmtId="0" fontId="5" fillId="0" borderId="1" xfId="0" applyFont="1" applyBorder="1" applyAlignment="1" applyProtection="1">
      <alignment horizontal="center" vertical="center" wrapText="1"/>
      <protection locked="0" hidden="1"/>
    </xf>
    <xf numFmtId="0" fontId="2" fillId="0" borderId="1" xfId="0" applyFont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 applyProtection="1">
      <alignment horizontal="left" vertical="center" wrapText="1"/>
      <protection locked="0" hidden="1"/>
    </xf>
    <xf numFmtId="165" fontId="3" fillId="0" borderId="1" xfId="0" applyNumberFormat="1" applyFont="1" applyBorder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" fillId="0" borderId="1" xfId="0" applyFont="1" applyBorder="1" applyAlignment="1" applyProtection="1">
      <alignment horizontal="center" vertical="center"/>
      <protection locked="0" hidden="1"/>
    </xf>
    <xf numFmtId="0" fontId="5" fillId="0" borderId="1" xfId="0" applyFont="1" applyBorder="1" applyAlignment="1" applyProtection="1">
      <alignment horizontal="center" vertical="center"/>
      <protection locked="0" hidden="1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3" fillId="0" borderId="1" xfId="0" applyNumberFormat="1" applyFont="1" applyBorder="1" applyAlignment="1" applyProtection="1">
      <alignment horizontal="center" vertical="center" wrapText="1"/>
      <protection locked="0" hidden="1"/>
    </xf>
    <xf numFmtId="0" fontId="2" fillId="0" borderId="1" xfId="0" applyFont="1" applyBorder="1" applyAlignment="1" applyProtection="1">
      <alignment horizontal="left" vertical="center" wrapText="1"/>
      <protection locked="0" hidden="1"/>
    </xf>
    <xf numFmtId="0" fontId="0" fillId="0" borderId="1" xfId="0" applyBorder="1" applyAlignment="1" applyProtection="1">
      <alignment horizontal="left" vertical="center" wrapText="1"/>
      <protection locked="0" hidden="1"/>
    </xf>
    <xf numFmtId="0" fontId="7" fillId="2" borderId="1" xfId="0" applyFont="1" applyFill="1" applyBorder="1" applyAlignment="1" applyProtection="1">
      <alignment horizontal="center" vertical="center" wrapText="1"/>
      <protection locked="0" hidden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0" fontId="3" fillId="0" borderId="1" xfId="1" applyFont="1" applyBorder="1" applyAlignment="1" applyProtection="1">
      <alignment horizontal="center" vertical="center" wrapText="1"/>
      <protection locked="0" hidden="1"/>
    </xf>
    <xf numFmtId="0" fontId="4" fillId="0" borderId="1" xfId="1" applyFont="1" applyBorder="1" applyAlignment="1" applyProtection="1">
      <alignment horizontal="center" vertical="center" wrapText="1"/>
      <protection locked="0" hidden="1"/>
    </xf>
    <xf numFmtId="0" fontId="0" fillId="0" borderId="1" xfId="0" applyNumberFormat="1" applyFont="1" applyBorder="1" applyAlignment="1" applyProtection="1">
      <alignment vertical="center"/>
      <protection locked="0" hidden="1"/>
    </xf>
    <xf numFmtId="164" fontId="3" fillId="0" borderId="1" xfId="0" applyNumberFormat="1" applyFont="1" applyBorder="1" applyAlignment="1" applyProtection="1">
      <alignment horizontal="center" vertical="center" wrapText="1"/>
      <protection locked="0" hidden="1"/>
    </xf>
    <xf numFmtId="14" fontId="2" fillId="0" borderId="1" xfId="0" applyNumberFormat="1" applyFont="1" applyBorder="1" applyAlignment="1" applyProtection="1">
      <alignment horizontal="center" vertical="center" wrapText="1"/>
      <protection locked="0" hidden="1"/>
    </xf>
    <xf numFmtId="0" fontId="0" fillId="0" borderId="1" xfId="0" applyFont="1" applyBorder="1" applyAlignment="1" applyProtection="1">
      <alignment vertical="center"/>
      <protection locked="0" hidden="1"/>
    </xf>
    <xf numFmtId="0" fontId="5" fillId="0" borderId="1" xfId="0" applyFont="1" applyBorder="1" applyAlignment="1" applyProtection="1">
      <alignment horizontal="left" vertical="center" wrapText="1"/>
      <protection locked="0" hidden="1"/>
    </xf>
    <xf numFmtId="0" fontId="2" fillId="2" borderId="1" xfId="0" applyFont="1" applyFill="1" applyBorder="1" applyAlignment="1" applyProtection="1">
      <alignment horizontal="center" vertical="center" wrapText="1"/>
      <protection locked="0" hidden="1"/>
    </xf>
    <xf numFmtId="14" fontId="4" fillId="0" borderId="1" xfId="0" applyNumberFormat="1" applyFont="1" applyBorder="1" applyAlignment="1" applyProtection="1">
      <alignment horizontal="center" vertical="center"/>
      <protection locked="0" hidden="1"/>
    </xf>
    <xf numFmtId="0" fontId="2" fillId="0" borderId="1" xfId="0" applyFont="1" applyBorder="1" applyAlignment="1" applyProtection="1">
      <alignment vertical="center" wrapText="1"/>
      <protection locked="0" hidden="1"/>
    </xf>
    <xf numFmtId="0" fontId="4" fillId="0" borderId="1" xfId="0" applyFont="1" applyBorder="1" applyAlignment="1" applyProtection="1">
      <alignment vertical="center" wrapText="1"/>
      <protection locked="0" hidden="1"/>
    </xf>
    <xf numFmtId="14" fontId="5" fillId="0" borderId="1" xfId="0" applyNumberFormat="1" applyFont="1" applyBorder="1" applyAlignment="1" applyProtection="1">
      <alignment horizontal="center" vertical="center" wrapText="1"/>
      <protection locked="0" hidden="1"/>
    </xf>
    <xf numFmtId="0" fontId="3" fillId="0" borderId="1" xfId="1" applyFont="1" applyBorder="1" applyAlignment="1" applyProtection="1">
      <alignment horizontal="left" vertical="center" wrapText="1"/>
      <protection locked="0" hidden="1"/>
    </xf>
    <xf numFmtId="0" fontId="4" fillId="0" borderId="1" xfId="1" applyFont="1" applyBorder="1" applyAlignment="1" applyProtection="1">
      <alignment vertical="center" wrapText="1"/>
      <protection locked="0" hidden="1"/>
    </xf>
    <xf numFmtId="14" fontId="4" fillId="0" borderId="1" xfId="1" applyNumberFormat="1" applyFont="1" applyBorder="1" applyAlignment="1" applyProtection="1">
      <alignment horizontal="center" vertical="center" wrapText="1"/>
      <protection locked="0" hidden="1"/>
    </xf>
    <xf numFmtId="0" fontId="0" fillId="0" borderId="0" xfId="0" applyFont="1" applyProtection="1">
      <protection locked="0" hidden="1"/>
    </xf>
    <xf numFmtId="14" fontId="0" fillId="0" borderId="0" xfId="0" applyNumberFormat="1" applyAlignment="1" applyProtection="1">
      <alignment horizontal="center"/>
      <protection locked="0" hidden="1"/>
    </xf>
    <xf numFmtId="167" fontId="0" fillId="0" borderId="0" xfId="0" applyNumberFormat="1" applyProtection="1">
      <protection locked="0" hidden="1"/>
    </xf>
    <xf numFmtId="0" fontId="6" fillId="0" borderId="2" xfId="0" applyFont="1" applyFill="1" applyBorder="1" applyAlignment="1" applyProtection="1">
      <alignment horizontal="center" vertical="center" wrapText="1"/>
      <protection locked="0" hidden="1"/>
    </xf>
    <xf numFmtId="167" fontId="6" fillId="0" borderId="2" xfId="0" applyNumberFormat="1" applyFont="1" applyFill="1" applyBorder="1" applyAlignment="1" applyProtection="1">
      <alignment horizontal="center" vertical="center" wrapText="1"/>
      <protection locked="0" hidden="1"/>
    </xf>
    <xf numFmtId="167" fontId="0" fillId="0" borderId="0" xfId="0" applyNumberFormat="1" applyAlignment="1" applyProtection="1">
      <alignment horizontal="center"/>
      <protection locked="0" hidden="1"/>
    </xf>
    <xf numFmtId="0" fontId="0" fillId="0" borderId="0" xfId="0" applyAlignment="1" applyProtection="1">
      <alignment horizontal="center" wrapText="1"/>
      <protection locked="0" hidden="1"/>
    </xf>
    <xf numFmtId="44" fontId="0" fillId="0" borderId="0" xfId="2" applyFont="1" applyAlignment="1" applyProtection="1">
      <alignment horizontal="center"/>
      <protection locked="0" hidden="1"/>
    </xf>
    <xf numFmtId="166" fontId="4" fillId="0" borderId="4" xfId="0" applyNumberFormat="1" applyFont="1" applyBorder="1" applyAlignment="1" applyProtection="1">
      <alignment horizontal="center" vertical="center" wrapText="1"/>
      <protection locked="0" hidden="1"/>
    </xf>
    <xf numFmtId="0" fontId="0" fillId="0" borderId="4" xfId="0" applyNumberFormat="1" applyFont="1" applyBorder="1" applyAlignment="1" applyProtection="1">
      <alignment vertical="center"/>
      <protection locked="0" hidden="1"/>
    </xf>
    <xf numFmtId="0" fontId="0" fillId="0" borderId="0" xfId="0" applyNumberFormat="1" applyAlignment="1" applyProtection="1">
      <alignment horizontal="center"/>
      <protection locked="0" hidden="1"/>
    </xf>
    <xf numFmtId="44" fontId="0" fillId="0" borderId="1" xfId="2" applyFont="1" applyBorder="1" applyAlignment="1" applyProtection="1">
      <alignment horizontal="center" vertical="center" wrapText="1"/>
      <protection locked="0" hidden="1"/>
    </xf>
    <xf numFmtId="14" fontId="4" fillId="0" borderId="1" xfId="0" applyNumberFormat="1" applyFont="1" applyBorder="1" applyAlignment="1" applyProtection="1">
      <alignment horizontal="left" vertical="center" wrapText="1"/>
      <protection locked="0" hidden="1"/>
    </xf>
    <xf numFmtId="16" fontId="4" fillId="0" borderId="1" xfId="0" applyNumberFormat="1" applyFont="1" applyBorder="1" applyAlignment="1" applyProtection="1">
      <alignment horizontal="center" vertical="center" wrapText="1"/>
      <protection locked="0" hidden="1"/>
    </xf>
    <xf numFmtId="0" fontId="12" fillId="3" borderId="11" xfId="0" applyFont="1" applyFill="1" applyBorder="1" applyAlignment="1" applyProtection="1">
      <alignment horizontal="center" vertical="center" wrapText="1"/>
      <protection locked="0" hidden="1"/>
    </xf>
    <xf numFmtId="0" fontId="12" fillId="4" borderId="12" xfId="0" applyFont="1" applyFill="1" applyBorder="1" applyAlignment="1" applyProtection="1">
      <alignment horizontal="center" vertical="center" wrapText="1"/>
      <protection locked="0" hidden="1"/>
    </xf>
  </cellXfs>
  <cellStyles count="3">
    <cellStyle name="Currency" xfId="2" builtinId="4"/>
    <cellStyle name="Normal" xfId="0" builtinId="0"/>
    <cellStyle name="Normal 6" xfId="1" xr:uid="{F9A63F80-C505-409F-AE63-AD2EB808D17D}"/>
  </cellStyles>
  <dxfs count="109">
    <dxf>
      <alignment horizontal="center" textRotation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numFmt numFmtId="167" formatCode="_ [$₹-4009]\ * #,##0.00_ ;_ [$₹-4009]\ * \-#,##0.00_ ;_ [$₹-4009]\ * &quot;-&quot;??_ ;_ @_ "/>
      <alignment horizontal="center" textRotation="0" indent="0" justifyLastLine="0" shrinkToFit="0" readingOrder="0"/>
      <protection locked="0" hidden="1"/>
    </dxf>
    <dxf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  <protection locked="0" hidden="1"/>
    </dxf>
    <dxf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  <protection locked="0" hidden="1"/>
    </dxf>
    <dxf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  <protection locked="0" hidden="1"/>
    </dxf>
    <dxf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alignment horizontal="center" textRotation="0" indent="0" justifyLastLine="0" shrinkToFit="0" readingOrder="0"/>
      <protection locked="0" hidden="1"/>
    </dxf>
    <dxf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numFmt numFmtId="0" formatCode="General"/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numFmt numFmtId="167" formatCode="_ [$₹-4009]\ * #,##0.00_ ;_ [$₹-4009]\ * \-#,##0.00_ ;_ [$₹-4009]\ * &quot;-&quot;??_ ;_ @_ "/>
      <protection locked="0" hidden="1"/>
    </dxf>
    <dxf>
      <alignment horizontal="center" textRotation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numFmt numFmtId="0" formatCode="General"/>
      <alignment horizontal="center" textRotation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numFmt numFmtId="19" formatCode="dd/mm/yyyy"/>
      <alignment horizontal="center" textRotation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numFmt numFmtId="19" formatCode="dd/mm/yyyy"/>
      <alignment horizontal="center" textRotation="0" indent="0" justifyLastLine="0" shrinkToFit="0" readingOrder="0"/>
      <protection locked="0" hidden="1"/>
    </dxf>
    <dxf>
      <numFmt numFmtId="0" formatCode="General"/>
      <alignment horizontal="center" textRotation="0" indent="0" justifyLastLine="0" shrinkToFit="0" readingOrder="0"/>
      <protection locked="0" hidden="1"/>
    </dxf>
    <dxf>
      <alignment horizontal="center" textRotation="0" indent="0" justifyLastLine="0" shrinkToFit="0" readingOrder="0"/>
      <protection locked="0" hidden="1"/>
    </dxf>
    <dxf>
      <numFmt numFmtId="0" formatCode="General"/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protection locked="0" hidden="1"/>
    </dxf>
    <dxf>
      <font>
        <b val="0"/>
      </font>
      <numFmt numFmtId="0" formatCode="General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protection locked="0" hidden="1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6" formatCode="0\°\C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[$-409]d\-mmm\-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family val="1"/>
      </font>
      <alignment vertical="center" textRotation="0" wrapText="1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\°\C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1933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FD5CE0-E862-4AF5-8CB4-9528D305B676}"/>
            </a:ext>
          </a:extLst>
        </xdr:cNvPr>
        <xdr:cNvSpPr txBox="1"/>
      </xdr:nvSpPr>
      <xdr:spPr>
        <a:xfrm>
          <a:off x="24007762" y="14979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17</xdr:col>
      <xdr:colOff>0</xdr:colOff>
      <xdr:row>1933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1D8D4E-E224-4AD2-A5D6-5EF0457883B0}"/>
            </a:ext>
          </a:extLst>
        </xdr:cNvPr>
        <xdr:cNvSpPr txBox="1"/>
      </xdr:nvSpPr>
      <xdr:spPr>
        <a:xfrm>
          <a:off x="24007762" y="2024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17</xdr:col>
      <xdr:colOff>0</xdr:colOff>
      <xdr:row>1933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AF72C2-8D27-4B78-8FC6-C32A348F8B0F}"/>
            </a:ext>
          </a:extLst>
        </xdr:cNvPr>
        <xdr:cNvSpPr txBox="1"/>
      </xdr:nvSpPr>
      <xdr:spPr>
        <a:xfrm>
          <a:off x="24007762" y="21178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1452562</xdr:colOff>
      <xdr:row>209</xdr:row>
      <xdr:rowOff>114300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FA5CD9-5AA3-4874-85D4-C0ED89FC5134}"/>
            </a:ext>
          </a:extLst>
        </xdr:cNvPr>
        <xdr:cNvSpPr txBox="1"/>
      </xdr:nvSpPr>
      <xdr:spPr>
        <a:xfrm>
          <a:off x="23436262" y="5057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1452562</xdr:colOff>
      <xdr:row>440</xdr:row>
      <xdr:rowOff>114300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B9A277-C74A-4292-985E-B33379765CB7}"/>
            </a:ext>
          </a:extLst>
        </xdr:cNvPr>
        <xdr:cNvSpPr txBox="1"/>
      </xdr:nvSpPr>
      <xdr:spPr>
        <a:xfrm>
          <a:off x="23436262" y="103203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1452562</xdr:colOff>
      <xdr:row>477</xdr:row>
      <xdr:rowOff>114300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14109E-0ACA-447F-816D-67C6DC245CAF}"/>
            </a:ext>
          </a:extLst>
        </xdr:cNvPr>
        <xdr:cNvSpPr txBox="1"/>
      </xdr:nvSpPr>
      <xdr:spPr>
        <a:xfrm>
          <a:off x="23436262" y="11257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F352F4-5B19-4A25-95ED-B1969454BE35}" name="Table5" displayName="Table5" ref="A1:H686" totalsRowShown="0" headerRowDxfId="104" headerRowBorderDxfId="103" tableBorderDxfId="102" totalsRowBorderDxfId="101">
  <autoFilter ref="A1:H686" xr:uid="{E685D802-6859-4CC9-A288-D68BEA711905}"/>
  <tableColumns count="8">
    <tableColumn id="1" xr3:uid="{AF93DCD9-66C8-48BC-B6A3-8CC4FBA23BCE}" name="SN" dataDxfId="100"/>
    <tableColumn id="2" xr3:uid="{0A1432D5-556E-4DA6-8054-8D864C25C6D5}" name="Cat No" dataDxfId="99"/>
    <tableColumn id="3" xr3:uid="{77DEFDB2-EBC2-4451-9251-00A709C72BD2}" name="Description of material" dataDxfId="98"/>
    <tableColumn id="4" xr3:uid="{10E6BEC5-73F2-4784-94A2-A734790EE72B}" name="Unit" dataDxfId="97"/>
    <tableColumn id="5" xr3:uid="{205BF5A2-41BB-4C76-A61C-F2502318FC5A}" name="Pack size" dataDxfId="96"/>
    <tableColumn id="6" xr3:uid="{BAEAA27B-79EB-4A90-8BC1-F641B98D11B1}" name="Storage Temperature" dataDxfId="95"/>
    <tableColumn id="7" xr3:uid="{1B151C19-CA13-4640-A5EA-F14B174B480F}" name="Product Category" dataDxfId="94"/>
    <tableColumn id="8" xr3:uid="{B9C8CE70-3366-403A-A545-6D266CE20CFE}" name="Stock As on 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52A22-839E-4014-B405-27F21A0660DD}" name="Table1" displayName="Table1" ref="A1:U1501" totalsRowShown="0" headerRowDxfId="89" dataDxfId="87" headerRowBorderDxfId="88" tableBorderDxfId="86" totalsRowBorderDxfId="85">
  <autoFilter ref="A1:U1501" xr:uid="{7227C5EB-A3EC-4A33-9B2B-26120845D4B6}"/>
  <tableColumns count="21">
    <tableColumn id="1" xr3:uid="{C8E0519A-AA58-4CE7-AC5D-28455B43B22C}" name="SN" dataDxfId="84"/>
    <tableColumn id="12" xr3:uid="{2927AD92-A656-42A8-9B88-9442DA17A533}" name=" Receipt Date" dataDxfId="83"/>
    <tableColumn id="2" xr3:uid="{6305CD6A-CB35-4927-8562-1A41299220C1}" name="Description of material" dataDxfId="82"/>
    <tableColumn id="3" xr3:uid="{9685C163-A565-46C2-A9F7-8EAE8CC3D577}" name="Product Category" dataDxfId="81">
      <calculatedColumnFormula>VLOOKUP(E2,'Product Master'!B:G,6,)</calculatedColumnFormula>
    </tableColumn>
    <tableColumn id="4" xr3:uid="{C6E900E4-0B03-4019-AF05-DA616697CF83}" name="P/N.   Cat. No." dataDxfId="80"/>
    <tableColumn id="5" xr3:uid="{702FF9D3-19A8-44CE-92DF-EFC006EFBE40}" name="Lot No" dataDxfId="79"/>
    <tableColumn id="6" xr3:uid="{7BFFD802-5ED3-4BDD-9DE8-C7CDEE0C76F6}" name="Unit" dataDxfId="78"/>
    <tableColumn id="7" xr3:uid="{FCD58537-452A-4C30-B761-3E6D4E1E912C}" name="Pack size" dataDxfId="77"/>
    <tableColumn id="8" xr3:uid="{9E095A3A-8698-46D2-8C64-FF9C63C4F4F7}" name="Qty" dataDxfId="76"/>
    <tableColumn id="9" xr3:uid="{AE7105BE-2A69-4CE7-AB9A-E33892BCD620}" name="Expiry Date" dataDxfId="75"/>
    <tableColumn id="10" xr3:uid="{A929A2EA-C748-44D8-BCF4-0157376F65FD}" name="PO. NO. (DCGL/)" dataDxfId="74"/>
    <tableColumn id="11" xr3:uid="{947D296D-7DEA-4A09-BC26-98ED677ED92A}" name="GIIR NO." dataDxfId="73"/>
    <tableColumn id="13" xr3:uid="{8ADFBFAC-1AD2-46F8-9FCC-A81DCAC556D3}" name="Bill NO." dataDxfId="72"/>
    <tableColumn id="14" xr3:uid="{3D8D74AC-24A7-40D6-91D3-72E103FC4502}" name="Suppllier Details" dataDxfId="71"/>
    <tableColumn id="15" xr3:uid="{7E1E680F-52E4-4352-A7A3-785A68DFCF7B}" name="Delivery chalan No." dataDxfId="70"/>
    <tableColumn id="16" xr3:uid="{6139B8D5-17DA-464B-BA76-EC5D8B3BDBE7}" name="Base Unit Price (Rs)" dataDxfId="69" dataCellStyle="Currency"/>
    <tableColumn id="17" xr3:uid="{BC9FEE14-82C8-4ACE-89D4-4FB7C029E92E}" name="Total Price" dataDxfId="68" dataCellStyle="Currency">
      <calculatedColumnFormula>I2*P2</calculatedColumnFormula>
    </tableColumn>
    <tableColumn id="18" xr3:uid="{9C373FFA-A06D-4D9C-9030-9A7F0285F6BC}" name="Signature/ Received by" dataDxfId="67"/>
    <tableColumn id="19" xr3:uid="{8310A467-93EC-43BF-BB5F-D2BD26036F87}" name="Remark" dataDxfId="66"/>
    <tableColumn id="20" xr3:uid="{67AF867D-0C97-4F60-8C77-91EB6E2348F5}" name="Storage Temperature" dataDxfId="65">
      <calculatedColumnFormula>IF(ISBLANK(VLOOKUP($E2,'Product Master'!B:F,5,FALSE)),"-",(VLOOKUP($E2,'Product Master'!B:F,5,FALSE)))</calculatedColumnFormula>
    </tableColumn>
    <tableColumn id="21" xr3:uid="{F59456F6-CB99-4CAC-880F-B0D65847A5AA}" name="Storage Location" dataDxfId="6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DB872-674F-45F2-A0EB-8E0606C03BB6}" name="Table2" displayName="Table2" ref="A1:O1501" totalsRowShown="0" headerRowDxfId="57" dataDxfId="55" headerRowBorderDxfId="56" tableBorderDxfId="54" totalsRowBorderDxfId="53">
  <autoFilter ref="A1:O1501" xr:uid="{0BBFF9C1-A465-4D1D-91C5-6C95B23F4542}"/>
  <tableColumns count="15">
    <tableColumn id="1" xr3:uid="{7AF38192-EDF9-4731-B1A1-73666AF097C0}" name="SN" dataDxfId="52"/>
    <tableColumn id="2" xr3:uid="{D298E966-CB86-407D-B281-49C6782F2948}" name="Description of Material" dataDxfId="51">
      <calculatedColumnFormula>IFERROR(VLOOKUP(C2,'Product Master'!B:G,2,),"Enter Data in Product Master")</calculatedColumnFormula>
    </tableColumn>
    <tableColumn id="3" xr3:uid="{6EE9837D-0886-412A-AA8D-8C38B0E6C02F}" name="Part no./ Cat No." dataDxfId="50"/>
    <tableColumn id="4" xr3:uid="{3CBA44A4-3DAE-4304-8327-FC889A8AE331}" name="Lot No" dataDxfId="49"/>
    <tableColumn id="5" xr3:uid="{F7588F11-10C3-4B73-85E5-2F2A45FB1BFA}" name="Date of Issue" dataDxfId="48"/>
    <tableColumn id="6" xr3:uid="{663C2C5B-BF5A-4A0E-A229-06D3613129AB}" name="Unit" dataDxfId="47">
      <calculatedColumnFormula>IFERROR(VLOOKUP($C2,'Product Master'!B:G,3,),"-")</calculatedColumnFormula>
    </tableColumn>
    <tableColumn id="7" xr3:uid="{D9865FCA-B34B-47CC-995C-DD4AB7A21E6D}" name="Pack Size" dataDxfId="46">
      <calculatedColumnFormula>IFERROR(VLOOKUP($C2,'Product Master'!B:G,4,),"-")</calculatedColumnFormula>
    </tableColumn>
    <tableColumn id="8" xr3:uid="{5CCA1B0B-5CFA-4724-B75C-341D78974E00}" name="Quantity" dataDxfId="45"/>
    <tableColumn id="9" xr3:uid="{9B99DDED-0379-45C7-AE8A-BE81960527F7}" name="Expiry Date" dataDxfId="44">
      <calculatedColumnFormula>IFERROR(VLOOKUP(D2,Inward!F:J,5,),"-")</calculatedColumnFormula>
    </tableColumn>
    <tableColumn id="10" xr3:uid="{5FF3671F-A97A-4ED6-AB2B-533E1E5881BE}" name="UID No" dataDxfId="43"/>
    <tableColumn id="11" xr3:uid="{53465760-C109-4161-BAF6-E7361AA1397C}" name="Department" dataDxfId="42"/>
    <tableColumn id="12" xr3:uid="{E244C140-DCA3-4413-BDD1-66C24A259B41}" name="Remark" dataDxfId="41"/>
    <tableColumn id="13" xr3:uid="{29A01B6A-4347-44C5-A041-489BE96441D4}" name="Material Issued By" dataDxfId="40"/>
    <tableColumn id="14" xr3:uid="{1990D1FE-FA99-4AD6-B49C-0BB2E4B7B512}" name="Material Received By" dataDxfId="39"/>
    <tableColumn id="15" xr3:uid="{58345057-BC98-46C3-8964-CFD786D85099}" name="Lot No Search" dataDxfId="38">
      <calculatedColumnFormula>IFERROR(VLOOKUP(Table2[[#This Row],[Lot No]],Inward!F:F,1,FALSE),"Lot Not Matching")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27CAF7-7824-4A60-893E-44C8FD78403E}" name="Table4" displayName="Table4" ref="A1:Q1501" totalsRowShown="0" headerRowDxfId="37" dataDxfId="36">
  <autoFilter ref="A1:Q1501" xr:uid="{D78B6D3B-14C5-425B-8620-46EFCCA7D9B7}"/>
  <tableColumns count="17">
    <tableColumn id="1" xr3:uid="{E198DF17-A776-4D4C-95BC-0A2733CF7A8E}" name="SN" dataDxfId="35"/>
    <tableColumn id="2" xr3:uid="{DB8842E6-ADED-4D97-B71C-C600CDD11F4E}" name="Description of Material" dataDxfId="34">
      <calculatedColumnFormula>Table2[[#This Row],[Description of Material]]</calculatedColumnFormula>
    </tableColumn>
    <tableColumn id="3" xr3:uid="{4EBFB603-A388-4F76-AEE9-7D8EB627F70F}" name="Type of Material" dataDxfId="33">
      <calculatedColumnFormula>IFERROR(VLOOKUP(D2,'Product Master'!B:G,6,),"-")</calculatedColumnFormula>
    </tableColumn>
    <tableColumn id="4" xr3:uid="{8905A1FC-99DD-4753-9793-51DED00EF85A}" name="Part no./ Cat No." dataDxfId="32">
      <calculatedColumnFormula>Table2[[#This Row],[Part no./ Cat No.]]</calculatedColumnFormula>
    </tableColumn>
    <tableColumn id="5" xr3:uid="{EB09175A-14A1-4FDA-9292-414E52B6A239}" name="Lot No" dataDxfId="31">
      <calculatedColumnFormula>IF(ISBLANK(Table2[[#This Row],[Lot No]]),"-",Table2[[#This Row],[Lot No]])</calculatedColumnFormula>
    </tableColumn>
    <tableColumn id="6" xr3:uid="{34D70623-F694-46A0-8C40-79ADBB971D00}" name="Date of Issue" dataDxfId="30">
      <calculatedColumnFormula>IF(ISBLANK(Table2[[#This Row],[Date of Issue]]),"",Table2[[#This Row],[Date of Issue]])</calculatedColumnFormula>
    </tableColumn>
    <tableColumn id="7" xr3:uid="{03815680-1734-4F81-A7C6-9A734619A382}" name="Unit" dataDxfId="29">
      <calculatedColumnFormula>Table2[[#This Row],[Unit]]</calculatedColumnFormula>
    </tableColumn>
    <tableColumn id="8" xr3:uid="{F884E841-CB5C-471B-9D02-341723F6C9BE}" name="Pack Size" dataDxfId="28">
      <calculatedColumnFormula>Table2[[#This Row],[Pack Size]]</calculatedColumnFormula>
    </tableColumn>
    <tableColumn id="9" xr3:uid="{AADFFBD8-BB49-4E9C-8C13-F760855726DE}" name="Quantity" dataDxfId="27">
      <calculatedColumnFormula>Table2[[#This Row],[Quantity]]</calculatedColumnFormula>
    </tableColumn>
    <tableColumn id="10" xr3:uid="{4B44CDBA-5E08-4360-A2BE-7FCB485E1437}" name="Expiry Date" dataDxfId="26">
      <calculatedColumnFormula>Table2[[#This Row],[Expiry Date]]</calculatedColumnFormula>
    </tableColumn>
    <tableColumn id="11" xr3:uid="{8ACF881E-7332-4A2F-89B4-28A4E47D199A}" name="Department" dataDxfId="25">
      <calculatedColumnFormula>Table2[[#This Row],[Department]]</calculatedColumnFormula>
    </tableColumn>
    <tableColumn id="12" xr3:uid="{078A35DA-4DD0-47F8-897B-5042001C0808}" name="Remark" dataDxfId="24">
      <calculatedColumnFormula>IF(ISBLANK(Table2[[#This Row],[Remark]]),"",Table2[[#This Row],[Remark]])</calculatedColumnFormula>
    </tableColumn>
    <tableColumn id="13" xr3:uid="{E23D8B20-B66A-4389-B711-CE50A5BF5C5E}" name="Material Issued By" dataDxfId="23">
      <calculatedColumnFormula>Table2[[#This Row],[Material Issued By]]</calculatedColumnFormula>
    </tableColumn>
    <tableColumn id="14" xr3:uid="{908D0CE9-4EAB-4CDA-BE32-30A4F7858502}" name="Material Issued To" dataDxfId="22">
      <calculatedColumnFormula>Table2[[#This Row],[Material Received By]]</calculatedColumnFormula>
    </tableColumn>
    <tableColumn id="15" xr3:uid="{40DBD951-A6D2-4F10-9F79-B0FBF66A9D73}" name="Unit Price (Rs.)" dataDxfId="21">
      <calculatedColumnFormula>SUMIFS('Stock Statement'!K:K,'Stock Statement'!C:C,Table4[[#This Row],[Part no./ Cat No.]])</calculatedColumnFormula>
    </tableColumn>
    <tableColumn id="16" xr3:uid="{172BBA1B-58BE-4960-9190-97AA72E5CB4C}" name="Total Amount (Rs.)" dataDxfId="20">
      <calculatedColumnFormula>I2*O2</calculatedColumnFormula>
    </tableColumn>
    <tableColumn id="17" xr3:uid="{D2A11D18-FACA-4CBF-AFF5-29E4D6A1DBE7}" name="Available stock in stores" dataDxfId="19">
      <calculatedColumnFormula>SUMIFS('Stock Statement'!J:J,'Stock Statement'!C:C,Table4[[#This Row],[Part no./ Cat No.]])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798DB0-1F8B-4B73-85BA-1FCF92E2A2C2}" name="Table3" displayName="Table3" ref="A1:Q956" totalsRowShown="0" headerRowDxfId="18" dataDxfId="17">
  <autoFilter ref="A1:Q956" xr:uid="{0342958A-110A-4B62-BBB3-DD815A859349}"/>
  <tableColumns count="17">
    <tableColumn id="1" xr3:uid="{436ABA64-4F4A-47D2-A26C-0EB9E81B25D7}" name="SN" dataDxfId="16">
      <calculatedColumnFormula>Table5[[#This Row],[SN]]</calculatedColumnFormula>
    </tableColumn>
    <tableColumn id="2" xr3:uid="{1C17F2AB-31B8-44C1-989D-9767CC5F61B2}" name="Description of Material" dataDxfId="15">
      <calculatedColumnFormula>VLOOKUP($C2,'Product Master'!B:G,2,)</calculatedColumnFormula>
    </tableColumn>
    <tableColumn id="3" xr3:uid="{C6887B23-A1D5-4946-BDBF-1D029A4D513C}" name="Part no./ Cat No." dataDxfId="14">
      <calculatedColumnFormula>Table5[[#This Row],[Cat No]]</calculatedColumnFormula>
    </tableColumn>
    <tableColumn id="4" xr3:uid="{77EAC13F-A7F0-463E-946F-99CD961C6C1F}" name="Catogory" dataDxfId="13">
      <calculatedColumnFormula>(VLOOKUP($C2,'Product Master'!B:G,6,))</calculatedColumnFormula>
    </tableColumn>
    <tableColumn id="5" xr3:uid="{6ACFD378-979F-428F-9E84-9AE190F27C91}" name="Unit" dataDxfId="12">
      <calculatedColumnFormula>VLOOKUP($C2,'Product Master'!B:G,3,)</calculatedColumnFormula>
    </tableColumn>
    <tableColumn id="6" xr3:uid="{0E3018EB-ED5F-42D3-A7C9-5A7F1C6E0B7B}" name="Pack Size" dataDxfId="11">
      <calculatedColumnFormula>VLOOKUP($C2,'Product Master'!B:G,4,)</calculatedColumnFormula>
    </tableColumn>
    <tableColumn id="7" xr3:uid="{9DE9C889-7A36-4C16-B631-433001506A7A}" name="Opening Stock" dataDxfId="10"/>
    <tableColumn id="8" xr3:uid="{F8FE0A4A-9A9B-4BCD-A80C-341DE7E7F157}" name="Receipt" dataDxfId="9">
      <calculatedColumnFormula>SUMIFS(Inward!I:I,Inward!C:C,'Stock Statement'!B2,Inward!E:E,'Stock Statement'!C2)</calculatedColumnFormula>
    </tableColumn>
    <tableColumn id="9" xr3:uid="{41CEECC6-5743-40E5-97B7-AC3790BD9EF2}" name="Issued" dataDxfId="8"/>
    <tableColumn id="10" xr3:uid="{E0A54E82-0B9D-4E84-B6FA-93F757B26150}" name="Balance" dataDxfId="7">
      <calculatedColumnFormula>((G2+H2)-I2)</calculatedColumnFormula>
    </tableColumn>
    <tableColumn id="11" xr3:uid="{FF89896E-CB42-46D4-871D-CC64EDD68896}" name="Base Price" dataDxfId="6">
      <calculatedColumnFormula>LOOKUP(2,1/(Inward!E:E=C2),Inward!Q:Q)</calculatedColumnFormula>
    </tableColumn>
    <tableColumn id="17" xr3:uid="{2F9D96CB-53A5-4AEF-9721-F1E0F5E63908}" name="Opening Stock Price" dataDxfId="5">
      <calculatedColumnFormula>Table3[[#This Row],[Opening Stock]]*Table3[[#This Row],[Base Price]]</calculatedColumnFormula>
    </tableColumn>
    <tableColumn id="18" xr3:uid="{216D5003-1D7B-41B4-9888-B338115650E0}" name="Purchased Price" dataDxfId="4">
      <calculatedColumnFormula>Table3[[#This Row],[Base Price]]*Table3[[#This Row],[Receipt]]</calculatedColumnFormula>
    </tableColumn>
    <tableColumn id="19" xr3:uid="{5580324A-99BB-4C16-96C4-5FB1EDDC0B93}" name="Issued Price" dataDxfId="3">
      <calculatedColumnFormula>Table3[[#This Row],[Base Price]]*Table3[[#This Row],[Issued]]</calculatedColumnFormula>
    </tableColumn>
    <tableColumn id="12" xr3:uid="{D0E0ADF7-B4E9-4542-90EC-175317BE7518}" name="Closing Stock Price" dataDxfId="2">
      <calculatedColumnFormula>MAX(0,J2*K2)</calculatedColumnFormula>
    </tableColumn>
    <tableColumn id="13" xr3:uid="{1059862A-8017-4936-BF5E-FF6D73743746}" name="Re Order Qty" dataDxfId="1"/>
    <tableColumn id="14" xr3:uid="{AD2F4C49-75D0-4811-AE43-F5C0EAFEFE55}" name="Product Discontinu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F693-D81D-4846-B764-0CC801323A8C}">
  <dimension ref="B2:C15"/>
  <sheetViews>
    <sheetView workbookViewId="0">
      <selection activeCell="E18" sqref="E18"/>
    </sheetView>
  </sheetViews>
  <sheetFormatPr defaultRowHeight="15"/>
  <sheetData>
    <row r="2" spans="2:3">
      <c r="B2" t="s">
        <v>2356</v>
      </c>
    </row>
    <row r="4" spans="2:3">
      <c r="B4">
        <v>1</v>
      </c>
      <c r="C4" t="s">
        <v>2357</v>
      </c>
    </row>
    <row r="5" spans="2:3">
      <c r="B5">
        <v>2</v>
      </c>
      <c r="C5" t="s">
        <v>2358</v>
      </c>
    </row>
    <row r="6" spans="2:3">
      <c r="B6">
        <v>3</v>
      </c>
      <c r="C6" t="s">
        <v>2359</v>
      </c>
    </row>
    <row r="9" spans="2:3">
      <c r="B9" t="s">
        <v>2360</v>
      </c>
    </row>
    <row r="10" spans="2:3">
      <c r="B10">
        <v>1</v>
      </c>
      <c r="C10" t="s">
        <v>2357</v>
      </c>
    </row>
    <row r="11" spans="2:3">
      <c r="B11">
        <v>2</v>
      </c>
      <c r="C11" t="s">
        <v>2359</v>
      </c>
    </row>
    <row r="14" spans="2:3">
      <c r="B14" t="s">
        <v>2361</v>
      </c>
    </row>
    <row r="15" spans="2:3">
      <c r="B15">
        <v>1</v>
      </c>
      <c r="C15" t="s">
        <v>2362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166B-7148-4B30-8927-2FE17D35848D}">
  <dimension ref="A1:I686"/>
  <sheetViews>
    <sheetView topLeftCell="A670" workbookViewId="0">
      <selection activeCell="H670" sqref="H670"/>
    </sheetView>
  </sheetViews>
  <sheetFormatPr defaultRowHeight="15.75"/>
  <cols>
    <col min="1" max="1" width="9.140625" style="15"/>
    <col min="2" max="2" width="23.7109375" style="28" customWidth="1"/>
    <col min="3" max="3" width="35.42578125" style="15" customWidth="1"/>
    <col min="4" max="4" width="22" style="10" customWidth="1"/>
    <col min="5" max="5" width="21" style="10" customWidth="1"/>
    <col min="6" max="6" width="21.85546875" style="27" customWidth="1"/>
    <col min="7" max="7" width="18.5703125" bestFit="1" customWidth="1"/>
    <col min="8" max="8" width="13.7109375" bestFit="1" customWidth="1"/>
  </cols>
  <sheetData>
    <row r="1" spans="1:9">
      <c r="A1" s="31" t="s">
        <v>12</v>
      </c>
      <c r="B1" s="21" t="s">
        <v>317</v>
      </c>
      <c r="C1" s="21" t="s">
        <v>0</v>
      </c>
      <c r="D1" s="22" t="s">
        <v>13</v>
      </c>
      <c r="E1" s="22" t="s">
        <v>3</v>
      </c>
      <c r="F1" s="32" t="s">
        <v>16</v>
      </c>
      <c r="G1" s="43" t="s">
        <v>17</v>
      </c>
      <c r="H1" s="33" t="s">
        <v>1244</v>
      </c>
    </row>
    <row r="2" spans="1:9" ht="30">
      <c r="A2" s="29">
        <v>1</v>
      </c>
      <c r="B2" s="16">
        <v>1000</v>
      </c>
      <c r="C2" s="76" t="s">
        <v>2150</v>
      </c>
      <c r="D2" s="64" t="s">
        <v>47</v>
      </c>
      <c r="E2" s="3"/>
      <c r="F2" s="26"/>
      <c r="G2" s="38"/>
      <c r="H2" s="30"/>
    </row>
    <row r="3" spans="1:9">
      <c r="A3" s="29">
        <v>2</v>
      </c>
      <c r="B3" s="5">
        <v>2615</v>
      </c>
      <c r="C3" s="5" t="s">
        <v>345</v>
      </c>
      <c r="D3" s="3" t="s">
        <v>47</v>
      </c>
      <c r="E3" s="3" t="s">
        <v>2036</v>
      </c>
      <c r="F3" s="26"/>
      <c r="G3" s="38"/>
      <c r="H3" s="30"/>
    </row>
    <row r="4" spans="1:9">
      <c r="A4" s="29">
        <v>3</v>
      </c>
      <c r="B4" s="5">
        <v>9057</v>
      </c>
      <c r="C4" s="5" t="s">
        <v>346</v>
      </c>
      <c r="D4" s="3" t="s">
        <v>47</v>
      </c>
      <c r="E4" s="3" t="s">
        <v>235</v>
      </c>
      <c r="F4" s="26" t="s">
        <v>2085</v>
      </c>
      <c r="G4" s="38"/>
      <c r="H4" s="30"/>
    </row>
    <row r="5" spans="1:9" ht="31.5">
      <c r="A5" s="29">
        <v>4</v>
      </c>
      <c r="B5" s="5">
        <v>11235</v>
      </c>
      <c r="C5" s="5" t="s">
        <v>347</v>
      </c>
      <c r="D5" s="3" t="s">
        <v>47</v>
      </c>
      <c r="E5" s="3" t="s">
        <v>185</v>
      </c>
      <c r="F5" s="26" t="s">
        <v>2086</v>
      </c>
      <c r="G5" s="38"/>
      <c r="H5" s="30"/>
    </row>
    <row r="6" spans="1:9">
      <c r="A6" s="29">
        <v>5</v>
      </c>
      <c r="B6" s="16">
        <v>18404</v>
      </c>
      <c r="C6" s="77" t="s">
        <v>2151</v>
      </c>
      <c r="D6" s="64" t="s">
        <v>47</v>
      </c>
      <c r="E6" s="3"/>
      <c r="F6" s="26"/>
      <c r="G6" s="38"/>
      <c r="H6" s="30"/>
      <c r="I6" s="47"/>
    </row>
    <row r="7" spans="1:9">
      <c r="A7" s="29">
        <v>6</v>
      </c>
      <c r="B7" s="5">
        <v>19093</v>
      </c>
      <c r="C7" s="5" t="s">
        <v>348</v>
      </c>
      <c r="D7" s="3" t="s">
        <v>47</v>
      </c>
      <c r="E7" s="3" t="s">
        <v>2037</v>
      </c>
      <c r="F7" s="26" t="s">
        <v>2087</v>
      </c>
      <c r="G7" s="38"/>
      <c r="H7" s="30"/>
    </row>
    <row r="8" spans="1:9">
      <c r="A8" s="29">
        <v>7</v>
      </c>
      <c r="B8" s="16">
        <v>19408</v>
      </c>
      <c r="C8" s="78" t="s">
        <v>2152</v>
      </c>
      <c r="D8" s="64" t="s">
        <v>47</v>
      </c>
      <c r="E8" s="3"/>
      <c r="F8" s="26"/>
      <c r="G8" s="38"/>
      <c r="H8" s="30"/>
    </row>
    <row r="9" spans="1:9">
      <c r="A9" s="29">
        <v>8</v>
      </c>
      <c r="B9" s="5">
        <v>19516</v>
      </c>
      <c r="C9" s="5" t="s">
        <v>349</v>
      </c>
      <c r="D9" s="3" t="s">
        <v>245</v>
      </c>
      <c r="E9" s="3" t="s">
        <v>185</v>
      </c>
      <c r="F9" s="26" t="s">
        <v>2086</v>
      </c>
      <c r="G9" s="38"/>
      <c r="H9" s="30"/>
    </row>
    <row r="10" spans="1:9">
      <c r="A10" s="29">
        <v>9</v>
      </c>
      <c r="B10" s="5">
        <v>21055</v>
      </c>
      <c r="C10" s="5" t="s">
        <v>350</v>
      </c>
      <c r="D10" s="3" t="s">
        <v>47</v>
      </c>
      <c r="E10" s="3" t="s">
        <v>185</v>
      </c>
      <c r="F10" s="26" t="s">
        <v>2086</v>
      </c>
      <c r="G10" s="38"/>
      <c r="H10" s="30"/>
    </row>
    <row r="11" spans="1:9">
      <c r="A11" s="29">
        <v>10</v>
      </c>
      <c r="B11" s="5">
        <v>24505</v>
      </c>
      <c r="C11" s="5" t="s">
        <v>351</v>
      </c>
      <c r="D11" s="3" t="s">
        <v>47</v>
      </c>
      <c r="E11" s="3" t="s">
        <v>185</v>
      </c>
      <c r="F11" s="26" t="s">
        <v>2086</v>
      </c>
      <c r="G11" s="38"/>
      <c r="H11" s="30"/>
    </row>
    <row r="12" spans="1:9">
      <c r="A12" s="29">
        <v>11</v>
      </c>
      <c r="B12" s="5">
        <v>35417</v>
      </c>
      <c r="C12" s="72" t="s">
        <v>352</v>
      </c>
      <c r="D12" s="3" t="s">
        <v>245</v>
      </c>
      <c r="E12" s="3" t="s">
        <v>221</v>
      </c>
      <c r="F12" s="26"/>
      <c r="G12" s="38"/>
      <c r="H12" s="30"/>
    </row>
    <row r="13" spans="1:9">
      <c r="A13" s="29">
        <v>12</v>
      </c>
      <c r="B13" s="16">
        <v>42215</v>
      </c>
      <c r="C13" s="78" t="s">
        <v>2153</v>
      </c>
      <c r="D13" s="64" t="s">
        <v>47</v>
      </c>
      <c r="E13" s="3"/>
      <c r="F13" s="26"/>
      <c r="G13" s="38"/>
      <c r="H13" s="30"/>
    </row>
    <row r="14" spans="1:9">
      <c r="A14" s="29">
        <v>13</v>
      </c>
      <c r="B14" s="5">
        <v>54019</v>
      </c>
      <c r="C14" s="72" t="s">
        <v>353</v>
      </c>
      <c r="D14" s="3" t="s">
        <v>354</v>
      </c>
      <c r="E14" s="3" t="s">
        <v>47</v>
      </c>
      <c r="F14" s="26"/>
      <c r="G14" s="38"/>
      <c r="H14" s="30"/>
    </row>
    <row r="15" spans="1:9">
      <c r="A15" s="29">
        <v>14</v>
      </c>
      <c r="B15" s="5">
        <v>55114</v>
      </c>
      <c r="C15" s="72" t="s">
        <v>355</v>
      </c>
      <c r="D15" s="3" t="s">
        <v>244</v>
      </c>
      <c r="E15" s="3" t="s">
        <v>187</v>
      </c>
      <c r="F15" s="26" t="s">
        <v>2086</v>
      </c>
      <c r="G15" s="38"/>
      <c r="H15" s="30"/>
    </row>
    <row r="16" spans="1:9" ht="30">
      <c r="A16" s="29">
        <v>15</v>
      </c>
      <c r="B16" s="5">
        <v>65001</v>
      </c>
      <c r="C16" s="72" t="s">
        <v>358</v>
      </c>
      <c r="D16" s="3" t="s">
        <v>47</v>
      </c>
      <c r="E16" s="44" t="s">
        <v>2040</v>
      </c>
      <c r="F16" s="26" t="s">
        <v>2083</v>
      </c>
      <c r="G16" s="38"/>
      <c r="H16" s="30"/>
    </row>
    <row r="17" spans="1:8">
      <c r="A17" s="29">
        <v>16</v>
      </c>
      <c r="B17" s="5">
        <v>74004</v>
      </c>
      <c r="C17" s="72" t="s">
        <v>359</v>
      </c>
      <c r="D17" s="3" t="s">
        <v>244</v>
      </c>
      <c r="E17" s="3" t="s">
        <v>187</v>
      </c>
      <c r="F17" s="26"/>
      <c r="G17" s="38"/>
      <c r="H17" s="30"/>
    </row>
    <row r="18" spans="1:8" ht="30">
      <c r="A18" s="29">
        <v>17</v>
      </c>
      <c r="B18" s="5">
        <v>77044</v>
      </c>
      <c r="C18" s="72" t="s">
        <v>360</v>
      </c>
      <c r="D18" s="3" t="s">
        <v>244</v>
      </c>
      <c r="E18" s="3" t="s">
        <v>187</v>
      </c>
      <c r="F18" s="26" t="s">
        <v>2087</v>
      </c>
      <c r="G18" s="38"/>
      <c r="H18" s="30"/>
    </row>
    <row r="19" spans="1:8" ht="30">
      <c r="A19" s="29">
        <v>18</v>
      </c>
      <c r="B19" s="5">
        <v>77064</v>
      </c>
      <c r="C19" s="72" t="s">
        <v>361</v>
      </c>
      <c r="D19" s="3" t="s">
        <v>244</v>
      </c>
      <c r="E19" s="3" t="s">
        <v>207</v>
      </c>
      <c r="F19" s="26" t="s">
        <v>2087</v>
      </c>
      <c r="G19" s="38"/>
      <c r="H19" s="30"/>
    </row>
    <row r="20" spans="1:8">
      <c r="A20" s="29">
        <v>19</v>
      </c>
      <c r="B20" s="5">
        <v>101722</v>
      </c>
      <c r="C20" s="72" t="s">
        <v>362</v>
      </c>
      <c r="D20" s="3" t="s">
        <v>47</v>
      </c>
      <c r="E20" s="44" t="s">
        <v>186</v>
      </c>
      <c r="F20" s="26" t="s">
        <v>2084</v>
      </c>
      <c r="G20" s="38"/>
      <c r="H20" s="30"/>
    </row>
    <row r="21" spans="1:8">
      <c r="A21" s="29">
        <v>20</v>
      </c>
      <c r="B21" s="5">
        <v>160020</v>
      </c>
      <c r="C21" s="72" t="s">
        <v>363</v>
      </c>
      <c r="D21" s="3" t="s">
        <v>246</v>
      </c>
      <c r="E21" s="3" t="s">
        <v>364</v>
      </c>
      <c r="F21" s="26"/>
      <c r="G21" s="38"/>
      <c r="H21" s="30"/>
    </row>
    <row r="22" spans="1:8">
      <c r="A22" s="29">
        <v>21</v>
      </c>
      <c r="B22" s="5">
        <v>180134</v>
      </c>
      <c r="C22" s="72" t="s">
        <v>365</v>
      </c>
      <c r="D22" s="3" t="s">
        <v>244</v>
      </c>
      <c r="E22" s="3" t="s">
        <v>187</v>
      </c>
      <c r="F22" s="26" t="s">
        <v>2087</v>
      </c>
      <c r="G22" s="38"/>
      <c r="H22" s="30"/>
    </row>
    <row r="23" spans="1:8">
      <c r="A23" s="29">
        <v>22</v>
      </c>
      <c r="B23" s="5">
        <v>198872</v>
      </c>
      <c r="C23" s="72" t="s">
        <v>366</v>
      </c>
      <c r="D23" s="3" t="s">
        <v>47</v>
      </c>
      <c r="E23" s="44" t="s">
        <v>2071</v>
      </c>
      <c r="F23" s="26" t="s">
        <v>2084</v>
      </c>
      <c r="G23" s="38"/>
      <c r="H23" s="30"/>
    </row>
    <row r="24" spans="1:8">
      <c r="A24" s="29">
        <v>23</v>
      </c>
      <c r="B24" s="16">
        <v>202070</v>
      </c>
      <c r="C24" s="77" t="s">
        <v>2154</v>
      </c>
      <c r="D24" s="64" t="s">
        <v>47</v>
      </c>
      <c r="E24" s="3"/>
      <c r="F24" s="26"/>
      <c r="G24" s="38"/>
      <c r="H24" s="30"/>
    </row>
    <row r="25" spans="1:8">
      <c r="A25" s="29">
        <v>24</v>
      </c>
      <c r="B25" s="5">
        <v>218962</v>
      </c>
      <c r="C25" s="72" t="s">
        <v>367</v>
      </c>
      <c r="D25" s="3" t="s">
        <v>18</v>
      </c>
      <c r="E25" s="3" t="s">
        <v>200</v>
      </c>
      <c r="F25" s="26" t="s">
        <v>2086</v>
      </c>
      <c r="G25" s="38"/>
      <c r="H25" s="30"/>
    </row>
    <row r="26" spans="1:8" ht="30">
      <c r="A26" s="29">
        <v>25</v>
      </c>
      <c r="B26" s="5">
        <v>227255</v>
      </c>
      <c r="C26" s="72" t="s">
        <v>368</v>
      </c>
      <c r="D26" s="3" t="s">
        <v>47</v>
      </c>
      <c r="E26" s="44" t="s">
        <v>240</v>
      </c>
      <c r="F26" s="26" t="s">
        <v>2086</v>
      </c>
      <c r="G26" s="38"/>
      <c r="H26" s="30"/>
    </row>
    <row r="27" spans="1:8">
      <c r="A27" s="29">
        <v>26</v>
      </c>
      <c r="B27" s="16">
        <v>300140</v>
      </c>
      <c r="C27" s="77" t="s">
        <v>2155</v>
      </c>
      <c r="D27" s="64" t="s">
        <v>47</v>
      </c>
      <c r="E27" s="3"/>
      <c r="F27" s="26"/>
      <c r="G27" s="38"/>
      <c r="H27" s="30"/>
    </row>
    <row r="28" spans="1:8">
      <c r="A28" s="29">
        <v>27</v>
      </c>
      <c r="B28" s="16">
        <v>301001</v>
      </c>
      <c r="C28" s="78" t="s">
        <v>2156</v>
      </c>
      <c r="D28" s="64" t="s">
        <v>47</v>
      </c>
      <c r="E28" s="3"/>
      <c r="F28" s="26"/>
      <c r="G28" s="38"/>
      <c r="H28" s="30"/>
    </row>
    <row r="29" spans="1:8">
      <c r="A29" s="29">
        <v>28</v>
      </c>
      <c r="B29" s="5">
        <v>302306</v>
      </c>
      <c r="C29" s="72" t="s">
        <v>369</v>
      </c>
      <c r="D29" s="3" t="s">
        <v>370</v>
      </c>
      <c r="E29" s="3" t="s">
        <v>205</v>
      </c>
      <c r="F29" s="26"/>
      <c r="G29" s="38"/>
      <c r="H29" s="30"/>
    </row>
    <row r="30" spans="1:8" ht="30">
      <c r="A30" s="29">
        <v>29</v>
      </c>
      <c r="B30" s="5">
        <v>304028</v>
      </c>
      <c r="C30" s="72" t="s">
        <v>371</v>
      </c>
      <c r="D30" s="3" t="s">
        <v>370</v>
      </c>
      <c r="E30" s="3" t="s">
        <v>192</v>
      </c>
      <c r="F30" s="26" t="s">
        <v>2083</v>
      </c>
      <c r="G30" s="38"/>
      <c r="H30" s="30"/>
    </row>
    <row r="31" spans="1:8">
      <c r="A31" s="29">
        <v>30</v>
      </c>
      <c r="B31" s="5">
        <v>318006</v>
      </c>
      <c r="C31" s="72" t="s">
        <v>372</v>
      </c>
      <c r="D31" s="3" t="s">
        <v>370</v>
      </c>
      <c r="E31" s="3" t="s">
        <v>205</v>
      </c>
      <c r="F31" s="26"/>
      <c r="G31" s="38"/>
      <c r="H31" s="30"/>
    </row>
    <row r="32" spans="1:8">
      <c r="A32" s="29">
        <v>31</v>
      </c>
      <c r="B32" s="5">
        <v>324102</v>
      </c>
      <c r="C32" s="72" t="s">
        <v>373</v>
      </c>
      <c r="D32" s="3" t="s">
        <v>370</v>
      </c>
      <c r="E32" s="3" t="s">
        <v>206</v>
      </c>
      <c r="F32" s="26"/>
      <c r="G32" s="38"/>
      <c r="H32" s="30"/>
    </row>
    <row r="33" spans="1:8" ht="30">
      <c r="A33" s="29">
        <v>32</v>
      </c>
      <c r="B33" s="5">
        <v>324202</v>
      </c>
      <c r="C33" s="72" t="s">
        <v>374</v>
      </c>
      <c r="D33" s="3" t="s">
        <v>370</v>
      </c>
      <c r="E33" s="3" t="s">
        <v>193</v>
      </c>
      <c r="F33" s="26"/>
      <c r="G33" s="38"/>
      <c r="H33" s="30"/>
    </row>
    <row r="34" spans="1:8">
      <c r="A34" s="29">
        <v>33</v>
      </c>
      <c r="B34" s="5">
        <v>324206</v>
      </c>
      <c r="C34" s="72" t="s">
        <v>375</v>
      </c>
      <c r="D34" s="3" t="s">
        <v>370</v>
      </c>
      <c r="E34" s="3" t="s">
        <v>205</v>
      </c>
      <c r="F34" s="26"/>
      <c r="G34" s="38"/>
      <c r="H34" s="30"/>
    </row>
    <row r="35" spans="1:8" ht="30">
      <c r="A35" s="29">
        <v>34</v>
      </c>
      <c r="B35" s="5">
        <v>324402</v>
      </c>
      <c r="C35" s="72" t="s">
        <v>376</v>
      </c>
      <c r="D35" s="3" t="s">
        <v>370</v>
      </c>
      <c r="E35" s="3" t="s">
        <v>193</v>
      </c>
      <c r="F35" s="26"/>
      <c r="G35" s="38"/>
      <c r="H35" s="30"/>
    </row>
    <row r="36" spans="1:8" ht="30">
      <c r="A36" s="29">
        <v>35</v>
      </c>
      <c r="B36" s="5">
        <v>338802</v>
      </c>
      <c r="C36" s="72" t="s">
        <v>377</v>
      </c>
      <c r="D36" s="3" t="s">
        <v>370</v>
      </c>
      <c r="E36" s="3" t="s">
        <v>193</v>
      </c>
      <c r="F36" s="26"/>
      <c r="G36" s="38"/>
      <c r="H36" s="30"/>
    </row>
    <row r="37" spans="1:8">
      <c r="A37" s="29">
        <v>36</v>
      </c>
      <c r="B37" s="5">
        <v>344804</v>
      </c>
      <c r="C37" s="72" t="s">
        <v>378</v>
      </c>
      <c r="D37" s="3" t="s">
        <v>370</v>
      </c>
      <c r="E37" s="3" t="s">
        <v>205</v>
      </c>
      <c r="F37" s="26"/>
      <c r="G37" s="38"/>
      <c r="H37" s="30"/>
    </row>
    <row r="38" spans="1:8">
      <c r="A38" s="29">
        <v>37</v>
      </c>
      <c r="B38" s="5">
        <v>350402</v>
      </c>
      <c r="C38" s="72" t="s">
        <v>379</v>
      </c>
      <c r="D38" s="3" t="s">
        <v>370</v>
      </c>
      <c r="E38" s="3" t="s">
        <v>206</v>
      </c>
      <c r="F38" s="26"/>
      <c r="G38" s="38"/>
      <c r="H38" s="30"/>
    </row>
    <row r="39" spans="1:8">
      <c r="A39" s="29">
        <v>38</v>
      </c>
      <c r="B39" s="5">
        <v>352304</v>
      </c>
      <c r="C39" s="72" t="s">
        <v>380</v>
      </c>
      <c r="D39" s="3" t="s">
        <v>370</v>
      </c>
      <c r="E39" s="3" t="s">
        <v>205</v>
      </c>
      <c r="F39" s="26"/>
      <c r="G39" s="38"/>
      <c r="H39" s="30"/>
    </row>
    <row r="40" spans="1:8">
      <c r="A40" s="29">
        <v>39</v>
      </c>
      <c r="B40" s="5">
        <v>352350</v>
      </c>
      <c r="C40" s="72" t="s">
        <v>381</v>
      </c>
      <c r="D40" s="3" t="s">
        <v>47</v>
      </c>
      <c r="E40" s="44" t="s">
        <v>2072</v>
      </c>
      <c r="F40" s="26" t="s">
        <v>2084</v>
      </c>
      <c r="G40" s="38"/>
      <c r="H40" s="30"/>
    </row>
    <row r="41" spans="1:8">
      <c r="A41" s="29">
        <v>40</v>
      </c>
      <c r="B41" s="5">
        <v>354910</v>
      </c>
      <c r="C41" s="72" t="s">
        <v>382</v>
      </c>
      <c r="D41" s="3" t="s">
        <v>370</v>
      </c>
      <c r="E41" s="3" t="s">
        <v>205</v>
      </c>
      <c r="F41" s="26"/>
      <c r="G41" s="38"/>
      <c r="H41" s="30"/>
    </row>
    <row r="42" spans="1:8">
      <c r="A42" s="29">
        <v>41</v>
      </c>
      <c r="B42" s="5">
        <v>365076</v>
      </c>
      <c r="C42" s="72" t="s">
        <v>383</v>
      </c>
      <c r="D42" s="3" t="s">
        <v>246</v>
      </c>
      <c r="E42" s="3" t="s">
        <v>189</v>
      </c>
      <c r="F42" s="26"/>
      <c r="G42" s="38"/>
      <c r="H42" s="30"/>
    </row>
    <row r="43" spans="1:8">
      <c r="A43" s="29">
        <v>42</v>
      </c>
      <c r="B43" s="5">
        <v>367525</v>
      </c>
      <c r="C43" s="72" t="s">
        <v>384</v>
      </c>
      <c r="D43" s="3" t="s">
        <v>18</v>
      </c>
      <c r="E43" s="3" t="s">
        <v>200</v>
      </c>
      <c r="F43" s="26"/>
      <c r="G43" s="38"/>
      <c r="H43" s="30"/>
    </row>
    <row r="44" spans="1:8">
      <c r="A44" s="29">
        <v>43</v>
      </c>
      <c r="B44" s="5">
        <v>367861</v>
      </c>
      <c r="C44" s="72" t="s">
        <v>385</v>
      </c>
      <c r="D44" s="3" t="s">
        <v>18</v>
      </c>
      <c r="E44" s="44" t="s">
        <v>200</v>
      </c>
      <c r="F44" s="26" t="s">
        <v>2086</v>
      </c>
      <c r="G44" s="38"/>
      <c r="H44" s="30"/>
    </row>
    <row r="45" spans="1:8">
      <c r="A45" s="29">
        <v>44</v>
      </c>
      <c r="B45" s="5">
        <v>367863</v>
      </c>
      <c r="C45" s="72" t="s">
        <v>386</v>
      </c>
      <c r="D45" s="3" t="s">
        <v>18</v>
      </c>
      <c r="E45" s="3" t="s">
        <v>200</v>
      </c>
      <c r="F45" s="26" t="s">
        <v>2086</v>
      </c>
      <c r="G45" s="38"/>
      <c r="H45" s="30"/>
    </row>
    <row r="46" spans="1:8">
      <c r="A46" s="29">
        <v>45</v>
      </c>
      <c r="B46" s="5">
        <v>367954</v>
      </c>
      <c r="C46" s="72" t="s">
        <v>387</v>
      </c>
      <c r="D46" s="3" t="s">
        <v>18</v>
      </c>
      <c r="E46" s="3" t="s">
        <v>200</v>
      </c>
      <c r="F46" s="26" t="s">
        <v>2086</v>
      </c>
      <c r="G46" s="38"/>
      <c r="H46" s="30"/>
    </row>
    <row r="47" spans="1:8">
      <c r="A47" s="29">
        <v>46</v>
      </c>
      <c r="B47" s="5">
        <v>369508</v>
      </c>
      <c r="C47" s="72" t="s">
        <v>388</v>
      </c>
      <c r="D47" s="3" t="s">
        <v>370</v>
      </c>
      <c r="E47" s="3" t="s">
        <v>205</v>
      </c>
      <c r="F47" s="26"/>
      <c r="G47" s="38"/>
      <c r="H47" s="30"/>
    </row>
    <row r="48" spans="1:8">
      <c r="A48" s="29">
        <v>47</v>
      </c>
      <c r="B48" s="5">
        <v>380010</v>
      </c>
      <c r="C48" s="72" t="s">
        <v>389</v>
      </c>
      <c r="D48" s="3" t="s">
        <v>47</v>
      </c>
      <c r="E48" s="3" t="s">
        <v>2038</v>
      </c>
      <c r="F48" s="26" t="s">
        <v>2084</v>
      </c>
      <c r="G48" s="38"/>
      <c r="H48" s="30"/>
    </row>
    <row r="49" spans="1:8">
      <c r="A49" s="29">
        <v>48</v>
      </c>
      <c r="B49" s="5">
        <v>392004</v>
      </c>
      <c r="C49" s="72" t="s">
        <v>390</v>
      </c>
      <c r="D49" s="3" t="s">
        <v>370</v>
      </c>
      <c r="E49" s="3" t="s">
        <v>205</v>
      </c>
      <c r="F49" s="26"/>
      <c r="G49" s="38"/>
      <c r="H49" s="30"/>
    </row>
    <row r="50" spans="1:8">
      <c r="A50" s="29">
        <v>49</v>
      </c>
      <c r="B50" s="16">
        <v>403062</v>
      </c>
      <c r="C50" s="78" t="s">
        <v>2157</v>
      </c>
      <c r="D50" s="64" t="s">
        <v>47</v>
      </c>
      <c r="E50" s="3"/>
      <c r="F50" s="26"/>
      <c r="G50" s="38"/>
      <c r="H50" s="30"/>
    </row>
    <row r="51" spans="1:8">
      <c r="A51" s="29">
        <v>50</v>
      </c>
      <c r="B51" s="16">
        <v>430157</v>
      </c>
      <c r="C51" s="78" t="s">
        <v>2158</v>
      </c>
      <c r="D51" s="64" t="s">
        <v>47</v>
      </c>
      <c r="E51" s="3"/>
      <c r="F51" s="26"/>
      <c r="G51" s="38"/>
      <c r="H51" s="30"/>
    </row>
    <row r="52" spans="1:8">
      <c r="A52" s="29">
        <v>51</v>
      </c>
      <c r="B52" s="5">
        <v>500000</v>
      </c>
      <c r="C52" s="72" t="s">
        <v>33</v>
      </c>
      <c r="D52" s="3" t="s">
        <v>246</v>
      </c>
      <c r="E52" s="3" t="s">
        <v>165</v>
      </c>
      <c r="F52" s="26" t="s">
        <v>2084</v>
      </c>
      <c r="G52" s="38"/>
      <c r="H52" s="30"/>
    </row>
    <row r="53" spans="1:8">
      <c r="A53" s="29">
        <v>52</v>
      </c>
      <c r="B53" s="5">
        <v>500020</v>
      </c>
      <c r="C53" s="72" t="s">
        <v>35</v>
      </c>
      <c r="D53" s="3" t="s">
        <v>246</v>
      </c>
      <c r="E53" s="3" t="s">
        <v>164</v>
      </c>
      <c r="F53" s="26" t="s">
        <v>2084</v>
      </c>
      <c r="G53" s="38"/>
      <c r="H53" s="30"/>
    </row>
    <row r="54" spans="1:8">
      <c r="A54" s="29">
        <v>53</v>
      </c>
      <c r="B54" s="5">
        <v>500031</v>
      </c>
      <c r="C54" s="72" t="s">
        <v>391</v>
      </c>
      <c r="D54" s="3" t="s">
        <v>246</v>
      </c>
      <c r="E54" s="3" t="s">
        <v>392</v>
      </c>
      <c r="F54" s="26" t="s">
        <v>2084</v>
      </c>
      <c r="G54" s="38"/>
      <c r="H54" s="30"/>
    </row>
    <row r="55" spans="1:8">
      <c r="A55" s="29">
        <v>54</v>
      </c>
      <c r="B55" s="5">
        <v>500041</v>
      </c>
      <c r="C55" s="5" t="s">
        <v>340</v>
      </c>
      <c r="D55" s="3" t="s">
        <v>47</v>
      </c>
      <c r="E55" s="3" t="s">
        <v>166</v>
      </c>
      <c r="F55" s="26" t="s">
        <v>2084</v>
      </c>
      <c r="G55" s="38"/>
      <c r="H55" s="30"/>
    </row>
    <row r="56" spans="1:8">
      <c r="A56" s="29">
        <v>55</v>
      </c>
      <c r="B56" s="5">
        <v>510020</v>
      </c>
      <c r="C56" s="72" t="s">
        <v>393</v>
      </c>
      <c r="D56" s="3" t="s">
        <v>18</v>
      </c>
      <c r="E56" s="3" t="s">
        <v>394</v>
      </c>
      <c r="F56" s="26"/>
      <c r="G56" s="38"/>
      <c r="H56" s="30"/>
    </row>
    <row r="57" spans="1:8">
      <c r="A57" s="29">
        <v>56</v>
      </c>
      <c r="B57" s="5">
        <v>510051</v>
      </c>
      <c r="C57" s="72" t="s">
        <v>395</v>
      </c>
      <c r="D57" s="3" t="s">
        <v>246</v>
      </c>
      <c r="E57" s="3" t="s">
        <v>165</v>
      </c>
      <c r="F57" s="26"/>
      <c r="G57" s="38"/>
      <c r="H57" s="30"/>
    </row>
    <row r="58" spans="1:8">
      <c r="A58" s="29">
        <v>57</v>
      </c>
      <c r="B58" s="5">
        <v>524091</v>
      </c>
      <c r="C58" s="72" t="s">
        <v>396</v>
      </c>
      <c r="D58" s="3" t="s">
        <v>246</v>
      </c>
      <c r="E58" s="3" t="s">
        <v>178</v>
      </c>
      <c r="F58" s="26"/>
      <c r="G58" s="38"/>
      <c r="H58" s="30"/>
    </row>
    <row r="59" spans="1:8">
      <c r="A59" s="29">
        <v>58</v>
      </c>
      <c r="B59" s="5">
        <v>527100</v>
      </c>
      <c r="C59" s="72" t="s">
        <v>31</v>
      </c>
      <c r="D59" s="3" t="s">
        <v>18</v>
      </c>
      <c r="E59" s="3" t="s">
        <v>163</v>
      </c>
      <c r="F59" s="26"/>
      <c r="G59" s="38"/>
      <c r="H59" s="30"/>
    </row>
    <row r="60" spans="1:8">
      <c r="A60" s="29">
        <v>59</v>
      </c>
      <c r="B60" s="5">
        <v>527103</v>
      </c>
      <c r="C60" s="72" t="s">
        <v>397</v>
      </c>
      <c r="D60" s="3" t="s">
        <v>246</v>
      </c>
      <c r="E60" s="3" t="s">
        <v>398</v>
      </c>
      <c r="F60" s="26" t="s">
        <v>2084</v>
      </c>
      <c r="G60" s="38"/>
      <c r="H60" s="30"/>
    </row>
    <row r="61" spans="1:8">
      <c r="A61" s="29">
        <v>60</v>
      </c>
      <c r="B61" s="5">
        <v>527105</v>
      </c>
      <c r="C61" s="72" t="s">
        <v>36</v>
      </c>
      <c r="D61" s="3" t="s">
        <v>246</v>
      </c>
      <c r="E61" s="3" t="s">
        <v>167</v>
      </c>
      <c r="F61" s="26"/>
      <c r="G61" s="38"/>
      <c r="H61" s="30"/>
    </row>
    <row r="62" spans="1:8">
      <c r="A62" s="29">
        <v>61</v>
      </c>
      <c r="B62" s="5">
        <v>527106</v>
      </c>
      <c r="C62" s="72" t="s">
        <v>32</v>
      </c>
      <c r="D62" s="3" t="s">
        <v>246</v>
      </c>
      <c r="E62" s="3" t="s">
        <v>164</v>
      </c>
      <c r="F62" s="26" t="s">
        <v>2084</v>
      </c>
      <c r="G62" s="38"/>
      <c r="H62" s="30"/>
    </row>
    <row r="63" spans="1:8">
      <c r="A63" s="29">
        <v>62</v>
      </c>
      <c r="B63" s="5">
        <v>527108</v>
      </c>
      <c r="C63" s="72" t="s">
        <v>399</v>
      </c>
      <c r="D63" s="3" t="s">
        <v>246</v>
      </c>
      <c r="E63" s="3" t="s">
        <v>163</v>
      </c>
      <c r="F63" s="26" t="s">
        <v>2084</v>
      </c>
      <c r="G63" s="38"/>
      <c r="H63" s="30"/>
    </row>
    <row r="64" spans="1:8" ht="30">
      <c r="A64" s="29">
        <v>63</v>
      </c>
      <c r="B64" s="5">
        <v>528108</v>
      </c>
      <c r="C64" s="72" t="s">
        <v>400</v>
      </c>
      <c r="D64" s="3" t="s">
        <v>47</v>
      </c>
      <c r="E64" s="3" t="s">
        <v>180</v>
      </c>
      <c r="F64" s="26" t="s">
        <v>2084</v>
      </c>
      <c r="G64" s="38"/>
      <c r="H64" s="30"/>
    </row>
    <row r="65" spans="1:8">
      <c r="A65" s="29">
        <v>64</v>
      </c>
      <c r="B65" s="5">
        <v>529100</v>
      </c>
      <c r="C65" s="72" t="s">
        <v>401</v>
      </c>
      <c r="D65" s="3" t="s">
        <v>246</v>
      </c>
      <c r="E65" s="3" t="s">
        <v>180</v>
      </c>
      <c r="F65" s="26"/>
      <c r="G65" s="38"/>
      <c r="H65" s="30"/>
    </row>
    <row r="66" spans="1:8">
      <c r="A66" s="29">
        <v>65</v>
      </c>
      <c r="B66" s="5">
        <v>529101</v>
      </c>
      <c r="C66" s="72" t="s">
        <v>402</v>
      </c>
      <c r="D66" s="3" t="s">
        <v>246</v>
      </c>
      <c r="E66" s="3" t="s">
        <v>180</v>
      </c>
      <c r="F66" s="26"/>
      <c r="G66" s="38"/>
      <c r="H66" s="30"/>
    </row>
    <row r="67" spans="1:8">
      <c r="A67" s="29">
        <v>66</v>
      </c>
      <c r="B67" s="5">
        <v>546021</v>
      </c>
      <c r="C67" s="72" t="s">
        <v>403</v>
      </c>
      <c r="D67" s="3" t="s">
        <v>47</v>
      </c>
      <c r="E67" s="3" t="s">
        <v>166</v>
      </c>
      <c r="F67" s="26" t="s">
        <v>2084</v>
      </c>
      <c r="G67" s="38"/>
      <c r="H67" s="30"/>
    </row>
    <row r="68" spans="1:8">
      <c r="A68" s="29">
        <v>67</v>
      </c>
      <c r="B68" s="5">
        <v>546041</v>
      </c>
      <c r="C68" s="5" t="s">
        <v>340</v>
      </c>
      <c r="D68" s="3" t="s">
        <v>47</v>
      </c>
      <c r="E68" s="3" t="s">
        <v>166</v>
      </c>
      <c r="F68" s="26" t="s">
        <v>2084</v>
      </c>
      <c r="G68" s="38"/>
      <c r="H68" s="30"/>
    </row>
    <row r="69" spans="1:8">
      <c r="A69" s="29">
        <v>68</v>
      </c>
      <c r="B69" s="5">
        <v>618902</v>
      </c>
      <c r="C69" s="72" t="s">
        <v>404</v>
      </c>
      <c r="D69" s="3" t="s">
        <v>370</v>
      </c>
      <c r="E69" s="3" t="s">
        <v>206</v>
      </c>
      <c r="F69" s="26"/>
      <c r="G69" s="38"/>
      <c r="H69" s="30"/>
    </row>
    <row r="70" spans="1:8">
      <c r="A70" s="29">
        <v>69</v>
      </c>
      <c r="B70" s="5">
        <v>627501</v>
      </c>
      <c r="C70" s="72" t="s">
        <v>405</v>
      </c>
      <c r="D70" s="3" t="s">
        <v>370</v>
      </c>
      <c r="E70" s="3" t="s">
        <v>181</v>
      </c>
      <c r="F70" s="26"/>
      <c r="G70" s="38"/>
      <c r="H70" s="30"/>
    </row>
    <row r="71" spans="1:8">
      <c r="A71" s="29">
        <v>70</v>
      </c>
      <c r="B71" s="5">
        <v>639209</v>
      </c>
      <c r="C71" s="72" t="s">
        <v>406</v>
      </c>
      <c r="D71" s="3" t="s">
        <v>47</v>
      </c>
      <c r="E71" s="3" t="s">
        <v>223</v>
      </c>
      <c r="F71" s="26">
        <v>-20</v>
      </c>
      <c r="G71" s="38"/>
      <c r="H71" s="30"/>
    </row>
    <row r="72" spans="1:8">
      <c r="A72" s="29">
        <v>71</v>
      </c>
      <c r="B72" s="5">
        <v>644704</v>
      </c>
      <c r="C72" s="72" t="s">
        <v>407</v>
      </c>
      <c r="D72" s="3" t="s">
        <v>370</v>
      </c>
      <c r="E72" s="3" t="s">
        <v>206</v>
      </c>
      <c r="F72" s="26"/>
      <c r="G72" s="38"/>
      <c r="H72" s="30"/>
    </row>
    <row r="73" spans="1:8">
      <c r="A73" s="29">
        <v>72</v>
      </c>
      <c r="B73" s="5">
        <v>655402</v>
      </c>
      <c r="C73" s="72" t="s">
        <v>408</v>
      </c>
      <c r="D73" s="3" t="s">
        <v>370</v>
      </c>
      <c r="E73" s="3" t="s">
        <v>206</v>
      </c>
      <c r="F73" s="26"/>
      <c r="G73" s="38"/>
      <c r="H73" s="30"/>
    </row>
    <row r="74" spans="1:8">
      <c r="A74" s="29">
        <v>73</v>
      </c>
      <c r="B74" s="5">
        <v>666904</v>
      </c>
      <c r="C74" s="72" t="s">
        <v>409</v>
      </c>
      <c r="D74" s="3" t="s">
        <v>370</v>
      </c>
      <c r="E74" s="3" t="s">
        <v>206</v>
      </c>
      <c r="F74" s="26"/>
      <c r="G74" s="38"/>
      <c r="H74" s="30"/>
    </row>
    <row r="75" spans="1:8" ht="30">
      <c r="A75" s="29">
        <v>74</v>
      </c>
      <c r="B75" s="5">
        <v>675602</v>
      </c>
      <c r="C75" s="72" t="s">
        <v>410</v>
      </c>
      <c r="D75" s="3" t="s">
        <v>370</v>
      </c>
      <c r="E75" s="3" t="s">
        <v>206</v>
      </c>
      <c r="F75" s="26"/>
      <c r="G75" s="38"/>
      <c r="H75" s="30"/>
    </row>
    <row r="76" spans="1:8">
      <c r="A76" s="29">
        <v>75</v>
      </c>
      <c r="B76" s="5">
        <v>677802</v>
      </c>
      <c r="C76" s="72" t="s">
        <v>411</v>
      </c>
      <c r="D76" s="3" t="s">
        <v>370</v>
      </c>
      <c r="E76" s="3" t="s">
        <v>206</v>
      </c>
      <c r="F76" s="26"/>
      <c r="G76" s="38"/>
      <c r="H76" s="30"/>
    </row>
    <row r="77" spans="1:8">
      <c r="A77" s="29">
        <v>76</v>
      </c>
      <c r="B77" s="5">
        <v>804903</v>
      </c>
      <c r="C77" s="72" t="s">
        <v>412</v>
      </c>
      <c r="D77" s="3" t="s">
        <v>370</v>
      </c>
      <c r="E77" s="3" t="s">
        <v>206</v>
      </c>
      <c r="F77" s="26"/>
      <c r="G77" s="38"/>
      <c r="H77" s="30"/>
    </row>
    <row r="78" spans="1:8" ht="30">
      <c r="A78" s="29">
        <v>77</v>
      </c>
      <c r="B78" s="5">
        <v>914204</v>
      </c>
      <c r="C78" s="72" t="s">
        <v>413</v>
      </c>
      <c r="D78" s="3" t="s">
        <v>370</v>
      </c>
      <c r="E78" s="3" t="s">
        <v>193</v>
      </c>
      <c r="F78" s="26"/>
      <c r="G78" s="38"/>
      <c r="H78" s="30"/>
    </row>
    <row r="79" spans="1:8">
      <c r="A79" s="29">
        <v>78</v>
      </c>
      <c r="B79" s="5">
        <v>950040</v>
      </c>
      <c r="C79" s="72" t="s">
        <v>414</v>
      </c>
      <c r="D79" s="3" t="s">
        <v>246</v>
      </c>
      <c r="E79" s="3" t="s">
        <v>415</v>
      </c>
      <c r="F79" s="26" t="s">
        <v>2084</v>
      </c>
      <c r="G79" s="38"/>
      <c r="H79" s="30"/>
    </row>
    <row r="80" spans="1:8">
      <c r="A80" s="29">
        <v>79</v>
      </c>
      <c r="B80" s="5">
        <v>950050</v>
      </c>
      <c r="C80" s="72" t="s">
        <v>416</v>
      </c>
      <c r="D80" s="3" t="s">
        <v>246</v>
      </c>
      <c r="E80" s="3" t="s">
        <v>417</v>
      </c>
      <c r="F80" s="26"/>
      <c r="G80" s="38"/>
      <c r="H80" s="30"/>
    </row>
    <row r="81" spans="1:8">
      <c r="A81" s="29">
        <v>80</v>
      </c>
      <c r="B81" s="5">
        <v>980010</v>
      </c>
      <c r="C81" s="72" t="s">
        <v>418</v>
      </c>
      <c r="D81" s="3" t="s">
        <v>246</v>
      </c>
      <c r="E81" s="3" t="s">
        <v>179</v>
      </c>
      <c r="F81" s="26"/>
      <c r="G81" s="38"/>
      <c r="H81" s="30"/>
    </row>
    <row r="82" spans="1:8">
      <c r="A82" s="29">
        <v>81</v>
      </c>
      <c r="B82" s="5">
        <v>980030</v>
      </c>
      <c r="C82" s="72" t="s">
        <v>419</v>
      </c>
      <c r="D82" s="3" t="s">
        <v>246</v>
      </c>
      <c r="E82" s="3" t="s">
        <v>179</v>
      </c>
      <c r="F82" s="26"/>
      <c r="G82" s="38"/>
      <c r="H82" s="30"/>
    </row>
    <row r="83" spans="1:8">
      <c r="A83" s="29">
        <v>82</v>
      </c>
      <c r="B83" s="5">
        <v>1069275</v>
      </c>
      <c r="C83" s="72" t="s">
        <v>420</v>
      </c>
      <c r="D83" s="3" t="s">
        <v>246</v>
      </c>
      <c r="E83" s="3" t="s">
        <v>175</v>
      </c>
      <c r="F83" s="26"/>
      <c r="G83" s="38"/>
      <c r="H83" s="30"/>
    </row>
    <row r="84" spans="1:8">
      <c r="A84" s="29">
        <v>83</v>
      </c>
      <c r="B84" s="5">
        <v>1862000</v>
      </c>
      <c r="C84" s="72" t="s">
        <v>421</v>
      </c>
      <c r="D84" s="3" t="s">
        <v>47</v>
      </c>
      <c r="E84" s="3">
        <v>2</v>
      </c>
      <c r="F84" s="26" t="s">
        <v>2084</v>
      </c>
      <c r="G84" s="38"/>
      <c r="H84" s="30"/>
    </row>
    <row r="85" spans="1:8" ht="30">
      <c r="A85" s="29">
        <v>84</v>
      </c>
      <c r="B85" s="5">
        <v>1864006</v>
      </c>
      <c r="C85" s="72" t="s">
        <v>422</v>
      </c>
      <c r="D85" s="3" t="s">
        <v>47</v>
      </c>
      <c r="E85" s="3" t="s">
        <v>226</v>
      </c>
      <c r="F85" s="26"/>
      <c r="G85" s="38"/>
      <c r="H85" s="30"/>
    </row>
    <row r="86" spans="1:8" ht="30">
      <c r="A86" s="29">
        <v>85</v>
      </c>
      <c r="B86" s="5">
        <v>1864109</v>
      </c>
      <c r="C86" s="72" t="s">
        <v>423</v>
      </c>
      <c r="D86" s="3" t="s">
        <v>18</v>
      </c>
      <c r="E86" s="3" t="s">
        <v>47</v>
      </c>
      <c r="F86" s="26"/>
      <c r="G86" s="38"/>
      <c r="H86" s="30"/>
    </row>
    <row r="87" spans="1:8" ht="30">
      <c r="A87" s="29">
        <v>86</v>
      </c>
      <c r="B87" s="5">
        <v>1864110</v>
      </c>
      <c r="C87" s="72" t="s">
        <v>424</v>
      </c>
      <c r="D87" s="3" t="s">
        <v>47</v>
      </c>
      <c r="E87" s="3" t="s">
        <v>234</v>
      </c>
      <c r="F87" s="26" t="s">
        <v>2084</v>
      </c>
      <c r="G87" s="38"/>
      <c r="H87" s="30"/>
    </row>
    <row r="88" spans="1:8" ht="30">
      <c r="A88" s="29">
        <v>87</v>
      </c>
      <c r="B88" s="16">
        <v>1864121</v>
      </c>
      <c r="C88" s="78" t="s">
        <v>2159</v>
      </c>
      <c r="D88" s="64" t="s">
        <v>47</v>
      </c>
      <c r="E88" s="3"/>
      <c r="F88" s="26"/>
      <c r="G88" s="38"/>
      <c r="H88" s="30"/>
    </row>
    <row r="89" spans="1:8">
      <c r="A89" s="29">
        <v>88</v>
      </c>
      <c r="B89" s="5">
        <v>2810305</v>
      </c>
      <c r="C89" s="72" t="s">
        <v>425</v>
      </c>
      <c r="D89" s="3" t="s">
        <v>245</v>
      </c>
      <c r="E89" s="3" t="s">
        <v>426</v>
      </c>
      <c r="F89" s="26" t="s">
        <v>2084</v>
      </c>
      <c r="G89" s="38"/>
      <c r="H89" s="30"/>
    </row>
    <row r="90" spans="1:8">
      <c r="A90" s="29">
        <v>89</v>
      </c>
      <c r="B90" s="5">
        <v>4309155</v>
      </c>
      <c r="C90" s="72" t="s">
        <v>427</v>
      </c>
      <c r="D90" s="3" t="s">
        <v>244</v>
      </c>
      <c r="E90" s="3" t="s">
        <v>195</v>
      </c>
      <c r="F90" s="26"/>
      <c r="G90" s="38"/>
      <c r="H90" s="30"/>
    </row>
    <row r="91" spans="1:8">
      <c r="A91" s="29">
        <v>90</v>
      </c>
      <c r="B91" s="5">
        <v>4311971</v>
      </c>
      <c r="C91" s="72" t="s">
        <v>19</v>
      </c>
      <c r="D91" s="3" t="s">
        <v>18</v>
      </c>
      <c r="E91" s="3" t="s">
        <v>156</v>
      </c>
      <c r="F91" s="26"/>
      <c r="G91" s="38"/>
      <c r="H91" s="30"/>
    </row>
    <row r="92" spans="1:8">
      <c r="A92" s="29">
        <v>91</v>
      </c>
      <c r="B92" s="5">
        <v>4316831</v>
      </c>
      <c r="C92" s="72" t="s">
        <v>428</v>
      </c>
      <c r="D92" s="3" t="s">
        <v>47</v>
      </c>
      <c r="E92" s="44" t="s">
        <v>238</v>
      </c>
      <c r="F92" s="26">
        <v>-20</v>
      </c>
      <c r="G92" s="38"/>
      <c r="H92" s="30"/>
    </row>
    <row r="93" spans="1:8">
      <c r="A93" s="29">
        <v>92</v>
      </c>
      <c r="B93" s="16">
        <v>4323032</v>
      </c>
      <c r="C93" s="77" t="s">
        <v>2160</v>
      </c>
      <c r="D93" s="64" t="s">
        <v>47</v>
      </c>
      <c r="E93" s="3"/>
      <c r="F93" s="26"/>
      <c r="G93" s="38"/>
      <c r="H93" s="30"/>
    </row>
    <row r="94" spans="1:8">
      <c r="A94" s="29">
        <v>93</v>
      </c>
      <c r="B94" s="5">
        <v>4331349</v>
      </c>
      <c r="C94" s="72" t="s">
        <v>429</v>
      </c>
      <c r="D94" s="3" t="s">
        <v>47</v>
      </c>
      <c r="E94" s="44" t="s">
        <v>177</v>
      </c>
      <c r="F94" s="26"/>
      <c r="G94" s="38"/>
      <c r="H94" s="30"/>
    </row>
    <row r="95" spans="1:8" ht="30">
      <c r="A95" s="29">
        <v>94</v>
      </c>
      <c r="B95" s="5">
        <v>4336697</v>
      </c>
      <c r="C95" s="72" t="s">
        <v>430</v>
      </c>
      <c r="D95" s="3" t="s">
        <v>370</v>
      </c>
      <c r="E95" s="3" t="s">
        <v>218</v>
      </c>
      <c r="F95" s="26"/>
      <c r="G95" s="38"/>
      <c r="H95" s="30"/>
    </row>
    <row r="96" spans="1:8" ht="30">
      <c r="A96" s="29">
        <v>95</v>
      </c>
      <c r="B96" s="5">
        <v>4336917</v>
      </c>
      <c r="C96" s="72" t="s">
        <v>689</v>
      </c>
      <c r="D96" s="3" t="s">
        <v>47</v>
      </c>
      <c r="E96" s="3" t="s">
        <v>184</v>
      </c>
      <c r="F96" s="26"/>
      <c r="G96" s="38"/>
      <c r="H96" s="30"/>
    </row>
    <row r="97" spans="1:8" ht="30">
      <c r="A97" s="29">
        <v>96</v>
      </c>
      <c r="B97" s="5">
        <v>4346907</v>
      </c>
      <c r="C97" s="72" t="s">
        <v>23</v>
      </c>
      <c r="D97" s="3" t="s">
        <v>18</v>
      </c>
      <c r="E97" s="3" t="s">
        <v>159</v>
      </c>
      <c r="F97" s="26" t="s">
        <v>2084</v>
      </c>
      <c r="G97" s="38"/>
      <c r="H97" s="30"/>
    </row>
    <row r="98" spans="1:8">
      <c r="A98" s="29">
        <v>97</v>
      </c>
      <c r="B98" s="5">
        <v>4351379</v>
      </c>
      <c r="C98" s="72" t="s">
        <v>431</v>
      </c>
      <c r="D98" s="3" t="s">
        <v>370</v>
      </c>
      <c r="E98" s="3" t="s">
        <v>177</v>
      </c>
      <c r="F98" s="26"/>
      <c r="G98" s="38"/>
      <c r="H98" s="30"/>
    </row>
    <row r="99" spans="1:8" ht="31.5">
      <c r="A99" s="29">
        <v>98</v>
      </c>
      <c r="B99" s="5">
        <v>4352042</v>
      </c>
      <c r="C99" s="5" t="s">
        <v>341</v>
      </c>
      <c r="D99" s="3" t="s">
        <v>244</v>
      </c>
      <c r="E99" s="3" t="s">
        <v>170</v>
      </c>
      <c r="F99" s="26" t="s">
        <v>2083</v>
      </c>
      <c r="G99" s="38"/>
      <c r="H99" s="30"/>
    </row>
    <row r="100" spans="1:8">
      <c r="A100" s="29">
        <v>99</v>
      </c>
      <c r="B100" s="5">
        <v>4358293</v>
      </c>
      <c r="C100" s="72" t="s">
        <v>432</v>
      </c>
      <c r="D100" s="3" t="s">
        <v>47</v>
      </c>
      <c r="E100" s="44" t="s">
        <v>2055</v>
      </c>
      <c r="F100" s="26" t="s">
        <v>2085</v>
      </c>
      <c r="G100" s="38"/>
      <c r="H100" s="30"/>
    </row>
    <row r="101" spans="1:8" ht="31.5">
      <c r="A101" s="29">
        <v>100</v>
      </c>
      <c r="B101" s="5">
        <v>4366072</v>
      </c>
      <c r="C101" s="5" t="s">
        <v>341</v>
      </c>
      <c r="D101" s="3" t="s">
        <v>47</v>
      </c>
      <c r="E101" s="3" t="s">
        <v>47</v>
      </c>
      <c r="F101" s="26" t="s">
        <v>2083</v>
      </c>
      <c r="G101" s="38"/>
      <c r="H101" s="30"/>
    </row>
    <row r="102" spans="1:8">
      <c r="A102" s="29">
        <v>101</v>
      </c>
      <c r="B102" s="5">
        <v>4366596</v>
      </c>
      <c r="C102" s="72" t="s">
        <v>433</v>
      </c>
      <c r="D102" s="3" t="s">
        <v>47</v>
      </c>
      <c r="E102" s="44" t="s">
        <v>237</v>
      </c>
      <c r="F102" s="26">
        <v>-20</v>
      </c>
      <c r="G102" s="38"/>
      <c r="H102" s="30"/>
    </row>
    <row r="103" spans="1:8">
      <c r="A103" s="29">
        <v>102</v>
      </c>
      <c r="B103" s="16">
        <v>4369016</v>
      </c>
      <c r="C103" s="79" t="s">
        <v>2161</v>
      </c>
      <c r="D103" s="64" t="s">
        <v>47</v>
      </c>
      <c r="E103" s="3"/>
      <c r="F103" s="26"/>
      <c r="G103" s="38"/>
      <c r="H103" s="30"/>
    </row>
    <row r="104" spans="1:8">
      <c r="A104" s="29">
        <v>103</v>
      </c>
      <c r="B104" s="16">
        <v>4384267</v>
      </c>
      <c r="C104" s="79" t="s">
        <v>2162</v>
      </c>
      <c r="D104" s="64" t="s">
        <v>47</v>
      </c>
      <c r="E104" s="3"/>
      <c r="F104" s="26"/>
      <c r="G104" s="38"/>
      <c r="H104" s="30"/>
    </row>
    <row r="105" spans="1:8">
      <c r="A105" s="29">
        <v>104</v>
      </c>
      <c r="B105" s="5">
        <v>4387936</v>
      </c>
      <c r="C105" s="72" t="s">
        <v>434</v>
      </c>
      <c r="D105" s="3" t="s">
        <v>18</v>
      </c>
      <c r="E105" s="3" t="s">
        <v>224</v>
      </c>
      <c r="F105" s="26" t="s">
        <v>2084</v>
      </c>
      <c r="G105" s="38"/>
      <c r="H105" s="30"/>
    </row>
    <row r="106" spans="1:8">
      <c r="A106" s="29">
        <v>105</v>
      </c>
      <c r="B106" s="5">
        <v>4391128</v>
      </c>
      <c r="C106" s="72" t="s">
        <v>435</v>
      </c>
      <c r="D106" s="3" t="s">
        <v>47</v>
      </c>
      <c r="E106" s="44" t="s">
        <v>218</v>
      </c>
      <c r="F106" s="26" t="s">
        <v>2083</v>
      </c>
      <c r="G106" s="38"/>
      <c r="H106" s="30"/>
    </row>
    <row r="107" spans="1:8" ht="30">
      <c r="A107" s="29">
        <v>106</v>
      </c>
      <c r="B107" s="5">
        <v>4393713</v>
      </c>
      <c r="C107" s="72" t="s">
        <v>436</v>
      </c>
      <c r="D107" s="3" t="s">
        <v>244</v>
      </c>
      <c r="E107" s="3" t="s">
        <v>190</v>
      </c>
      <c r="F107" s="26" t="s">
        <v>2083</v>
      </c>
      <c r="G107" s="38"/>
      <c r="H107" s="30"/>
    </row>
    <row r="108" spans="1:8">
      <c r="A108" s="29">
        <v>107</v>
      </c>
      <c r="B108" s="16">
        <v>4398823</v>
      </c>
      <c r="C108" s="80" t="s">
        <v>2163</v>
      </c>
      <c r="D108" s="64" t="s">
        <v>47</v>
      </c>
      <c r="E108" s="3"/>
      <c r="F108" s="26"/>
      <c r="G108" s="38"/>
      <c r="H108" s="30"/>
    </row>
    <row r="109" spans="1:8" ht="30">
      <c r="A109" s="29">
        <v>108</v>
      </c>
      <c r="B109" s="5">
        <v>4399233</v>
      </c>
      <c r="C109" s="72" t="s">
        <v>437</v>
      </c>
      <c r="D109" s="3" t="s">
        <v>47</v>
      </c>
      <c r="E109" s="44" t="s">
        <v>231</v>
      </c>
      <c r="F109" s="26"/>
      <c r="G109" s="38"/>
      <c r="H109" s="30"/>
    </row>
    <row r="110" spans="1:8" ht="30">
      <c r="A110" s="29">
        <v>109</v>
      </c>
      <c r="B110" s="5">
        <v>4399966</v>
      </c>
      <c r="C110" s="72" t="s">
        <v>438</v>
      </c>
      <c r="D110" s="3" t="s">
        <v>47</v>
      </c>
      <c r="E110" s="44" t="s">
        <v>181</v>
      </c>
      <c r="F110" s="26"/>
      <c r="G110" s="38"/>
      <c r="H110" s="30"/>
    </row>
    <row r="111" spans="1:8">
      <c r="A111" s="29">
        <v>110</v>
      </c>
      <c r="B111" s="5">
        <v>4404307</v>
      </c>
      <c r="C111" s="72" t="s">
        <v>439</v>
      </c>
      <c r="D111" s="3" t="s">
        <v>18</v>
      </c>
      <c r="E111" s="3" t="s">
        <v>195</v>
      </c>
      <c r="F111" s="26"/>
      <c r="G111" s="38"/>
      <c r="H111" s="30"/>
    </row>
    <row r="112" spans="1:8" ht="30">
      <c r="A112" s="29">
        <v>111</v>
      </c>
      <c r="B112" s="5">
        <v>4444281</v>
      </c>
      <c r="C112" s="72" t="s">
        <v>440</v>
      </c>
      <c r="D112" s="3" t="s">
        <v>47</v>
      </c>
      <c r="E112" s="44" t="s">
        <v>181</v>
      </c>
      <c r="F112" s="26"/>
      <c r="G112" s="38"/>
      <c r="H112" s="30"/>
    </row>
    <row r="113" spans="1:8" ht="30">
      <c r="A113" s="29">
        <v>112</v>
      </c>
      <c r="B113" s="5">
        <v>4444303</v>
      </c>
      <c r="C113" s="72" t="s">
        <v>441</v>
      </c>
      <c r="D113" s="3" t="s">
        <v>47</v>
      </c>
      <c r="E113" s="44" t="s">
        <v>231</v>
      </c>
      <c r="F113" s="26"/>
      <c r="G113" s="38"/>
      <c r="H113" s="30"/>
    </row>
    <row r="114" spans="1:8" ht="30">
      <c r="A114" s="29">
        <v>113</v>
      </c>
      <c r="B114" s="5">
        <v>4444750</v>
      </c>
      <c r="C114" s="72" t="s">
        <v>442</v>
      </c>
      <c r="D114" s="3" t="s">
        <v>47</v>
      </c>
      <c r="E114" s="44" t="s">
        <v>187</v>
      </c>
      <c r="F114" s="26">
        <v>-20</v>
      </c>
      <c r="G114" s="38"/>
      <c r="H114" s="30"/>
    </row>
    <row r="115" spans="1:8">
      <c r="A115" s="29">
        <v>114</v>
      </c>
      <c r="B115" s="5">
        <v>4457246</v>
      </c>
      <c r="C115" s="72" t="s">
        <v>443</v>
      </c>
      <c r="D115" s="3" t="s">
        <v>18</v>
      </c>
      <c r="E115" s="3" t="s">
        <v>444</v>
      </c>
      <c r="F115" s="26" t="s">
        <v>2087</v>
      </c>
      <c r="G115" s="38"/>
      <c r="H115" s="30"/>
    </row>
    <row r="116" spans="1:8">
      <c r="A116" s="29">
        <v>115</v>
      </c>
      <c r="B116" s="5">
        <v>4458107</v>
      </c>
      <c r="C116" s="72" t="s">
        <v>445</v>
      </c>
      <c r="D116" s="3" t="s">
        <v>18</v>
      </c>
      <c r="E116" s="3" t="s">
        <v>444</v>
      </c>
      <c r="F116" s="26" t="s">
        <v>2086</v>
      </c>
      <c r="G116" s="38"/>
      <c r="H116" s="30"/>
    </row>
    <row r="117" spans="1:8">
      <c r="A117" s="29">
        <v>116</v>
      </c>
      <c r="B117" s="5">
        <v>4468802</v>
      </c>
      <c r="C117" s="72" t="s">
        <v>446</v>
      </c>
      <c r="D117" s="3" t="s">
        <v>244</v>
      </c>
      <c r="E117" s="3" t="s">
        <v>170</v>
      </c>
      <c r="F117" s="26">
        <v>-20</v>
      </c>
      <c r="G117" s="38"/>
      <c r="H117" s="30"/>
    </row>
    <row r="118" spans="1:8">
      <c r="A118" s="29">
        <v>117</v>
      </c>
      <c r="B118" s="16">
        <v>4469576</v>
      </c>
      <c r="C118" s="77" t="s">
        <v>2164</v>
      </c>
      <c r="D118" s="64" t="s">
        <v>47</v>
      </c>
      <c r="E118" s="3"/>
      <c r="F118" s="26"/>
      <c r="G118" s="38"/>
      <c r="H118" s="30"/>
    </row>
    <row r="119" spans="1:8">
      <c r="A119" s="29">
        <v>118</v>
      </c>
      <c r="B119" s="16">
        <v>4470179</v>
      </c>
      <c r="C119" s="78" t="s">
        <v>2165</v>
      </c>
      <c r="D119" s="64" t="s">
        <v>47</v>
      </c>
      <c r="E119" s="3"/>
      <c r="F119" s="26"/>
      <c r="G119" s="38"/>
      <c r="H119" s="30"/>
    </row>
    <row r="120" spans="1:8">
      <c r="A120" s="29">
        <v>119</v>
      </c>
      <c r="B120" s="5">
        <v>4470187</v>
      </c>
      <c r="C120" s="5" t="s">
        <v>342</v>
      </c>
      <c r="D120" s="3" t="s">
        <v>47</v>
      </c>
      <c r="E120" s="3" t="s">
        <v>47</v>
      </c>
      <c r="F120" s="26">
        <v>-20</v>
      </c>
      <c r="G120" s="38"/>
      <c r="H120" s="30"/>
    </row>
    <row r="121" spans="1:8">
      <c r="A121" s="29">
        <v>120</v>
      </c>
      <c r="B121" s="5">
        <v>4470189</v>
      </c>
      <c r="C121" s="5" t="s">
        <v>342</v>
      </c>
      <c r="D121" s="3" t="s">
        <v>47</v>
      </c>
      <c r="E121" s="3" t="s">
        <v>47</v>
      </c>
      <c r="F121" s="26">
        <v>-20</v>
      </c>
      <c r="G121" s="38"/>
      <c r="H121" s="30"/>
    </row>
    <row r="122" spans="1:8">
      <c r="A122" s="29">
        <v>121</v>
      </c>
      <c r="B122" s="5">
        <v>4471248</v>
      </c>
      <c r="C122" s="72" t="s">
        <v>447</v>
      </c>
      <c r="D122" s="3" t="s">
        <v>47</v>
      </c>
      <c r="E122" s="44" t="s">
        <v>242</v>
      </c>
      <c r="F122" s="26">
        <v>-20</v>
      </c>
      <c r="G122" s="38"/>
      <c r="H122" s="30"/>
    </row>
    <row r="123" spans="1:8">
      <c r="A123" s="29">
        <v>122</v>
      </c>
      <c r="B123" s="5">
        <v>4471252</v>
      </c>
      <c r="C123" s="72" t="s">
        <v>448</v>
      </c>
      <c r="D123" s="3" t="s">
        <v>47</v>
      </c>
      <c r="E123" s="44" t="s">
        <v>241</v>
      </c>
      <c r="F123" s="26">
        <v>-20</v>
      </c>
      <c r="G123" s="38"/>
      <c r="H123" s="30"/>
    </row>
    <row r="124" spans="1:8">
      <c r="A124" s="29">
        <v>123</v>
      </c>
      <c r="B124" s="5">
        <v>4471269</v>
      </c>
      <c r="C124" s="72" t="s">
        <v>449</v>
      </c>
      <c r="D124" s="3" t="s">
        <v>47</v>
      </c>
      <c r="E124" s="44" t="s">
        <v>241</v>
      </c>
      <c r="F124" s="26" t="s">
        <v>47</v>
      </c>
      <c r="G124" s="38"/>
      <c r="H124" s="30"/>
    </row>
    <row r="125" spans="1:8">
      <c r="A125" s="29">
        <v>124</v>
      </c>
      <c r="B125" s="5">
        <v>4477685</v>
      </c>
      <c r="C125" s="72" t="s">
        <v>450</v>
      </c>
      <c r="D125" s="3" t="s">
        <v>244</v>
      </c>
      <c r="E125" s="3" t="s">
        <v>211</v>
      </c>
      <c r="F125" s="26">
        <v>-20</v>
      </c>
      <c r="G125" s="38"/>
      <c r="H125" s="30"/>
    </row>
    <row r="126" spans="1:8" ht="30">
      <c r="A126" s="29">
        <v>125</v>
      </c>
      <c r="B126" s="5">
        <v>4479566</v>
      </c>
      <c r="C126" s="72" t="s">
        <v>451</v>
      </c>
      <c r="D126" s="3" t="s">
        <v>244</v>
      </c>
      <c r="E126" s="3" t="s">
        <v>187</v>
      </c>
      <c r="F126" s="26"/>
      <c r="G126" s="38"/>
      <c r="H126" s="30"/>
    </row>
    <row r="127" spans="1:8">
      <c r="A127" s="29">
        <v>126</v>
      </c>
      <c r="B127" s="5">
        <v>4479790</v>
      </c>
      <c r="C127" s="72" t="s">
        <v>452</v>
      </c>
      <c r="D127" s="3" t="s">
        <v>47</v>
      </c>
      <c r="E127" s="44" t="s">
        <v>2054</v>
      </c>
      <c r="F127" s="26">
        <v>-20</v>
      </c>
      <c r="G127" s="38"/>
      <c r="H127" s="30"/>
    </row>
    <row r="128" spans="1:8">
      <c r="A128" s="29">
        <v>127</v>
      </c>
      <c r="B128" s="5">
        <v>4480442</v>
      </c>
      <c r="C128" s="72" t="s">
        <v>453</v>
      </c>
      <c r="D128" s="3" t="s">
        <v>244</v>
      </c>
      <c r="E128" s="3" t="s">
        <v>202</v>
      </c>
      <c r="F128" s="26">
        <v>-20</v>
      </c>
      <c r="G128" s="38"/>
      <c r="H128" s="30"/>
    </row>
    <row r="129" spans="1:8">
      <c r="A129" s="29">
        <v>128</v>
      </c>
      <c r="B129" s="16">
        <v>4488621</v>
      </c>
      <c r="C129" s="77" t="s">
        <v>2166</v>
      </c>
      <c r="D129" s="64" t="s">
        <v>47</v>
      </c>
      <c r="E129" s="3"/>
      <c r="F129" s="26"/>
      <c r="G129" s="38"/>
      <c r="H129" s="30"/>
    </row>
    <row r="130" spans="1:8" ht="30">
      <c r="A130" s="29">
        <v>129</v>
      </c>
      <c r="B130" s="5">
        <v>4488651</v>
      </c>
      <c r="C130" s="72" t="s">
        <v>27</v>
      </c>
      <c r="D130" s="3" t="s">
        <v>244</v>
      </c>
      <c r="E130" s="3" t="s">
        <v>162</v>
      </c>
      <c r="F130" s="26" t="s">
        <v>2084</v>
      </c>
      <c r="G130" s="38"/>
      <c r="H130" s="30"/>
    </row>
    <row r="131" spans="1:8" ht="30">
      <c r="A131" s="29">
        <v>130</v>
      </c>
      <c r="B131" s="5">
        <v>12604021</v>
      </c>
      <c r="C131" s="72" t="s">
        <v>454</v>
      </c>
      <c r="D131" s="3" t="s">
        <v>47</v>
      </c>
      <c r="E131" s="44" t="s">
        <v>185</v>
      </c>
      <c r="F131" s="26" t="s">
        <v>2084</v>
      </c>
      <c r="G131" s="38"/>
      <c r="H131" s="30"/>
    </row>
    <row r="132" spans="1:8">
      <c r="A132" s="29">
        <v>131</v>
      </c>
      <c r="B132" s="5">
        <v>39601095</v>
      </c>
      <c r="C132" s="72" t="s">
        <v>455</v>
      </c>
      <c r="D132" s="3" t="s">
        <v>47</v>
      </c>
      <c r="E132" s="44" t="s">
        <v>2073</v>
      </c>
      <c r="F132" s="26" t="s">
        <v>2085</v>
      </c>
      <c r="G132" s="38"/>
      <c r="H132" s="30"/>
    </row>
    <row r="133" spans="1:8">
      <c r="A133" s="29">
        <v>132</v>
      </c>
      <c r="B133" s="5">
        <v>44488990</v>
      </c>
      <c r="C133" s="72" t="s">
        <v>456</v>
      </c>
      <c r="D133" s="3" t="s">
        <v>47</v>
      </c>
      <c r="E133" s="44" t="s">
        <v>2053</v>
      </c>
      <c r="F133" s="26">
        <v>-20</v>
      </c>
      <c r="G133" s="38"/>
      <c r="H133" s="30"/>
    </row>
    <row r="134" spans="1:8">
      <c r="A134" s="29">
        <v>133</v>
      </c>
      <c r="B134" s="5">
        <v>50674626</v>
      </c>
      <c r="C134" s="72" t="s">
        <v>457</v>
      </c>
      <c r="D134" s="3" t="s">
        <v>244</v>
      </c>
      <c r="E134" s="3" t="s">
        <v>172</v>
      </c>
      <c r="F134" s="26"/>
      <c r="G134" s="38"/>
      <c r="H134" s="30"/>
    </row>
    <row r="135" spans="1:8" ht="30">
      <c r="A135" s="29">
        <v>134</v>
      </c>
      <c r="B135" s="5">
        <v>14035838926</v>
      </c>
      <c r="C135" s="72" t="s">
        <v>458</v>
      </c>
      <c r="D135" s="3" t="s">
        <v>246</v>
      </c>
      <c r="E135" s="44" t="s">
        <v>189</v>
      </c>
      <c r="F135" s="26" t="s">
        <v>2085</v>
      </c>
      <c r="G135" s="38"/>
      <c r="H135" s="30"/>
    </row>
    <row r="136" spans="1:8">
      <c r="A136" s="29">
        <v>135</v>
      </c>
      <c r="B136" s="5">
        <v>14060546822</v>
      </c>
      <c r="C136" s="72" t="s">
        <v>459</v>
      </c>
      <c r="D136" s="3" t="s">
        <v>47</v>
      </c>
      <c r="E136" s="44" t="s">
        <v>2074</v>
      </c>
      <c r="F136" s="26" t="s">
        <v>2084</v>
      </c>
      <c r="G136" s="38"/>
      <c r="H136" s="30"/>
    </row>
    <row r="137" spans="1:8">
      <c r="A137" s="29">
        <v>136</v>
      </c>
      <c r="B137" s="5" t="s">
        <v>583</v>
      </c>
      <c r="C137" s="72" t="s">
        <v>582</v>
      </c>
      <c r="D137" s="3" t="s">
        <v>47</v>
      </c>
      <c r="E137" s="44">
        <v>1</v>
      </c>
      <c r="F137" s="26">
        <v>-20</v>
      </c>
      <c r="G137" s="38"/>
      <c r="H137" s="30"/>
    </row>
    <row r="138" spans="1:8" ht="31.5">
      <c r="A138" s="29">
        <v>137</v>
      </c>
      <c r="B138" s="5" t="s">
        <v>565</v>
      </c>
      <c r="C138" s="72" t="s">
        <v>565</v>
      </c>
      <c r="D138" s="3" t="s">
        <v>228</v>
      </c>
      <c r="E138" s="44">
        <v>1</v>
      </c>
      <c r="F138" s="26" t="s">
        <v>2085</v>
      </c>
      <c r="G138" s="38"/>
      <c r="H138" s="30"/>
    </row>
    <row r="139" spans="1:8">
      <c r="A139" s="29">
        <v>138</v>
      </c>
      <c r="B139" s="5" t="s">
        <v>65</v>
      </c>
      <c r="C139" s="72" t="s">
        <v>584</v>
      </c>
      <c r="D139" s="3" t="s">
        <v>245</v>
      </c>
      <c r="E139" s="3" t="s">
        <v>185</v>
      </c>
      <c r="F139" s="26"/>
      <c r="G139" s="38"/>
      <c r="H139" s="30"/>
    </row>
    <row r="140" spans="1:8">
      <c r="A140" s="29">
        <v>139</v>
      </c>
      <c r="B140" s="16" t="s">
        <v>2133</v>
      </c>
      <c r="C140" s="77" t="s">
        <v>2167</v>
      </c>
      <c r="D140" s="64" t="s">
        <v>47</v>
      </c>
      <c r="E140" s="3"/>
      <c r="F140" s="26"/>
      <c r="G140" s="38"/>
      <c r="H140" s="30"/>
    </row>
    <row r="141" spans="1:8">
      <c r="A141" s="29">
        <v>140</v>
      </c>
      <c r="B141" s="16" t="s">
        <v>2134</v>
      </c>
      <c r="C141" s="77" t="s">
        <v>2168</v>
      </c>
      <c r="D141" s="64" t="s">
        <v>47</v>
      </c>
      <c r="E141" s="3"/>
      <c r="F141" s="26"/>
      <c r="G141" s="38"/>
      <c r="H141" s="30"/>
    </row>
    <row r="142" spans="1:8">
      <c r="A142" s="29">
        <v>141</v>
      </c>
      <c r="B142" s="5" t="s">
        <v>154</v>
      </c>
      <c r="C142" s="72" t="s">
        <v>585</v>
      </c>
      <c r="D142" s="3" t="s">
        <v>245</v>
      </c>
      <c r="E142" s="3" t="s">
        <v>236</v>
      </c>
      <c r="F142" s="26" t="s">
        <v>2086</v>
      </c>
      <c r="G142" s="38"/>
      <c r="H142" s="30"/>
    </row>
    <row r="143" spans="1:8">
      <c r="A143" s="29">
        <v>142</v>
      </c>
      <c r="B143" s="5" t="s">
        <v>90</v>
      </c>
      <c r="C143" s="72" t="s">
        <v>586</v>
      </c>
      <c r="D143" s="3" t="s">
        <v>370</v>
      </c>
      <c r="E143" s="3" t="s">
        <v>208</v>
      </c>
      <c r="F143" s="26" t="s">
        <v>2083</v>
      </c>
      <c r="G143" s="38"/>
      <c r="H143" s="30"/>
    </row>
    <row r="144" spans="1:8">
      <c r="A144" s="29">
        <v>143</v>
      </c>
      <c r="B144" s="5" t="s">
        <v>91</v>
      </c>
      <c r="C144" s="72" t="s">
        <v>587</v>
      </c>
      <c r="D144" s="3" t="s">
        <v>370</v>
      </c>
      <c r="E144" s="3" t="s">
        <v>208</v>
      </c>
      <c r="F144" s="26" t="s">
        <v>2083</v>
      </c>
      <c r="G144" s="38"/>
      <c r="H144" s="30"/>
    </row>
    <row r="145" spans="1:8">
      <c r="A145" s="29">
        <v>144</v>
      </c>
      <c r="B145" s="5" t="s">
        <v>100</v>
      </c>
      <c r="C145" s="72" t="s">
        <v>588</v>
      </c>
      <c r="D145" s="3" t="s">
        <v>18</v>
      </c>
      <c r="E145" s="3" t="s">
        <v>214</v>
      </c>
      <c r="F145" s="26">
        <v>-20</v>
      </c>
      <c r="G145" s="38"/>
      <c r="H145" s="30"/>
    </row>
    <row r="146" spans="1:8" ht="30">
      <c r="A146" s="29">
        <v>145</v>
      </c>
      <c r="B146" s="5" t="s">
        <v>149</v>
      </c>
      <c r="C146" s="72" t="s">
        <v>589</v>
      </c>
      <c r="D146" s="3" t="s">
        <v>47</v>
      </c>
      <c r="E146" s="3" t="s">
        <v>184</v>
      </c>
      <c r="F146" s="26">
        <v>-20</v>
      </c>
      <c r="G146" s="38"/>
      <c r="H146" s="30"/>
    </row>
    <row r="147" spans="1:8">
      <c r="A147" s="29">
        <v>146</v>
      </c>
      <c r="B147" s="5" t="s">
        <v>591</v>
      </c>
      <c r="C147" s="72" t="s">
        <v>590</v>
      </c>
      <c r="D147" s="3" t="s">
        <v>47</v>
      </c>
      <c r="E147" s="3" t="s">
        <v>677</v>
      </c>
      <c r="F147" s="26">
        <v>-20</v>
      </c>
      <c r="G147" s="38"/>
      <c r="H147" s="30"/>
    </row>
    <row r="148" spans="1:8">
      <c r="A148" s="29">
        <v>147</v>
      </c>
      <c r="B148" s="5" t="s">
        <v>105</v>
      </c>
      <c r="C148" s="72" t="s">
        <v>592</v>
      </c>
      <c r="D148" s="3" t="s">
        <v>47</v>
      </c>
      <c r="E148" s="3" t="s">
        <v>207</v>
      </c>
      <c r="F148" s="26"/>
      <c r="G148" s="38"/>
      <c r="H148" s="30"/>
    </row>
    <row r="149" spans="1:8">
      <c r="A149" s="29">
        <v>148</v>
      </c>
      <c r="B149" s="5" t="s">
        <v>594</v>
      </c>
      <c r="C149" s="72" t="s">
        <v>593</v>
      </c>
      <c r="D149" s="3" t="s">
        <v>47</v>
      </c>
      <c r="E149" s="3" t="s">
        <v>170</v>
      </c>
      <c r="F149" s="26">
        <v>-20</v>
      </c>
      <c r="G149" s="38"/>
      <c r="H149" s="30"/>
    </row>
    <row r="150" spans="1:8">
      <c r="A150" s="29">
        <v>149</v>
      </c>
      <c r="B150" s="5" t="s">
        <v>596</v>
      </c>
      <c r="C150" s="72" t="s">
        <v>595</v>
      </c>
      <c r="D150" s="3" t="s">
        <v>47</v>
      </c>
      <c r="E150" s="3">
        <v>1</v>
      </c>
      <c r="F150" s="26" t="s">
        <v>2085</v>
      </c>
      <c r="G150" s="38"/>
      <c r="H150" s="30"/>
    </row>
    <row r="151" spans="1:8">
      <c r="A151" s="29">
        <v>150</v>
      </c>
      <c r="B151" s="5" t="s">
        <v>73</v>
      </c>
      <c r="C151" s="72" t="s">
        <v>597</v>
      </c>
      <c r="D151" s="3" t="s">
        <v>598</v>
      </c>
      <c r="E151" s="3" t="s">
        <v>599</v>
      </c>
      <c r="F151" s="26"/>
      <c r="G151" s="38"/>
      <c r="H151" s="30"/>
    </row>
    <row r="152" spans="1:8">
      <c r="A152" s="29">
        <v>151</v>
      </c>
      <c r="B152" s="5" t="s">
        <v>601</v>
      </c>
      <c r="C152" s="72" t="s">
        <v>600</v>
      </c>
      <c r="D152" s="3" t="s">
        <v>47</v>
      </c>
      <c r="E152" s="44" t="s">
        <v>2039</v>
      </c>
      <c r="F152" s="26" t="s">
        <v>2085</v>
      </c>
      <c r="G152" s="38"/>
      <c r="H152" s="30"/>
    </row>
    <row r="153" spans="1:8">
      <c r="A153" s="29">
        <v>152</v>
      </c>
      <c r="B153" s="5" t="s">
        <v>603</v>
      </c>
      <c r="C153" s="72" t="s">
        <v>602</v>
      </c>
      <c r="D153" s="3" t="s">
        <v>47</v>
      </c>
      <c r="E153" s="44" t="s">
        <v>2040</v>
      </c>
      <c r="F153" s="26" t="s">
        <v>2083</v>
      </c>
      <c r="G153" s="38"/>
      <c r="H153" s="30"/>
    </row>
    <row r="154" spans="1:8">
      <c r="A154" s="29">
        <v>153</v>
      </c>
      <c r="B154" s="5" t="s">
        <v>605</v>
      </c>
      <c r="C154" s="72" t="s">
        <v>604</v>
      </c>
      <c r="D154" s="3" t="s">
        <v>47</v>
      </c>
      <c r="E154" s="44" t="s">
        <v>2040</v>
      </c>
      <c r="F154" s="26" t="s">
        <v>2083</v>
      </c>
      <c r="G154" s="38"/>
      <c r="H154" s="30"/>
    </row>
    <row r="155" spans="1:8">
      <c r="A155" s="29">
        <v>154</v>
      </c>
      <c r="B155" s="5" t="s">
        <v>607</v>
      </c>
      <c r="C155" s="72" t="s">
        <v>606</v>
      </c>
      <c r="D155" s="3" t="s">
        <v>47</v>
      </c>
      <c r="E155" s="44" t="s">
        <v>2040</v>
      </c>
      <c r="F155" s="26" t="s">
        <v>2083</v>
      </c>
      <c r="G155" s="38"/>
      <c r="H155" s="30"/>
    </row>
    <row r="156" spans="1:8">
      <c r="A156" s="29">
        <v>155</v>
      </c>
      <c r="B156" s="5" t="s">
        <v>609</v>
      </c>
      <c r="C156" s="72" t="s">
        <v>608</v>
      </c>
      <c r="D156" s="3" t="s">
        <v>47</v>
      </c>
      <c r="E156" s="44" t="s">
        <v>2040</v>
      </c>
      <c r="F156" s="26" t="s">
        <v>2083</v>
      </c>
      <c r="G156" s="38"/>
      <c r="H156" s="30"/>
    </row>
    <row r="157" spans="1:8">
      <c r="A157" s="29">
        <v>156</v>
      </c>
      <c r="B157" s="5" t="s">
        <v>611</v>
      </c>
      <c r="C157" s="72" t="s">
        <v>610</v>
      </c>
      <c r="D157" s="3" t="s">
        <v>47</v>
      </c>
      <c r="E157" s="44" t="s">
        <v>2040</v>
      </c>
      <c r="F157" s="26" t="s">
        <v>2083</v>
      </c>
      <c r="G157" s="38"/>
      <c r="H157" s="30"/>
    </row>
    <row r="158" spans="1:8">
      <c r="A158" s="29">
        <v>157</v>
      </c>
      <c r="B158" s="5" t="s">
        <v>613</v>
      </c>
      <c r="C158" s="72" t="s">
        <v>612</v>
      </c>
      <c r="D158" s="3" t="s">
        <v>47</v>
      </c>
      <c r="E158" s="44" t="s">
        <v>2040</v>
      </c>
      <c r="F158" s="26" t="s">
        <v>2083</v>
      </c>
      <c r="G158" s="38"/>
      <c r="H158" s="30"/>
    </row>
    <row r="159" spans="1:8">
      <c r="A159" s="29">
        <v>158</v>
      </c>
      <c r="B159" s="5" t="s">
        <v>615</v>
      </c>
      <c r="C159" s="72" t="s">
        <v>614</v>
      </c>
      <c r="D159" s="3" t="s">
        <v>47</v>
      </c>
      <c r="E159" s="44" t="s">
        <v>2040</v>
      </c>
      <c r="F159" s="26" t="s">
        <v>2083</v>
      </c>
      <c r="G159" s="38"/>
      <c r="H159" s="30"/>
    </row>
    <row r="160" spans="1:8">
      <c r="A160" s="29">
        <v>159</v>
      </c>
      <c r="B160" s="5" t="s">
        <v>617</v>
      </c>
      <c r="C160" s="72" t="s">
        <v>616</v>
      </c>
      <c r="D160" s="3" t="s">
        <v>47</v>
      </c>
      <c r="E160" s="44" t="s">
        <v>2040</v>
      </c>
      <c r="F160" s="26" t="s">
        <v>2083</v>
      </c>
      <c r="G160" s="38"/>
      <c r="H160" s="30"/>
    </row>
    <row r="161" spans="1:8">
      <c r="A161" s="29">
        <v>160</v>
      </c>
      <c r="B161" s="5" t="s">
        <v>619</v>
      </c>
      <c r="C161" s="72" t="s">
        <v>618</v>
      </c>
      <c r="D161" s="3" t="s">
        <v>47</v>
      </c>
      <c r="E161" s="44" t="s">
        <v>2040</v>
      </c>
      <c r="F161" s="26"/>
      <c r="G161" s="38"/>
      <c r="H161" s="30"/>
    </row>
    <row r="162" spans="1:8">
      <c r="A162" s="29">
        <v>161</v>
      </c>
      <c r="B162" s="5" t="s">
        <v>621</v>
      </c>
      <c r="C162" s="72" t="s">
        <v>620</v>
      </c>
      <c r="D162" s="3" t="s">
        <v>47</v>
      </c>
      <c r="E162" s="44" t="s">
        <v>2040</v>
      </c>
      <c r="F162" s="26" t="s">
        <v>2083</v>
      </c>
      <c r="G162" s="38"/>
      <c r="H162" s="30"/>
    </row>
    <row r="163" spans="1:8">
      <c r="A163" s="29">
        <v>162</v>
      </c>
      <c r="B163" s="5" t="s">
        <v>623</v>
      </c>
      <c r="C163" s="72" t="s">
        <v>622</v>
      </c>
      <c r="D163" s="3" t="s">
        <v>47</v>
      </c>
      <c r="E163" s="44" t="s">
        <v>2041</v>
      </c>
      <c r="F163" s="26"/>
      <c r="G163" s="38"/>
      <c r="H163" s="30"/>
    </row>
    <row r="164" spans="1:8">
      <c r="A164" s="29">
        <v>163</v>
      </c>
      <c r="B164" s="5" t="s">
        <v>625</v>
      </c>
      <c r="C164" s="72" t="s">
        <v>624</v>
      </c>
      <c r="D164" s="3" t="s">
        <v>47</v>
      </c>
      <c r="E164" s="44" t="s">
        <v>2040</v>
      </c>
      <c r="F164" s="26" t="s">
        <v>2083</v>
      </c>
      <c r="G164" s="38"/>
      <c r="H164" s="30"/>
    </row>
    <row r="165" spans="1:8" ht="30">
      <c r="A165" s="29">
        <v>164</v>
      </c>
      <c r="B165" s="5" t="s">
        <v>627</v>
      </c>
      <c r="C165" s="72" t="s">
        <v>626</v>
      </c>
      <c r="D165" s="3" t="s">
        <v>47</v>
      </c>
      <c r="E165" s="44" t="s">
        <v>2040</v>
      </c>
      <c r="F165" s="26"/>
      <c r="G165" s="38"/>
      <c r="H165" s="30"/>
    </row>
    <row r="166" spans="1:8" ht="30">
      <c r="A166" s="29">
        <v>165</v>
      </c>
      <c r="B166" s="5" t="s">
        <v>113</v>
      </c>
      <c r="C166" s="72" t="s">
        <v>628</v>
      </c>
      <c r="D166" s="3" t="s">
        <v>244</v>
      </c>
      <c r="E166" s="44" t="s">
        <v>47</v>
      </c>
      <c r="F166" s="26"/>
      <c r="G166" s="38"/>
      <c r="H166" s="30"/>
    </row>
    <row r="167" spans="1:8">
      <c r="A167" s="29">
        <v>166</v>
      </c>
      <c r="B167" s="5" t="s">
        <v>630</v>
      </c>
      <c r="C167" s="72" t="s">
        <v>629</v>
      </c>
      <c r="D167" s="3" t="s">
        <v>47</v>
      </c>
      <c r="E167" s="44" t="s">
        <v>2040</v>
      </c>
      <c r="F167" s="26"/>
      <c r="G167" s="38"/>
      <c r="H167" s="30"/>
    </row>
    <row r="168" spans="1:8">
      <c r="A168" s="29">
        <v>167</v>
      </c>
      <c r="B168" s="5" t="s">
        <v>632</v>
      </c>
      <c r="C168" s="72" t="s">
        <v>631</v>
      </c>
      <c r="D168" s="3" t="s">
        <v>47</v>
      </c>
      <c r="E168" s="44" t="s">
        <v>2040</v>
      </c>
      <c r="F168" s="26" t="s">
        <v>2083</v>
      </c>
      <c r="G168" s="38"/>
      <c r="H168" s="30"/>
    </row>
    <row r="169" spans="1:8">
      <c r="A169" s="29">
        <v>168</v>
      </c>
      <c r="B169" s="5" t="s">
        <v>634</v>
      </c>
      <c r="C169" s="72" t="s">
        <v>633</v>
      </c>
      <c r="D169" s="3" t="s">
        <v>47</v>
      </c>
      <c r="E169" s="44" t="s">
        <v>2040</v>
      </c>
      <c r="F169" s="26" t="s">
        <v>2083</v>
      </c>
      <c r="G169" s="38"/>
      <c r="H169" s="30"/>
    </row>
    <row r="170" spans="1:8">
      <c r="A170" s="29">
        <v>169</v>
      </c>
      <c r="B170" s="5" t="s">
        <v>636</v>
      </c>
      <c r="C170" s="72" t="s">
        <v>635</v>
      </c>
      <c r="D170" s="3" t="s">
        <v>47</v>
      </c>
      <c r="E170" s="44" t="s">
        <v>2040</v>
      </c>
      <c r="F170" s="26" t="s">
        <v>2083</v>
      </c>
      <c r="G170" s="38"/>
      <c r="H170" s="30"/>
    </row>
    <row r="171" spans="1:8">
      <c r="A171" s="29">
        <v>170</v>
      </c>
      <c r="B171" s="5" t="s">
        <v>638</v>
      </c>
      <c r="C171" s="72" t="s">
        <v>637</v>
      </c>
      <c r="D171" s="3" t="s">
        <v>47</v>
      </c>
      <c r="E171" s="44" t="s">
        <v>2040</v>
      </c>
      <c r="F171" s="26"/>
      <c r="G171" s="38"/>
      <c r="H171" s="30"/>
    </row>
    <row r="172" spans="1:8" ht="45">
      <c r="A172" s="29">
        <v>171</v>
      </c>
      <c r="B172" s="5" t="s">
        <v>640</v>
      </c>
      <c r="C172" s="72" t="s">
        <v>639</v>
      </c>
      <c r="D172" s="3" t="s">
        <v>47</v>
      </c>
      <c r="E172" s="44">
        <v>1</v>
      </c>
      <c r="F172" s="26" t="s">
        <v>2085</v>
      </c>
      <c r="G172" s="38"/>
      <c r="H172" s="30"/>
    </row>
    <row r="173" spans="1:8">
      <c r="A173" s="29">
        <v>172</v>
      </c>
      <c r="B173" s="5" t="s">
        <v>642</v>
      </c>
      <c r="C173" s="72" t="s">
        <v>641</v>
      </c>
      <c r="D173" s="3" t="s">
        <v>47</v>
      </c>
      <c r="E173" s="44">
        <v>1</v>
      </c>
      <c r="F173" s="26" t="s">
        <v>2085</v>
      </c>
      <c r="G173" s="38"/>
      <c r="H173" s="30"/>
    </row>
    <row r="174" spans="1:8">
      <c r="A174" s="29">
        <v>173</v>
      </c>
      <c r="B174" s="5" t="s">
        <v>644</v>
      </c>
      <c r="C174" s="72" t="s">
        <v>643</v>
      </c>
      <c r="D174" s="3" t="s">
        <v>47</v>
      </c>
      <c r="E174" s="44">
        <v>1</v>
      </c>
      <c r="F174" s="26" t="s">
        <v>2085</v>
      </c>
      <c r="G174" s="38"/>
      <c r="H174" s="30"/>
    </row>
    <row r="175" spans="1:8">
      <c r="A175" s="29">
        <v>174</v>
      </c>
      <c r="B175" s="5" t="s">
        <v>646</v>
      </c>
      <c r="C175" s="72" t="s">
        <v>645</v>
      </c>
      <c r="D175" s="3" t="s">
        <v>47</v>
      </c>
      <c r="E175" s="44">
        <v>1</v>
      </c>
      <c r="F175" s="26" t="s">
        <v>2085</v>
      </c>
      <c r="G175" s="38"/>
      <c r="H175" s="30"/>
    </row>
    <row r="176" spans="1:8" ht="45">
      <c r="A176" s="29">
        <v>175</v>
      </c>
      <c r="B176" s="5" t="s">
        <v>648</v>
      </c>
      <c r="C176" s="72" t="s">
        <v>647</v>
      </c>
      <c r="D176" s="3" t="s">
        <v>47</v>
      </c>
      <c r="E176" s="44" t="s">
        <v>2042</v>
      </c>
      <c r="F176" s="26" t="s">
        <v>2084</v>
      </c>
      <c r="G176" s="38"/>
      <c r="H176" s="30"/>
    </row>
    <row r="177" spans="1:8">
      <c r="A177" s="29">
        <v>176</v>
      </c>
      <c r="B177" s="5" t="s">
        <v>650</v>
      </c>
      <c r="C177" s="72" t="s">
        <v>649</v>
      </c>
      <c r="D177" s="3" t="s">
        <v>47</v>
      </c>
      <c r="E177" s="44" t="s">
        <v>2043</v>
      </c>
      <c r="F177" s="26" t="s">
        <v>2083</v>
      </c>
      <c r="G177" s="38"/>
      <c r="H177" s="30"/>
    </row>
    <row r="178" spans="1:8">
      <c r="A178" s="29">
        <v>177</v>
      </c>
      <c r="B178" s="5" t="s">
        <v>652</v>
      </c>
      <c r="C178" s="72" t="s">
        <v>651</v>
      </c>
      <c r="D178" s="3" t="s">
        <v>47</v>
      </c>
      <c r="E178" s="44" t="s">
        <v>218</v>
      </c>
      <c r="F178" s="26" t="s">
        <v>2083</v>
      </c>
      <c r="G178" s="38"/>
      <c r="H178" s="30"/>
    </row>
    <row r="179" spans="1:8">
      <c r="A179" s="29">
        <v>178</v>
      </c>
      <c r="B179" s="5" t="s">
        <v>654</v>
      </c>
      <c r="C179" s="72" t="s">
        <v>653</v>
      </c>
      <c r="D179" s="3" t="s">
        <v>47</v>
      </c>
      <c r="E179" s="44" t="s">
        <v>2040</v>
      </c>
      <c r="F179" s="26"/>
      <c r="G179" s="38"/>
      <c r="H179" s="30"/>
    </row>
    <row r="180" spans="1:8">
      <c r="A180" s="29">
        <v>179</v>
      </c>
      <c r="B180" s="5" t="s">
        <v>656</v>
      </c>
      <c r="C180" s="72" t="s">
        <v>655</v>
      </c>
      <c r="D180" s="3" t="s">
        <v>47</v>
      </c>
      <c r="E180" s="44" t="s">
        <v>2040</v>
      </c>
      <c r="F180" s="26"/>
      <c r="G180" s="38"/>
      <c r="H180" s="30"/>
    </row>
    <row r="181" spans="1:8">
      <c r="A181" s="29">
        <v>180</v>
      </c>
      <c r="B181" s="5" t="s">
        <v>658</v>
      </c>
      <c r="C181" s="72" t="s">
        <v>657</v>
      </c>
      <c r="D181" s="3" t="s">
        <v>47</v>
      </c>
      <c r="E181" s="44" t="s">
        <v>218</v>
      </c>
      <c r="F181" s="26" t="s">
        <v>2083</v>
      </c>
      <c r="G181" s="38"/>
      <c r="H181" s="30"/>
    </row>
    <row r="182" spans="1:8">
      <c r="A182" s="29">
        <v>181</v>
      </c>
      <c r="B182" s="5" t="s">
        <v>660</v>
      </c>
      <c r="C182" s="72" t="s">
        <v>659</v>
      </c>
      <c r="D182" s="3" t="s">
        <v>47</v>
      </c>
      <c r="E182" s="44" t="s">
        <v>179</v>
      </c>
      <c r="F182" s="26" t="s">
        <v>2083</v>
      </c>
      <c r="G182" s="38"/>
      <c r="H182" s="30"/>
    </row>
    <row r="183" spans="1:8">
      <c r="A183" s="29">
        <v>182</v>
      </c>
      <c r="B183" s="5" t="s">
        <v>662</v>
      </c>
      <c r="C183" s="72" t="s">
        <v>661</v>
      </c>
      <c r="D183" s="3" t="s">
        <v>47</v>
      </c>
      <c r="E183" s="44" t="s">
        <v>2044</v>
      </c>
      <c r="F183" s="26" t="s">
        <v>2083</v>
      </c>
      <c r="G183" s="38"/>
      <c r="H183" s="30"/>
    </row>
    <row r="184" spans="1:8" ht="30">
      <c r="A184" s="29">
        <v>183</v>
      </c>
      <c r="B184" s="5" t="s">
        <v>664</v>
      </c>
      <c r="C184" s="72" t="s">
        <v>663</v>
      </c>
      <c r="D184" s="3" t="s">
        <v>47</v>
      </c>
      <c r="E184" s="44" t="s">
        <v>2045</v>
      </c>
      <c r="F184" s="26"/>
      <c r="G184" s="38"/>
      <c r="H184" s="30"/>
    </row>
    <row r="185" spans="1:8">
      <c r="A185" s="29">
        <v>184</v>
      </c>
      <c r="B185" s="5" t="s">
        <v>666</v>
      </c>
      <c r="C185" s="72" t="s">
        <v>665</v>
      </c>
      <c r="D185" s="3" t="s">
        <v>47</v>
      </c>
      <c r="E185" s="44" t="s">
        <v>2046</v>
      </c>
      <c r="F185" s="26" t="s">
        <v>2083</v>
      </c>
      <c r="G185" s="38"/>
      <c r="H185" s="30"/>
    </row>
    <row r="186" spans="1:8" ht="30">
      <c r="A186" s="29">
        <v>185</v>
      </c>
      <c r="B186" s="5" t="s">
        <v>668</v>
      </c>
      <c r="C186" s="72" t="s">
        <v>667</v>
      </c>
      <c r="D186" s="3" t="s">
        <v>47</v>
      </c>
      <c r="E186" s="44" t="s">
        <v>2040</v>
      </c>
      <c r="F186" s="26" t="s">
        <v>2083</v>
      </c>
      <c r="G186" s="38"/>
      <c r="H186" s="30"/>
    </row>
    <row r="187" spans="1:8" ht="30">
      <c r="A187" s="29">
        <v>186</v>
      </c>
      <c r="B187" s="5" t="s">
        <v>114</v>
      </c>
      <c r="C187" s="72" t="s">
        <v>669</v>
      </c>
      <c r="D187" s="3" t="s">
        <v>47</v>
      </c>
      <c r="E187" s="44" t="s">
        <v>2046</v>
      </c>
      <c r="F187" s="26"/>
      <c r="G187" s="38"/>
      <c r="H187" s="30"/>
    </row>
    <row r="188" spans="1:8">
      <c r="A188" s="29">
        <v>187</v>
      </c>
      <c r="B188" s="5" t="s">
        <v>671</v>
      </c>
      <c r="C188" s="72" t="s">
        <v>670</v>
      </c>
      <c r="D188" s="3" t="s">
        <v>47</v>
      </c>
      <c r="E188" s="44" t="s">
        <v>2046</v>
      </c>
      <c r="F188" s="26" t="s">
        <v>2083</v>
      </c>
      <c r="G188" s="38"/>
      <c r="H188" s="30"/>
    </row>
    <row r="189" spans="1:8">
      <c r="A189" s="29">
        <v>188</v>
      </c>
      <c r="B189" s="5" t="s">
        <v>673</v>
      </c>
      <c r="C189" s="72" t="s">
        <v>672</v>
      </c>
      <c r="D189" s="3" t="s">
        <v>47</v>
      </c>
      <c r="E189" s="44" t="s">
        <v>2046</v>
      </c>
      <c r="F189" s="26" t="s">
        <v>2083</v>
      </c>
      <c r="G189" s="38"/>
      <c r="H189" s="30"/>
    </row>
    <row r="190" spans="1:8">
      <c r="A190" s="29">
        <v>189</v>
      </c>
      <c r="B190" s="5" t="s">
        <v>101</v>
      </c>
      <c r="C190" s="72" t="s">
        <v>674</v>
      </c>
      <c r="D190" s="3" t="s">
        <v>18</v>
      </c>
      <c r="E190" s="3" t="s">
        <v>47</v>
      </c>
      <c r="F190" s="26"/>
      <c r="G190" s="38"/>
      <c r="H190" s="30"/>
    </row>
    <row r="191" spans="1:8">
      <c r="A191" s="29">
        <v>190</v>
      </c>
      <c r="B191" s="16" t="s">
        <v>2135</v>
      </c>
      <c r="C191" s="77" t="s">
        <v>2169</v>
      </c>
      <c r="D191" s="64" t="s">
        <v>47</v>
      </c>
      <c r="E191" s="3"/>
      <c r="F191" s="26"/>
      <c r="G191" s="38"/>
      <c r="H191" s="30"/>
    </row>
    <row r="192" spans="1:8">
      <c r="A192" s="29">
        <v>191</v>
      </c>
      <c r="B192" s="8" t="s">
        <v>1249</v>
      </c>
      <c r="C192" s="72" t="s">
        <v>503</v>
      </c>
      <c r="D192" s="3" t="s">
        <v>228</v>
      </c>
      <c r="E192" s="44" t="s">
        <v>225</v>
      </c>
      <c r="F192" s="26" t="s">
        <v>2083</v>
      </c>
      <c r="G192" s="38"/>
      <c r="H192" s="30"/>
    </row>
    <row r="193" spans="1:8">
      <c r="A193" s="29">
        <v>192</v>
      </c>
      <c r="B193" s="8" t="s">
        <v>1251</v>
      </c>
      <c r="C193" s="81" t="s">
        <v>1250</v>
      </c>
      <c r="D193" s="3" t="s">
        <v>47</v>
      </c>
      <c r="E193" s="44" t="s">
        <v>187</v>
      </c>
      <c r="F193" s="26">
        <v>-20</v>
      </c>
      <c r="G193" s="38"/>
      <c r="H193" s="30"/>
    </row>
    <row r="194" spans="1:8">
      <c r="A194" s="29">
        <v>193</v>
      </c>
      <c r="B194" s="5" t="s">
        <v>120</v>
      </c>
      <c r="C194" s="72" t="s">
        <v>675</v>
      </c>
      <c r="D194" s="3" t="s">
        <v>47</v>
      </c>
      <c r="E194" s="3" t="s">
        <v>47</v>
      </c>
      <c r="F194" s="26"/>
      <c r="G194" s="38"/>
      <c r="H194" s="30"/>
    </row>
    <row r="195" spans="1:8">
      <c r="A195" s="29">
        <v>194</v>
      </c>
      <c r="B195" s="5" t="s">
        <v>121</v>
      </c>
      <c r="C195" s="72" t="s">
        <v>676</v>
      </c>
      <c r="D195" s="3" t="s">
        <v>18</v>
      </c>
      <c r="E195" s="3" t="s">
        <v>677</v>
      </c>
      <c r="F195" s="26"/>
      <c r="G195" s="38"/>
      <c r="H195" s="30"/>
    </row>
    <row r="196" spans="1:8" ht="30">
      <c r="A196" s="29">
        <v>195</v>
      </c>
      <c r="B196" s="16" t="s">
        <v>288</v>
      </c>
      <c r="C196" s="78" t="s">
        <v>2170</v>
      </c>
      <c r="D196" s="64" t="s">
        <v>47</v>
      </c>
      <c r="E196" s="3"/>
      <c r="F196" s="26"/>
      <c r="G196" s="38"/>
      <c r="H196" s="30"/>
    </row>
    <row r="197" spans="1:8">
      <c r="A197" s="29">
        <v>196</v>
      </c>
      <c r="B197" s="5" t="s">
        <v>460</v>
      </c>
      <c r="C197" s="72" t="s">
        <v>460</v>
      </c>
      <c r="D197" s="3" t="s">
        <v>47</v>
      </c>
      <c r="E197" s="3" t="s">
        <v>47</v>
      </c>
      <c r="F197" s="26"/>
      <c r="G197" s="38"/>
      <c r="H197" s="30"/>
    </row>
    <row r="198" spans="1:8">
      <c r="A198" s="29">
        <v>197</v>
      </c>
      <c r="B198" s="16" t="s">
        <v>2136</v>
      </c>
      <c r="C198" s="78" t="s">
        <v>2171</v>
      </c>
      <c r="D198" s="64" t="s">
        <v>47</v>
      </c>
      <c r="E198" s="3"/>
      <c r="F198" s="26"/>
      <c r="G198" s="38"/>
      <c r="H198" s="30"/>
    </row>
    <row r="199" spans="1:8">
      <c r="A199" s="29">
        <v>198</v>
      </c>
      <c r="B199" s="5" t="s">
        <v>72</v>
      </c>
      <c r="C199" s="72" t="s">
        <v>678</v>
      </c>
      <c r="D199" s="3" t="s">
        <v>679</v>
      </c>
      <c r="E199" s="3" t="s">
        <v>191</v>
      </c>
      <c r="F199" s="26" t="s">
        <v>2086</v>
      </c>
      <c r="G199" s="38"/>
      <c r="H199" s="30"/>
    </row>
    <row r="200" spans="1:8">
      <c r="A200" s="29">
        <v>199</v>
      </c>
      <c r="B200" s="5" t="s">
        <v>564</v>
      </c>
      <c r="C200" s="72" t="s">
        <v>564</v>
      </c>
      <c r="D200" s="3" t="s">
        <v>228</v>
      </c>
      <c r="E200" s="44">
        <v>1</v>
      </c>
      <c r="F200" s="26" t="s">
        <v>2085</v>
      </c>
      <c r="G200" s="38"/>
      <c r="H200" s="30"/>
    </row>
    <row r="201" spans="1:8">
      <c r="A201" s="29">
        <v>200</v>
      </c>
      <c r="B201" s="5" t="s">
        <v>153</v>
      </c>
      <c r="C201" s="72" t="s">
        <v>680</v>
      </c>
      <c r="D201" s="3" t="s">
        <v>47</v>
      </c>
      <c r="E201" s="3" t="s">
        <v>233</v>
      </c>
      <c r="F201" s="26" t="s">
        <v>2086</v>
      </c>
      <c r="G201" s="38"/>
      <c r="H201" s="30"/>
    </row>
    <row r="202" spans="1:8" ht="30">
      <c r="A202" s="29">
        <v>201</v>
      </c>
      <c r="B202" s="16" t="s">
        <v>2137</v>
      </c>
      <c r="C202" s="78" t="s">
        <v>2172</v>
      </c>
      <c r="D202" s="64" t="s">
        <v>47</v>
      </c>
      <c r="E202" s="3"/>
      <c r="F202" s="26"/>
      <c r="G202" s="38"/>
      <c r="H202" s="30"/>
    </row>
    <row r="203" spans="1:8" ht="47.25">
      <c r="A203" s="29">
        <v>202</v>
      </c>
      <c r="B203" s="73" t="s">
        <v>2189</v>
      </c>
      <c r="C203" s="71" t="s">
        <v>569</v>
      </c>
      <c r="D203" s="3" t="s">
        <v>228</v>
      </c>
      <c r="E203" s="44" t="s">
        <v>47</v>
      </c>
      <c r="F203" s="26"/>
      <c r="G203" s="38"/>
      <c r="H203" s="30"/>
    </row>
    <row r="204" spans="1:8" ht="30">
      <c r="A204" s="29">
        <v>203</v>
      </c>
      <c r="B204" s="5" t="s">
        <v>107</v>
      </c>
      <c r="C204" s="72" t="s">
        <v>681</v>
      </c>
      <c r="D204" s="3" t="s">
        <v>370</v>
      </c>
      <c r="E204" s="3" t="s">
        <v>217</v>
      </c>
      <c r="F204" s="26"/>
      <c r="G204" s="38"/>
      <c r="H204" s="30"/>
    </row>
    <row r="205" spans="1:8" ht="31.5">
      <c r="A205" s="29">
        <v>204</v>
      </c>
      <c r="B205" s="5" t="s">
        <v>683</v>
      </c>
      <c r="C205" s="72" t="s">
        <v>682</v>
      </c>
      <c r="D205" s="3" t="s">
        <v>47</v>
      </c>
      <c r="E205" s="3">
        <v>1</v>
      </c>
      <c r="F205" s="26" t="s">
        <v>2084</v>
      </c>
      <c r="G205" s="38"/>
      <c r="H205" s="30"/>
    </row>
    <row r="206" spans="1:8" ht="31.5">
      <c r="A206" s="29">
        <v>205</v>
      </c>
      <c r="B206" s="5" t="s">
        <v>155</v>
      </c>
      <c r="C206" s="72" t="s">
        <v>684</v>
      </c>
      <c r="D206" s="3" t="s">
        <v>47</v>
      </c>
      <c r="E206" s="3" t="s">
        <v>243</v>
      </c>
      <c r="F206" s="26" t="s">
        <v>2084</v>
      </c>
      <c r="G206" s="38"/>
      <c r="H206" s="30"/>
    </row>
    <row r="207" spans="1:8" ht="31.5">
      <c r="A207" s="29">
        <v>206</v>
      </c>
      <c r="B207" s="5" t="s">
        <v>461</v>
      </c>
      <c r="C207" s="72" t="s">
        <v>461</v>
      </c>
      <c r="D207" s="3" t="s">
        <v>47</v>
      </c>
      <c r="E207" s="3" t="s">
        <v>47</v>
      </c>
      <c r="F207" s="26"/>
      <c r="G207" s="38"/>
      <c r="H207" s="30"/>
    </row>
    <row r="208" spans="1:8" ht="31.5">
      <c r="A208" s="29">
        <v>207</v>
      </c>
      <c r="B208" s="5" t="s">
        <v>462</v>
      </c>
      <c r="C208" s="72" t="s">
        <v>462</v>
      </c>
      <c r="D208" s="3" t="s">
        <v>47</v>
      </c>
      <c r="E208" s="3" t="s">
        <v>47</v>
      </c>
      <c r="F208" s="26"/>
      <c r="G208" s="38"/>
      <c r="H208" s="30"/>
    </row>
    <row r="209" spans="1:8" ht="31.5">
      <c r="A209" s="29">
        <v>208</v>
      </c>
      <c r="B209" s="5" t="s">
        <v>686</v>
      </c>
      <c r="C209" s="72" t="s">
        <v>685</v>
      </c>
      <c r="D209" s="3" t="s">
        <v>47</v>
      </c>
      <c r="E209" s="44" t="s">
        <v>742</v>
      </c>
      <c r="F209" s="26">
        <v>-20</v>
      </c>
      <c r="G209" s="38"/>
      <c r="H209" s="30"/>
    </row>
    <row r="210" spans="1:8" ht="31.5">
      <c r="A210" s="29">
        <v>209</v>
      </c>
      <c r="B210" s="5" t="s">
        <v>688</v>
      </c>
      <c r="C210" s="72" t="s">
        <v>687</v>
      </c>
      <c r="D210" s="3" t="s">
        <v>47</v>
      </c>
      <c r="E210" s="44" t="s">
        <v>742</v>
      </c>
      <c r="F210" s="26">
        <v>-20</v>
      </c>
      <c r="G210" s="38"/>
      <c r="H210" s="30"/>
    </row>
    <row r="211" spans="1:8">
      <c r="A211" s="29">
        <v>210</v>
      </c>
      <c r="B211" s="16" t="s">
        <v>2138</v>
      </c>
      <c r="C211" s="76" t="s">
        <v>2173</v>
      </c>
      <c r="D211" s="64" t="s">
        <v>47</v>
      </c>
      <c r="E211" s="3"/>
      <c r="F211" s="26"/>
      <c r="G211" s="38"/>
      <c r="H211" s="30"/>
    </row>
    <row r="212" spans="1:8" ht="31.5">
      <c r="A212" s="29">
        <v>211</v>
      </c>
      <c r="B212" s="5" t="s">
        <v>691</v>
      </c>
      <c r="C212" s="72" t="s">
        <v>690</v>
      </c>
      <c r="D212" s="3" t="s">
        <v>47</v>
      </c>
      <c r="E212" s="44" t="s">
        <v>2047</v>
      </c>
      <c r="F212" s="26">
        <v>-20</v>
      </c>
      <c r="G212" s="38"/>
      <c r="H212" s="30"/>
    </row>
    <row r="213" spans="1:8" ht="31.5">
      <c r="A213" s="29">
        <v>212</v>
      </c>
      <c r="B213" s="5" t="s">
        <v>693</v>
      </c>
      <c r="C213" s="72" t="s">
        <v>692</v>
      </c>
      <c r="D213" s="3" t="s">
        <v>47</v>
      </c>
      <c r="E213" s="44" t="s">
        <v>2047</v>
      </c>
      <c r="F213" s="26">
        <v>-20</v>
      </c>
      <c r="G213" s="38"/>
      <c r="H213" s="30"/>
    </row>
    <row r="214" spans="1:8" ht="31.5">
      <c r="A214" s="29">
        <v>213</v>
      </c>
      <c r="B214" s="5" t="s">
        <v>695</v>
      </c>
      <c r="C214" s="72" t="s">
        <v>694</v>
      </c>
      <c r="D214" s="3" t="s">
        <v>47</v>
      </c>
      <c r="E214" s="44" t="s">
        <v>2047</v>
      </c>
      <c r="F214" s="26">
        <v>-20</v>
      </c>
      <c r="G214" s="38"/>
      <c r="H214" s="30"/>
    </row>
    <row r="215" spans="1:8" ht="30">
      <c r="A215" s="29">
        <v>214</v>
      </c>
      <c r="B215" s="5" t="s">
        <v>104</v>
      </c>
      <c r="C215" s="72" t="s">
        <v>696</v>
      </c>
      <c r="D215" s="3" t="s">
        <v>47</v>
      </c>
      <c r="E215" s="44" t="s">
        <v>215</v>
      </c>
      <c r="F215" s="26"/>
      <c r="G215" s="38"/>
      <c r="H215" s="30"/>
    </row>
    <row r="216" spans="1:8">
      <c r="A216" s="29">
        <v>215</v>
      </c>
      <c r="B216" s="5" t="s">
        <v>698</v>
      </c>
      <c r="C216" s="72" t="s">
        <v>697</v>
      </c>
      <c r="D216" s="3" t="s">
        <v>47</v>
      </c>
      <c r="E216" s="44" t="s">
        <v>2048</v>
      </c>
      <c r="F216" s="26" t="s">
        <v>2083</v>
      </c>
      <c r="G216" s="38"/>
      <c r="H216" s="30"/>
    </row>
    <row r="217" spans="1:8">
      <c r="A217" s="29">
        <v>216</v>
      </c>
      <c r="B217" s="5" t="s">
        <v>115</v>
      </c>
      <c r="C217" s="72" t="s">
        <v>699</v>
      </c>
      <c r="D217" s="3" t="s">
        <v>246</v>
      </c>
      <c r="E217" s="44" t="s">
        <v>166</v>
      </c>
      <c r="F217" s="26" t="s">
        <v>2084</v>
      </c>
      <c r="G217" s="38"/>
      <c r="H217" s="30"/>
    </row>
    <row r="218" spans="1:8">
      <c r="A218" s="29">
        <v>217</v>
      </c>
      <c r="B218" s="5" t="s">
        <v>46</v>
      </c>
      <c r="C218" s="5" t="s">
        <v>34</v>
      </c>
      <c r="D218" s="3" t="s">
        <v>246</v>
      </c>
      <c r="E218" s="3" t="s">
        <v>166</v>
      </c>
      <c r="F218" s="26" t="s">
        <v>2084</v>
      </c>
      <c r="G218" s="38"/>
      <c r="H218" s="30"/>
    </row>
    <row r="219" spans="1:8">
      <c r="A219" s="29">
        <v>218</v>
      </c>
      <c r="B219" s="16" t="s">
        <v>293</v>
      </c>
      <c r="C219" s="78" t="s">
        <v>2174</v>
      </c>
      <c r="D219" s="64" t="s">
        <v>47</v>
      </c>
      <c r="E219" s="3"/>
      <c r="F219" s="26"/>
      <c r="G219" s="38"/>
      <c r="H219" s="30"/>
    </row>
    <row r="220" spans="1:8">
      <c r="A220" s="29">
        <v>219</v>
      </c>
      <c r="B220" s="5" t="s">
        <v>103</v>
      </c>
      <c r="C220" s="72" t="s">
        <v>700</v>
      </c>
      <c r="D220" s="3" t="s">
        <v>47</v>
      </c>
      <c r="E220" s="44" t="s">
        <v>47</v>
      </c>
      <c r="F220" s="26"/>
      <c r="G220" s="38"/>
      <c r="H220" s="30"/>
    </row>
    <row r="221" spans="1:8">
      <c r="A221" s="29">
        <v>220</v>
      </c>
      <c r="B221" s="5" t="s">
        <v>702</v>
      </c>
      <c r="C221" s="72" t="s">
        <v>701</v>
      </c>
      <c r="D221" s="3" t="s">
        <v>47</v>
      </c>
      <c r="E221" s="44" t="s">
        <v>160</v>
      </c>
      <c r="F221" s="26"/>
      <c r="G221" s="38"/>
      <c r="H221" s="30"/>
    </row>
    <row r="222" spans="1:8">
      <c r="A222" s="29">
        <v>221</v>
      </c>
      <c r="B222" s="5" t="s">
        <v>704</v>
      </c>
      <c r="C222" s="72" t="s">
        <v>703</v>
      </c>
      <c r="D222" s="3" t="s">
        <v>47</v>
      </c>
      <c r="E222" s="44">
        <v>1</v>
      </c>
      <c r="F222" s="26" t="s">
        <v>2086</v>
      </c>
      <c r="G222" s="38"/>
      <c r="H222" s="30"/>
    </row>
    <row r="223" spans="1:8">
      <c r="A223" s="29">
        <v>222</v>
      </c>
      <c r="B223" s="5" t="s">
        <v>706</v>
      </c>
      <c r="C223" s="72" t="s">
        <v>705</v>
      </c>
      <c r="D223" s="3" t="s">
        <v>47</v>
      </c>
      <c r="E223" s="44" t="s">
        <v>2049</v>
      </c>
      <c r="F223" s="26" t="s">
        <v>2084</v>
      </c>
      <c r="G223" s="38"/>
      <c r="H223" s="30"/>
    </row>
    <row r="224" spans="1:8">
      <c r="A224" s="29">
        <v>223</v>
      </c>
      <c r="B224" s="5" t="s">
        <v>708</v>
      </c>
      <c r="C224" s="72" t="s">
        <v>707</v>
      </c>
      <c r="D224" s="3" t="s">
        <v>47</v>
      </c>
      <c r="E224" s="44">
        <v>1</v>
      </c>
      <c r="F224" s="26"/>
      <c r="G224" s="38"/>
      <c r="H224" s="30"/>
    </row>
    <row r="225" spans="1:8" ht="30">
      <c r="A225" s="29">
        <v>224</v>
      </c>
      <c r="B225" s="5" t="s">
        <v>710</v>
      </c>
      <c r="C225" s="72" t="s">
        <v>709</v>
      </c>
      <c r="D225" s="3" t="s">
        <v>47</v>
      </c>
      <c r="E225" s="44" t="s">
        <v>224</v>
      </c>
      <c r="F225" s="26" t="s">
        <v>2084</v>
      </c>
      <c r="G225" s="38"/>
      <c r="H225" s="30"/>
    </row>
    <row r="226" spans="1:8" ht="30">
      <c r="A226" s="29">
        <v>225</v>
      </c>
      <c r="B226" s="5" t="s">
        <v>712</v>
      </c>
      <c r="C226" s="72" t="s">
        <v>711</v>
      </c>
      <c r="D226" s="3" t="s">
        <v>47</v>
      </c>
      <c r="E226" s="44" t="s">
        <v>224</v>
      </c>
      <c r="F226" s="26" t="s">
        <v>2084</v>
      </c>
      <c r="G226" s="38"/>
      <c r="H226" s="30"/>
    </row>
    <row r="227" spans="1:8">
      <c r="A227" s="29">
        <v>226</v>
      </c>
      <c r="B227" s="5" t="s">
        <v>714</v>
      </c>
      <c r="C227" s="72" t="s">
        <v>713</v>
      </c>
      <c r="D227" s="3" t="s">
        <v>47</v>
      </c>
      <c r="E227" s="44" t="s">
        <v>2050</v>
      </c>
      <c r="F227" s="26"/>
      <c r="G227" s="38"/>
      <c r="H227" s="30"/>
    </row>
    <row r="228" spans="1:8">
      <c r="A228" s="29">
        <v>227</v>
      </c>
      <c r="B228" s="5" t="s">
        <v>716</v>
      </c>
      <c r="C228" s="72" t="s">
        <v>715</v>
      </c>
      <c r="D228" s="3" t="s">
        <v>47</v>
      </c>
      <c r="E228" s="44">
        <v>1</v>
      </c>
      <c r="F228" s="26" t="s">
        <v>47</v>
      </c>
      <c r="G228" s="38"/>
      <c r="H228" s="30"/>
    </row>
    <row r="229" spans="1:8" ht="30">
      <c r="A229" s="29">
        <v>228</v>
      </c>
      <c r="B229" s="5" t="s">
        <v>718</v>
      </c>
      <c r="C229" s="72" t="s">
        <v>717</v>
      </c>
      <c r="D229" s="3" t="s">
        <v>47</v>
      </c>
      <c r="E229" s="44">
        <v>1</v>
      </c>
      <c r="F229" s="26" t="s">
        <v>2084</v>
      </c>
      <c r="G229" s="38"/>
      <c r="H229" s="30"/>
    </row>
    <row r="230" spans="1:8">
      <c r="A230" s="29">
        <v>229</v>
      </c>
      <c r="B230" s="5" t="s">
        <v>357</v>
      </c>
      <c r="C230" s="72" t="s">
        <v>356</v>
      </c>
      <c r="D230" s="3" t="s">
        <v>47</v>
      </c>
      <c r="E230" s="44" t="s">
        <v>188</v>
      </c>
      <c r="F230" s="26" t="s">
        <v>2083</v>
      </c>
      <c r="G230" s="38"/>
      <c r="H230" s="30"/>
    </row>
    <row r="231" spans="1:8">
      <c r="A231" s="29">
        <v>230</v>
      </c>
      <c r="B231" s="16" t="s">
        <v>302</v>
      </c>
      <c r="C231" s="77" t="s">
        <v>2175</v>
      </c>
      <c r="D231" s="64" t="s">
        <v>47</v>
      </c>
      <c r="E231" s="3"/>
      <c r="F231" s="26"/>
      <c r="G231" s="38"/>
      <c r="H231" s="30"/>
    </row>
    <row r="232" spans="1:8">
      <c r="A232" s="29">
        <v>231</v>
      </c>
      <c r="B232" s="5" t="s">
        <v>339</v>
      </c>
      <c r="C232" s="5" t="s">
        <v>1243</v>
      </c>
      <c r="D232" s="3" t="s">
        <v>47</v>
      </c>
      <c r="E232" s="3" t="s">
        <v>201</v>
      </c>
      <c r="F232" s="26"/>
      <c r="G232" s="38"/>
      <c r="H232" s="30"/>
    </row>
    <row r="233" spans="1:8" ht="30">
      <c r="A233" s="29">
        <v>232</v>
      </c>
      <c r="B233" s="9" t="s">
        <v>1246</v>
      </c>
      <c r="C233" s="72" t="s">
        <v>507</v>
      </c>
      <c r="D233" s="3" t="s">
        <v>47</v>
      </c>
      <c r="E233" s="44" t="s">
        <v>188</v>
      </c>
      <c r="F233" s="26" t="s">
        <v>2083</v>
      </c>
      <c r="G233" s="38"/>
      <c r="H233" s="30"/>
    </row>
    <row r="234" spans="1:8">
      <c r="A234" s="29">
        <v>233</v>
      </c>
      <c r="B234" s="9" t="s">
        <v>1245</v>
      </c>
      <c r="C234" s="72" t="s">
        <v>508</v>
      </c>
      <c r="D234" s="3" t="s">
        <v>228</v>
      </c>
      <c r="E234" s="44">
        <v>1</v>
      </c>
      <c r="F234" s="26"/>
      <c r="G234" s="38"/>
      <c r="H234" s="30"/>
    </row>
    <row r="235" spans="1:8">
      <c r="A235" s="29">
        <v>234</v>
      </c>
      <c r="B235" s="5" t="s">
        <v>1247</v>
      </c>
      <c r="C235" s="81" t="s">
        <v>1248</v>
      </c>
      <c r="D235" s="3" t="s">
        <v>47</v>
      </c>
      <c r="E235" s="44" t="s">
        <v>201</v>
      </c>
      <c r="F235" s="26" t="s">
        <v>2086</v>
      </c>
      <c r="G235" s="38"/>
      <c r="H235" s="30"/>
    </row>
    <row r="236" spans="1:8">
      <c r="A236" s="29">
        <v>235</v>
      </c>
      <c r="B236" s="16" t="s">
        <v>1252</v>
      </c>
      <c r="C236" s="77" t="s">
        <v>2115</v>
      </c>
      <c r="D236" s="64"/>
      <c r="E236" s="3" t="s">
        <v>188</v>
      </c>
      <c r="F236" s="26" t="s">
        <v>2085</v>
      </c>
      <c r="G236" s="38"/>
      <c r="H236" s="30"/>
    </row>
    <row r="237" spans="1:8">
      <c r="A237" s="29">
        <v>236</v>
      </c>
      <c r="B237" s="5" t="s">
        <v>720</v>
      </c>
      <c r="C237" s="72" t="s">
        <v>719</v>
      </c>
      <c r="D237" s="3" t="s">
        <v>47</v>
      </c>
      <c r="E237" s="44" t="s">
        <v>168</v>
      </c>
      <c r="F237" s="26"/>
      <c r="G237" s="38"/>
      <c r="H237" s="30"/>
    </row>
    <row r="238" spans="1:8" ht="31.5">
      <c r="A238" s="29">
        <v>237</v>
      </c>
      <c r="B238" s="5" t="s">
        <v>722</v>
      </c>
      <c r="C238" s="72" t="s">
        <v>721</v>
      </c>
      <c r="D238" s="3" t="s">
        <v>47</v>
      </c>
      <c r="E238" s="44" t="s">
        <v>203</v>
      </c>
      <c r="F238" s="26" t="s">
        <v>2086</v>
      </c>
      <c r="G238" s="38"/>
      <c r="H238" s="30"/>
    </row>
    <row r="239" spans="1:8">
      <c r="A239" s="29">
        <v>238</v>
      </c>
      <c r="B239" s="5" t="s">
        <v>724</v>
      </c>
      <c r="C239" s="72" t="s">
        <v>723</v>
      </c>
      <c r="D239" s="3" t="s">
        <v>47</v>
      </c>
      <c r="E239" s="44" t="s">
        <v>203</v>
      </c>
      <c r="F239" s="26" t="s">
        <v>2086</v>
      </c>
      <c r="G239" s="38"/>
      <c r="H239" s="30"/>
    </row>
    <row r="240" spans="1:8">
      <c r="A240" s="29">
        <v>239</v>
      </c>
      <c r="B240" s="5" t="s">
        <v>726</v>
      </c>
      <c r="C240" s="72" t="s">
        <v>725</v>
      </c>
      <c r="D240" s="3" t="s">
        <v>47</v>
      </c>
      <c r="E240" s="44" t="s">
        <v>203</v>
      </c>
      <c r="F240" s="26" t="s">
        <v>2086</v>
      </c>
      <c r="G240" s="38"/>
      <c r="H240" s="30"/>
    </row>
    <row r="241" spans="1:8" ht="31.5">
      <c r="A241" s="29">
        <v>240</v>
      </c>
      <c r="B241" s="16" t="s">
        <v>2139</v>
      </c>
      <c r="C241" s="77" t="s">
        <v>2176</v>
      </c>
      <c r="D241" s="64" t="s">
        <v>47</v>
      </c>
      <c r="E241" s="3"/>
      <c r="F241" s="26"/>
      <c r="G241" s="38"/>
      <c r="H241" s="30"/>
    </row>
    <row r="242" spans="1:8">
      <c r="A242" s="29">
        <v>241</v>
      </c>
      <c r="B242" s="5" t="s">
        <v>55</v>
      </c>
      <c r="C242" s="72" t="s">
        <v>727</v>
      </c>
      <c r="D242" s="3" t="s">
        <v>18</v>
      </c>
      <c r="E242" s="44" t="s">
        <v>169</v>
      </c>
      <c r="F242" s="26">
        <v>-20</v>
      </c>
      <c r="G242" s="38"/>
      <c r="H242" s="30"/>
    </row>
    <row r="243" spans="1:8" ht="30">
      <c r="A243" s="29">
        <v>242</v>
      </c>
      <c r="B243" s="5" t="s">
        <v>729</v>
      </c>
      <c r="C243" s="72" t="s">
        <v>728</v>
      </c>
      <c r="D243" s="3" t="s">
        <v>47</v>
      </c>
      <c r="E243" s="44" t="s">
        <v>208</v>
      </c>
      <c r="F243" s="26" t="s">
        <v>2083</v>
      </c>
      <c r="G243" s="38"/>
      <c r="H243" s="30"/>
    </row>
    <row r="244" spans="1:8">
      <c r="A244" s="29">
        <v>243</v>
      </c>
      <c r="B244" s="16" t="s">
        <v>2140</v>
      </c>
      <c r="C244" s="77" t="s">
        <v>2177</v>
      </c>
      <c r="D244" s="64" t="s">
        <v>47</v>
      </c>
      <c r="E244" s="3"/>
      <c r="F244" s="26"/>
      <c r="G244" s="38"/>
      <c r="H244" s="30"/>
    </row>
    <row r="245" spans="1:8">
      <c r="A245" s="29">
        <v>244</v>
      </c>
      <c r="B245" s="16" t="s">
        <v>2141</v>
      </c>
      <c r="C245" s="78" t="s">
        <v>2178</v>
      </c>
      <c r="D245" s="64" t="s">
        <v>47</v>
      </c>
      <c r="E245" s="3"/>
      <c r="F245" s="26"/>
      <c r="G245" s="38"/>
      <c r="H245" s="30"/>
    </row>
    <row r="246" spans="1:8" ht="30">
      <c r="A246" s="29">
        <v>245</v>
      </c>
      <c r="B246" s="5" t="s">
        <v>106</v>
      </c>
      <c r="C246" s="72" t="s">
        <v>730</v>
      </c>
      <c r="D246" s="3" t="s">
        <v>47</v>
      </c>
      <c r="E246" s="44" t="s">
        <v>216</v>
      </c>
      <c r="F246" s="26"/>
      <c r="G246" s="38"/>
      <c r="H246" s="30"/>
    </row>
    <row r="247" spans="1:8" ht="31.5">
      <c r="A247" s="29">
        <v>246</v>
      </c>
      <c r="B247" s="5" t="s">
        <v>344</v>
      </c>
      <c r="C247" s="5" t="s">
        <v>343</v>
      </c>
      <c r="D247" s="3" t="s">
        <v>244</v>
      </c>
      <c r="E247" s="3" t="s">
        <v>47</v>
      </c>
      <c r="F247" s="26">
        <v>-20</v>
      </c>
      <c r="G247" s="38"/>
      <c r="H247" s="30"/>
    </row>
    <row r="248" spans="1:8" ht="31.5">
      <c r="A248" s="29">
        <v>247</v>
      </c>
      <c r="B248" s="5" t="s">
        <v>112</v>
      </c>
      <c r="C248" s="5" t="s">
        <v>343</v>
      </c>
      <c r="D248" s="3" t="s">
        <v>244</v>
      </c>
      <c r="E248" s="3" t="s">
        <v>202</v>
      </c>
      <c r="F248" s="26">
        <v>-20</v>
      </c>
      <c r="G248" s="38"/>
      <c r="H248" s="30"/>
    </row>
    <row r="249" spans="1:8">
      <c r="A249" s="29">
        <v>248</v>
      </c>
      <c r="B249" s="5" t="s">
        <v>77</v>
      </c>
      <c r="C249" s="72" t="s">
        <v>731</v>
      </c>
      <c r="D249" s="3" t="s">
        <v>244</v>
      </c>
      <c r="E249" s="44" t="s">
        <v>211</v>
      </c>
      <c r="F249" s="26" t="s">
        <v>2084</v>
      </c>
      <c r="G249" s="38"/>
      <c r="H249" s="30"/>
    </row>
    <row r="250" spans="1:8">
      <c r="A250" s="29">
        <v>249</v>
      </c>
      <c r="B250" s="5" t="s">
        <v>79</v>
      </c>
      <c r="C250" s="72" t="s">
        <v>732</v>
      </c>
      <c r="D250" s="3" t="s">
        <v>244</v>
      </c>
      <c r="E250" s="44" t="s">
        <v>211</v>
      </c>
      <c r="F250" s="26">
        <v>-20</v>
      </c>
      <c r="G250" s="38"/>
      <c r="H250" s="30"/>
    </row>
    <row r="251" spans="1:8">
      <c r="A251" s="29">
        <v>250</v>
      </c>
      <c r="B251" s="5" t="s">
        <v>78</v>
      </c>
      <c r="C251" s="72" t="s">
        <v>733</v>
      </c>
      <c r="D251" s="3" t="s">
        <v>244</v>
      </c>
      <c r="E251" s="44" t="s">
        <v>211</v>
      </c>
      <c r="F251" s="26" t="s">
        <v>2084</v>
      </c>
      <c r="G251" s="38"/>
      <c r="H251" s="30"/>
    </row>
    <row r="252" spans="1:8" ht="30">
      <c r="A252" s="29">
        <v>251</v>
      </c>
      <c r="B252" s="5" t="s">
        <v>43</v>
      </c>
      <c r="C252" s="72" t="s">
        <v>28</v>
      </c>
      <c r="D252" s="3" t="s">
        <v>244</v>
      </c>
      <c r="E252" s="44">
        <v>1</v>
      </c>
      <c r="F252" s="26" t="s">
        <v>2083</v>
      </c>
      <c r="G252" s="38"/>
      <c r="H252" s="30"/>
    </row>
    <row r="253" spans="1:8">
      <c r="A253" s="29">
        <v>252</v>
      </c>
      <c r="B253" s="5" t="s">
        <v>44</v>
      </c>
      <c r="C253" s="72" t="s">
        <v>29</v>
      </c>
      <c r="D253" s="3" t="s">
        <v>244</v>
      </c>
      <c r="E253" s="44">
        <v>1</v>
      </c>
      <c r="F253" s="26">
        <v>-20</v>
      </c>
      <c r="G253" s="38"/>
      <c r="H253" s="30"/>
    </row>
    <row r="254" spans="1:8">
      <c r="A254" s="29">
        <v>253</v>
      </c>
      <c r="B254" s="5" t="s">
        <v>45</v>
      </c>
      <c r="C254" s="72" t="s">
        <v>30</v>
      </c>
      <c r="D254" s="3" t="s">
        <v>244</v>
      </c>
      <c r="E254" s="44">
        <v>1</v>
      </c>
      <c r="F254" s="26">
        <v>-20</v>
      </c>
      <c r="G254" s="38"/>
      <c r="H254" s="30"/>
    </row>
    <row r="255" spans="1:8" ht="30">
      <c r="A255" s="29">
        <v>254</v>
      </c>
      <c r="B255" s="5" t="s">
        <v>42</v>
      </c>
      <c r="C255" s="72" t="s">
        <v>26</v>
      </c>
      <c r="D255" s="3" t="s">
        <v>244</v>
      </c>
      <c r="E255" s="44">
        <v>1</v>
      </c>
      <c r="F255" s="26" t="s">
        <v>47</v>
      </c>
      <c r="G255" s="38"/>
      <c r="H255" s="30"/>
    </row>
    <row r="256" spans="1:8">
      <c r="A256" s="29">
        <v>255</v>
      </c>
      <c r="B256" s="5" t="s">
        <v>76</v>
      </c>
      <c r="C256" s="72" t="s">
        <v>734</v>
      </c>
      <c r="D256" s="3" t="s">
        <v>244</v>
      </c>
      <c r="E256" s="44" t="s">
        <v>211</v>
      </c>
      <c r="F256" s="26" t="s">
        <v>47</v>
      </c>
      <c r="G256" s="38"/>
      <c r="H256" s="30"/>
    </row>
    <row r="257" spans="1:8">
      <c r="A257" s="29">
        <v>256</v>
      </c>
      <c r="B257" s="5" t="s">
        <v>80</v>
      </c>
      <c r="C257" s="72" t="s">
        <v>735</v>
      </c>
      <c r="D257" s="3" t="s">
        <v>18</v>
      </c>
      <c r="E257" s="44" t="s">
        <v>194</v>
      </c>
      <c r="F257" s="26" t="s">
        <v>2084</v>
      </c>
      <c r="G257" s="38"/>
      <c r="H257" s="30"/>
    </row>
    <row r="258" spans="1:8">
      <c r="A258" s="29">
        <v>257</v>
      </c>
      <c r="B258" s="5" t="s">
        <v>737</v>
      </c>
      <c r="C258" s="72" t="s">
        <v>736</v>
      </c>
      <c r="D258" s="3" t="s">
        <v>47</v>
      </c>
      <c r="E258" s="44" t="s">
        <v>2051</v>
      </c>
      <c r="F258" s="26" t="s">
        <v>2085</v>
      </c>
      <c r="G258" s="38"/>
      <c r="H258" s="30"/>
    </row>
    <row r="259" spans="1:8" ht="30">
      <c r="A259" s="29">
        <v>258</v>
      </c>
      <c r="B259" s="5" t="s">
        <v>739</v>
      </c>
      <c r="C259" s="72" t="s">
        <v>738</v>
      </c>
      <c r="D259" s="3" t="s">
        <v>244</v>
      </c>
      <c r="E259" s="44" t="s">
        <v>47</v>
      </c>
      <c r="F259" s="26"/>
      <c r="G259" s="38"/>
      <c r="H259" s="30"/>
    </row>
    <row r="260" spans="1:8" ht="31.5">
      <c r="A260" s="29">
        <v>259</v>
      </c>
      <c r="B260" s="5" t="s">
        <v>463</v>
      </c>
      <c r="C260" s="72" t="s">
        <v>463</v>
      </c>
      <c r="D260" s="3" t="s">
        <v>47</v>
      </c>
      <c r="E260" s="3" t="s">
        <v>47</v>
      </c>
      <c r="F260" s="26"/>
      <c r="G260" s="38"/>
      <c r="H260" s="30"/>
    </row>
    <row r="261" spans="1:8">
      <c r="A261" s="29">
        <v>260</v>
      </c>
      <c r="B261" s="5" t="s">
        <v>741</v>
      </c>
      <c r="C261" s="72" t="s">
        <v>740</v>
      </c>
      <c r="D261" s="3" t="s">
        <v>246</v>
      </c>
      <c r="E261" s="44" t="s">
        <v>742</v>
      </c>
      <c r="F261" s="26">
        <v>-20</v>
      </c>
      <c r="G261" s="38"/>
      <c r="H261" s="30"/>
    </row>
    <row r="262" spans="1:8">
      <c r="A262" s="29">
        <v>261</v>
      </c>
      <c r="B262" s="5" t="s">
        <v>744</v>
      </c>
      <c r="C262" s="72" t="s">
        <v>743</v>
      </c>
      <c r="D262" s="3" t="s">
        <v>47</v>
      </c>
      <c r="E262" s="44" t="s">
        <v>211</v>
      </c>
      <c r="F262" s="26" t="s">
        <v>2083</v>
      </c>
      <c r="G262" s="38"/>
      <c r="H262" s="30"/>
    </row>
    <row r="263" spans="1:8">
      <c r="A263" s="29">
        <v>262</v>
      </c>
      <c r="B263" s="5" t="s">
        <v>746</v>
      </c>
      <c r="C263" s="72" t="s">
        <v>745</v>
      </c>
      <c r="D263" s="3" t="s">
        <v>47</v>
      </c>
      <c r="E263" s="44" t="s">
        <v>2052</v>
      </c>
      <c r="F263" s="26">
        <v>-20</v>
      </c>
      <c r="G263" s="38"/>
      <c r="H263" s="30"/>
    </row>
    <row r="264" spans="1:8" ht="30">
      <c r="A264" s="29">
        <v>263</v>
      </c>
      <c r="B264" s="5" t="s">
        <v>748</v>
      </c>
      <c r="C264" s="72" t="s">
        <v>747</v>
      </c>
      <c r="D264" s="3" t="s">
        <v>47</v>
      </c>
      <c r="E264" s="44" t="s">
        <v>2053</v>
      </c>
      <c r="F264" s="26">
        <v>-20</v>
      </c>
      <c r="G264" s="38"/>
      <c r="H264" s="30"/>
    </row>
    <row r="265" spans="1:8" ht="30">
      <c r="A265" s="29">
        <v>264</v>
      </c>
      <c r="B265" s="5" t="s">
        <v>750</v>
      </c>
      <c r="C265" s="72" t="s">
        <v>749</v>
      </c>
      <c r="D265" s="3" t="s">
        <v>47</v>
      </c>
      <c r="E265" s="44" t="s">
        <v>2053</v>
      </c>
      <c r="F265" s="26">
        <v>-20</v>
      </c>
      <c r="G265" s="38"/>
      <c r="H265" s="30"/>
    </row>
    <row r="266" spans="1:8" ht="30">
      <c r="A266" s="29">
        <v>265</v>
      </c>
      <c r="B266" s="5" t="s">
        <v>752</v>
      </c>
      <c r="C266" s="72" t="s">
        <v>751</v>
      </c>
      <c r="D266" s="3" t="s">
        <v>47</v>
      </c>
      <c r="E266" s="44" t="s">
        <v>2053</v>
      </c>
      <c r="F266" s="26" t="s">
        <v>47</v>
      </c>
      <c r="G266" s="38"/>
      <c r="H266" s="30"/>
    </row>
    <row r="267" spans="1:8" ht="30">
      <c r="A267" s="29">
        <v>266</v>
      </c>
      <c r="B267" s="5" t="s">
        <v>754</v>
      </c>
      <c r="C267" s="72" t="s">
        <v>753</v>
      </c>
      <c r="D267" s="3" t="s">
        <v>47</v>
      </c>
      <c r="E267" s="44" t="s">
        <v>211</v>
      </c>
      <c r="F267" s="26">
        <v>-20</v>
      </c>
      <c r="G267" s="38"/>
      <c r="H267" s="30"/>
    </row>
    <row r="268" spans="1:8">
      <c r="A268" s="29">
        <v>267</v>
      </c>
      <c r="B268" s="5" t="s">
        <v>756</v>
      </c>
      <c r="C268" s="72" t="s">
        <v>755</v>
      </c>
      <c r="D268" s="3" t="s">
        <v>47</v>
      </c>
      <c r="E268" s="44" t="s">
        <v>2054</v>
      </c>
      <c r="F268" s="26">
        <v>-20</v>
      </c>
      <c r="G268" s="38"/>
      <c r="H268" s="30"/>
    </row>
    <row r="269" spans="1:8" ht="30">
      <c r="A269" s="29">
        <v>268</v>
      </c>
      <c r="B269" s="5" t="s">
        <v>758</v>
      </c>
      <c r="C269" s="72" t="s">
        <v>757</v>
      </c>
      <c r="D269" s="3" t="s">
        <v>47</v>
      </c>
      <c r="E269" s="44" t="s">
        <v>2051</v>
      </c>
      <c r="F269" s="26" t="s">
        <v>2084</v>
      </c>
      <c r="G269" s="38"/>
      <c r="H269" s="30"/>
    </row>
    <row r="270" spans="1:8">
      <c r="A270" s="29">
        <v>269</v>
      </c>
      <c r="B270" s="5" t="s">
        <v>760</v>
      </c>
      <c r="C270" s="72" t="s">
        <v>759</v>
      </c>
      <c r="D270" s="3" t="s">
        <v>47</v>
      </c>
      <c r="E270" s="44" t="s">
        <v>211</v>
      </c>
      <c r="F270" s="26">
        <v>-20</v>
      </c>
      <c r="G270" s="38"/>
      <c r="H270" s="30"/>
    </row>
    <row r="271" spans="1:8">
      <c r="A271" s="29">
        <v>270</v>
      </c>
      <c r="B271" s="5" t="s">
        <v>762</v>
      </c>
      <c r="C271" s="72" t="s">
        <v>761</v>
      </c>
      <c r="D271" s="3" t="s">
        <v>47</v>
      </c>
      <c r="E271" s="44" t="s">
        <v>208</v>
      </c>
      <c r="F271" s="26" t="s">
        <v>2083</v>
      </c>
      <c r="G271" s="38"/>
      <c r="H271" s="30"/>
    </row>
    <row r="272" spans="1:8">
      <c r="A272" s="29">
        <v>271</v>
      </c>
      <c r="B272" s="5" t="s">
        <v>87</v>
      </c>
      <c r="C272" s="72" t="s">
        <v>763</v>
      </c>
      <c r="D272" s="3" t="s">
        <v>18</v>
      </c>
      <c r="E272" s="3" t="s">
        <v>204</v>
      </c>
      <c r="F272" s="26"/>
      <c r="G272" s="38"/>
      <c r="H272" s="30"/>
    </row>
    <row r="273" spans="1:8" ht="30">
      <c r="A273" s="29">
        <v>272</v>
      </c>
      <c r="B273" s="5" t="s">
        <v>108</v>
      </c>
      <c r="C273" s="72" t="s">
        <v>764</v>
      </c>
      <c r="D273" s="3" t="s">
        <v>370</v>
      </c>
      <c r="E273" s="3" t="s">
        <v>217</v>
      </c>
      <c r="F273" s="26"/>
      <c r="G273" s="38"/>
      <c r="H273" s="30"/>
    </row>
    <row r="274" spans="1:8" ht="30">
      <c r="A274" s="29">
        <v>273</v>
      </c>
      <c r="B274" s="5" t="s">
        <v>109</v>
      </c>
      <c r="C274" s="72" t="s">
        <v>765</v>
      </c>
      <c r="D274" s="3" t="s">
        <v>370</v>
      </c>
      <c r="E274" s="3" t="s">
        <v>217</v>
      </c>
      <c r="F274" s="26"/>
      <c r="G274" s="38"/>
      <c r="H274" s="30"/>
    </row>
    <row r="275" spans="1:8">
      <c r="A275" s="29">
        <v>274</v>
      </c>
      <c r="B275" s="5" t="s">
        <v>767</v>
      </c>
      <c r="C275" s="72" t="s">
        <v>766</v>
      </c>
      <c r="D275" s="3" t="s">
        <v>370</v>
      </c>
      <c r="E275" s="3" t="s">
        <v>181</v>
      </c>
      <c r="F275" s="26"/>
      <c r="G275" s="38"/>
      <c r="H275" s="30"/>
    </row>
    <row r="276" spans="1:8">
      <c r="A276" s="29">
        <v>275</v>
      </c>
      <c r="B276" s="5" t="s">
        <v>769</v>
      </c>
      <c r="C276" s="72" t="s">
        <v>768</v>
      </c>
      <c r="D276" s="3" t="s">
        <v>47</v>
      </c>
      <c r="E276" s="44" t="s">
        <v>193</v>
      </c>
      <c r="F276" s="26" t="s">
        <v>2083</v>
      </c>
      <c r="G276" s="38"/>
      <c r="H276" s="30"/>
    </row>
    <row r="277" spans="1:8">
      <c r="A277" s="29">
        <v>276</v>
      </c>
      <c r="B277" s="5" t="s">
        <v>771</v>
      </c>
      <c r="C277" s="72" t="s">
        <v>770</v>
      </c>
      <c r="D277" s="3" t="s">
        <v>370</v>
      </c>
      <c r="E277" s="3" t="s">
        <v>772</v>
      </c>
      <c r="F277" s="26"/>
      <c r="G277" s="38"/>
      <c r="H277" s="30"/>
    </row>
    <row r="278" spans="1:8">
      <c r="A278" s="29">
        <v>277</v>
      </c>
      <c r="B278" s="5" t="s">
        <v>71</v>
      </c>
      <c r="C278" s="72" t="s">
        <v>773</v>
      </c>
      <c r="D278" s="3" t="s">
        <v>245</v>
      </c>
      <c r="E278" s="44" t="s">
        <v>2079</v>
      </c>
      <c r="F278" s="26" t="s">
        <v>2083</v>
      </c>
      <c r="G278" s="38"/>
      <c r="H278" s="30"/>
    </row>
    <row r="279" spans="1:8">
      <c r="A279" s="29">
        <v>278</v>
      </c>
      <c r="B279" s="5" t="s">
        <v>48</v>
      </c>
      <c r="C279" s="72" t="s">
        <v>774</v>
      </c>
      <c r="D279" s="3" t="s">
        <v>18</v>
      </c>
      <c r="E279" s="44" t="s">
        <v>2079</v>
      </c>
      <c r="F279" s="26" t="s">
        <v>2083</v>
      </c>
      <c r="G279" s="38"/>
      <c r="H279" s="30"/>
    </row>
    <row r="280" spans="1:8">
      <c r="A280" s="29">
        <v>279</v>
      </c>
      <c r="B280" s="16" t="s">
        <v>2142</v>
      </c>
      <c r="C280" s="78" t="s">
        <v>2179</v>
      </c>
      <c r="D280" s="64" t="s">
        <v>47</v>
      </c>
      <c r="E280" s="3"/>
      <c r="F280" s="26"/>
      <c r="G280" s="38"/>
      <c r="H280" s="30"/>
    </row>
    <row r="281" spans="1:8">
      <c r="A281" s="29">
        <v>280</v>
      </c>
      <c r="B281" s="5" t="s">
        <v>56</v>
      </c>
      <c r="C281" s="72" t="s">
        <v>775</v>
      </c>
      <c r="D281" s="3" t="s">
        <v>18</v>
      </c>
      <c r="E281" s="3" t="s">
        <v>169</v>
      </c>
      <c r="F281" s="26"/>
      <c r="G281" s="38"/>
      <c r="H281" s="30"/>
    </row>
    <row r="282" spans="1:8">
      <c r="A282" s="29">
        <v>281</v>
      </c>
      <c r="B282" s="5" t="s">
        <v>54</v>
      </c>
      <c r="C282" s="72" t="s">
        <v>776</v>
      </c>
      <c r="D282" s="3" t="s">
        <v>18</v>
      </c>
      <c r="E282" s="3" t="s">
        <v>169</v>
      </c>
      <c r="F282" s="26" t="s">
        <v>2083</v>
      </c>
      <c r="G282" s="38"/>
      <c r="H282" s="30"/>
    </row>
    <row r="283" spans="1:8">
      <c r="A283" s="29">
        <v>282</v>
      </c>
      <c r="B283" s="5" t="s">
        <v>464</v>
      </c>
      <c r="C283" s="72" t="s">
        <v>464</v>
      </c>
      <c r="D283" s="3" t="s">
        <v>47</v>
      </c>
      <c r="E283" s="3" t="s">
        <v>47</v>
      </c>
      <c r="F283" s="26"/>
      <c r="G283" s="38"/>
      <c r="H283" s="30"/>
    </row>
    <row r="284" spans="1:8" ht="31.5">
      <c r="A284" s="29">
        <v>283</v>
      </c>
      <c r="B284" s="5" t="s">
        <v>465</v>
      </c>
      <c r="C284" s="72" t="s">
        <v>465</v>
      </c>
      <c r="D284" s="3" t="s">
        <v>47</v>
      </c>
      <c r="E284" s="3" t="s">
        <v>47</v>
      </c>
      <c r="F284" s="26"/>
      <c r="G284" s="38"/>
      <c r="H284" s="30"/>
    </row>
    <row r="285" spans="1:8" ht="30">
      <c r="A285" s="29">
        <v>284</v>
      </c>
      <c r="B285" s="5" t="s">
        <v>111</v>
      </c>
      <c r="C285" s="72" t="s">
        <v>777</v>
      </c>
      <c r="D285" s="3" t="s">
        <v>245</v>
      </c>
      <c r="E285" s="3" t="s">
        <v>219</v>
      </c>
      <c r="F285" s="26"/>
      <c r="G285" s="38"/>
      <c r="H285" s="30"/>
    </row>
    <row r="286" spans="1:8">
      <c r="A286" s="29">
        <v>285</v>
      </c>
      <c r="B286" s="5" t="s">
        <v>779</v>
      </c>
      <c r="C286" s="72" t="s">
        <v>778</v>
      </c>
      <c r="D286" s="3" t="s">
        <v>47</v>
      </c>
      <c r="E286" s="44" t="s">
        <v>2055</v>
      </c>
      <c r="F286" s="26" t="s">
        <v>2085</v>
      </c>
      <c r="G286" s="38"/>
      <c r="H286" s="30"/>
    </row>
    <row r="287" spans="1:8">
      <c r="A287" s="29">
        <v>286</v>
      </c>
      <c r="B287" s="5" t="s">
        <v>117</v>
      </c>
      <c r="C287" s="72" t="s">
        <v>780</v>
      </c>
      <c r="D287" s="3" t="s">
        <v>244</v>
      </c>
      <c r="E287" s="44">
        <v>1</v>
      </c>
      <c r="F287" s="26" t="s">
        <v>2083</v>
      </c>
      <c r="G287" s="38"/>
      <c r="H287" s="30"/>
    </row>
    <row r="288" spans="1:8">
      <c r="A288" s="29">
        <v>287</v>
      </c>
      <c r="B288" s="5" t="s">
        <v>310</v>
      </c>
      <c r="C288" s="70" t="s">
        <v>2188</v>
      </c>
      <c r="D288" s="3"/>
      <c r="E288" s="3"/>
      <c r="F288" s="26"/>
      <c r="G288" s="38"/>
      <c r="H288" s="30"/>
    </row>
    <row r="289" spans="1:8" ht="30">
      <c r="A289" s="29">
        <v>288</v>
      </c>
      <c r="B289" s="5" t="s">
        <v>119</v>
      </c>
      <c r="C289" s="72" t="s">
        <v>781</v>
      </c>
      <c r="D289" s="3" t="s">
        <v>244</v>
      </c>
      <c r="E289" s="3" t="s">
        <v>782</v>
      </c>
      <c r="F289" s="26" t="s">
        <v>2087</v>
      </c>
      <c r="G289" s="38"/>
      <c r="H289" s="30"/>
    </row>
    <row r="290" spans="1:8" ht="30">
      <c r="A290" s="29">
        <v>289</v>
      </c>
      <c r="B290" s="5" t="s">
        <v>2113</v>
      </c>
      <c r="C290" s="4" t="s">
        <v>2114</v>
      </c>
      <c r="D290" s="3" t="s">
        <v>244</v>
      </c>
      <c r="E290" s="3">
        <v>1</v>
      </c>
      <c r="F290" s="26" t="s">
        <v>2085</v>
      </c>
      <c r="G290" s="38"/>
      <c r="H290" s="30"/>
    </row>
    <row r="291" spans="1:8">
      <c r="A291" s="29">
        <v>290</v>
      </c>
      <c r="B291" s="5" t="s">
        <v>118</v>
      </c>
      <c r="C291" s="72" t="s">
        <v>783</v>
      </c>
      <c r="D291" s="3" t="s">
        <v>47</v>
      </c>
      <c r="E291" s="3" t="s">
        <v>160</v>
      </c>
      <c r="F291" s="26"/>
      <c r="G291" s="38"/>
      <c r="H291" s="30"/>
    </row>
    <row r="292" spans="1:8">
      <c r="A292" s="29">
        <v>291</v>
      </c>
      <c r="B292" s="16" t="s">
        <v>304</v>
      </c>
      <c r="C292" s="77" t="s">
        <v>2180</v>
      </c>
      <c r="D292" s="64" t="s">
        <v>47</v>
      </c>
      <c r="E292" s="3"/>
      <c r="F292" s="26"/>
      <c r="G292" s="38"/>
      <c r="H292" s="30"/>
    </row>
    <row r="293" spans="1:8" ht="31.5">
      <c r="A293" s="29">
        <v>292</v>
      </c>
      <c r="B293" s="5" t="s">
        <v>563</v>
      </c>
      <c r="C293" s="72" t="s">
        <v>563</v>
      </c>
      <c r="D293" s="3" t="s">
        <v>228</v>
      </c>
      <c r="E293" s="44">
        <v>1</v>
      </c>
      <c r="F293" s="26" t="s">
        <v>2085</v>
      </c>
      <c r="G293" s="38"/>
      <c r="H293" s="30"/>
    </row>
    <row r="294" spans="1:8">
      <c r="A294" s="29">
        <v>293</v>
      </c>
      <c r="B294" s="5" t="s">
        <v>785</v>
      </c>
      <c r="C294" s="72" t="s">
        <v>784</v>
      </c>
      <c r="D294" s="3" t="s">
        <v>47</v>
      </c>
      <c r="E294" s="44" t="s">
        <v>199</v>
      </c>
      <c r="F294" s="26" t="s">
        <v>2083</v>
      </c>
      <c r="G294" s="38"/>
      <c r="H294" s="30"/>
    </row>
    <row r="295" spans="1:8">
      <c r="A295" s="29">
        <v>294</v>
      </c>
      <c r="B295" s="5" t="s">
        <v>787</v>
      </c>
      <c r="C295" s="72" t="s">
        <v>786</v>
      </c>
      <c r="D295" s="3" t="s">
        <v>47</v>
      </c>
      <c r="E295" s="44" t="s">
        <v>199</v>
      </c>
      <c r="F295" s="26" t="s">
        <v>2083</v>
      </c>
      <c r="G295" s="38"/>
      <c r="H295" s="30"/>
    </row>
    <row r="296" spans="1:8">
      <c r="A296" s="29">
        <v>295</v>
      </c>
      <c r="B296" s="5" t="s">
        <v>789</v>
      </c>
      <c r="C296" s="72" t="s">
        <v>788</v>
      </c>
      <c r="D296" s="3" t="s">
        <v>47</v>
      </c>
      <c r="E296" s="44" t="s">
        <v>198</v>
      </c>
      <c r="F296" s="26" t="s">
        <v>2083</v>
      </c>
      <c r="G296" s="38"/>
      <c r="H296" s="30"/>
    </row>
    <row r="297" spans="1:8">
      <c r="A297" s="29">
        <v>296</v>
      </c>
      <c r="B297" s="5" t="s">
        <v>791</v>
      </c>
      <c r="C297" s="72" t="s">
        <v>790</v>
      </c>
      <c r="D297" s="3" t="s">
        <v>47</v>
      </c>
      <c r="E297" s="44">
        <v>1</v>
      </c>
      <c r="F297" s="26" t="s">
        <v>2083</v>
      </c>
      <c r="G297" s="38"/>
      <c r="H297" s="30"/>
    </row>
    <row r="298" spans="1:8" ht="30">
      <c r="A298" s="29">
        <v>297</v>
      </c>
      <c r="B298" s="5" t="s">
        <v>793</v>
      </c>
      <c r="C298" s="72" t="s">
        <v>792</v>
      </c>
      <c r="D298" s="3" t="s">
        <v>47</v>
      </c>
      <c r="E298" s="44" t="s">
        <v>198</v>
      </c>
      <c r="F298" s="26" t="s">
        <v>2083</v>
      </c>
      <c r="G298" s="38"/>
      <c r="H298" s="30"/>
    </row>
    <row r="299" spans="1:8">
      <c r="A299" s="29">
        <v>298</v>
      </c>
      <c r="B299" s="5" t="s">
        <v>795</v>
      </c>
      <c r="C299" s="72" t="s">
        <v>794</v>
      </c>
      <c r="D299" s="3" t="s">
        <v>47</v>
      </c>
      <c r="E299" s="44" t="s">
        <v>198</v>
      </c>
      <c r="F299" s="26" t="s">
        <v>2083</v>
      </c>
      <c r="G299" s="38"/>
      <c r="H299" s="30"/>
    </row>
    <row r="300" spans="1:8">
      <c r="A300" s="29">
        <v>299</v>
      </c>
      <c r="B300" s="5" t="s">
        <v>797</v>
      </c>
      <c r="C300" s="72" t="s">
        <v>796</v>
      </c>
      <c r="D300" s="3" t="s">
        <v>47</v>
      </c>
      <c r="E300" s="44" t="s">
        <v>198</v>
      </c>
      <c r="F300" s="26" t="s">
        <v>2083</v>
      </c>
      <c r="G300" s="38"/>
      <c r="H300" s="30"/>
    </row>
    <row r="301" spans="1:8" ht="31.5">
      <c r="A301" s="29">
        <v>300</v>
      </c>
      <c r="B301" s="5" t="s">
        <v>559</v>
      </c>
      <c r="C301" s="72" t="s">
        <v>559</v>
      </c>
      <c r="D301" s="3" t="s">
        <v>228</v>
      </c>
      <c r="E301" s="44">
        <v>1</v>
      </c>
      <c r="F301" s="26" t="s">
        <v>2085</v>
      </c>
      <c r="G301" s="38"/>
      <c r="H301" s="30"/>
    </row>
    <row r="302" spans="1:8" ht="30">
      <c r="A302" s="29">
        <v>301</v>
      </c>
      <c r="B302" s="5" t="s">
        <v>799</v>
      </c>
      <c r="C302" s="72" t="s">
        <v>798</v>
      </c>
      <c r="D302" s="3" t="s">
        <v>47</v>
      </c>
      <c r="E302" s="44">
        <v>1</v>
      </c>
      <c r="F302" s="26"/>
      <c r="G302" s="38"/>
      <c r="H302" s="30"/>
    </row>
    <row r="303" spans="1:8">
      <c r="A303" s="29">
        <v>302</v>
      </c>
      <c r="B303" s="5" t="s">
        <v>801</v>
      </c>
      <c r="C303" s="72" t="s">
        <v>800</v>
      </c>
      <c r="D303" s="3" t="s">
        <v>47</v>
      </c>
      <c r="E303" s="44">
        <v>1</v>
      </c>
      <c r="F303" s="26" t="s">
        <v>2084</v>
      </c>
      <c r="G303" s="38"/>
      <c r="H303" s="30"/>
    </row>
    <row r="304" spans="1:8">
      <c r="A304" s="29">
        <v>303</v>
      </c>
      <c r="B304" s="5" t="s">
        <v>803</v>
      </c>
      <c r="C304" s="72" t="s">
        <v>802</v>
      </c>
      <c r="D304" s="3" t="s">
        <v>47</v>
      </c>
      <c r="E304" s="44" t="s">
        <v>201</v>
      </c>
      <c r="F304" s="26" t="s">
        <v>2083</v>
      </c>
      <c r="G304" s="38"/>
      <c r="H304" s="30"/>
    </row>
    <row r="305" spans="1:8" ht="30">
      <c r="A305" s="29">
        <v>304</v>
      </c>
      <c r="B305" s="5" t="s">
        <v>805</v>
      </c>
      <c r="C305" s="72" t="s">
        <v>804</v>
      </c>
      <c r="D305" s="3" t="s">
        <v>246</v>
      </c>
      <c r="E305" s="3" t="s">
        <v>806</v>
      </c>
      <c r="F305" s="26"/>
      <c r="G305" s="38"/>
      <c r="H305" s="30"/>
    </row>
    <row r="306" spans="1:8" ht="30">
      <c r="A306" s="29">
        <v>305</v>
      </c>
      <c r="B306" s="5" t="s">
        <v>808</v>
      </c>
      <c r="C306" s="72" t="s">
        <v>807</v>
      </c>
      <c r="D306" s="3" t="s">
        <v>246</v>
      </c>
      <c r="E306" s="3" t="s">
        <v>806</v>
      </c>
      <c r="F306" s="26"/>
      <c r="G306" s="38"/>
      <c r="H306" s="30"/>
    </row>
    <row r="307" spans="1:8" ht="30">
      <c r="A307" s="29">
        <v>306</v>
      </c>
      <c r="B307" s="5" t="s">
        <v>810</v>
      </c>
      <c r="C307" s="72" t="s">
        <v>809</v>
      </c>
      <c r="D307" s="3" t="s">
        <v>246</v>
      </c>
      <c r="E307" s="3" t="s">
        <v>806</v>
      </c>
      <c r="F307" s="26"/>
      <c r="G307" s="38"/>
      <c r="H307" s="30"/>
    </row>
    <row r="308" spans="1:8">
      <c r="A308" s="29">
        <v>307</v>
      </c>
      <c r="B308" s="5" t="s">
        <v>812</v>
      </c>
      <c r="C308" s="72" t="s">
        <v>811</v>
      </c>
      <c r="D308" s="3" t="s">
        <v>246</v>
      </c>
      <c r="E308" s="3" t="s">
        <v>806</v>
      </c>
      <c r="F308" s="26"/>
      <c r="G308" s="38"/>
      <c r="H308" s="30"/>
    </row>
    <row r="309" spans="1:8">
      <c r="A309" s="29">
        <v>308</v>
      </c>
      <c r="B309" s="5" t="s">
        <v>62</v>
      </c>
      <c r="C309" s="72" t="s">
        <v>813</v>
      </c>
      <c r="D309" s="3" t="s">
        <v>47</v>
      </c>
      <c r="E309" s="3" t="s">
        <v>160</v>
      </c>
      <c r="F309" s="26"/>
      <c r="G309" s="38"/>
      <c r="H309" s="30"/>
    </row>
    <row r="310" spans="1:8">
      <c r="A310" s="29">
        <v>309</v>
      </c>
      <c r="B310" s="5" t="s">
        <v>815</v>
      </c>
      <c r="C310" s="72" t="s">
        <v>814</v>
      </c>
      <c r="D310" s="3" t="s">
        <v>47</v>
      </c>
      <c r="E310" s="44" t="s">
        <v>219</v>
      </c>
      <c r="F310" s="26">
        <v>-20</v>
      </c>
      <c r="G310" s="38"/>
      <c r="H310" s="30"/>
    </row>
    <row r="311" spans="1:8">
      <c r="A311" s="29">
        <v>310</v>
      </c>
      <c r="B311" s="5" t="s">
        <v>466</v>
      </c>
      <c r="C311" s="72" t="s">
        <v>466</v>
      </c>
      <c r="D311" s="3" t="s">
        <v>47</v>
      </c>
      <c r="E311" s="3" t="s">
        <v>47</v>
      </c>
      <c r="F311" s="26"/>
      <c r="G311" s="38"/>
      <c r="H311" s="30"/>
    </row>
    <row r="312" spans="1:8">
      <c r="A312" s="29">
        <v>311</v>
      </c>
      <c r="B312" s="5" t="s">
        <v>467</v>
      </c>
      <c r="C312" s="72" t="s">
        <v>467</v>
      </c>
      <c r="D312" s="3" t="s">
        <v>47</v>
      </c>
      <c r="E312" s="3" t="s">
        <v>47</v>
      </c>
      <c r="F312" s="26"/>
      <c r="G312" s="38"/>
      <c r="H312" s="30"/>
    </row>
    <row r="313" spans="1:8">
      <c r="A313" s="29">
        <v>312</v>
      </c>
      <c r="B313" s="5" t="s">
        <v>468</v>
      </c>
      <c r="C313" s="72" t="s">
        <v>468</v>
      </c>
      <c r="D313" s="3" t="s">
        <v>47</v>
      </c>
      <c r="E313" s="3" t="s">
        <v>47</v>
      </c>
      <c r="F313" s="26"/>
      <c r="G313" s="38"/>
      <c r="H313" s="30"/>
    </row>
    <row r="314" spans="1:8" ht="30">
      <c r="A314" s="29">
        <v>313</v>
      </c>
      <c r="B314" s="16" t="s">
        <v>2143</v>
      </c>
      <c r="C314" s="82" t="s">
        <v>2181</v>
      </c>
      <c r="D314" s="64" t="s">
        <v>47</v>
      </c>
      <c r="E314" s="3"/>
      <c r="F314" s="26"/>
      <c r="G314" s="38"/>
      <c r="H314" s="30"/>
    </row>
    <row r="315" spans="1:8" ht="30">
      <c r="A315" s="29">
        <v>314</v>
      </c>
      <c r="B315" s="5" t="s">
        <v>102</v>
      </c>
      <c r="C315" s="72" t="s">
        <v>816</v>
      </c>
      <c r="D315" s="3" t="s">
        <v>47</v>
      </c>
      <c r="E315" s="3" t="s">
        <v>47</v>
      </c>
      <c r="F315" s="26"/>
      <c r="G315" s="38"/>
      <c r="H315" s="30"/>
    </row>
    <row r="316" spans="1:8" ht="45">
      <c r="A316" s="29">
        <v>315</v>
      </c>
      <c r="B316" s="5" t="s">
        <v>110</v>
      </c>
      <c r="C316" s="72" t="s">
        <v>817</v>
      </c>
      <c r="D316" s="3" t="s">
        <v>244</v>
      </c>
      <c r="E316" s="3" t="s">
        <v>47</v>
      </c>
      <c r="F316" s="26"/>
      <c r="G316" s="38"/>
      <c r="H316" s="30"/>
    </row>
    <row r="317" spans="1:8">
      <c r="A317" s="29">
        <v>316</v>
      </c>
      <c r="B317" s="5" t="s">
        <v>61</v>
      </c>
      <c r="C317" s="72" t="s">
        <v>818</v>
      </c>
      <c r="D317" s="3" t="s">
        <v>819</v>
      </c>
      <c r="E317" s="3" t="s">
        <v>182</v>
      </c>
      <c r="F317" s="26"/>
      <c r="G317" s="38"/>
      <c r="H317" s="30"/>
    </row>
    <row r="318" spans="1:8" ht="30">
      <c r="A318" s="29">
        <v>317</v>
      </c>
      <c r="B318" s="5" t="s">
        <v>821</v>
      </c>
      <c r="C318" s="72" t="s">
        <v>820</v>
      </c>
      <c r="D318" s="3" t="s">
        <v>18</v>
      </c>
      <c r="E318" s="3" t="s">
        <v>822</v>
      </c>
      <c r="F318" s="26"/>
      <c r="G318" s="38"/>
      <c r="H318" s="30"/>
    </row>
    <row r="319" spans="1:8">
      <c r="A319" s="29">
        <v>318</v>
      </c>
      <c r="B319" s="5" t="s">
        <v>824</v>
      </c>
      <c r="C319" s="72" t="s">
        <v>823</v>
      </c>
      <c r="D319" s="3" t="s">
        <v>47</v>
      </c>
      <c r="E319" s="44" t="s">
        <v>2056</v>
      </c>
      <c r="F319" s="26" t="s">
        <v>2083</v>
      </c>
      <c r="G319" s="38"/>
      <c r="H319" s="30"/>
    </row>
    <row r="320" spans="1:8">
      <c r="A320" s="29">
        <v>319</v>
      </c>
      <c r="B320" s="5" t="s">
        <v>826</v>
      </c>
      <c r="C320" s="72" t="s">
        <v>825</v>
      </c>
      <c r="D320" s="3" t="s">
        <v>47</v>
      </c>
      <c r="E320" s="44" t="s">
        <v>2056</v>
      </c>
      <c r="F320" s="26" t="s">
        <v>2083</v>
      </c>
      <c r="G320" s="38"/>
      <c r="H320" s="30"/>
    </row>
    <row r="321" spans="1:8">
      <c r="A321" s="29">
        <v>320</v>
      </c>
      <c r="B321" s="16" t="s">
        <v>2144</v>
      </c>
      <c r="C321" s="77" t="s">
        <v>2182</v>
      </c>
      <c r="D321" s="64" t="s">
        <v>47</v>
      </c>
      <c r="E321" s="3"/>
      <c r="F321" s="26"/>
      <c r="G321" s="38"/>
      <c r="H321" s="30"/>
    </row>
    <row r="322" spans="1:8">
      <c r="A322" s="29">
        <v>321</v>
      </c>
      <c r="B322" s="5" t="s">
        <v>828</v>
      </c>
      <c r="C322" s="72" t="s">
        <v>827</v>
      </c>
      <c r="D322" s="3" t="s">
        <v>47</v>
      </c>
      <c r="E322" s="44" t="s">
        <v>2056</v>
      </c>
      <c r="F322" s="26" t="s">
        <v>2083</v>
      </c>
      <c r="G322" s="38"/>
      <c r="H322" s="30"/>
    </row>
    <row r="323" spans="1:8">
      <c r="A323" s="29">
        <v>322</v>
      </c>
      <c r="B323" s="5" t="s">
        <v>830</v>
      </c>
      <c r="C323" s="72" t="s">
        <v>829</v>
      </c>
      <c r="D323" s="3" t="s">
        <v>47</v>
      </c>
      <c r="E323" s="44" t="s">
        <v>2056</v>
      </c>
      <c r="F323" s="26" t="s">
        <v>2083</v>
      </c>
      <c r="G323" s="38"/>
      <c r="H323" s="30"/>
    </row>
    <row r="324" spans="1:8">
      <c r="A324" s="29">
        <v>323</v>
      </c>
      <c r="B324" s="5" t="s">
        <v>832</v>
      </c>
      <c r="C324" s="72" t="s">
        <v>831</v>
      </c>
      <c r="D324" s="3" t="s">
        <v>47</v>
      </c>
      <c r="E324" s="44" t="s">
        <v>2056</v>
      </c>
      <c r="F324" s="26" t="s">
        <v>2083</v>
      </c>
      <c r="G324" s="38"/>
      <c r="H324" s="30"/>
    </row>
    <row r="325" spans="1:8">
      <c r="A325" s="29">
        <v>324</v>
      </c>
      <c r="B325" s="5" t="s">
        <v>834</v>
      </c>
      <c r="C325" s="72" t="s">
        <v>833</v>
      </c>
      <c r="D325" s="3" t="s">
        <v>47</v>
      </c>
      <c r="E325" s="44" t="s">
        <v>2056</v>
      </c>
      <c r="F325" s="26" t="s">
        <v>2083</v>
      </c>
      <c r="G325" s="38"/>
      <c r="H325" s="30"/>
    </row>
    <row r="326" spans="1:8">
      <c r="A326" s="29">
        <v>325</v>
      </c>
      <c r="B326" s="5" t="s">
        <v>836</v>
      </c>
      <c r="C326" s="72" t="s">
        <v>835</v>
      </c>
      <c r="D326" s="3" t="s">
        <v>47</v>
      </c>
      <c r="E326" s="44" t="s">
        <v>2056</v>
      </c>
      <c r="F326" s="26" t="s">
        <v>2083</v>
      </c>
      <c r="G326" s="38"/>
      <c r="H326" s="30"/>
    </row>
    <row r="327" spans="1:8">
      <c r="A327" s="29">
        <v>326</v>
      </c>
      <c r="B327" s="5" t="s">
        <v>838</v>
      </c>
      <c r="C327" s="72" t="s">
        <v>837</v>
      </c>
      <c r="D327" s="3" t="s">
        <v>47</v>
      </c>
      <c r="E327" s="44" t="s">
        <v>2056</v>
      </c>
      <c r="F327" s="26" t="s">
        <v>2083</v>
      </c>
      <c r="G327" s="38"/>
      <c r="H327" s="30"/>
    </row>
    <row r="328" spans="1:8">
      <c r="A328" s="29">
        <v>327</v>
      </c>
      <c r="B328" s="5" t="s">
        <v>840</v>
      </c>
      <c r="C328" s="72" t="s">
        <v>839</v>
      </c>
      <c r="D328" s="3" t="s">
        <v>47</v>
      </c>
      <c r="E328" s="44" t="s">
        <v>2056</v>
      </c>
      <c r="F328" s="26" t="s">
        <v>2083</v>
      </c>
      <c r="G328" s="38"/>
      <c r="H328" s="30"/>
    </row>
    <row r="329" spans="1:8">
      <c r="A329" s="29">
        <v>328</v>
      </c>
      <c r="B329" s="5" t="s">
        <v>842</v>
      </c>
      <c r="C329" s="72" t="s">
        <v>841</v>
      </c>
      <c r="D329" s="3" t="s">
        <v>47</v>
      </c>
      <c r="E329" s="44" t="s">
        <v>2056</v>
      </c>
      <c r="F329" s="26" t="s">
        <v>2083</v>
      </c>
      <c r="G329" s="38"/>
      <c r="H329" s="30"/>
    </row>
    <row r="330" spans="1:8">
      <c r="A330" s="29">
        <v>329</v>
      </c>
      <c r="B330" s="5" t="s">
        <v>844</v>
      </c>
      <c r="C330" s="72" t="s">
        <v>843</v>
      </c>
      <c r="D330" s="3" t="s">
        <v>47</v>
      </c>
      <c r="E330" s="44" t="s">
        <v>2056</v>
      </c>
      <c r="F330" s="26" t="s">
        <v>2083</v>
      </c>
      <c r="G330" s="38"/>
      <c r="H330" s="30"/>
    </row>
    <row r="331" spans="1:8">
      <c r="A331" s="29">
        <v>330</v>
      </c>
      <c r="B331" s="5" t="s">
        <v>846</v>
      </c>
      <c r="C331" s="72" t="s">
        <v>845</v>
      </c>
      <c r="D331" s="3" t="s">
        <v>47</v>
      </c>
      <c r="E331" s="44" t="s">
        <v>2056</v>
      </c>
      <c r="F331" s="26" t="s">
        <v>2083</v>
      </c>
      <c r="G331" s="38"/>
      <c r="H331" s="30"/>
    </row>
    <row r="332" spans="1:8">
      <c r="A332" s="29">
        <v>331</v>
      </c>
      <c r="B332" s="5" t="s">
        <v>848</v>
      </c>
      <c r="C332" s="72" t="s">
        <v>847</v>
      </c>
      <c r="D332" s="3" t="s">
        <v>47</v>
      </c>
      <c r="E332" s="44" t="s">
        <v>2056</v>
      </c>
      <c r="F332" s="26" t="s">
        <v>2083</v>
      </c>
      <c r="G332" s="38"/>
      <c r="H332" s="30"/>
    </row>
    <row r="333" spans="1:8">
      <c r="A333" s="29">
        <v>332</v>
      </c>
      <c r="B333" s="5" t="s">
        <v>850</v>
      </c>
      <c r="C333" s="72" t="s">
        <v>849</v>
      </c>
      <c r="D333" s="3" t="s">
        <v>47</v>
      </c>
      <c r="E333" s="44" t="s">
        <v>2056</v>
      </c>
      <c r="F333" s="26" t="s">
        <v>2083</v>
      </c>
      <c r="G333" s="38"/>
      <c r="H333" s="30"/>
    </row>
    <row r="334" spans="1:8">
      <c r="A334" s="29">
        <v>333</v>
      </c>
      <c r="B334" s="5" t="s">
        <v>852</v>
      </c>
      <c r="C334" s="72" t="s">
        <v>851</v>
      </c>
      <c r="D334" s="3" t="s">
        <v>47</v>
      </c>
      <c r="E334" s="44" t="s">
        <v>2056</v>
      </c>
      <c r="F334" s="26" t="s">
        <v>2083</v>
      </c>
      <c r="G334" s="38"/>
      <c r="H334" s="30"/>
    </row>
    <row r="335" spans="1:8" ht="31.5">
      <c r="A335" s="29">
        <v>334</v>
      </c>
      <c r="B335" s="5" t="s">
        <v>562</v>
      </c>
      <c r="C335" s="72" t="s">
        <v>562</v>
      </c>
      <c r="D335" s="3" t="s">
        <v>228</v>
      </c>
      <c r="E335" s="44">
        <v>1</v>
      </c>
      <c r="F335" s="26" t="s">
        <v>2085</v>
      </c>
      <c r="G335" s="38"/>
      <c r="H335" s="30"/>
    </row>
    <row r="336" spans="1:8" ht="47.25">
      <c r="A336" s="29">
        <v>335</v>
      </c>
      <c r="B336" s="5" t="s">
        <v>560</v>
      </c>
      <c r="C336" s="72" t="s">
        <v>560</v>
      </c>
      <c r="D336" s="3" t="s">
        <v>228</v>
      </c>
      <c r="E336" s="44">
        <v>1</v>
      </c>
      <c r="F336" s="26" t="s">
        <v>2085</v>
      </c>
      <c r="G336" s="38"/>
      <c r="H336" s="30"/>
    </row>
    <row r="337" spans="1:8">
      <c r="A337" s="29">
        <v>336</v>
      </c>
      <c r="B337" s="5" t="s">
        <v>469</v>
      </c>
      <c r="C337" s="72" t="s">
        <v>469</v>
      </c>
      <c r="D337" s="3" t="s">
        <v>47</v>
      </c>
      <c r="E337" s="3" t="s">
        <v>47</v>
      </c>
      <c r="F337" s="26"/>
      <c r="G337" s="38"/>
      <c r="H337" s="30"/>
    </row>
    <row r="338" spans="1:8">
      <c r="A338" s="29">
        <v>337</v>
      </c>
      <c r="B338" s="5" t="s">
        <v>470</v>
      </c>
      <c r="C338" s="72" t="s">
        <v>470</v>
      </c>
      <c r="D338" s="3" t="s">
        <v>47</v>
      </c>
      <c r="E338" s="3" t="s">
        <v>47</v>
      </c>
      <c r="F338" s="26"/>
      <c r="G338" s="38"/>
      <c r="H338" s="30"/>
    </row>
    <row r="339" spans="1:8" ht="31.5">
      <c r="A339" s="29">
        <v>338</v>
      </c>
      <c r="B339" s="5" t="s">
        <v>570</v>
      </c>
      <c r="C339" s="72" t="s">
        <v>570</v>
      </c>
      <c r="D339" s="3" t="s">
        <v>228</v>
      </c>
      <c r="E339" s="44">
        <v>1</v>
      </c>
      <c r="F339" s="26" t="s">
        <v>2085</v>
      </c>
      <c r="G339" s="38"/>
      <c r="H339" s="30"/>
    </row>
    <row r="340" spans="1:8">
      <c r="A340" s="29">
        <v>339</v>
      </c>
      <c r="B340" s="5" t="s">
        <v>854</v>
      </c>
      <c r="C340" s="72" t="s">
        <v>853</v>
      </c>
      <c r="D340" s="3" t="s">
        <v>47</v>
      </c>
      <c r="E340" s="44">
        <v>1</v>
      </c>
      <c r="F340" s="26" t="s">
        <v>2085</v>
      </c>
      <c r="G340" s="38"/>
      <c r="H340" s="30"/>
    </row>
    <row r="341" spans="1:8">
      <c r="A341" s="29">
        <v>340</v>
      </c>
      <c r="B341" s="5" t="s">
        <v>571</v>
      </c>
      <c r="C341" s="72" t="s">
        <v>571</v>
      </c>
      <c r="D341" s="3" t="s">
        <v>228</v>
      </c>
      <c r="E341" s="44">
        <v>1</v>
      </c>
      <c r="F341" s="26" t="s">
        <v>2085</v>
      </c>
      <c r="G341" s="38"/>
      <c r="H341" s="30"/>
    </row>
    <row r="342" spans="1:8">
      <c r="A342" s="29">
        <v>341</v>
      </c>
      <c r="B342" s="5" t="s">
        <v>856</v>
      </c>
      <c r="C342" s="72" t="s">
        <v>855</v>
      </c>
      <c r="D342" s="3" t="s">
        <v>47</v>
      </c>
      <c r="E342" s="44" t="s">
        <v>2057</v>
      </c>
      <c r="F342" s="26"/>
      <c r="G342" s="38"/>
      <c r="H342" s="30"/>
    </row>
    <row r="343" spans="1:8">
      <c r="A343" s="29">
        <v>342</v>
      </c>
      <c r="B343" s="5" t="s">
        <v>858</v>
      </c>
      <c r="C343" s="72" t="s">
        <v>857</v>
      </c>
      <c r="D343" s="3" t="s">
        <v>370</v>
      </c>
      <c r="E343" s="3" t="s">
        <v>203</v>
      </c>
      <c r="F343" s="26"/>
      <c r="G343" s="38"/>
      <c r="H343" s="30"/>
    </row>
    <row r="344" spans="1:8" ht="31.5">
      <c r="A344" s="29">
        <v>343</v>
      </c>
      <c r="B344" s="16" t="s">
        <v>2127</v>
      </c>
      <c r="C344" s="77" t="s">
        <v>2127</v>
      </c>
      <c r="D344" s="64" t="s">
        <v>47</v>
      </c>
      <c r="E344" s="3"/>
      <c r="F344" s="26"/>
      <c r="G344" s="38"/>
      <c r="H344" s="30"/>
    </row>
    <row r="345" spans="1:8">
      <c r="A345" s="29">
        <v>344</v>
      </c>
      <c r="B345" s="5" t="s">
        <v>471</v>
      </c>
      <c r="C345" s="72" t="s">
        <v>471</v>
      </c>
      <c r="D345" s="3" t="s">
        <v>47</v>
      </c>
      <c r="E345" s="3" t="s">
        <v>47</v>
      </c>
      <c r="F345" s="26"/>
      <c r="G345" s="38"/>
      <c r="H345" s="30"/>
    </row>
    <row r="346" spans="1:8" ht="30">
      <c r="A346" s="29">
        <v>345</v>
      </c>
      <c r="B346" s="5" t="s">
        <v>860</v>
      </c>
      <c r="C346" s="72" t="s">
        <v>859</v>
      </c>
      <c r="D346" s="3" t="s">
        <v>47</v>
      </c>
      <c r="E346" s="3">
        <v>1</v>
      </c>
      <c r="F346" s="26" t="s">
        <v>2083</v>
      </c>
      <c r="G346" s="38"/>
      <c r="H346" s="30"/>
    </row>
    <row r="347" spans="1:8">
      <c r="A347" s="29">
        <v>346</v>
      </c>
      <c r="B347" s="5" t="s">
        <v>93</v>
      </c>
      <c r="C347" s="72" t="s">
        <v>861</v>
      </c>
      <c r="D347" s="3" t="s">
        <v>244</v>
      </c>
      <c r="E347" s="3" t="s">
        <v>210</v>
      </c>
      <c r="F347" s="26"/>
      <c r="G347" s="38"/>
      <c r="H347" s="30"/>
    </row>
    <row r="348" spans="1:8" ht="30">
      <c r="A348" s="29">
        <v>347</v>
      </c>
      <c r="B348" s="5" t="s">
        <v>92</v>
      </c>
      <c r="C348" s="72" t="s">
        <v>862</v>
      </c>
      <c r="D348" s="3" t="s">
        <v>47</v>
      </c>
      <c r="E348" s="3" t="s">
        <v>209</v>
      </c>
      <c r="F348" s="26">
        <v>-20</v>
      </c>
      <c r="G348" s="38"/>
      <c r="H348" s="30"/>
    </row>
    <row r="349" spans="1:8" ht="31.5">
      <c r="A349" s="29">
        <v>348</v>
      </c>
      <c r="B349" s="5" t="s">
        <v>472</v>
      </c>
      <c r="C349" s="72" t="s">
        <v>472</v>
      </c>
      <c r="D349" s="3" t="s">
        <v>47</v>
      </c>
      <c r="E349" s="3" t="s">
        <v>47</v>
      </c>
      <c r="F349" s="26"/>
      <c r="G349" s="38"/>
      <c r="H349" s="30"/>
    </row>
    <row r="350" spans="1:8">
      <c r="A350" s="29">
        <v>349</v>
      </c>
      <c r="B350" s="5" t="s">
        <v>473</v>
      </c>
      <c r="C350" s="72" t="s">
        <v>473</v>
      </c>
      <c r="D350" s="3" t="s">
        <v>47</v>
      </c>
      <c r="E350" s="3" t="s">
        <v>47</v>
      </c>
      <c r="F350" s="26"/>
      <c r="G350" s="38"/>
      <c r="H350" s="30"/>
    </row>
    <row r="351" spans="1:8" ht="31.5">
      <c r="A351" s="29">
        <v>350</v>
      </c>
      <c r="B351" s="5" t="s">
        <v>474</v>
      </c>
      <c r="C351" s="72" t="s">
        <v>474</v>
      </c>
      <c r="D351" s="3" t="s">
        <v>47</v>
      </c>
      <c r="E351" s="3" t="s">
        <v>47</v>
      </c>
      <c r="F351" s="26"/>
      <c r="G351" s="38"/>
      <c r="H351" s="30"/>
    </row>
    <row r="352" spans="1:8" ht="31.5">
      <c r="A352" s="29">
        <v>351</v>
      </c>
      <c r="B352" s="5" t="s">
        <v>475</v>
      </c>
      <c r="C352" s="72" t="s">
        <v>475</v>
      </c>
      <c r="D352" s="3" t="s">
        <v>47</v>
      </c>
      <c r="E352" s="3" t="s">
        <v>47</v>
      </c>
      <c r="F352" s="26"/>
      <c r="G352" s="38"/>
      <c r="H352" s="30"/>
    </row>
    <row r="353" spans="1:8" ht="63">
      <c r="A353" s="29">
        <v>352</v>
      </c>
      <c r="B353" s="5" t="s">
        <v>476</v>
      </c>
      <c r="C353" s="72" t="s">
        <v>476</v>
      </c>
      <c r="D353" s="3" t="s">
        <v>47</v>
      </c>
      <c r="E353" s="3" t="s">
        <v>47</v>
      </c>
      <c r="F353" s="26"/>
      <c r="G353" s="38"/>
      <c r="H353" s="30"/>
    </row>
    <row r="354" spans="1:8">
      <c r="A354" s="29">
        <v>353</v>
      </c>
      <c r="B354" s="5" t="s">
        <v>864</v>
      </c>
      <c r="C354" s="72" t="s">
        <v>863</v>
      </c>
      <c r="D354" s="3" t="s">
        <v>47</v>
      </c>
      <c r="E354" s="44">
        <v>1</v>
      </c>
      <c r="F354" s="26" t="s">
        <v>2085</v>
      </c>
      <c r="G354" s="38"/>
      <c r="H354" s="30"/>
    </row>
    <row r="355" spans="1:8">
      <c r="A355" s="29">
        <v>354</v>
      </c>
      <c r="B355" s="16" t="s">
        <v>2128</v>
      </c>
      <c r="C355" s="77" t="s">
        <v>2128</v>
      </c>
      <c r="D355" s="64" t="s">
        <v>47</v>
      </c>
      <c r="E355" s="3"/>
      <c r="F355" s="26"/>
      <c r="G355" s="38"/>
      <c r="H355" s="30"/>
    </row>
    <row r="356" spans="1:8">
      <c r="A356" s="29">
        <v>355</v>
      </c>
      <c r="B356" s="5" t="s">
        <v>574</v>
      </c>
      <c r="C356" s="72" t="s">
        <v>574</v>
      </c>
      <c r="D356" s="3" t="s">
        <v>228</v>
      </c>
      <c r="E356" s="44">
        <v>1</v>
      </c>
      <c r="F356" s="26" t="s">
        <v>2085</v>
      </c>
      <c r="G356" s="38"/>
      <c r="H356" s="30"/>
    </row>
    <row r="357" spans="1:8" ht="31.5">
      <c r="A357" s="29">
        <v>356</v>
      </c>
      <c r="B357" s="5" t="s">
        <v>477</v>
      </c>
      <c r="C357" s="72" t="s">
        <v>477</v>
      </c>
      <c r="D357" s="3" t="s">
        <v>47</v>
      </c>
      <c r="E357" s="3" t="s">
        <v>47</v>
      </c>
      <c r="F357" s="26"/>
      <c r="G357" s="38"/>
      <c r="H357" s="30"/>
    </row>
    <row r="358" spans="1:8">
      <c r="A358" s="29">
        <v>357</v>
      </c>
      <c r="B358" s="5" t="s">
        <v>478</v>
      </c>
      <c r="C358" s="72" t="s">
        <v>478</v>
      </c>
      <c r="D358" s="3" t="s">
        <v>47</v>
      </c>
      <c r="E358" s="3" t="s">
        <v>47</v>
      </c>
      <c r="F358" s="26"/>
      <c r="G358" s="38"/>
      <c r="H358" s="30"/>
    </row>
    <row r="359" spans="1:8">
      <c r="A359" s="29">
        <v>358</v>
      </c>
      <c r="B359" s="5" t="s">
        <v>479</v>
      </c>
      <c r="C359" s="72" t="s">
        <v>479</v>
      </c>
      <c r="D359" s="3" t="s">
        <v>47</v>
      </c>
      <c r="E359" s="3" t="s">
        <v>47</v>
      </c>
      <c r="F359" s="26"/>
      <c r="G359" s="38"/>
      <c r="H359" s="30"/>
    </row>
    <row r="360" spans="1:8" ht="63">
      <c r="A360" s="29">
        <v>359</v>
      </c>
      <c r="B360" s="5" t="s">
        <v>480</v>
      </c>
      <c r="C360" s="72" t="s">
        <v>480</v>
      </c>
      <c r="D360" s="3" t="s">
        <v>47</v>
      </c>
      <c r="E360" s="3" t="s">
        <v>47</v>
      </c>
      <c r="F360" s="26"/>
      <c r="G360" s="38"/>
      <c r="H360" s="30"/>
    </row>
    <row r="361" spans="1:8" ht="31.5">
      <c r="A361" s="29">
        <v>360</v>
      </c>
      <c r="B361" s="5" t="s">
        <v>481</v>
      </c>
      <c r="C361" s="72" t="s">
        <v>481</v>
      </c>
      <c r="D361" s="3" t="s">
        <v>47</v>
      </c>
      <c r="E361" s="3" t="s">
        <v>47</v>
      </c>
      <c r="F361" s="26"/>
      <c r="G361" s="38"/>
      <c r="H361" s="30"/>
    </row>
    <row r="362" spans="1:8" ht="31.5">
      <c r="A362" s="29">
        <v>361</v>
      </c>
      <c r="B362" s="5" t="s">
        <v>482</v>
      </c>
      <c r="C362" s="72" t="s">
        <v>482</v>
      </c>
      <c r="D362" s="3" t="s">
        <v>47</v>
      </c>
      <c r="E362" s="3" t="s">
        <v>47</v>
      </c>
      <c r="F362" s="26"/>
      <c r="G362" s="38"/>
      <c r="H362" s="30"/>
    </row>
    <row r="363" spans="1:8" ht="47.25">
      <c r="A363" s="29">
        <v>362</v>
      </c>
      <c r="B363" s="5" t="s">
        <v>483</v>
      </c>
      <c r="C363" s="72" t="s">
        <v>483</v>
      </c>
      <c r="D363" s="3" t="s">
        <v>47</v>
      </c>
      <c r="E363" s="3" t="s">
        <v>47</v>
      </c>
      <c r="F363" s="26"/>
      <c r="G363" s="38"/>
      <c r="H363" s="30"/>
    </row>
    <row r="364" spans="1:8">
      <c r="A364" s="29">
        <v>363</v>
      </c>
      <c r="B364" s="5" t="s">
        <v>484</v>
      </c>
      <c r="C364" s="72" t="s">
        <v>484</v>
      </c>
      <c r="D364" s="3" t="s">
        <v>47</v>
      </c>
      <c r="E364" s="3" t="s">
        <v>47</v>
      </c>
      <c r="F364" s="26"/>
      <c r="G364" s="38"/>
      <c r="H364" s="30"/>
    </row>
    <row r="365" spans="1:8">
      <c r="A365" s="29">
        <v>364</v>
      </c>
      <c r="B365" s="5" t="s">
        <v>866</v>
      </c>
      <c r="C365" s="72" t="s">
        <v>865</v>
      </c>
      <c r="D365" s="3" t="s">
        <v>47</v>
      </c>
      <c r="E365" s="44">
        <v>1</v>
      </c>
      <c r="F365" s="26" t="s">
        <v>2083</v>
      </c>
      <c r="G365" s="38"/>
      <c r="H365" s="30"/>
    </row>
    <row r="366" spans="1:8" ht="30">
      <c r="A366" s="29">
        <v>365</v>
      </c>
      <c r="B366" s="5" t="s">
        <v>868</v>
      </c>
      <c r="C366" s="72" t="s">
        <v>867</v>
      </c>
      <c r="D366" s="3" t="s">
        <v>47</v>
      </c>
      <c r="E366" s="44">
        <v>1</v>
      </c>
      <c r="F366" s="26" t="s">
        <v>2084</v>
      </c>
      <c r="G366" s="38"/>
      <c r="H366" s="30"/>
    </row>
    <row r="367" spans="1:8">
      <c r="A367" s="29">
        <v>366</v>
      </c>
      <c r="B367" s="5" t="s">
        <v>870</v>
      </c>
      <c r="C367" s="72" t="s">
        <v>869</v>
      </c>
      <c r="D367" s="3" t="s">
        <v>245</v>
      </c>
      <c r="E367" s="3" t="s">
        <v>186</v>
      </c>
      <c r="F367" s="26"/>
      <c r="G367" s="38"/>
      <c r="H367" s="30"/>
    </row>
    <row r="368" spans="1:8">
      <c r="A368" s="29">
        <v>367</v>
      </c>
      <c r="B368" s="5" t="s">
        <v>872</v>
      </c>
      <c r="C368" s="72" t="s">
        <v>871</v>
      </c>
      <c r="D368" s="3" t="s">
        <v>47</v>
      </c>
      <c r="E368" s="3">
        <v>1</v>
      </c>
      <c r="F368" s="26" t="s">
        <v>2085</v>
      </c>
      <c r="G368" s="38"/>
      <c r="H368" s="30"/>
    </row>
    <row r="369" spans="1:8">
      <c r="A369" s="29">
        <v>368</v>
      </c>
      <c r="B369" s="5" t="s">
        <v>41</v>
      </c>
      <c r="C369" s="72" t="s">
        <v>25</v>
      </c>
      <c r="D369" s="3" t="s">
        <v>47</v>
      </c>
      <c r="E369" s="3" t="s">
        <v>161</v>
      </c>
      <c r="F369" s="26"/>
      <c r="G369" s="38"/>
      <c r="H369" s="30"/>
    </row>
    <row r="370" spans="1:8" ht="30">
      <c r="A370" s="29">
        <v>369</v>
      </c>
      <c r="B370" s="16" t="s">
        <v>2145</v>
      </c>
      <c r="C370" s="77" t="s">
        <v>2183</v>
      </c>
      <c r="D370" s="64" t="s">
        <v>47</v>
      </c>
      <c r="E370" s="3"/>
      <c r="F370" s="26"/>
      <c r="G370" s="38"/>
      <c r="H370" s="30"/>
    </row>
    <row r="371" spans="1:8">
      <c r="A371" s="29">
        <v>370</v>
      </c>
      <c r="B371" s="5" t="s">
        <v>485</v>
      </c>
      <c r="C371" s="72" t="s">
        <v>485</v>
      </c>
      <c r="D371" s="3" t="s">
        <v>47</v>
      </c>
      <c r="E371" s="3" t="s">
        <v>47</v>
      </c>
      <c r="F371" s="26"/>
      <c r="G371" s="38"/>
      <c r="H371" s="30"/>
    </row>
    <row r="372" spans="1:8" ht="31.5">
      <c r="A372" s="29">
        <v>371</v>
      </c>
      <c r="B372" s="5" t="s">
        <v>579</v>
      </c>
      <c r="C372" s="72" t="s">
        <v>579</v>
      </c>
      <c r="D372" s="3" t="s">
        <v>228</v>
      </c>
      <c r="E372" s="44" t="s">
        <v>2075</v>
      </c>
      <c r="F372" s="26" t="s">
        <v>2086</v>
      </c>
      <c r="G372" s="38"/>
      <c r="H372" s="30"/>
    </row>
    <row r="373" spans="1:8" ht="31.5">
      <c r="A373" s="29">
        <v>372</v>
      </c>
      <c r="B373" s="5" t="s">
        <v>486</v>
      </c>
      <c r="C373" s="72" t="s">
        <v>486</v>
      </c>
      <c r="D373" s="3" t="s">
        <v>47</v>
      </c>
      <c r="E373" s="3" t="s">
        <v>47</v>
      </c>
      <c r="F373" s="26"/>
      <c r="G373" s="38"/>
      <c r="H373" s="30"/>
    </row>
    <row r="374" spans="1:8" ht="31.5">
      <c r="A374" s="29">
        <v>373</v>
      </c>
      <c r="B374" s="5" t="s">
        <v>567</v>
      </c>
      <c r="C374" s="72" t="s">
        <v>567</v>
      </c>
      <c r="D374" s="3" t="s">
        <v>228</v>
      </c>
      <c r="E374" s="44" t="s">
        <v>2075</v>
      </c>
      <c r="F374" s="26" t="s">
        <v>2086</v>
      </c>
      <c r="G374" s="38"/>
      <c r="H374" s="30"/>
    </row>
    <row r="375" spans="1:8" ht="94.5">
      <c r="A375" s="29">
        <v>374</v>
      </c>
      <c r="B375" s="5" t="s">
        <v>487</v>
      </c>
      <c r="C375" s="72" t="s">
        <v>487</v>
      </c>
      <c r="D375" s="3" t="s">
        <v>47</v>
      </c>
      <c r="E375" s="3" t="s">
        <v>47</v>
      </c>
      <c r="F375" s="26"/>
      <c r="G375" s="38"/>
      <c r="H375" s="30"/>
    </row>
    <row r="376" spans="1:8" ht="47.25">
      <c r="A376" s="29">
        <v>375</v>
      </c>
      <c r="B376" s="5" t="s">
        <v>488</v>
      </c>
      <c r="C376" s="72" t="s">
        <v>488</v>
      </c>
      <c r="D376" s="3" t="s">
        <v>47</v>
      </c>
      <c r="E376" s="3" t="s">
        <v>47</v>
      </c>
      <c r="F376" s="26"/>
      <c r="G376" s="38"/>
      <c r="H376" s="30"/>
    </row>
    <row r="377" spans="1:8" ht="31.5">
      <c r="A377" s="29">
        <v>376</v>
      </c>
      <c r="B377" s="5" t="s">
        <v>580</v>
      </c>
      <c r="C377" s="72" t="s">
        <v>580</v>
      </c>
      <c r="D377" s="3" t="s">
        <v>228</v>
      </c>
      <c r="E377" s="44" t="s">
        <v>183</v>
      </c>
      <c r="F377" s="26" t="s">
        <v>2086</v>
      </c>
      <c r="G377" s="38"/>
      <c r="H377" s="30"/>
    </row>
    <row r="378" spans="1:8" ht="31.5">
      <c r="A378" s="29">
        <v>377</v>
      </c>
      <c r="B378" s="5" t="s">
        <v>575</v>
      </c>
      <c r="C378" s="72" t="s">
        <v>575</v>
      </c>
      <c r="D378" s="3" t="s">
        <v>228</v>
      </c>
      <c r="E378" s="44" t="s">
        <v>2076</v>
      </c>
      <c r="F378" s="26" t="s">
        <v>2086</v>
      </c>
      <c r="G378" s="38"/>
      <c r="H378" s="30"/>
    </row>
    <row r="379" spans="1:8" ht="47.25">
      <c r="A379" s="29">
        <v>378</v>
      </c>
      <c r="B379" s="5" t="s">
        <v>578</v>
      </c>
      <c r="C379" s="72" t="s">
        <v>578</v>
      </c>
      <c r="D379" s="3" t="s">
        <v>228</v>
      </c>
      <c r="E379" s="44" t="s">
        <v>2077</v>
      </c>
      <c r="F379" s="26" t="s">
        <v>2086</v>
      </c>
      <c r="G379" s="38"/>
      <c r="H379" s="30"/>
    </row>
    <row r="380" spans="1:8" ht="31.5">
      <c r="A380" s="29">
        <v>379</v>
      </c>
      <c r="B380" s="16" t="s">
        <v>2131</v>
      </c>
      <c r="C380" s="78" t="s">
        <v>2131</v>
      </c>
      <c r="D380" s="64" t="s">
        <v>47</v>
      </c>
      <c r="E380" s="3"/>
      <c r="F380" s="26"/>
      <c r="G380" s="38"/>
      <c r="H380" s="30"/>
    </row>
    <row r="381" spans="1:8" ht="47.25">
      <c r="A381" s="29">
        <v>380</v>
      </c>
      <c r="B381" s="5" t="s">
        <v>489</v>
      </c>
      <c r="C381" s="72" t="s">
        <v>489</v>
      </c>
      <c r="D381" s="3" t="s">
        <v>47</v>
      </c>
      <c r="E381" s="3" t="s">
        <v>47</v>
      </c>
      <c r="F381" s="26"/>
      <c r="G381" s="38"/>
      <c r="H381" s="30"/>
    </row>
    <row r="382" spans="1:8" ht="78.75">
      <c r="A382" s="29">
        <v>381</v>
      </c>
      <c r="B382" s="5" t="s">
        <v>490</v>
      </c>
      <c r="C382" s="72" t="s">
        <v>490</v>
      </c>
      <c r="D382" s="3" t="s">
        <v>47</v>
      </c>
      <c r="E382" s="3" t="s">
        <v>47</v>
      </c>
      <c r="F382" s="26"/>
      <c r="G382" s="38"/>
      <c r="H382" s="30"/>
    </row>
    <row r="383" spans="1:8" ht="47.25">
      <c r="A383" s="29">
        <v>382</v>
      </c>
      <c r="B383" s="5" t="s">
        <v>491</v>
      </c>
      <c r="C383" s="72" t="s">
        <v>491</v>
      </c>
      <c r="D383" s="3" t="s">
        <v>47</v>
      </c>
      <c r="E383" s="3" t="s">
        <v>47</v>
      </c>
      <c r="F383" s="26"/>
      <c r="G383" s="38"/>
      <c r="H383" s="30"/>
    </row>
    <row r="384" spans="1:8" ht="47.25">
      <c r="A384" s="29">
        <v>383</v>
      </c>
      <c r="B384" s="5" t="s">
        <v>492</v>
      </c>
      <c r="C384" s="72" t="s">
        <v>492</v>
      </c>
      <c r="D384" s="3" t="s">
        <v>47</v>
      </c>
      <c r="E384" s="3" t="s">
        <v>47</v>
      </c>
      <c r="F384" s="26"/>
      <c r="G384" s="38"/>
      <c r="H384" s="30"/>
    </row>
    <row r="385" spans="1:8" ht="31.5">
      <c r="A385" s="29">
        <v>384</v>
      </c>
      <c r="B385" s="5" t="s">
        <v>493</v>
      </c>
      <c r="C385" s="72" t="s">
        <v>493</v>
      </c>
      <c r="D385" s="3" t="s">
        <v>47</v>
      </c>
      <c r="E385" s="3" t="s">
        <v>47</v>
      </c>
      <c r="F385" s="26"/>
      <c r="G385" s="38"/>
      <c r="H385" s="30"/>
    </row>
    <row r="386" spans="1:8" ht="31.5">
      <c r="A386" s="29">
        <v>385</v>
      </c>
      <c r="B386" s="5" t="s">
        <v>581</v>
      </c>
      <c r="C386" s="72" t="s">
        <v>581</v>
      </c>
      <c r="D386" s="3" t="s">
        <v>228</v>
      </c>
      <c r="E386" s="44" t="s">
        <v>2078</v>
      </c>
      <c r="F386" s="26" t="s">
        <v>2086</v>
      </c>
      <c r="G386" s="38"/>
      <c r="H386" s="30"/>
    </row>
    <row r="387" spans="1:8">
      <c r="A387" s="29">
        <v>386</v>
      </c>
      <c r="B387" s="5" t="s">
        <v>874</v>
      </c>
      <c r="C387" s="72" t="s">
        <v>873</v>
      </c>
      <c r="D387" s="3" t="s">
        <v>47</v>
      </c>
      <c r="E387" s="3" t="s">
        <v>220</v>
      </c>
      <c r="F387" s="26"/>
      <c r="G387" s="38"/>
      <c r="H387" s="30"/>
    </row>
    <row r="388" spans="1:8">
      <c r="A388" s="29">
        <v>387</v>
      </c>
      <c r="B388" s="5" t="s">
        <v>69</v>
      </c>
      <c r="C388" s="72" t="s">
        <v>875</v>
      </c>
      <c r="D388" s="3" t="s">
        <v>246</v>
      </c>
      <c r="E388" s="3" t="s">
        <v>189</v>
      </c>
      <c r="F388" s="26"/>
      <c r="G388" s="38"/>
      <c r="H388" s="30"/>
    </row>
    <row r="389" spans="1:8">
      <c r="A389" s="29">
        <v>388</v>
      </c>
      <c r="B389" s="16" t="s">
        <v>2124</v>
      </c>
      <c r="C389" s="78" t="s">
        <v>2124</v>
      </c>
      <c r="D389" s="64" t="s">
        <v>47</v>
      </c>
      <c r="E389" s="3"/>
      <c r="F389" s="26"/>
      <c r="G389" s="38"/>
      <c r="H389" s="30"/>
    </row>
    <row r="390" spans="1:8" ht="30">
      <c r="A390" s="29">
        <v>389</v>
      </c>
      <c r="B390" s="5" t="s">
        <v>83</v>
      </c>
      <c r="C390" s="72" t="s">
        <v>876</v>
      </c>
      <c r="D390" s="3" t="s">
        <v>47</v>
      </c>
      <c r="E390" s="3" t="s">
        <v>47</v>
      </c>
      <c r="F390" s="26"/>
      <c r="G390" s="38"/>
      <c r="H390" s="30"/>
    </row>
    <row r="391" spans="1:8">
      <c r="A391" s="29">
        <v>390</v>
      </c>
      <c r="B391" s="5" t="s">
        <v>878</v>
      </c>
      <c r="C391" s="72" t="s">
        <v>877</v>
      </c>
      <c r="D391" s="3" t="s">
        <v>47</v>
      </c>
      <c r="E391" s="3">
        <v>1</v>
      </c>
      <c r="F391" s="26" t="s">
        <v>2084</v>
      </c>
      <c r="G391" s="38"/>
      <c r="H391" s="30"/>
    </row>
    <row r="392" spans="1:8">
      <c r="A392" s="29">
        <v>391</v>
      </c>
      <c r="B392" s="5" t="s">
        <v>57</v>
      </c>
      <c r="C392" s="72" t="s">
        <v>879</v>
      </c>
      <c r="D392" s="3" t="s">
        <v>244</v>
      </c>
      <c r="E392" s="3" t="s">
        <v>173</v>
      </c>
      <c r="F392" s="26"/>
      <c r="G392" s="38"/>
      <c r="H392" s="30"/>
    </row>
    <row r="393" spans="1:8">
      <c r="A393" s="29">
        <v>392</v>
      </c>
      <c r="B393" s="5" t="s">
        <v>59</v>
      </c>
      <c r="C393" s="72" t="s">
        <v>880</v>
      </c>
      <c r="D393" s="3" t="s">
        <v>244</v>
      </c>
      <c r="E393" s="3" t="s">
        <v>174</v>
      </c>
      <c r="F393" s="26"/>
      <c r="G393" s="38"/>
      <c r="H393" s="30"/>
    </row>
    <row r="394" spans="1:8">
      <c r="A394" s="29">
        <v>393</v>
      </c>
      <c r="B394" s="5" t="s">
        <v>882</v>
      </c>
      <c r="C394" s="72" t="s">
        <v>881</v>
      </c>
      <c r="D394" s="3" t="s">
        <v>47</v>
      </c>
      <c r="E394" s="3">
        <v>1</v>
      </c>
      <c r="F394" s="26" t="s">
        <v>2084</v>
      </c>
      <c r="G394" s="38"/>
      <c r="H394" s="30"/>
    </row>
    <row r="395" spans="1:8">
      <c r="A395" s="29">
        <v>394</v>
      </c>
      <c r="B395" s="5" t="s">
        <v>58</v>
      </c>
      <c r="C395" s="72" t="s">
        <v>883</v>
      </c>
      <c r="D395" s="3" t="s">
        <v>244</v>
      </c>
      <c r="E395" s="3" t="s">
        <v>47</v>
      </c>
      <c r="F395" s="26"/>
      <c r="G395" s="38"/>
      <c r="H395" s="30"/>
    </row>
    <row r="396" spans="1:8" ht="30">
      <c r="A396" s="29">
        <v>395</v>
      </c>
      <c r="B396" s="5" t="s">
        <v>885</v>
      </c>
      <c r="C396" s="72" t="s">
        <v>884</v>
      </c>
      <c r="D396" s="3" t="s">
        <v>47</v>
      </c>
      <c r="E396" s="3">
        <v>1</v>
      </c>
      <c r="F396" s="26" t="s">
        <v>2084</v>
      </c>
      <c r="G396" s="38"/>
      <c r="H396" s="30"/>
    </row>
    <row r="397" spans="1:8">
      <c r="A397" s="29">
        <v>396</v>
      </c>
      <c r="B397" s="5" t="s">
        <v>75</v>
      </c>
      <c r="C397" s="72" t="s">
        <v>886</v>
      </c>
      <c r="D397" s="3" t="s">
        <v>18</v>
      </c>
      <c r="E397" s="3" t="s">
        <v>887</v>
      </c>
      <c r="F397" s="26"/>
      <c r="G397" s="38"/>
      <c r="H397" s="30"/>
    </row>
    <row r="398" spans="1:8">
      <c r="A398" s="29">
        <v>397</v>
      </c>
      <c r="B398" s="5" t="s">
        <v>63</v>
      </c>
      <c r="C398" s="72" t="s">
        <v>888</v>
      </c>
      <c r="D398" s="3" t="s">
        <v>18</v>
      </c>
      <c r="E398" s="3" t="s">
        <v>889</v>
      </c>
      <c r="F398" s="26" t="s">
        <v>2087</v>
      </c>
      <c r="G398" s="38"/>
      <c r="H398" s="30"/>
    </row>
    <row r="399" spans="1:8" ht="31.5">
      <c r="A399" s="29">
        <v>398</v>
      </c>
      <c r="B399" s="5" t="s">
        <v>494</v>
      </c>
      <c r="C399" s="72" t="s">
        <v>494</v>
      </c>
      <c r="D399" s="3" t="s">
        <v>47</v>
      </c>
      <c r="E399" s="3" t="s">
        <v>47</v>
      </c>
      <c r="F399" s="26"/>
      <c r="G399" s="38"/>
      <c r="H399" s="30"/>
    </row>
    <row r="400" spans="1:8" ht="30">
      <c r="A400" s="29">
        <v>399</v>
      </c>
      <c r="B400" s="5" t="s">
        <v>891</v>
      </c>
      <c r="C400" s="72" t="s">
        <v>890</v>
      </c>
      <c r="D400" s="3" t="s">
        <v>47</v>
      </c>
      <c r="E400" s="3">
        <v>1</v>
      </c>
      <c r="F400" s="26" t="s">
        <v>2085</v>
      </c>
      <c r="G400" s="38"/>
      <c r="H400" s="30"/>
    </row>
    <row r="401" spans="1:8" ht="47.25">
      <c r="A401" s="29">
        <v>400</v>
      </c>
      <c r="B401" s="5" t="s">
        <v>495</v>
      </c>
      <c r="C401" s="72" t="s">
        <v>495</v>
      </c>
      <c r="D401" s="3" t="s">
        <v>47</v>
      </c>
      <c r="E401" s="3" t="s">
        <v>47</v>
      </c>
      <c r="F401" s="26"/>
      <c r="G401" s="38"/>
      <c r="H401" s="30"/>
    </row>
    <row r="402" spans="1:8" ht="31.5">
      <c r="A402" s="29">
        <v>401</v>
      </c>
      <c r="B402" s="5" t="s">
        <v>496</v>
      </c>
      <c r="C402" s="72" t="s">
        <v>496</v>
      </c>
      <c r="D402" s="3" t="s">
        <v>47</v>
      </c>
      <c r="E402" s="3" t="s">
        <v>47</v>
      </c>
      <c r="F402" s="26"/>
      <c r="G402" s="38"/>
      <c r="H402" s="30"/>
    </row>
    <row r="403" spans="1:8" ht="47.25">
      <c r="A403" s="29">
        <v>402</v>
      </c>
      <c r="B403" s="5" t="s">
        <v>497</v>
      </c>
      <c r="C403" s="72" t="s">
        <v>497</v>
      </c>
      <c r="D403" s="3" t="s">
        <v>47</v>
      </c>
      <c r="E403" s="3" t="s">
        <v>47</v>
      </c>
      <c r="F403" s="26"/>
      <c r="G403" s="38"/>
      <c r="H403" s="30"/>
    </row>
    <row r="404" spans="1:8">
      <c r="A404" s="29">
        <v>403</v>
      </c>
      <c r="B404" s="5" t="s">
        <v>81</v>
      </c>
      <c r="C404" s="72" t="s">
        <v>892</v>
      </c>
      <c r="D404" s="3" t="s">
        <v>18</v>
      </c>
      <c r="E404" s="3" t="s">
        <v>196</v>
      </c>
      <c r="F404" s="26"/>
      <c r="G404" s="38"/>
      <c r="H404" s="30"/>
    </row>
    <row r="405" spans="1:8" ht="31.5">
      <c r="A405" s="29">
        <v>404</v>
      </c>
      <c r="B405" s="5" t="s">
        <v>498</v>
      </c>
      <c r="C405" s="72" t="s">
        <v>498</v>
      </c>
      <c r="D405" s="3" t="s">
        <v>47</v>
      </c>
      <c r="E405" s="3" t="s">
        <v>47</v>
      </c>
      <c r="F405" s="26"/>
      <c r="G405" s="38"/>
      <c r="H405" s="30"/>
    </row>
    <row r="406" spans="1:8" ht="31.5">
      <c r="A406" s="29">
        <v>405</v>
      </c>
      <c r="B406" s="5" t="s">
        <v>499</v>
      </c>
      <c r="C406" s="72" t="s">
        <v>499</v>
      </c>
      <c r="D406" s="3" t="s">
        <v>47</v>
      </c>
      <c r="E406" s="3" t="s">
        <v>47</v>
      </c>
      <c r="F406" s="26"/>
      <c r="G406" s="38"/>
      <c r="H406" s="30"/>
    </row>
    <row r="407" spans="1:8">
      <c r="A407" s="29">
        <v>406</v>
      </c>
      <c r="B407" s="5" t="s">
        <v>88</v>
      </c>
      <c r="C407" s="72" t="s">
        <v>893</v>
      </c>
      <c r="D407" s="3" t="s">
        <v>246</v>
      </c>
      <c r="E407" s="3" t="s">
        <v>168</v>
      </c>
      <c r="F407" s="26"/>
      <c r="G407" s="38"/>
      <c r="H407" s="30"/>
    </row>
    <row r="408" spans="1:8">
      <c r="A408" s="29">
        <v>407</v>
      </c>
      <c r="B408" s="5" t="s">
        <v>89</v>
      </c>
      <c r="C408" s="72" t="s">
        <v>894</v>
      </c>
      <c r="D408" s="3" t="s">
        <v>246</v>
      </c>
      <c r="E408" s="3" t="s">
        <v>168</v>
      </c>
      <c r="F408" s="26"/>
      <c r="G408" s="38"/>
      <c r="H408" s="30"/>
    </row>
    <row r="409" spans="1:8">
      <c r="A409" s="29">
        <v>408</v>
      </c>
      <c r="B409" s="5" t="s">
        <v>500</v>
      </c>
      <c r="C409" s="72" t="s">
        <v>500</v>
      </c>
      <c r="D409" s="3" t="s">
        <v>47</v>
      </c>
      <c r="E409" s="3" t="s">
        <v>47</v>
      </c>
      <c r="F409" s="26"/>
      <c r="G409" s="38"/>
      <c r="H409" s="30"/>
    </row>
    <row r="410" spans="1:8" ht="31.5">
      <c r="A410" s="29">
        <v>409</v>
      </c>
      <c r="B410" s="5" t="s">
        <v>501</v>
      </c>
      <c r="C410" s="72" t="s">
        <v>501</v>
      </c>
      <c r="D410" s="3" t="s">
        <v>47</v>
      </c>
      <c r="E410" s="3" t="s">
        <v>47</v>
      </c>
      <c r="F410" s="26"/>
      <c r="G410" s="38"/>
      <c r="H410" s="30"/>
    </row>
    <row r="411" spans="1:8" ht="31.5">
      <c r="A411" s="29">
        <v>410</v>
      </c>
      <c r="B411" s="5" t="s">
        <v>572</v>
      </c>
      <c r="C411" s="72" t="s">
        <v>572</v>
      </c>
      <c r="D411" s="3" t="s">
        <v>228</v>
      </c>
      <c r="E411" s="44">
        <v>1</v>
      </c>
      <c r="F411" s="26" t="s">
        <v>2085</v>
      </c>
      <c r="G411" s="38"/>
      <c r="H411" s="30"/>
    </row>
    <row r="412" spans="1:8" ht="30">
      <c r="A412" s="29">
        <v>411</v>
      </c>
      <c r="B412" s="5" t="s">
        <v>896</v>
      </c>
      <c r="C412" s="72" t="s">
        <v>895</v>
      </c>
      <c r="D412" s="3" t="s">
        <v>47</v>
      </c>
      <c r="E412" s="3">
        <v>1</v>
      </c>
      <c r="F412" s="26" t="s">
        <v>2085</v>
      </c>
      <c r="G412" s="38"/>
      <c r="H412" s="30"/>
    </row>
    <row r="413" spans="1:8" ht="31.5">
      <c r="A413" s="29">
        <v>412</v>
      </c>
      <c r="B413" s="5" t="s">
        <v>502</v>
      </c>
      <c r="C413" s="72" t="s">
        <v>502</v>
      </c>
      <c r="D413" s="3" t="s">
        <v>47</v>
      </c>
      <c r="E413" s="3" t="s">
        <v>47</v>
      </c>
      <c r="F413" s="26"/>
      <c r="G413" s="38"/>
      <c r="H413" s="30"/>
    </row>
    <row r="414" spans="1:8">
      <c r="A414" s="29">
        <v>413</v>
      </c>
      <c r="B414" s="5" t="s">
        <v>898</v>
      </c>
      <c r="C414" s="72" t="s">
        <v>897</v>
      </c>
      <c r="D414" s="3" t="s">
        <v>47</v>
      </c>
      <c r="E414" s="44" t="s">
        <v>2058</v>
      </c>
      <c r="F414" s="26" t="s">
        <v>2084</v>
      </c>
      <c r="G414" s="38"/>
      <c r="H414" s="30"/>
    </row>
    <row r="415" spans="1:8" ht="31.5">
      <c r="A415" s="29">
        <v>414</v>
      </c>
      <c r="B415" s="5" t="s">
        <v>504</v>
      </c>
      <c r="C415" s="72" t="s">
        <v>504</v>
      </c>
      <c r="D415" s="3" t="s">
        <v>47</v>
      </c>
      <c r="E415" s="44" t="s">
        <v>47</v>
      </c>
      <c r="F415" s="26"/>
      <c r="G415" s="38"/>
      <c r="H415" s="30"/>
    </row>
    <row r="416" spans="1:8" ht="31.5">
      <c r="A416" s="29">
        <v>415</v>
      </c>
      <c r="B416" s="5" t="s">
        <v>505</v>
      </c>
      <c r="C416" s="72" t="s">
        <v>505</v>
      </c>
      <c r="D416" s="3" t="s">
        <v>47</v>
      </c>
      <c r="E416" s="44" t="s">
        <v>47</v>
      </c>
      <c r="F416" s="26"/>
      <c r="G416" s="38"/>
      <c r="H416" s="30"/>
    </row>
    <row r="417" spans="1:8" ht="47.25">
      <c r="A417" s="29">
        <v>416</v>
      </c>
      <c r="B417" s="5" t="s">
        <v>506</v>
      </c>
      <c r="C417" s="72" t="s">
        <v>506</v>
      </c>
      <c r="D417" s="3" t="s">
        <v>47</v>
      </c>
      <c r="E417" s="44" t="s">
        <v>47</v>
      </c>
      <c r="F417" s="26"/>
      <c r="G417" s="38"/>
      <c r="H417" s="30"/>
    </row>
    <row r="418" spans="1:8" ht="47.25">
      <c r="A418" s="29">
        <v>417</v>
      </c>
      <c r="B418" s="5" t="s">
        <v>568</v>
      </c>
      <c r="C418" s="72" t="s">
        <v>568</v>
      </c>
      <c r="D418" s="3" t="s">
        <v>47</v>
      </c>
      <c r="E418" s="44" t="s">
        <v>47</v>
      </c>
      <c r="F418" s="26" t="s">
        <v>2083</v>
      </c>
      <c r="G418" s="38"/>
      <c r="H418" s="30"/>
    </row>
    <row r="419" spans="1:8">
      <c r="A419" s="29">
        <v>418</v>
      </c>
      <c r="B419" s="5" t="s">
        <v>576</v>
      </c>
      <c r="C419" s="72" t="s">
        <v>576</v>
      </c>
      <c r="D419" s="3" t="s">
        <v>228</v>
      </c>
      <c r="E419" s="44" t="s">
        <v>47</v>
      </c>
      <c r="F419" s="26"/>
      <c r="G419" s="38"/>
      <c r="H419" s="30"/>
    </row>
    <row r="420" spans="1:8">
      <c r="A420" s="29">
        <v>419</v>
      </c>
      <c r="B420" s="16" t="s">
        <v>2146</v>
      </c>
      <c r="C420" s="77" t="s">
        <v>2184</v>
      </c>
      <c r="D420" s="64" t="s">
        <v>47</v>
      </c>
      <c r="E420" s="3"/>
      <c r="F420" s="26"/>
      <c r="G420" s="38"/>
      <c r="H420" s="30"/>
    </row>
    <row r="421" spans="1:8" ht="31.5">
      <c r="A421" s="29">
        <v>420</v>
      </c>
      <c r="B421" s="5" t="s">
        <v>558</v>
      </c>
      <c r="C421" s="72" t="s">
        <v>558</v>
      </c>
      <c r="D421" s="3" t="s">
        <v>228</v>
      </c>
      <c r="E421" s="44">
        <v>1</v>
      </c>
      <c r="F421" s="26" t="s">
        <v>2085</v>
      </c>
      <c r="G421" s="38"/>
      <c r="H421" s="30"/>
    </row>
    <row r="422" spans="1:8" ht="30">
      <c r="A422" s="29">
        <v>421</v>
      </c>
      <c r="B422" s="5" t="s">
        <v>900</v>
      </c>
      <c r="C422" s="72" t="s">
        <v>899</v>
      </c>
      <c r="D422" s="3" t="s">
        <v>47</v>
      </c>
      <c r="E422" s="44" t="s">
        <v>2059</v>
      </c>
      <c r="F422" s="26" t="s">
        <v>2083</v>
      </c>
      <c r="G422" s="38"/>
      <c r="H422" s="30"/>
    </row>
    <row r="423" spans="1:8" ht="30">
      <c r="A423" s="29">
        <v>422</v>
      </c>
      <c r="B423" s="5" t="s">
        <v>902</v>
      </c>
      <c r="C423" s="72" t="s">
        <v>901</v>
      </c>
      <c r="D423" s="3" t="s">
        <v>47</v>
      </c>
      <c r="E423" s="44" t="s">
        <v>2060</v>
      </c>
      <c r="F423" s="26" t="s">
        <v>2083</v>
      </c>
      <c r="G423" s="38"/>
      <c r="H423" s="30"/>
    </row>
    <row r="424" spans="1:8" ht="30">
      <c r="A424" s="29">
        <v>423</v>
      </c>
      <c r="B424" s="5" t="s">
        <v>904</v>
      </c>
      <c r="C424" s="72" t="s">
        <v>903</v>
      </c>
      <c r="D424" s="3" t="s">
        <v>47</v>
      </c>
      <c r="E424" s="44" t="s">
        <v>2059</v>
      </c>
      <c r="F424" s="26" t="s">
        <v>2083</v>
      </c>
      <c r="G424" s="38"/>
      <c r="H424" s="30"/>
    </row>
    <row r="425" spans="1:8" ht="30">
      <c r="A425" s="29">
        <v>424</v>
      </c>
      <c r="B425" s="5" t="s">
        <v>906</v>
      </c>
      <c r="C425" s="72" t="s">
        <v>905</v>
      </c>
      <c r="D425" s="3" t="s">
        <v>47</v>
      </c>
      <c r="E425" s="44" t="s">
        <v>2060</v>
      </c>
      <c r="F425" s="26" t="s">
        <v>2083</v>
      </c>
      <c r="G425" s="38"/>
      <c r="H425" s="30"/>
    </row>
    <row r="426" spans="1:8">
      <c r="A426" s="29">
        <v>425</v>
      </c>
      <c r="B426" s="5" t="s">
        <v>908</v>
      </c>
      <c r="C426" s="72" t="s">
        <v>907</v>
      </c>
      <c r="D426" s="3" t="s">
        <v>47</v>
      </c>
      <c r="E426" s="44" t="s">
        <v>2059</v>
      </c>
      <c r="F426" s="26" t="s">
        <v>2083</v>
      </c>
      <c r="G426" s="38"/>
      <c r="H426" s="30"/>
    </row>
    <row r="427" spans="1:8" ht="30">
      <c r="A427" s="29">
        <v>426</v>
      </c>
      <c r="B427" s="5" t="s">
        <v>910</v>
      </c>
      <c r="C427" s="72" t="s">
        <v>909</v>
      </c>
      <c r="D427" s="3" t="s">
        <v>47</v>
      </c>
      <c r="E427" s="44" t="s">
        <v>2059</v>
      </c>
      <c r="F427" s="26" t="s">
        <v>2083</v>
      </c>
      <c r="G427" s="38"/>
      <c r="H427" s="30"/>
    </row>
    <row r="428" spans="1:8">
      <c r="A428" s="29">
        <v>427</v>
      </c>
      <c r="B428" s="5" t="s">
        <v>912</v>
      </c>
      <c r="C428" s="72" t="s">
        <v>911</v>
      </c>
      <c r="D428" s="3" t="s">
        <v>47</v>
      </c>
      <c r="E428" s="44" t="s">
        <v>2059</v>
      </c>
      <c r="F428" s="26" t="s">
        <v>2083</v>
      </c>
      <c r="G428" s="38"/>
      <c r="H428" s="30"/>
    </row>
    <row r="429" spans="1:8" ht="30">
      <c r="A429" s="29">
        <v>428</v>
      </c>
      <c r="B429" s="5" t="s">
        <v>914</v>
      </c>
      <c r="C429" s="72" t="s">
        <v>913</v>
      </c>
      <c r="D429" s="3" t="s">
        <v>47</v>
      </c>
      <c r="E429" s="44" t="s">
        <v>2059</v>
      </c>
      <c r="F429" s="26" t="s">
        <v>2083</v>
      </c>
      <c r="G429" s="38"/>
      <c r="H429" s="30"/>
    </row>
    <row r="430" spans="1:8" ht="30">
      <c r="A430" s="29">
        <v>429</v>
      </c>
      <c r="B430" s="5" t="s">
        <v>916</v>
      </c>
      <c r="C430" s="72" t="s">
        <v>915</v>
      </c>
      <c r="D430" s="3" t="s">
        <v>47</v>
      </c>
      <c r="E430" s="44" t="s">
        <v>2060</v>
      </c>
      <c r="F430" s="26" t="s">
        <v>2083</v>
      </c>
      <c r="G430" s="38"/>
      <c r="H430" s="30"/>
    </row>
    <row r="431" spans="1:8" ht="30">
      <c r="A431" s="29">
        <v>430</v>
      </c>
      <c r="B431" s="5" t="s">
        <v>918</v>
      </c>
      <c r="C431" s="72" t="s">
        <v>917</v>
      </c>
      <c r="D431" s="3" t="s">
        <v>47</v>
      </c>
      <c r="E431" s="44" t="s">
        <v>2060</v>
      </c>
      <c r="F431" s="26" t="s">
        <v>2083</v>
      </c>
      <c r="G431" s="38"/>
      <c r="H431" s="30"/>
    </row>
    <row r="432" spans="1:8" ht="30">
      <c r="A432" s="29">
        <v>431</v>
      </c>
      <c r="B432" s="5" t="s">
        <v>920</v>
      </c>
      <c r="C432" s="72" t="s">
        <v>919</v>
      </c>
      <c r="D432" s="3" t="s">
        <v>47</v>
      </c>
      <c r="E432" s="44" t="s">
        <v>2060</v>
      </c>
      <c r="F432" s="26" t="s">
        <v>2083</v>
      </c>
      <c r="G432" s="38"/>
      <c r="H432" s="30"/>
    </row>
    <row r="433" spans="1:8" ht="30">
      <c r="A433" s="29">
        <v>432</v>
      </c>
      <c r="B433" s="5" t="s">
        <v>922</v>
      </c>
      <c r="C433" s="72" t="s">
        <v>921</v>
      </c>
      <c r="D433" s="3" t="s">
        <v>47</v>
      </c>
      <c r="E433" s="44" t="s">
        <v>2061</v>
      </c>
      <c r="F433" s="26" t="s">
        <v>2083</v>
      </c>
      <c r="G433" s="38"/>
      <c r="H433" s="30"/>
    </row>
    <row r="434" spans="1:8" ht="30">
      <c r="A434" s="29">
        <v>433</v>
      </c>
      <c r="B434" s="5" t="s">
        <v>924</v>
      </c>
      <c r="C434" s="72" t="s">
        <v>923</v>
      </c>
      <c r="D434" s="3" t="s">
        <v>47</v>
      </c>
      <c r="E434" s="44" t="s">
        <v>2061</v>
      </c>
      <c r="F434" s="26" t="s">
        <v>2083</v>
      </c>
      <c r="G434" s="38"/>
      <c r="H434" s="30"/>
    </row>
    <row r="435" spans="1:8" ht="30">
      <c r="A435" s="29">
        <v>434</v>
      </c>
      <c r="B435" s="5" t="s">
        <v>926</v>
      </c>
      <c r="C435" s="72" t="s">
        <v>925</v>
      </c>
      <c r="D435" s="3" t="s">
        <v>47</v>
      </c>
      <c r="E435" s="44" t="s">
        <v>199</v>
      </c>
      <c r="F435" s="26" t="s">
        <v>2083</v>
      </c>
      <c r="G435" s="38"/>
      <c r="H435" s="30"/>
    </row>
    <row r="436" spans="1:8" ht="30">
      <c r="A436" s="29">
        <v>435</v>
      </c>
      <c r="B436" s="5" t="s">
        <v>928</v>
      </c>
      <c r="C436" s="72" t="s">
        <v>927</v>
      </c>
      <c r="D436" s="3" t="s">
        <v>47</v>
      </c>
      <c r="E436" s="44" t="s">
        <v>199</v>
      </c>
      <c r="F436" s="26" t="s">
        <v>2083</v>
      </c>
      <c r="G436" s="38"/>
      <c r="H436" s="30"/>
    </row>
    <row r="437" spans="1:8" ht="30">
      <c r="A437" s="29">
        <v>436</v>
      </c>
      <c r="B437" s="5" t="s">
        <v>930</v>
      </c>
      <c r="C437" s="72" t="s">
        <v>929</v>
      </c>
      <c r="D437" s="3" t="s">
        <v>47</v>
      </c>
      <c r="E437" s="44" t="s">
        <v>2061</v>
      </c>
      <c r="F437" s="26" t="s">
        <v>2083</v>
      </c>
      <c r="G437" s="38"/>
      <c r="H437" s="30"/>
    </row>
    <row r="438" spans="1:8" ht="30">
      <c r="A438" s="29">
        <v>437</v>
      </c>
      <c r="B438" s="5" t="s">
        <v>932</v>
      </c>
      <c r="C438" s="72" t="s">
        <v>931</v>
      </c>
      <c r="D438" s="3" t="s">
        <v>47</v>
      </c>
      <c r="E438" s="44" t="s">
        <v>2061</v>
      </c>
      <c r="F438" s="26" t="s">
        <v>2083</v>
      </c>
      <c r="G438" s="38"/>
      <c r="H438" s="30"/>
    </row>
    <row r="439" spans="1:8" ht="30">
      <c r="A439" s="29">
        <v>438</v>
      </c>
      <c r="B439" s="5" t="s">
        <v>934</v>
      </c>
      <c r="C439" s="72" t="s">
        <v>933</v>
      </c>
      <c r="D439" s="3" t="s">
        <v>47</v>
      </c>
      <c r="E439" s="44" t="s">
        <v>2061</v>
      </c>
      <c r="F439" s="26" t="s">
        <v>2083</v>
      </c>
      <c r="G439" s="38"/>
      <c r="H439" s="30"/>
    </row>
    <row r="440" spans="1:8" ht="30">
      <c r="A440" s="29">
        <v>439</v>
      </c>
      <c r="B440" s="5" t="s">
        <v>936</v>
      </c>
      <c r="C440" s="72" t="s">
        <v>935</v>
      </c>
      <c r="D440" s="3" t="s">
        <v>47</v>
      </c>
      <c r="E440" s="44" t="s">
        <v>199</v>
      </c>
      <c r="F440" s="26" t="s">
        <v>2083</v>
      </c>
      <c r="G440" s="38"/>
      <c r="H440" s="30"/>
    </row>
    <row r="441" spans="1:8" ht="30">
      <c r="A441" s="29">
        <v>440</v>
      </c>
      <c r="B441" s="5" t="s">
        <v>938</v>
      </c>
      <c r="C441" s="72" t="s">
        <v>937</v>
      </c>
      <c r="D441" s="3" t="s">
        <v>47</v>
      </c>
      <c r="E441" s="44" t="s">
        <v>2061</v>
      </c>
      <c r="F441" s="26" t="s">
        <v>2083</v>
      </c>
      <c r="G441" s="38"/>
      <c r="H441" s="30"/>
    </row>
    <row r="442" spans="1:8" ht="45">
      <c r="A442" s="29">
        <v>441</v>
      </c>
      <c r="B442" s="5" t="s">
        <v>84</v>
      </c>
      <c r="C442" s="72" t="s">
        <v>939</v>
      </c>
      <c r="D442" s="3" t="s">
        <v>47</v>
      </c>
      <c r="E442" s="44" t="s">
        <v>2061</v>
      </c>
      <c r="F442" s="26" t="s">
        <v>2083</v>
      </c>
      <c r="G442" s="38"/>
      <c r="H442" s="30"/>
    </row>
    <row r="443" spans="1:8" ht="30">
      <c r="A443" s="29">
        <v>442</v>
      </c>
      <c r="B443" s="5" t="s">
        <v>941</v>
      </c>
      <c r="C443" s="72" t="s">
        <v>940</v>
      </c>
      <c r="D443" s="3" t="s">
        <v>47</v>
      </c>
      <c r="E443" s="44" t="s">
        <v>199</v>
      </c>
      <c r="F443" s="26" t="s">
        <v>2083</v>
      </c>
      <c r="G443" s="38"/>
      <c r="H443" s="30"/>
    </row>
    <row r="444" spans="1:8" ht="30">
      <c r="A444" s="29">
        <v>443</v>
      </c>
      <c r="B444" s="5" t="s">
        <v>943</v>
      </c>
      <c r="C444" s="72" t="s">
        <v>942</v>
      </c>
      <c r="D444" s="3" t="s">
        <v>47</v>
      </c>
      <c r="E444" s="44" t="s">
        <v>2061</v>
      </c>
      <c r="F444" s="26" t="s">
        <v>2083</v>
      </c>
      <c r="G444" s="38"/>
      <c r="H444" s="30"/>
    </row>
    <row r="445" spans="1:8" ht="30">
      <c r="A445" s="29">
        <v>444</v>
      </c>
      <c r="B445" s="5" t="s">
        <v>945</v>
      </c>
      <c r="C445" s="72" t="s">
        <v>944</v>
      </c>
      <c r="D445" s="3" t="s">
        <v>47</v>
      </c>
      <c r="E445" s="44" t="s">
        <v>199</v>
      </c>
      <c r="F445" s="26" t="s">
        <v>2083</v>
      </c>
      <c r="G445" s="38"/>
      <c r="H445" s="30"/>
    </row>
    <row r="446" spans="1:8" ht="30">
      <c r="A446" s="29">
        <v>445</v>
      </c>
      <c r="B446" s="5" t="s">
        <v>947</v>
      </c>
      <c r="C446" s="72" t="s">
        <v>946</v>
      </c>
      <c r="D446" s="3" t="s">
        <v>47</v>
      </c>
      <c r="E446" s="44" t="s">
        <v>2061</v>
      </c>
      <c r="F446" s="26" t="s">
        <v>2083</v>
      </c>
      <c r="G446" s="38"/>
      <c r="H446" s="30"/>
    </row>
    <row r="447" spans="1:8" ht="30">
      <c r="A447" s="29">
        <v>446</v>
      </c>
      <c r="B447" s="5" t="s">
        <v>949</v>
      </c>
      <c r="C447" s="72" t="s">
        <v>948</v>
      </c>
      <c r="D447" s="3" t="s">
        <v>47</v>
      </c>
      <c r="E447" s="44" t="s">
        <v>2061</v>
      </c>
      <c r="F447" s="26" t="s">
        <v>2083</v>
      </c>
      <c r="G447" s="38"/>
      <c r="H447" s="30"/>
    </row>
    <row r="448" spans="1:8" ht="30">
      <c r="A448" s="29">
        <v>447</v>
      </c>
      <c r="B448" s="5" t="s">
        <v>951</v>
      </c>
      <c r="C448" s="72" t="s">
        <v>950</v>
      </c>
      <c r="D448" s="3" t="s">
        <v>47</v>
      </c>
      <c r="E448" s="44" t="s">
        <v>2061</v>
      </c>
      <c r="F448" s="26" t="s">
        <v>2083</v>
      </c>
      <c r="G448" s="38"/>
      <c r="H448" s="30"/>
    </row>
    <row r="449" spans="1:8" ht="30">
      <c r="A449" s="29">
        <v>448</v>
      </c>
      <c r="B449" s="5" t="s">
        <v>85</v>
      </c>
      <c r="C449" s="72" t="s">
        <v>952</v>
      </c>
      <c r="D449" s="3" t="s">
        <v>47</v>
      </c>
      <c r="E449" s="44" t="s">
        <v>2061</v>
      </c>
      <c r="F449" s="26" t="s">
        <v>2083</v>
      </c>
      <c r="G449" s="38"/>
      <c r="H449" s="30"/>
    </row>
    <row r="450" spans="1:8" ht="30">
      <c r="A450" s="29">
        <v>449</v>
      </c>
      <c r="B450" s="5" t="s">
        <v>954</v>
      </c>
      <c r="C450" s="72" t="s">
        <v>953</v>
      </c>
      <c r="D450" s="3" t="s">
        <v>47</v>
      </c>
      <c r="E450" s="44" t="s">
        <v>199</v>
      </c>
      <c r="F450" s="26" t="s">
        <v>2083</v>
      </c>
      <c r="G450" s="38"/>
      <c r="H450" s="30"/>
    </row>
    <row r="451" spans="1:8">
      <c r="A451" s="29">
        <v>450</v>
      </c>
      <c r="B451" s="5" t="s">
        <v>956</v>
      </c>
      <c r="C451" s="72" t="s">
        <v>955</v>
      </c>
      <c r="D451" s="3" t="s">
        <v>47</v>
      </c>
      <c r="E451" s="44" t="s">
        <v>2061</v>
      </c>
      <c r="F451" s="26" t="s">
        <v>2083</v>
      </c>
      <c r="G451" s="38"/>
      <c r="H451" s="30"/>
    </row>
    <row r="452" spans="1:8" ht="30">
      <c r="A452" s="29">
        <v>451</v>
      </c>
      <c r="B452" s="5" t="s">
        <v>958</v>
      </c>
      <c r="C452" s="72" t="s">
        <v>957</v>
      </c>
      <c r="D452" s="3" t="s">
        <v>47</v>
      </c>
      <c r="E452" s="44" t="s">
        <v>2061</v>
      </c>
      <c r="F452" s="26" t="s">
        <v>2083</v>
      </c>
      <c r="G452" s="38"/>
      <c r="H452" s="30"/>
    </row>
    <row r="453" spans="1:8" ht="30">
      <c r="A453" s="29">
        <v>452</v>
      </c>
      <c r="B453" s="5" t="s">
        <v>960</v>
      </c>
      <c r="C453" s="72" t="s">
        <v>959</v>
      </c>
      <c r="D453" s="3" t="s">
        <v>47</v>
      </c>
      <c r="E453" s="44" t="s">
        <v>199</v>
      </c>
      <c r="F453" s="26" t="s">
        <v>2083</v>
      </c>
      <c r="G453" s="38"/>
      <c r="H453" s="30"/>
    </row>
    <row r="454" spans="1:8" ht="30">
      <c r="A454" s="29">
        <v>453</v>
      </c>
      <c r="B454" s="5" t="s">
        <v>962</v>
      </c>
      <c r="C454" s="72" t="s">
        <v>961</v>
      </c>
      <c r="D454" s="3" t="s">
        <v>47</v>
      </c>
      <c r="E454" s="44" t="s">
        <v>2061</v>
      </c>
      <c r="F454" s="26" t="s">
        <v>2083</v>
      </c>
      <c r="G454" s="38"/>
      <c r="H454" s="30"/>
    </row>
    <row r="455" spans="1:8">
      <c r="A455" s="29">
        <v>454</v>
      </c>
      <c r="B455" s="5" t="s">
        <v>964</v>
      </c>
      <c r="C455" s="72" t="s">
        <v>963</v>
      </c>
      <c r="D455" s="3" t="s">
        <v>47</v>
      </c>
      <c r="E455" s="44" t="s">
        <v>2061</v>
      </c>
      <c r="F455" s="26" t="s">
        <v>2083</v>
      </c>
      <c r="G455" s="38"/>
      <c r="H455" s="30"/>
    </row>
    <row r="456" spans="1:8" ht="30">
      <c r="A456" s="29">
        <v>455</v>
      </c>
      <c r="B456" s="5" t="s">
        <v>966</v>
      </c>
      <c r="C456" s="72" t="s">
        <v>965</v>
      </c>
      <c r="D456" s="3" t="s">
        <v>47</v>
      </c>
      <c r="E456" s="44" t="s">
        <v>2061</v>
      </c>
      <c r="F456" s="26" t="s">
        <v>2083</v>
      </c>
      <c r="G456" s="38"/>
      <c r="H456" s="30"/>
    </row>
    <row r="457" spans="1:8" ht="30">
      <c r="A457" s="29">
        <v>456</v>
      </c>
      <c r="B457" s="5" t="s">
        <v>968</v>
      </c>
      <c r="C457" s="72" t="s">
        <v>967</v>
      </c>
      <c r="D457" s="3" t="s">
        <v>47</v>
      </c>
      <c r="E457" s="44" t="s">
        <v>199</v>
      </c>
      <c r="F457" s="26" t="s">
        <v>2083</v>
      </c>
      <c r="G457" s="38"/>
      <c r="H457" s="30"/>
    </row>
    <row r="458" spans="1:8" ht="30">
      <c r="A458" s="29">
        <v>457</v>
      </c>
      <c r="B458" s="5" t="s">
        <v>970</v>
      </c>
      <c r="C458" s="72" t="s">
        <v>969</v>
      </c>
      <c r="D458" s="3" t="s">
        <v>47</v>
      </c>
      <c r="E458" s="44" t="s">
        <v>2061</v>
      </c>
      <c r="F458" s="26" t="s">
        <v>2083</v>
      </c>
      <c r="G458" s="38"/>
      <c r="H458" s="30"/>
    </row>
    <row r="459" spans="1:8" ht="30">
      <c r="A459" s="29">
        <v>458</v>
      </c>
      <c r="B459" s="5" t="s">
        <v>972</v>
      </c>
      <c r="C459" s="72" t="s">
        <v>971</v>
      </c>
      <c r="D459" s="3" t="s">
        <v>47</v>
      </c>
      <c r="E459" s="44" t="s">
        <v>2061</v>
      </c>
      <c r="F459" s="26" t="s">
        <v>2083</v>
      </c>
      <c r="G459" s="38"/>
      <c r="H459" s="30"/>
    </row>
    <row r="460" spans="1:8" ht="30">
      <c r="A460" s="29">
        <v>459</v>
      </c>
      <c r="B460" s="5" t="s">
        <v>974</v>
      </c>
      <c r="C460" s="72" t="s">
        <v>973</v>
      </c>
      <c r="D460" s="3" t="s">
        <v>47</v>
      </c>
      <c r="E460" s="44" t="s">
        <v>2061</v>
      </c>
      <c r="F460" s="26" t="s">
        <v>2083</v>
      </c>
      <c r="G460" s="38"/>
      <c r="H460" s="30"/>
    </row>
    <row r="461" spans="1:8" ht="30">
      <c r="A461" s="29">
        <v>460</v>
      </c>
      <c r="B461" s="5" t="s">
        <v>976</v>
      </c>
      <c r="C461" s="72" t="s">
        <v>975</v>
      </c>
      <c r="D461" s="3" t="s">
        <v>47</v>
      </c>
      <c r="E461" s="44" t="s">
        <v>2061</v>
      </c>
      <c r="F461" s="26" t="s">
        <v>2083</v>
      </c>
      <c r="G461" s="38"/>
      <c r="H461" s="30"/>
    </row>
    <row r="462" spans="1:8" ht="30">
      <c r="A462" s="29">
        <v>461</v>
      </c>
      <c r="B462" s="5" t="s">
        <v>978</v>
      </c>
      <c r="C462" s="72" t="s">
        <v>977</v>
      </c>
      <c r="D462" s="3" t="s">
        <v>47</v>
      </c>
      <c r="E462" s="44" t="s">
        <v>2061</v>
      </c>
      <c r="F462" s="26" t="s">
        <v>2083</v>
      </c>
      <c r="G462" s="38"/>
      <c r="H462" s="30"/>
    </row>
    <row r="463" spans="1:8" ht="30">
      <c r="A463" s="29">
        <v>462</v>
      </c>
      <c r="B463" s="5" t="s">
        <v>980</v>
      </c>
      <c r="C463" s="72" t="s">
        <v>979</v>
      </c>
      <c r="D463" s="3" t="s">
        <v>47</v>
      </c>
      <c r="E463" s="44" t="s">
        <v>199</v>
      </c>
      <c r="F463" s="26" t="s">
        <v>2083</v>
      </c>
      <c r="G463" s="38"/>
      <c r="H463" s="30"/>
    </row>
    <row r="464" spans="1:8" ht="30">
      <c r="A464" s="29">
        <v>463</v>
      </c>
      <c r="B464" s="5" t="s">
        <v>982</v>
      </c>
      <c r="C464" s="72" t="s">
        <v>981</v>
      </c>
      <c r="D464" s="3" t="s">
        <v>47</v>
      </c>
      <c r="E464" s="44" t="s">
        <v>2061</v>
      </c>
      <c r="F464" s="26" t="s">
        <v>2083</v>
      </c>
      <c r="G464" s="38"/>
      <c r="H464" s="30"/>
    </row>
    <row r="465" spans="1:8" ht="30">
      <c r="A465" s="29">
        <v>464</v>
      </c>
      <c r="B465" s="5" t="s">
        <v>984</v>
      </c>
      <c r="C465" s="72" t="s">
        <v>983</v>
      </c>
      <c r="D465" s="3" t="s">
        <v>47</v>
      </c>
      <c r="E465" s="44" t="s">
        <v>2061</v>
      </c>
      <c r="F465" s="26" t="s">
        <v>2083</v>
      </c>
      <c r="G465" s="38"/>
      <c r="H465" s="30"/>
    </row>
    <row r="466" spans="1:8" ht="30">
      <c r="A466" s="29">
        <v>465</v>
      </c>
      <c r="B466" s="5" t="s">
        <v>986</v>
      </c>
      <c r="C466" s="72" t="s">
        <v>985</v>
      </c>
      <c r="D466" s="3" t="s">
        <v>47</v>
      </c>
      <c r="E466" s="44" t="s">
        <v>2061</v>
      </c>
      <c r="F466" s="26" t="s">
        <v>2083</v>
      </c>
      <c r="G466" s="38"/>
      <c r="H466" s="30"/>
    </row>
    <row r="467" spans="1:8" ht="30">
      <c r="A467" s="29">
        <v>466</v>
      </c>
      <c r="B467" s="5" t="s">
        <v>988</v>
      </c>
      <c r="C467" s="72" t="s">
        <v>987</v>
      </c>
      <c r="D467" s="3" t="s">
        <v>47</v>
      </c>
      <c r="E467" s="44" t="s">
        <v>2061</v>
      </c>
      <c r="F467" s="26" t="s">
        <v>2083</v>
      </c>
      <c r="G467" s="38"/>
      <c r="H467" s="30"/>
    </row>
    <row r="468" spans="1:8" ht="30">
      <c r="A468" s="29">
        <v>467</v>
      </c>
      <c r="B468" s="5" t="s">
        <v>990</v>
      </c>
      <c r="C468" s="72" t="s">
        <v>989</v>
      </c>
      <c r="D468" s="3" t="s">
        <v>47</v>
      </c>
      <c r="E468" s="44" t="s">
        <v>2061</v>
      </c>
      <c r="F468" s="26" t="s">
        <v>2083</v>
      </c>
      <c r="G468" s="38"/>
      <c r="H468" s="30"/>
    </row>
    <row r="469" spans="1:8" ht="30">
      <c r="A469" s="29">
        <v>468</v>
      </c>
      <c r="B469" s="5" t="s">
        <v>992</v>
      </c>
      <c r="C469" s="72" t="s">
        <v>991</v>
      </c>
      <c r="D469" s="3" t="s">
        <v>47</v>
      </c>
      <c r="E469" s="44" t="s">
        <v>2061</v>
      </c>
      <c r="F469" s="26" t="s">
        <v>2083</v>
      </c>
      <c r="G469" s="38"/>
      <c r="H469" s="30"/>
    </row>
    <row r="470" spans="1:8" ht="30">
      <c r="A470" s="29">
        <v>469</v>
      </c>
      <c r="B470" s="5" t="s">
        <v>994</v>
      </c>
      <c r="C470" s="72" t="s">
        <v>993</v>
      </c>
      <c r="D470" s="3" t="s">
        <v>47</v>
      </c>
      <c r="E470" s="44" t="s">
        <v>2061</v>
      </c>
      <c r="F470" s="26" t="s">
        <v>2083</v>
      </c>
      <c r="G470" s="38"/>
      <c r="H470" s="30"/>
    </row>
    <row r="471" spans="1:8" ht="30">
      <c r="A471" s="29">
        <v>470</v>
      </c>
      <c r="B471" s="5" t="s">
        <v>996</v>
      </c>
      <c r="C471" s="72" t="s">
        <v>995</v>
      </c>
      <c r="D471" s="3" t="s">
        <v>47</v>
      </c>
      <c r="E471" s="44" t="s">
        <v>2061</v>
      </c>
      <c r="F471" s="26" t="s">
        <v>2083</v>
      </c>
      <c r="G471" s="38"/>
      <c r="H471" s="30"/>
    </row>
    <row r="472" spans="1:8" ht="30">
      <c r="A472" s="29">
        <v>471</v>
      </c>
      <c r="B472" s="5" t="s">
        <v>998</v>
      </c>
      <c r="C472" s="72" t="s">
        <v>997</v>
      </c>
      <c r="D472" s="3" t="s">
        <v>47</v>
      </c>
      <c r="E472" s="44" t="s">
        <v>2061</v>
      </c>
      <c r="F472" s="26" t="s">
        <v>2083</v>
      </c>
      <c r="G472" s="38"/>
      <c r="H472" s="30"/>
    </row>
    <row r="473" spans="1:8" ht="30">
      <c r="A473" s="29">
        <v>472</v>
      </c>
      <c r="B473" s="5" t="s">
        <v>1000</v>
      </c>
      <c r="C473" s="72" t="s">
        <v>999</v>
      </c>
      <c r="D473" s="3" t="s">
        <v>47</v>
      </c>
      <c r="E473" s="44" t="s">
        <v>2061</v>
      </c>
      <c r="F473" s="26" t="s">
        <v>2083</v>
      </c>
      <c r="G473" s="38"/>
      <c r="H473" s="30"/>
    </row>
    <row r="474" spans="1:8" ht="30">
      <c r="A474" s="29">
        <v>473</v>
      </c>
      <c r="B474" s="5" t="s">
        <v>1002</v>
      </c>
      <c r="C474" s="72" t="s">
        <v>1001</v>
      </c>
      <c r="D474" s="3" t="s">
        <v>47</v>
      </c>
      <c r="E474" s="44" t="s">
        <v>2061</v>
      </c>
      <c r="F474" s="26" t="s">
        <v>2083</v>
      </c>
      <c r="G474" s="38"/>
      <c r="H474" s="30"/>
    </row>
    <row r="475" spans="1:8" ht="30">
      <c r="A475" s="29">
        <v>474</v>
      </c>
      <c r="B475" s="5" t="s">
        <v>1004</v>
      </c>
      <c r="C475" s="72" t="s">
        <v>1003</v>
      </c>
      <c r="D475" s="3" t="s">
        <v>47</v>
      </c>
      <c r="E475" s="44" t="s">
        <v>199</v>
      </c>
      <c r="F475" s="26" t="s">
        <v>2083</v>
      </c>
      <c r="G475" s="38"/>
      <c r="H475" s="30"/>
    </row>
    <row r="476" spans="1:8" ht="30">
      <c r="A476" s="29">
        <v>475</v>
      </c>
      <c r="B476" s="5" t="s">
        <v>1006</v>
      </c>
      <c r="C476" s="72" t="s">
        <v>1005</v>
      </c>
      <c r="D476" s="3" t="s">
        <v>47</v>
      </c>
      <c r="E476" s="44" t="s">
        <v>199</v>
      </c>
      <c r="F476" s="26" t="s">
        <v>2083</v>
      </c>
      <c r="G476" s="38"/>
      <c r="H476" s="30"/>
    </row>
    <row r="477" spans="1:8" ht="30">
      <c r="A477" s="29">
        <v>476</v>
      </c>
      <c r="B477" s="5" t="s">
        <v>1008</v>
      </c>
      <c r="C477" s="72" t="s">
        <v>1007</v>
      </c>
      <c r="D477" s="3" t="s">
        <v>47</v>
      </c>
      <c r="E477" s="44" t="s">
        <v>199</v>
      </c>
      <c r="F477" s="26" t="s">
        <v>2083</v>
      </c>
      <c r="G477" s="38"/>
      <c r="H477" s="30"/>
    </row>
    <row r="478" spans="1:8" ht="30">
      <c r="A478" s="29">
        <v>477</v>
      </c>
      <c r="B478" s="5" t="s">
        <v>1010</v>
      </c>
      <c r="C478" s="72" t="s">
        <v>1009</v>
      </c>
      <c r="D478" s="3" t="s">
        <v>47</v>
      </c>
      <c r="E478" s="44" t="s">
        <v>2061</v>
      </c>
      <c r="F478" s="26" t="s">
        <v>2083</v>
      </c>
      <c r="G478" s="38"/>
      <c r="H478" s="30"/>
    </row>
    <row r="479" spans="1:8" ht="30">
      <c r="A479" s="29">
        <v>478</v>
      </c>
      <c r="B479" s="5" t="s">
        <v>1012</v>
      </c>
      <c r="C479" s="72" t="s">
        <v>1011</v>
      </c>
      <c r="D479" s="3" t="s">
        <v>47</v>
      </c>
      <c r="E479" s="44" t="s">
        <v>2061</v>
      </c>
      <c r="F479" s="26" t="s">
        <v>2083</v>
      </c>
      <c r="G479" s="38"/>
      <c r="H479" s="30"/>
    </row>
    <row r="480" spans="1:8" ht="30">
      <c r="A480" s="29">
        <v>479</v>
      </c>
      <c r="B480" s="5" t="s">
        <v>1014</v>
      </c>
      <c r="C480" s="72" t="s">
        <v>1013</v>
      </c>
      <c r="D480" s="3" t="s">
        <v>47</v>
      </c>
      <c r="E480" s="44" t="s">
        <v>2061</v>
      </c>
      <c r="F480" s="26" t="s">
        <v>2083</v>
      </c>
      <c r="G480" s="38"/>
      <c r="H480" s="30"/>
    </row>
    <row r="481" spans="1:8" ht="30">
      <c r="A481" s="29">
        <v>480</v>
      </c>
      <c r="B481" s="5" t="s">
        <v>1016</v>
      </c>
      <c r="C481" s="72" t="s">
        <v>1015</v>
      </c>
      <c r="D481" s="3" t="s">
        <v>47</v>
      </c>
      <c r="E481" s="44" t="s">
        <v>2061</v>
      </c>
      <c r="F481" s="26" t="s">
        <v>2083</v>
      </c>
      <c r="G481" s="38"/>
      <c r="H481" s="30"/>
    </row>
    <row r="482" spans="1:8" ht="30">
      <c r="A482" s="29">
        <v>481</v>
      </c>
      <c r="B482" s="5" t="s">
        <v>1018</v>
      </c>
      <c r="C482" s="72" t="s">
        <v>1017</v>
      </c>
      <c r="D482" s="3" t="s">
        <v>47</v>
      </c>
      <c r="E482" s="44" t="s">
        <v>2061</v>
      </c>
      <c r="F482" s="26" t="s">
        <v>2083</v>
      </c>
      <c r="G482" s="38"/>
      <c r="H482" s="30"/>
    </row>
    <row r="483" spans="1:8" ht="30">
      <c r="A483" s="29">
        <v>482</v>
      </c>
      <c r="B483" s="5" t="s">
        <v>1020</v>
      </c>
      <c r="C483" s="72" t="s">
        <v>1019</v>
      </c>
      <c r="D483" s="3" t="s">
        <v>47</v>
      </c>
      <c r="E483" s="44" t="s">
        <v>2061</v>
      </c>
      <c r="F483" s="26" t="s">
        <v>2083</v>
      </c>
      <c r="G483" s="38"/>
      <c r="H483" s="30"/>
    </row>
    <row r="484" spans="1:8" ht="30">
      <c r="A484" s="29">
        <v>483</v>
      </c>
      <c r="B484" s="5" t="s">
        <v>1022</v>
      </c>
      <c r="C484" s="72" t="s">
        <v>1021</v>
      </c>
      <c r="D484" s="3" t="s">
        <v>47</v>
      </c>
      <c r="E484" s="44" t="s">
        <v>199</v>
      </c>
      <c r="F484" s="26" t="s">
        <v>2083</v>
      </c>
      <c r="G484" s="38"/>
      <c r="H484" s="30"/>
    </row>
    <row r="485" spans="1:8" ht="30">
      <c r="A485" s="29">
        <v>484</v>
      </c>
      <c r="B485" s="5" t="s">
        <v>1024</v>
      </c>
      <c r="C485" s="72" t="s">
        <v>1023</v>
      </c>
      <c r="D485" s="3" t="s">
        <v>47</v>
      </c>
      <c r="E485" s="44" t="s">
        <v>2061</v>
      </c>
      <c r="F485" s="26" t="s">
        <v>2083</v>
      </c>
      <c r="G485" s="38"/>
      <c r="H485" s="30"/>
    </row>
    <row r="486" spans="1:8" ht="30">
      <c r="A486" s="29">
        <v>485</v>
      </c>
      <c r="B486" s="5" t="s">
        <v>1026</v>
      </c>
      <c r="C486" s="72" t="s">
        <v>1025</v>
      </c>
      <c r="D486" s="3" t="s">
        <v>47</v>
      </c>
      <c r="E486" s="44" t="s">
        <v>2061</v>
      </c>
      <c r="F486" s="26" t="s">
        <v>2083</v>
      </c>
      <c r="G486" s="38"/>
      <c r="H486" s="30"/>
    </row>
    <row r="487" spans="1:8" ht="30">
      <c r="A487" s="29">
        <v>486</v>
      </c>
      <c r="B487" s="5" t="s">
        <v>1028</v>
      </c>
      <c r="C487" s="72" t="s">
        <v>1027</v>
      </c>
      <c r="D487" s="3" t="s">
        <v>47</v>
      </c>
      <c r="E487" s="44" t="s">
        <v>2061</v>
      </c>
      <c r="F487" s="26" t="s">
        <v>2083</v>
      </c>
      <c r="G487" s="38"/>
      <c r="H487" s="30"/>
    </row>
    <row r="488" spans="1:8" ht="30">
      <c r="A488" s="29">
        <v>487</v>
      </c>
      <c r="B488" s="5" t="s">
        <v>1030</v>
      </c>
      <c r="C488" s="72" t="s">
        <v>1029</v>
      </c>
      <c r="D488" s="3" t="s">
        <v>47</v>
      </c>
      <c r="E488" s="44" t="s">
        <v>2061</v>
      </c>
      <c r="F488" s="26" t="s">
        <v>2083</v>
      </c>
      <c r="G488" s="38"/>
      <c r="H488" s="30"/>
    </row>
    <row r="489" spans="1:8" ht="30">
      <c r="A489" s="29">
        <v>488</v>
      </c>
      <c r="B489" s="5" t="s">
        <v>1032</v>
      </c>
      <c r="C489" s="72" t="s">
        <v>1031</v>
      </c>
      <c r="D489" s="3" t="s">
        <v>47</v>
      </c>
      <c r="E489" s="44" t="s">
        <v>2061</v>
      </c>
      <c r="F489" s="26" t="s">
        <v>2083</v>
      </c>
      <c r="G489" s="38"/>
      <c r="H489" s="30"/>
    </row>
    <row r="490" spans="1:8" ht="30">
      <c r="A490" s="29">
        <v>489</v>
      </c>
      <c r="B490" s="5" t="s">
        <v>1034</v>
      </c>
      <c r="C490" s="72" t="s">
        <v>1033</v>
      </c>
      <c r="D490" s="3" t="s">
        <v>47</v>
      </c>
      <c r="E490" s="44" t="s">
        <v>2061</v>
      </c>
      <c r="F490" s="26" t="s">
        <v>2083</v>
      </c>
      <c r="G490" s="38"/>
      <c r="H490" s="30"/>
    </row>
    <row r="491" spans="1:8" ht="31.5">
      <c r="A491" s="29">
        <v>490</v>
      </c>
      <c r="B491" s="5" t="s">
        <v>509</v>
      </c>
      <c r="C491" s="72" t="s">
        <v>509</v>
      </c>
      <c r="D491" s="3" t="s">
        <v>47</v>
      </c>
      <c r="E491" s="3" t="s">
        <v>47</v>
      </c>
      <c r="F491" s="26"/>
      <c r="G491" s="38"/>
      <c r="H491" s="30"/>
    </row>
    <row r="492" spans="1:8">
      <c r="A492" s="29">
        <v>491</v>
      </c>
      <c r="B492" s="5" t="s">
        <v>1036</v>
      </c>
      <c r="C492" s="72" t="s">
        <v>1035</v>
      </c>
      <c r="D492" s="3" t="s">
        <v>47</v>
      </c>
      <c r="E492" s="44">
        <v>1</v>
      </c>
      <c r="F492" s="26" t="s">
        <v>2085</v>
      </c>
      <c r="G492" s="38"/>
      <c r="H492" s="30"/>
    </row>
    <row r="493" spans="1:8" ht="30">
      <c r="A493" s="29">
        <v>492</v>
      </c>
      <c r="B493" s="5" t="s">
        <v>1038</v>
      </c>
      <c r="C493" s="72" t="s">
        <v>1037</v>
      </c>
      <c r="D493" s="3" t="s">
        <v>47</v>
      </c>
      <c r="E493" s="44">
        <v>1</v>
      </c>
      <c r="F493" s="26" t="s">
        <v>2085</v>
      </c>
      <c r="G493" s="38"/>
      <c r="H493" s="30"/>
    </row>
    <row r="494" spans="1:8">
      <c r="A494" s="29">
        <v>493</v>
      </c>
      <c r="B494" s="5" t="s">
        <v>74</v>
      </c>
      <c r="C494" s="72" t="s">
        <v>1039</v>
      </c>
      <c r="D494" s="3" t="s">
        <v>244</v>
      </c>
      <c r="E494" s="44" t="s">
        <v>170</v>
      </c>
      <c r="F494" s="26" t="s">
        <v>2084</v>
      </c>
      <c r="G494" s="38"/>
      <c r="H494" s="30"/>
    </row>
    <row r="495" spans="1:8">
      <c r="A495" s="29">
        <v>494</v>
      </c>
      <c r="B495" s="5" t="s">
        <v>1041</v>
      </c>
      <c r="C495" s="72" t="s">
        <v>1040</v>
      </c>
      <c r="D495" s="3" t="s">
        <v>47</v>
      </c>
      <c r="E495" s="3" t="s">
        <v>1042</v>
      </c>
      <c r="F495" s="26"/>
      <c r="G495" s="38"/>
      <c r="H495" s="30"/>
    </row>
    <row r="496" spans="1:8">
      <c r="A496" s="29">
        <v>495</v>
      </c>
      <c r="B496" s="5" t="s">
        <v>116</v>
      </c>
      <c r="C496" s="72" t="s">
        <v>1043</v>
      </c>
      <c r="D496" s="3" t="s">
        <v>47</v>
      </c>
      <c r="E496" s="3" t="s">
        <v>222</v>
      </c>
      <c r="F496" s="26"/>
      <c r="G496" s="38"/>
      <c r="H496" s="30"/>
    </row>
    <row r="497" spans="1:8" ht="31.5">
      <c r="A497" s="29">
        <v>496</v>
      </c>
      <c r="B497" s="5" t="s">
        <v>510</v>
      </c>
      <c r="C497" s="72" t="s">
        <v>510</v>
      </c>
      <c r="D497" s="3" t="s">
        <v>47</v>
      </c>
      <c r="E497" s="3" t="s">
        <v>47</v>
      </c>
      <c r="F497" s="26"/>
      <c r="G497" s="38"/>
      <c r="H497" s="30"/>
    </row>
    <row r="498" spans="1:8" ht="30">
      <c r="A498" s="29">
        <v>497</v>
      </c>
      <c r="B498" s="5" t="s">
        <v>1045</v>
      </c>
      <c r="C498" s="72" t="s">
        <v>1044</v>
      </c>
      <c r="D498" s="3" t="s">
        <v>47</v>
      </c>
      <c r="E498" s="44">
        <v>1</v>
      </c>
      <c r="F498" s="26" t="s">
        <v>2085</v>
      </c>
      <c r="G498" s="38"/>
      <c r="H498" s="30"/>
    </row>
    <row r="499" spans="1:8">
      <c r="A499" s="29">
        <v>498</v>
      </c>
      <c r="B499" s="5" t="s">
        <v>1047</v>
      </c>
      <c r="C499" s="72" t="s">
        <v>1046</v>
      </c>
      <c r="D499" s="3" t="s">
        <v>47</v>
      </c>
      <c r="E499" s="44" t="s">
        <v>217</v>
      </c>
      <c r="F499" s="26" t="s">
        <v>2083</v>
      </c>
      <c r="G499" s="38"/>
      <c r="H499" s="30"/>
    </row>
    <row r="500" spans="1:8">
      <c r="A500" s="29">
        <v>499</v>
      </c>
      <c r="B500" s="5" t="s">
        <v>1049</v>
      </c>
      <c r="C500" s="72" t="s">
        <v>1048</v>
      </c>
      <c r="D500" s="3" t="s">
        <v>47</v>
      </c>
      <c r="E500" s="44" t="s">
        <v>217</v>
      </c>
      <c r="F500" s="26" t="s">
        <v>2083</v>
      </c>
      <c r="G500" s="38"/>
      <c r="H500" s="30"/>
    </row>
    <row r="501" spans="1:8">
      <c r="A501" s="29">
        <v>500</v>
      </c>
      <c r="B501" s="5" t="s">
        <v>1051</v>
      </c>
      <c r="C501" s="72" t="s">
        <v>1050</v>
      </c>
      <c r="D501" s="3" t="s">
        <v>47</v>
      </c>
      <c r="E501" s="44" t="s">
        <v>217</v>
      </c>
      <c r="F501" s="26" t="s">
        <v>2083</v>
      </c>
      <c r="G501" s="38"/>
      <c r="H501" s="30"/>
    </row>
    <row r="502" spans="1:8">
      <c r="A502" s="29">
        <v>501</v>
      </c>
      <c r="B502" s="5" t="s">
        <v>1053</v>
      </c>
      <c r="C502" s="72" t="s">
        <v>1052</v>
      </c>
      <c r="D502" s="3" t="s">
        <v>47</v>
      </c>
      <c r="E502" s="44" t="s">
        <v>217</v>
      </c>
      <c r="F502" s="26" t="s">
        <v>2083</v>
      </c>
      <c r="G502" s="38"/>
      <c r="H502" s="30"/>
    </row>
    <row r="503" spans="1:8" ht="30">
      <c r="A503" s="29">
        <v>502</v>
      </c>
      <c r="B503" s="5" t="s">
        <v>1055</v>
      </c>
      <c r="C503" s="72" t="s">
        <v>1054</v>
      </c>
      <c r="D503" s="3" t="s">
        <v>47</v>
      </c>
      <c r="E503" s="44" t="s">
        <v>217</v>
      </c>
      <c r="F503" s="26" t="s">
        <v>2083</v>
      </c>
      <c r="G503" s="38"/>
      <c r="H503" s="30"/>
    </row>
    <row r="504" spans="1:8" ht="63">
      <c r="A504" s="29">
        <v>503</v>
      </c>
      <c r="B504" s="5" t="s">
        <v>511</v>
      </c>
      <c r="C504" s="72" t="s">
        <v>511</v>
      </c>
      <c r="D504" s="3" t="s">
        <v>47</v>
      </c>
      <c r="E504" s="3" t="s">
        <v>47</v>
      </c>
      <c r="F504" s="26"/>
      <c r="G504" s="38"/>
      <c r="H504" s="30"/>
    </row>
    <row r="505" spans="1:8">
      <c r="A505" s="29">
        <v>504</v>
      </c>
      <c r="B505" s="16" t="s">
        <v>2125</v>
      </c>
      <c r="C505" s="77" t="s">
        <v>2125</v>
      </c>
      <c r="D505" s="64" t="s">
        <v>47</v>
      </c>
      <c r="E505" s="3"/>
      <c r="F505" s="26"/>
      <c r="G505" s="38"/>
      <c r="H505" s="30"/>
    </row>
    <row r="506" spans="1:8" ht="30">
      <c r="A506" s="29">
        <v>505</v>
      </c>
      <c r="B506" s="5" t="s">
        <v>1057</v>
      </c>
      <c r="C506" s="72" t="s">
        <v>1056</v>
      </c>
      <c r="D506" s="3" t="s">
        <v>47</v>
      </c>
      <c r="E506" s="44" t="s">
        <v>2062</v>
      </c>
      <c r="F506" s="26" t="s">
        <v>2083</v>
      </c>
      <c r="G506" s="38"/>
      <c r="H506" s="30"/>
    </row>
    <row r="507" spans="1:8" ht="30">
      <c r="A507" s="29">
        <v>506</v>
      </c>
      <c r="B507" s="5" t="s">
        <v>1059</v>
      </c>
      <c r="C507" s="72" t="s">
        <v>1058</v>
      </c>
      <c r="D507" s="3" t="s">
        <v>47</v>
      </c>
      <c r="E507" s="44" t="s">
        <v>2063</v>
      </c>
      <c r="F507" s="26" t="s">
        <v>2083</v>
      </c>
      <c r="G507" s="38"/>
      <c r="H507" s="30"/>
    </row>
    <row r="508" spans="1:8">
      <c r="A508" s="29">
        <v>507</v>
      </c>
      <c r="B508" s="5" t="s">
        <v>1061</v>
      </c>
      <c r="C508" s="72" t="s">
        <v>1060</v>
      </c>
      <c r="D508" s="3" t="s">
        <v>47</v>
      </c>
      <c r="E508" s="44" t="s">
        <v>2064</v>
      </c>
      <c r="F508" s="26" t="s">
        <v>2083</v>
      </c>
      <c r="G508" s="38"/>
      <c r="H508" s="30"/>
    </row>
    <row r="509" spans="1:8">
      <c r="A509" s="29">
        <v>508</v>
      </c>
      <c r="B509" s="5" t="s">
        <v>1063</v>
      </c>
      <c r="C509" s="72" t="s">
        <v>1062</v>
      </c>
      <c r="D509" s="3" t="s">
        <v>47</v>
      </c>
      <c r="E509" s="44" t="s">
        <v>2064</v>
      </c>
      <c r="F509" s="26" t="s">
        <v>2083</v>
      </c>
      <c r="G509" s="38"/>
      <c r="H509" s="30"/>
    </row>
    <row r="510" spans="1:8">
      <c r="A510" s="29">
        <v>509</v>
      </c>
      <c r="B510" s="5" t="s">
        <v>1065</v>
      </c>
      <c r="C510" s="72" t="s">
        <v>1064</v>
      </c>
      <c r="D510" s="3" t="s">
        <v>47</v>
      </c>
      <c r="E510" s="44" t="s">
        <v>2064</v>
      </c>
      <c r="F510" s="26" t="s">
        <v>2083</v>
      </c>
      <c r="G510" s="38"/>
      <c r="H510" s="30"/>
    </row>
    <row r="511" spans="1:8">
      <c r="A511" s="29">
        <v>510</v>
      </c>
      <c r="B511" s="5" t="s">
        <v>1067</v>
      </c>
      <c r="C511" s="72" t="s">
        <v>1066</v>
      </c>
      <c r="D511" s="3" t="s">
        <v>47</v>
      </c>
      <c r="E511" s="44" t="s">
        <v>2064</v>
      </c>
      <c r="F511" s="26" t="s">
        <v>2083</v>
      </c>
      <c r="G511" s="38"/>
      <c r="H511" s="30"/>
    </row>
    <row r="512" spans="1:8">
      <c r="A512" s="29">
        <v>511</v>
      </c>
      <c r="B512" s="5" t="s">
        <v>1069</v>
      </c>
      <c r="C512" s="72" t="s">
        <v>1068</v>
      </c>
      <c r="D512" s="3" t="s">
        <v>47</v>
      </c>
      <c r="E512" s="44" t="s">
        <v>2064</v>
      </c>
      <c r="F512" s="26" t="s">
        <v>2083</v>
      </c>
      <c r="G512" s="38"/>
      <c r="H512" s="30"/>
    </row>
    <row r="513" spans="1:8">
      <c r="A513" s="29">
        <v>512</v>
      </c>
      <c r="B513" s="5" t="s">
        <v>1071</v>
      </c>
      <c r="C513" s="72" t="s">
        <v>1070</v>
      </c>
      <c r="D513" s="3" t="s">
        <v>47</v>
      </c>
      <c r="E513" s="44" t="s">
        <v>2064</v>
      </c>
      <c r="F513" s="26" t="s">
        <v>2083</v>
      </c>
      <c r="G513" s="38"/>
      <c r="H513" s="30"/>
    </row>
    <row r="514" spans="1:8">
      <c r="A514" s="29">
        <v>513</v>
      </c>
      <c r="B514" s="5" t="s">
        <v>1073</v>
      </c>
      <c r="C514" s="72" t="s">
        <v>1072</v>
      </c>
      <c r="D514" s="3" t="s">
        <v>47</v>
      </c>
      <c r="E514" s="44" t="s">
        <v>2065</v>
      </c>
      <c r="F514" s="26" t="s">
        <v>2083</v>
      </c>
      <c r="G514" s="38"/>
      <c r="H514" s="30"/>
    </row>
    <row r="515" spans="1:8">
      <c r="A515" s="29">
        <v>514</v>
      </c>
      <c r="B515" s="5" t="s">
        <v>1075</v>
      </c>
      <c r="C515" s="72" t="s">
        <v>1074</v>
      </c>
      <c r="D515" s="3" t="s">
        <v>47</v>
      </c>
      <c r="E515" s="44" t="s">
        <v>2064</v>
      </c>
      <c r="F515" s="26" t="s">
        <v>2083</v>
      </c>
      <c r="G515" s="38"/>
      <c r="H515" s="30"/>
    </row>
    <row r="516" spans="1:8">
      <c r="A516" s="29">
        <v>515</v>
      </c>
      <c r="B516" s="5" t="s">
        <v>1077</v>
      </c>
      <c r="C516" s="72" t="s">
        <v>1076</v>
      </c>
      <c r="D516" s="3" t="s">
        <v>47</v>
      </c>
      <c r="E516" s="44" t="s">
        <v>2064</v>
      </c>
      <c r="F516" s="26" t="s">
        <v>2083</v>
      </c>
      <c r="G516" s="38"/>
      <c r="H516" s="30"/>
    </row>
    <row r="517" spans="1:8">
      <c r="A517" s="29">
        <v>516</v>
      </c>
      <c r="B517" s="5" t="s">
        <v>1079</v>
      </c>
      <c r="C517" s="72" t="s">
        <v>1078</v>
      </c>
      <c r="D517" s="3" t="s">
        <v>47</v>
      </c>
      <c r="E517" s="44" t="s">
        <v>2064</v>
      </c>
      <c r="F517" s="26" t="s">
        <v>2083</v>
      </c>
      <c r="G517" s="38"/>
      <c r="H517" s="30"/>
    </row>
    <row r="518" spans="1:8">
      <c r="A518" s="29">
        <v>517</v>
      </c>
      <c r="B518" s="5" t="s">
        <v>1081</v>
      </c>
      <c r="C518" s="72" t="s">
        <v>1080</v>
      </c>
      <c r="D518" s="3" t="s">
        <v>47</v>
      </c>
      <c r="E518" s="44" t="s">
        <v>2064</v>
      </c>
      <c r="F518" s="26" t="s">
        <v>2083</v>
      </c>
      <c r="G518" s="38"/>
      <c r="H518" s="30"/>
    </row>
    <row r="519" spans="1:8">
      <c r="A519" s="29">
        <v>518</v>
      </c>
      <c r="B519" s="5" t="s">
        <v>1083</v>
      </c>
      <c r="C519" s="72" t="s">
        <v>1082</v>
      </c>
      <c r="D519" s="3" t="s">
        <v>47</v>
      </c>
      <c r="E519" s="44" t="s">
        <v>2064</v>
      </c>
      <c r="F519" s="26" t="s">
        <v>2083</v>
      </c>
      <c r="G519" s="38"/>
      <c r="H519" s="30"/>
    </row>
    <row r="520" spans="1:8">
      <c r="A520" s="29">
        <v>519</v>
      </c>
      <c r="B520" s="5" t="s">
        <v>1085</v>
      </c>
      <c r="C520" s="72" t="s">
        <v>1084</v>
      </c>
      <c r="D520" s="3" t="s">
        <v>47</v>
      </c>
      <c r="E520" s="44" t="s">
        <v>2064</v>
      </c>
      <c r="F520" s="26" t="s">
        <v>2083</v>
      </c>
      <c r="G520" s="38"/>
      <c r="H520" s="30"/>
    </row>
    <row r="521" spans="1:8">
      <c r="A521" s="29">
        <v>520</v>
      </c>
      <c r="B521" s="5" t="s">
        <v>1087</v>
      </c>
      <c r="C521" s="72" t="s">
        <v>1086</v>
      </c>
      <c r="D521" s="3" t="s">
        <v>47</v>
      </c>
      <c r="E521" s="44" t="s">
        <v>2064</v>
      </c>
      <c r="F521" s="26" t="s">
        <v>2083</v>
      </c>
      <c r="G521" s="38"/>
      <c r="H521" s="30"/>
    </row>
    <row r="522" spans="1:8">
      <c r="A522" s="29">
        <v>521</v>
      </c>
      <c r="B522" s="5" t="s">
        <v>1089</v>
      </c>
      <c r="C522" s="72" t="s">
        <v>1088</v>
      </c>
      <c r="D522" s="3" t="s">
        <v>47</v>
      </c>
      <c r="E522" s="44" t="s">
        <v>2064</v>
      </c>
      <c r="F522" s="26" t="s">
        <v>2083</v>
      </c>
      <c r="G522" s="38"/>
      <c r="H522" s="30"/>
    </row>
    <row r="523" spans="1:8">
      <c r="A523" s="29">
        <v>522</v>
      </c>
      <c r="B523" s="5" t="s">
        <v>1091</v>
      </c>
      <c r="C523" s="72" t="s">
        <v>1090</v>
      </c>
      <c r="D523" s="3" t="s">
        <v>47</v>
      </c>
      <c r="E523" s="44" t="s">
        <v>2064</v>
      </c>
      <c r="F523" s="26" t="s">
        <v>2083</v>
      </c>
      <c r="G523" s="38"/>
      <c r="H523" s="30"/>
    </row>
    <row r="524" spans="1:8">
      <c r="A524" s="29">
        <v>523</v>
      </c>
      <c r="B524" s="5" t="s">
        <v>1093</v>
      </c>
      <c r="C524" s="72" t="s">
        <v>1092</v>
      </c>
      <c r="D524" s="3" t="s">
        <v>47</v>
      </c>
      <c r="E524" s="44" t="s">
        <v>2064</v>
      </c>
      <c r="F524" s="26" t="s">
        <v>2083</v>
      </c>
      <c r="G524" s="38"/>
      <c r="H524" s="30"/>
    </row>
    <row r="525" spans="1:8">
      <c r="A525" s="29">
        <v>524</v>
      </c>
      <c r="B525" s="5" t="s">
        <v>1095</v>
      </c>
      <c r="C525" s="72" t="s">
        <v>1094</v>
      </c>
      <c r="D525" s="3" t="s">
        <v>47</v>
      </c>
      <c r="E525" s="44" t="s">
        <v>2064</v>
      </c>
      <c r="F525" s="26" t="s">
        <v>2083</v>
      </c>
      <c r="G525" s="38"/>
      <c r="H525" s="30"/>
    </row>
    <row r="526" spans="1:8">
      <c r="A526" s="29">
        <v>525</v>
      </c>
      <c r="B526" s="5" t="s">
        <v>1097</v>
      </c>
      <c r="C526" s="72" t="s">
        <v>1096</v>
      </c>
      <c r="D526" s="3" t="s">
        <v>47</v>
      </c>
      <c r="E526" s="44" t="s">
        <v>2064</v>
      </c>
      <c r="F526" s="26" t="s">
        <v>2083</v>
      </c>
      <c r="G526" s="38"/>
      <c r="H526" s="30"/>
    </row>
    <row r="527" spans="1:8">
      <c r="A527" s="29">
        <v>526</v>
      </c>
      <c r="B527" s="5" t="s">
        <v>1099</v>
      </c>
      <c r="C527" s="72" t="s">
        <v>1098</v>
      </c>
      <c r="D527" s="3" t="s">
        <v>47</v>
      </c>
      <c r="E527" s="44" t="s">
        <v>2064</v>
      </c>
      <c r="F527" s="26" t="s">
        <v>2083</v>
      </c>
      <c r="G527" s="38"/>
      <c r="H527" s="30"/>
    </row>
    <row r="528" spans="1:8">
      <c r="A528" s="29">
        <v>527</v>
      </c>
      <c r="B528" s="5" t="s">
        <v>1101</v>
      </c>
      <c r="C528" s="72" t="s">
        <v>1100</v>
      </c>
      <c r="D528" s="3" t="s">
        <v>47</v>
      </c>
      <c r="E528" s="44" t="s">
        <v>2064</v>
      </c>
      <c r="F528" s="26" t="s">
        <v>2083</v>
      </c>
      <c r="G528" s="38"/>
      <c r="H528" s="30"/>
    </row>
    <row r="529" spans="1:8">
      <c r="A529" s="29">
        <v>528</v>
      </c>
      <c r="B529" s="5" t="s">
        <v>1103</v>
      </c>
      <c r="C529" s="72" t="s">
        <v>1102</v>
      </c>
      <c r="D529" s="3" t="s">
        <v>47</v>
      </c>
      <c r="E529" s="44" t="s">
        <v>2064</v>
      </c>
      <c r="F529" s="26" t="s">
        <v>2083</v>
      </c>
      <c r="G529" s="38"/>
      <c r="H529" s="30"/>
    </row>
    <row r="530" spans="1:8">
      <c r="A530" s="29">
        <v>529</v>
      </c>
      <c r="B530" s="5" t="s">
        <v>1105</v>
      </c>
      <c r="C530" s="72" t="s">
        <v>1104</v>
      </c>
      <c r="D530" s="3" t="s">
        <v>47</v>
      </c>
      <c r="E530" s="44" t="s">
        <v>2064</v>
      </c>
      <c r="F530" s="26" t="s">
        <v>2083</v>
      </c>
      <c r="G530" s="38"/>
      <c r="H530" s="30"/>
    </row>
    <row r="531" spans="1:8">
      <c r="A531" s="29">
        <v>530</v>
      </c>
      <c r="B531" s="5" t="s">
        <v>1107</v>
      </c>
      <c r="C531" s="72" t="s">
        <v>1106</v>
      </c>
      <c r="D531" s="3" t="s">
        <v>47</v>
      </c>
      <c r="E531" s="44" t="s">
        <v>2064</v>
      </c>
      <c r="F531" s="26" t="s">
        <v>2083</v>
      </c>
      <c r="G531" s="38"/>
      <c r="H531" s="30"/>
    </row>
    <row r="532" spans="1:8" ht="30">
      <c r="A532" s="29">
        <v>531</v>
      </c>
      <c r="B532" s="5" t="s">
        <v>1109</v>
      </c>
      <c r="C532" s="72" t="s">
        <v>1108</v>
      </c>
      <c r="D532" s="3" t="s">
        <v>47</v>
      </c>
      <c r="E532" s="44" t="s">
        <v>2064</v>
      </c>
      <c r="F532" s="26" t="s">
        <v>2083</v>
      </c>
      <c r="G532" s="38"/>
      <c r="H532" s="30"/>
    </row>
    <row r="533" spans="1:8">
      <c r="A533" s="29">
        <v>532</v>
      </c>
      <c r="B533" s="5" t="s">
        <v>1111</v>
      </c>
      <c r="C533" s="72" t="s">
        <v>1110</v>
      </c>
      <c r="D533" s="3" t="s">
        <v>47</v>
      </c>
      <c r="E533" s="44" t="s">
        <v>2064</v>
      </c>
      <c r="F533" s="26" t="s">
        <v>2083</v>
      </c>
      <c r="G533" s="38"/>
      <c r="H533" s="30"/>
    </row>
    <row r="534" spans="1:8">
      <c r="A534" s="29">
        <v>533</v>
      </c>
      <c r="B534" s="5" t="s">
        <v>1113</v>
      </c>
      <c r="C534" s="72" t="s">
        <v>1112</v>
      </c>
      <c r="D534" s="3" t="s">
        <v>47</v>
      </c>
      <c r="E534" s="44" t="s">
        <v>2064</v>
      </c>
      <c r="F534" s="26" t="s">
        <v>2083</v>
      </c>
      <c r="G534" s="38"/>
      <c r="H534" s="30"/>
    </row>
    <row r="535" spans="1:8">
      <c r="A535" s="29">
        <v>534</v>
      </c>
      <c r="B535" s="5" t="s">
        <v>1115</v>
      </c>
      <c r="C535" s="72" t="s">
        <v>1114</v>
      </c>
      <c r="D535" s="3" t="s">
        <v>47</v>
      </c>
      <c r="E535" s="44" t="s">
        <v>2064</v>
      </c>
      <c r="F535" s="26" t="s">
        <v>2083</v>
      </c>
      <c r="G535" s="38"/>
      <c r="H535" s="30"/>
    </row>
    <row r="536" spans="1:8">
      <c r="A536" s="29">
        <v>535</v>
      </c>
      <c r="B536" s="5" t="s">
        <v>1117</v>
      </c>
      <c r="C536" s="72" t="s">
        <v>1116</v>
      </c>
      <c r="D536" s="3" t="s">
        <v>47</v>
      </c>
      <c r="E536" s="44" t="s">
        <v>2064</v>
      </c>
      <c r="F536" s="26" t="s">
        <v>2083</v>
      </c>
      <c r="G536" s="38"/>
      <c r="H536" s="30"/>
    </row>
    <row r="537" spans="1:8">
      <c r="A537" s="29">
        <v>536</v>
      </c>
      <c r="B537" s="5" t="s">
        <v>1119</v>
      </c>
      <c r="C537" s="72" t="s">
        <v>1118</v>
      </c>
      <c r="D537" s="3" t="s">
        <v>47</v>
      </c>
      <c r="E537" s="44" t="s">
        <v>2064</v>
      </c>
      <c r="F537" s="26" t="s">
        <v>2083</v>
      </c>
      <c r="G537" s="38"/>
      <c r="H537" s="30"/>
    </row>
    <row r="538" spans="1:8">
      <c r="A538" s="29">
        <v>537</v>
      </c>
      <c r="B538" s="5" t="s">
        <v>1121</v>
      </c>
      <c r="C538" s="72" t="s">
        <v>1120</v>
      </c>
      <c r="D538" s="3" t="s">
        <v>47</v>
      </c>
      <c r="E538" s="44" t="s">
        <v>2064</v>
      </c>
      <c r="F538" s="26" t="s">
        <v>2083</v>
      </c>
      <c r="G538" s="38"/>
      <c r="H538" s="30"/>
    </row>
    <row r="539" spans="1:8">
      <c r="A539" s="29">
        <v>538</v>
      </c>
      <c r="B539" s="5" t="s">
        <v>1123</v>
      </c>
      <c r="C539" s="72" t="s">
        <v>1122</v>
      </c>
      <c r="D539" s="3" t="s">
        <v>47</v>
      </c>
      <c r="E539" s="44" t="s">
        <v>2064</v>
      </c>
      <c r="F539" s="26" t="s">
        <v>2083</v>
      </c>
      <c r="G539" s="38"/>
      <c r="H539" s="30"/>
    </row>
    <row r="540" spans="1:8">
      <c r="A540" s="29">
        <v>539</v>
      </c>
      <c r="B540" s="5" t="s">
        <v>1125</v>
      </c>
      <c r="C540" s="72" t="s">
        <v>1124</v>
      </c>
      <c r="D540" s="3" t="s">
        <v>47</v>
      </c>
      <c r="E540" s="44" t="s">
        <v>2064</v>
      </c>
      <c r="F540" s="26" t="s">
        <v>2083</v>
      </c>
      <c r="G540" s="38"/>
      <c r="H540" s="30"/>
    </row>
    <row r="541" spans="1:8">
      <c r="A541" s="29">
        <v>540</v>
      </c>
      <c r="B541" s="5" t="s">
        <v>1127</v>
      </c>
      <c r="C541" s="72" t="s">
        <v>1126</v>
      </c>
      <c r="D541" s="3" t="s">
        <v>47</v>
      </c>
      <c r="E541" s="44" t="s">
        <v>2064</v>
      </c>
      <c r="F541" s="26" t="s">
        <v>2083</v>
      </c>
      <c r="G541" s="38"/>
      <c r="H541" s="30"/>
    </row>
    <row r="542" spans="1:8" ht="30">
      <c r="A542" s="29">
        <v>541</v>
      </c>
      <c r="B542" s="5" t="s">
        <v>1129</v>
      </c>
      <c r="C542" s="72" t="s">
        <v>1128</v>
      </c>
      <c r="D542" s="3" t="s">
        <v>47</v>
      </c>
      <c r="E542" s="44" t="s">
        <v>2064</v>
      </c>
      <c r="F542" s="26" t="s">
        <v>2083</v>
      </c>
      <c r="G542" s="38"/>
      <c r="H542" s="30"/>
    </row>
    <row r="543" spans="1:8">
      <c r="A543" s="29">
        <v>542</v>
      </c>
      <c r="B543" s="5" t="s">
        <v>1131</v>
      </c>
      <c r="C543" s="72" t="s">
        <v>1130</v>
      </c>
      <c r="D543" s="3" t="s">
        <v>47</v>
      </c>
      <c r="E543" s="44" t="s">
        <v>2064</v>
      </c>
      <c r="F543" s="26" t="s">
        <v>2083</v>
      </c>
      <c r="G543" s="38"/>
      <c r="H543" s="30"/>
    </row>
    <row r="544" spans="1:8">
      <c r="A544" s="29">
        <v>543</v>
      </c>
      <c r="B544" s="5" t="s">
        <v>1133</v>
      </c>
      <c r="C544" s="72" t="s">
        <v>1132</v>
      </c>
      <c r="D544" s="3" t="s">
        <v>47</v>
      </c>
      <c r="E544" s="44" t="s">
        <v>2064</v>
      </c>
      <c r="F544" s="26" t="s">
        <v>2083</v>
      </c>
      <c r="G544" s="38"/>
      <c r="H544" s="30"/>
    </row>
    <row r="545" spans="1:8">
      <c r="A545" s="29">
        <v>544</v>
      </c>
      <c r="B545" s="5" t="s">
        <v>1135</v>
      </c>
      <c r="C545" s="72" t="s">
        <v>1134</v>
      </c>
      <c r="D545" s="3" t="s">
        <v>47</v>
      </c>
      <c r="E545" s="44" t="s">
        <v>2064</v>
      </c>
      <c r="F545" s="26" t="s">
        <v>2083</v>
      </c>
      <c r="G545" s="38"/>
      <c r="H545" s="30"/>
    </row>
    <row r="546" spans="1:8">
      <c r="A546" s="29">
        <v>545</v>
      </c>
      <c r="B546" s="5" t="s">
        <v>1137</v>
      </c>
      <c r="C546" s="72" t="s">
        <v>1136</v>
      </c>
      <c r="D546" s="3" t="s">
        <v>47</v>
      </c>
      <c r="E546" s="44" t="s">
        <v>2064</v>
      </c>
      <c r="F546" s="26" t="s">
        <v>2083</v>
      </c>
      <c r="G546" s="38"/>
      <c r="H546" s="30"/>
    </row>
    <row r="547" spans="1:8">
      <c r="A547" s="29">
        <v>546</v>
      </c>
      <c r="B547" s="5" t="s">
        <v>1139</v>
      </c>
      <c r="C547" s="72" t="s">
        <v>1138</v>
      </c>
      <c r="D547" s="3" t="s">
        <v>47</v>
      </c>
      <c r="E547" s="44" t="s">
        <v>2064</v>
      </c>
      <c r="F547" s="26" t="s">
        <v>2083</v>
      </c>
      <c r="G547" s="38"/>
      <c r="H547" s="30"/>
    </row>
    <row r="548" spans="1:8">
      <c r="A548" s="29">
        <v>547</v>
      </c>
      <c r="B548" s="5" t="s">
        <v>1141</v>
      </c>
      <c r="C548" s="72" t="s">
        <v>1140</v>
      </c>
      <c r="D548" s="3" t="s">
        <v>47</v>
      </c>
      <c r="E548" s="44" t="s">
        <v>2064</v>
      </c>
      <c r="F548" s="26" t="s">
        <v>2083</v>
      </c>
      <c r="G548" s="38"/>
      <c r="H548" s="30"/>
    </row>
    <row r="549" spans="1:8">
      <c r="A549" s="29">
        <v>548</v>
      </c>
      <c r="B549" s="5" t="s">
        <v>1143</v>
      </c>
      <c r="C549" s="72" t="s">
        <v>1142</v>
      </c>
      <c r="D549" s="3" t="s">
        <v>47</v>
      </c>
      <c r="E549" s="44" t="s">
        <v>2064</v>
      </c>
      <c r="F549" s="26" t="s">
        <v>2083</v>
      </c>
      <c r="G549" s="38"/>
      <c r="H549" s="30"/>
    </row>
    <row r="550" spans="1:8">
      <c r="A550" s="29">
        <v>549</v>
      </c>
      <c r="B550" s="5" t="s">
        <v>150</v>
      </c>
      <c r="C550" s="72" t="s">
        <v>1144</v>
      </c>
      <c r="D550" s="3" t="s">
        <v>47</v>
      </c>
      <c r="E550" s="44" t="s">
        <v>221</v>
      </c>
      <c r="F550" s="26" t="s">
        <v>2086</v>
      </c>
      <c r="G550" s="38"/>
      <c r="H550" s="30"/>
    </row>
    <row r="551" spans="1:8" ht="30">
      <c r="A551" s="29">
        <v>550</v>
      </c>
      <c r="B551" s="5" t="s">
        <v>52</v>
      </c>
      <c r="C551" s="72" t="s">
        <v>1145</v>
      </c>
      <c r="D551" s="3" t="s">
        <v>244</v>
      </c>
      <c r="E551" s="3" t="s">
        <v>170</v>
      </c>
      <c r="F551" s="26" t="s">
        <v>2087</v>
      </c>
      <c r="G551" s="38"/>
      <c r="H551" s="30"/>
    </row>
    <row r="552" spans="1:8">
      <c r="A552" s="29">
        <v>551</v>
      </c>
      <c r="B552" s="5" t="s">
        <v>53</v>
      </c>
      <c r="C552" s="72" t="s">
        <v>1146</v>
      </c>
      <c r="D552" s="3" t="s">
        <v>47</v>
      </c>
      <c r="E552" s="3" t="s">
        <v>171</v>
      </c>
      <c r="F552" s="26"/>
      <c r="G552" s="38"/>
      <c r="H552" s="30"/>
    </row>
    <row r="553" spans="1:8" ht="30">
      <c r="A553" s="29">
        <v>552</v>
      </c>
      <c r="B553" s="5" t="s">
        <v>64</v>
      </c>
      <c r="C553" s="72" t="s">
        <v>1147</v>
      </c>
      <c r="D553" s="3" t="s">
        <v>47</v>
      </c>
      <c r="E553" s="3" t="s">
        <v>184</v>
      </c>
      <c r="F553" s="26"/>
      <c r="G553" s="38"/>
      <c r="H553" s="30"/>
    </row>
    <row r="554" spans="1:8" ht="31.5">
      <c r="A554" s="29">
        <v>553</v>
      </c>
      <c r="B554" s="5" t="s">
        <v>512</v>
      </c>
      <c r="C554" s="72" t="s">
        <v>512</v>
      </c>
      <c r="D554" s="3" t="s">
        <v>47</v>
      </c>
      <c r="E554" s="3" t="s">
        <v>47</v>
      </c>
      <c r="F554" s="26"/>
      <c r="G554" s="38"/>
      <c r="H554" s="30"/>
    </row>
    <row r="555" spans="1:8">
      <c r="A555" s="29">
        <v>554</v>
      </c>
      <c r="B555" s="5" t="s">
        <v>513</v>
      </c>
      <c r="C555" s="72" t="s">
        <v>513</v>
      </c>
      <c r="D555" s="3" t="s">
        <v>47</v>
      </c>
      <c r="E555" s="3" t="s">
        <v>47</v>
      </c>
      <c r="F555" s="26"/>
      <c r="G555" s="38"/>
      <c r="H555" s="30"/>
    </row>
    <row r="556" spans="1:8" ht="30">
      <c r="A556" s="29">
        <v>555</v>
      </c>
      <c r="B556" s="5" t="s">
        <v>82</v>
      </c>
      <c r="C556" s="72" t="s">
        <v>1148</v>
      </c>
      <c r="D556" s="3" t="s">
        <v>246</v>
      </c>
      <c r="E556" s="3" t="s">
        <v>197</v>
      </c>
      <c r="F556" s="26" t="s">
        <v>2084</v>
      </c>
      <c r="G556" s="38"/>
      <c r="H556" s="30"/>
    </row>
    <row r="557" spans="1:8" ht="30">
      <c r="A557" s="29">
        <v>556</v>
      </c>
      <c r="B557" s="5" t="s">
        <v>1150</v>
      </c>
      <c r="C557" s="72" t="s">
        <v>1149</v>
      </c>
      <c r="D557" s="3" t="s">
        <v>47</v>
      </c>
      <c r="E557" s="44">
        <v>1</v>
      </c>
      <c r="F557" s="26" t="s">
        <v>2085</v>
      </c>
      <c r="G557" s="38"/>
      <c r="H557" s="30"/>
    </row>
    <row r="558" spans="1:8" ht="30">
      <c r="A558" s="29">
        <v>557</v>
      </c>
      <c r="B558" s="5" t="s">
        <v>1152</v>
      </c>
      <c r="C558" s="72" t="s">
        <v>1151</v>
      </c>
      <c r="D558" s="3" t="s">
        <v>47</v>
      </c>
      <c r="E558" s="44">
        <v>1</v>
      </c>
      <c r="F558" s="26" t="s">
        <v>2085</v>
      </c>
      <c r="G558" s="38"/>
      <c r="H558" s="30"/>
    </row>
    <row r="559" spans="1:8">
      <c r="A559" s="29">
        <v>558</v>
      </c>
      <c r="B559" s="5" t="s">
        <v>1154</v>
      </c>
      <c r="C559" s="72" t="s">
        <v>1153</v>
      </c>
      <c r="D559" s="3" t="s">
        <v>245</v>
      </c>
      <c r="E559" s="3" t="s">
        <v>1155</v>
      </c>
      <c r="F559" s="26"/>
      <c r="G559" s="38"/>
      <c r="H559" s="30"/>
    </row>
    <row r="560" spans="1:8">
      <c r="A560" s="29">
        <v>559</v>
      </c>
      <c r="B560" s="16" t="s">
        <v>291</v>
      </c>
      <c r="C560" s="77" t="s">
        <v>2185</v>
      </c>
      <c r="D560" s="64" t="s">
        <v>47</v>
      </c>
      <c r="E560" s="3"/>
      <c r="F560" s="26"/>
      <c r="G560" s="38"/>
      <c r="H560" s="30"/>
    </row>
    <row r="561" spans="1:8" ht="110.25">
      <c r="A561" s="29">
        <v>560</v>
      </c>
      <c r="B561" s="5" t="s">
        <v>514</v>
      </c>
      <c r="C561" s="72" t="s">
        <v>514</v>
      </c>
      <c r="D561" s="3" t="s">
        <v>47</v>
      </c>
      <c r="E561" s="3" t="s">
        <v>47</v>
      </c>
      <c r="F561" s="26"/>
      <c r="G561" s="38"/>
      <c r="H561" s="30"/>
    </row>
    <row r="562" spans="1:8">
      <c r="A562" s="29">
        <v>561</v>
      </c>
      <c r="B562" s="5" t="s">
        <v>515</v>
      </c>
      <c r="C562" s="72" t="s">
        <v>515</v>
      </c>
      <c r="D562" s="3" t="s">
        <v>47</v>
      </c>
      <c r="E562" s="3" t="s">
        <v>47</v>
      </c>
      <c r="F562" s="26"/>
      <c r="G562" s="38"/>
      <c r="H562" s="30"/>
    </row>
    <row r="563" spans="1:8">
      <c r="A563" s="29">
        <v>562</v>
      </c>
      <c r="B563" s="5" t="s">
        <v>516</v>
      </c>
      <c r="C563" s="72" t="s">
        <v>516</v>
      </c>
      <c r="D563" s="3" t="s">
        <v>47</v>
      </c>
      <c r="E563" s="3" t="s">
        <v>47</v>
      </c>
      <c r="F563" s="26"/>
      <c r="G563" s="38"/>
      <c r="H563" s="30"/>
    </row>
    <row r="564" spans="1:8">
      <c r="A564" s="29">
        <v>563</v>
      </c>
      <c r="B564" s="5" t="s">
        <v>517</v>
      </c>
      <c r="C564" s="72" t="s">
        <v>517</v>
      </c>
      <c r="D564" s="3" t="s">
        <v>47</v>
      </c>
      <c r="E564" s="3" t="s">
        <v>47</v>
      </c>
      <c r="F564" s="26"/>
      <c r="G564" s="38"/>
      <c r="H564" s="30"/>
    </row>
    <row r="565" spans="1:8">
      <c r="A565" s="29">
        <v>564</v>
      </c>
      <c r="B565" s="5" t="s">
        <v>1157</v>
      </c>
      <c r="C565" s="72" t="s">
        <v>1156</v>
      </c>
      <c r="D565" s="3" t="s">
        <v>47</v>
      </c>
      <c r="E565" s="44" t="s">
        <v>2033</v>
      </c>
      <c r="F565" s="26" t="s">
        <v>2084</v>
      </c>
      <c r="G565" s="38"/>
      <c r="H565" s="30"/>
    </row>
    <row r="566" spans="1:8">
      <c r="A566" s="29">
        <v>565</v>
      </c>
      <c r="B566" s="5" t="s">
        <v>1159</v>
      </c>
      <c r="C566" s="72" t="s">
        <v>1158</v>
      </c>
      <c r="D566" s="3" t="s">
        <v>47</v>
      </c>
      <c r="E566" s="44" t="s">
        <v>2035</v>
      </c>
      <c r="F566" s="26" t="s">
        <v>2084</v>
      </c>
      <c r="G566" s="38"/>
      <c r="H566" s="30"/>
    </row>
    <row r="567" spans="1:8">
      <c r="A567" s="29">
        <v>566</v>
      </c>
      <c r="B567" s="16" t="s">
        <v>2147</v>
      </c>
      <c r="C567" s="78" t="s">
        <v>2186</v>
      </c>
      <c r="D567" s="64" t="s">
        <v>47</v>
      </c>
      <c r="E567" s="3"/>
      <c r="F567" s="26"/>
      <c r="G567" s="38"/>
      <c r="H567" s="30"/>
    </row>
    <row r="568" spans="1:8">
      <c r="A568" s="29">
        <v>567</v>
      </c>
      <c r="B568" s="16" t="s">
        <v>2148</v>
      </c>
      <c r="C568" s="77" t="s">
        <v>2187</v>
      </c>
      <c r="D568" s="64" t="s">
        <v>47</v>
      </c>
      <c r="E568" s="3"/>
      <c r="F568" s="26"/>
      <c r="G568" s="38"/>
      <c r="H568" s="30"/>
    </row>
    <row r="569" spans="1:8">
      <c r="A569" s="29">
        <v>568</v>
      </c>
      <c r="B569" s="5" t="s">
        <v>40</v>
      </c>
      <c r="C569" s="72" t="s">
        <v>24</v>
      </c>
      <c r="D569" s="3" t="s">
        <v>245</v>
      </c>
      <c r="E569" s="44" t="s">
        <v>160</v>
      </c>
      <c r="F569" s="26" t="s">
        <v>2084</v>
      </c>
      <c r="G569" s="38"/>
      <c r="H569" s="30"/>
    </row>
    <row r="570" spans="1:8">
      <c r="A570" s="29">
        <v>569</v>
      </c>
      <c r="B570" s="5" t="s">
        <v>122</v>
      </c>
      <c r="C570" s="72" t="s">
        <v>1160</v>
      </c>
      <c r="D570" s="3" t="s">
        <v>246</v>
      </c>
      <c r="E570" s="44" t="s">
        <v>235</v>
      </c>
      <c r="F570" s="26" t="s">
        <v>2085</v>
      </c>
      <c r="G570" s="38"/>
      <c r="H570" s="30"/>
    </row>
    <row r="571" spans="1:8">
      <c r="A571" s="29">
        <v>570</v>
      </c>
      <c r="B571" s="16" t="s">
        <v>2149</v>
      </c>
      <c r="C571" s="77" t="s">
        <v>2149</v>
      </c>
      <c r="D571" s="64" t="s">
        <v>47</v>
      </c>
      <c r="E571" s="3"/>
      <c r="F571" s="26"/>
      <c r="G571" s="38"/>
      <c r="H571" s="30"/>
    </row>
    <row r="572" spans="1:8" ht="31.5">
      <c r="A572" s="29">
        <v>571</v>
      </c>
      <c r="B572" s="5" t="s">
        <v>518</v>
      </c>
      <c r="C572" s="72" t="s">
        <v>518</v>
      </c>
      <c r="D572" s="3" t="s">
        <v>47</v>
      </c>
      <c r="E572" s="3" t="s">
        <v>47</v>
      </c>
      <c r="F572" s="26"/>
      <c r="G572" s="38"/>
      <c r="H572" s="30"/>
    </row>
    <row r="573" spans="1:8">
      <c r="A573" s="29">
        <v>572</v>
      </c>
      <c r="B573" s="5" t="s">
        <v>1162</v>
      </c>
      <c r="C573" s="72" t="s">
        <v>1161</v>
      </c>
      <c r="D573" s="3" t="s">
        <v>245</v>
      </c>
      <c r="E573" s="44" t="s">
        <v>47</v>
      </c>
      <c r="F573" s="26"/>
      <c r="G573" s="38"/>
      <c r="H573" s="30"/>
    </row>
    <row r="574" spans="1:8" ht="30">
      <c r="A574" s="29">
        <v>573</v>
      </c>
      <c r="B574" s="5" t="s">
        <v>1164</v>
      </c>
      <c r="C574" s="72" t="s">
        <v>1163</v>
      </c>
      <c r="D574" s="3" t="s">
        <v>47</v>
      </c>
      <c r="E574" s="44" t="s">
        <v>199</v>
      </c>
      <c r="F574" s="26"/>
      <c r="G574" s="38"/>
      <c r="H574" s="30"/>
    </row>
    <row r="575" spans="1:8">
      <c r="A575" s="29">
        <v>574</v>
      </c>
      <c r="B575" s="5" t="s">
        <v>519</v>
      </c>
      <c r="C575" s="72" t="s">
        <v>519</v>
      </c>
      <c r="D575" s="3" t="s">
        <v>47</v>
      </c>
      <c r="E575" s="3" t="s">
        <v>47</v>
      </c>
      <c r="F575" s="26"/>
      <c r="G575" s="38"/>
      <c r="H575" s="30"/>
    </row>
    <row r="576" spans="1:8">
      <c r="A576" s="29">
        <v>575</v>
      </c>
      <c r="B576" s="5" t="s">
        <v>520</v>
      </c>
      <c r="C576" s="72" t="s">
        <v>520</v>
      </c>
      <c r="D576" s="3" t="s">
        <v>47</v>
      </c>
      <c r="E576" s="3" t="s">
        <v>47</v>
      </c>
      <c r="F576" s="26"/>
      <c r="G576" s="38"/>
      <c r="H576" s="30"/>
    </row>
    <row r="577" spans="1:8">
      <c r="A577" s="29">
        <v>576</v>
      </c>
      <c r="B577" s="5" t="s">
        <v>521</v>
      </c>
      <c r="C577" s="72" t="s">
        <v>521</v>
      </c>
      <c r="D577" s="3" t="s">
        <v>47</v>
      </c>
      <c r="E577" s="3" t="s">
        <v>47</v>
      </c>
      <c r="F577" s="26"/>
      <c r="G577" s="38"/>
      <c r="H577" s="30"/>
    </row>
    <row r="578" spans="1:8">
      <c r="A578" s="29">
        <v>577</v>
      </c>
      <c r="B578" s="5" t="s">
        <v>522</v>
      </c>
      <c r="C578" s="72" t="s">
        <v>522</v>
      </c>
      <c r="D578" s="3" t="s">
        <v>47</v>
      </c>
      <c r="E578" s="3" t="s">
        <v>47</v>
      </c>
      <c r="F578" s="26"/>
      <c r="G578" s="38"/>
      <c r="H578" s="30"/>
    </row>
    <row r="579" spans="1:8" ht="31.5">
      <c r="A579" s="29">
        <v>578</v>
      </c>
      <c r="B579" s="5" t="s">
        <v>577</v>
      </c>
      <c r="C579" s="72" t="s">
        <v>577</v>
      </c>
      <c r="D579" s="3" t="s">
        <v>228</v>
      </c>
      <c r="E579" s="44" t="s">
        <v>163</v>
      </c>
      <c r="F579" s="26" t="s">
        <v>2084</v>
      </c>
      <c r="G579" s="38"/>
      <c r="H579" s="30"/>
    </row>
    <row r="580" spans="1:8">
      <c r="A580" s="29">
        <v>579</v>
      </c>
      <c r="B580" s="5" t="s">
        <v>1166</v>
      </c>
      <c r="C580" s="72" t="s">
        <v>1165</v>
      </c>
      <c r="D580" s="3" t="s">
        <v>47</v>
      </c>
      <c r="E580" s="44" t="s">
        <v>199</v>
      </c>
      <c r="F580" s="26"/>
      <c r="G580" s="38"/>
      <c r="H580" s="30"/>
    </row>
    <row r="581" spans="1:8">
      <c r="A581" s="29">
        <v>580</v>
      </c>
      <c r="B581" s="5" t="s">
        <v>1168</v>
      </c>
      <c r="C581" s="72" t="s">
        <v>1167</v>
      </c>
      <c r="D581" s="3" t="s">
        <v>47</v>
      </c>
      <c r="E581" s="44" t="s">
        <v>199</v>
      </c>
      <c r="F581" s="26" t="s">
        <v>2083</v>
      </c>
      <c r="G581" s="38"/>
      <c r="H581" s="30"/>
    </row>
    <row r="582" spans="1:8">
      <c r="A582" s="29">
        <v>581</v>
      </c>
      <c r="B582" s="5" t="s">
        <v>1170</v>
      </c>
      <c r="C582" s="72" t="s">
        <v>1169</v>
      </c>
      <c r="D582" s="3" t="s">
        <v>47</v>
      </c>
      <c r="E582" s="44" t="s">
        <v>199</v>
      </c>
      <c r="F582" s="26"/>
      <c r="G582" s="38"/>
      <c r="H582" s="30"/>
    </row>
    <row r="583" spans="1:8">
      <c r="A583" s="29">
        <v>582</v>
      </c>
      <c r="B583" s="5" t="s">
        <v>1172</v>
      </c>
      <c r="C583" s="72" t="s">
        <v>1171</v>
      </c>
      <c r="D583" s="3" t="s">
        <v>47</v>
      </c>
      <c r="E583" s="44" t="s">
        <v>199</v>
      </c>
      <c r="F583" s="26" t="s">
        <v>2083</v>
      </c>
      <c r="G583" s="38"/>
      <c r="H583" s="30"/>
    </row>
    <row r="584" spans="1:8">
      <c r="A584" s="29">
        <v>583</v>
      </c>
      <c r="B584" s="5" t="s">
        <v>1174</v>
      </c>
      <c r="C584" s="72" t="s">
        <v>1173</v>
      </c>
      <c r="D584" s="3" t="s">
        <v>47</v>
      </c>
      <c r="E584" s="44" t="s">
        <v>199</v>
      </c>
      <c r="F584" s="26"/>
      <c r="G584" s="38"/>
      <c r="H584" s="30"/>
    </row>
    <row r="585" spans="1:8">
      <c r="A585" s="29">
        <v>584</v>
      </c>
      <c r="B585" s="5" t="s">
        <v>1176</v>
      </c>
      <c r="C585" s="72" t="s">
        <v>1175</v>
      </c>
      <c r="D585" s="3" t="s">
        <v>47</v>
      </c>
      <c r="E585" s="44" t="s">
        <v>199</v>
      </c>
      <c r="F585" s="26" t="s">
        <v>2083</v>
      </c>
      <c r="G585" s="38"/>
      <c r="H585" s="30"/>
    </row>
    <row r="586" spans="1:8">
      <c r="A586" s="29">
        <v>585</v>
      </c>
      <c r="B586" s="5" t="s">
        <v>1177</v>
      </c>
      <c r="C586" s="72" t="s">
        <v>833</v>
      </c>
      <c r="D586" s="3" t="s">
        <v>47</v>
      </c>
      <c r="E586" s="44" t="s">
        <v>199</v>
      </c>
      <c r="F586" s="26" t="s">
        <v>2083</v>
      </c>
      <c r="G586" s="38"/>
      <c r="H586" s="30"/>
    </row>
    <row r="587" spans="1:8">
      <c r="A587" s="29">
        <v>586</v>
      </c>
      <c r="B587" s="5" t="s">
        <v>1179</v>
      </c>
      <c r="C587" s="72" t="s">
        <v>1178</v>
      </c>
      <c r="D587" s="3" t="s">
        <v>47</v>
      </c>
      <c r="E587" s="44" t="s">
        <v>199</v>
      </c>
      <c r="F587" s="26"/>
      <c r="G587" s="38"/>
      <c r="H587" s="30"/>
    </row>
    <row r="588" spans="1:8">
      <c r="A588" s="29">
        <v>587</v>
      </c>
      <c r="B588" s="5" t="s">
        <v>1181</v>
      </c>
      <c r="C588" s="72" t="s">
        <v>1180</v>
      </c>
      <c r="D588" s="3" t="s">
        <v>47</v>
      </c>
      <c r="E588" s="44" t="s">
        <v>199</v>
      </c>
      <c r="F588" s="26"/>
      <c r="G588" s="38"/>
      <c r="H588" s="30"/>
    </row>
    <row r="589" spans="1:8">
      <c r="A589" s="29">
        <v>588</v>
      </c>
      <c r="B589" s="5" t="s">
        <v>1183</v>
      </c>
      <c r="C589" s="72" t="s">
        <v>1182</v>
      </c>
      <c r="D589" s="3" t="s">
        <v>47</v>
      </c>
      <c r="E589" s="44" t="s">
        <v>199</v>
      </c>
      <c r="F589" s="26"/>
      <c r="G589" s="38"/>
      <c r="H589" s="30"/>
    </row>
    <row r="590" spans="1:8">
      <c r="A590" s="29">
        <v>589</v>
      </c>
      <c r="B590" s="5" t="s">
        <v>1185</v>
      </c>
      <c r="C590" s="72" t="s">
        <v>1184</v>
      </c>
      <c r="D590" s="3" t="s">
        <v>47</v>
      </c>
      <c r="E590" s="44" t="s">
        <v>199</v>
      </c>
      <c r="F590" s="26" t="s">
        <v>2083</v>
      </c>
      <c r="G590" s="38"/>
      <c r="H590" s="30"/>
    </row>
    <row r="591" spans="1:8">
      <c r="A591" s="29">
        <v>590</v>
      </c>
      <c r="B591" s="5" t="s">
        <v>1187</v>
      </c>
      <c r="C591" s="72" t="s">
        <v>1186</v>
      </c>
      <c r="D591" s="3" t="s">
        <v>47</v>
      </c>
      <c r="E591" s="44" t="s">
        <v>199</v>
      </c>
      <c r="F591" s="26"/>
      <c r="G591" s="38"/>
      <c r="H591" s="30"/>
    </row>
    <row r="592" spans="1:8" ht="31.5">
      <c r="A592" s="29">
        <v>591</v>
      </c>
      <c r="B592" s="5" t="s">
        <v>523</v>
      </c>
      <c r="C592" s="72" t="s">
        <v>523</v>
      </c>
      <c r="D592" s="3" t="s">
        <v>47</v>
      </c>
      <c r="E592" s="3" t="s">
        <v>47</v>
      </c>
      <c r="F592" s="26"/>
      <c r="G592" s="38"/>
      <c r="H592" s="30"/>
    </row>
    <row r="593" spans="1:8" ht="31.5">
      <c r="A593" s="29">
        <v>592</v>
      </c>
      <c r="B593" s="5" t="s">
        <v>524</v>
      </c>
      <c r="C593" s="72" t="s">
        <v>524</v>
      </c>
      <c r="D593" s="3" t="s">
        <v>47</v>
      </c>
      <c r="E593" s="3" t="s">
        <v>47</v>
      </c>
      <c r="F593" s="26"/>
      <c r="G593" s="38"/>
      <c r="H593" s="30"/>
    </row>
    <row r="594" spans="1:8" ht="31.5">
      <c r="A594" s="29">
        <v>593</v>
      </c>
      <c r="B594" s="16" t="s">
        <v>2117</v>
      </c>
      <c r="C594" s="77" t="s">
        <v>2117</v>
      </c>
      <c r="D594" s="64" t="s">
        <v>47</v>
      </c>
      <c r="E594" s="3"/>
      <c r="F594" s="26"/>
      <c r="G594" s="38"/>
      <c r="H594" s="30"/>
    </row>
    <row r="595" spans="1:8" ht="31.5">
      <c r="A595" s="29">
        <v>594</v>
      </c>
      <c r="B595" s="16" t="s">
        <v>2116</v>
      </c>
      <c r="C595" s="78" t="s">
        <v>2116</v>
      </c>
      <c r="D595" s="64" t="s">
        <v>47</v>
      </c>
      <c r="E595" s="3"/>
      <c r="F595" s="26"/>
      <c r="G595" s="38"/>
      <c r="H595" s="30"/>
    </row>
    <row r="596" spans="1:8" ht="31.5">
      <c r="A596" s="29">
        <v>595</v>
      </c>
      <c r="B596" s="16" t="s">
        <v>2129</v>
      </c>
      <c r="C596" s="78" t="s">
        <v>2129</v>
      </c>
      <c r="D596" s="64" t="s">
        <v>47</v>
      </c>
      <c r="E596" s="3"/>
      <c r="F596" s="26"/>
      <c r="G596" s="38"/>
      <c r="H596" s="30"/>
    </row>
    <row r="597" spans="1:8">
      <c r="A597" s="29">
        <v>596</v>
      </c>
      <c r="B597" s="5" t="s">
        <v>1189</v>
      </c>
      <c r="C597" s="72" t="s">
        <v>1188</v>
      </c>
      <c r="D597" s="3" t="s">
        <v>47</v>
      </c>
      <c r="E597" s="44" t="s">
        <v>199</v>
      </c>
      <c r="F597" s="26" t="s">
        <v>2083</v>
      </c>
      <c r="G597" s="38"/>
      <c r="H597" s="30"/>
    </row>
    <row r="598" spans="1:8">
      <c r="A598" s="29">
        <v>597</v>
      </c>
      <c r="B598" s="5" t="s">
        <v>1191</v>
      </c>
      <c r="C598" s="72" t="s">
        <v>1190</v>
      </c>
      <c r="D598" s="3" t="s">
        <v>47</v>
      </c>
      <c r="E598" s="44" t="s">
        <v>2050</v>
      </c>
      <c r="F598" s="26" t="s">
        <v>2083</v>
      </c>
      <c r="G598" s="38"/>
      <c r="H598" s="30"/>
    </row>
    <row r="599" spans="1:8">
      <c r="A599" s="29">
        <v>598</v>
      </c>
      <c r="B599" s="5" t="s">
        <v>1193</v>
      </c>
      <c r="C599" s="72" t="s">
        <v>1192</v>
      </c>
      <c r="D599" s="3" t="s">
        <v>47</v>
      </c>
      <c r="E599" s="44" t="s">
        <v>2050</v>
      </c>
      <c r="F599" s="26" t="s">
        <v>2083</v>
      </c>
      <c r="G599" s="38"/>
      <c r="H599" s="30"/>
    </row>
    <row r="600" spans="1:8">
      <c r="A600" s="29">
        <v>599</v>
      </c>
      <c r="B600" s="5" t="s">
        <v>68</v>
      </c>
      <c r="C600" s="72" t="s">
        <v>1194</v>
      </c>
      <c r="D600" s="3" t="s">
        <v>18</v>
      </c>
      <c r="E600" s="44" t="s">
        <v>1195</v>
      </c>
      <c r="F600" s="26" t="s">
        <v>2084</v>
      </c>
      <c r="G600" s="38"/>
      <c r="H600" s="30"/>
    </row>
    <row r="601" spans="1:8" ht="30">
      <c r="A601" s="29">
        <v>600</v>
      </c>
      <c r="B601" s="5" t="s">
        <v>67</v>
      </c>
      <c r="C601" s="72" t="s">
        <v>1196</v>
      </c>
      <c r="D601" s="3" t="s">
        <v>18</v>
      </c>
      <c r="E601" s="44" t="s">
        <v>1195</v>
      </c>
      <c r="F601" s="26"/>
      <c r="G601" s="38"/>
      <c r="H601" s="30"/>
    </row>
    <row r="602" spans="1:8">
      <c r="A602" s="29">
        <v>601</v>
      </c>
      <c r="B602" s="5" t="s">
        <v>1198</v>
      </c>
      <c r="C602" s="72" t="s">
        <v>1197</v>
      </c>
      <c r="D602" s="3" t="s">
        <v>47</v>
      </c>
      <c r="E602" s="44" t="s">
        <v>1195</v>
      </c>
      <c r="F602" s="26" t="s">
        <v>2084</v>
      </c>
      <c r="G602" s="38"/>
      <c r="H602" s="30"/>
    </row>
    <row r="603" spans="1:8">
      <c r="A603" s="29">
        <v>602</v>
      </c>
      <c r="B603" s="5" t="s">
        <v>39</v>
      </c>
      <c r="C603" s="72" t="s">
        <v>22</v>
      </c>
      <c r="D603" s="3" t="s">
        <v>244</v>
      </c>
      <c r="E603" s="44" t="s">
        <v>158</v>
      </c>
      <c r="F603" s="26" t="s">
        <v>2083</v>
      </c>
      <c r="G603" s="38"/>
      <c r="H603" s="30"/>
    </row>
    <row r="604" spans="1:8">
      <c r="A604" s="29">
        <v>603</v>
      </c>
      <c r="B604" s="5" t="s">
        <v>38</v>
      </c>
      <c r="C604" s="72" t="s">
        <v>21</v>
      </c>
      <c r="D604" s="3" t="s">
        <v>244</v>
      </c>
      <c r="E604" s="44" t="s">
        <v>158</v>
      </c>
      <c r="F604" s="26" t="s">
        <v>2083</v>
      </c>
      <c r="G604" s="38"/>
      <c r="H604" s="30"/>
    </row>
    <row r="605" spans="1:8">
      <c r="A605" s="29">
        <v>604</v>
      </c>
      <c r="B605" s="5" t="s">
        <v>37</v>
      </c>
      <c r="C605" s="72" t="s">
        <v>20</v>
      </c>
      <c r="D605" s="3" t="s">
        <v>18</v>
      </c>
      <c r="E605" s="44" t="s">
        <v>157</v>
      </c>
      <c r="F605" s="26" t="s">
        <v>2085</v>
      </c>
      <c r="G605" s="38"/>
      <c r="H605" s="30"/>
    </row>
    <row r="606" spans="1:8" ht="30">
      <c r="A606" s="29">
        <v>605</v>
      </c>
      <c r="B606" s="5" t="s">
        <v>1200</v>
      </c>
      <c r="C606" s="72" t="s">
        <v>1199</v>
      </c>
      <c r="D606" s="3" t="s">
        <v>47</v>
      </c>
      <c r="E606" s="44" t="s">
        <v>214</v>
      </c>
      <c r="F606" s="26"/>
      <c r="G606" s="38"/>
      <c r="H606" s="30"/>
    </row>
    <row r="607" spans="1:8" ht="31.5">
      <c r="A607" s="29">
        <v>606</v>
      </c>
      <c r="B607" s="5" t="s">
        <v>525</v>
      </c>
      <c r="C607" s="72" t="s">
        <v>525</v>
      </c>
      <c r="D607" s="3" t="s">
        <v>47</v>
      </c>
      <c r="E607" s="3" t="s">
        <v>47</v>
      </c>
      <c r="F607" s="26"/>
      <c r="G607" s="38"/>
      <c r="H607" s="30"/>
    </row>
    <row r="608" spans="1:8">
      <c r="A608" s="29">
        <v>607</v>
      </c>
      <c r="B608" s="5" t="s">
        <v>526</v>
      </c>
      <c r="C608" s="72" t="s">
        <v>526</v>
      </c>
      <c r="D608" s="3" t="s">
        <v>47</v>
      </c>
      <c r="E608" s="3" t="s">
        <v>47</v>
      </c>
      <c r="F608" s="26"/>
      <c r="G608" s="38"/>
      <c r="H608" s="30"/>
    </row>
    <row r="609" spans="1:8">
      <c r="A609" s="29">
        <v>608</v>
      </c>
      <c r="B609" s="5" t="s">
        <v>51</v>
      </c>
      <c r="C609" s="72" t="s">
        <v>1201</v>
      </c>
      <c r="D609" s="3" t="s">
        <v>245</v>
      </c>
      <c r="E609" s="44" t="s">
        <v>160</v>
      </c>
      <c r="F609" s="26">
        <v>-20</v>
      </c>
      <c r="G609" s="38"/>
      <c r="H609" s="30"/>
    </row>
    <row r="610" spans="1:8" ht="31.5">
      <c r="A610" s="29">
        <v>609</v>
      </c>
      <c r="B610" s="5" t="s">
        <v>527</v>
      </c>
      <c r="C610" s="72" t="s">
        <v>527</v>
      </c>
      <c r="D610" s="3" t="s">
        <v>47</v>
      </c>
      <c r="E610" s="3" t="s">
        <v>47</v>
      </c>
      <c r="F610" s="26"/>
      <c r="G610" s="38"/>
      <c r="H610" s="30"/>
    </row>
    <row r="611" spans="1:8" ht="31.5">
      <c r="A611" s="29">
        <v>610</v>
      </c>
      <c r="B611" s="16" t="s">
        <v>2121</v>
      </c>
      <c r="C611" s="78" t="s">
        <v>2121</v>
      </c>
      <c r="D611" s="64" t="s">
        <v>47</v>
      </c>
      <c r="E611" s="3"/>
      <c r="F611" s="26"/>
      <c r="G611" s="38"/>
      <c r="H611" s="30"/>
    </row>
    <row r="612" spans="1:8" ht="47.25">
      <c r="A612" s="29">
        <v>611</v>
      </c>
      <c r="B612" s="5" t="s">
        <v>528</v>
      </c>
      <c r="C612" s="72" t="s">
        <v>528</v>
      </c>
      <c r="D612" s="3" t="s">
        <v>47</v>
      </c>
      <c r="E612" s="3" t="s">
        <v>47</v>
      </c>
      <c r="F612" s="26"/>
      <c r="G612" s="38"/>
      <c r="H612" s="30"/>
    </row>
    <row r="613" spans="1:8">
      <c r="A613" s="29">
        <v>612</v>
      </c>
      <c r="B613" s="5" t="s">
        <v>97</v>
      </c>
      <c r="C613" s="72" t="s">
        <v>1202</v>
      </c>
      <c r="D613" s="3" t="s">
        <v>246</v>
      </c>
      <c r="E613" s="3" t="s">
        <v>212</v>
      </c>
      <c r="F613" s="26"/>
      <c r="G613" s="38"/>
      <c r="H613" s="30"/>
    </row>
    <row r="614" spans="1:8">
      <c r="A614" s="29">
        <v>613</v>
      </c>
      <c r="B614" s="5" t="s">
        <v>98</v>
      </c>
      <c r="C614" s="72" t="s">
        <v>1203</v>
      </c>
      <c r="D614" s="3" t="s">
        <v>246</v>
      </c>
      <c r="E614" s="3" t="s">
        <v>212</v>
      </c>
      <c r="F614" s="26"/>
      <c r="G614" s="38"/>
      <c r="H614" s="30"/>
    </row>
    <row r="615" spans="1:8">
      <c r="A615" s="29">
        <v>614</v>
      </c>
      <c r="B615" s="5" t="s">
        <v>151</v>
      </c>
      <c r="C615" s="72" t="s">
        <v>1204</v>
      </c>
      <c r="D615" s="3" t="s">
        <v>47</v>
      </c>
      <c r="E615" s="44" t="s">
        <v>2080</v>
      </c>
      <c r="F615" s="26" t="s">
        <v>2087</v>
      </c>
      <c r="G615" s="38"/>
      <c r="H615" s="30"/>
    </row>
    <row r="616" spans="1:8">
      <c r="A616" s="29">
        <v>615</v>
      </c>
      <c r="B616" s="5" t="s">
        <v>1206</v>
      </c>
      <c r="C616" s="72" t="s">
        <v>1205</v>
      </c>
      <c r="D616" s="3" t="s">
        <v>47</v>
      </c>
      <c r="E616" s="44">
        <v>1</v>
      </c>
      <c r="F616" s="26" t="s">
        <v>2085</v>
      </c>
      <c r="G616" s="38"/>
      <c r="H616" s="30"/>
    </row>
    <row r="617" spans="1:8">
      <c r="A617" s="29">
        <v>616</v>
      </c>
      <c r="B617" s="5" t="s">
        <v>1208</v>
      </c>
      <c r="C617" s="72" t="s">
        <v>1207</v>
      </c>
      <c r="D617" s="3" t="s">
        <v>47</v>
      </c>
      <c r="E617" s="44" t="s">
        <v>239</v>
      </c>
      <c r="F617" s="26" t="s">
        <v>2084</v>
      </c>
      <c r="G617" s="38"/>
      <c r="H617" s="30"/>
    </row>
    <row r="618" spans="1:8">
      <c r="A618" s="29">
        <v>617</v>
      </c>
      <c r="B618" s="5" t="s">
        <v>1210</v>
      </c>
      <c r="C618" s="72" t="s">
        <v>1209</v>
      </c>
      <c r="D618" s="3" t="s">
        <v>47</v>
      </c>
      <c r="E618" s="44" t="s">
        <v>2066</v>
      </c>
      <c r="F618" s="26" t="s">
        <v>2084</v>
      </c>
      <c r="G618" s="38"/>
      <c r="H618" s="30"/>
    </row>
    <row r="619" spans="1:8">
      <c r="A619" s="29">
        <v>618</v>
      </c>
      <c r="B619" s="5" t="s">
        <v>1212</v>
      </c>
      <c r="C619" s="72" t="s">
        <v>1211</v>
      </c>
      <c r="D619" s="3" t="s">
        <v>47</v>
      </c>
      <c r="E619" s="44" t="s">
        <v>2067</v>
      </c>
      <c r="F619" s="26" t="s">
        <v>2084</v>
      </c>
      <c r="G619" s="38"/>
      <c r="H619" s="30"/>
    </row>
    <row r="620" spans="1:8">
      <c r="A620" s="29">
        <v>619</v>
      </c>
      <c r="B620" s="74" t="s">
        <v>152</v>
      </c>
      <c r="C620" s="83" t="s">
        <v>1213</v>
      </c>
      <c r="D620" s="35" t="s">
        <v>47</v>
      </c>
      <c r="E620" s="45" t="s">
        <v>232</v>
      </c>
      <c r="F620" s="36" t="s">
        <v>2084</v>
      </c>
      <c r="G620" s="39"/>
      <c r="H620" s="37"/>
    </row>
    <row r="621" spans="1:8" ht="30">
      <c r="A621" s="29">
        <v>620</v>
      </c>
      <c r="B621" s="74" t="s">
        <v>1215</v>
      </c>
      <c r="C621" s="72" t="s">
        <v>1214</v>
      </c>
      <c r="D621" s="35" t="s">
        <v>47</v>
      </c>
      <c r="E621" s="45">
        <v>1</v>
      </c>
      <c r="F621" s="36" t="s">
        <v>2085</v>
      </c>
      <c r="G621" s="39"/>
      <c r="H621" s="37"/>
    </row>
    <row r="622" spans="1:8" ht="31.5">
      <c r="A622" s="29">
        <v>621</v>
      </c>
      <c r="B622" s="74" t="s">
        <v>561</v>
      </c>
      <c r="C622" s="72" t="s">
        <v>561</v>
      </c>
      <c r="D622" s="35" t="s">
        <v>228</v>
      </c>
      <c r="E622" s="45">
        <v>1</v>
      </c>
      <c r="F622" s="36" t="s">
        <v>2085</v>
      </c>
      <c r="G622" s="39"/>
      <c r="H622" s="37"/>
    </row>
    <row r="623" spans="1:8" ht="31.5">
      <c r="A623" s="29">
        <v>622</v>
      </c>
      <c r="B623" s="5" t="s">
        <v>529</v>
      </c>
      <c r="C623" s="72" t="s">
        <v>529</v>
      </c>
      <c r="D623" s="35" t="s">
        <v>47</v>
      </c>
      <c r="E623" s="3" t="s">
        <v>47</v>
      </c>
      <c r="F623" s="26"/>
      <c r="G623" s="38"/>
      <c r="H623" s="30"/>
    </row>
    <row r="624" spans="1:8">
      <c r="A624" s="29">
        <v>623</v>
      </c>
      <c r="B624" s="5" t="s">
        <v>530</v>
      </c>
      <c r="C624" s="72" t="s">
        <v>530</v>
      </c>
      <c r="D624" s="35" t="s">
        <v>47</v>
      </c>
      <c r="E624" s="3" t="s">
        <v>47</v>
      </c>
      <c r="F624" s="26"/>
      <c r="G624" s="38"/>
      <c r="H624" s="30"/>
    </row>
    <row r="625" spans="1:8">
      <c r="A625" s="29">
        <v>624</v>
      </c>
      <c r="B625" s="5" t="s">
        <v>1217</v>
      </c>
      <c r="C625" s="72" t="s">
        <v>1216</v>
      </c>
      <c r="D625" s="35" t="s">
        <v>47</v>
      </c>
      <c r="E625" s="44" t="s">
        <v>2068</v>
      </c>
      <c r="F625" s="26">
        <v>-20</v>
      </c>
      <c r="G625" s="38"/>
      <c r="H625" s="30"/>
    </row>
    <row r="626" spans="1:8">
      <c r="A626" s="34">
        <v>625</v>
      </c>
      <c r="B626" s="5" t="s">
        <v>1219</v>
      </c>
      <c r="C626" s="72" t="s">
        <v>1218</v>
      </c>
      <c r="D626" s="35" t="s">
        <v>47</v>
      </c>
      <c r="E626" s="44" t="s">
        <v>2069</v>
      </c>
      <c r="F626" s="26" t="s">
        <v>2083</v>
      </c>
      <c r="G626" s="38"/>
      <c r="H626" s="30"/>
    </row>
    <row r="627" spans="1:8">
      <c r="A627" s="29">
        <v>626</v>
      </c>
      <c r="B627" s="5" t="s">
        <v>531</v>
      </c>
      <c r="C627" s="72" t="s">
        <v>531</v>
      </c>
      <c r="D627" s="35" t="s">
        <v>47</v>
      </c>
      <c r="E627" s="3" t="s">
        <v>47</v>
      </c>
      <c r="F627" s="26"/>
      <c r="G627" s="38"/>
      <c r="H627" s="30"/>
    </row>
    <row r="628" spans="1:8">
      <c r="A628" s="29">
        <v>627</v>
      </c>
      <c r="B628" s="5" t="s">
        <v>532</v>
      </c>
      <c r="C628" s="72" t="s">
        <v>532</v>
      </c>
      <c r="D628" s="35" t="s">
        <v>47</v>
      </c>
      <c r="E628" s="3" t="s">
        <v>47</v>
      </c>
      <c r="F628" s="26"/>
      <c r="G628" s="38"/>
      <c r="H628" s="30"/>
    </row>
    <row r="629" spans="1:8" ht="31.5">
      <c r="A629" s="34">
        <v>628</v>
      </c>
      <c r="B629" s="5" t="s">
        <v>573</v>
      </c>
      <c r="C629" s="72" t="s">
        <v>573</v>
      </c>
      <c r="D629" s="35" t="s">
        <v>228</v>
      </c>
      <c r="E629" s="44">
        <v>1</v>
      </c>
      <c r="F629" s="26" t="s">
        <v>2085</v>
      </c>
      <c r="G629" s="38"/>
      <c r="H629" s="30"/>
    </row>
    <row r="630" spans="1:8">
      <c r="A630" s="29">
        <v>629</v>
      </c>
      <c r="B630" s="5" t="s">
        <v>70</v>
      </c>
      <c r="C630" s="72" t="s">
        <v>1220</v>
      </c>
      <c r="D630" s="35" t="s">
        <v>246</v>
      </c>
      <c r="E630" s="3" t="s">
        <v>2070</v>
      </c>
      <c r="F630" s="26" t="s">
        <v>2084</v>
      </c>
      <c r="G630" s="38"/>
      <c r="H630" s="30"/>
    </row>
    <row r="631" spans="1:8">
      <c r="A631" s="29">
        <v>630</v>
      </c>
      <c r="B631" s="5" t="s">
        <v>94</v>
      </c>
      <c r="C631" s="72" t="s">
        <v>1221</v>
      </c>
      <c r="D631" s="35" t="s">
        <v>18</v>
      </c>
      <c r="E631" s="3" t="s">
        <v>2070</v>
      </c>
      <c r="F631" s="26" t="s">
        <v>2084</v>
      </c>
      <c r="G631" s="38"/>
      <c r="H631" s="30"/>
    </row>
    <row r="632" spans="1:8">
      <c r="A632" s="34">
        <v>631</v>
      </c>
      <c r="B632" s="5" t="s">
        <v>1223</v>
      </c>
      <c r="C632" s="72" t="s">
        <v>1222</v>
      </c>
      <c r="D632" s="35" t="s">
        <v>18</v>
      </c>
      <c r="E632" s="3" t="s">
        <v>171</v>
      </c>
      <c r="F632" s="26"/>
      <c r="G632" s="38"/>
      <c r="H632" s="30"/>
    </row>
    <row r="633" spans="1:8">
      <c r="A633" s="29">
        <v>632</v>
      </c>
      <c r="B633" s="5" t="s">
        <v>1225</v>
      </c>
      <c r="C633" s="72" t="s">
        <v>1224</v>
      </c>
      <c r="D633" s="35" t="s">
        <v>18</v>
      </c>
      <c r="E633" s="3" t="s">
        <v>171</v>
      </c>
      <c r="F633" s="26"/>
      <c r="G633" s="38"/>
      <c r="H633" s="30"/>
    </row>
    <row r="634" spans="1:8">
      <c r="A634" s="29">
        <v>633</v>
      </c>
      <c r="B634" s="5" t="s">
        <v>533</v>
      </c>
      <c r="C634" s="72" t="s">
        <v>533</v>
      </c>
      <c r="D634" s="35" t="s">
        <v>47</v>
      </c>
      <c r="E634" s="3" t="s">
        <v>47</v>
      </c>
      <c r="F634" s="26"/>
      <c r="G634" s="38"/>
      <c r="H634" s="30"/>
    </row>
    <row r="635" spans="1:8" ht="47.25">
      <c r="A635" s="34">
        <v>634</v>
      </c>
      <c r="B635" s="5" t="s">
        <v>534</v>
      </c>
      <c r="C635" s="72" t="s">
        <v>534</v>
      </c>
      <c r="D635" s="35" t="s">
        <v>47</v>
      </c>
      <c r="E635" s="3" t="s">
        <v>47</v>
      </c>
      <c r="F635" s="26"/>
      <c r="G635" s="38"/>
      <c r="H635" s="30"/>
    </row>
    <row r="636" spans="1:8" ht="47.25">
      <c r="A636" s="29">
        <v>635</v>
      </c>
      <c r="B636" s="5" t="s">
        <v>535</v>
      </c>
      <c r="C636" s="72" t="s">
        <v>535</v>
      </c>
      <c r="D636" s="35" t="s">
        <v>47</v>
      </c>
      <c r="E636" s="3" t="s">
        <v>47</v>
      </c>
      <c r="F636" s="26"/>
      <c r="G636" s="38"/>
      <c r="H636" s="30"/>
    </row>
    <row r="637" spans="1:8">
      <c r="A637" s="29">
        <v>636</v>
      </c>
      <c r="B637" s="5" t="s">
        <v>536</v>
      </c>
      <c r="C637" s="72" t="s">
        <v>536</v>
      </c>
      <c r="D637" s="35" t="s">
        <v>47</v>
      </c>
      <c r="E637" s="3" t="s">
        <v>47</v>
      </c>
      <c r="F637" s="26"/>
      <c r="G637" s="38"/>
      <c r="H637" s="30"/>
    </row>
    <row r="638" spans="1:8">
      <c r="A638" s="34">
        <v>637</v>
      </c>
      <c r="B638" s="16" t="s">
        <v>2122</v>
      </c>
      <c r="C638" s="79" t="s">
        <v>2122</v>
      </c>
      <c r="D638" s="63" t="s">
        <v>47</v>
      </c>
      <c r="E638" s="3"/>
      <c r="F638" s="26"/>
      <c r="G638" s="38"/>
      <c r="H638" s="30"/>
    </row>
    <row r="639" spans="1:8" ht="31.5">
      <c r="A639" s="29">
        <v>638</v>
      </c>
      <c r="B639" s="5" t="s">
        <v>537</v>
      </c>
      <c r="C639" s="72" t="s">
        <v>537</v>
      </c>
      <c r="D639" s="35" t="s">
        <v>47</v>
      </c>
      <c r="E639" s="3" t="s">
        <v>47</v>
      </c>
      <c r="F639" s="26"/>
      <c r="G639" s="38"/>
      <c r="H639" s="30"/>
    </row>
    <row r="640" spans="1:8">
      <c r="A640" s="29">
        <v>639</v>
      </c>
      <c r="B640" s="5" t="s">
        <v>538</v>
      </c>
      <c r="C640" s="72" t="s">
        <v>538</v>
      </c>
      <c r="D640" s="35" t="s">
        <v>47</v>
      </c>
      <c r="E640" s="3" t="s">
        <v>47</v>
      </c>
      <c r="F640" s="26"/>
      <c r="G640" s="38"/>
      <c r="H640" s="30"/>
    </row>
    <row r="641" spans="1:8" ht="30">
      <c r="A641" s="34">
        <v>640</v>
      </c>
      <c r="B641" s="5" t="s">
        <v>95</v>
      </c>
      <c r="C641" s="72" t="s">
        <v>1226</v>
      </c>
      <c r="D641" s="35" t="s">
        <v>18</v>
      </c>
      <c r="E641" s="3" t="s">
        <v>1227</v>
      </c>
      <c r="F641" s="26"/>
      <c r="G641" s="38"/>
      <c r="H641" s="30"/>
    </row>
    <row r="642" spans="1:8">
      <c r="A642" s="29">
        <v>641</v>
      </c>
      <c r="B642" s="5" t="s">
        <v>539</v>
      </c>
      <c r="C642" s="72" t="s">
        <v>539</v>
      </c>
      <c r="D642" s="35" t="s">
        <v>47</v>
      </c>
      <c r="E642" s="3" t="s">
        <v>47</v>
      </c>
      <c r="F642" s="26"/>
      <c r="G642" s="38"/>
      <c r="H642" s="30"/>
    </row>
    <row r="643" spans="1:8" ht="31.5">
      <c r="A643" s="29">
        <v>642</v>
      </c>
      <c r="B643" s="5" t="s">
        <v>540</v>
      </c>
      <c r="C643" s="72" t="s">
        <v>540</v>
      </c>
      <c r="D643" s="35" t="s">
        <v>47</v>
      </c>
      <c r="E643" s="3" t="s">
        <v>47</v>
      </c>
      <c r="F643" s="26"/>
      <c r="G643" s="38"/>
      <c r="H643" s="30"/>
    </row>
    <row r="644" spans="1:8" ht="31.5">
      <c r="A644" s="34">
        <v>643</v>
      </c>
      <c r="B644" s="5" t="s">
        <v>541</v>
      </c>
      <c r="C644" s="72" t="s">
        <v>541</v>
      </c>
      <c r="D644" s="35" t="s">
        <v>47</v>
      </c>
      <c r="E644" s="3" t="s">
        <v>47</v>
      </c>
      <c r="F644" s="26"/>
      <c r="G644" s="38"/>
      <c r="H644" s="30"/>
    </row>
    <row r="645" spans="1:8" ht="31.5">
      <c r="A645" s="29">
        <v>644</v>
      </c>
      <c r="B645" s="5" t="s">
        <v>542</v>
      </c>
      <c r="C645" s="72" t="s">
        <v>542</v>
      </c>
      <c r="D645" s="35" t="s">
        <v>47</v>
      </c>
      <c r="E645" s="3" t="s">
        <v>47</v>
      </c>
      <c r="F645" s="26"/>
      <c r="G645" s="38"/>
      <c r="H645" s="30"/>
    </row>
    <row r="646" spans="1:8" ht="31.5">
      <c r="A646" s="29">
        <v>645</v>
      </c>
      <c r="B646" s="5" t="s">
        <v>543</v>
      </c>
      <c r="C646" s="72" t="s">
        <v>543</v>
      </c>
      <c r="D646" s="35" t="s">
        <v>47</v>
      </c>
      <c r="E646" s="3" t="s">
        <v>47</v>
      </c>
      <c r="F646" s="26"/>
      <c r="G646" s="38"/>
      <c r="H646" s="30"/>
    </row>
    <row r="647" spans="1:8" ht="31.5">
      <c r="A647" s="34">
        <v>646</v>
      </c>
      <c r="B647" s="5" t="s">
        <v>544</v>
      </c>
      <c r="C647" s="72" t="s">
        <v>544</v>
      </c>
      <c r="D647" s="35" t="s">
        <v>47</v>
      </c>
      <c r="E647" s="3" t="s">
        <v>47</v>
      </c>
      <c r="F647" s="26"/>
      <c r="G647" s="38"/>
      <c r="H647" s="30"/>
    </row>
    <row r="648" spans="1:8">
      <c r="A648" s="29">
        <v>647</v>
      </c>
      <c r="B648" s="5" t="s">
        <v>545</v>
      </c>
      <c r="C648" s="72" t="s">
        <v>545</v>
      </c>
      <c r="D648" s="35" t="s">
        <v>47</v>
      </c>
      <c r="E648" s="3" t="s">
        <v>47</v>
      </c>
      <c r="F648" s="26"/>
      <c r="G648" s="38"/>
      <c r="H648" s="30"/>
    </row>
    <row r="649" spans="1:8">
      <c r="A649" s="29">
        <v>648</v>
      </c>
      <c r="B649" s="5" t="s">
        <v>546</v>
      </c>
      <c r="C649" s="72" t="s">
        <v>546</v>
      </c>
      <c r="D649" s="35" t="s">
        <v>47</v>
      </c>
      <c r="E649" s="3" t="s">
        <v>47</v>
      </c>
      <c r="F649" s="26"/>
      <c r="G649" s="38"/>
      <c r="H649" s="30"/>
    </row>
    <row r="650" spans="1:8">
      <c r="A650" s="34">
        <v>649</v>
      </c>
      <c r="B650" s="5" t="s">
        <v>547</v>
      </c>
      <c r="C650" s="72" t="s">
        <v>547</v>
      </c>
      <c r="D650" s="35" t="s">
        <v>47</v>
      </c>
      <c r="E650" s="3" t="s">
        <v>47</v>
      </c>
      <c r="F650" s="26"/>
      <c r="G650" s="38"/>
      <c r="H650" s="30"/>
    </row>
    <row r="651" spans="1:8">
      <c r="A651" s="29">
        <v>650</v>
      </c>
      <c r="B651" s="16" t="s">
        <v>2123</v>
      </c>
      <c r="C651" s="77" t="s">
        <v>2123</v>
      </c>
      <c r="D651" s="63" t="s">
        <v>47</v>
      </c>
      <c r="E651" s="3"/>
      <c r="F651" s="26"/>
      <c r="G651" s="38"/>
      <c r="H651" s="30"/>
    </row>
    <row r="652" spans="1:8">
      <c r="A652" s="29">
        <v>651</v>
      </c>
      <c r="B652" s="5" t="s">
        <v>66</v>
      </c>
      <c r="C652" s="72" t="s">
        <v>1228</v>
      </c>
      <c r="D652" s="35" t="s">
        <v>18</v>
      </c>
      <c r="E652" s="3" t="s">
        <v>186</v>
      </c>
      <c r="F652" s="26" t="s">
        <v>2083</v>
      </c>
      <c r="G652" s="38"/>
      <c r="H652" s="30"/>
    </row>
    <row r="653" spans="1:8" ht="30">
      <c r="A653" s="34">
        <v>652</v>
      </c>
      <c r="B653" s="5" t="s">
        <v>96</v>
      </c>
      <c r="C653" s="72" t="s">
        <v>1229</v>
      </c>
      <c r="D653" s="35" t="s">
        <v>245</v>
      </c>
      <c r="E653" s="3" t="s">
        <v>212</v>
      </c>
      <c r="F653" s="26"/>
      <c r="G653" s="38"/>
      <c r="H653" s="30"/>
    </row>
    <row r="654" spans="1:8">
      <c r="A654" s="29">
        <v>653</v>
      </c>
      <c r="B654" s="5" t="s">
        <v>99</v>
      </c>
      <c r="C654" s="72" t="s">
        <v>1230</v>
      </c>
      <c r="D654" s="35" t="s">
        <v>18</v>
      </c>
      <c r="E654" s="3" t="s">
        <v>213</v>
      </c>
      <c r="F654" s="26"/>
      <c r="G654" s="38"/>
      <c r="H654" s="30"/>
    </row>
    <row r="655" spans="1:8">
      <c r="A655" s="29">
        <v>654</v>
      </c>
      <c r="B655" s="5" t="s">
        <v>50</v>
      </c>
      <c r="C655" s="72" t="s">
        <v>1231</v>
      </c>
      <c r="D655" s="35" t="s">
        <v>18</v>
      </c>
      <c r="E655" s="44" t="s">
        <v>2081</v>
      </c>
      <c r="F655" s="26">
        <v>-20</v>
      </c>
      <c r="G655" s="38"/>
      <c r="H655" s="30"/>
    </row>
    <row r="656" spans="1:8">
      <c r="A656" s="34">
        <v>655</v>
      </c>
      <c r="B656" s="5" t="s">
        <v>1233</v>
      </c>
      <c r="C656" s="72" t="s">
        <v>1232</v>
      </c>
      <c r="D656" s="35" t="s">
        <v>47</v>
      </c>
      <c r="E656" s="44" t="s">
        <v>185</v>
      </c>
      <c r="F656" s="26">
        <v>-20</v>
      </c>
      <c r="G656" s="38"/>
      <c r="H656" s="30"/>
    </row>
    <row r="657" spans="1:8">
      <c r="A657" s="29">
        <v>656</v>
      </c>
      <c r="B657" s="5" t="s">
        <v>1235</v>
      </c>
      <c r="C657" s="72" t="s">
        <v>1234</v>
      </c>
      <c r="D657" s="35" t="s">
        <v>47</v>
      </c>
      <c r="E657" s="44">
        <v>1</v>
      </c>
      <c r="F657" s="26" t="s">
        <v>2085</v>
      </c>
      <c r="G657" s="38"/>
      <c r="H657" s="30"/>
    </row>
    <row r="658" spans="1:8" ht="31.5">
      <c r="A658" s="29">
        <v>657</v>
      </c>
      <c r="B658" s="5" t="s">
        <v>548</v>
      </c>
      <c r="C658" s="72" t="s">
        <v>548</v>
      </c>
      <c r="D658" s="35" t="s">
        <v>47</v>
      </c>
      <c r="E658" s="3" t="s">
        <v>47</v>
      </c>
      <c r="F658" s="26"/>
      <c r="G658" s="38"/>
      <c r="H658" s="30"/>
    </row>
    <row r="659" spans="1:8">
      <c r="A659" s="34">
        <v>658</v>
      </c>
      <c r="B659" s="5" t="s">
        <v>49</v>
      </c>
      <c r="C659" s="72" t="s">
        <v>1236</v>
      </c>
      <c r="D659" s="35" t="s">
        <v>18</v>
      </c>
      <c r="E659" s="44" t="s">
        <v>2082</v>
      </c>
      <c r="F659" s="26" t="s">
        <v>2084</v>
      </c>
      <c r="G659" s="38"/>
      <c r="H659" s="30"/>
    </row>
    <row r="660" spans="1:8">
      <c r="A660" s="29">
        <v>659</v>
      </c>
      <c r="B660" s="5" t="s">
        <v>60</v>
      </c>
      <c r="C660" s="72" t="s">
        <v>1237</v>
      </c>
      <c r="D660" s="35" t="s">
        <v>47</v>
      </c>
      <c r="E660" s="44" t="s">
        <v>176</v>
      </c>
      <c r="F660" s="26" t="s">
        <v>2084</v>
      </c>
      <c r="G660" s="38"/>
      <c r="H660" s="30"/>
    </row>
    <row r="661" spans="1:8">
      <c r="A661" s="29">
        <v>660</v>
      </c>
      <c r="B661" s="5" t="s">
        <v>1239</v>
      </c>
      <c r="C661" s="72" t="s">
        <v>1238</v>
      </c>
      <c r="D661" s="35" t="s">
        <v>47</v>
      </c>
      <c r="E661" s="44" t="s">
        <v>212</v>
      </c>
      <c r="F661" s="26" t="s">
        <v>2083</v>
      </c>
      <c r="G661" s="38"/>
      <c r="H661" s="30"/>
    </row>
    <row r="662" spans="1:8">
      <c r="A662" s="34">
        <v>661</v>
      </c>
      <c r="B662" s="5" t="s">
        <v>1241</v>
      </c>
      <c r="C662" s="72" t="s">
        <v>1240</v>
      </c>
      <c r="D662" s="35" t="s">
        <v>47</v>
      </c>
      <c r="E662" s="44">
        <v>1</v>
      </c>
      <c r="F662" s="26" t="s">
        <v>2085</v>
      </c>
      <c r="G662" s="38"/>
      <c r="H662" s="30"/>
    </row>
    <row r="663" spans="1:8">
      <c r="A663" s="29">
        <v>662</v>
      </c>
      <c r="B663" s="5" t="s">
        <v>549</v>
      </c>
      <c r="C663" s="72" t="s">
        <v>549</v>
      </c>
      <c r="D663" s="35" t="s">
        <v>47</v>
      </c>
      <c r="E663" s="3" t="s">
        <v>47</v>
      </c>
      <c r="F663" s="26"/>
      <c r="G663" s="38"/>
      <c r="H663" s="30"/>
    </row>
    <row r="664" spans="1:8">
      <c r="A664" s="29">
        <v>663</v>
      </c>
      <c r="B664" s="16" t="s">
        <v>2120</v>
      </c>
      <c r="C664" s="78" t="s">
        <v>2120</v>
      </c>
      <c r="D664" s="63" t="s">
        <v>47</v>
      </c>
      <c r="E664" s="3"/>
      <c r="F664" s="26"/>
      <c r="G664" s="38"/>
      <c r="H664" s="30"/>
    </row>
    <row r="665" spans="1:8">
      <c r="A665" s="34">
        <v>664</v>
      </c>
      <c r="B665" s="16" t="s">
        <v>2126</v>
      </c>
      <c r="C665" s="78" t="s">
        <v>2126</v>
      </c>
      <c r="D665" s="63" t="s">
        <v>47</v>
      </c>
      <c r="E665" s="3"/>
      <c r="F665" s="26"/>
      <c r="G665" s="38"/>
      <c r="H665" s="30"/>
    </row>
    <row r="666" spans="1:8">
      <c r="A666" s="29">
        <v>665</v>
      </c>
      <c r="B666" s="5" t="s">
        <v>550</v>
      </c>
      <c r="C666" s="72" t="s">
        <v>550</v>
      </c>
      <c r="D666" s="35" t="s">
        <v>47</v>
      </c>
      <c r="E666" s="3" t="s">
        <v>47</v>
      </c>
      <c r="F666" s="26"/>
      <c r="G666" s="38"/>
      <c r="H666" s="30"/>
    </row>
    <row r="667" spans="1:8" ht="31.5">
      <c r="A667" s="29">
        <v>666</v>
      </c>
      <c r="B667" s="16" t="s">
        <v>2119</v>
      </c>
      <c r="C667" s="78" t="s">
        <v>2119</v>
      </c>
      <c r="D667" s="63" t="s">
        <v>47</v>
      </c>
      <c r="E667" s="3"/>
      <c r="F667" s="26"/>
      <c r="G667" s="38"/>
      <c r="H667" s="30"/>
    </row>
    <row r="668" spans="1:8" ht="31.5">
      <c r="A668" s="34">
        <v>667</v>
      </c>
      <c r="B668" s="16" t="s">
        <v>2130</v>
      </c>
      <c r="C668" s="77" t="s">
        <v>2130</v>
      </c>
      <c r="D668" s="63" t="s">
        <v>47</v>
      </c>
      <c r="E668" s="3"/>
      <c r="F668" s="26"/>
      <c r="G668" s="38"/>
      <c r="H668" s="30"/>
    </row>
    <row r="669" spans="1:8" ht="47.25">
      <c r="A669" s="29">
        <v>668</v>
      </c>
      <c r="B669" s="5" t="s">
        <v>551</v>
      </c>
      <c r="C669" s="72" t="s">
        <v>551</v>
      </c>
      <c r="D669" s="35" t="s">
        <v>47</v>
      </c>
      <c r="E669" s="3" t="s">
        <v>47</v>
      </c>
      <c r="F669" s="26"/>
      <c r="G669" s="38"/>
      <c r="H669" s="30"/>
    </row>
    <row r="670" spans="1:8" ht="63">
      <c r="A670" s="29">
        <v>669</v>
      </c>
      <c r="B670" s="5" t="s">
        <v>552</v>
      </c>
      <c r="C670" s="72" t="s">
        <v>552</v>
      </c>
      <c r="D670" s="35" t="s">
        <v>47</v>
      </c>
      <c r="E670" s="3" t="s">
        <v>47</v>
      </c>
      <c r="F670" s="26"/>
      <c r="G670" s="38"/>
      <c r="H670" s="30"/>
    </row>
    <row r="671" spans="1:8" ht="47.25">
      <c r="A671" s="34">
        <v>670</v>
      </c>
      <c r="B671" s="5" t="s">
        <v>553</v>
      </c>
      <c r="C671" s="72" t="s">
        <v>553</v>
      </c>
      <c r="D671" s="35" t="s">
        <v>47</v>
      </c>
      <c r="E671" s="3" t="s">
        <v>47</v>
      </c>
      <c r="F671" s="26"/>
      <c r="G671" s="38"/>
      <c r="H671" s="30"/>
    </row>
    <row r="672" spans="1:8">
      <c r="A672" s="29">
        <v>671</v>
      </c>
      <c r="B672" s="5" t="s">
        <v>554</v>
      </c>
      <c r="C672" s="72" t="s">
        <v>554</v>
      </c>
      <c r="D672" s="35" t="s">
        <v>47</v>
      </c>
      <c r="E672" s="3" t="s">
        <v>47</v>
      </c>
      <c r="F672" s="26"/>
      <c r="G672" s="38"/>
      <c r="H672" s="30"/>
    </row>
    <row r="673" spans="1:8" ht="31.5">
      <c r="A673" s="29">
        <v>672</v>
      </c>
      <c r="B673" s="5" t="s">
        <v>555</v>
      </c>
      <c r="C673" s="72" t="s">
        <v>555</v>
      </c>
      <c r="D673" s="35" t="s">
        <v>47</v>
      </c>
      <c r="E673" s="3" t="s">
        <v>47</v>
      </c>
      <c r="F673" s="26"/>
      <c r="G673" s="38"/>
      <c r="H673" s="30"/>
    </row>
    <row r="674" spans="1:8" ht="31.5">
      <c r="A674" s="34">
        <v>673</v>
      </c>
      <c r="B674" s="5" t="s">
        <v>556</v>
      </c>
      <c r="C674" s="72" t="s">
        <v>556</v>
      </c>
      <c r="D674" s="35" t="s">
        <v>47</v>
      </c>
      <c r="E674" s="3" t="s">
        <v>47</v>
      </c>
      <c r="F674" s="26"/>
      <c r="G674" s="38"/>
      <c r="H674" s="30"/>
    </row>
    <row r="675" spans="1:8">
      <c r="A675" s="29">
        <v>674</v>
      </c>
      <c r="B675" s="5" t="s">
        <v>86</v>
      </c>
      <c r="C675" s="72" t="s">
        <v>1242</v>
      </c>
      <c r="D675" s="35" t="s">
        <v>47</v>
      </c>
      <c r="E675" s="44" t="s">
        <v>47</v>
      </c>
      <c r="F675" s="26"/>
      <c r="G675" s="38"/>
      <c r="H675" s="30"/>
    </row>
    <row r="676" spans="1:8">
      <c r="A676" s="29">
        <v>675</v>
      </c>
      <c r="B676" s="75" t="s">
        <v>2118</v>
      </c>
      <c r="C676" s="77" t="s">
        <v>2118</v>
      </c>
      <c r="D676" s="63" t="s">
        <v>47</v>
      </c>
      <c r="E676" s="35"/>
      <c r="F676" s="36"/>
      <c r="G676" s="39"/>
      <c r="H676" s="37"/>
    </row>
    <row r="677" spans="1:8">
      <c r="A677" s="34">
        <v>676</v>
      </c>
      <c r="B677" s="74" t="s">
        <v>557</v>
      </c>
      <c r="C677" s="72" t="s">
        <v>557</v>
      </c>
      <c r="D677" s="35" t="s">
        <v>47</v>
      </c>
      <c r="E677" s="35" t="s">
        <v>47</v>
      </c>
      <c r="F677" s="36"/>
      <c r="G677" s="39"/>
      <c r="H677" s="37"/>
    </row>
    <row r="678" spans="1:8">
      <c r="A678" s="29">
        <v>677</v>
      </c>
      <c r="B678" s="8" t="s">
        <v>2355</v>
      </c>
      <c r="C678" s="81" t="s">
        <v>503</v>
      </c>
      <c r="D678" s="63" t="s">
        <v>47</v>
      </c>
      <c r="E678" s="3" t="s">
        <v>47</v>
      </c>
      <c r="F678" s="26"/>
      <c r="G678" s="38"/>
      <c r="H678" s="30"/>
    </row>
    <row r="679" spans="1:8">
      <c r="A679" s="34">
        <v>678</v>
      </c>
      <c r="B679" s="16"/>
      <c r="C679" s="77"/>
      <c r="D679" s="63"/>
      <c r="E679" s="3"/>
      <c r="F679" s="26"/>
      <c r="G679" s="38"/>
      <c r="H679" s="30"/>
    </row>
    <row r="680" spans="1:8">
      <c r="A680" s="29">
        <v>679</v>
      </c>
      <c r="B680" s="16"/>
      <c r="C680" s="78"/>
      <c r="D680" s="63"/>
      <c r="E680" s="3"/>
      <c r="F680" s="26"/>
      <c r="G680" s="38"/>
      <c r="H680" s="30"/>
    </row>
    <row r="681" spans="1:8">
      <c r="A681" s="34">
        <v>680</v>
      </c>
      <c r="B681" s="16"/>
      <c r="C681" s="78"/>
      <c r="D681" s="63"/>
      <c r="E681" s="3"/>
      <c r="F681" s="26"/>
      <c r="G681" s="38"/>
      <c r="H681" s="30"/>
    </row>
    <row r="682" spans="1:8">
      <c r="A682" s="29">
        <v>681</v>
      </c>
      <c r="B682" s="16"/>
      <c r="C682" s="78"/>
      <c r="D682" s="63"/>
      <c r="E682" s="3"/>
      <c r="F682" s="26"/>
      <c r="G682" s="38"/>
      <c r="H682" s="30"/>
    </row>
    <row r="683" spans="1:8">
      <c r="A683" s="34">
        <v>682</v>
      </c>
      <c r="B683" s="16"/>
      <c r="C683" s="77"/>
      <c r="D683" s="63"/>
      <c r="E683" s="3"/>
      <c r="F683" s="26"/>
      <c r="G683" s="38"/>
      <c r="H683" s="30"/>
    </row>
    <row r="684" spans="1:8">
      <c r="A684" s="29">
        <v>683</v>
      </c>
      <c r="B684" s="75"/>
      <c r="C684" s="77"/>
      <c r="D684" s="63"/>
      <c r="E684" s="35"/>
      <c r="F684" s="36"/>
      <c r="G684" s="39"/>
      <c r="H684" s="37"/>
    </row>
    <row r="685" spans="1:8">
      <c r="A685" s="34">
        <v>684</v>
      </c>
      <c r="B685" s="74"/>
      <c r="C685" s="70"/>
      <c r="D685" s="35"/>
      <c r="E685" s="35"/>
      <c r="F685" s="36"/>
      <c r="G685" s="39"/>
      <c r="H685" s="37"/>
    </row>
    <row r="686" spans="1:8">
      <c r="A686" s="29">
        <v>685</v>
      </c>
      <c r="B686" s="74"/>
      <c r="C686" s="4"/>
      <c r="D686" s="35"/>
      <c r="E686" s="35"/>
      <c r="F686" s="36"/>
      <c r="G686" s="39"/>
      <c r="H686" s="37"/>
    </row>
  </sheetData>
  <conditionalFormatting sqref="B679:B686">
    <cfRule type="duplicateValues" dxfId="108" priority="5"/>
  </conditionalFormatting>
  <conditionalFormatting sqref="C231">
    <cfRule type="duplicateValues" dxfId="107" priority="2"/>
  </conditionalFormatting>
  <conditionalFormatting sqref="B232:B677 B2:B230">
    <cfRule type="duplicateValues" dxfId="106" priority="3"/>
  </conditionalFormatting>
  <conditionalFormatting sqref="B2:B686">
    <cfRule type="duplicateValues" dxfId="105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D77A-D5CA-4911-B862-02E29D614A76}">
  <dimension ref="B1:C1"/>
  <sheetViews>
    <sheetView workbookViewId="0">
      <selection activeCell="F8" sqref="F8"/>
    </sheetView>
  </sheetViews>
  <sheetFormatPr defaultRowHeight="15"/>
  <cols>
    <col min="2" max="2" width="20" bestFit="1" customWidth="1"/>
    <col min="3" max="3" width="15.7109375" bestFit="1" customWidth="1"/>
  </cols>
  <sheetData>
    <row r="1" spans="2:3">
      <c r="B1" s="18" t="s">
        <v>16</v>
      </c>
      <c r="C1" s="18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33"/>
  <sheetViews>
    <sheetView tabSelected="1" topLeftCell="A480" zoomScale="85" zoomScaleNormal="85" workbookViewId="0">
      <selection activeCell="J484" sqref="J484"/>
    </sheetView>
  </sheetViews>
  <sheetFormatPr defaultRowHeight="15.75"/>
  <cols>
    <col min="1" max="1" width="9.140625" style="15"/>
    <col min="2" max="2" width="16" style="20" customWidth="1"/>
    <col min="3" max="3" width="32.7109375" customWidth="1"/>
    <col min="4" max="4" width="15.28515625" customWidth="1"/>
    <col min="5" max="5" width="19.85546875" style="13" customWidth="1"/>
    <col min="6" max="6" width="19.28515625" style="7" customWidth="1"/>
    <col min="7" max="7" width="14" style="10" customWidth="1"/>
    <col min="8" max="8" width="14.7109375" style="10" customWidth="1"/>
    <col min="9" max="9" width="10.140625" style="11" customWidth="1"/>
    <col min="10" max="10" width="15.5703125" style="14" bestFit="1" customWidth="1"/>
    <col min="11" max="11" width="16.140625" style="12" customWidth="1"/>
    <col min="12" max="12" width="19.28515625" style="7" customWidth="1"/>
    <col min="13" max="13" width="18.85546875" customWidth="1"/>
    <col min="14" max="14" width="24.28515625" style="7" customWidth="1"/>
    <col min="15" max="15" width="17.42578125" style="7" customWidth="1"/>
    <col min="16" max="16" width="18.85546875" style="51" customWidth="1"/>
    <col min="17" max="17" width="16.28515625" style="51" customWidth="1"/>
    <col min="18" max="18" width="14" style="7" customWidth="1"/>
    <col min="19" max="19" width="25.28515625" customWidth="1"/>
    <col min="20" max="20" width="11" customWidth="1"/>
    <col min="21" max="21" width="16.42578125" style="23" customWidth="1"/>
  </cols>
  <sheetData>
    <row r="1" spans="1:21" s="2" customFormat="1" ht="47.25">
      <c r="A1" s="1" t="s">
        <v>12</v>
      </c>
      <c r="B1" s="52" t="s">
        <v>6</v>
      </c>
      <c r="C1" s="1" t="s">
        <v>0</v>
      </c>
      <c r="D1" s="1" t="s">
        <v>17</v>
      </c>
      <c r="E1" s="65" t="s">
        <v>1</v>
      </c>
      <c r="F1" s="1" t="s">
        <v>2</v>
      </c>
      <c r="G1" s="1" t="s">
        <v>13</v>
      </c>
      <c r="H1" s="1" t="s">
        <v>3</v>
      </c>
      <c r="I1" s="1" t="s">
        <v>4</v>
      </c>
      <c r="J1" s="52" t="s">
        <v>8</v>
      </c>
      <c r="K1" s="1" t="s">
        <v>318</v>
      </c>
      <c r="L1" s="1" t="s">
        <v>10</v>
      </c>
      <c r="M1" s="1" t="s">
        <v>9</v>
      </c>
      <c r="N1" s="1" t="s">
        <v>319</v>
      </c>
      <c r="O1" s="1" t="s">
        <v>5</v>
      </c>
      <c r="P1" s="53" t="s">
        <v>7</v>
      </c>
      <c r="Q1" s="53" t="s">
        <v>247</v>
      </c>
      <c r="R1" s="1" t="s">
        <v>14</v>
      </c>
      <c r="S1" s="1" t="s">
        <v>11</v>
      </c>
      <c r="T1" s="54" t="s">
        <v>16</v>
      </c>
      <c r="U1" s="1" t="s">
        <v>15</v>
      </c>
    </row>
    <row r="2" spans="1:21" s="2" customFormat="1" ht="45">
      <c r="A2" s="24">
        <v>1</v>
      </c>
      <c r="B2" s="25">
        <v>43192</v>
      </c>
      <c r="C2" s="55" t="str">
        <f>IFERROR(VLOOKUP($E2,'Product Master'!B:E,2,),"Enter Data in Product Master")</f>
        <v xml:space="preserve">Intel 8 th Gen Core i7 8700K 3.7 GHz </v>
      </c>
      <c r="D2" s="24">
        <f>IFERROR(VLOOKUP(E2,'Product Master'!B:G,6,),"Assign Product Category")</f>
        <v>0</v>
      </c>
      <c r="E2" s="127" t="s">
        <v>558</v>
      </c>
      <c r="F2" s="24" t="s">
        <v>47</v>
      </c>
      <c r="G2" s="24" t="str">
        <f>IFERROR(VLOOKUP(E2,'Product Master'!B:E,3,),"-")</f>
        <v>NA</v>
      </c>
      <c r="H2" s="24">
        <f>IFERROR(VLOOKUP($E2,'Product Master'!B:E,4,),"-")</f>
        <v>1</v>
      </c>
      <c r="I2" s="24">
        <v>1</v>
      </c>
      <c r="J2" s="25" t="s">
        <v>228</v>
      </c>
      <c r="K2" s="24" t="s">
        <v>1567</v>
      </c>
      <c r="L2" s="24" t="s">
        <v>1568</v>
      </c>
      <c r="M2" s="24" t="s">
        <v>1871</v>
      </c>
      <c r="N2" s="24"/>
      <c r="O2" s="24" t="s">
        <v>1673</v>
      </c>
      <c r="P2" s="49">
        <v>28750</v>
      </c>
      <c r="Q2" s="49">
        <f t="shared" ref="Q2:Q9" si="0">I2*P2</f>
        <v>28750</v>
      </c>
      <c r="R2" s="24" t="s">
        <v>230</v>
      </c>
      <c r="S2" s="57"/>
      <c r="T2" s="56" t="str">
        <f>IF(ISBLANK(VLOOKUP($E2,'Product Master'!B:F,5,FALSE)),"-",(VLOOKUP($E2,'Product Master'!B:F,5,FALSE)))</f>
        <v>RT</v>
      </c>
      <c r="U2" s="24" t="s">
        <v>2085</v>
      </c>
    </row>
    <row r="3" spans="1:21" s="2" customFormat="1" ht="30">
      <c r="A3" s="24">
        <f>A2+1</f>
        <v>2</v>
      </c>
      <c r="B3" s="25">
        <v>43192</v>
      </c>
      <c r="C3" s="55" t="str">
        <f>IFERROR(VLOOKUP($E3,'Product Master'!B:E,2,),"Enter Data in Product Master")</f>
        <v>Asus Prime Z370P LGA 1151</v>
      </c>
      <c r="D3" s="24">
        <f>IFERROR(VLOOKUP(E3,'Product Master'!B:G,6,),"Assign Product Category")</f>
        <v>0</v>
      </c>
      <c r="E3" s="127" t="s">
        <v>559</v>
      </c>
      <c r="F3" s="24" t="s">
        <v>47</v>
      </c>
      <c r="G3" s="24" t="str">
        <f>IFERROR(VLOOKUP(E3,'Product Master'!B:E,3,),"-")</f>
        <v>NA</v>
      </c>
      <c r="H3" s="24">
        <f>IFERROR(VLOOKUP($E3,'Product Master'!B:E,4,),"-")</f>
        <v>1</v>
      </c>
      <c r="I3" s="24">
        <v>1</v>
      </c>
      <c r="J3" s="25" t="s">
        <v>228</v>
      </c>
      <c r="K3" s="24"/>
      <c r="L3" s="24"/>
      <c r="M3" s="24"/>
      <c r="N3" s="24"/>
      <c r="O3" s="24"/>
      <c r="P3" s="49">
        <v>12900</v>
      </c>
      <c r="Q3" s="49">
        <f t="shared" si="0"/>
        <v>12900</v>
      </c>
      <c r="R3" s="24" t="s">
        <v>230</v>
      </c>
      <c r="S3" s="57"/>
      <c r="T3" s="56" t="str">
        <f>IF(ISBLANK(VLOOKUP($E3,'Product Master'!B:F,5,FALSE)),"-",(VLOOKUP($E3,'Product Master'!B:F,5,FALSE)))</f>
        <v>RT</v>
      </c>
      <c r="U3" s="24" t="s">
        <v>2085</v>
      </c>
    </row>
    <row r="4" spans="1:21" s="2" customFormat="1" ht="60">
      <c r="A4" s="24">
        <f t="shared" ref="A4:A67" si="1">A3+1</f>
        <v>3</v>
      </c>
      <c r="B4" s="25">
        <v>43192</v>
      </c>
      <c r="C4" s="55" t="str">
        <f>IFERROR(VLOOKUP($E4,'Product Master'!B:E,2,),"Enter Data in Product Master")</f>
        <v>Corsair Vengeance LPX 8 GB DDR4 D Ram 2666 MHz PC4-21300</v>
      </c>
      <c r="D4" s="24">
        <f>IFERROR(VLOOKUP(E4,'Product Master'!B:G,6,),"Assign Product Category")</f>
        <v>0</v>
      </c>
      <c r="E4" s="127" t="s">
        <v>560</v>
      </c>
      <c r="F4" s="24" t="s">
        <v>47</v>
      </c>
      <c r="G4" s="24" t="str">
        <f>IFERROR(VLOOKUP(E4,'Product Master'!B:E,3,),"-")</f>
        <v>NA</v>
      </c>
      <c r="H4" s="24">
        <f>IFERROR(VLOOKUP($E4,'Product Master'!B:E,4,),"-")</f>
        <v>1</v>
      </c>
      <c r="I4" s="24">
        <v>1</v>
      </c>
      <c r="J4" s="25" t="s">
        <v>228</v>
      </c>
      <c r="K4" s="24"/>
      <c r="L4" s="24"/>
      <c r="M4" s="24"/>
      <c r="N4" s="24"/>
      <c r="O4" s="24"/>
      <c r="P4" s="49">
        <v>6600</v>
      </c>
      <c r="Q4" s="49">
        <f t="shared" si="0"/>
        <v>6600</v>
      </c>
      <c r="R4" s="24" t="s">
        <v>230</v>
      </c>
      <c r="S4" s="57"/>
      <c r="T4" s="56" t="str">
        <f>IF(ISBLANK(VLOOKUP($E4,'Product Master'!B:F,5,FALSE)),"-",(VLOOKUP($E4,'Product Master'!B:F,5,FALSE)))</f>
        <v>RT</v>
      </c>
      <c r="U4" s="24" t="s">
        <v>2085</v>
      </c>
    </row>
    <row r="5" spans="1:21" s="2" customFormat="1" ht="45">
      <c r="A5" s="24">
        <f t="shared" si="1"/>
        <v>4</v>
      </c>
      <c r="B5" s="25">
        <v>43192</v>
      </c>
      <c r="C5" s="55" t="str">
        <f>IFERROR(VLOOKUP($E5,'Product Master'!B:E,2,),"Enter Data in Product Master")</f>
        <v>Samsung 960 Evo Series-250 GB Hard Disk</v>
      </c>
      <c r="D5" s="24">
        <f>IFERROR(VLOOKUP(E5,'Product Master'!B:G,6,),"Assign Product Category")</f>
        <v>0</v>
      </c>
      <c r="E5" s="127" t="s">
        <v>561</v>
      </c>
      <c r="F5" s="24" t="s">
        <v>47</v>
      </c>
      <c r="G5" s="24" t="str">
        <f>IFERROR(VLOOKUP(E5,'Product Master'!B:E,3,),"-")</f>
        <v>NA</v>
      </c>
      <c r="H5" s="24">
        <f>IFERROR(VLOOKUP($E5,'Product Master'!B:E,4,),"-")</f>
        <v>1</v>
      </c>
      <c r="I5" s="24">
        <v>1</v>
      </c>
      <c r="J5" s="25" t="s">
        <v>228</v>
      </c>
      <c r="K5" s="24"/>
      <c r="L5" s="24"/>
      <c r="M5" s="24"/>
      <c r="N5" s="24"/>
      <c r="O5" s="24"/>
      <c r="P5" s="49">
        <v>9900</v>
      </c>
      <c r="Q5" s="49">
        <f t="shared" si="0"/>
        <v>9900</v>
      </c>
      <c r="R5" s="24" t="s">
        <v>230</v>
      </c>
      <c r="S5" s="57"/>
      <c r="T5" s="56" t="str">
        <f>IF(ISBLANK(VLOOKUP($E5,'Product Master'!B:F,5,FALSE)),"-",(VLOOKUP($E5,'Product Master'!B:F,5,FALSE)))</f>
        <v>RT</v>
      </c>
      <c r="U5" s="24" t="s">
        <v>2085</v>
      </c>
    </row>
    <row r="6" spans="1:21" s="2" customFormat="1" ht="30">
      <c r="A6" s="24">
        <f t="shared" si="1"/>
        <v>5</v>
      </c>
      <c r="B6" s="25">
        <v>43192</v>
      </c>
      <c r="C6" s="55" t="str">
        <f>IFERROR(VLOOKUP($E6,'Product Master'!B:E,2,),"Enter Data in Product Master")</f>
        <v xml:space="preserve">Cooler Master Box Lite 5 CPU Case </v>
      </c>
      <c r="D6" s="24">
        <f>IFERROR(VLOOKUP(E6,'Product Master'!B:G,6,),"Assign Product Category")</f>
        <v>0</v>
      </c>
      <c r="E6" s="127" t="s">
        <v>562</v>
      </c>
      <c r="F6" s="24" t="s">
        <v>47</v>
      </c>
      <c r="G6" s="24" t="str">
        <f>IFERROR(VLOOKUP(E6,'Product Master'!B:E,3,),"-")</f>
        <v>NA</v>
      </c>
      <c r="H6" s="24">
        <f>IFERROR(VLOOKUP($E6,'Product Master'!B:E,4,),"-")</f>
        <v>1</v>
      </c>
      <c r="I6" s="24">
        <v>1</v>
      </c>
      <c r="J6" s="25" t="s">
        <v>228</v>
      </c>
      <c r="K6" s="24"/>
      <c r="L6" s="24"/>
      <c r="M6" s="24"/>
      <c r="N6" s="24"/>
      <c r="O6" s="24"/>
      <c r="P6" s="49">
        <v>5600</v>
      </c>
      <c r="Q6" s="49">
        <f t="shared" si="0"/>
        <v>5600</v>
      </c>
      <c r="R6" s="24" t="s">
        <v>230</v>
      </c>
      <c r="S6" s="57"/>
      <c r="T6" s="56" t="str">
        <f>IF(ISBLANK(VLOOKUP($E6,'Product Master'!B:F,5,FALSE)),"-",(VLOOKUP($E6,'Product Master'!B:F,5,FALSE)))</f>
        <v>RT</v>
      </c>
      <c r="U6" s="24" t="s">
        <v>2085</v>
      </c>
    </row>
    <row r="7" spans="1:21" s="2" customFormat="1" ht="30">
      <c r="A7" s="24">
        <f t="shared" si="1"/>
        <v>6</v>
      </c>
      <c r="B7" s="25">
        <v>43192</v>
      </c>
      <c r="C7" s="55" t="str">
        <f>IFERROR(VLOOKUP($E7,'Product Master'!B:E,2,),"Enter Data in Product Master")</f>
        <v xml:space="preserve">Antec BP450PS 450 Watt SMPS </v>
      </c>
      <c r="D7" s="24">
        <f>IFERROR(VLOOKUP(E7,'Product Master'!B:G,6,),"Assign Product Category")</f>
        <v>0</v>
      </c>
      <c r="E7" s="127" t="s">
        <v>563</v>
      </c>
      <c r="F7" s="24" t="s">
        <v>47</v>
      </c>
      <c r="G7" s="24" t="str">
        <f>IFERROR(VLOOKUP(E7,'Product Master'!B:E,3,),"-")</f>
        <v>NA</v>
      </c>
      <c r="H7" s="24">
        <f>IFERROR(VLOOKUP($E7,'Product Master'!B:E,4,),"-")</f>
        <v>1</v>
      </c>
      <c r="I7" s="24">
        <v>1</v>
      </c>
      <c r="J7" s="25" t="s">
        <v>228</v>
      </c>
      <c r="K7" s="24"/>
      <c r="L7" s="24"/>
      <c r="M7" s="24"/>
      <c r="N7" s="57"/>
      <c r="O7" s="24"/>
      <c r="P7" s="49">
        <v>2050</v>
      </c>
      <c r="Q7" s="49">
        <f t="shared" si="0"/>
        <v>2050</v>
      </c>
      <c r="R7" s="24" t="s">
        <v>230</v>
      </c>
      <c r="S7" s="57"/>
      <c r="T7" s="56" t="str">
        <f>IF(ISBLANK(VLOOKUP($E7,'Product Master'!B:F,5,FALSE)),"-",(VLOOKUP($E7,'Product Master'!B:F,5,FALSE)))</f>
        <v>RT</v>
      </c>
      <c r="U7" s="24" t="s">
        <v>2085</v>
      </c>
    </row>
    <row r="8" spans="1:21" s="2" customFormat="1" ht="30">
      <c r="A8" s="24">
        <f t="shared" si="1"/>
        <v>7</v>
      </c>
      <c r="B8" s="25">
        <v>43192</v>
      </c>
      <c r="C8" s="55" t="str">
        <f>IFERROR(VLOOKUP($E8,'Product Master'!B:E,2,),"Enter Data in Product Master")</f>
        <v>27 Inch HD LED (HP)</v>
      </c>
      <c r="D8" s="24">
        <f>IFERROR(VLOOKUP(E8,'Product Master'!B:G,6,),"Assign Product Category")</f>
        <v>0</v>
      </c>
      <c r="E8" s="127" t="s">
        <v>564</v>
      </c>
      <c r="F8" s="24" t="s">
        <v>47</v>
      </c>
      <c r="G8" s="24" t="str">
        <f>IFERROR(VLOOKUP(E8,'Product Master'!B:E,3,),"-")</f>
        <v>NA</v>
      </c>
      <c r="H8" s="24">
        <f>IFERROR(VLOOKUP($E8,'Product Master'!B:E,4,),"-")</f>
        <v>1</v>
      </c>
      <c r="I8" s="24">
        <v>1</v>
      </c>
      <c r="J8" s="25" t="s">
        <v>228</v>
      </c>
      <c r="K8" s="24"/>
      <c r="L8" s="24"/>
      <c r="M8" s="24"/>
      <c r="N8" s="57"/>
      <c r="O8" s="24"/>
      <c r="P8" s="49">
        <v>20600</v>
      </c>
      <c r="Q8" s="49">
        <f t="shared" si="0"/>
        <v>20600</v>
      </c>
      <c r="R8" s="24" t="s">
        <v>230</v>
      </c>
      <c r="S8" s="57"/>
      <c r="T8" s="56" t="str">
        <f>IF(ISBLANK(VLOOKUP($E8,'Product Master'!B:F,5,FALSE)),"-",(VLOOKUP($E8,'Product Master'!B:F,5,FALSE)))</f>
        <v>RT</v>
      </c>
      <c r="U8" s="24" t="s">
        <v>2085</v>
      </c>
    </row>
    <row r="9" spans="1:21" s="2" customFormat="1" ht="60">
      <c r="A9" s="24">
        <f t="shared" si="1"/>
        <v>8</v>
      </c>
      <c r="B9" s="25">
        <v>43192</v>
      </c>
      <c r="C9" s="55" t="str">
        <f>IFERROR(VLOOKUP($E9,'Product Master'!B:E,2,),"Enter Data in Product Master")</f>
        <v>Flex monoclonal mouse anti-human melan-A</v>
      </c>
      <c r="D9" s="24">
        <f>IFERROR(VLOOKUP(E9,'Product Master'!B:G,6,),"Assign Product Category")</f>
        <v>0</v>
      </c>
      <c r="E9" s="24" t="s">
        <v>936</v>
      </c>
      <c r="F9" s="24">
        <v>20049855</v>
      </c>
      <c r="G9" s="24" t="str">
        <f>IFERROR(VLOOKUP(E9,'Product Master'!B:E,3,),"-")</f>
        <v>-</v>
      </c>
      <c r="H9" s="24" t="str">
        <f>IFERROR(VLOOKUP($E9,'Product Master'!B:E,4,),"-")</f>
        <v>6 ml</v>
      </c>
      <c r="I9" s="24">
        <v>1</v>
      </c>
      <c r="J9" s="25">
        <v>43647</v>
      </c>
      <c r="K9" s="24" t="s">
        <v>1446</v>
      </c>
      <c r="L9" s="24" t="s">
        <v>1569</v>
      </c>
      <c r="M9" s="24"/>
      <c r="N9" s="57"/>
      <c r="O9" s="24" t="s">
        <v>1674</v>
      </c>
      <c r="P9" s="49">
        <v>8500</v>
      </c>
      <c r="Q9" s="49">
        <f t="shared" si="0"/>
        <v>8500</v>
      </c>
      <c r="R9" s="24" t="s">
        <v>230</v>
      </c>
      <c r="S9" s="57"/>
      <c r="T9" s="56" t="str">
        <f>IF(ISBLANK(VLOOKUP($E9,'Product Master'!B:F,5,FALSE)),"-",(VLOOKUP($E9,'Product Master'!B:F,5,FALSE)))</f>
        <v>2-8°C</v>
      </c>
      <c r="U9" s="24" t="s">
        <v>2088</v>
      </c>
    </row>
    <row r="10" spans="1:21" s="2" customFormat="1" ht="30">
      <c r="A10" s="24">
        <f t="shared" si="1"/>
        <v>9</v>
      </c>
      <c r="B10" s="25">
        <v>43192</v>
      </c>
      <c r="C10" s="55" t="str">
        <f>IFERROR(VLOOKUP($E10,'Product Master'!B:E,2,),"Enter Data in Product Master")</f>
        <v>Flex monoclonal mouse anti-human CD99</v>
      </c>
      <c r="D10" s="24">
        <f>IFERROR(VLOOKUP(E10,'Product Master'!B:G,6,),"Assign Product Category")</f>
        <v>0</v>
      </c>
      <c r="E10" s="24" t="s">
        <v>928</v>
      </c>
      <c r="F10" s="24">
        <v>10134181</v>
      </c>
      <c r="G10" s="24" t="str">
        <f>IFERROR(VLOOKUP(E10,'Product Master'!B:E,3,),"-")</f>
        <v>-</v>
      </c>
      <c r="H10" s="24" t="str">
        <f>IFERROR(VLOOKUP($E10,'Product Master'!B:E,4,),"-")</f>
        <v>6 ml</v>
      </c>
      <c r="I10" s="24">
        <v>1</v>
      </c>
      <c r="J10" s="25">
        <v>43647</v>
      </c>
      <c r="K10" s="24"/>
      <c r="L10" s="24"/>
      <c r="M10" s="24"/>
      <c r="N10" s="57"/>
      <c r="O10" s="24"/>
      <c r="P10" s="49">
        <v>8500</v>
      </c>
      <c r="Q10" s="58"/>
      <c r="R10" s="24" t="s">
        <v>230</v>
      </c>
      <c r="S10" s="57"/>
      <c r="T10" s="56" t="str">
        <f>IF(ISBLANK(VLOOKUP($E10,'Product Master'!B:F,5,FALSE)),"-",(VLOOKUP($E10,'Product Master'!B:F,5,FALSE)))</f>
        <v>2-8°C</v>
      </c>
      <c r="U10" s="24" t="s">
        <v>2088</v>
      </c>
    </row>
    <row r="11" spans="1:21" s="2" customFormat="1" ht="30">
      <c r="A11" s="24">
        <f t="shared" si="1"/>
        <v>10</v>
      </c>
      <c r="B11" s="25">
        <v>43192</v>
      </c>
      <c r="C11" s="55" t="str">
        <f>IFERROR(VLOOKUP($E11,'Product Master'!B:E,2,),"Enter Data in Product Master")</f>
        <v>Flex monoclonal rabbit anti-human Muts protein homolog 6</v>
      </c>
      <c r="D11" s="24">
        <f>IFERROR(VLOOKUP(E11,'Product Master'!B:G,6,),"Assign Product Category")</f>
        <v>0</v>
      </c>
      <c r="E11" s="24" t="s">
        <v>902</v>
      </c>
      <c r="F11" s="24">
        <v>10134226</v>
      </c>
      <c r="G11" s="24" t="str">
        <f>IFERROR(VLOOKUP(E11,'Product Master'!B:E,3,),"-")</f>
        <v>-</v>
      </c>
      <c r="H11" s="24" t="str">
        <f>IFERROR(VLOOKUP($E11,'Product Master'!B:E,4,),"-")</f>
        <v>12ml</v>
      </c>
      <c r="I11" s="24">
        <v>1</v>
      </c>
      <c r="J11" s="25">
        <v>43466</v>
      </c>
      <c r="K11" s="24"/>
      <c r="L11" s="24"/>
      <c r="M11" s="24"/>
      <c r="N11" s="57"/>
      <c r="O11" s="24"/>
      <c r="P11" s="49">
        <v>17000</v>
      </c>
      <c r="Q11" s="58"/>
      <c r="R11" s="24" t="s">
        <v>230</v>
      </c>
      <c r="S11" s="57"/>
      <c r="T11" s="56" t="str">
        <f>IF(ISBLANK(VLOOKUP($E11,'Product Master'!B:F,5,FALSE)),"-",(VLOOKUP($E11,'Product Master'!B:F,5,FALSE)))</f>
        <v>2-8°C</v>
      </c>
      <c r="U11" s="24" t="s">
        <v>2088</v>
      </c>
    </row>
    <row r="12" spans="1:21" ht="30">
      <c r="A12" s="24">
        <f t="shared" si="1"/>
        <v>11</v>
      </c>
      <c r="B12" s="25">
        <v>43192</v>
      </c>
      <c r="C12" s="55" t="str">
        <f>IFERROR(VLOOKUP($E12,'Product Master'!B:E,2,),"Enter Data in Product Master")</f>
        <v>Flex monoclonal mouse anti-human Mum1 protein</v>
      </c>
      <c r="D12" s="24">
        <f>IFERROR(VLOOKUP(E12,'Product Master'!B:G,6,),"Assign Product Category")</f>
        <v>0</v>
      </c>
      <c r="E12" s="24" t="s">
        <v>1014</v>
      </c>
      <c r="F12" s="24">
        <v>20049908</v>
      </c>
      <c r="G12" s="24" t="str">
        <f>IFERROR(VLOOKUP(E12,'Product Master'!B:E,3,),"-")</f>
        <v>-</v>
      </c>
      <c r="H12" s="24" t="str">
        <f>IFERROR(VLOOKUP($E12,'Product Master'!B:E,4,),"-")</f>
        <v>6ml</v>
      </c>
      <c r="I12" s="24">
        <v>1</v>
      </c>
      <c r="J12" s="25">
        <v>43647</v>
      </c>
      <c r="K12" s="24"/>
      <c r="L12" s="24"/>
      <c r="M12" s="24"/>
      <c r="N12" s="24"/>
      <c r="O12" s="24"/>
      <c r="P12" s="49">
        <v>8500</v>
      </c>
      <c r="Q12" s="49"/>
      <c r="R12" s="24" t="s">
        <v>230</v>
      </c>
      <c r="S12" s="66"/>
      <c r="T12" s="56" t="str">
        <f>IF(ISBLANK(VLOOKUP($E12,'Product Master'!B:F,5,FALSE)),"-",(VLOOKUP($E12,'Product Master'!B:F,5,FALSE)))</f>
        <v>2-8°C</v>
      </c>
      <c r="U12" s="24" t="s">
        <v>2088</v>
      </c>
    </row>
    <row r="13" spans="1:21" ht="30">
      <c r="A13" s="24">
        <f t="shared" si="1"/>
        <v>12</v>
      </c>
      <c r="B13" s="25">
        <v>43192</v>
      </c>
      <c r="C13" s="55" t="str">
        <f>IFERROR(VLOOKUP($E13,'Product Master'!B:E,2,),"Enter Data in Product Master")</f>
        <v>Flex monoclonal mouse anti-myogenin</v>
      </c>
      <c r="D13" s="24">
        <f>IFERROR(VLOOKUP(E13,'Product Master'!B:G,6,),"Assign Product Category")</f>
        <v>0</v>
      </c>
      <c r="E13" s="24" t="s">
        <v>938</v>
      </c>
      <c r="F13" s="24">
        <v>10129414</v>
      </c>
      <c r="G13" s="24" t="str">
        <f>IFERROR(VLOOKUP(E13,'Product Master'!B:E,3,),"-")</f>
        <v>-</v>
      </c>
      <c r="H13" s="24" t="str">
        <f>IFERROR(VLOOKUP($E13,'Product Master'!B:E,4,),"-")</f>
        <v>6ml</v>
      </c>
      <c r="I13" s="24">
        <v>1</v>
      </c>
      <c r="J13" s="25">
        <v>43497</v>
      </c>
      <c r="K13" s="24"/>
      <c r="L13" s="24"/>
      <c r="M13" s="24"/>
      <c r="N13" s="24"/>
      <c r="O13" s="24"/>
      <c r="P13" s="49">
        <v>8500</v>
      </c>
      <c r="Q13" s="49"/>
      <c r="R13" s="24" t="s">
        <v>230</v>
      </c>
      <c r="S13" s="66"/>
      <c r="T13" s="56" t="str">
        <f>IF(ISBLANK(VLOOKUP($E13,'Product Master'!B:F,5,FALSE)),"-",(VLOOKUP($E13,'Product Master'!B:F,5,FALSE)))</f>
        <v>2-8°C</v>
      </c>
      <c r="U13" s="24" t="s">
        <v>2088</v>
      </c>
    </row>
    <row r="14" spans="1:21" ht="30">
      <c r="A14" s="24">
        <f t="shared" si="1"/>
        <v>13</v>
      </c>
      <c r="B14" s="25">
        <v>43192</v>
      </c>
      <c r="C14" s="55" t="str">
        <f>IFERROR(VLOOKUP($E14,'Product Master'!B:E,2,),"Enter Data in Product Master")</f>
        <v>Flex monoclonal mouse anti-human p53 protein</v>
      </c>
      <c r="D14" s="24">
        <f>IFERROR(VLOOKUP(E14,'Product Master'!B:G,6,),"Assign Product Category")</f>
        <v>0</v>
      </c>
      <c r="E14" s="24" t="s">
        <v>984</v>
      </c>
      <c r="F14" s="24">
        <v>20048385</v>
      </c>
      <c r="G14" s="24" t="str">
        <f>IFERROR(VLOOKUP(E14,'Product Master'!B:E,3,),"-")</f>
        <v>-</v>
      </c>
      <c r="H14" s="24" t="str">
        <f>IFERROR(VLOOKUP($E14,'Product Master'!B:E,4,),"-")</f>
        <v>6ml</v>
      </c>
      <c r="I14" s="24">
        <v>1</v>
      </c>
      <c r="J14" s="25">
        <v>43586</v>
      </c>
      <c r="K14" s="24"/>
      <c r="L14" s="24"/>
      <c r="M14" s="24"/>
      <c r="N14" s="24"/>
      <c r="O14" s="24"/>
      <c r="P14" s="49">
        <v>8500</v>
      </c>
      <c r="Q14" s="49"/>
      <c r="R14" s="24" t="s">
        <v>230</v>
      </c>
      <c r="S14" s="66"/>
      <c r="T14" s="56" t="str">
        <f>IF(ISBLANK(VLOOKUP($E14,'Product Master'!B:F,5,FALSE)),"-",(VLOOKUP($E14,'Product Master'!B:F,5,FALSE)))</f>
        <v>2-8°C</v>
      </c>
      <c r="U14" s="24" t="s">
        <v>2088</v>
      </c>
    </row>
    <row r="15" spans="1:21" ht="30">
      <c r="A15" s="24">
        <f t="shared" si="1"/>
        <v>14</v>
      </c>
      <c r="B15" s="25">
        <v>43192</v>
      </c>
      <c r="C15" s="55" t="str">
        <f>IFERROR(VLOOKUP($E15,'Product Master'!B:E,2,),"Enter Data in Product Master")</f>
        <v xml:space="preserve">Flex monoclonal mouse anti-human p63 protein </v>
      </c>
      <c r="D15" s="24">
        <f>IFERROR(VLOOKUP(E15,'Product Master'!B:G,6,),"Assign Product Category")</f>
        <v>0</v>
      </c>
      <c r="E15" s="24" t="s">
        <v>920</v>
      </c>
      <c r="F15" s="24">
        <v>20052270</v>
      </c>
      <c r="G15" s="24" t="str">
        <f>IFERROR(VLOOKUP(E15,'Product Master'!B:E,3,),"-")</f>
        <v>-</v>
      </c>
      <c r="H15" s="24" t="str">
        <f>IFERROR(VLOOKUP($E15,'Product Master'!B:E,4,),"-")</f>
        <v>12ml</v>
      </c>
      <c r="I15" s="24">
        <v>1</v>
      </c>
      <c r="J15" s="25">
        <v>43466</v>
      </c>
      <c r="K15" s="24"/>
      <c r="L15" s="24"/>
      <c r="M15" s="24"/>
      <c r="N15" s="24"/>
      <c r="O15" s="24"/>
      <c r="P15" s="49">
        <v>17000</v>
      </c>
      <c r="Q15" s="49"/>
      <c r="R15" s="24" t="s">
        <v>230</v>
      </c>
      <c r="S15" s="66"/>
      <c r="T15" s="56" t="str">
        <f>IF(ISBLANK(VLOOKUP($E15,'Product Master'!B:F,5,FALSE)),"-",(VLOOKUP($E15,'Product Master'!B:F,5,FALSE)))</f>
        <v>2-8°C</v>
      </c>
      <c r="U15" s="24" t="s">
        <v>2088</v>
      </c>
    </row>
    <row r="16" spans="1:21" ht="30">
      <c r="A16" s="24">
        <f t="shared" si="1"/>
        <v>15</v>
      </c>
      <c r="B16" s="25">
        <v>43192</v>
      </c>
      <c r="C16" s="55" t="str">
        <f>IFERROR(VLOOKUP($E16,'Product Master'!B:E,2,),"Enter Data in Product Master")</f>
        <v>Flex monoclonal mouse anti-human B-cell specific activator protein</v>
      </c>
      <c r="D16" s="24">
        <f>IFERROR(VLOOKUP(E16,'Product Master'!B:G,6,),"Assign Product Category")</f>
        <v>0</v>
      </c>
      <c r="E16" s="24" t="s">
        <v>1020</v>
      </c>
      <c r="F16" s="24">
        <v>20047063</v>
      </c>
      <c r="G16" s="24" t="str">
        <f>IFERROR(VLOOKUP(E16,'Product Master'!B:E,3,),"-")</f>
        <v>-</v>
      </c>
      <c r="H16" s="24" t="str">
        <f>IFERROR(VLOOKUP($E16,'Product Master'!B:E,4,),"-")</f>
        <v>6ml</v>
      </c>
      <c r="I16" s="24">
        <v>1</v>
      </c>
      <c r="J16" s="25">
        <v>43435</v>
      </c>
      <c r="K16" s="24"/>
      <c r="L16" s="24"/>
      <c r="M16" s="24"/>
      <c r="N16" s="24"/>
      <c r="O16" s="24"/>
      <c r="P16" s="49">
        <v>8500</v>
      </c>
      <c r="Q16" s="49"/>
      <c r="R16" s="24" t="s">
        <v>230</v>
      </c>
      <c r="S16" s="66"/>
      <c r="T16" s="56" t="str">
        <f>IF(ISBLANK(VLOOKUP($E16,'Product Master'!B:F,5,FALSE)),"-",(VLOOKUP($E16,'Product Master'!B:F,5,FALSE)))</f>
        <v>2-8°C</v>
      </c>
      <c r="U16" s="24" t="s">
        <v>2088</v>
      </c>
    </row>
    <row r="17" spans="1:21" ht="30">
      <c r="A17" s="24">
        <f t="shared" si="1"/>
        <v>16</v>
      </c>
      <c r="B17" s="25">
        <v>43192</v>
      </c>
      <c r="C17" s="55" t="str">
        <f>IFERROR(VLOOKUP($E17,'Product Master'!B:E,2,),"Enter Data in Product Master")</f>
        <v>Flex monoclonal mouse anti-human placental alkaline  phosphatase</v>
      </c>
      <c r="D17" s="24">
        <f>VLOOKUP(E17,'Product Master'!B:G,6,)</f>
        <v>0</v>
      </c>
      <c r="E17" s="24" t="s">
        <v>1030</v>
      </c>
      <c r="F17" s="24">
        <v>20044571</v>
      </c>
      <c r="G17" s="24" t="str">
        <f>IFERROR(VLOOKUP(E17,'Product Master'!B:E,3,),"-")</f>
        <v>-</v>
      </c>
      <c r="H17" s="24" t="str">
        <f>IFERROR(VLOOKUP($E17,'Product Master'!B:E,4,),"-")</f>
        <v>6ml</v>
      </c>
      <c r="I17" s="24">
        <v>1</v>
      </c>
      <c r="J17" s="25">
        <v>43497</v>
      </c>
      <c r="K17" s="24"/>
      <c r="L17" s="24"/>
      <c r="M17" s="24"/>
      <c r="N17" s="24"/>
      <c r="O17" s="24"/>
      <c r="P17" s="49">
        <v>8500</v>
      </c>
      <c r="Q17" s="49">
        <f t="shared" ref="Q17:Q80" si="2">I17*P17</f>
        <v>8500</v>
      </c>
      <c r="R17" s="24" t="s">
        <v>230</v>
      </c>
      <c r="S17" s="66"/>
      <c r="T17" s="56" t="str">
        <f>IF(ISBLANK(VLOOKUP($E17,'Product Master'!B:F,5,FALSE)),"-",(VLOOKUP($E17,'Product Master'!B:F,5,FALSE)))</f>
        <v>2-8°C</v>
      </c>
      <c r="U17" s="24" t="s">
        <v>2088</v>
      </c>
    </row>
    <row r="18" spans="1:21" ht="30">
      <c r="A18" s="24">
        <f t="shared" si="1"/>
        <v>17</v>
      </c>
      <c r="B18" s="25">
        <v>43192</v>
      </c>
      <c r="C18" s="55" t="str">
        <f>IFERROR(VLOOKUP($E18,'Product Master'!B:E,2,),"Enter Data in Product Master")</f>
        <v xml:space="preserve">Flex monoclonal mouse anti-human synaptophysin </v>
      </c>
      <c r="D18" s="24">
        <f>VLOOKUP(E18,'Product Master'!B:G,6,)</f>
        <v>0</v>
      </c>
      <c r="E18" s="24" t="s">
        <v>918</v>
      </c>
      <c r="F18" s="24">
        <v>20049951</v>
      </c>
      <c r="G18" s="24" t="str">
        <f>IFERROR(VLOOKUP(E18,'Product Master'!B:E,3,),"-")</f>
        <v>-</v>
      </c>
      <c r="H18" s="24" t="str">
        <f>IFERROR(VLOOKUP($E18,'Product Master'!B:E,4,),"-")</f>
        <v>12ml</v>
      </c>
      <c r="I18" s="24">
        <v>1</v>
      </c>
      <c r="J18" s="25">
        <v>43678</v>
      </c>
      <c r="K18" s="24"/>
      <c r="L18" s="24"/>
      <c r="M18" s="24"/>
      <c r="N18" s="24"/>
      <c r="O18" s="24"/>
      <c r="P18" s="49">
        <v>17000</v>
      </c>
      <c r="Q18" s="49">
        <f t="shared" si="2"/>
        <v>17000</v>
      </c>
      <c r="R18" s="24" t="s">
        <v>230</v>
      </c>
      <c r="S18" s="66"/>
      <c r="T18" s="56" t="str">
        <f>IF(ISBLANK(VLOOKUP($E18,'Product Master'!B:F,5,FALSE)),"-",(VLOOKUP($E18,'Product Master'!B:F,5,FALSE)))</f>
        <v>2-8°C</v>
      </c>
      <c r="U18" s="24" t="s">
        <v>2088</v>
      </c>
    </row>
    <row r="19" spans="1:21" ht="30">
      <c r="A19" s="24">
        <f t="shared" si="1"/>
        <v>18</v>
      </c>
      <c r="B19" s="25">
        <v>43192</v>
      </c>
      <c r="C19" s="55" t="str">
        <f>IFERROR(VLOOKUP($E19,'Product Master'!B:E,2,),"Enter Data in Product Master")</f>
        <v>Flex monoclonal rabbit anti-human terminal deoxynucletidyl</v>
      </c>
      <c r="D19" s="24">
        <f>VLOOKUP(E19,'Product Master'!B:G,6,)</f>
        <v>0</v>
      </c>
      <c r="E19" s="24" t="s">
        <v>906</v>
      </c>
      <c r="F19" s="24">
        <v>10132579</v>
      </c>
      <c r="G19" s="24" t="str">
        <f>IFERROR(VLOOKUP(E19,'Product Master'!B:E,3,),"-")</f>
        <v>-</v>
      </c>
      <c r="H19" s="24" t="str">
        <f>IFERROR(VLOOKUP($E19,'Product Master'!B:E,4,),"-")</f>
        <v>12ml</v>
      </c>
      <c r="I19" s="24">
        <v>1</v>
      </c>
      <c r="J19" s="25">
        <v>43405</v>
      </c>
      <c r="K19" s="24"/>
      <c r="L19" s="24"/>
      <c r="M19" s="24"/>
      <c r="N19" s="24"/>
      <c r="O19" s="24"/>
      <c r="P19" s="49">
        <v>17000</v>
      </c>
      <c r="Q19" s="49">
        <f t="shared" si="2"/>
        <v>17000</v>
      </c>
      <c r="R19" s="24" t="s">
        <v>230</v>
      </c>
      <c r="S19" s="66"/>
      <c r="T19" s="56" t="str">
        <f>IF(ISBLANK(VLOOKUP($E19,'Product Master'!B:F,5,FALSE)),"-",(VLOOKUP($E19,'Product Master'!B:F,5,FALSE)))</f>
        <v>2-8°C</v>
      </c>
      <c r="U19" s="24" t="s">
        <v>2088</v>
      </c>
    </row>
    <row r="20" spans="1:21" ht="60">
      <c r="A20" s="24">
        <f t="shared" si="1"/>
        <v>19</v>
      </c>
      <c r="B20" s="25">
        <v>43192</v>
      </c>
      <c r="C20" s="55" t="str">
        <f>IFERROR(VLOOKUP($E20,'Product Master'!B:E,2,),"Enter Data in Product Master")</f>
        <v>Monoclonal Mouse Anti-Human Progesterone receptor clone pgr 636 (Dako)</v>
      </c>
      <c r="D20" s="24">
        <f>VLOOKUP(E20,'Product Master'!B:G,6,)</f>
        <v>0</v>
      </c>
      <c r="E20" s="24" t="s">
        <v>84</v>
      </c>
      <c r="F20" s="24">
        <v>10134735</v>
      </c>
      <c r="G20" s="24" t="str">
        <f>IFERROR(VLOOKUP(E20,'Product Master'!B:E,3,),"-")</f>
        <v>-</v>
      </c>
      <c r="H20" s="24" t="str">
        <f>IFERROR(VLOOKUP($E20,'Product Master'!B:E,4,),"-")</f>
        <v>6ml</v>
      </c>
      <c r="I20" s="24">
        <v>1</v>
      </c>
      <c r="J20" s="25">
        <v>43678</v>
      </c>
      <c r="K20" s="24" t="s">
        <v>1446</v>
      </c>
      <c r="L20" s="24" t="s">
        <v>1569</v>
      </c>
      <c r="M20" s="24"/>
      <c r="N20" s="24"/>
      <c r="O20" s="24" t="s">
        <v>1675</v>
      </c>
      <c r="P20" s="49">
        <v>15000</v>
      </c>
      <c r="Q20" s="49">
        <f t="shared" si="2"/>
        <v>15000</v>
      </c>
      <c r="R20" s="24" t="s">
        <v>230</v>
      </c>
      <c r="S20" s="66"/>
      <c r="T20" s="56" t="str">
        <f>IF(ISBLANK(VLOOKUP($E20,'Product Master'!B:F,5,FALSE)),"-",(VLOOKUP($E20,'Product Master'!B:F,5,FALSE)))</f>
        <v>2-8°C</v>
      </c>
      <c r="U20" s="24" t="s">
        <v>2088</v>
      </c>
    </row>
    <row r="21" spans="1:21" ht="30">
      <c r="A21" s="24">
        <f t="shared" si="1"/>
        <v>20</v>
      </c>
      <c r="B21" s="25">
        <v>43192</v>
      </c>
      <c r="C21" s="55" t="str">
        <f>IFERROR(VLOOKUP($E21,'Product Master'!B:E,2,),"Enter Data in Product Master")</f>
        <v>Monoclonal Rabbit  Anti-Human Estrogen  receptor alpha  clone EP1</v>
      </c>
      <c r="D21" s="24">
        <f>VLOOKUP(E21,'Product Master'!B:G,6,)</f>
        <v>0</v>
      </c>
      <c r="E21" s="24" t="s">
        <v>85</v>
      </c>
      <c r="F21" s="24">
        <v>10133979</v>
      </c>
      <c r="G21" s="24" t="str">
        <f>IFERROR(VLOOKUP(E21,'Product Master'!B:E,3,),"-")</f>
        <v>-</v>
      </c>
      <c r="H21" s="24" t="str">
        <f>IFERROR(VLOOKUP($E21,'Product Master'!B:E,4,),"-")</f>
        <v>6ml</v>
      </c>
      <c r="I21" s="24">
        <v>1</v>
      </c>
      <c r="J21" s="25">
        <v>43466</v>
      </c>
      <c r="K21" s="24"/>
      <c r="L21" s="24"/>
      <c r="M21" s="24"/>
      <c r="N21" s="24"/>
      <c r="O21" s="24"/>
      <c r="P21" s="49">
        <v>15000</v>
      </c>
      <c r="Q21" s="49">
        <f t="shared" si="2"/>
        <v>15000</v>
      </c>
      <c r="R21" s="24" t="s">
        <v>230</v>
      </c>
      <c r="S21" s="66"/>
      <c r="T21" s="56" t="str">
        <f>IF(ISBLANK(VLOOKUP($E21,'Product Master'!B:F,5,FALSE)),"-",(VLOOKUP($E21,'Product Master'!B:F,5,FALSE)))</f>
        <v>2-8°C</v>
      </c>
      <c r="U21" s="24" t="s">
        <v>2088</v>
      </c>
    </row>
    <row r="22" spans="1:21" ht="30">
      <c r="A22" s="24">
        <f t="shared" si="1"/>
        <v>21</v>
      </c>
      <c r="B22" s="25">
        <v>43192</v>
      </c>
      <c r="C22" s="55" t="str">
        <f>IFERROR(VLOOKUP($E22,'Product Master'!B:E,2,),"Enter Data in Product Master")</f>
        <v>Flex monoclonal mouse anti-human cytokeratin 7</v>
      </c>
      <c r="D22" s="24">
        <f>VLOOKUP(E22,'Product Master'!B:G,6,)</f>
        <v>0</v>
      </c>
      <c r="E22" s="24" t="s">
        <v>986</v>
      </c>
      <c r="F22" s="24">
        <v>20049883</v>
      </c>
      <c r="G22" s="24" t="str">
        <f>IFERROR(VLOOKUP(E22,'Product Master'!B:E,3,),"-")</f>
        <v>-</v>
      </c>
      <c r="H22" s="24" t="str">
        <f>IFERROR(VLOOKUP($E22,'Product Master'!B:E,4,),"-")</f>
        <v>6ml</v>
      </c>
      <c r="I22" s="24">
        <v>1</v>
      </c>
      <c r="J22" s="25">
        <v>43647</v>
      </c>
      <c r="K22" s="24"/>
      <c r="L22" s="24"/>
      <c r="M22" s="24"/>
      <c r="N22" s="24"/>
      <c r="O22" s="24"/>
      <c r="P22" s="49">
        <v>8500</v>
      </c>
      <c r="Q22" s="49">
        <f t="shared" si="2"/>
        <v>8500</v>
      </c>
      <c r="R22" s="24" t="s">
        <v>230</v>
      </c>
      <c r="S22" s="66"/>
      <c r="T22" s="56" t="str">
        <f>IF(ISBLANK(VLOOKUP($E22,'Product Master'!B:F,5,FALSE)),"-",(VLOOKUP($E22,'Product Master'!B:F,5,FALSE)))</f>
        <v>2-8°C</v>
      </c>
      <c r="U22" s="24" t="s">
        <v>2088</v>
      </c>
    </row>
    <row r="23" spans="1:21" ht="30">
      <c r="A23" s="24">
        <f t="shared" si="1"/>
        <v>22</v>
      </c>
      <c r="B23" s="25">
        <v>43192</v>
      </c>
      <c r="C23" s="55" t="str">
        <f>IFERROR(VLOOKUP($E23,'Product Master'!B:E,2,),"Enter Data in Product Master")</f>
        <v>Flex monoclonal mouse anti-human cytokeratin 20</v>
      </c>
      <c r="D23" s="24">
        <f>VLOOKUP(E23,'Product Master'!B:G,6,)</f>
        <v>0</v>
      </c>
      <c r="E23" s="24" t="s">
        <v>1028</v>
      </c>
      <c r="F23" s="24">
        <v>20051771</v>
      </c>
      <c r="G23" s="24" t="str">
        <f>IFERROR(VLOOKUP(E23,'Product Master'!B:E,3,),"-")</f>
        <v>-</v>
      </c>
      <c r="H23" s="24" t="str">
        <f>IFERROR(VLOOKUP($E23,'Product Master'!B:E,4,),"-")</f>
        <v>6ml</v>
      </c>
      <c r="I23" s="24">
        <v>1</v>
      </c>
      <c r="J23" s="25">
        <v>43739</v>
      </c>
      <c r="K23" s="24"/>
      <c r="L23" s="24"/>
      <c r="M23" s="24"/>
      <c r="N23" s="24"/>
      <c r="O23" s="24"/>
      <c r="P23" s="49">
        <v>8500</v>
      </c>
      <c r="Q23" s="49">
        <f t="shared" si="2"/>
        <v>8500</v>
      </c>
      <c r="R23" s="24" t="s">
        <v>230</v>
      </c>
      <c r="S23" s="66"/>
      <c r="T23" s="56" t="str">
        <f>IF(ISBLANK(VLOOKUP($E23,'Product Master'!B:F,5,FALSE)),"-",(VLOOKUP($E23,'Product Master'!B:F,5,FALSE)))</f>
        <v>2-8°C</v>
      </c>
      <c r="U23" s="24" t="s">
        <v>2088</v>
      </c>
    </row>
    <row r="24" spans="1:21" ht="30">
      <c r="A24" s="24">
        <f t="shared" si="1"/>
        <v>23</v>
      </c>
      <c r="B24" s="25">
        <v>43192</v>
      </c>
      <c r="C24" s="55" t="str">
        <f>IFERROR(VLOOKUP($E24,'Product Master'!B:E,2,),"Enter Data in Product Master")</f>
        <v>Flex monoclonal mouse anti-human CDX2</v>
      </c>
      <c r="D24" s="24">
        <f>VLOOKUP(E24,'Product Master'!B:G,6,)</f>
        <v>0</v>
      </c>
      <c r="E24" s="24" t="s">
        <v>947</v>
      </c>
      <c r="F24" s="24">
        <v>10132870</v>
      </c>
      <c r="G24" s="24" t="str">
        <f>IFERROR(VLOOKUP(E24,'Product Master'!B:E,3,),"-")</f>
        <v>-</v>
      </c>
      <c r="H24" s="24" t="str">
        <f>IFERROR(VLOOKUP($E24,'Product Master'!B:E,4,),"-")</f>
        <v>6ml</v>
      </c>
      <c r="I24" s="24">
        <v>1</v>
      </c>
      <c r="J24" s="25">
        <v>43586</v>
      </c>
      <c r="K24" s="24"/>
      <c r="L24" s="24"/>
      <c r="M24" s="24"/>
      <c r="N24" s="24"/>
      <c r="O24" s="24"/>
      <c r="P24" s="49">
        <v>8500</v>
      </c>
      <c r="Q24" s="49">
        <f t="shared" si="2"/>
        <v>8500</v>
      </c>
      <c r="R24" s="24" t="s">
        <v>230</v>
      </c>
      <c r="S24" s="66"/>
      <c r="T24" s="56" t="str">
        <f>IF(ISBLANK(VLOOKUP($E24,'Product Master'!B:F,5,FALSE)),"-",(VLOOKUP($E24,'Product Master'!B:F,5,FALSE)))</f>
        <v>2-8°C</v>
      </c>
      <c r="U24" s="24" t="s">
        <v>2088</v>
      </c>
    </row>
    <row r="25" spans="1:21" ht="30">
      <c r="A25" s="24">
        <f t="shared" si="1"/>
        <v>24</v>
      </c>
      <c r="B25" s="25">
        <v>43192</v>
      </c>
      <c r="C25" s="55" t="str">
        <f>IFERROR(VLOOKUP($E25,'Product Master'!B:E,2,),"Enter Data in Product Master")</f>
        <v>Flex monoclonal mouse anti-human carcinoembryonic antigen</v>
      </c>
      <c r="D25" s="24">
        <f>VLOOKUP(E25,'Product Master'!B:G,6,)</f>
        <v>0</v>
      </c>
      <c r="E25" s="24" t="s">
        <v>990</v>
      </c>
      <c r="F25" s="24">
        <v>20055234</v>
      </c>
      <c r="G25" s="24" t="str">
        <f>IFERROR(VLOOKUP(E25,'Product Master'!B:E,3,),"-")</f>
        <v>-</v>
      </c>
      <c r="H25" s="24" t="str">
        <f>IFERROR(VLOOKUP($E25,'Product Master'!B:E,4,),"-")</f>
        <v>6ml</v>
      </c>
      <c r="I25" s="24">
        <v>1</v>
      </c>
      <c r="J25" s="25">
        <v>43861</v>
      </c>
      <c r="K25" s="24"/>
      <c r="L25" s="24"/>
      <c r="M25" s="24"/>
      <c r="N25" s="24"/>
      <c r="O25" s="24"/>
      <c r="P25" s="49">
        <v>8500</v>
      </c>
      <c r="Q25" s="49">
        <f t="shared" si="2"/>
        <v>8500</v>
      </c>
      <c r="R25" s="24" t="s">
        <v>230</v>
      </c>
      <c r="S25" s="66"/>
      <c r="T25" s="56" t="str">
        <f>IF(ISBLANK(VLOOKUP($E25,'Product Master'!B:F,5,FALSE)),"-",(VLOOKUP($E25,'Product Master'!B:F,5,FALSE)))</f>
        <v>2-8°C</v>
      </c>
      <c r="U25" s="24" t="s">
        <v>2088</v>
      </c>
    </row>
    <row r="26" spans="1:21" ht="30">
      <c r="A26" s="24">
        <f t="shared" si="1"/>
        <v>25</v>
      </c>
      <c r="B26" s="25">
        <v>43192</v>
      </c>
      <c r="C26" s="55" t="str">
        <f>IFERROR(VLOOKUP($E26,'Product Master'!B:E,2,),"Enter Data in Product Master")</f>
        <v xml:space="preserve">Flex monoclonal mouse anti KI-67 antigen </v>
      </c>
      <c r="D26" s="24">
        <f>VLOOKUP(E26,'Product Master'!B:G,6,)</f>
        <v>0</v>
      </c>
      <c r="E26" s="24" t="s">
        <v>996</v>
      </c>
      <c r="F26" s="24">
        <v>20046210</v>
      </c>
      <c r="G26" s="24" t="str">
        <f>IFERROR(VLOOKUP(E26,'Product Master'!B:E,3,),"-")</f>
        <v>-</v>
      </c>
      <c r="H26" s="24" t="str">
        <f>IFERROR(VLOOKUP($E26,'Product Master'!B:E,4,),"-")</f>
        <v>6ml</v>
      </c>
      <c r="I26" s="24">
        <v>1</v>
      </c>
      <c r="J26" s="25">
        <v>43525</v>
      </c>
      <c r="K26" s="24"/>
      <c r="L26" s="24"/>
      <c r="M26" s="24"/>
      <c r="N26" s="24"/>
      <c r="O26" s="24"/>
      <c r="P26" s="49">
        <v>8500</v>
      </c>
      <c r="Q26" s="49">
        <f t="shared" si="2"/>
        <v>8500</v>
      </c>
      <c r="R26" s="24" t="s">
        <v>230</v>
      </c>
      <c r="S26" s="66"/>
      <c r="T26" s="56" t="str">
        <f>IF(ISBLANK(VLOOKUP($E26,'Product Master'!B:F,5,FALSE)),"-",(VLOOKUP($E26,'Product Master'!B:F,5,FALSE)))</f>
        <v>2-8°C</v>
      </c>
      <c r="U26" s="24" t="s">
        <v>2088</v>
      </c>
    </row>
    <row r="27" spans="1:21" ht="30">
      <c r="A27" s="24">
        <f t="shared" si="1"/>
        <v>26</v>
      </c>
      <c r="B27" s="25">
        <v>43192</v>
      </c>
      <c r="C27" s="55" t="str">
        <f>IFERROR(VLOOKUP($E27,'Product Master'!B:E,2,),"Enter Data in Product Master")</f>
        <v xml:space="preserve">Flex polyclonal rabbit anti-human </v>
      </c>
      <c r="D27" s="24">
        <f>VLOOKUP(E27,'Product Master'!B:G,6,)</f>
        <v>0</v>
      </c>
      <c r="E27" s="24" t="s">
        <v>956</v>
      </c>
      <c r="F27" s="24">
        <v>20049886</v>
      </c>
      <c r="G27" s="24" t="str">
        <f>IFERROR(VLOOKUP(E27,'Product Master'!B:E,3,),"-")</f>
        <v>-</v>
      </c>
      <c r="H27" s="24" t="str">
        <f>IFERROR(VLOOKUP($E27,'Product Master'!B:E,4,),"-")</f>
        <v>6ml</v>
      </c>
      <c r="I27" s="24">
        <v>1</v>
      </c>
      <c r="J27" s="25">
        <v>43678</v>
      </c>
      <c r="K27" s="24"/>
      <c r="L27" s="24"/>
      <c r="M27" s="24"/>
      <c r="N27" s="24"/>
      <c r="O27" s="24"/>
      <c r="P27" s="49">
        <v>8500</v>
      </c>
      <c r="Q27" s="49">
        <f t="shared" si="2"/>
        <v>8500</v>
      </c>
      <c r="R27" s="24" t="s">
        <v>230</v>
      </c>
      <c r="S27" s="66"/>
      <c r="T27" s="56" t="str">
        <f>IF(ISBLANK(VLOOKUP($E27,'Product Master'!B:F,5,FALSE)),"-",(VLOOKUP($E27,'Product Master'!B:F,5,FALSE)))</f>
        <v>2-8°C</v>
      </c>
      <c r="U27" s="24" t="s">
        <v>2088</v>
      </c>
    </row>
    <row r="28" spans="1:21" ht="30">
      <c r="A28" s="24">
        <f t="shared" si="1"/>
        <v>27</v>
      </c>
      <c r="B28" s="25">
        <v>43192</v>
      </c>
      <c r="C28" s="55" t="str">
        <f>IFERROR(VLOOKUP($E28,'Product Master'!B:E,2,),"Enter Data in Product Master")</f>
        <v>Flex monoclonal mouse anti-human CD4</v>
      </c>
      <c r="D28" s="24">
        <f>VLOOKUP(E28,'Product Master'!B:G,6,)</f>
        <v>0</v>
      </c>
      <c r="E28" s="24" t="s">
        <v>1018</v>
      </c>
      <c r="F28" s="24">
        <v>20046281</v>
      </c>
      <c r="G28" s="24" t="str">
        <f>IFERROR(VLOOKUP(E28,'Product Master'!B:E,3,),"-")</f>
        <v>-</v>
      </c>
      <c r="H28" s="24" t="str">
        <f>IFERROR(VLOOKUP($E28,'Product Master'!B:E,4,),"-")</f>
        <v>6ml</v>
      </c>
      <c r="I28" s="24">
        <v>1</v>
      </c>
      <c r="J28" s="25">
        <v>43466</v>
      </c>
      <c r="K28" s="24"/>
      <c r="L28" s="24"/>
      <c r="M28" s="24"/>
      <c r="N28" s="24"/>
      <c r="O28" s="24"/>
      <c r="P28" s="49">
        <v>8500</v>
      </c>
      <c r="Q28" s="49">
        <f t="shared" si="2"/>
        <v>8500</v>
      </c>
      <c r="R28" s="24" t="s">
        <v>230</v>
      </c>
      <c r="S28" s="66"/>
      <c r="T28" s="56" t="str">
        <f>IF(ISBLANK(VLOOKUP($E28,'Product Master'!B:F,5,FALSE)),"-",(VLOOKUP($E28,'Product Master'!B:F,5,FALSE)))</f>
        <v>2-8°C</v>
      </c>
      <c r="U28" s="24" t="s">
        <v>2088</v>
      </c>
    </row>
    <row r="29" spans="1:21" ht="30">
      <c r="A29" s="24">
        <f t="shared" si="1"/>
        <v>28</v>
      </c>
      <c r="B29" s="25">
        <v>43192</v>
      </c>
      <c r="C29" s="55" t="str">
        <f>IFERROR(VLOOKUP($E29,'Product Master'!B:E,2,),"Enter Data in Product Master")</f>
        <v>Flex monoclonal mouse anti-human CD5</v>
      </c>
      <c r="D29" s="24">
        <f>VLOOKUP(E29,'Product Master'!B:G,6,)</f>
        <v>0</v>
      </c>
      <c r="E29" s="24" t="s">
        <v>949</v>
      </c>
      <c r="F29" s="24">
        <v>10133977</v>
      </c>
      <c r="G29" s="24" t="str">
        <f>IFERROR(VLOOKUP(E29,'Product Master'!B:E,3,),"-")</f>
        <v>-</v>
      </c>
      <c r="H29" s="24" t="str">
        <f>IFERROR(VLOOKUP($E29,'Product Master'!B:E,4,),"-")</f>
        <v>6ml</v>
      </c>
      <c r="I29" s="24">
        <v>1</v>
      </c>
      <c r="J29" s="25">
        <v>43497</v>
      </c>
      <c r="K29" s="24"/>
      <c r="L29" s="24"/>
      <c r="M29" s="24"/>
      <c r="N29" s="24"/>
      <c r="O29" s="24"/>
      <c r="P29" s="49">
        <v>8500</v>
      </c>
      <c r="Q29" s="49">
        <f t="shared" si="2"/>
        <v>8500</v>
      </c>
      <c r="R29" s="24" t="s">
        <v>230</v>
      </c>
      <c r="S29" s="66"/>
      <c r="T29" s="56" t="str">
        <f>IF(ISBLANK(VLOOKUP($E29,'Product Master'!B:F,5,FALSE)),"-",(VLOOKUP($E29,'Product Master'!B:F,5,FALSE)))</f>
        <v>2-8°C</v>
      </c>
      <c r="U29" s="24" t="s">
        <v>2088</v>
      </c>
    </row>
    <row r="30" spans="1:21" ht="30">
      <c r="A30" s="24">
        <f t="shared" si="1"/>
        <v>29</v>
      </c>
      <c r="B30" s="25">
        <v>43192</v>
      </c>
      <c r="C30" s="55" t="str">
        <f>IFERROR(VLOOKUP($E30,'Product Master'!B:E,2,),"Enter Data in Product Master")</f>
        <v>Flex monoclonal mouse anti-human CD7</v>
      </c>
      <c r="D30" s="24">
        <f>VLOOKUP(E30,'Product Master'!B:G,6,)</f>
        <v>0</v>
      </c>
      <c r="E30" s="24" t="s">
        <v>1012</v>
      </c>
      <c r="F30" s="24">
        <v>20047789</v>
      </c>
      <c r="G30" s="24" t="str">
        <f>IFERROR(VLOOKUP(E30,'Product Master'!B:E,3,),"-")</f>
        <v>-</v>
      </c>
      <c r="H30" s="24" t="str">
        <f>IFERROR(VLOOKUP($E30,'Product Master'!B:E,4,),"-")</f>
        <v>6ml</v>
      </c>
      <c r="I30" s="24">
        <v>1</v>
      </c>
      <c r="J30" s="25">
        <v>43556</v>
      </c>
      <c r="K30" s="24"/>
      <c r="L30" s="24"/>
      <c r="M30" s="24"/>
      <c r="N30" s="24"/>
      <c r="O30" s="24"/>
      <c r="P30" s="49">
        <v>8500</v>
      </c>
      <c r="Q30" s="49">
        <f t="shared" si="2"/>
        <v>8500</v>
      </c>
      <c r="R30" s="24" t="s">
        <v>230</v>
      </c>
      <c r="S30" s="66"/>
      <c r="T30" s="56" t="str">
        <f>IF(ISBLANK(VLOOKUP($E30,'Product Master'!B:F,5,FALSE)),"-",(VLOOKUP($E30,'Product Master'!B:F,5,FALSE)))</f>
        <v>2-8°C</v>
      </c>
      <c r="U30" s="24" t="s">
        <v>2088</v>
      </c>
    </row>
    <row r="31" spans="1:21" ht="30">
      <c r="A31" s="24">
        <f t="shared" si="1"/>
        <v>30</v>
      </c>
      <c r="B31" s="25">
        <v>43192</v>
      </c>
      <c r="C31" s="55" t="str">
        <f>IFERROR(VLOOKUP($E31,'Product Master'!B:E,2,),"Enter Data in Product Master")</f>
        <v>Flex monoclonal mouse anti-human CD8</v>
      </c>
      <c r="D31" s="24">
        <f>VLOOKUP(E31,'Product Master'!B:G,6,)</f>
        <v>0</v>
      </c>
      <c r="E31" s="24" t="s">
        <v>992</v>
      </c>
      <c r="F31" s="24">
        <v>20055119</v>
      </c>
      <c r="G31" s="24" t="str">
        <f>IFERROR(VLOOKUP(E31,'Product Master'!B:E,3,),"-")</f>
        <v>-</v>
      </c>
      <c r="H31" s="24" t="str">
        <f>IFERROR(VLOOKUP($E31,'Product Master'!B:E,4,),"-")</f>
        <v>6ml</v>
      </c>
      <c r="I31" s="24">
        <v>1</v>
      </c>
      <c r="J31" s="25">
        <v>43861</v>
      </c>
      <c r="K31" s="24"/>
      <c r="L31" s="24"/>
      <c r="M31" s="24"/>
      <c r="N31" s="24"/>
      <c r="O31" s="24"/>
      <c r="P31" s="49">
        <v>8500</v>
      </c>
      <c r="Q31" s="49">
        <f t="shared" si="2"/>
        <v>8500</v>
      </c>
      <c r="R31" s="24" t="s">
        <v>230</v>
      </c>
      <c r="S31" s="66"/>
      <c r="T31" s="56" t="str">
        <f>IF(ISBLANK(VLOOKUP($E31,'Product Master'!B:F,5,FALSE)),"-",(VLOOKUP($E31,'Product Master'!B:F,5,FALSE)))</f>
        <v>2-8°C</v>
      </c>
      <c r="U31" s="24" t="s">
        <v>2088</v>
      </c>
    </row>
    <row r="32" spans="1:21" ht="30">
      <c r="A32" s="24">
        <f t="shared" si="1"/>
        <v>31</v>
      </c>
      <c r="B32" s="25">
        <v>43192</v>
      </c>
      <c r="C32" s="55" t="str">
        <f>IFERROR(VLOOKUP($E32,'Product Master'!B:E,2,),"Enter Data in Product Master")</f>
        <v>Flex monoclonal mouse anti-human CD10</v>
      </c>
      <c r="D32" s="24">
        <f>VLOOKUP(E32,'Product Master'!B:G,6,)</f>
        <v>0</v>
      </c>
      <c r="E32" s="24" t="s">
        <v>1016</v>
      </c>
      <c r="F32" s="24">
        <v>20051691</v>
      </c>
      <c r="G32" s="24" t="str">
        <f>IFERROR(VLOOKUP(E32,'Product Master'!B:E,3,),"-")</f>
        <v>-</v>
      </c>
      <c r="H32" s="24" t="str">
        <f>IFERROR(VLOOKUP($E32,'Product Master'!B:E,4,),"-")</f>
        <v>6ml</v>
      </c>
      <c r="I32" s="24">
        <v>1</v>
      </c>
      <c r="J32" s="25">
        <v>43647</v>
      </c>
      <c r="K32" s="24"/>
      <c r="L32" s="24"/>
      <c r="M32" s="24"/>
      <c r="N32" s="24"/>
      <c r="O32" s="24"/>
      <c r="P32" s="49">
        <v>8500</v>
      </c>
      <c r="Q32" s="49">
        <f t="shared" si="2"/>
        <v>8500</v>
      </c>
      <c r="R32" s="24" t="s">
        <v>230</v>
      </c>
      <c r="S32" s="66"/>
      <c r="T32" s="56" t="str">
        <f>IF(ISBLANK(VLOOKUP($E32,'Product Master'!B:F,5,FALSE)),"-",(VLOOKUP($E32,'Product Master'!B:F,5,FALSE)))</f>
        <v>2-8°C</v>
      </c>
      <c r="U32" s="24" t="s">
        <v>2088</v>
      </c>
    </row>
    <row r="33" spans="1:21" ht="30">
      <c r="A33" s="24">
        <f t="shared" si="1"/>
        <v>32</v>
      </c>
      <c r="B33" s="25">
        <v>43192</v>
      </c>
      <c r="C33" s="55" t="str">
        <f>IFERROR(VLOOKUP($E33,'Product Master'!B:E,2,),"Enter Data in Product Master")</f>
        <v>Flex monoclonal mouse anti-human CD15</v>
      </c>
      <c r="D33" s="24">
        <f>VLOOKUP(E33,'Product Master'!B:G,6,)</f>
        <v>0</v>
      </c>
      <c r="E33" s="24" t="s">
        <v>934</v>
      </c>
      <c r="F33" s="24">
        <v>10128490</v>
      </c>
      <c r="G33" s="24" t="str">
        <f>IFERROR(VLOOKUP(E33,'Product Master'!B:E,3,),"-")</f>
        <v>-</v>
      </c>
      <c r="H33" s="24" t="str">
        <f>IFERROR(VLOOKUP($E33,'Product Master'!B:E,4,),"-")</f>
        <v>6ml</v>
      </c>
      <c r="I33" s="24">
        <v>1</v>
      </c>
      <c r="J33" s="25">
        <v>43435</v>
      </c>
      <c r="K33" s="24"/>
      <c r="L33" s="24"/>
      <c r="M33" s="24"/>
      <c r="N33" s="24"/>
      <c r="O33" s="24"/>
      <c r="P33" s="49">
        <v>8500</v>
      </c>
      <c r="Q33" s="49">
        <f t="shared" si="2"/>
        <v>8500</v>
      </c>
      <c r="R33" s="24" t="s">
        <v>230</v>
      </c>
      <c r="S33" s="66"/>
      <c r="T33" s="56" t="str">
        <f>IF(ISBLANK(VLOOKUP($E33,'Product Master'!B:F,5,FALSE)),"-",(VLOOKUP($E33,'Product Master'!B:F,5,FALSE)))</f>
        <v>2-8°C</v>
      </c>
      <c r="U33" s="24" t="s">
        <v>2088</v>
      </c>
    </row>
    <row r="34" spans="1:21" ht="30">
      <c r="A34" s="24">
        <f t="shared" si="1"/>
        <v>33</v>
      </c>
      <c r="B34" s="25">
        <v>43192</v>
      </c>
      <c r="C34" s="55" t="str">
        <f>IFERROR(VLOOKUP($E34,'Product Master'!B:E,2,),"Enter Data in Product Master")</f>
        <v>Flex monoclonal mouse anti-human CD19</v>
      </c>
      <c r="D34" s="24">
        <f>VLOOKUP(E34,'Product Master'!B:G,6,)</f>
        <v>0</v>
      </c>
      <c r="E34" s="24" t="s">
        <v>1024</v>
      </c>
      <c r="F34" s="24">
        <v>20049515</v>
      </c>
      <c r="G34" s="24" t="str">
        <f>IFERROR(VLOOKUP(E34,'Product Master'!B:E,3,),"-")</f>
        <v>-</v>
      </c>
      <c r="H34" s="24" t="str">
        <f>IFERROR(VLOOKUP($E34,'Product Master'!B:E,4,),"-")</f>
        <v>6ml</v>
      </c>
      <c r="I34" s="24">
        <v>1</v>
      </c>
      <c r="J34" s="25">
        <v>43617</v>
      </c>
      <c r="K34" s="24"/>
      <c r="L34" s="24"/>
      <c r="M34" s="24"/>
      <c r="N34" s="24"/>
      <c r="O34" s="24"/>
      <c r="P34" s="49">
        <v>8500</v>
      </c>
      <c r="Q34" s="49">
        <f t="shared" si="2"/>
        <v>8500</v>
      </c>
      <c r="R34" s="24" t="s">
        <v>230</v>
      </c>
      <c r="S34" s="66"/>
      <c r="T34" s="56" t="str">
        <f>IF(ISBLANK(VLOOKUP($E34,'Product Master'!B:F,5,FALSE)),"-",(VLOOKUP($E34,'Product Master'!B:F,5,FALSE)))</f>
        <v>2-8°C</v>
      </c>
      <c r="U34" s="24" t="s">
        <v>2088</v>
      </c>
    </row>
    <row r="35" spans="1:21" ht="30">
      <c r="A35" s="24">
        <f t="shared" si="1"/>
        <v>34</v>
      </c>
      <c r="B35" s="25">
        <v>43192</v>
      </c>
      <c r="C35" s="55" t="str">
        <f>IFERROR(VLOOKUP($E35,'Product Master'!B:E,2,),"Enter Data in Product Master")</f>
        <v>Flex monoclonal mouse anti-human CD20 cy</v>
      </c>
      <c r="D35" s="24">
        <f>VLOOKUP(E35,'Product Master'!B:G,6,)</f>
        <v>0</v>
      </c>
      <c r="E35" s="24" t="s">
        <v>972</v>
      </c>
      <c r="F35" s="24">
        <v>20049634</v>
      </c>
      <c r="G35" s="24" t="str">
        <f>IFERROR(VLOOKUP(E35,'Product Master'!B:E,3,),"-")</f>
        <v>-</v>
      </c>
      <c r="H35" s="24" t="str">
        <f>IFERROR(VLOOKUP($E35,'Product Master'!B:E,4,),"-")</f>
        <v>6ml</v>
      </c>
      <c r="I35" s="24">
        <v>1</v>
      </c>
      <c r="J35" s="25">
        <v>43647</v>
      </c>
      <c r="K35" s="24"/>
      <c r="L35" s="24"/>
      <c r="M35" s="24"/>
      <c r="N35" s="24"/>
      <c r="O35" s="24"/>
      <c r="P35" s="49">
        <v>8500</v>
      </c>
      <c r="Q35" s="49">
        <f t="shared" si="2"/>
        <v>8500</v>
      </c>
      <c r="R35" s="24" t="s">
        <v>230</v>
      </c>
      <c r="S35" s="66"/>
      <c r="T35" s="56" t="str">
        <f>IF(ISBLANK(VLOOKUP($E35,'Product Master'!B:F,5,FALSE)),"-",(VLOOKUP($E35,'Product Master'!B:F,5,FALSE)))</f>
        <v>2-8°C</v>
      </c>
      <c r="U35" s="24" t="s">
        <v>2088</v>
      </c>
    </row>
    <row r="36" spans="1:21" ht="30">
      <c r="A36" s="24">
        <f t="shared" si="1"/>
        <v>35</v>
      </c>
      <c r="B36" s="25">
        <v>43192</v>
      </c>
      <c r="C36" s="55" t="str">
        <f>IFERROR(VLOOKUP($E36,'Product Master'!B:E,2,),"Enter Data in Product Master")</f>
        <v>Flex monoclonal mouse anti-human CD30</v>
      </c>
      <c r="D36" s="24">
        <f>VLOOKUP(E36,'Product Master'!B:G,6,)</f>
        <v>0</v>
      </c>
      <c r="E36" s="24" t="s">
        <v>970</v>
      </c>
      <c r="F36" s="24">
        <v>20049615</v>
      </c>
      <c r="G36" s="24" t="str">
        <f>IFERROR(VLOOKUP(E36,'Product Master'!B:E,3,),"-")</f>
        <v>-</v>
      </c>
      <c r="H36" s="24" t="str">
        <f>IFERROR(VLOOKUP($E36,'Product Master'!B:E,4,),"-")</f>
        <v>6ml</v>
      </c>
      <c r="I36" s="24">
        <v>1</v>
      </c>
      <c r="J36" s="25">
        <v>43647</v>
      </c>
      <c r="K36" s="24"/>
      <c r="L36" s="24"/>
      <c r="M36" s="24"/>
      <c r="N36" s="24"/>
      <c r="O36" s="24"/>
      <c r="P36" s="49">
        <v>8500</v>
      </c>
      <c r="Q36" s="49">
        <f t="shared" si="2"/>
        <v>8500</v>
      </c>
      <c r="R36" s="24" t="s">
        <v>230</v>
      </c>
      <c r="S36" s="66"/>
      <c r="T36" s="56" t="str">
        <f>IF(ISBLANK(VLOOKUP($E36,'Product Master'!B:F,5,FALSE)),"-",(VLOOKUP($E36,'Product Master'!B:F,5,FALSE)))</f>
        <v>2-8°C</v>
      </c>
      <c r="U36" s="24" t="s">
        <v>2088</v>
      </c>
    </row>
    <row r="37" spans="1:21" ht="30">
      <c r="A37" s="24">
        <f t="shared" si="1"/>
        <v>36</v>
      </c>
      <c r="B37" s="25">
        <v>43192</v>
      </c>
      <c r="C37" s="55" t="str">
        <f>IFERROR(VLOOKUP($E37,'Product Master'!B:E,2,),"Enter Data in Product Master")</f>
        <v>Flex monoclonal rabbit anti-human cyclin D1</v>
      </c>
      <c r="D37" s="24">
        <f>VLOOKUP(E37,'Product Master'!B:G,6,)</f>
        <v>0</v>
      </c>
      <c r="E37" s="24" t="s">
        <v>951</v>
      </c>
      <c r="F37" s="24">
        <v>10132593</v>
      </c>
      <c r="G37" s="24" t="str">
        <f>IFERROR(VLOOKUP(E37,'Product Master'!B:E,3,),"-")</f>
        <v>-</v>
      </c>
      <c r="H37" s="24" t="str">
        <f>IFERROR(VLOOKUP($E37,'Product Master'!B:E,4,),"-")</f>
        <v>6ml</v>
      </c>
      <c r="I37" s="24">
        <v>1</v>
      </c>
      <c r="J37" s="25">
        <v>43405</v>
      </c>
      <c r="K37" s="24"/>
      <c r="L37" s="24"/>
      <c r="M37" s="24"/>
      <c r="N37" s="24"/>
      <c r="O37" s="24"/>
      <c r="P37" s="49">
        <v>8500</v>
      </c>
      <c r="Q37" s="49">
        <f t="shared" si="2"/>
        <v>8500</v>
      </c>
      <c r="R37" s="24" t="s">
        <v>230</v>
      </c>
      <c r="S37" s="66"/>
      <c r="T37" s="56" t="str">
        <f>IF(ISBLANK(VLOOKUP($E37,'Product Master'!B:F,5,FALSE)),"-",(VLOOKUP($E37,'Product Master'!B:F,5,FALSE)))</f>
        <v>2-8°C</v>
      </c>
      <c r="U37" s="24" t="s">
        <v>2088</v>
      </c>
    </row>
    <row r="38" spans="1:21" ht="30">
      <c r="A38" s="24">
        <f t="shared" si="1"/>
        <v>37</v>
      </c>
      <c r="B38" s="25">
        <v>43192</v>
      </c>
      <c r="C38" s="55" t="str">
        <f>IFERROR(VLOOKUP($E38,'Product Master'!B:E,2,),"Enter Data in Product Master")</f>
        <v>Flex monoclonal mouse anti-human CD138</v>
      </c>
      <c r="D38" s="24">
        <f>VLOOKUP(E38,'Product Master'!B:G,6,)</f>
        <v>0</v>
      </c>
      <c r="E38" s="24" t="s">
        <v>1010</v>
      </c>
      <c r="F38" s="24">
        <v>20049871</v>
      </c>
      <c r="G38" s="24" t="str">
        <f>IFERROR(VLOOKUP(E38,'Product Master'!B:E,3,),"-")</f>
        <v>-</v>
      </c>
      <c r="H38" s="24" t="str">
        <f>IFERROR(VLOOKUP($E38,'Product Master'!B:E,4,),"-")</f>
        <v>6ml</v>
      </c>
      <c r="I38" s="24">
        <v>1</v>
      </c>
      <c r="J38" s="25">
        <v>43647</v>
      </c>
      <c r="K38" s="24"/>
      <c r="L38" s="24"/>
      <c r="M38" s="24"/>
      <c r="N38" s="24"/>
      <c r="O38" s="24"/>
      <c r="P38" s="49">
        <v>8500</v>
      </c>
      <c r="Q38" s="49">
        <f t="shared" si="2"/>
        <v>8500</v>
      </c>
      <c r="R38" s="24" t="s">
        <v>230</v>
      </c>
      <c r="S38" s="66"/>
      <c r="T38" s="56" t="str">
        <f>IF(ISBLANK(VLOOKUP($E38,'Product Master'!B:F,5,FALSE)),"-",(VLOOKUP($E38,'Product Master'!B:F,5,FALSE)))</f>
        <v>2-8°C</v>
      </c>
      <c r="U38" s="24" t="s">
        <v>2088</v>
      </c>
    </row>
    <row r="39" spans="1:21" ht="30">
      <c r="A39" s="24">
        <f t="shared" si="1"/>
        <v>38</v>
      </c>
      <c r="B39" s="25">
        <v>43192</v>
      </c>
      <c r="C39" s="55" t="str">
        <f>IFERROR(VLOOKUP($E39,'Product Master'!B:E,2,),"Enter Data in Product Master")</f>
        <v>Flex monoclonal rabbit anti-human AMACR</v>
      </c>
      <c r="D39" s="24">
        <f>VLOOKUP(E39,'Product Master'!B:G,6,)</f>
        <v>0</v>
      </c>
      <c r="E39" s="24" t="s">
        <v>932</v>
      </c>
      <c r="F39" s="24">
        <v>10131966</v>
      </c>
      <c r="G39" s="24" t="str">
        <f>IFERROR(VLOOKUP(E39,'Product Master'!B:E,3,),"-")</f>
        <v>-</v>
      </c>
      <c r="H39" s="24" t="str">
        <f>IFERROR(VLOOKUP($E39,'Product Master'!B:E,4,),"-")</f>
        <v>6ml</v>
      </c>
      <c r="I39" s="24">
        <v>1</v>
      </c>
      <c r="J39" s="25">
        <v>43556</v>
      </c>
      <c r="K39" s="24"/>
      <c r="L39" s="24"/>
      <c r="M39" s="24"/>
      <c r="N39" s="24"/>
      <c r="O39" s="24"/>
      <c r="P39" s="49">
        <v>8500</v>
      </c>
      <c r="Q39" s="49">
        <f t="shared" si="2"/>
        <v>8500</v>
      </c>
      <c r="R39" s="24" t="s">
        <v>230</v>
      </c>
      <c r="S39" s="66"/>
      <c r="T39" s="56" t="str">
        <f>IF(ISBLANK(VLOOKUP($E39,'Product Master'!B:F,5,FALSE)),"-",(VLOOKUP($E39,'Product Master'!B:F,5,FALSE)))</f>
        <v>2-8°C</v>
      </c>
      <c r="U39" s="24" t="s">
        <v>2088</v>
      </c>
    </row>
    <row r="40" spans="1:21" ht="60">
      <c r="A40" s="24">
        <f t="shared" si="1"/>
        <v>39</v>
      </c>
      <c r="B40" s="25">
        <v>43192</v>
      </c>
      <c r="C40" s="55" t="str">
        <f>IFERROR(VLOOKUP($E40,'Product Master'!B:E,2,),"Enter Data in Product Master")</f>
        <v xml:space="preserve">Flex monoclonal mouse anti-human beta -calenin </v>
      </c>
      <c r="D40" s="24">
        <f>VLOOKUP(E40,'Product Master'!B:G,6,)</f>
        <v>0</v>
      </c>
      <c r="E40" s="24" t="s">
        <v>1026</v>
      </c>
      <c r="F40" s="24">
        <v>20048245</v>
      </c>
      <c r="G40" s="24" t="str">
        <f>IFERROR(VLOOKUP(E40,'Product Master'!B:E,3,),"-")</f>
        <v>-</v>
      </c>
      <c r="H40" s="24" t="str">
        <f>IFERROR(VLOOKUP($E40,'Product Master'!B:E,4,),"-")</f>
        <v>6ml</v>
      </c>
      <c r="I40" s="24">
        <v>1</v>
      </c>
      <c r="J40" s="25">
        <v>43435</v>
      </c>
      <c r="K40" s="24" t="s">
        <v>1446</v>
      </c>
      <c r="L40" s="24" t="s">
        <v>1569</v>
      </c>
      <c r="M40" s="24"/>
      <c r="N40" s="24"/>
      <c r="O40" s="24" t="s">
        <v>1676</v>
      </c>
      <c r="P40" s="49">
        <v>8500</v>
      </c>
      <c r="Q40" s="49">
        <f t="shared" si="2"/>
        <v>8500</v>
      </c>
      <c r="R40" s="24" t="s">
        <v>230</v>
      </c>
      <c r="S40" s="66"/>
      <c r="T40" s="56" t="str">
        <f>IF(ISBLANK(VLOOKUP($E40,'Product Master'!B:F,5,FALSE)),"-",(VLOOKUP($E40,'Product Master'!B:F,5,FALSE)))</f>
        <v>2-8°C</v>
      </c>
      <c r="U40" s="24" t="s">
        <v>2088</v>
      </c>
    </row>
    <row r="41" spans="1:21" ht="30">
      <c r="A41" s="24">
        <f t="shared" si="1"/>
        <v>40</v>
      </c>
      <c r="B41" s="25">
        <v>43192</v>
      </c>
      <c r="C41" s="55" t="str">
        <f>IFERROR(VLOOKUP($E41,'Product Master'!B:E,2,),"Enter Data in Product Master")</f>
        <v>Flex monoclonal mouse anti-human calretinin</v>
      </c>
      <c r="D41" s="24">
        <f>VLOOKUP(E41,'Product Master'!B:G,6,)</f>
        <v>0</v>
      </c>
      <c r="E41" s="24" t="s">
        <v>998</v>
      </c>
      <c r="F41" s="24">
        <v>20053571</v>
      </c>
      <c r="G41" s="24" t="str">
        <f>IFERROR(VLOOKUP(E41,'Product Master'!B:E,3,),"-")</f>
        <v>-</v>
      </c>
      <c r="H41" s="24" t="str">
        <f>IFERROR(VLOOKUP($E41,'Product Master'!B:E,4,),"-")</f>
        <v>6ml</v>
      </c>
      <c r="I41" s="24">
        <v>1</v>
      </c>
      <c r="J41" s="25">
        <v>43770</v>
      </c>
      <c r="K41" s="24"/>
      <c r="L41" s="24"/>
      <c r="M41" s="24"/>
      <c r="N41" s="24"/>
      <c r="O41" s="24"/>
      <c r="P41" s="49">
        <v>8500</v>
      </c>
      <c r="Q41" s="49">
        <f t="shared" si="2"/>
        <v>8500</v>
      </c>
      <c r="R41" s="24" t="s">
        <v>230</v>
      </c>
      <c r="S41" s="66"/>
      <c r="T41" s="56" t="str">
        <f>IF(ISBLANK(VLOOKUP($E41,'Product Master'!B:F,5,FALSE)),"-",(VLOOKUP($E41,'Product Master'!B:F,5,FALSE)))</f>
        <v>2-8°C</v>
      </c>
      <c r="U41" s="24" t="s">
        <v>2088</v>
      </c>
    </row>
    <row r="42" spans="1:21" ht="30">
      <c r="A42" s="24">
        <f t="shared" si="1"/>
        <v>41</v>
      </c>
      <c r="B42" s="25">
        <v>43192</v>
      </c>
      <c r="C42" s="55" t="str">
        <f>IFERROR(VLOOKUP($E42,'Product Master'!B:E,2,),"Enter Data in Product Master")</f>
        <v>Flex monoclonal mouse anti-human caldesmon</v>
      </c>
      <c r="D42" s="24">
        <f>VLOOKUP(E42,'Product Master'!B:G,6,)</f>
        <v>0</v>
      </c>
      <c r="E42" s="24" t="s">
        <v>924</v>
      </c>
      <c r="F42" s="24">
        <v>10132587</v>
      </c>
      <c r="G42" s="24" t="str">
        <f>IFERROR(VLOOKUP(E42,'Product Master'!B:E,3,),"-")</f>
        <v>-</v>
      </c>
      <c r="H42" s="24" t="str">
        <f>IFERROR(VLOOKUP($E42,'Product Master'!B:E,4,),"-")</f>
        <v>6ml</v>
      </c>
      <c r="I42" s="24">
        <v>1</v>
      </c>
      <c r="J42" s="25">
        <v>43556</v>
      </c>
      <c r="K42" s="24"/>
      <c r="L42" s="24"/>
      <c r="M42" s="24"/>
      <c r="N42" s="24"/>
      <c r="O42" s="24"/>
      <c r="P42" s="49">
        <v>8500</v>
      </c>
      <c r="Q42" s="49">
        <f t="shared" si="2"/>
        <v>8500</v>
      </c>
      <c r="R42" s="24" t="s">
        <v>230</v>
      </c>
      <c r="S42" s="66"/>
      <c r="T42" s="56" t="str">
        <f>IF(ISBLANK(VLOOKUP($E42,'Product Master'!B:F,5,FALSE)),"-",(VLOOKUP($E42,'Product Master'!B:F,5,FALSE)))</f>
        <v>2-8°C</v>
      </c>
      <c r="U42" s="24" t="s">
        <v>2088</v>
      </c>
    </row>
    <row r="43" spans="1:21" ht="30">
      <c r="A43" s="24">
        <f t="shared" si="1"/>
        <v>42</v>
      </c>
      <c r="B43" s="25">
        <v>43192</v>
      </c>
      <c r="C43" s="55" t="str">
        <f>IFERROR(VLOOKUP($E43,'Product Master'!B:E,2,),"Enter Data in Product Master")</f>
        <v>Flex monoclonal mouse anti-human calcitonin</v>
      </c>
      <c r="D43" s="24">
        <f>VLOOKUP(E43,'Product Master'!B:G,6,)</f>
        <v>0</v>
      </c>
      <c r="E43" s="24" t="s">
        <v>966</v>
      </c>
      <c r="F43" s="24">
        <v>20052246</v>
      </c>
      <c r="G43" s="24" t="str">
        <f>IFERROR(VLOOKUP(E43,'Product Master'!B:E,3,),"-")</f>
        <v>-</v>
      </c>
      <c r="H43" s="24" t="str">
        <f>IFERROR(VLOOKUP($E43,'Product Master'!B:E,4,),"-")</f>
        <v>6ml</v>
      </c>
      <c r="I43" s="24">
        <v>1</v>
      </c>
      <c r="J43" s="25">
        <v>43739</v>
      </c>
      <c r="K43" s="24"/>
      <c r="L43" s="24"/>
      <c r="M43" s="24"/>
      <c r="N43" s="24"/>
      <c r="O43" s="24"/>
      <c r="P43" s="49">
        <v>8500</v>
      </c>
      <c r="Q43" s="49">
        <f t="shared" si="2"/>
        <v>8500</v>
      </c>
      <c r="R43" s="24" t="s">
        <v>230</v>
      </c>
      <c r="S43" s="66"/>
      <c r="T43" s="56" t="str">
        <f>IF(ISBLANK(VLOOKUP($E43,'Product Master'!B:F,5,FALSE)),"-",(VLOOKUP($E43,'Product Master'!B:F,5,FALSE)))</f>
        <v>2-8°C</v>
      </c>
      <c r="U43" s="24" t="s">
        <v>2088</v>
      </c>
    </row>
    <row r="44" spans="1:21" ht="30">
      <c r="A44" s="24">
        <f t="shared" si="1"/>
        <v>43</v>
      </c>
      <c r="B44" s="25">
        <v>43192</v>
      </c>
      <c r="C44" s="55" t="str">
        <f>IFERROR(VLOOKUP($E44,'Product Master'!B:E,2,),"Enter Data in Product Master")</f>
        <v>Flex monoclonal mouse anti-human CD21</v>
      </c>
      <c r="D44" s="24">
        <f>VLOOKUP(E44,'Product Master'!B:G,6,)</f>
        <v>0</v>
      </c>
      <c r="E44" s="24" t="s">
        <v>976</v>
      </c>
      <c r="F44" s="24">
        <v>20049914</v>
      </c>
      <c r="G44" s="24" t="str">
        <f>IFERROR(VLOOKUP(E44,'Product Master'!B:E,3,),"-")</f>
        <v>-</v>
      </c>
      <c r="H44" s="24" t="str">
        <f>IFERROR(VLOOKUP($E44,'Product Master'!B:E,4,),"-")</f>
        <v>6ml</v>
      </c>
      <c r="I44" s="24">
        <v>1</v>
      </c>
      <c r="J44" s="25">
        <v>43586</v>
      </c>
      <c r="K44" s="24"/>
      <c r="L44" s="24"/>
      <c r="M44" s="24"/>
      <c r="N44" s="24"/>
      <c r="O44" s="24"/>
      <c r="P44" s="49">
        <v>8500</v>
      </c>
      <c r="Q44" s="49">
        <f t="shared" si="2"/>
        <v>8500</v>
      </c>
      <c r="R44" s="24" t="s">
        <v>230</v>
      </c>
      <c r="S44" s="66"/>
      <c r="T44" s="56" t="str">
        <f>IF(ISBLANK(VLOOKUP($E44,'Product Master'!B:F,5,FALSE)),"-",(VLOOKUP($E44,'Product Master'!B:F,5,FALSE)))</f>
        <v>2-8°C</v>
      </c>
      <c r="U44" s="24" t="s">
        <v>2088</v>
      </c>
    </row>
    <row r="45" spans="1:21" ht="30">
      <c r="A45" s="24">
        <f t="shared" si="1"/>
        <v>44</v>
      </c>
      <c r="B45" s="25">
        <v>43192</v>
      </c>
      <c r="C45" s="55" t="str">
        <f>IFERROR(VLOOKUP($E45,'Product Master'!B:E,2,),"Enter Data in Product Master")</f>
        <v>Flex monoclonal mouse anti-human CD23</v>
      </c>
      <c r="D45" s="24">
        <f>VLOOKUP(E45,'Product Master'!B:G,6,)</f>
        <v>0</v>
      </c>
      <c r="E45" s="24" t="s">
        <v>1034</v>
      </c>
      <c r="F45" s="24">
        <v>20048248</v>
      </c>
      <c r="G45" s="24" t="str">
        <f>IFERROR(VLOOKUP(E45,'Product Master'!B:E,3,),"-")</f>
        <v>-</v>
      </c>
      <c r="H45" s="24" t="str">
        <f>IFERROR(VLOOKUP($E45,'Product Master'!B:E,4,),"-")</f>
        <v>6ml</v>
      </c>
      <c r="I45" s="24">
        <v>1</v>
      </c>
      <c r="J45" s="25">
        <v>43586</v>
      </c>
      <c r="K45" s="24"/>
      <c r="L45" s="24"/>
      <c r="M45" s="24"/>
      <c r="N45" s="24"/>
      <c r="O45" s="24"/>
      <c r="P45" s="49">
        <v>8500</v>
      </c>
      <c r="Q45" s="49">
        <f t="shared" si="2"/>
        <v>8500</v>
      </c>
      <c r="R45" s="24" t="s">
        <v>230</v>
      </c>
      <c r="S45" s="66"/>
      <c r="T45" s="56" t="str">
        <f>IF(ISBLANK(VLOOKUP($E45,'Product Master'!B:F,5,FALSE)),"-",(VLOOKUP($E45,'Product Master'!B:F,5,FALSE)))</f>
        <v>2-8°C</v>
      </c>
      <c r="U45" s="24" t="s">
        <v>2088</v>
      </c>
    </row>
    <row r="46" spans="1:21" ht="30">
      <c r="A46" s="24">
        <f t="shared" si="1"/>
        <v>45</v>
      </c>
      <c r="B46" s="25">
        <v>43192</v>
      </c>
      <c r="C46" s="55" t="str">
        <f>IFERROR(VLOOKUP($E46,'Product Master'!B:E,2,),"Enter Data in Product Master")</f>
        <v>Flex monoclonal mouse anti-human CD31</v>
      </c>
      <c r="D46" s="24">
        <f>VLOOKUP(E46,'Product Master'!B:G,6,)</f>
        <v>0</v>
      </c>
      <c r="E46" s="24" t="s">
        <v>978</v>
      </c>
      <c r="F46" s="24">
        <v>20055222</v>
      </c>
      <c r="G46" s="24" t="str">
        <f>IFERROR(VLOOKUP(E46,'Product Master'!B:E,3,),"-")</f>
        <v>-</v>
      </c>
      <c r="H46" s="24" t="str">
        <f>IFERROR(VLOOKUP($E46,'Product Master'!B:E,4,),"-")</f>
        <v>6ml</v>
      </c>
      <c r="I46" s="24">
        <v>1</v>
      </c>
      <c r="J46" s="25">
        <v>43677</v>
      </c>
      <c r="K46" s="24"/>
      <c r="L46" s="24"/>
      <c r="M46" s="24"/>
      <c r="N46" s="24"/>
      <c r="O46" s="24"/>
      <c r="P46" s="49">
        <v>8500</v>
      </c>
      <c r="Q46" s="49">
        <f t="shared" si="2"/>
        <v>8500</v>
      </c>
      <c r="R46" s="24" t="s">
        <v>230</v>
      </c>
      <c r="S46" s="66"/>
      <c r="T46" s="56" t="str">
        <f>IF(ISBLANK(VLOOKUP($E46,'Product Master'!B:F,5,FALSE)),"-",(VLOOKUP($E46,'Product Master'!B:F,5,FALSE)))</f>
        <v>2-8°C</v>
      </c>
      <c r="U46" s="24" t="s">
        <v>2088</v>
      </c>
    </row>
    <row r="47" spans="1:21" ht="30">
      <c r="A47" s="24">
        <f t="shared" si="1"/>
        <v>46</v>
      </c>
      <c r="B47" s="25">
        <v>43192</v>
      </c>
      <c r="C47" s="55" t="str">
        <f>IFERROR(VLOOKUP($E47,'Product Master'!B:E,2,),"Enter Data in Product Master")</f>
        <v>Flex monoclonal mouse anti-human CD56</v>
      </c>
      <c r="D47" s="24">
        <f>VLOOKUP(E47,'Product Master'!B:G,6,)</f>
        <v>0</v>
      </c>
      <c r="E47" s="24" t="s">
        <v>1000</v>
      </c>
      <c r="F47" s="24">
        <v>20049678</v>
      </c>
      <c r="G47" s="24" t="str">
        <f>IFERROR(VLOOKUP(E47,'Product Master'!B:E,3,),"-")</f>
        <v>-</v>
      </c>
      <c r="H47" s="24" t="str">
        <f>IFERROR(VLOOKUP($E47,'Product Master'!B:E,4,),"-")</f>
        <v>6ml</v>
      </c>
      <c r="I47" s="24">
        <v>1</v>
      </c>
      <c r="J47" s="25">
        <v>43647</v>
      </c>
      <c r="K47" s="24"/>
      <c r="L47" s="24"/>
      <c r="M47" s="24"/>
      <c r="N47" s="24"/>
      <c r="O47" s="24"/>
      <c r="P47" s="49">
        <v>8500</v>
      </c>
      <c r="Q47" s="49">
        <f t="shared" si="2"/>
        <v>8500</v>
      </c>
      <c r="R47" s="24" t="s">
        <v>230</v>
      </c>
      <c r="S47" s="66"/>
      <c r="T47" s="56" t="str">
        <f>IF(ISBLANK(VLOOKUP($E47,'Product Master'!B:F,5,FALSE)),"-",(VLOOKUP($E47,'Product Master'!B:F,5,FALSE)))</f>
        <v>2-8°C</v>
      </c>
      <c r="U47" s="24" t="s">
        <v>2088</v>
      </c>
    </row>
    <row r="48" spans="1:21" ht="30">
      <c r="A48" s="24">
        <f t="shared" si="1"/>
        <v>47</v>
      </c>
      <c r="B48" s="25">
        <v>43192</v>
      </c>
      <c r="C48" s="55" t="str">
        <f>IFERROR(VLOOKUP($E48,'Product Master'!B:E,2,),"Enter Data in Product Master")</f>
        <v>Flex monoclonal mouse anti-human CD68</v>
      </c>
      <c r="D48" s="24">
        <f>VLOOKUP(E48,'Product Master'!B:G,6,)</f>
        <v>0</v>
      </c>
      <c r="E48" s="24" t="s">
        <v>982</v>
      </c>
      <c r="F48" s="24">
        <v>20046634</v>
      </c>
      <c r="G48" s="24" t="str">
        <f>IFERROR(VLOOKUP(E48,'Product Master'!B:E,3,),"-")</f>
        <v>-</v>
      </c>
      <c r="H48" s="24" t="str">
        <f>IFERROR(VLOOKUP($E48,'Product Master'!B:E,4,),"-")</f>
        <v>6ml</v>
      </c>
      <c r="I48" s="24">
        <v>1</v>
      </c>
      <c r="J48" s="25">
        <v>43556</v>
      </c>
      <c r="K48" s="24"/>
      <c r="L48" s="24"/>
      <c r="M48" s="24"/>
      <c r="N48" s="24"/>
      <c r="O48" s="24"/>
      <c r="P48" s="49">
        <v>8500</v>
      </c>
      <c r="Q48" s="49">
        <f t="shared" si="2"/>
        <v>8500</v>
      </c>
      <c r="R48" s="24" t="s">
        <v>230</v>
      </c>
      <c r="S48" s="66"/>
      <c r="T48" s="56" t="str">
        <f>IF(ISBLANK(VLOOKUP($E48,'Product Master'!B:F,5,FALSE)),"-",(VLOOKUP($E48,'Product Master'!B:F,5,FALSE)))</f>
        <v>2-8°C</v>
      </c>
      <c r="U48" s="24" t="s">
        <v>2088</v>
      </c>
    </row>
    <row r="49" spans="1:21" ht="30">
      <c r="A49" s="24">
        <f t="shared" si="1"/>
        <v>48</v>
      </c>
      <c r="B49" s="25">
        <v>43192</v>
      </c>
      <c r="C49" s="55" t="str">
        <f>IFERROR(VLOOKUP($E49,'Product Master'!B:E,2,),"Enter Data in Product Master")</f>
        <v>Flex monoclonal mouse anti-human CD79 Alpha</v>
      </c>
      <c r="D49" s="24">
        <f>VLOOKUP(E49,'Product Master'!B:G,6,)</f>
        <v>0</v>
      </c>
      <c r="E49" s="24" t="s">
        <v>988</v>
      </c>
      <c r="F49" s="24">
        <v>20051435</v>
      </c>
      <c r="G49" s="24" t="str">
        <f>IFERROR(VLOOKUP(E49,'Product Master'!B:E,3,),"-")</f>
        <v>-</v>
      </c>
      <c r="H49" s="24" t="str">
        <f>IFERROR(VLOOKUP($E49,'Product Master'!B:E,4,),"-")</f>
        <v>6ml</v>
      </c>
      <c r="I49" s="24">
        <v>1</v>
      </c>
      <c r="J49" s="25">
        <v>43709</v>
      </c>
      <c r="K49" s="24"/>
      <c r="L49" s="24"/>
      <c r="M49" s="24"/>
      <c r="N49" s="24"/>
      <c r="O49" s="24"/>
      <c r="P49" s="49">
        <v>8500</v>
      </c>
      <c r="Q49" s="49">
        <f t="shared" si="2"/>
        <v>8500</v>
      </c>
      <c r="R49" s="24" t="s">
        <v>230</v>
      </c>
      <c r="S49" s="66"/>
      <c r="T49" s="56" t="str">
        <f>IF(ISBLANK(VLOOKUP($E49,'Product Master'!B:F,5,FALSE)),"-",(VLOOKUP($E49,'Product Master'!B:F,5,FALSE)))</f>
        <v>2-8°C</v>
      </c>
      <c r="U49" s="24" t="s">
        <v>2088</v>
      </c>
    </row>
    <row r="50" spans="1:21" ht="30">
      <c r="A50" s="24">
        <f t="shared" si="1"/>
        <v>49</v>
      </c>
      <c r="B50" s="25">
        <v>43192</v>
      </c>
      <c r="C50" s="55" t="str">
        <f>IFERROR(VLOOKUP($E50,'Product Master'!B:E,2,),"Enter Data in Product Master")</f>
        <v>Monoclonal mouse anti-human chromogranin A</v>
      </c>
      <c r="D50" s="24">
        <f>VLOOKUP(E50,'Product Master'!B:G,6,)</f>
        <v>0</v>
      </c>
      <c r="E50" s="24" t="s">
        <v>1057</v>
      </c>
      <c r="F50" s="24">
        <v>20051324</v>
      </c>
      <c r="G50" s="24" t="str">
        <f>IFERROR(VLOOKUP(E50,'Product Master'!B:E,3,),"-")</f>
        <v>-</v>
      </c>
      <c r="H50" s="24" t="str">
        <f>IFERROR(VLOOKUP($E50,'Product Master'!B:E,4,),"-")</f>
        <v>0.2ml</v>
      </c>
      <c r="I50" s="24">
        <v>1</v>
      </c>
      <c r="J50" s="25">
        <v>44044</v>
      </c>
      <c r="K50" s="24"/>
      <c r="L50" s="24"/>
      <c r="M50" s="24"/>
      <c r="N50" s="24"/>
      <c r="O50" s="24"/>
      <c r="P50" s="49">
        <v>23000</v>
      </c>
      <c r="Q50" s="49">
        <f t="shared" si="2"/>
        <v>23000</v>
      </c>
      <c r="R50" s="24" t="s">
        <v>230</v>
      </c>
      <c r="S50" s="66"/>
      <c r="T50" s="56" t="str">
        <f>IF(ISBLANK(VLOOKUP($E50,'Product Master'!B:F,5,FALSE)),"-",(VLOOKUP($E50,'Product Master'!B:F,5,FALSE)))</f>
        <v>2-8°C</v>
      </c>
      <c r="U50" s="24" t="s">
        <v>2088</v>
      </c>
    </row>
    <row r="51" spans="1:21" ht="30">
      <c r="A51" s="24">
        <f t="shared" si="1"/>
        <v>50</v>
      </c>
      <c r="B51" s="25">
        <v>43192</v>
      </c>
      <c r="C51" s="55" t="str">
        <f>IFERROR(VLOOKUP($E51,'Product Master'!B:E,2,),"Enter Data in Product Master")</f>
        <v>Flex monoclonal mouse anti-human cytokeration HMW</v>
      </c>
      <c r="D51" s="24">
        <f>VLOOKUP(E51,'Product Master'!B:G,6,)</f>
        <v>0</v>
      </c>
      <c r="E51" s="24" t="s">
        <v>922</v>
      </c>
      <c r="F51" s="24">
        <v>10127892</v>
      </c>
      <c r="G51" s="24" t="str">
        <f>IFERROR(VLOOKUP(E51,'Product Master'!B:E,3,),"-")</f>
        <v>-</v>
      </c>
      <c r="H51" s="24" t="str">
        <f>IFERROR(VLOOKUP($E51,'Product Master'!B:E,4,),"-")</f>
        <v>6ml</v>
      </c>
      <c r="I51" s="24">
        <v>1</v>
      </c>
      <c r="J51" s="25">
        <v>43435</v>
      </c>
      <c r="K51" s="24"/>
      <c r="L51" s="24"/>
      <c r="M51" s="24"/>
      <c r="N51" s="24"/>
      <c r="O51" s="24"/>
      <c r="P51" s="49">
        <v>8500</v>
      </c>
      <c r="Q51" s="49">
        <f t="shared" si="2"/>
        <v>8500</v>
      </c>
      <c r="R51" s="24" t="s">
        <v>230</v>
      </c>
      <c r="S51" s="66"/>
      <c r="T51" s="56" t="str">
        <f>IF(ISBLANK(VLOOKUP($E51,'Product Master'!B:F,5,FALSE)),"-",(VLOOKUP($E51,'Product Master'!B:F,5,FALSE)))</f>
        <v>2-8°C</v>
      </c>
      <c r="U51" s="24" t="s">
        <v>2088</v>
      </c>
    </row>
    <row r="52" spans="1:21" ht="30">
      <c r="A52" s="24">
        <f t="shared" si="1"/>
        <v>51</v>
      </c>
      <c r="B52" s="25">
        <v>43192</v>
      </c>
      <c r="C52" s="55" t="str">
        <f>IFERROR(VLOOKUP($E52,'Product Master'!B:E,2,),"Enter Data in Product Master")</f>
        <v>Flex monoclonal mouse anti-human cytokeration 5/6</v>
      </c>
      <c r="D52" s="24">
        <f>VLOOKUP(E52,'Product Master'!B:G,6,)</f>
        <v>0</v>
      </c>
      <c r="E52" s="24" t="s">
        <v>1032</v>
      </c>
      <c r="F52" s="24">
        <v>20051797</v>
      </c>
      <c r="G52" s="24" t="str">
        <f>IFERROR(VLOOKUP(E52,'Product Master'!B:E,3,),"-")</f>
        <v>-</v>
      </c>
      <c r="H52" s="24" t="str">
        <f>IFERROR(VLOOKUP($E52,'Product Master'!B:E,4,),"-")</f>
        <v>6ml</v>
      </c>
      <c r="I52" s="24">
        <v>1</v>
      </c>
      <c r="J52" s="25">
        <v>43739</v>
      </c>
      <c r="K52" s="24"/>
      <c r="L52" s="24"/>
      <c r="M52" s="24"/>
      <c r="N52" s="24"/>
      <c r="O52" s="24"/>
      <c r="P52" s="49">
        <v>8500</v>
      </c>
      <c r="Q52" s="49">
        <f t="shared" si="2"/>
        <v>8500</v>
      </c>
      <c r="R52" s="24" t="s">
        <v>230</v>
      </c>
      <c r="S52" s="66"/>
      <c r="T52" s="56" t="str">
        <f>IF(ISBLANK(VLOOKUP($E52,'Product Master'!B:F,5,FALSE)),"-",(VLOOKUP($E52,'Product Master'!B:F,5,FALSE)))</f>
        <v>2-8°C</v>
      </c>
      <c r="U52" s="24" t="s">
        <v>2088</v>
      </c>
    </row>
    <row r="53" spans="1:21" ht="30">
      <c r="A53" s="24">
        <f t="shared" si="1"/>
        <v>52</v>
      </c>
      <c r="B53" s="25">
        <v>43192</v>
      </c>
      <c r="C53" s="55" t="str">
        <f>IFERROR(VLOOKUP($E53,'Product Master'!B:E,2,),"Enter Data in Product Master")</f>
        <v xml:space="preserve">Flex monoclonal  mouse anti-human desmin </v>
      </c>
      <c r="D53" s="24">
        <f>VLOOKUP(E53,'Product Master'!B:G,6,)</f>
        <v>0</v>
      </c>
      <c r="E53" s="24" t="s">
        <v>974</v>
      </c>
      <c r="F53" s="24">
        <v>20049863</v>
      </c>
      <c r="G53" s="24" t="str">
        <f>IFERROR(VLOOKUP(E53,'Product Master'!B:E,3,),"-")</f>
        <v>-</v>
      </c>
      <c r="H53" s="24" t="str">
        <f>IFERROR(VLOOKUP($E53,'Product Master'!B:E,4,),"-")</f>
        <v>6ml</v>
      </c>
      <c r="I53" s="24">
        <v>1</v>
      </c>
      <c r="J53" s="25">
        <v>43647</v>
      </c>
      <c r="K53" s="24"/>
      <c r="L53" s="24"/>
      <c r="M53" s="24"/>
      <c r="N53" s="24"/>
      <c r="O53" s="24"/>
      <c r="P53" s="49">
        <v>8500</v>
      </c>
      <c r="Q53" s="49">
        <f t="shared" si="2"/>
        <v>8500</v>
      </c>
      <c r="R53" s="24" t="s">
        <v>230</v>
      </c>
      <c r="S53" s="66"/>
      <c r="T53" s="56" t="str">
        <f>IF(ISBLANK(VLOOKUP($E53,'Product Master'!B:F,5,FALSE)),"-",(VLOOKUP($E53,'Product Master'!B:F,5,FALSE)))</f>
        <v>2-8°C</v>
      </c>
      <c r="U53" s="24" t="s">
        <v>2088</v>
      </c>
    </row>
    <row r="54" spans="1:21" ht="30">
      <c r="A54" s="24">
        <f t="shared" si="1"/>
        <v>53</v>
      </c>
      <c r="B54" s="25">
        <v>43192</v>
      </c>
      <c r="C54" s="55" t="str">
        <f>IFERROR(VLOOKUP($E54,'Product Master'!B:E,2,),"Enter Data in Product Master")</f>
        <v xml:space="preserve">Flex monoclonal mosue anti-human E-Cadherin </v>
      </c>
      <c r="D54" s="24">
        <f>VLOOKUP(E54,'Product Master'!B:G,6,)</f>
        <v>0</v>
      </c>
      <c r="E54" s="24" t="s">
        <v>930</v>
      </c>
      <c r="F54" s="24">
        <v>10129412</v>
      </c>
      <c r="G54" s="24" t="str">
        <f>IFERROR(VLOOKUP(E54,'Product Master'!B:E,3,),"-")</f>
        <v>-</v>
      </c>
      <c r="H54" s="24" t="str">
        <f>IFERROR(VLOOKUP($E54,'Product Master'!B:E,4,),"-")</f>
        <v>6ml</v>
      </c>
      <c r="I54" s="24">
        <v>1</v>
      </c>
      <c r="J54" s="25">
        <v>43497</v>
      </c>
      <c r="K54" s="24"/>
      <c r="L54" s="24"/>
      <c r="M54" s="24"/>
      <c r="N54" s="24"/>
      <c r="O54" s="24"/>
      <c r="P54" s="49">
        <v>8500</v>
      </c>
      <c r="Q54" s="49">
        <f t="shared" si="2"/>
        <v>8500</v>
      </c>
      <c r="R54" s="24" t="s">
        <v>230</v>
      </c>
      <c r="S54" s="66"/>
      <c r="T54" s="56" t="str">
        <f>IF(ISBLANK(VLOOKUP($E54,'Product Master'!B:F,5,FALSE)),"-",(VLOOKUP($E54,'Product Master'!B:F,5,FALSE)))</f>
        <v>2-8°C</v>
      </c>
      <c r="U54" s="24" t="s">
        <v>2088</v>
      </c>
    </row>
    <row r="55" spans="1:21" ht="30">
      <c r="A55" s="24">
        <f t="shared" si="1"/>
        <v>54</v>
      </c>
      <c r="B55" s="25">
        <v>43192</v>
      </c>
      <c r="C55" s="55" t="str">
        <f>IFERROR(VLOOKUP($E55,'Product Master'!B:E,2,),"Enter Data in Product Master")</f>
        <v xml:space="preserve">Flex monoclonal mouse anti-human epithelial membrane antigen </v>
      </c>
      <c r="D55" s="24">
        <f>VLOOKUP(E55,'Product Master'!B:G,6,)</f>
        <v>0</v>
      </c>
      <c r="E55" s="24" t="s">
        <v>1002</v>
      </c>
      <c r="F55" s="24">
        <v>20053969</v>
      </c>
      <c r="G55" s="24" t="str">
        <f>IFERROR(VLOOKUP(E55,'Product Master'!B:E,3,),"-")</f>
        <v>-</v>
      </c>
      <c r="H55" s="24" t="str">
        <f>IFERROR(VLOOKUP($E55,'Product Master'!B:E,4,),"-")</f>
        <v>6ml</v>
      </c>
      <c r="I55" s="24">
        <v>1</v>
      </c>
      <c r="J55" s="25">
        <v>43709</v>
      </c>
      <c r="K55" s="24"/>
      <c r="L55" s="24"/>
      <c r="M55" s="24"/>
      <c r="N55" s="24"/>
      <c r="O55" s="24"/>
      <c r="P55" s="49">
        <v>8500</v>
      </c>
      <c r="Q55" s="49">
        <f t="shared" si="2"/>
        <v>8500</v>
      </c>
      <c r="R55" s="24" t="s">
        <v>230</v>
      </c>
      <c r="S55" s="66"/>
      <c r="T55" s="56" t="str">
        <f>IF(ISBLANK(VLOOKUP($E55,'Product Master'!B:F,5,FALSE)),"-",(VLOOKUP($E55,'Product Master'!B:F,5,FALSE)))</f>
        <v>2-8°C</v>
      </c>
      <c r="U55" s="24" t="s">
        <v>2088</v>
      </c>
    </row>
    <row r="56" spans="1:21" ht="30">
      <c r="A56" s="24">
        <f t="shared" si="1"/>
        <v>55</v>
      </c>
      <c r="B56" s="25">
        <v>43192</v>
      </c>
      <c r="C56" s="55" t="str">
        <f>IFERROR(VLOOKUP($E56,'Product Master'!B:E,2,),"Enter Data in Product Master")</f>
        <v>Flex monoclonal  mouse anti-human gross cystic disease fluid protein-15</v>
      </c>
      <c r="D56" s="24">
        <f>VLOOKUP(E56,'Product Master'!B:G,6,)</f>
        <v>0</v>
      </c>
      <c r="E56" s="24" t="s">
        <v>943</v>
      </c>
      <c r="F56" s="24">
        <v>10129821</v>
      </c>
      <c r="G56" s="24" t="str">
        <f>IFERROR(VLOOKUP(E56,'Product Master'!B:E,3,),"-")</f>
        <v>-</v>
      </c>
      <c r="H56" s="24" t="str">
        <f>IFERROR(VLOOKUP($E56,'Product Master'!B:E,4,),"-")</f>
        <v>6ml</v>
      </c>
      <c r="I56" s="24">
        <v>1</v>
      </c>
      <c r="J56" s="25">
        <v>43497</v>
      </c>
      <c r="K56" s="24"/>
      <c r="L56" s="24"/>
      <c r="M56" s="24"/>
      <c r="N56" s="24"/>
      <c r="O56" s="24"/>
      <c r="P56" s="49">
        <v>8500</v>
      </c>
      <c r="Q56" s="49">
        <f t="shared" si="2"/>
        <v>8500</v>
      </c>
      <c r="R56" s="24" t="s">
        <v>230</v>
      </c>
      <c r="S56" s="66"/>
      <c r="T56" s="56" t="str">
        <f>IF(ISBLANK(VLOOKUP($E56,'Product Master'!B:F,5,FALSE)),"-",(VLOOKUP($E56,'Product Master'!B:F,5,FALSE)))</f>
        <v>2-8°C</v>
      </c>
      <c r="U56" s="24" t="s">
        <v>2088</v>
      </c>
    </row>
    <row r="57" spans="1:21" ht="30">
      <c r="A57" s="24">
        <f t="shared" si="1"/>
        <v>56</v>
      </c>
      <c r="B57" s="25">
        <v>43192</v>
      </c>
      <c r="C57" s="55" t="str">
        <f>IFERROR(VLOOKUP($E57,'Product Master'!B:E,2,),"Enter Data in Product Master")</f>
        <v xml:space="preserve">Flex polyclonal rabbit anti-human chorionic gonadotropin </v>
      </c>
      <c r="D57" s="24">
        <f>VLOOKUP(E57,'Product Master'!B:G,6,)</f>
        <v>0</v>
      </c>
      <c r="E57" s="24" t="s">
        <v>962</v>
      </c>
      <c r="F57" s="24">
        <v>20038678</v>
      </c>
      <c r="G57" s="24" t="str">
        <f>IFERROR(VLOOKUP(E57,'Product Master'!B:E,3,),"-")</f>
        <v>-</v>
      </c>
      <c r="H57" s="24" t="str">
        <f>IFERROR(VLOOKUP($E57,'Product Master'!B:E,4,),"-")</f>
        <v>6ml</v>
      </c>
      <c r="I57" s="24">
        <v>1</v>
      </c>
      <c r="J57" s="25">
        <v>43313</v>
      </c>
      <c r="K57" s="24"/>
      <c r="L57" s="24"/>
      <c r="M57" s="24"/>
      <c r="N57" s="24"/>
      <c r="O57" s="24"/>
      <c r="P57" s="49">
        <v>8500</v>
      </c>
      <c r="Q57" s="49">
        <f t="shared" si="2"/>
        <v>8500</v>
      </c>
      <c r="R57" s="24" t="s">
        <v>230</v>
      </c>
      <c r="S57" s="66"/>
      <c r="T57" s="56" t="str">
        <f>IF(ISBLANK(VLOOKUP($E57,'Product Master'!B:F,5,FALSE)),"-",(VLOOKUP($E57,'Product Master'!B:F,5,FALSE)))</f>
        <v>2-8°C</v>
      </c>
      <c r="U57" s="24" t="s">
        <v>2088</v>
      </c>
    </row>
    <row r="58" spans="1:21" ht="30">
      <c r="A58" s="24">
        <f t="shared" si="1"/>
        <v>57</v>
      </c>
      <c r="B58" s="25">
        <v>43192</v>
      </c>
      <c r="C58" s="55" t="str">
        <f>IFERROR(VLOOKUP($E58,'Product Master'!B:E,2,),"Enter Data in Product Master")</f>
        <v xml:space="preserve">Flex monoclonal mouse Anti-human hepatocyte </v>
      </c>
      <c r="D58" s="24">
        <f>VLOOKUP(E58,'Product Master'!B:G,6,)</f>
        <v>0</v>
      </c>
      <c r="E58" s="24" t="s">
        <v>994</v>
      </c>
      <c r="F58" s="24">
        <v>20050708</v>
      </c>
      <c r="G58" s="24" t="str">
        <f>IFERROR(VLOOKUP(E58,'Product Master'!B:E,3,),"-")</f>
        <v>-</v>
      </c>
      <c r="H58" s="24" t="str">
        <f>IFERROR(VLOOKUP($E58,'Product Master'!B:E,4,),"-")</f>
        <v>6ml</v>
      </c>
      <c r="I58" s="24">
        <v>1</v>
      </c>
      <c r="J58" s="25">
        <v>43678</v>
      </c>
      <c r="K58" s="24"/>
      <c r="L58" s="24"/>
      <c r="M58" s="24"/>
      <c r="N58" s="24"/>
      <c r="O58" s="24"/>
      <c r="P58" s="49">
        <v>8500</v>
      </c>
      <c r="Q58" s="49">
        <f t="shared" si="2"/>
        <v>8500</v>
      </c>
      <c r="R58" s="24" t="s">
        <v>230</v>
      </c>
      <c r="S58" s="66"/>
      <c r="T58" s="56" t="str">
        <f>IF(ISBLANK(VLOOKUP($E58,'Product Master'!B:F,5,FALSE)),"-",(VLOOKUP($E58,'Product Master'!B:F,5,FALSE)))</f>
        <v>2-8°C</v>
      </c>
      <c r="U58" s="24" t="s">
        <v>2088</v>
      </c>
    </row>
    <row r="59" spans="1:21" ht="30">
      <c r="A59" s="24">
        <f t="shared" si="1"/>
        <v>58</v>
      </c>
      <c r="B59" s="25">
        <v>43192</v>
      </c>
      <c r="C59" s="55" t="str">
        <f>IFERROR(VLOOKUP($E59,'Product Master'!B:E,2,),"Enter Data in Product Master")</f>
        <v>Flex polyclonal rabbit anti-human IgG</v>
      </c>
      <c r="D59" s="24">
        <f>VLOOKUP(E59,'Product Master'!B:G,6,)</f>
        <v>0</v>
      </c>
      <c r="E59" s="24" t="s">
        <v>964</v>
      </c>
      <c r="F59" s="24">
        <v>20049843</v>
      </c>
      <c r="G59" s="24" t="str">
        <f>IFERROR(VLOOKUP(E59,'Product Master'!B:E,3,),"-")</f>
        <v>-</v>
      </c>
      <c r="H59" s="24" t="str">
        <f>IFERROR(VLOOKUP($E59,'Product Master'!B:E,4,),"-")</f>
        <v>6ml</v>
      </c>
      <c r="I59" s="24">
        <v>1</v>
      </c>
      <c r="J59" s="25">
        <v>43678</v>
      </c>
      <c r="K59" s="24"/>
      <c r="L59" s="24"/>
      <c r="M59" s="24"/>
      <c r="N59" s="24"/>
      <c r="O59" s="24"/>
      <c r="P59" s="49">
        <v>8500</v>
      </c>
      <c r="Q59" s="49">
        <f t="shared" si="2"/>
        <v>8500</v>
      </c>
      <c r="R59" s="24" t="s">
        <v>230</v>
      </c>
      <c r="S59" s="66"/>
      <c r="T59" s="56" t="str">
        <f>IF(ISBLANK(VLOOKUP($E59,'Product Master'!B:F,5,FALSE)),"-",(VLOOKUP($E59,'Product Master'!B:F,5,FALSE)))</f>
        <v>2-8°C</v>
      </c>
      <c r="U59" s="24" t="s">
        <v>2088</v>
      </c>
    </row>
    <row r="60" spans="1:21" ht="30">
      <c r="A60" s="24">
        <f t="shared" si="1"/>
        <v>59</v>
      </c>
      <c r="B60" s="25">
        <v>43192</v>
      </c>
      <c r="C60" s="55" t="str">
        <f>IFERROR(VLOOKUP($E60,'Product Master'!B:E,2,),"Enter Data in Product Master")</f>
        <v xml:space="preserve">Flex polyclonal rabbit anti-human kappa light chains </v>
      </c>
      <c r="D60" s="24">
        <f>VLOOKUP(E60,'Product Master'!B:G,6,)</f>
        <v>0</v>
      </c>
      <c r="E60" s="24" t="s">
        <v>958</v>
      </c>
      <c r="F60" s="24">
        <v>20049860</v>
      </c>
      <c r="G60" s="24" t="str">
        <f>IFERROR(VLOOKUP(E60,'Product Master'!B:E,3,),"-")</f>
        <v>-</v>
      </c>
      <c r="H60" s="24" t="str">
        <f>IFERROR(VLOOKUP($E60,'Product Master'!B:E,4,),"-")</f>
        <v>6ml</v>
      </c>
      <c r="I60" s="24">
        <v>1</v>
      </c>
      <c r="J60" s="25">
        <v>43647</v>
      </c>
      <c r="K60" s="24"/>
      <c r="L60" s="24"/>
      <c r="M60" s="24"/>
      <c r="N60" s="24"/>
      <c r="O60" s="24"/>
      <c r="P60" s="49">
        <v>8500</v>
      </c>
      <c r="Q60" s="49">
        <f t="shared" si="2"/>
        <v>8500</v>
      </c>
      <c r="R60" s="24" t="s">
        <v>230</v>
      </c>
      <c r="S60" s="66"/>
      <c r="T60" s="56" t="str">
        <f>IF(ISBLANK(VLOOKUP($E60,'Product Master'!B:F,5,FALSE)),"-",(VLOOKUP($E60,'Product Master'!B:F,5,FALSE)))</f>
        <v>2-8°C</v>
      </c>
      <c r="U60" s="24" t="s">
        <v>2088</v>
      </c>
    </row>
    <row r="61" spans="1:21" ht="30">
      <c r="A61" s="24">
        <f t="shared" si="1"/>
        <v>60</v>
      </c>
      <c r="B61" s="25">
        <v>43192</v>
      </c>
      <c r="C61" s="55" t="str">
        <f>IFERROR(VLOOKUP($E61,'Product Master'!B:E,2,),"Enter Data in Product Master")</f>
        <v>Flex monoclonal rabbit anti-human ERG</v>
      </c>
      <c r="D61" s="24">
        <f>VLOOKUP(E61,'Product Master'!B:G,6,)</f>
        <v>0</v>
      </c>
      <c r="E61" s="24" t="s">
        <v>916</v>
      </c>
      <c r="F61" s="24">
        <v>20047724</v>
      </c>
      <c r="G61" s="24" t="str">
        <f>IFERROR(VLOOKUP(E61,'Product Master'!B:E,3,),"-")</f>
        <v>-</v>
      </c>
      <c r="H61" s="24" t="str">
        <f>IFERROR(VLOOKUP($E61,'Product Master'!B:E,4,),"-")</f>
        <v>12ml</v>
      </c>
      <c r="I61" s="24">
        <v>1</v>
      </c>
      <c r="J61" s="25">
        <v>43586</v>
      </c>
      <c r="K61" s="24"/>
      <c r="L61" s="24"/>
      <c r="M61" s="24"/>
      <c r="N61" s="24"/>
      <c r="O61" s="24"/>
      <c r="P61" s="49">
        <v>17000</v>
      </c>
      <c r="Q61" s="49">
        <f t="shared" si="2"/>
        <v>17000</v>
      </c>
      <c r="R61" s="24" t="s">
        <v>230</v>
      </c>
      <c r="S61" s="66"/>
      <c r="T61" s="56" t="str">
        <f>IF(ISBLANK(VLOOKUP($E61,'Product Master'!B:F,5,FALSE)),"-",(VLOOKUP($E61,'Product Master'!B:F,5,FALSE)))</f>
        <v>2-8°C</v>
      </c>
      <c r="U61" s="24" t="s">
        <v>2088</v>
      </c>
    </row>
    <row r="62" spans="1:21" ht="60">
      <c r="A62" s="24">
        <f t="shared" si="1"/>
        <v>61</v>
      </c>
      <c r="B62" s="25">
        <v>43192</v>
      </c>
      <c r="C62" s="55" t="str">
        <f>IFERROR(VLOOKUP($E62,'Product Master'!B:E,2,),"Enter Data in Product Master")</f>
        <v>Tissue Culture plates 6 Well</v>
      </c>
      <c r="D62" s="24">
        <f>VLOOKUP(E62,'Product Master'!B:G,6,)</f>
        <v>0</v>
      </c>
      <c r="E62" s="24">
        <v>980010</v>
      </c>
      <c r="F62" s="24" t="s">
        <v>1253</v>
      </c>
      <c r="G62" s="24" t="str">
        <f>IFERROR(VLOOKUP(E62,'Product Master'!B:E,3,),"-")</f>
        <v>Box</v>
      </c>
      <c r="H62" s="24" t="str">
        <f>IFERROR(VLOOKUP($E62,'Product Master'!B:E,4,),"-")</f>
        <v>50 Pcs</v>
      </c>
      <c r="I62" s="24">
        <v>2</v>
      </c>
      <c r="J62" s="25" t="s">
        <v>228</v>
      </c>
      <c r="K62" s="24" t="s">
        <v>1447</v>
      </c>
      <c r="L62" s="24" t="s">
        <v>1570</v>
      </c>
      <c r="M62" s="24" t="s">
        <v>1872</v>
      </c>
      <c r="N62" s="24"/>
      <c r="O62" s="24" t="s">
        <v>1677</v>
      </c>
      <c r="P62" s="49">
        <v>3696</v>
      </c>
      <c r="Q62" s="49">
        <f t="shared" si="2"/>
        <v>7392</v>
      </c>
      <c r="R62" s="24" t="s">
        <v>230</v>
      </c>
      <c r="S62" s="66"/>
      <c r="T62" s="56" t="str">
        <f>IF(ISBLANK(VLOOKUP($E62,'Product Master'!B:F,5,FALSE)),"-",(VLOOKUP($E62,'Product Master'!B:F,5,FALSE)))</f>
        <v>-</v>
      </c>
      <c r="U62" s="24" t="s">
        <v>2089</v>
      </c>
    </row>
    <row r="63" spans="1:21" ht="45">
      <c r="A63" s="24">
        <f t="shared" si="1"/>
        <v>62</v>
      </c>
      <c r="B63" s="25">
        <v>43192</v>
      </c>
      <c r="C63" s="55" t="str">
        <f>IFERROR(VLOOKUP($E63,'Product Master'!B:E,2,),"Enter Data in Product Master")</f>
        <v xml:space="preserve">Platinum Taq high fidelity </v>
      </c>
      <c r="D63" s="24">
        <f>VLOOKUP(E63,'Product Master'!B:G,6,)</f>
        <v>0</v>
      </c>
      <c r="E63" s="24" t="s">
        <v>591</v>
      </c>
      <c r="F63" s="24">
        <v>1880838</v>
      </c>
      <c r="G63" s="24" t="str">
        <f>IFERROR(VLOOKUP(E63,'Product Master'!B:E,3,),"-")</f>
        <v>-</v>
      </c>
      <c r="H63" s="24" t="str">
        <f>IFERROR(VLOOKUP($E63,'Product Master'!B:E,4,),"-")</f>
        <v>500 rxns</v>
      </c>
      <c r="I63" s="24">
        <v>1</v>
      </c>
      <c r="J63" s="25">
        <v>43647</v>
      </c>
      <c r="K63" s="24" t="s">
        <v>1448</v>
      </c>
      <c r="L63" s="24" t="s">
        <v>1571</v>
      </c>
      <c r="M63" s="24" t="s">
        <v>1873</v>
      </c>
      <c r="N63" s="24"/>
      <c r="O63" s="24" t="s">
        <v>1678</v>
      </c>
      <c r="P63" s="49">
        <v>46007</v>
      </c>
      <c r="Q63" s="49">
        <f t="shared" si="2"/>
        <v>46007</v>
      </c>
      <c r="R63" s="24" t="s">
        <v>230</v>
      </c>
      <c r="S63" s="66"/>
      <c r="T63" s="56">
        <f>IF(ISBLANK(VLOOKUP($E63,'Product Master'!B:F,5,FALSE)),"-",(VLOOKUP($E63,'Product Master'!B:F,5,FALSE)))</f>
        <v>-20</v>
      </c>
      <c r="U63" s="24" t="s">
        <v>2090</v>
      </c>
    </row>
    <row r="64" spans="1:21" ht="45">
      <c r="A64" s="24">
        <f t="shared" si="1"/>
        <v>63</v>
      </c>
      <c r="B64" s="25">
        <v>43192</v>
      </c>
      <c r="C64" s="55" t="str">
        <f>IFERROR(VLOOKUP($E64,'Product Master'!B:E,2,),"Enter Data in Product Master")</f>
        <v>PCR Supermix 100 reactions (Invitrogen)</v>
      </c>
      <c r="D64" s="24">
        <f>VLOOKUP(E64,'Product Master'!B:G,6,)</f>
        <v>0</v>
      </c>
      <c r="E64" s="24" t="s">
        <v>149</v>
      </c>
      <c r="F64" s="24">
        <v>1904871</v>
      </c>
      <c r="G64" s="24" t="str">
        <f>IFERROR(VLOOKUP(E64,'Product Master'!B:E,3,),"-")</f>
        <v>-</v>
      </c>
      <c r="H64" s="24" t="str">
        <f>IFERROR(VLOOKUP($E64,'Product Master'!B:E,4,),"-")</f>
        <v>100 Rxns</v>
      </c>
      <c r="I64" s="24">
        <v>2</v>
      </c>
      <c r="J64" s="25">
        <v>43709</v>
      </c>
      <c r="K64" s="24" t="s">
        <v>1448</v>
      </c>
      <c r="L64" s="24"/>
      <c r="M64" s="24" t="s">
        <v>1873</v>
      </c>
      <c r="N64" s="24"/>
      <c r="O64" s="24" t="s">
        <v>1678</v>
      </c>
      <c r="P64" s="49">
        <v>7227</v>
      </c>
      <c r="Q64" s="49">
        <f t="shared" si="2"/>
        <v>14454</v>
      </c>
      <c r="R64" s="24" t="s">
        <v>230</v>
      </c>
      <c r="S64" s="66"/>
      <c r="T64" s="56">
        <f>IF(ISBLANK(VLOOKUP($E64,'Product Master'!B:F,5,FALSE)),"-",(VLOOKUP($E64,'Product Master'!B:F,5,FALSE)))</f>
        <v>-20</v>
      </c>
      <c r="U64" s="24" t="s">
        <v>2090</v>
      </c>
    </row>
    <row r="65" spans="1:21" ht="45">
      <c r="A65" s="24">
        <f t="shared" si="1"/>
        <v>64</v>
      </c>
      <c r="B65" s="25">
        <v>43192</v>
      </c>
      <c r="C65" s="55" t="str">
        <f>IFERROR(VLOOKUP($E65,'Product Master'!B:E,2,),"Enter Data in Product Master")</f>
        <v>MicroAmp fast 96 well reaction plate 0.1 ml</v>
      </c>
      <c r="D65" s="24">
        <f>VLOOKUP(E65,'Product Master'!B:G,6,)</f>
        <v>0</v>
      </c>
      <c r="E65" s="24">
        <v>4346907</v>
      </c>
      <c r="F65" s="24" t="s">
        <v>1254</v>
      </c>
      <c r="G65" s="24" t="str">
        <f>IFERROR(VLOOKUP(E65,'Product Master'!B:E,3,),"-")</f>
        <v>Pack</v>
      </c>
      <c r="H65" s="24" t="str">
        <f>IFERROR(VLOOKUP($E65,'Product Master'!B:E,4,),"-")</f>
        <v>10 Plates</v>
      </c>
      <c r="I65" s="24">
        <v>10</v>
      </c>
      <c r="J65" s="25" t="s">
        <v>228</v>
      </c>
      <c r="K65" s="24"/>
      <c r="L65" s="24"/>
      <c r="M65" s="24" t="s">
        <v>1873</v>
      </c>
      <c r="N65" s="24"/>
      <c r="O65" s="24" t="s">
        <v>1678</v>
      </c>
      <c r="P65" s="49">
        <v>2168.1</v>
      </c>
      <c r="Q65" s="49">
        <f t="shared" si="2"/>
        <v>21681</v>
      </c>
      <c r="R65" s="24" t="s">
        <v>230</v>
      </c>
      <c r="S65" s="66"/>
      <c r="T65" s="56" t="str">
        <f>IF(ISBLANK(VLOOKUP($E65,'Product Master'!B:F,5,FALSE)),"-",(VLOOKUP($E65,'Product Master'!B:F,5,FALSE)))</f>
        <v xml:space="preserve">RT </v>
      </c>
      <c r="U65" s="24" t="s">
        <v>2091</v>
      </c>
    </row>
    <row r="66" spans="1:21" ht="45">
      <c r="A66" s="24">
        <f t="shared" si="1"/>
        <v>65</v>
      </c>
      <c r="B66" s="25">
        <v>43192</v>
      </c>
      <c r="C66" s="55" t="str">
        <f>IFERROR(VLOOKUP($E66,'Product Master'!B:E,2,),"Enter Data in Product Master")</f>
        <v>Recoverall total Nucleic acid isolation(Ambion) box 1 of 2</v>
      </c>
      <c r="D66" s="24">
        <f>VLOOKUP(E66,'Product Master'!B:G,6,)</f>
        <v>0</v>
      </c>
      <c r="E66" s="24" t="s">
        <v>119</v>
      </c>
      <c r="F66" s="24" t="s">
        <v>1255</v>
      </c>
      <c r="G66" s="24" t="str">
        <f>IFERROR(VLOOKUP(E66,'Product Master'!B:E,3,),"-")</f>
        <v>Kit</v>
      </c>
      <c r="H66" s="24" t="str">
        <f>IFERROR(VLOOKUP($E66,'Product Master'!B:E,4,),"-")</f>
        <v>40 Rxns</v>
      </c>
      <c r="I66" s="24">
        <v>2</v>
      </c>
      <c r="J66" s="25" t="s">
        <v>229</v>
      </c>
      <c r="K66" s="24"/>
      <c r="L66" s="24"/>
      <c r="M66" s="24"/>
      <c r="N66" s="24"/>
      <c r="O66" s="24" t="s">
        <v>1678</v>
      </c>
      <c r="P66" s="49">
        <v>20166.330000000002</v>
      </c>
      <c r="Q66" s="49">
        <f t="shared" si="2"/>
        <v>40332.660000000003</v>
      </c>
      <c r="R66" s="24" t="s">
        <v>230</v>
      </c>
      <c r="S66" s="66"/>
      <c r="T66" s="56" t="str">
        <f>IF(ISBLANK(VLOOKUP($E66,'Product Master'!B:F,5,FALSE)),"-",(VLOOKUP($E66,'Product Master'!B:F,5,FALSE)))</f>
        <v xml:space="preserve">AT </v>
      </c>
      <c r="U66" s="24" t="s">
        <v>2092</v>
      </c>
    </row>
    <row r="67" spans="1:21" ht="45">
      <c r="A67" s="24">
        <f t="shared" si="1"/>
        <v>66</v>
      </c>
      <c r="B67" s="25">
        <v>43192</v>
      </c>
      <c r="C67" s="55" t="str">
        <f>IFERROR(VLOOKUP($E67,'Product Master'!B:E,2,),"Enter Data in Product Master")</f>
        <v>Recoverall total Nucleic acid isolation(Ambion) box 1 of 2</v>
      </c>
      <c r="D67" s="24">
        <f>VLOOKUP(E67,'Product Master'!B:G,6,)</f>
        <v>0</v>
      </c>
      <c r="E67" s="24" t="s">
        <v>119</v>
      </c>
      <c r="F67" s="24" t="s">
        <v>1256</v>
      </c>
      <c r="G67" s="24" t="str">
        <f>IFERROR(VLOOKUP(E67,'Product Master'!B:E,3,),"-")</f>
        <v>Kit</v>
      </c>
      <c r="H67" s="24" t="str">
        <f>IFERROR(VLOOKUP($E67,'Product Master'!B:E,4,),"-")</f>
        <v>40 Rxns</v>
      </c>
      <c r="I67" s="24">
        <v>2</v>
      </c>
      <c r="J67" s="25" t="s">
        <v>229</v>
      </c>
      <c r="K67" s="24"/>
      <c r="L67" s="24"/>
      <c r="M67" s="24"/>
      <c r="N67" s="24"/>
      <c r="O67" s="24" t="s">
        <v>1678</v>
      </c>
      <c r="P67" s="49"/>
      <c r="Q67" s="49">
        <f t="shared" si="2"/>
        <v>0</v>
      </c>
      <c r="R67" s="24" t="s">
        <v>230</v>
      </c>
      <c r="S67" s="66"/>
      <c r="T67" s="56" t="str">
        <f>IF(ISBLANK(VLOOKUP($E67,'Product Master'!B:F,5,FALSE)),"-",(VLOOKUP($E67,'Product Master'!B:F,5,FALSE)))</f>
        <v xml:space="preserve">AT </v>
      </c>
      <c r="U67" s="24" t="s">
        <v>2090</v>
      </c>
    </row>
    <row r="68" spans="1:21" ht="45">
      <c r="A68" s="24">
        <f t="shared" ref="A68:A131" si="3">A67+1</f>
        <v>67</v>
      </c>
      <c r="B68" s="25">
        <v>43192</v>
      </c>
      <c r="C68" s="55" t="str">
        <f>IFERROR(VLOOKUP($E68,'Product Master'!B:E,2,),"Enter Data in Product Master")</f>
        <v>Qubit Assay tubes</v>
      </c>
      <c r="D68" s="24">
        <f>VLOOKUP(E68,'Product Master'!B:G,6,)</f>
        <v>0</v>
      </c>
      <c r="E68" s="24" t="s">
        <v>37</v>
      </c>
      <c r="F68" s="24" t="s">
        <v>1257</v>
      </c>
      <c r="G68" s="24" t="str">
        <f>IFERROR(VLOOKUP(E68,'Product Master'!B:E,3,),"-")</f>
        <v>Pack</v>
      </c>
      <c r="H68" s="24" t="str">
        <f>IFERROR(VLOOKUP($E68,'Product Master'!B:E,4,),"-")</f>
        <v>500 Tubes</v>
      </c>
      <c r="I68" s="24">
        <v>5</v>
      </c>
      <c r="J68" s="25" t="s">
        <v>228</v>
      </c>
      <c r="K68" s="24"/>
      <c r="L68" s="24"/>
      <c r="M68" s="24" t="s">
        <v>1873</v>
      </c>
      <c r="N68" s="24"/>
      <c r="O68" s="24" t="s">
        <v>1678</v>
      </c>
      <c r="P68" s="49">
        <v>4439.42</v>
      </c>
      <c r="Q68" s="49">
        <f t="shared" si="2"/>
        <v>22197.1</v>
      </c>
      <c r="R68" s="24" t="s">
        <v>230</v>
      </c>
      <c r="S68" s="66"/>
      <c r="T68" s="56" t="str">
        <f>IF(ISBLANK(VLOOKUP($E68,'Product Master'!B:F,5,FALSE)),"-",(VLOOKUP($E68,'Product Master'!B:F,5,FALSE)))</f>
        <v>RT</v>
      </c>
      <c r="U68" s="24" t="s">
        <v>2093</v>
      </c>
    </row>
    <row r="69" spans="1:21" ht="45">
      <c r="A69" s="24">
        <f t="shared" si="3"/>
        <v>68</v>
      </c>
      <c r="B69" s="25">
        <v>43192</v>
      </c>
      <c r="C69" s="55" t="str">
        <f>IFERROR(VLOOKUP($E69,'Product Master'!B:E,2,),"Enter Data in Product Master")</f>
        <v>MicroAmp fast 8-tube strip 0.1 ml</v>
      </c>
      <c r="D69" s="24">
        <f>VLOOKUP(E69,'Product Master'!B:G,6,)</f>
        <v>0</v>
      </c>
      <c r="E69" s="24">
        <v>4358293</v>
      </c>
      <c r="F69" s="24" t="s">
        <v>1258</v>
      </c>
      <c r="G69" s="24" t="str">
        <f>IFERROR(VLOOKUP(E69,'Product Master'!B:E,3,),"-")</f>
        <v>-</v>
      </c>
      <c r="H69" s="24" t="str">
        <f>IFERROR(VLOOKUP($E69,'Product Master'!B:E,4,),"-")</f>
        <v>125 Strips</v>
      </c>
      <c r="I69" s="24">
        <v>5</v>
      </c>
      <c r="J69" s="25" t="s">
        <v>228</v>
      </c>
      <c r="K69" s="24"/>
      <c r="L69" s="24"/>
      <c r="M69" s="24" t="s">
        <v>1873</v>
      </c>
      <c r="N69" s="24"/>
      <c r="O69" s="24" t="s">
        <v>1678</v>
      </c>
      <c r="P69" s="49">
        <v>5569.04</v>
      </c>
      <c r="Q69" s="49">
        <f t="shared" si="2"/>
        <v>27845.200000000001</v>
      </c>
      <c r="R69" s="24" t="s">
        <v>230</v>
      </c>
      <c r="S69" s="66"/>
      <c r="T69" s="56" t="str">
        <f>IF(ISBLANK(VLOOKUP($E69,'Product Master'!B:F,5,FALSE)),"-",(VLOOKUP($E69,'Product Master'!B:F,5,FALSE)))</f>
        <v>RT</v>
      </c>
      <c r="U69" s="24" t="s">
        <v>2094</v>
      </c>
    </row>
    <row r="70" spans="1:21" ht="45">
      <c r="A70" s="24">
        <f t="shared" si="3"/>
        <v>69</v>
      </c>
      <c r="B70" s="25">
        <v>43192</v>
      </c>
      <c r="C70" s="55" t="str">
        <f>IFERROR(VLOOKUP($E70,'Product Master'!B:E,2,),"Enter Data in Product Master")</f>
        <v>DAPI(4,6-Diamidino-2-Phenylindole , Dihydrochloride) Invitrogen</v>
      </c>
      <c r="D70" s="24">
        <f>VLOOKUP(E70,'Product Master'!B:G,6,)</f>
        <v>0</v>
      </c>
      <c r="E70" s="24" t="s">
        <v>92</v>
      </c>
      <c r="F70" s="24">
        <v>1938597</v>
      </c>
      <c r="G70" s="24" t="str">
        <f>IFERROR(VLOOKUP(E70,'Product Master'!B:E,3,),"-")</f>
        <v>-</v>
      </c>
      <c r="H70" s="24" t="str">
        <f>IFERROR(VLOOKUP($E70,'Product Master'!B:E,4,),"-")</f>
        <v>10 mg</v>
      </c>
      <c r="I70" s="24">
        <v>1</v>
      </c>
      <c r="J70" s="25" t="s">
        <v>228</v>
      </c>
      <c r="K70" s="24" t="s">
        <v>1449</v>
      </c>
      <c r="L70" s="24" t="s">
        <v>1572</v>
      </c>
      <c r="M70" s="24" t="s">
        <v>1874</v>
      </c>
      <c r="N70" s="24"/>
      <c r="O70" s="24" t="s">
        <v>1679</v>
      </c>
      <c r="P70" s="49">
        <v>7495</v>
      </c>
      <c r="Q70" s="49">
        <f t="shared" si="2"/>
        <v>7495</v>
      </c>
      <c r="R70" s="24" t="s">
        <v>230</v>
      </c>
      <c r="S70" s="66"/>
      <c r="T70" s="56">
        <f>IF(ISBLANK(VLOOKUP($E70,'Product Master'!B:F,5,FALSE)),"-",(VLOOKUP($E70,'Product Master'!B:F,5,FALSE)))</f>
        <v>-20</v>
      </c>
      <c r="U70" s="24" t="s">
        <v>2090</v>
      </c>
    </row>
    <row r="71" spans="1:21" ht="45">
      <c r="A71" s="24">
        <f t="shared" si="3"/>
        <v>70</v>
      </c>
      <c r="B71" s="25">
        <v>43192</v>
      </c>
      <c r="C71" s="55" t="str">
        <f>IFERROR(VLOOKUP($E71,'Product Master'!B:E,2,),"Enter Data in Product Master")</f>
        <v>Human miRNA Panel</v>
      </c>
      <c r="D71" s="24">
        <f>VLOOKUP(E71,'Product Master'!B:G,6,)</f>
        <v>0</v>
      </c>
      <c r="E71" s="24">
        <v>4470189</v>
      </c>
      <c r="F71" s="24">
        <v>3151889</v>
      </c>
      <c r="G71" s="24" t="str">
        <f>IFERROR(VLOOKUP(E71,'Product Master'!B:E,3,),"-")</f>
        <v>-</v>
      </c>
      <c r="H71" s="24" t="str">
        <f>IFERROR(VLOOKUP($E71,'Product Master'!B:E,4,),"-")</f>
        <v>-</v>
      </c>
      <c r="I71" s="24">
        <v>8</v>
      </c>
      <c r="J71" s="25">
        <v>43509</v>
      </c>
      <c r="K71" s="24" t="s">
        <v>1450</v>
      </c>
      <c r="L71" s="24" t="s">
        <v>1573</v>
      </c>
      <c r="M71" s="24" t="s">
        <v>1875</v>
      </c>
      <c r="N71" s="24"/>
      <c r="O71" s="24" t="s">
        <v>1680</v>
      </c>
      <c r="P71" s="49">
        <v>28000</v>
      </c>
      <c r="Q71" s="49">
        <f t="shared" si="2"/>
        <v>224000</v>
      </c>
      <c r="R71" s="24" t="s">
        <v>230</v>
      </c>
      <c r="S71" s="66"/>
      <c r="T71" s="56">
        <f>IF(ISBLANK(VLOOKUP($E71,'Product Master'!B:F,5,FALSE)),"-",(VLOOKUP($E71,'Product Master'!B:F,5,FALSE)))</f>
        <v>-20</v>
      </c>
      <c r="U71" s="24" t="s">
        <v>2090</v>
      </c>
    </row>
    <row r="72" spans="1:21" ht="45">
      <c r="A72" s="24">
        <f t="shared" si="3"/>
        <v>71</v>
      </c>
      <c r="B72" s="25">
        <v>43192</v>
      </c>
      <c r="C72" s="55" t="str">
        <f>IFERROR(VLOOKUP($E72,'Product Master'!B:E,2,),"Enter Data in Product Master")</f>
        <v>Open array accufill tips</v>
      </c>
      <c r="D72" s="24">
        <f>VLOOKUP(E72,'Product Master'!B:G,6,)</f>
        <v>0</v>
      </c>
      <c r="E72" s="24">
        <v>4457246</v>
      </c>
      <c r="F72" s="24" t="s">
        <v>1259</v>
      </c>
      <c r="G72" s="24" t="str">
        <f>IFERROR(VLOOKUP(E72,'Product Master'!B:E,3,),"-")</f>
        <v>Pack</v>
      </c>
      <c r="H72" s="24" t="str">
        <f>IFERROR(VLOOKUP($E72,'Product Master'!B:E,4,),"-")</f>
        <v>384 Tips</v>
      </c>
      <c r="I72" s="24">
        <v>4</v>
      </c>
      <c r="J72" s="25">
        <v>43347</v>
      </c>
      <c r="K72" s="24" t="s">
        <v>1451</v>
      </c>
      <c r="L72" s="24" t="s">
        <v>1574</v>
      </c>
      <c r="M72" s="24" t="s">
        <v>1876</v>
      </c>
      <c r="N72" s="24"/>
      <c r="O72" s="24" t="s">
        <v>1681</v>
      </c>
      <c r="P72" s="49">
        <v>6113</v>
      </c>
      <c r="Q72" s="49">
        <f t="shared" si="2"/>
        <v>24452</v>
      </c>
      <c r="R72" s="24" t="s">
        <v>230</v>
      </c>
      <c r="S72" s="66"/>
      <c r="T72" s="56" t="str">
        <f>IF(ISBLANK(VLOOKUP($E72,'Product Master'!B:F,5,FALSE)),"-",(VLOOKUP($E72,'Product Master'!B:F,5,FALSE)))</f>
        <v xml:space="preserve">AT </v>
      </c>
      <c r="U72" s="24" t="s">
        <v>2092</v>
      </c>
    </row>
    <row r="73" spans="1:21" ht="45">
      <c r="A73" s="24">
        <f t="shared" si="3"/>
        <v>72</v>
      </c>
      <c r="B73" s="25">
        <v>43192</v>
      </c>
      <c r="C73" s="55" t="str">
        <f>IFERROR(VLOOKUP($E73,'Product Master'!B:E,2,),"Enter Data in Product Master")</f>
        <v>Calcein AM cell-permeant dye</v>
      </c>
      <c r="D73" s="24">
        <f>VLOOKUP(E73,'Product Master'!B:G,6,)</f>
        <v>0</v>
      </c>
      <c r="E73" s="24" t="s">
        <v>815</v>
      </c>
      <c r="F73" s="24">
        <v>1878396</v>
      </c>
      <c r="G73" s="24" t="str">
        <f>IFERROR(VLOOKUP(E73,'Product Master'!B:E,3,),"-")</f>
        <v>-</v>
      </c>
      <c r="H73" s="24" t="str">
        <f>IFERROR(VLOOKUP($E73,'Product Master'!B:E,4,),"-")</f>
        <v>1 mg</v>
      </c>
      <c r="I73" s="24">
        <v>1</v>
      </c>
      <c r="J73" s="25" t="s">
        <v>228</v>
      </c>
      <c r="K73" s="24" t="s">
        <v>1452</v>
      </c>
      <c r="L73" s="24" t="s">
        <v>1575</v>
      </c>
      <c r="M73" s="24" t="s">
        <v>1877</v>
      </c>
      <c r="N73" s="24"/>
      <c r="O73" s="24" t="s">
        <v>1682</v>
      </c>
      <c r="P73" s="49">
        <v>16480</v>
      </c>
      <c r="Q73" s="49">
        <f t="shared" si="2"/>
        <v>16480</v>
      </c>
      <c r="R73" s="24" t="s">
        <v>230</v>
      </c>
      <c r="S73" s="66"/>
      <c r="T73" s="56">
        <f>IF(ISBLANK(VLOOKUP($E73,'Product Master'!B:F,5,FALSE)),"-",(VLOOKUP($E73,'Product Master'!B:F,5,FALSE)))</f>
        <v>-20</v>
      </c>
      <c r="U73" s="24" t="s">
        <v>2090</v>
      </c>
    </row>
    <row r="74" spans="1:21" ht="45">
      <c r="A74" s="24">
        <f t="shared" si="3"/>
        <v>73</v>
      </c>
      <c r="B74" s="25">
        <v>43192</v>
      </c>
      <c r="C74" s="55" t="str">
        <f>IFERROR(VLOOKUP($E74,'Product Master'!B:E,2,),"Enter Data in Product Master")</f>
        <v>Tryple Express enzymes (1X) no phenol red</v>
      </c>
      <c r="D74" s="24">
        <f>VLOOKUP(E74,'Product Master'!B:G,6,)</f>
        <v>0</v>
      </c>
      <c r="E74" s="24">
        <v>12604021</v>
      </c>
      <c r="F74" s="24">
        <v>1930183</v>
      </c>
      <c r="G74" s="24" t="str">
        <f>IFERROR(VLOOKUP(E74,'Product Master'!B:E,3,),"-")</f>
        <v>-</v>
      </c>
      <c r="H74" s="24" t="str">
        <f>IFERROR(VLOOKUP($E74,'Product Master'!B:E,4,),"-")</f>
        <v>500 ml</v>
      </c>
      <c r="I74" s="24">
        <v>1</v>
      </c>
      <c r="J74" s="25">
        <v>43829</v>
      </c>
      <c r="K74" s="24" t="s">
        <v>1453</v>
      </c>
      <c r="L74" s="24" t="s">
        <v>1576</v>
      </c>
      <c r="M74" s="24" t="s">
        <v>1878</v>
      </c>
      <c r="N74" s="24"/>
      <c r="O74" s="24" t="s">
        <v>1683</v>
      </c>
      <c r="P74" s="49">
        <v>4304</v>
      </c>
      <c r="Q74" s="49">
        <f t="shared" si="2"/>
        <v>4304</v>
      </c>
      <c r="R74" s="24" t="s">
        <v>230</v>
      </c>
      <c r="S74" s="66"/>
      <c r="T74" s="56" t="str">
        <f>IF(ISBLANK(VLOOKUP($E74,'Product Master'!B:F,5,FALSE)),"-",(VLOOKUP($E74,'Product Master'!B:F,5,FALSE)))</f>
        <v xml:space="preserve">RT </v>
      </c>
      <c r="U74" s="24" t="s">
        <v>2095</v>
      </c>
    </row>
    <row r="75" spans="1:21" ht="45">
      <c r="A75" s="24">
        <f t="shared" si="3"/>
        <v>74</v>
      </c>
      <c r="B75" s="25">
        <v>43192</v>
      </c>
      <c r="C75" s="55" t="str">
        <f>IFERROR(VLOOKUP($E75,'Product Master'!B:E,2,),"Enter Data in Product Master")</f>
        <v xml:space="preserve">Cytokeratin 20 Antibody Santacruz </v>
      </c>
      <c r="D75" s="24">
        <f>VLOOKUP(E75,'Product Master'!B:G,6,)</f>
        <v>0</v>
      </c>
      <c r="E75" s="24" t="s">
        <v>1217</v>
      </c>
      <c r="F75" s="24" t="s">
        <v>1260</v>
      </c>
      <c r="G75" s="24" t="str">
        <f>IFERROR(VLOOKUP(E75,'Product Master'!B:E,3,),"-")</f>
        <v>-</v>
      </c>
      <c r="H75" s="24" t="str">
        <f>IFERROR(VLOOKUP($E75,'Product Master'!B:E,4,),"-")</f>
        <v>500 ul</v>
      </c>
      <c r="I75" s="24">
        <v>1</v>
      </c>
      <c r="J75" s="25" t="s">
        <v>228</v>
      </c>
      <c r="K75" s="24" t="s">
        <v>1454</v>
      </c>
      <c r="L75" s="24" t="s">
        <v>1577</v>
      </c>
      <c r="M75" s="24" t="s">
        <v>1879</v>
      </c>
      <c r="N75" s="24"/>
      <c r="O75" s="24" t="s">
        <v>1684</v>
      </c>
      <c r="P75" s="49">
        <v>29127</v>
      </c>
      <c r="Q75" s="49">
        <f t="shared" si="2"/>
        <v>29127</v>
      </c>
      <c r="R75" s="24" t="s">
        <v>230</v>
      </c>
      <c r="S75" s="66"/>
      <c r="T75" s="56">
        <f>IF(ISBLANK(VLOOKUP($E75,'Product Master'!B:F,5,FALSE)),"-",(VLOOKUP($E75,'Product Master'!B:F,5,FALSE)))</f>
        <v>-20</v>
      </c>
      <c r="U75" s="24" t="s">
        <v>2090</v>
      </c>
    </row>
    <row r="76" spans="1:21" ht="45">
      <c r="A76" s="24">
        <f t="shared" si="3"/>
        <v>75</v>
      </c>
      <c r="B76" s="25">
        <v>43192</v>
      </c>
      <c r="C76" s="55" t="str">
        <f>IFERROR(VLOOKUP($E76,'Product Master'!B:E,2,),"Enter Data in Product Master")</f>
        <v>AR(441) Antibody Santacruz</v>
      </c>
      <c r="D76" s="24">
        <f>VLOOKUP(E76,'Product Master'!B:G,6,)</f>
        <v>0</v>
      </c>
      <c r="E76" s="24" t="s">
        <v>1219</v>
      </c>
      <c r="F76" s="24" t="s">
        <v>1261</v>
      </c>
      <c r="G76" s="24" t="str">
        <f>IFERROR(VLOOKUP(E76,'Product Master'!B:E,3,),"-")</f>
        <v>-</v>
      </c>
      <c r="H76" s="24" t="str">
        <f>IFERROR(VLOOKUP($E76,'Product Master'!B:E,4,),"-")</f>
        <v>200 ug/ml</v>
      </c>
      <c r="I76" s="24">
        <v>1</v>
      </c>
      <c r="J76" s="25" t="s">
        <v>228</v>
      </c>
      <c r="K76" s="24" t="s">
        <v>1454</v>
      </c>
      <c r="L76" s="24"/>
      <c r="M76" s="24" t="s">
        <v>1879</v>
      </c>
      <c r="N76" s="24"/>
      <c r="O76" s="24" t="s">
        <v>1684</v>
      </c>
      <c r="P76" s="49">
        <v>29127</v>
      </c>
      <c r="Q76" s="49">
        <f t="shared" si="2"/>
        <v>29127</v>
      </c>
      <c r="R76" s="24" t="s">
        <v>230</v>
      </c>
      <c r="S76" s="66"/>
      <c r="T76" s="56" t="str">
        <f>IF(ISBLANK(VLOOKUP($E76,'Product Master'!B:F,5,FALSE)),"-",(VLOOKUP($E76,'Product Master'!B:F,5,FALSE)))</f>
        <v>2-8°C</v>
      </c>
      <c r="U76" s="24" t="s">
        <v>2096</v>
      </c>
    </row>
    <row r="77" spans="1:21" ht="30">
      <c r="A77" s="24">
        <f t="shared" si="3"/>
        <v>76</v>
      </c>
      <c r="B77" s="25">
        <v>43192</v>
      </c>
      <c r="C77" s="55" t="str">
        <f>IFERROR(VLOOKUP($E77,'Product Master'!B:E,2,),"Enter Data in Product Master")</f>
        <v>Hipura Blood genomic DNA miniprep purification Kit</v>
      </c>
      <c r="D77" s="24">
        <f>VLOOKUP(E77,'Product Master'!B:G,6,)</f>
        <v>0</v>
      </c>
      <c r="E77" s="24" t="s">
        <v>52</v>
      </c>
      <c r="F77" s="24" t="s">
        <v>1262</v>
      </c>
      <c r="G77" s="24" t="str">
        <f>IFERROR(VLOOKUP(E77,'Product Master'!B:E,3,),"-")</f>
        <v>Kit</v>
      </c>
      <c r="H77" s="24" t="str">
        <f>IFERROR(VLOOKUP($E77,'Product Master'!B:E,4,),"-")</f>
        <v>250 Rxns</v>
      </c>
      <c r="I77" s="24">
        <v>2</v>
      </c>
      <c r="J77" s="25">
        <v>43525</v>
      </c>
      <c r="K77" s="24" t="s">
        <v>1455</v>
      </c>
      <c r="L77" s="24" t="s">
        <v>1578</v>
      </c>
      <c r="M77" s="24" t="s">
        <v>1880</v>
      </c>
      <c r="N77" s="24"/>
      <c r="O77" s="24" t="s">
        <v>1685</v>
      </c>
      <c r="P77" s="49">
        <v>18931</v>
      </c>
      <c r="Q77" s="49">
        <f t="shared" si="2"/>
        <v>37862</v>
      </c>
      <c r="R77" s="24" t="s">
        <v>230</v>
      </c>
      <c r="S77" s="66"/>
      <c r="T77" s="56" t="str">
        <f>IF(ISBLANK(VLOOKUP($E77,'Product Master'!B:F,5,FALSE)),"-",(VLOOKUP($E77,'Product Master'!B:F,5,FALSE)))</f>
        <v xml:space="preserve">AT </v>
      </c>
      <c r="U77" s="24" t="s">
        <v>2097</v>
      </c>
    </row>
    <row r="78" spans="1:21" ht="30">
      <c r="A78" s="24">
        <f t="shared" si="3"/>
        <v>77</v>
      </c>
      <c r="B78" s="25">
        <v>43192</v>
      </c>
      <c r="C78" s="55" t="str">
        <f>IFERROR(VLOOKUP($E78,'Product Master'!B:E,2,),"Enter Data in Product Master")</f>
        <v>0.2 Micron PTFE 50 mm syringe filter</v>
      </c>
      <c r="D78" s="24">
        <f>VLOOKUP(E78,'Product Master'!B:G,6,)</f>
        <v>0</v>
      </c>
      <c r="E78" s="127" t="s">
        <v>565</v>
      </c>
      <c r="F78" s="24" t="s">
        <v>566</v>
      </c>
      <c r="G78" s="24" t="str">
        <f>IFERROR(VLOOKUP(E78,'Product Master'!B:E,3,),"-")</f>
        <v>NA</v>
      </c>
      <c r="H78" s="24">
        <f>IFERROR(VLOOKUP($E78,'Product Master'!B:E,4,),"-")</f>
        <v>1</v>
      </c>
      <c r="I78" s="24">
        <v>5</v>
      </c>
      <c r="J78" s="25" t="s">
        <v>228</v>
      </c>
      <c r="K78" s="24" t="s">
        <v>1456</v>
      </c>
      <c r="L78" s="24" t="s">
        <v>1579</v>
      </c>
      <c r="M78" s="24">
        <v>1133</v>
      </c>
      <c r="N78" s="24"/>
      <c r="O78" s="24" t="s">
        <v>1686</v>
      </c>
      <c r="P78" s="49">
        <v>450</v>
      </c>
      <c r="Q78" s="49">
        <f t="shared" si="2"/>
        <v>2250</v>
      </c>
      <c r="R78" s="24" t="s">
        <v>230</v>
      </c>
      <c r="S78" s="66"/>
      <c r="T78" s="56" t="str">
        <f>IF(ISBLANK(VLOOKUP($E78,'Product Master'!B:F,5,FALSE)),"-",(VLOOKUP($E78,'Product Master'!B:F,5,FALSE)))</f>
        <v>RT</v>
      </c>
      <c r="U78" s="24" t="s">
        <v>2089</v>
      </c>
    </row>
    <row r="79" spans="1:21" ht="45">
      <c r="A79" s="24">
        <f t="shared" si="3"/>
        <v>78</v>
      </c>
      <c r="B79" s="25">
        <v>43194</v>
      </c>
      <c r="C79" s="55" t="str">
        <f>IFERROR(VLOOKUP($E79,'Product Master'!B:E,2,),"Enter Data in Product Master")</f>
        <v>SOX 10 AE1/AE3</v>
      </c>
      <c r="D79" s="24">
        <f>VLOOKUP(E79,'Product Master'!B:G,6,)</f>
        <v>0</v>
      </c>
      <c r="E79" s="24" t="s">
        <v>785</v>
      </c>
      <c r="F79" s="24">
        <v>121416</v>
      </c>
      <c r="G79" s="24" t="str">
        <f>IFERROR(VLOOKUP(E79,'Product Master'!B:E,3,),"-")</f>
        <v>-</v>
      </c>
      <c r="H79" s="24" t="str">
        <f>IFERROR(VLOOKUP($E79,'Product Master'!B:E,4,),"-")</f>
        <v>6 ml</v>
      </c>
      <c r="I79" s="24">
        <v>1</v>
      </c>
      <c r="J79" s="25">
        <v>43739</v>
      </c>
      <c r="K79" s="24" t="s">
        <v>1457</v>
      </c>
      <c r="L79" s="24" t="s">
        <v>1580</v>
      </c>
      <c r="M79" s="24" t="s">
        <v>1881</v>
      </c>
      <c r="N79" s="24"/>
      <c r="O79" s="24" t="s">
        <v>1687</v>
      </c>
      <c r="P79" s="143">
        <v>13775</v>
      </c>
      <c r="Q79" s="49">
        <f t="shared" si="2"/>
        <v>13775</v>
      </c>
      <c r="R79" s="24" t="s">
        <v>230</v>
      </c>
      <c r="S79" s="66"/>
      <c r="T79" s="56" t="str">
        <f>IF(ISBLANK(VLOOKUP($E79,'Product Master'!B:F,5,FALSE)),"-",(VLOOKUP($E79,'Product Master'!B:F,5,FALSE)))</f>
        <v>2-8°C</v>
      </c>
      <c r="U79" s="24" t="s">
        <v>2088</v>
      </c>
    </row>
    <row r="80" spans="1:21" ht="15">
      <c r="A80" s="24">
        <f t="shared" si="3"/>
        <v>79</v>
      </c>
      <c r="B80" s="25">
        <v>43194</v>
      </c>
      <c r="C80" s="55" t="str">
        <f>IFERROR(VLOOKUP($E80,'Product Master'!B:E,2,),"Enter Data in Product Master")</f>
        <v>PAN Cytokeratin AE1/AE3</v>
      </c>
      <c r="D80" s="24">
        <f>VLOOKUP(E80,'Product Master'!B:G,6,)</f>
        <v>0</v>
      </c>
      <c r="E80" s="24" t="s">
        <v>1168</v>
      </c>
      <c r="F80" s="24">
        <v>112917</v>
      </c>
      <c r="G80" s="24" t="str">
        <f>IFERROR(VLOOKUP(E80,'Product Master'!B:E,3,),"-")</f>
        <v>-</v>
      </c>
      <c r="H80" s="24" t="str">
        <f>IFERROR(VLOOKUP($E80,'Product Master'!B:E,4,),"-")</f>
        <v>6 ml</v>
      </c>
      <c r="I80" s="24">
        <v>1</v>
      </c>
      <c r="J80" s="25">
        <v>43770</v>
      </c>
      <c r="K80" s="24"/>
      <c r="L80" s="24"/>
      <c r="M80" s="24"/>
      <c r="N80" s="24"/>
      <c r="O80" s="24"/>
      <c r="P80" s="143">
        <v>11039</v>
      </c>
      <c r="Q80" s="49">
        <f t="shared" si="2"/>
        <v>11039</v>
      </c>
      <c r="R80" s="24"/>
      <c r="S80" s="66"/>
      <c r="T80" s="56" t="str">
        <f>IF(ISBLANK(VLOOKUP($E80,'Product Master'!B:F,5,FALSE)),"-",(VLOOKUP($E80,'Product Master'!B:F,5,FALSE)))</f>
        <v>2-8°C</v>
      </c>
      <c r="U80" s="24" t="s">
        <v>2088</v>
      </c>
    </row>
    <row r="81" spans="1:21" ht="15">
      <c r="A81" s="24">
        <f t="shared" si="3"/>
        <v>80</v>
      </c>
      <c r="B81" s="25">
        <v>43194</v>
      </c>
      <c r="C81" s="55" t="str">
        <f>IFERROR(VLOOKUP($E81,'Product Master'!B:E,2,),"Enter Data in Product Master")</f>
        <v>Vimentin V9</v>
      </c>
      <c r="D81" s="24">
        <f>VLOOKUP(E81,'Product Master'!B:G,6,)</f>
        <v>0</v>
      </c>
      <c r="E81" s="24" t="s">
        <v>1172</v>
      </c>
      <c r="F81" s="24" t="s">
        <v>1263</v>
      </c>
      <c r="G81" s="24" t="str">
        <f>IFERROR(VLOOKUP(E81,'Product Master'!B:E,3,),"-")</f>
        <v>-</v>
      </c>
      <c r="H81" s="24" t="str">
        <f>IFERROR(VLOOKUP($E81,'Product Master'!B:E,4,),"-")</f>
        <v>6 ml</v>
      </c>
      <c r="I81" s="24">
        <v>1</v>
      </c>
      <c r="J81" s="25">
        <v>43617</v>
      </c>
      <c r="K81" s="24"/>
      <c r="L81" s="24"/>
      <c r="M81" s="24"/>
      <c r="N81" s="24"/>
      <c r="O81" s="24"/>
      <c r="P81" s="143">
        <v>12502</v>
      </c>
      <c r="Q81" s="49">
        <f t="shared" ref="Q81:Q144" si="4">I81*P81</f>
        <v>12502</v>
      </c>
      <c r="R81" s="24"/>
      <c r="S81" s="66"/>
      <c r="T81" s="56" t="str">
        <f>IF(ISBLANK(VLOOKUP($E81,'Product Master'!B:F,5,FALSE)),"-",(VLOOKUP($E81,'Product Master'!B:F,5,FALSE)))</f>
        <v>2-8°C</v>
      </c>
      <c r="U81" s="24" t="s">
        <v>2088</v>
      </c>
    </row>
    <row r="82" spans="1:21" ht="15">
      <c r="A82" s="24">
        <f t="shared" si="3"/>
        <v>81</v>
      </c>
      <c r="B82" s="25">
        <v>43194</v>
      </c>
      <c r="C82" s="55" t="str">
        <f>IFERROR(VLOOKUP($E82,'Product Master'!B:E,2,),"Enter Data in Product Master")</f>
        <v>GFAP Antibody</v>
      </c>
      <c r="D82" s="24">
        <f>VLOOKUP(E82,'Product Master'!B:G,6,)</f>
        <v>0</v>
      </c>
      <c r="E82" s="24" t="s">
        <v>1176</v>
      </c>
      <c r="F82" s="24">
        <v>100617</v>
      </c>
      <c r="G82" s="24" t="str">
        <f>IFERROR(VLOOKUP(E82,'Product Master'!B:E,3,),"-")</f>
        <v>-</v>
      </c>
      <c r="H82" s="24" t="str">
        <f>IFERROR(VLOOKUP($E82,'Product Master'!B:E,4,),"-")</f>
        <v>6 ml</v>
      </c>
      <c r="I82" s="24">
        <v>1</v>
      </c>
      <c r="J82" s="25">
        <v>43709</v>
      </c>
      <c r="K82" s="24"/>
      <c r="L82" s="24"/>
      <c r="M82" s="24"/>
      <c r="N82" s="24"/>
      <c r="O82" s="24"/>
      <c r="P82" s="143">
        <v>10507</v>
      </c>
      <c r="Q82" s="49">
        <f t="shared" si="4"/>
        <v>10507</v>
      </c>
      <c r="R82" s="24"/>
      <c r="S82" s="66"/>
      <c r="T82" s="56" t="str">
        <f>IF(ISBLANK(VLOOKUP($E82,'Product Master'!B:F,5,FALSE)),"-",(VLOOKUP($E82,'Product Master'!B:F,5,FALSE)))</f>
        <v>2-8°C</v>
      </c>
      <c r="U82" s="24" t="s">
        <v>2088</v>
      </c>
    </row>
    <row r="83" spans="1:21" ht="15">
      <c r="A83" s="24">
        <f t="shared" si="3"/>
        <v>82</v>
      </c>
      <c r="B83" s="25">
        <v>43194</v>
      </c>
      <c r="C83" s="55" t="str">
        <f>IFERROR(VLOOKUP($E83,'Product Master'!B:E,2,),"Enter Data in Product Master")</f>
        <v>CD34 Antibody</v>
      </c>
      <c r="D83" s="24">
        <f>VLOOKUP(E83,'Product Master'!B:G,6,)</f>
        <v>0</v>
      </c>
      <c r="E83" s="24" t="s">
        <v>1177</v>
      </c>
      <c r="F83" s="24" t="s">
        <v>1264</v>
      </c>
      <c r="G83" s="24" t="str">
        <f>IFERROR(VLOOKUP(E83,'Product Master'!B:E,3,),"-")</f>
        <v>-</v>
      </c>
      <c r="H83" s="24" t="str">
        <f>IFERROR(VLOOKUP($E83,'Product Master'!B:E,4,),"-")</f>
        <v>6 ml</v>
      </c>
      <c r="I83" s="24">
        <v>1</v>
      </c>
      <c r="J83" s="25">
        <v>43709</v>
      </c>
      <c r="K83" s="24"/>
      <c r="L83" s="24"/>
      <c r="M83" s="24" t="s">
        <v>1882</v>
      </c>
      <c r="N83" s="24"/>
      <c r="O83" s="24"/>
      <c r="P83" s="143">
        <v>14725</v>
      </c>
      <c r="Q83" s="49">
        <f t="shared" si="4"/>
        <v>14725</v>
      </c>
      <c r="R83" s="24"/>
      <c r="S83" s="66"/>
      <c r="T83" s="56" t="str">
        <f>IF(ISBLANK(VLOOKUP($E83,'Product Master'!B:F,5,FALSE)),"-",(VLOOKUP($E83,'Product Master'!B:F,5,FALSE)))</f>
        <v>2-8°C</v>
      </c>
      <c r="U83" s="24" t="s">
        <v>2088</v>
      </c>
    </row>
    <row r="84" spans="1:21" ht="45">
      <c r="A84" s="24">
        <f t="shared" si="3"/>
        <v>83</v>
      </c>
      <c r="B84" s="25">
        <v>43194</v>
      </c>
      <c r="C84" s="55" t="str">
        <f>IFERROR(VLOOKUP($E84,'Product Master'!B:E,2,),"Enter Data in Product Master")</f>
        <v>Vimentin Antibody</v>
      </c>
      <c r="D84" s="24">
        <f>VLOOKUP(E84,'Product Master'!B:G,6,)</f>
        <v>0</v>
      </c>
      <c r="E84" s="24" t="s">
        <v>828</v>
      </c>
      <c r="F84" s="24" t="s">
        <v>1265</v>
      </c>
      <c r="G84" s="24" t="str">
        <f>IFERROR(VLOOKUP(E84,'Product Master'!B:E,3,),"-")</f>
        <v>-</v>
      </c>
      <c r="H84" s="24" t="str">
        <f>IFERROR(VLOOKUP($E84,'Product Master'!B:E,4,),"-")</f>
        <v>0.1 ml</v>
      </c>
      <c r="I84" s="24">
        <v>1</v>
      </c>
      <c r="J84" s="25">
        <v>43739</v>
      </c>
      <c r="K84" s="24" t="s">
        <v>1458</v>
      </c>
      <c r="L84" s="24" t="s">
        <v>1581</v>
      </c>
      <c r="M84" s="24" t="s">
        <v>1883</v>
      </c>
      <c r="N84" s="24"/>
      <c r="O84" s="24" t="s">
        <v>1688</v>
      </c>
      <c r="P84" s="143">
        <v>10241</v>
      </c>
      <c r="Q84" s="49">
        <f t="shared" si="4"/>
        <v>10241</v>
      </c>
      <c r="R84" s="24" t="s">
        <v>230</v>
      </c>
      <c r="S84" s="66"/>
      <c r="T84" s="56" t="str">
        <f>IF(ISBLANK(VLOOKUP($E84,'Product Master'!B:F,5,FALSE)),"-",(VLOOKUP($E84,'Product Master'!B:F,5,FALSE)))</f>
        <v>2-8°C</v>
      </c>
      <c r="U84" s="24" t="s">
        <v>2088</v>
      </c>
    </row>
    <row r="85" spans="1:21" ht="15">
      <c r="A85" s="24">
        <f t="shared" si="3"/>
        <v>84</v>
      </c>
      <c r="B85" s="25">
        <v>43194</v>
      </c>
      <c r="C85" s="55" t="str">
        <f>IFERROR(VLOOKUP($E85,'Product Master'!B:E,2,),"Enter Data in Product Master")</f>
        <v>Cytokeratin 7 Antibody</v>
      </c>
      <c r="D85" s="24">
        <f>VLOOKUP(E85,'Product Master'!B:G,6,)</f>
        <v>0</v>
      </c>
      <c r="E85" s="24" t="s">
        <v>830</v>
      </c>
      <c r="F85" s="24" t="s">
        <v>1266</v>
      </c>
      <c r="G85" s="24" t="str">
        <f>IFERROR(VLOOKUP(E85,'Product Master'!B:E,3,),"-")</f>
        <v>-</v>
      </c>
      <c r="H85" s="24" t="str">
        <f>IFERROR(VLOOKUP($E85,'Product Master'!B:E,4,),"-")</f>
        <v>0.1 ml</v>
      </c>
      <c r="I85" s="24">
        <v>1</v>
      </c>
      <c r="J85" s="25">
        <v>43586</v>
      </c>
      <c r="K85" s="24"/>
      <c r="L85" s="24"/>
      <c r="M85" s="24"/>
      <c r="N85" s="24"/>
      <c r="O85" s="24"/>
      <c r="P85" s="143">
        <v>10241</v>
      </c>
      <c r="Q85" s="49">
        <f t="shared" si="4"/>
        <v>10241</v>
      </c>
      <c r="R85" s="24"/>
      <c r="S85" s="66"/>
      <c r="T85" s="56" t="str">
        <f>IF(ISBLANK(VLOOKUP($E85,'Product Master'!B:F,5,FALSE)),"-",(VLOOKUP($E85,'Product Master'!B:F,5,FALSE)))</f>
        <v>2-8°C</v>
      </c>
      <c r="U85" s="24" t="s">
        <v>2088</v>
      </c>
    </row>
    <row r="86" spans="1:21" ht="15">
      <c r="A86" s="24">
        <f t="shared" si="3"/>
        <v>85</v>
      </c>
      <c r="B86" s="25">
        <v>43194</v>
      </c>
      <c r="C86" s="55" t="str">
        <f>IFERROR(VLOOKUP($E86,'Product Master'!B:E,2,),"Enter Data in Product Master")</f>
        <v>CD34 Antibody</v>
      </c>
      <c r="D86" s="24">
        <f>VLOOKUP(E86,'Product Master'!B:G,6,)</f>
        <v>0</v>
      </c>
      <c r="E86" s="24" t="s">
        <v>834</v>
      </c>
      <c r="F86" s="24" t="s">
        <v>1264</v>
      </c>
      <c r="G86" s="24" t="str">
        <f>IFERROR(VLOOKUP(E86,'Product Master'!B:E,3,),"-")</f>
        <v>-</v>
      </c>
      <c r="H86" s="24" t="str">
        <f>IFERROR(VLOOKUP($E86,'Product Master'!B:E,4,),"-")</f>
        <v>0.1 ml</v>
      </c>
      <c r="I86" s="24">
        <v>1</v>
      </c>
      <c r="J86" s="25">
        <v>43709</v>
      </c>
      <c r="K86" s="24"/>
      <c r="L86" s="24"/>
      <c r="M86" s="24"/>
      <c r="N86" s="24"/>
      <c r="O86" s="24"/>
      <c r="P86" s="143">
        <v>11305</v>
      </c>
      <c r="Q86" s="49">
        <f t="shared" si="4"/>
        <v>11305</v>
      </c>
      <c r="R86" s="24"/>
      <c r="S86" s="66"/>
      <c r="T86" s="56" t="str">
        <f>IF(ISBLANK(VLOOKUP($E86,'Product Master'!B:F,5,FALSE)),"-",(VLOOKUP($E86,'Product Master'!B:F,5,FALSE)))</f>
        <v>2-8°C</v>
      </c>
      <c r="U86" s="24" t="s">
        <v>2088</v>
      </c>
    </row>
    <row r="87" spans="1:21" ht="15">
      <c r="A87" s="24">
        <f t="shared" si="3"/>
        <v>86</v>
      </c>
      <c r="B87" s="25">
        <v>43194</v>
      </c>
      <c r="C87" s="55" t="str">
        <f>IFERROR(VLOOKUP($E87,'Product Master'!B:E,2,),"Enter Data in Product Master")</f>
        <v>Napsin A Antibody</v>
      </c>
      <c r="D87" s="24">
        <f>VLOOKUP(E87,'Product Master'!B:G,6,)</f>
        <v>0</v>
      </c>
      <c r="E87" s="24" t="s">
        <v>850</v>
      </c>
      <c r="F87" s="24" t="s">
        <v>1267</v>
      </c>
      <c r="G87" s="24" t="str">
        <f>IFERROR(VLOOKUP(E87,'Product Master'!B:E,3,),"-")</f>
        <v>-</v>
      </c>
      <c r="H87" s="24" t="str">
        <f>IFERROR(VLOOKUP($E87,'Product Master'!B:E,4,),"-")</f>
        <v>0.1 ml</v>
      </c>
      <c r="I87" s="24">
        <v>1</v>
      </c>
      <c r="J87" s="25">
        <v>43617</v>
      </c>
      <c r="K87" s="24"/>
      <c r="L87" s="24"/>
      <c r="M87" s="24"/>
      <c r="N87" s="24"/>
      <c r="O87" s="24"/>
      <c r="P87" s="143">
        <v>8379</v>
      </c>
      <c r="Q87" s="49">
        <f t="shared" si="4"/>
        <v>8379</v>
      </c>
      <c r="R87" s="24"/>
      <c r="S87" s="66"/>
      <c r="T87" s="56" t="str">
        <f>IF(ISBLANK(VLOOKUP($E87,'Product Master'!B:F,5,FALSE)),"-",(VLOOKUP($E87,'Product Master'!B:F,5,FALSE)))</f>
        <v>2-8°C</v>
      </c>
      <c r="U87" s="24" t="s">
        <v>2088</v>
      </c>
    </row>
    <row r="88" spans="1:21" ht="75">
      <c r="A88" s="24">
        <f t="shared" si="3"/>
        <v>87</v>
      </c>
      <c r="B88" s="25">
        <v>43194</v>
      </c>
      <c r="C88" s="55" t="str">
        <f>IFERROR(VLOOKUP($E88,'Product Master'!B:E,2,),"Enter Data in Product Master")</f>
        <v>ExoRNeasy Serum/Plasma Midi kit Qiagen</v>
      </c>
      <c r="D88" s="24">
        <f>VLOOKUP(E88,'Product Master'!B:G,6,)</f>
        <v>0</v>
      </c>
      <c r="E88" s="86">
        <v>77044</v>
      </c>
      <c r="F88" s="86">
        <v>160010441</v>
      </c>
      <c r="G88" s="24" t="str">
        <f>IFERROR(VLOOKUP(E88,'Product Master'!B:E,3,),"-")</f>
        <v>Kit</v>
      </c>
      <c r="H88" s="24" t="str">
        <f>IFERROR(VLOOKUP($E88,'Product Master'!B:E,4,),"-")</f>
        <v>50 Rxns</v>
      </c>
      <c r="I88" s="24">
        <v>1</v>
      </c>
      <c r="J88" s="25">
        <v>43649</v>
      </c>
      <c r="K88" s="24" t="s">
        <v>1459</v>
      </c>
      <c r="L88" s="24" t="s">
        <v>47</v>
      </c>
      <c r="M88" s="24" t="s">
        <v>1884</v>
      </c>
      <c r="N88" s="24"/>
      <c r="O88" s="24" t="s">
        <v>1689</v>
      </c>
      <c r="P88" s="49">
        <v>49020</v>
      </c>
      <c r="Q88" s="49">
        <f t="shared" si="4"/>
        <v>49020</v>
      </c>
      <c r="R88" s="24" t="s">
        <v>230</v>
      </c>
      <c r="S88" s="66"/>
      <c r="T88" s="56" t="str">
        <f>IF(ISBLANK(VLOOKUP($E88,'Product Master'!B:F,5,FALSE)),"-",(VLOOKUP($E88,'Product Master'!B:F,5,FALSE)))</f>
        <v xml:space="preserve">AT </v>
      </c>
      <c r="U88" s="24" t="s">
        <v>2092</v>
      </c>
    </row>
    <row r="89" spans="1:21" ht="30">
      <c r="A89" s="24">
        <f t="shared" si="3"/>
        <v>88</v>
      </c>
      <c r="B89" s="25">
        <v>43194</v>
      </c>
      <c r="C89" s="55" t="str">
        <f>IFERROR(VLOOKUP($E89,'Product Master'!B:E,2,),"Enter Data in Product Master")</f>
        <v>QIAzol Lysis Reagent 50 ml</v>
      </c>
      <c r="D89" s="24">
        <f>VLOOKUP(E89,'Product Master'!B:G,6,)</f>
        <v>0</v>
      </c>
      <c r="E89" s="104" t="s">
        <v>339</v>
      </c>
      <c r="F89" s="86">
        <v>557013394</v>
      </c>
      <c r="G89" s="24" t="str">
        <f>IFERROR(VLOOKUP(E89,'Product Master'!B:E,3,),"-")</f>
        <v>-</v>
      </c>
      <c r="H89" s="24" t="str">
        <f>IFERROR(VLOOKUP($E89,'Product Master'!B:E,4,),"-")</f>
        <v>50 ml</v>
      </c>
      <c r="I89" s="24">
        <v>1</v>
      </c>
      <c r="J89" s="25">
        <v>43727</v>
      </c>
      <c r="K89" s="24"/>
      <c r="L89" s="24"/>
      <c r="M89" s="24"/>
      <c r="N89" s="24"/>
      <c r="O89" s="24"/>
      <c r="P89" s="49"/>
      <c r="Q89" s="49">
        <f t="shared" si="4"/>
        <v>0</v>
      </c>
      <c r="R89" s="24" t="s">
        <v>230</v>
      </c>
      <c r="S89" s="66"/>
      <c r="T89" s="56" t="str">
        <f>IF(ISBLANK(VLOOKUP($E89,'Product Master'!B:F,5,FALSE)),"-",(VLOOKUP($E89,'Product Master'!B:F,5,FALSE)))</f>
        <v>-</v>
      </c>
      <c r="U89" s="24" t="s">
        <v>2086</v>
      </c>
    </row>
    <row r="90" spans="1:21" ht="30">
      <c r="A90" s="24">
        <f t="shared" si="3"/>
        <v>89</v>
      </c>
      <c r="B90" s="25">
        <v>43194</v>
      </c>
      <c r="C90" s="55" t="str">
        <f>IFERROR(VLOOKUP($E90,'Product Master'!B:E,2,),"Enter Data in Product Master")</f>
        <v>ii) ExoRneasy Serum/Plasma Midi Kit(Columns)</v>
      </c>
      <c r="D90" s="24">
        <f>VLOOKUP(E90,'Product Master'!B:G,6,)</f>
        <v>0</v>
      </c>
      <c r="E90" s="104" t="s">
        <v>1246</v>
      </c>
      <c r="F90" s="86">
        <v>157048489</v>
      </c>
      <c r="G90" s="24" t="str">
        <f>IFERROR(VLOOKUP(E90,'Product Master'!B:E,3,),"-")</f>
        <v>-</v>
      </c>
      <c r="H90" s="24" t="str">
        <f>IFERROR(VLOOKUP($E90,'Product Master'!B:E,4,),"-")</f>
        <v>50 column</v>
      </c>
      <c r="I90" s="24">
        <v>1</v>
      </c>
      <c r="J90" s="25" t="s">
        <v>228</v>
      </c>
      <c r="K90" s="24"/>
      <c r="L90" s="24"/>
      <c r="M90" s="24"/>
      <c r="N90" s="24"/>
      <c r="O90" s="24"/>
      <c r="P90" s="49"/>
      <c r="Q90" s="49">
        <f t="shared" si="4"/>
        <v>0</v>
      </c>
      <c r="R90" s="24" t="s">
        <v>230</v>
      </c>
      <c r="S90" s="66"/>
      <c r="T90" s="56" t="str">
        <f>IF(ISBLANK(VLOOKUP($E90,'Product Master'!B:F,5,FALSE)),"-",(VLOOKUP($E90,'Product Master'!B:F,5,FALSE)))</f>
        <v>2-8°C</v>
      </c>
      <c r="U90" s="24" t="s">
        <v>2096</v>
      </c>
    </row>
    <row r="91" spans="1:21" ht="30">
      <c r="A91" s="24">
        <f t="shared" si="3"/>
        <v>90</v>
      </c>
      <c r="B91" s="25">
        <v>43194</v>
      </c>
      <c r="C91" s="55" t="str">
        <f>IFERROR(VLOOKUP($E91,'Product Master'!B:E,2,),"Enter Data in Product Master")</f>
        <v>iii) Miscript primer assay</v>
      </c>
      <c r="D91" s="24">
        <f>VLOOKUP(E91,'Product Master'!B:G,6,)</f>
        <v>0</v>
      </c>
      <c r="E91" s="104" t="s">
        <v>1245</v>
      </c>
      <c r="F91" s="86">
        <v>232068348</v>
      </c>
      <c r="G91" s="24" t="str">
        <f>IFERROR(VLOOKUP(E91,'Product Master'!B:E,3,),"-")</f>
        <v>NA</v>
      </c>
      <c r="H91" s="24">
        <f>IFERROR(VLOOKUP($E91,'Product Master'!B:E,4,),"-")</f>
        <v>1</v>
      </c>
      <c r="I91" s="24">
        <v>1</v>
      </c>
      <c r="J91" s="25" t="s">
        <v>228</v>
      </c>
      <c r="K91" s="24"/>
      <c r="L91" s="24"/>
      <c r="M91" s="24"/>
      <c r="N91" s="24"/>
      <c r="O91" s="24"/>
      <c r="P91" s="49"/>
      <c r="Q91" s="49">
        <f t="shared" si="4"/>
        <v>0</v>
      </c>
      <c r="R91" s="24" t="s">
        <v>230</v>
      </c>
      <c r="S91" s="66"/>
      <c r="T91" s="56" t="str">
        <f>IF(ISBLANK(VLOOKUP($E91,'Product Master'!B:F,5,FALSE)),"-",(VLOOKUP($E91,'Product Master'!B:F,5,FALSE)))</f>
        <v>-</v>
      </c>
      <c r="U91" s="24" t="s">
        <v>2098</v>
      </c>
    </row>
    <row r="92" spans="1:21" ht="45">
      <c r="A92" s="24">
        <f t="shared" si="3"/>
        <v>91</v>
      </c>
      <c r="B92" s="25">
        <v>43195</v>
      </c>
      <c r="C92" s="55" t="str">
        <f>IFERROR(VLOOKUP($E92,'Product Master'!B:E,2,),"Enter Data in Product Master")</f>
        <v>Nuclease free water</v>
      </c>
      <c r="D92" s="24">
        <f>VLOOKUP(E92,'Product Master'!B:G,6,)</f>
        <v>0</v>
      </c>
      <c r="E92" s="24">
        <v>4387936</v>
      </c>
      <c r="F92" s="24">
        <v>1705244</v>
      </c>
      <c r="G92" s="24" t="str">
        <f>IFERROR(VLOOKUP(E92,'Product Master'!B:E,3,),"-")</f>
        <v>Pack</v>
      </c>
      <c r="H92" s="24" t="str">
        <f>IFERROR(VLOOKUP($E92,'Product Master'!B:E,4,),"-")</f>
        <v>4 Lit</v>
      </c>
      <c r="I92" s="24">
        <v>2</v>
      </c>
      <c r="J92" s="25" t="s">
        <v>228</v>
      </c>
      <c r="K92" s="24" t="s">
        <v>1460</v>
      </c>
      <c r="L92" s="24" t="s">
        <v>1582</v>
      </c>
      <c r="M92" s="24" t="s">
        <v>1885</v>
      </c>
      <c r="N92" s="24"/>
      <c r="O92" s="24" t="s">
        <v>1690</v>
      </c>
      <c r="P92" s="49">
        <v>10695</v>
      </c>
      <c r="Q92" s="49">
        <f t="shared" si="4"/>
        <v>21390</v>
      </c>
      <c r="R92" s="24" t="s">
        <v>230</v>
      </c>
      <c r="S92" s="66"/>
      <c r="T92" s="56" t="str">
        <f>IF(ISBLANK(VLOOKUP($E92,'Product Master'!B:F,5,FALSE)),"-",(VLOOKUP($E92,'Product Master'!B:F,5,FALSE)))</f>
        <v xml:space="preserve">RT </v>
      </c>
      <c r="U92" s="24" t="s">
        <v>2091</v>
      </c>
    </row>
    <row r="93" spans="1:21" ht="45">
      <c r="A93" s="24">
        <f t="shared" si="3"/>
        <v>92</v>
      </c>
      <c r="B93" s="25">
        <v>43195</v>
      </c>
      <c r="C93" s="55" t="str">
        <f>IFERROR(VLOOKUP($E93,'Product Master'!B:E,2,),"Enter Data in Product Master")</f>
        <v>Purelink Genomic DNA mini kit</v>
      </c>
      <c r="D93" s="24">
        <f>VLOOKUP(E93,'Product Master'!B:G,6,)</f>
        <v>0</v>
      </c>
      <c r="E93" s="24" t="s">
        <v>74</v>
      </c>
      <c r="F93" s="24">
        <v>1937449</v>
      </c>
      <c r="G93" s="24" t="str">
        <f>IFERROR(VLOOKUP(E93,'Product Master'!B:E,3,),"-")</f>
        <v>Kit</v>
      </c>
      <c r="H93" s="24" t="str">
        <f>IFERROR(VLOOKUP($E93,'Product Master'!B:E,4,),"-")</f>
        <v>250 Rxns</v>
      </c>
      <c r="I93" s="24">
        <v>5</v>
      </c>
      <c r="J93" s="25" t="s">
        <v>228</v>
      </c>
      <c r="K93" s="24" t="s">
        <v>1460</v>
      </c>
      <c r="L93" s="24"/>
      <c r="M93" s="24" t="s">
        <v>1885</v>
      </c>
      <c r="N93" s="24"/>
      <c r="O93" s="24" t="s">
        <v>1691</v>
      </c>
      <c r="P93" s="143">
        <v>38522</v>
      </c>
      <c r="Q93" s="49">
        <f t="shared" si="4"/>
        <v>192610</v>
      </c>
      <c r="R93" s="24" t="s">
        <v>230</v>
      </c>
      <c r="S93" s="66"/>
      <c r="T93" s="56" t="str">
        <f>IF(ISBLANK(VLOOKUP($E93,'Product Master'!B:F,5,FALSE)),"-",(VLOOKUP($E93,'Product Master'!B:F,5,FALSE)))</f>
        <v xml:space="preserve">RT </v>
      </c>
      <c r="U93" s="24" t="s">
        <v>2093</v>
      </c>
    </row>
    <row r="94" spans="1:21" ht="45">
      <c r="A94" s="24">
        <f t="shared" si="3"/>
        <v>93</v>
      </c>
      <c r="B94" s="25">
        <v>43195</v>
      </c>
      <c r="C94" s="55" t="str">
        <f>IFERROR(VLOOKUP($E94,'Product Master'!B:E,2,),"Enter Data in Product Master")</f>
        <v>Taqman Preamp Master mix</v>
      </c>
      <c r="D94" s="24">
        <f>VLOOKUP(E94,'Product Master'!B:G,6,)</f>
        <v>0</v>
      </c>
      <c r="E94" s="24">
        <v>4391128</v>
      </c>
      <c r="F94" s="24">
        <v>1705068</v>
      </c>
      <c r="G94" s="24" t="str">
        <f>IFERROR(VLOOKUP(E94,'Product Master'!B:E,3,),"-")</f>
        <v>-</v>
      </c>
      <c r="H94" s="24" t="str">
        <f>IFERROR(VLOOKUP($E94,'Product Master'!B:E,4,),"-")</f>
        <v>1 ml</v>
      </c>
      <c r="I94" s="24">
        <v>2</v>
      </c>
      <c r="J94" s="25">
        <v>43332</v>
      </c>
      <c r="K94" s="24" t="s">
        <v>1460</v>
      </c>
      <c r="L94" s="24"/>
      <c r="M94" s="24" t="s">
        <v>1885</v>
      </c>
      <c r="N94" s="24"/>
      <c r="O94" s="24" t="s">
        <v>1691</v>
      </c>
      <c r="P94" s="49">
        <v>70109</v>
      </c>
      <c r="Q94" s="49">
        <f t="shared" si="4"/>
        <v>140218</v>
      </c>
      <c r="R94" s="24"/>
      <c r="S94" s="66"/>
      <c r="T94" s="56" t="str">
        <f>IF(ISBLANK(VLOOKUP($E94,'Product Master'!B:F,5,FALSE)),"-",(VLOOKUP($E94,'Product Master'!B:F,5,FALSE)))</f>
        <v>2-8°C</v>
      </c>
      <c r="U94" s="24" t="s">
        <v>2088</v>
      </c>
    </row>
    <row r="95" spans="1:21" ht="45">
      <c r="A95" s="24">
        <f t="shared" si="3"/>
        <v>94</v>
      </c>
      <c r="B95" s="25">
        <v>43195</v>
      </c>
      <c r="C95" s="55" t="str">
        <f>IFERROR(VLOOKUP($E95,'Product Master'!B:E,2,),"Enter Data in Product Master")</f>
        <v>Megaplex Primer pools, Human pool A v2.1</v>
      </c>
      <c r="D95" s="24">
        <f>VLOOKUP(E95,'Product Master'!B:G,6,)</f>
        <v>0</v>
      </c>
      <c r="E95" s="24">
        <v>4444750</v>
      </c>
      <c r="F95" s="24" t="s">
        <v>47</v>
      </c>
      <c r="G95" s="24" t="str">
        <f>IFERROR(VLOOKUP(E95,'Product Master'!B:E,3,),"-")</f>
        <v>-</v>
      </c>
      <c r="H95" s="24" t="str">
        <f>IFERROR(VLOOKUP($E95,'Product Master'!B:E,4,),"-")</f>
        <v>50 Rxns</v>
      </c>
      <c r="I95" s="24">
        <v>1</v>
      </c>
      <c r="J95" s="25" t="s">
        <v>229</v>
      </c>
      <c r="K95" s="24" t="s">
        <v>1460</v>
      </c>
      <c r="L95" s="24"/>
      <c r="M95" s="24" t="s">
        <v>1886</v>
      </c>
      <c r="N95" s="24"/>
      <c r="O95" s="24" t="s">
        <v>1692</v>
      </c>
      <c r="P95" s="49">
        <v>77334</v>
      </c>
      <c r="Q95" s="49">
        <f t="shared" si="4"/>
        <v>77334</v>
      </c>
      <c r="R95" s="24" t="s">
        <v>230</v>
      </c>
      <c r="S95" s="66"/>
      <c r="T95" s="56">
        <f>IF(ISBLANK(VLOOKUP($E95,'Product Master'!B:F,5,FALSE)),"-",(VLOOKUP($E95,'Product Master'!B:F,5,FALSE)))</f>
        <v>-20</v>
      </c>
      <c r="U95" s="24" t="s">
        <v>2090</v>
      </c>
    </row>
    <row r="96" spans="1:21" ht="30">
      <c r="A96" s="24">
        <f t="shared" si="3"/>
        <v>95</v>
      </c>
      <c r="B96" s="25">
        <v>43195</v>
      </c>
      <c r="C96" s="55" t="str">
        <f>IFERROR(VLOOKUP($E96,'Product Master'!B:E,2,),"Enter Data in Product Master")</f>
        <v>i. Megaplex PreAmp primers, Human pool A v2.1</v>
      </c>
      <c r="D96" s="24">
        <f>VLOOKUP(E96,'Product Master'!B:G,6,)</f>
        <v>0</v>
      </c>
      <c r="E96" s="24">
        <v>4399233</v>
      </c>
      <c r="F96" s="24">
        <v>1608055</v>
      </c>
      <c r="G96" s="24" t="str">
        <f>IFERROR(VLOOKUP(E96,'Product Master'!B:E,3,),"-")</f>
        <v>-</v>
      </c>
      <c r="H96" s="24" t="str">
        <f>IFERROR(VLOOKUP($E96,'Product Master'!B:E,4,),"-")</f>
        <v>150 ul</v>
      </c>
      <c r="I96" s="24">
        <v>1</v>
      </c>
      <c r="J96" s="25">
        <v>44258</v>
      </c>
      <c r="K96" s="24"/>
      <c r="L96" s="24"/>
      <c r="M96" s="24"/>
      <c r="N96" s="24"/>
      <c r="O96" s="24"/>
      <c r="P96" s="49"/>
      <c r="Q96" s="49">
        <f t="shared" si="4"/>
        <v>0</v>
      </c>
      <c r="R96" s="24" t="s">
        <v>230</v>
      </c>
      <c r="S96" s="66"/>
      <c r="T96" s="56" t="str">
        <f>IF(ISBLANK(VLOOKUP($E96,'Product Master'!B:F,5,FALSE)),"-",(VLOOKUP($E96,'Product Master'!B:F,5,FALSE)))</f>
        <v>-</v>
      </c>
      <c r="U96" s="24"/>
    </row>
    <row r="97" spans="1:21" ht="30">
      <c r="A97" s="24">
        <f t="shared" si="3"/>
        <v>96</v>
      </c>
      <c r="B97" s="25">
        <v>43195</v>
      </c>
      <c r="C97" s="55" t="str">
        <f>IFERROR(VLOOKUP($E97,'Product Master'!B:E,2,),"Enter Data in Product Master")</f>
        <v>ii. Megaplex RT primers human pool B v3.0</v>
      </c>
      <c r="D97" s="24">
        <f>VLOOKUP(E97,'Product Master'!B:G,6,)</f>
        <v>0</v>
      </c>
      <c r="E97" s="24">
        <v>4444281</v>
      </c>
      <c r="F97" s="24">
        <v>1606026</v>
      </c>
      <c r="G97" s="24" t="str">
        <f>IFERROR(VLOOKUP(E97,'Product Master'!B:E,3,),"-")</f>
        <v>-</v>
      </c>
      <c r="H97" s="24" t="str">
        <f>IFERROR(VLOOKUP($E97,'Product Master'!B:E,4,),"-")</f>
        <v>50 ul</v>
      </c>
      <c r="I97" s="24">
        <v>1</v>
      </c>
      <c r="J97" s="25">
        <v>43242</v>
      </c>
      <c r="K97" s="24"/>
      <c r="L97" s="24"/>
      <c r="M97" s="24"/>
      <c r="N97" s="24"/>
      <c r="O97" s="24"/>
      <c r="P97" s="49"/>
      <c r="Q97" s="49">
        <f t="shared" si="4"/>
        <v>0</v>
      </c>
      <c r="R97" s="24" t="s">
        <v>230</v>
      </c>
      <c r="S97" s="66"/>
      <c r="T97" s="56" t="str">
        <f>IF(ISBLANK(VLOOKUP($E97,'Product Master'!B:F,5,FALSE)),"-",(VLOOKUP($E97,'Product Master'!B:F,5,FALSE)))</f>
        <v>-</v>
      </c>
      <c r="U97" s="24"/>
    </row>
    <row r="98" spans="1:21" ht="30">
      <c r="A98" s="24">
        <f t="shared" si="3"/>
        <v>97</v>
      </c>
      <c r="B98" s="25">
        <v>43195</v>
      </c>
      <c r="C98" s="55" t="str">
        <f>IFERROR(VLOOKUP($E98,'Product Master'!B:E,2,),"Enter Data in Product Master")</f>
        <v>iii. Megaplex PreAmp primers, Human pool B v3.0</v>
      </c>
      <c r="D98" s="24">
        <f>VLOOKUP(E98,'Product Master'!B:G,6,)</f>
        <v>0</v>
      </c>
      <c r="E98" s="24">
        <v>4444303</v>
      </c>
      <c r="F98" s="24">
        <v>1606026</v>
      </c>
      <c r="G98" s="24" t="str">
        <f>IFERROR(VLOOKUP(E98,'Product Master'!B:E,3,),"-")</f>
        <v>-</v>
      </c>
      <c r="H98" s="24" t="str">
        <f>IFERROR(VLOOKUP($E98,'Product Master'!B:E,4,),"-")</f>
        <v>150 ul</v>
      </c>
      <c r="I98" s="24">
        <v>1</v>
      </c>
      <c r="J98" s="25">
        <v>44230</v>
      </c>
      <c r="K98" s="24"/>
      <c r="L98" s="24"/>
      <c r="M98" s="24"/>
      <c r="N98" s="24"/>
      <c r="O98" s="24"/>
      <c r="P98" s="49"/>
      <c r="Q98" s="49">
        <f t="shared" si="4"/>
        <v>0</v>
      </c>
      <c r="R98" s="24" t="s">
        <v>230</v>
      </c>
      <c r="S98" s="66"/>
      <c r="T98" s="56" t="str">
        <f>IF(ISBLANK(VLOOKUP($E98,'Product Master'!B:F,5,FALSE)),"-",(VLOOKUP($E98,'Product Master'!B:F,5,FALSE)))</f>
        <v>-</v>
      </c>
      <c r="U98" s="24"/>
    </row>
    <row r="99" spans="1:21" ht="30">
      <c r="A99" s="24">
        <f t="shared" si="3"/>
        <v>98</v>
      </c>
      <c r="B99" s="25">
        <v>43195</v>
      </c>
      <c r="C99" s="55" t="str">
        <f>IFERROR(VLOOKUP($E99,'Product Master'!B:E,2,),"Enter Data in Product Master")</f>
        <v xml:space="preserve">iv. Megaplex RT primers, Human pool A </v>
      </c>
      <c r="D99" s="24">
        <f>VLOOKUP(E99,'Product Master'!B:G,6,)</f>
        <v>0</v>
      </c>
      <c r="E99" s="24">
        <v>4399966</v>
      </c>
      <c r="F99" s="24">
        <v>1609063</v>
      </c>
      <c r="G99" s="24" t="str">
        <f>IFERROR(VLOOKUP(E99,'Product Master'!B:E,3,),"-")</f>
        <v>-</v>
      </c>
      <c r="H99" s="24" t="str">
        <f>IFERROR(VLOOKUP($E99,'Product Master'!B:E,4,),"-")</f>
        <v>50 ul</v>
      </c>
      <c r="I99" s="24">
        <v>1</v>
      </c>
      <c r="J99" s="25">
        <v>43524</v>
      </c>
      <c r="K99" s="24"/>
      <c r="L99" s="24"/>
      <c r="M99" s="24"/>
      <c r="N99" s="24"/>
      <c r="O99" s="24"/>
      <c r="P99" s="49"/>
      <c r="Q99" s="49">
        <f t="shared" si="4"/>
        <v>0</v>
      </c>
      <c r="R99" s="24" t="s">
        <v>230</v>
      </c>
      <c r="S99" s="66"/>
      <c r="T99" s="56" t="str">
        <f>IF(ISBLANK(VLOOKUP($E99,'Product Master'!B:F,5,FALSE)),"-",(VLOOKUP($E99,'Product Master'!B:F,5,FALSE)))</f>
        <v>-</v>
      </c>
      <c r="U99" s="24"/>
    </row>
    <row r="100" spans="1:21" ht="45">
      <c r="A100" s="24">
        <f t="shared" si="3"/>
        <v>99</v>
      </c>
      <c r="B100" s="25">
        <v>43195</v>
      </c>
      <c r="C100" s="55" t="str">
        <f>IFERROR(VLOOKUP($E100,'Product Master'!B:E,2,),"Enter Data in Product Master")</f>
        <v>PCR Supermix 100 reactions (Invitrogen)</v>
      </c>
      <c r="D100" s="24">
        <f>VLOOKUP(E100,'Product Master'!B:G,6,)</f>
        <v>0</v>
      </c>
      <c r="E100" s="24" t="s">
        <v>149</v>
      </c>
      <c r="F100" s="24">
        <v>1904871</v>
      </c>
      <c r="G100" s="24" t="str">
        <f>IFERROR(VLOOKUP(E100,'Product Master'!B:E,3,),"-")</f>
        <v>-</v>
      </c>
      <c r="H100" s="24" t="str">
        <f>IFERROR(VLOOKUP($E100,'Product Master'!B:E,4,),"-")</f>
        <v>100 Rxns</v>
      </c>
      <c r="I100" s="24">
        <v>2</v>
      </c>
      <c r="J100" s="25">
        <v>43709</v>
      </c>
      <c r="K100" s="24" t="s">
        <v>1461</v>
      </c>
      <c r="L100" s="24" t="s">
        <v>1583</v>
      </c>
      <c r="M100" s="24" t="s">
        <v>1887</v>
      </c>
      <c r="N100" s="24"/>
      <c r="O100" s="24" t="s">
        <v>1693</v>
      </c>
      <c r="P100" s="49">
        <v>7334.48</v>
      </c>
      <c r="Q100" s="49">
        <f t="shared" si="4"/>
        <v>14668.96</v>
      </c>
      <c r="R100" s="24" t="s">
        <v>230</v>
      </c>
      <c r="S100" s="66"/>
      <c r="T100" s="56">
        <f>IF(ISBLANK(VLOOKUP($E100,'Product Master'!B:F,5,FALSE)),"-",(VLOOKUP($E100,'Product Master'!B:F,5,FALSE)))</f>
        <v>-20</v>
      </c>
      <c r="U100" s="24" t="s">
        <v>2090</v>
      </c>
    </row>
    <row r="101" spans="1:21" ht="45">
      <c r="A101" s="24">
        <f t="shared" si="3"/>
        <v>100</v>
      </c>
      <c r="B101" s="25">
        <v>43195</v>
      </c>
      <c r="C101" s="55" t="str">
        <f>IFERROR(VLOOKUP($E101,'Product Master'!B:E,2,),"Enter Data in Product Master")</f>
        <v>Taqman Fast Universal PCR master mix 2x</v>
      </c>
      <c r="D101" s="24">
        <f>VLOOKUP(E101,'Product Master'!B:G,6,)</f>
        <v>0</v>
      </c>
      <c r="E101" s="24">
        <v>4352042</v>
      </c>
      <c r="F101" s="24">
        <v>1710496</v>
      </c>
      <c r="G101" s="24" t="str">
        <f>IFERROR(VLOOKUP(E101,'Product Master'!B:E,3,),"-")</f>
        <v>Kit</v>
      </c>
      <c r="H101" s="24" t="str">
        <f>IFERROR(VLOOKUP($E101,'Product Master'!B:E,4,),"-")</f>
        <v>250 Rxns</v>
      </c>
      <c r="I101" s="24">
        <v>2</v>
      </c>
      <c r="J101" s="25">
        <v>43435</v>
      </c>
      <c r="K101" s="24" t="s">
        <v>1461</v>
      </c>
      <c r="L101" s="24"/>
      <c r="M101" s="24" t="s">
        <v>1887</v>
      </c>
      <c r="N101" s="24"/>
      <c r="O101" s="24" t="s">
        <v>1693</v>
      </c>
      <c r="P101" s="143">
        <v>33101</v>
      </c>
      <c r="Q101" s="49">
        <f t="shared" si="4"/>
        <v>66202</v>
      </c>
      <c r="R101" s="24" t="s">
        <v>230</v>
      </c>
      <c r="S101" s="66"/>
      <c r="T101" s="56" t="str">
        <f>IF(ISBLANK(VLOOKUP($E101,'Product Master'!B:F,5,FALSE)),"-",(VLOOKUP($E101,'Product Master'!B:F,5,FALSE)))</f>
        <v>2-8°C</v>
      </c>
      <c r="U101" s="24" t="s">
        <v>2088</v>
      </c>
    </row>
    <row r="102" spans="1:21" ht="45">
      <c r="A102" s="24">
        <f t="shared" si="3"/>
        <v>101</v>
      </c>
      <c r="B102" s="25">
        <v>43195</v>
      </c>
      <c r="C102" s="55" t="str">
        <f>IFERROR(VLOOKUP($E102,'Product Master'!B:E,2,),"Enter Data in Product Master")</f>
        <v xml:space="preserve">POP-7 (960) Performance optimized polymer </v>
      </c>
      <c r="D102" s="24">
        <f>VLOOKUP(E102,'Product Master'!B:G,6,)</f>
        <v>0</v>
      </c>
      <c r="E102" s="24">
        <v>4393713</v>
      </c>
      <c r="F102" s="24">
        <v>1802081</v>
      </c>
      <c r="G102" s="24" t="str">
        <f>IFERROR(VLOOKUP(E102,'Product Master'!B:E,3,),"-")</f>
        <v>Kit</v>
      </c>
      <c r="H102" s="24" t="str">
        <f>IFERROR(VLOOKUP($E102,'Product Master'!B:E,4,),"-")</f>
        <v>960 Rxns</v>
      </c>
      <c r="I102" s="24">
        <v>2</v>
      </c>
      <c r="J102" s="25">
        <v>43380</v>
      </c>
      <c r="K102" s="24" t="s">
        <v>1461</v>
      </c>
      <c r="L102" s="24"/>
      <c r="M102" s="24" t="s">
        <v>1887</v>
      </c>
      <c r="N102" s="24"/>
      <c r="O102" s="24" t="s">
        <v>1693</v>
      </c>
      <c r="P102" s="143">
        <v>45110</v>
      </c>
      <c r="Q102" s="49">
        <f t="shared" si="4"/>
        <v>90220</v>
      </c>
      <c r="R102" s="24" t="s">
        <v>230</v>
      </c>
      <c r="S102" s="66"/>
      <c r="T102" s="56" t="str">
        <f>IF(ISBLANK(VLOOKUP($E102,'Product Master'!B:F,5,FALSE)),"-",(VLOOKUP($E102,'Product Master'!B:F,5,FALSE)))</f>
        <v>2-8°C</v>
      </c>
      <c r="U102" s="24" t="s">
        <v>2088</v>
      </c>
    </row>
    <row r="103" spans="1:21" ht="45">
      <c r="A103" s="24">
        <f t="shared" si="3"/>
        <v>102</v>
      </c>
      <c r="B103" s="25">
        <v>43195</v>
      </c>
      <c r="C103" s="55" t="str">
        <f>IFERROR(VLOOKUP($E103,'Product Master'!B:E,2,),"Enter Data in Product Master")</f>
        <v>Recoverall total Nucleic acid isolation(Ambion) box 1 of 2</v>
      </c>
      <c r="D103" s="24">
        <f>VLOOKUP(E103,'Product Master'!B:G,6,)</f>
        <v>0</v>
      </c>
      <c r="E103" s="24" t="s">
        <v>119</v>
      </c>
      <c r="F103" s="24" t="s">
        <v>1268</v>
      </c>
      <c r="G103" s="24" t="str">
        <f>IFERROR(VLOOKUP(E103,'Product Master'!B:E,3,),"-")</f>
        <v>Kit</v>
      </c>
      <c r="H103" s="24" t="str">
        <f>IFERROR(VLOOKUP($E103,'Product Master'!B:E,4,),"-")</f>
        <v>40 Rxns</v>
      </c>
      <c r="I103" s="24">
        <v>2</v>
      </c>
      <c r="J103" s="25" t="s">
        <v>229</v>
      </c>
      <c r="K103" s="24" t="s">
        <v>1461</v>
      </c>
      <c r="L103" s="24"/>
      <c r="M103" s="24"/>
      <c r="N103" s="24"/>
      <c r="O103" s="24" t="s">
        <v>1693</v>
      </c>
      <c r="P103" s="49">
        <v>20467</v>
      </c>
      <c r="Q103" s="49">
        <f t="shared" si="4"/>
        <v>40934</v>
      </c>
      <c r="R103" s="24" t="s">
        <v>230</v>
      </c>
      <c r="S103" s="66"/>
      <c r="T103" s="56" t="str">
        <f>IF(ISBLANK(VLOOKUP($E103,'Product Master'!B:F,5,FALSE)),"-",(VLOOKUP($E103,'Product Master'!B:F,5,FALSE)))</f>
        <v xml:space="preserve">AT </v>
      </c>
      <c r="U103" s="24" t="s">
        <v>2092</v>
      </c>
    </row>
    <row r="104" spans="1:21" ht="45">
      <c r="A104" s="24">
        <f t="shared" si="3"/>
        <v>103</v>
      </c>
      <c r="B104" s="25">
        <v>43195</v>
      </c>
      <c r="C104" s="55" t="str">
        <f>IFERROR(VLOOKUP($E104,'Product Master'!B:E,2,),"Enter Data in Product Master")</f>
        <v>Recoverall total Nucleic acid isolation(Ambion) box 1 of 2</v>
      </c>
      <c r="D104" s="24">
        <f>VLOOKUP(E104,'Product Master'!B:G,6,)</f>
        <v>0</v>
      </c>
      <c r="E104" s="24" t="s">
        <v>119</v>
      </c>
      <c r="F104" s="24" t="s">
        <v>1269</v>
      </c>
      <c r="G104" s="24" t="str">
        <f>IFERROR(VLOOKUP(E104,'Product Master'!B:E,3,),"-")</f>
        <v>Kit</v>
      </c>
      <c r="H104" s="24" t="str">
        <f>IFERROR(VLOOKUP($E104,'Product Master'!B:E,4,),"-")</f>
        <v>40 Rxns</v>
      </c>
      <c r="I104" s="24">
        <v>2</v>
      </c>
      <c r="J104" s="25" t="s">
        <v>229</v>
      </c>
      <c r="K104" s="24" t="s">
        <v>1461</v>
      </c>
      <c r="L104" s="24"/>
      <c r="M104" s="24"/>
      <c r="N104" s="24"/>
      <c r="O104" s="24" t="s">
        <v>1693</v>
      </c>
      <c r="P104" s="49"/>
      <c r="Q104" s="49">
        <f t="shared" si="4"/>
        <v>0</v>
      </c>
      <c r="R104" s="24" t="s">
        <v>230</v>
      </c>
      <c r="S104" s="66"/>
      <c r="T104" s="56" t="str">
        <f>IF(ISBLANK(VLOOKUP($E104,'Product Master'!B:F,5,FALSE)),"-",(VLOOKUP($E104,'Product Master'!B:F,5,FALSE)))</f>
        <v xml:space="preserve">AT </v>
      </c>
      <c r="U104" s="24" t="s">
        <v>2090</v>
      </c>
    </row>
    <row r="105" spans="1:21" ht="45">
      <c r="A105" s="24">
        <f t="shared" si="3"/>
        <v>104</v>
      </c>
      <c r="B105" s="25">
        <v>43195</v>
      </c>
      <c r="C105" s="55" t="str">
        <f>IFERROR(VLOOKUP($E105,'Product Master'!B:E,2,),"Enter Data in Product Master")</f>
        <v xml:space="preserve">Ion PI HI-Q OT2 200 kit (8 rxn) </v>
      </c>
      <c r="D105" s="24">
        <f>VLOOKUP(E105,'Product Master'!B:G,6,)</f>
        <v>0</v>
      </c>
      <c r="E105" s="24" t="s">
        <v>76</v>
      </c>
      <c r="F105" s="24" t="s">
        <v>47</v>
      </c>
      <c r="G105" s="24" t="str">
        <f>IFERROR(VLOOKUP(E105,'Product Master'!B:E,3,),"-")</f>
        <v>Kit</v>
      </c>
      <c r="H105" s="24" t="str">
        <f>IFERROR(VLOOKUP($E105,'Product Master'!B:E,4,),"-")</f>
        <v>8 Rxns</v>
      </c>
      <c r="I105" s="24">
        <v>5</v>
      </c>
      <c r="J105" s="25" t="s">
        <v>229</v>
      </c>
      <c r="K105" s="24" t="s">
        <v>1462</v>
      </c>
      <c r="L105" s="24" t="s">
        <v>1584</v>
      </c>
      <c r="M105" s="24" t="s">
        <v>1888</v>
      </c>
      <c r="N105" s="24"/>
      <c r="O105" s="24" t="s">
        <v>1694</v>
      </c>
      <c r="P105" s="49">
        <v>65356</v>
      </c>
      <c r="Q105" s="49">
        <f t="shared" si="4"/>
        <v>326780</v>
      </c>
      <c r="R105" s="24" t="s">
        <v>230</v>
      </c>
      <c r="S105" s="66"/>
      <c r="T105" s="56" t="str">
        <f>IF(ISBLANK(VLOOKUP($E105,'Product Master'!B:F,5,FALSE)),"-",(VLOOKUP($E105,'Product Master'!B:F,5,FALSE)))</f>
        <v>-</v>
      </c>
      <c r="U105" s="24" t="s">
        <v>47</v>
      </c>
    </row>
    <row r="106" spans="1:21" ht="30">
      <c r="A106" s="24">
        <f t="shared" si="3"/>
        <v>105</v>
      </c>
      <c r="B106" s="25">
        <v>43195</v>
      </c>
      <c r="C106" s="55" t="str">
        <f>IFERROR(VLOOKUP($E106,'Product Master'!B:E,2,),"Enter Data in Product Master")</f>
        <v>i) Ion PI one touch 2 supplies</v>
      </c>
      <c r="D106" s="24">
        <f>VLOOKUP(E106,'Product Master'!B:G,6,)</f>
        <v>0</v>
      </c>
      <c r="E106" s="86" t="s">
        <v>77</v>
      </c>
      <c r="F106" s="24" t="s">
        <v>1270</v>
      </c>
      <c r="G106" s="24" t="str">
        <f>IFERROR(VLOOKUP(E106,'Product Master'!B:E,3,),"-")</f>
        <v>Kit</v>
      </c>
      <c r="H106" s="24" t="str">
        <f>IFERROR(VLOOKUP($E106,'Product Master'!B:E,4,),"-")</f>
        <v>8 Rxns</v>
      </c>
      <c r="I106" s="24">
        <v>5</v>
      </c>
      <c r="J106" s="25" t="s">
        <v>1432</v>
      </c>
      <c r="K106" s="24"/>
      <c r="L106" s="24"/>
      <c r="M106" s="24"/>
      <c r="N106" s="24"/>
      <c r="O106" s="24"/>
      <c r="P106" s="49"/>
      <c r="Q106" s="49">
        <f t="shared" si="4"/>
        <v>0</v>
      </c>
      <c r="R106" s="24" t="s">
        <v>230</v>
      </c>
      <c r="S106" s="66"/>
      <c r="T106" s="56" t="str">
        <f>IF(ISBLANK(VLOOKUP($E106,'Product Master'!B:F,5,FALSE)),"-",(VLOOKUP($E106,'Product Master'!B:F,5,FALSE)))</f>
        <v xml:space="preserve">RT </v>
      </c>
      <c r="U106" s="24" t="s">
        <v>2099</v>
      </c>
    </row>
    <row r="107" spans="1:21" ht="30">
      <c r="A107" s="24">
        <f t="shared" si="3"/>
        <v>106</v>
      </c>
      <c r="B107" s="25">
        <v>43195</v>
      </c>
      <c r="C107" s="55" t="str">
        <f>IFERROR(VLOOKUP($E107,'Product Master'!B:E,2,),"Enter Data in Product Master")</f>
        <v>ii) Ion PI Hi-Q OT2 Solution 200</v>
      </c>
      <c r="D107" s="24">
        <f>VLOOKUP(E107,'Product Master'!B:G,6,)</f>
        <v>0</v>
      </c>
      <c r="E107" s="86" t="s">
        <v>78</v>
      </c>
      <c r="F107" s="24" t="s">
        <v>1271</v>
      </c>
      <c r="G107" s="24" t="str">
        <f>IFERROR(VLOOKUP(E107,'Product Master'!B:E,3,),"-")</f>
        <v>Kit</v>
      </c>
      <c r="H107" s="24" t="str">
        <f>IFERROR(VLOOKUP($E107,'Product Master'!B:E,4,),"-")</f>
        <v>8 Rxns</v>
      </c>
      <c r="I107" s="24">
        <v>5</v>
      </c>
      <c r="J107" s="25" t="s">
        <v>1433</v>
      </c>
      <c r="K107" s="24"/>
      <c r="L107" s="24"/>
      <c r="M107" s="24"/>
      <c r="N107" s="24"/>
      <c r="O107" s="24"/>
      <c r="P107" s="49"/>
      <c r="Q107" s="49">
        <f t="shared" si="4"/>
        <v>0</v>
      </c>
      <c r="R107" s="24" t="s">
        <v>230</v>
      </c>
      <c r="S107" s="66"/>
      <c r="T107" s="56" t="str">
        <f>IF(ISBLANK(VLOOKUP($E107,'Product Master'!B:F,5,FALSE)),"-",(VLOOKUP($E107,'Product Master'!B:F,5,FALSE)))</f>
        <v xml:space="preserve">RT </v>
      </c>
      <c r="U107" s="24" t="s">
        <v>2099</v>
      </c>
    </row>
    <row r="108" spans="1:21" ht="30">
      <c r="A108" s="24">
        <f t="shared" si="3"/>
        <v>107</v>
      </c>
      <c r="B108" s="25">
        <v>43195</v>
      </c>
      <c r="C108" s="55" t="str">
        <f>IFERROR(VLOOKUP($E108,'Product Master'!B:E,2,),"Enter Data in Product Master")</f>
        <v>iii) Ion PI Hi-Q OT2 Reagent 200</v>
      </c>
      <c r="D108" s="24">
        <f>VLOOKUP(E108,'Product Master'!B:G,6,)</f>
        <v>0</v>
      </c>
      <c r="E108" s="24" t="s">
        <v>79</v>
      </c>
      <c r="F108" s="24">
        <v>1901784</v>
      </c>
      <c r="G108" s="24" t="str">
        <f>IFERROR(VLOOKUP(E108,'Product Master'!B:E,3,),"-")</f>
        <v>Kit</v>
      </c>
      <c r="H108" s="24" t="str">
        <f>IFERROR(VLOOKUP($E108,'Product Master'!B:E,4,),"-")</f>
        <v>8 Rxns</v>
      </c>
      <c r="I108" s="24">
        <v>5</v>
      </c>
      <c r="J108" s="25">
        <v>43465</v>
      </c>
      <c r="K108" s="24"/>
      <c r="L108" s="24"/>
      <c r="M108" s="24"/>
      <c r="N108" s="24"/>
      <c r="O108" s="24"/>
      <c r="P108" s="49"/>
      <c r="Q108" s="49">
        <f t="shared" si="4"/>
        <v>0</v>
      </c>
      <c r="R108" s="24" t="s">
        <v>230</v>
      </c>
      <c r="S108" s="66"/>
      <c r="T108" s="56">
        <f>IF(ISBLANK(VLOOKUP($E108,'Product Master'!B:F,5,FALSE)),"-",(VLOOKUP($E108,'Product Master'!B:F,5,FALSE)))</f>
        <v>-20</v>
      </c>
      <c r="U108" s="24" t="s">
        <v>2090</v>
      </c>
    </row>
    <row r="109" spans="1:21" ht="45">
      <c r="A109" s="24">
        <f t="shared" si="3"/>
        <v>108</v>
      </c>
      <c r="B109" s="25">
        <v>43195</v>
      </c>
      <c r="C109" s="55" t="str">
        <f>IFERROR(VLOOKUP($E109,'Product Master'!B:E,2,),"Enter Data in Product Master")</f>
        <v>Ion PI Chip kit V3</v>
      </c>
      <c r="D109" s="24">
        <f>VLOOKUP(E109,'Product Master'!B:G,6,)</f>
        <v>0</v>
      </c>
      <c r="E109" s="24" t="s">
        <v>80</v>
      </c>
      <c r="F109" s="24" t="s">
        <v>1272</v>
      </c>
      <c r="G109" s="24" t="str">
        <f>IFERROR(VLOOKUP(E109,'Product Master'!B:E,3,),"-")</f>
        <v>Pack</v>
      </c>
      <c r="H109" s="24" t="str">
        <f>IFERROR(VLOOKUP($E109,'Product Master'!B:E,4,),"-")</f>
        <v>8 Chips</v>
      </c>
      <c r="I109" s="24">
        <v>5</v>
      </c>
      <c r="J109" s="25" t="s">
        <v>1434</v>
      </c>
      <c r="K109" s="24" t="s">
        <v>1462</v>
      </c>
      <c r="L109" s="24"/>
      <c r="M109" s="24" t="s">
        <v>1888</v>
      </c>
      <c r="N109" s="24"/>
      <c r="O109" s="24" t="s">
        <v>1694</v>
      </c>
      <c r="P109" s="49">
        <v>140000</v>
      </c>
      <c r="Q109" s="49">
        <f t="shared" si="4"/>
        <v>700000</v>
      </c>
      <c r="R109" s="24" t="s">
        <v>230</v>
      </c>
      <c r="S109" s="66"/>
      <c r="T109" s="56" t="str">
        <f>IF(ISBLANK(VLOOKUP($E109,'Product Master'!B:F,5,FALSE)),"-",(VLOOKUP($E109,'Product Master'!B:F,5,FALSE)))</f>
        <v xml:space="preserve">RT </v>
      </c>
      <c r="U109" s="24" t="s">
        <v>2093</v>
      </c>
    </row>
    <row r="110" spans="1:21" ht="45">
      <c r="A110" s="24">
        <f t="shared" si="3"/>
        <v>109</v>
      </c>
      <c r="B110" s="25">
        <v>43195</v>
      </c>
      <c r="C110" s="55" t="str">
        <f>IFERROR(VLOOKUP($E110,'Product Master'!B:E,2,),"Enter Data in Product Master")</f>
        <v>Anti-Cytokeratin CK3-6H5</v>
      </c>
      <c r="D110" s="24">
        <f>VLOOKUP(E110,'Product Master'!B:G,6,)</f>
        <v>0</v>
      </c>
      <c r="E110" s="24" t="s">
        <v>662</v>
      </c>
      <c r="F110" s="24">
        <v>5180226135</v>
      </c>
      <c r="G110" s="24" t="str">
        <f>IFERROR(VLOOKUP(E110,'Product Master'!B:E,3,),"-")</f>
        <v>-</v>
      </c>
      <c r="H110" s="24" t="str">
        <f>IFERROR(VLOOKUP($E110,'Product Master'!B:E,4,),"-")</f>
        <v>300 ul</v>
      </c>
      <c r="I110" s="24">
        <v>1</v>
      </c>
      <c r="J110" s="25">
        <v>43523</v>
      </c>
      <c r="K110" s="24" t="s">
        <v>1463</v>
      </c>
      <c r="L110" s="24" t="s">
        <v>1585</v>
      </c>
      <c r="M110" s="24" t="s">
        <v>1889</v>
      </c>
      <c r="N110" s="24"/>
      <c r="O110" s="24" t="s">
        <v>1695</v>
      </c>
      <c r="P110" s="49">
        <v>19790</v>
      </c>
      <c r="Q110" s="49">
        <f t="shared" si="4"/>
        <v>19790</v>
      </c>
      <c r="R110" s="24" t="s">
        <v>230</v>
      </c>
      <c r="S110" s="66"/>
      <c r="T110" s="56" t="str">
        <f>IF(ISBLANK(VLOOKUP($E110,'Product Master'!B:F,5,FALSE)),"-",(VLOOKUP($E110,'Product Master'!B:F,5,FALSE)))</f>
        <v>2-8°C</v>
      </c>
      <c r="U110" s="24" t="s">
        <v>2096</v>
      </c>
    </row>
    <row r="111" spans="1:21" ht="45">
      <c r="A111" s="24">
        <f t="shared" si="3"/>
        <v>110</v>
      </c>
      <c r="B111" s="25">
        <v>43195</v>
      </c>
      <c r="C111" s="55" t="str">
        <f>IFERROR(VLOOKUP($E111,'Product Master'!B:E,2,),"Enter Data in Product Master")</f>
        <v>Xylene Himedia (Histological Grade)</v>
      </c>
      <c r="D111" s="24">
        <f>VLOOKUP(E111,'Product Master'!B:G,6,)</f>
        <v>0</v>
      </c>
      <c r="E111" s="24" t="s">
        <v>150</v>
      </c>
      <c r="F111" s="24" t="s">
        <v>1273</v>
      </c>
      <c r="G111" s="24" t="str">
        <f>IFERROR(VLOOKUP(E111,'Product Master'!B:E,3,),"-")</f>
        <v>-</v>
      </c>
      <c r="H111" s="24" t="str">
        <f>IFERROR(VLOOKUP($E111,'Product Master'!B:E,4,),"-")</f>
        <v>2.5 Lit</v>
      </c>
      <c r="I111" s="24">
        <v>2</v>
      </c>
      <c r="J111" s="25" t="s">
        <v>228</v>
      </c>
      <c r="K111" s="24" t="s">
        <v>1464</v>
      </c>
      <c r="L111" s="24" t="s">
        <v>1586</v>
      </c>
      <c r="M111" s="24">
        <v>1918</v>
      </c>
      <c r="N111" s="24"/>
      <c r="O111" s="24" t="s">
        <v>1696</v>
      </c>
      <c r="P111" s="49">
        <v>837.1</v>
      </c>
      <c r="Q111" s="49">
        <f t="shared" si="4"/>
        <v>1674.2</v>
      </c>
      <c r="R111" s="24" t="s">
        <v>230</v>
      </c>
      <c r="S111" s="66"/>
      <c r="T111" s="56" t="str">
        <f>IF(ISBLANK(VLOOKUP($E111,'Product Master'!B:F,5,FALSE)),"-",(VLOOKUP($E111,'Product Master'!B:F,5,FALSE)))</f>
        <v>AT</v>
      </c>
      <c r="U111" s="24" t="s">
        <v>2100</v>
      </c>
    </row>
    <row r="112" spans="1:21" ht="45">
      <c r="A112" s="24">
        <f t="shared" si="3"/>
        <v>111</v>
      </c>
      <c r="B112" s="25">
        <v>43195</v>
      </c>
      <c r="C112" s="55" t="str">
        <f>IFERROR(VLOOKUP($E112,'Product Master'!B:E,2,),"Enter Data in Product Master")</f>
        <v>Haematoxylin (Mayer's)</v>
      </c>
      <c r="D112" s="24">
        <f>VLOOKUP(E112,'Product Master'!B:G,6,)</f>
        <v>0</v>
      </c>
      <c r="E112" s="24" t="s">
        <v>151</v>
      </c>
      <c r="F112" s="24" t="s">
        <v>1274</v>
      </c>
      <c r="G112" s="24" t="str">
        <f>IFERROR(VLOOKUP(E112,'Product Master'!B:E,3,),"-")</f>
        <v>-</v>
      </c>
      <c r="H112" s="24" t="str">
        <f>IFERROR(VLOOKUP($E112,'Product Master'!B:E,4,),"-")</f>
        <v xml:space="preserve">500 ml </v>
      </c>
      <c r="I112" s="24">
        <v>10</v>
      </c>
      <c r="J112" s="25">
        <v>44136</v>
      </c>
      <c r="K112" s="24" t="s">
        <v>1464</v>
      </c>
      <c r="L112" s="24"/>
      <c r="M112" s="24">
        <v>1918</v>
      </c>
      <c r="N112" s="24"/>
      <c r="O112" s="24" t="s">
        <v>1697</v>
      </c>
      <c r="P112" s="49">
        <v>1201</v>
      </c>
      <c r="Q112" s="49">
        <f t="shared" si="4"/>
        <v>12010</v>
      </c>
      <c r="R112" s="24" t="s">
        <v>230</v>
      </c>
      <c r="S112" s="66"/>
      <c r="T112" s="56" t="str">
        <f>IF(ISBLANK(VLOOKUP($E112,'Product Master'!B:F,5,FALSE)),"-",(VLOOKUP($E112,'Product Master'!B:F,5,FALSE)))</f>
        <v xml:space="preserve">AT </v>
      </c>
      <c r="U112" s="24" t="s">
        <v>2101</v>
      </c>
    </row>
    <row r="113" spans="1:21" ht="45">
      <c r="A113" s="24">
        <f t="shared" si="3"/>
        <v>112</v>
      </c>
      <c r="B113" s="25">
        <v>43196</v>
      </c>
      <c r="C113" s="55" t="str">
        <f>IFERROR(VLOOKUP($E113,'Product Master'!B:E,2,),"Enter Data in Product Master")</f>
        <v>CA125 FITC Antibody  </v>
      </c>
      <c r="D113" s="24">
        <f>VLOOKUP(E113,'Product Master'!B:G,6,)</f>
        <v>0</v>
      </c>
      <c r="E113" s="24" t="s">
        <v>1047</v>
      </c>
      <c r="F113" s="24" t="s">
        <v>1275</v>
      </c>
      <c r="G113" s="24" t="str">
        <f>IFERROR(VLOOKUP(E113,'Product Master'!B:E,3,),"-")</f>
        <v>-</v>
      </c>
      <c r="H113" s="24" t="str">
        <f>IFERROR(VLOOKUP($E113,'Product Master'!B:E,4,),"-")</f>
        <v>100 ul</v>
      </c>
      <c r="I113" s="24">
        <v>1</v>
      </c>
      <c r="J113" s="25">
        <v>43525</v>
      </c>
      <c r="K113" s="24" t="s">
        <v>1454</v>
      </c>
      <c r="L113" s="24" t="s">
        <v>1587</v>
      </c>
      <c r="M113" s="24" t="s">
        <v>1890</v>
      </c>
      <c r="N113" s="24"/>
      <c r="O113" s="24" t="s">
        <v>1698</v>
      </c>
      <c r="P113" s="143">
        <v>28620</v>
      </c>
      <c r="Q113" s="49">
        <f t="shared" si="4"/>
        <v>28620</v>
      </c>
      <c r="R113" s="24" t="s">
        <v>230</v>
      </c>
      <c r="S113" s="66"/>
      <c r="T113" s="56" t="str">
        <f>IF(ISBLANK(VLOOKUP($E113,'Product Master'!B:F,5,FALSE)),"-",(VLOOKUP($E113,'Product Master'!B:F,5,FALSE)))</f>
        <v>2-8°C</v>
      </c>
      <c r="U113" s="24" t="s">
        <v>2096</v>
      </c>
    </row>
    <row r="114" spans="1:21" ht="30">
      <c r="A114" s="24">
        <f t="shared" si="3"/>
        <v>113</v>
      </c>
      <c r="B114" s="25">
        <v>43196</v>
      </c>
      <c r="C114" s="55" t="str">
        <f>IFERROR(VLOOKUP($E114,'Product Master'!B:E,2,),"Enter Data in Product Master")</f>
        <v>Cy5.5 Linked Polyclonal Antibody  </v>
      </c>
      <c r="D114" s="24">
        <f>VLOOKUP(E114,'Product Master'!B:G,6,)</f>
        <v>0</v>
      </c>
      <c r="E114" s="24" t="s">
        <v>1049</v>
      </c>
      <c r="F114" s="24" t="s">
        <v>1276</v>
      </c>
      <c r="G114" s="24" t="str">
        <f>IFERROR(VLOOKUP(E114,'Product Master'!B:E,3,),"-")</f>
        <v>-</v>
      </c>
      <c r="H114" s="24" t="str">
        <f>IFERROR(VLOOKUP($E114,'Product Master'!B:E,4,),"-")</f>
        <v>100 ul</v>
      </c>
      <c r="I114" s="24">
        <v>1</v>
      </c>
      <c r="J114" s="25">
        <v>43525</v>
      </c>
      <c r="K114" s="24"/>
      <c r="L114" s="24"/>
      <c r="M114" s="24"/>
      <c r="N114" s="24"/>
      <c r="O114" s="24"/>
      <c r="P114" s="143">
        <v>50112</v>
      </c>
      <c r="Q114" s="49">
        <f t="shared" si="4"/>
        <v>50112</v>
      </c>
      <c r="R114" s="24" t="s">
        <v>230</v>
      </c>
      <c r="S114" s="66"/>
      <c r="T114" s="56" t="str">
        <f>IF(ISBLANK(VLOOKUP($E114,'Product Master'!B:F,5,FALSE)),"-",(VLOOKUP($E114,'Product Master'!B:F,5,FALSE)))</f>
        <v>2-8°C</v>
      </c>
      <c r="U114" s="24" t="s">
        <v>2096</v>
      </c>
    </row>
    <row r="115" spans="1:21" ht="30">
      <c r="A115" s="24">
        <f t="shared" si="3"/>
        <v>114</v>
      </c>
      <c r="B115" s="25">
        <v>43196</v>
      </c>
      <c r="C115" s="55" t="str">
        <f>IFERROR(VLOOKUP($E115,'Product Master'!B:E,2,),"Enter Data in Product Master")</f>
        <v>Cytokeratin 18 Antibody  </v>
      </c>
      <c r="D115" s="24">
        <f>VLOOKUP(E115,'Product Master'!B:G,6,)</f>
        <v>0</v>
      </c>
      <c r="E115" s="24" t="s">
        <v>1051</v>
      </c>
      <c r="F115" s="24" t="s">
        <v>1277</v>
      </c>
      <c r="G115" s="24" t="str">
        <f>IFERROR(VLOOKUP(E115,'Product Master'!B:E,3,),"-")</f>
        <v>-</v>
      </c>
      <c r="H115" s="24" t="str">
        <f>IFERROR(VLOOKUP($E115,'Product Master'!B:E,4,),"-")</f>
        <v>100 ul</v>
      </c>
      <c r="I115" s="24">
        <v>1</v>
      </c>
      <c r="J115" s="25">
        <v>43525</v>
      </c>
      <c r="K115" s="24"/>
      <c r="L115" s="24"/>
      <c r="M115" s="24"/>
      <c r="N115" s="24"/>
      <c r="O115" s="24"/>
      <c r="P115" s="143">
        <v>28404</v>
      </c>
      <c r="Q115" s="49">
        <f t="shared" si="4"/>
        <v>28404</v>
      </c>
      <c r="R115" s="24" t="s">
        <v>230</v>
      </c>
      <c r="S115" s="66"/>
      <c r="T115" s="56" t="str">
        <f>IF(ISBLANK(VLOOKUP($E115,'Product Master'!B:F,5,FALSE)),"-",(VLOOKUP($E115,'Product Master'!B:F,5,FALSE)))</f>
        <v>2-8°C</v>
      </c>
      <c r="U115" s="24" t="s">
        <v>2096</v>
      </c>
    </row>
    <row r="116" spans="1:21" ht="30">
      <c r="A116" s="24">
        <f t="shared" si="3"/>
        <v>115</v>
      </c>
      <c r="B116" s="25">
        <v>43196</v>
      </c>
      <c r="C116" s="55" t="str">
        <f>IFERROR(VLOOKUP($E116,'Product Master'!B:E,2,),"Enter Data in Product Master")</f>
        <v>Cytokeratin 19 Antibody  </v>
      </c>
      <c r="D116" s="24">
        <f>VLOOKUP(E116,'Product Master'!B:G,6,)</f>
        <v>0</v>
      </c>
      <c r="E116" s="24" t="s">
        <v>1053</v>
      </c>
      <c r="F116" s="24" t="s">
        <v>1278</v>
      </c>
      <c r="G116" s="24" t="str">
        <f>IFERROR(VLOOKUP(E116,'Product Master'!B:E,3,),"-")</f>
        <v>-</v>
      </c>
      <c r="H116" s="24" t="str">
        <f>IFERROR(VLOOKUP($E116,'Product Master'!B:E,4,),"-")</f>
        <v>100 ul</v>
      </c>
      <c r="I116" s="24">
        <v>1</v>
      </c>
      <c r="J116" s="25">
        <v>43525</v>
      </c>
      <c r="K116" s="24"/>
      <c r="L116" s="24"/>
      <c r="M116" s="24"/>
      <c r="N116" s="24"/>
      <c r="O116" s="24"/>
      <c r="P116" s="143">
        <v>0</v>
      </c>
      <c r="Q116" s="49">
        <f t="shared" si="4"/>
        <v>0</v>
      </c>
      <c r="R116" s="24" t="s">
        <v>230</v>
      </c>
      <c r="S116" s="66"/>
      <c r="T116" s="56" t="str">
        <f>IF(ISBLANK(VLOOKUP($E116,'Product Master'!B:F,5,FALSE)),"-",(VLOOKUP($E116,'Product Master'!B:F,5,FALSE)))</f>
        <v>2-8°C</v>
      </c>
      <c r="U116" s="24" t="s">
        <v>2096</v>
      </c>
    </row>
    <row r="117" spans="1:21" ht="30">
      <c r="A117" s="24">
        <f t="shared" si="3"/>
        <v>116</v>
      </c>
      <c r="B117" s="25">
        <v>43196</v>
      </c>
      <c r="C117" s="55" t="str">
        <f>IFERROR(VLOOKUP($E117,'Product Master'!B:E,2,),"Enter Data in Product Master")</f>
        <v>FITC-linked polyclonal Antibody A1 ALDH1A1   </v>
      </c>
      <c r="D117" s="24">
        <f>VLOOKUP(E117,'Product Master'!B:G,6,)</f>
        <v>0</v>
      </c>
      <c r="E117" s="24" t="s">
        <v>1055</v>
      </c>
      <c r="F117" s="24" t="s">
        <v>1279</v>
      </c>
      <c r="G117" s="24" t="str">
        <f>IFERROR(VLOOKUP(E117,'Product Master'!B:E,3,),"-")</f>
        <v>-</v>
      </c>
      <c r="H117" s="24" t="str">
        <f>IFERROR(VLOOKUP($E117,'Product Master'!B:E,4,),"-")</f>
        <v>100 ul</v>
      </c>
      <c r="I117" s="24">
        <v>1</v>
      </c>
      <c r="J117" s="25">
        <v>43525</v>
      </c>
      <c r="K117" s="24"/>
      <c r="L117" s="24"/>
      <c r="M117" s="24"/>
      <c r="N117" s="24"/>
      <c r="O117" s="24"/>
      <c r="P117" s="143">
        <v>31752</v>
      </c>
      <c r="Q117" s="49">
        <f t="shared" si="4"/>
        <v>31752</v>
      </c>
      <c r="R117" s="24" t="s">
        <v>230</v>
      </c>
      <c r="S117" s="66"/>
      <c r="T117" s="56" t="str">
        <f>IF(ISBLANK(VLOOKUP($E117,'Product Master'!B:F,5,FALSE)),"-",(VLOOKUP($E117,'Product Master'!B:F,5,FALSE)))</f>
        <v>2-8°C</v>
      </c>
      <c r="U117" s="24" t="s">
        <v>2096</v>
      </c>
    </row>
    <row r="118" spans="1:21" ht="45">
      <c r="A118" s="24">
        <f t="shared" si="3"/>
        <v>117</v>
      </c>
      <c r="B118" s="25">
        <v>43196</v>
      </c>
      <c r="C118" s="55" t="str">
        <f>IFERROR(VLOOKUP($E118,'Product Master'!B:E,2,),"Enter Data in Product Master")</f>
        <v xml:space="preserve">Microcentrifuge tube 0.5 ml </v>
      </c>
      <c r="D118" s="24">
        <f>VLOOKUP(E118,'Product Master'!B:G,6,)</f>
        <v>0</v>
      </c>
      <c r="E118" s="24">
        <v>500000</v>
      </c>
      <c r="F118" s="24" t="s">
        <v>1280</v>
      </c>
      <c r="G118" s="24" t="str">
        <f>IFERROR(VLOOKUP(E118,'Product Master'!B:E,3,),"-")</f>
        <v>Box</v>
      </c>
      <c r="H118" s="24" t="str">
        <f>IFERROR(VLOOKUP($E118,'Product Master'!B:E,4,),"-")</f>
        <v>1000 pcs</v>
      </c>
      <c r="I118" s="24">
        <v>20</v>
      </c>
      <c r="J118" s="25" t="s">
        <v>228</v>
      </c>
      <c r="K118" s="24" t="s">
        <v>1465</v>
      </c>
      <c r="L118" s="24" t="s">
        <v>1588</v>
      </c>
      <c r="M118" s="24" t="s">
        <v>1891</v>
      </c>
      <c r="N118" s="24"/>
      <c r="O118" s="24" t="s">
        <v>1699</v>
      </c>
      <c r="P118" s="143">
        <v>444.29</v>
      </c>
      <c r="Q118" s="49">
        <f t="shared" si="4"/>
        <v>8885.8000000000011</v>
      </c>
      <c r="R118" s="24" t="s">
        <v>230</v>
      </c>
      <c r="S118" s="66"/>
      <c r="T118" s="56" t="str">
        <f>IF(ISBLANK(VLOOKUP($E118,'Product Master'!B:F,5,FALSE)),"-",(VLOOKUP($E118,'Product Master'!B:F,5,FALSE)))</f>
        <v xml:space="preserve">RT </v>
      </c>
      <c r="U118" s="24" t="s">
        <v>2102</v>
      </c>
    </row>
    <row r="119" spans="1:21" ht="45">
      <c r="A119" s="24">
        <f t="shared" si="3"/>
        <v>118</v>
      </c>
      <c r="B119" s="25">
        <v>43196</v>
      </c>
      <c r="C119" s="55" t="str">
        <f>IFERROR(VLOOKUP($E119,'Product Master'!B:E,2,),"Enter Data in Product Master")</f>
        <v>Microcentrifuge tube 1.5 ml</v>
      </c>
      <c r="D119" s="24">
        <f>VLOOKUP(E119,'Product Master'!B:G,6,)</f>
        <v>0</v>
      </c>
      <c r="E119" s="24" t="s">
        <v>46</v>
      </c>
      <c r="F119" s="24" t="s">
        <v>1281</v>
      </c>
      <c r="G119" s="24" t="str">
        <f>IFERROR(VLOOKUP(E119,'Product Master'!B:E,3,),"-")</f>
        <v>Box</v>
      </c>
      <c r="H119" s="24" t="str">
        <f>IFERROR(VLOOKUP($E119,'Product Master'!B:E,4,),"-")</f>
        <v>500 Pcs</v>
      </c>
      <c r="I119" s="24">
        <v>20</v>
      </c>
      <c r="J119" s="25" t="s">
        <v>228</v>
      </c>
      <c r="K119" s="24" t="s">
        <v>1465</v>
      </c>
      <c r="L119" s="24"/>
      <c r="M119" s="24" t="s">
        <v>1891</v>
      </c>
      <c r="N119" s="24"/>
      <c r="O119" s="24" t="s">
        <v>1699</v>
      </c>
      <c r="P119" s="143">
        <v>318.77999999999997</v>
      </c>
      <c r="Q119" s="49">
        <f t="shared" si="4"/>
        <v>6375.5999999999995</v>
      </c>
      <c r="R119" s="24" t="s">
        <v>230</v>
      </c>
      <c r="S119" s="66"/>
      <c r="T119" s="56" t="str">
        <f>IF(ISBLANK(VLOOKUP($E119,'Product Master'!B:F,5,FALSE)),"-",(VLOOKUP($E119,'Product Master'!B:F,5,FALSE)))</f>
        <v xml:space="preserve">RT </v>
      </c>
      <c r="U119" s="24" t="s">
        <v>2103</v>
      </c>
    </row>
    <row r="120" spans="1:21" ht="45">
      <c r="A120" s="24">
        <f t="shared" si="3"/>
        <v>119</v>
      </c>
      <c r="B120" s="25">
        <v>43196</v>
      </c>
      <c r="C120" s="55" t="str">
        <f>IFERROR(VLOOKUP($E120,'Product Master'!B:E,2,),"Enter Data in Product Master")</f>
        <v>Microcentrifuge Tube 2 ml (Tarson)</v>
      </c>
      <c r="D120" s="24">
        <f>VLOOKUP(E120,'Product Master'!B:G,6,)</f>
        <v>0</v>
      </c>
      <c r="E120" s="24">
        <v>500020</v>
      </c>
      <c r="F120" s="24" t="s">
        <v>1282</v>
      </c>
      <c r="G120" s="24" t="str">
        <f>IFERROR(VLOOKUP(E120,'Product Master'!B:E,3,),"-")</f>
        <v>Box</v>
      </c>
      <c r="H120" s="24" t="str">
        <f>IFERROR(VLOOKUP($E120,'Product Master'!B:E,4,),"-")</f>
        <v>500 pcs</v>
      </c>
      <c r="I120" s="24">
        <v>20</v>
      </c>
      <c r="J120" s="25" t="s">
        <v>228</v>
      </c>
      <c r="K120" s="24" t="s">
        <v>1465</v>
      </c>
      <c r="L120" s="24"/>
      <c r="M120" s="24" t="s">
        <v>1891</v>
      </c>
      <c r="N120" s="24"/>
      <c r="O120" s="24" t="s">
        <v>1699</v>
      </c>
      <c r="P120" s="143">
        <v>351.89</v>
      </c>
      <c r="Q120" s="49">
        <f t="shared" si="4"/>
        <v>7037.7999999999993</v>
      </c>
      <c r="R120" s="24" t="s">
        <v>230</v>
      </c>
      <c r="S120" s="66"/>
      <c r="T120" s="56" t="str">
        <f>IF(ISBLANK(VLOOKUP($E120,'Product Master'!B:F,5,FALSE)),"-",(VLOOKUP($E120,'Product Master'!B:F,5,FALSE)))</f>
        <v xml:space="preserve">RT </v>
      </c>
      <c r="U120" s="24" t="s">
        <v>2103</v>
      </c>
    </row>
    <row r="121" spans="1:21" ht="45">
      <c r="A121" s="24">
        <f t="shared" si="3"/>
        <v>120</v>
      </c>
      <c r="B121" s="25">
        <v>43196</v>
      </c>
      <c r="C121" s="55" t="str">
        <f>IFERROR(VLOOKUP($E121,'Product Master'!B:E,2,),"Enter Data in Product Master")</f>
        <v>Centrifuge tube 15 ml Tarson</v>
      </c>
      <c r="D121" s="24">
        <f>VLOOKUP(E121,'Product Master'!B:G,6,)</f>
        <v>0</v>
      </c>
      <c r="E121" s="24">
        <v>500031</v>
      </c>
      <c r="F121" s="24" t="s">
        <v>1283</v>
      </c>
      <c r="G121" s="24" t="str">
        <f>IFERROR(VLOOKUP(E121,'Product Master'!B:E,3,),"-")</f>
        <v>Box</v>
      </c>
      <c r="H121" s="24" t="str">
        <f>IFERROR(VLOOKUP($E121,'Product Master'!B:E,4,),"-")</f>
        <v>500  Pcs</v>
      </c>
      <c r="I121" s="24">
        <v>2</v>
      </c>
      <c r="J121" s="25" t="s">
        <v>228</v>
      </c>
      <c r="K121" s="24" t="s">
        <v>1466</v>
      </c>
      <c r="L121" s="24" t="s">
        <v>1589</v>
      </c>
      <c r="M121" s="24" t="s">
        <v>1892</v>
      </c>
      <c r="N121" s="24"/>
      <c r="O121" s="24" t="s">
        <v>1700</v>
      </c>
      <c r="P121" s="49">
        <v>2718</v>
      </c>
      <c r="Q121" s="49">
        <f t="shared" si="4"/>
        <v>5436</v>
      </c>
      <c r="R121" s="24" t="s">
        <v>230</v>
      </c>
      <c r="S121" s="66"/>
      <c r="T121" s="56" t="str">
        <f>IF(ISBLANK(VLOOKUP($E121,'Product Master'!B:F,5,FALSE)),"-",(VLOOKUP($E121,'Product Master'!B:F,5,FALSE)))</f>
        <v xml:space="preserve">RT </v>
      </c>
      <c r="U121" s="24" t="s">
        <v>2091</v>
      </c>
    </row>
    <row r="122" spans="1:21" ht="45">
      <c r="A122" s="24">
        <f t="shared" si="3"/>
        <v>121</v>
      </c>
      <c r="B122" s="25">
        <v>43196</v>
      </c>
      <c r="C122" s="55" t="str">
        <f>IFERROR(VLOOKUP($E122,'Product Master'!B:E,2,),"Enter Data in Product Master")</f>
        <v>Huwa san TR 25 (Disinfectant)</v>
      </c>
      <c r="D122" s="24">
        <f>VLOOKUP(E122,'Product Master'!B:G,6,)</f>
        <v>0</v>
      </c>
      <c r="E122" s="24" t="s">
        <v>898</v>
      </c>
      <c r="F122" s="24" t="s">
        <v>1284</v>
      </c>
      <c r="G122" s="24" t="str">
        <f>IFERROR(VLOOKUP(E122,'Product Master'!B:E,3,),"-")</f>
        <v>-</v>
      </c>
      <c r="H122" s="24" t="str">
        <f>IFERROR(VLOOKUP($E122,'Product Master'!B:E,4,),"-")</f>
        <v>5 Kg</v>
      </c>
      <c r="I122" s="24">
        <v>4</v>
      </c>
      <c r="J122" s="25">
        <v>43511</v>
      </c>
      <c r="K122" s="24" t="s">
        <v>1467</v>
      </c>
      <c r="L122" s="24" t="s">
        <v>1590</v>
      </c>
      <c r="M122" s="24">
        <v>1718246</v>
      </c>
      <c r="N122" s="24"/>
      <c r="O122" s="24" t="s">
        <v>1701</v>
      </c>
      <c r="P122" s="49">
        <v>3750</v>
      </c>
      <c r="Q122" s="49">
        <f t="shared" si="4"/>
        <v>15000</v>
      </c>
      <c r="R122" s="24" t="s">
        <v>230</v>
      </c>
      <c r="S122" s="66"/>
      <c r="T122" s="56" t="str">
        <f>IF(ISBLANK(VLOOKUP($E122,'Product Master'!B:F,5,FALSE)),"-",(VLOOKUP($E122,'Product Master'!B:F,5,FALSE)))</f>
        <v xml:space="preserve">RT </v>
      </c>
      <c r="U122" s="24" t="s">
        <v>2104</v>
      </c>
    </row>
    <row r="123" spans="1:21" ht="45">
      <c r="A123" s="24">
        <f t="shared" si="3"/>
        <v>122</v>
      </c>
      <c r="B123" s="25">
        <v>43199</v>
      </c>
      <c r="C123" s="55" t="str">
        <f>IFERROR(VLOOKUP($E123,'Product Master'!B:E,2,),"Enter Data in Product Master")</f>
        <v>Qubit Assay tubes</v>
      </c>
      <c r="D123" s="24">
        <f>VLOOKUP(E123,'Product Master'!B:G,6,)</f>
        <v>0</v>
      </c>
      <c r="E123" s="24" t="s">
        <v>37</v>
      </c>
      <c r="F123" s="24" t="s">
        <v>1285</v>
      </c>
      <c r="G123" s="24" t="str">
        <f>IFERROR(VLOOKUP(E123,'Product Master'!B:E,3,),"-")</f>
        <v>Pack</v>
      </c>
      <c r="H123" s="24" t="str">
        <f>IFERROR(VLOOKUP($E123,'Product Master'!B:E,4,),"-")</f>
        <v>500 Tubes</v>
      </c>
      <c r="I123" s="24">
        <v>9</v>
      </c>
      <c r="J123" s="25" t="s">
        <v>228</v>
      </c>
      <c r="K123" s="24" t="s">
        <v>1468</v>
      </c>
      <c r="L123" s="24" t="s">
        <v>1591</v>
      </c>
      <c r="M123" s="24" t="s">
        <v>1893</v>
      </c>
      <c r="N123" s="24"/>
      <c r="O123" s="24" t="s">
        <v>1702</v>
      </c>
      <c r="P123" s="49">
        <v>3988</v>
      </c>
      <c r="Q123" s="49">
        <f t="shared" si="4"/>
        <v>35892</v>
      </c>
      <c r="R123" s="24" t="s">
        <v>230</v>
      </c>
      <c r="S123" s="66"/>
      <c r="T123" s="56" t="str">
        <f>IF(ISBLANK(VLOOKUP($E123,'Product Master'!B:F,5,FALSE)),"-",(VLOOKUP($E123,'Product Master'!B:F,5,FALSE)))</f>
        <v>RT</v>
      </c>
      <c r="U123" s="24" t="s">
        <v>2093</v>
      </c>
    </row>
    <row r="124" spans="1:21" ht="45">
      <c r="A124" s="24">
        <f t="shared" si="3"/>
        <v>123</v>
      </c>
      <c r="B124" s="25">
        <v>43199</v>
      </c>
      <c r="C124" s="55" t="str">
        <f>IFERROR(VLOOKUP($E124,'Product Master'!B:E,2,),"Enter Data in Product Master")</f>
        <v>CD45 Per CP CY 5.5 (Invitrogen)</v>
      </c>
      <c r="D124" s="24">
        <f>VLOOKUP(E124,'Product Master'!B:G,6,)</f>
        <v>0</v>
      </c>
      <c r="E124" s="24" t="s">
        <v>698</v>
      </c>
      <c r="F124" s="24">
        <v>4331636</v>
      </c>
      <c r="G124" s="24" t="str">
        <f>IFERROR(VLOOKUP(E124,'Product Master'!B:E,3,),"-")</f>
        <v>-</v>
      </c>
      <c r="H124" s="24" t="str">
        <f>IFERROR(VLOOKUP($E124,'Product Master'!B:E,4,),"-")</f>
        <v>0.5 ml</v>
      </c>
      <c r="I124" s="24">
        <v>1</v>
      </c>
      <c r="J124" s="25">
        <v>43890</v>
      </c>
      <c r="K124" s="24" t="s">
        <v>1469</v>
      </c>
      <c r="L124" s="24" t="s">
        <v>1592</v>
      </c>
      <c r="M124" s="24" t="s">
        <v>1894</v>
      </c>
      <c r="N124" s="24"/>
      <c r="O124" s="24" t="s">
        <v>1703</v>
      </c>
      <c r="P124" s="49">
        <v>26697</v>
      </c>
      <c r="Q124" s="49">
        <f t="shared" si="4"/>
        <v>26697</v>
      </c>
      <c r="R124" s="24" t="s">
        <v>230</v>
      </c>
      <c r="S124" s="66"/>
      <c r="T124" s="56" t="str">
        <f>IF(ISBLANK(VLOOKUP($E124,'Product Master'!B:F,5,FALSE)),"-",(VLOOKUP($E124,'Product Master'!B:F,5,FALSE)))</f>
        <v>2-8°C</v>
      </c>
      <c r="U124" s="24" t="s">
        <v>2096</v>
      </c>
    </row>
    <row r="125" spans="1:21" ht="45">
      <c r="A125" s="24">
        <f t="shared" si="3"/>
        <v>124</v>
      </c>
      <c r="B125" s="25">
        <v>43199</v>
      </c>
      <c r="C125" s="55" t="str">
        <f>IFERROR(VLOOKUP($E125,'Product Master'!B:E,2,),"Enter Data in Product Master")</f>
        <v>Parafilm Roll 2''X 250 ft</v>
      </c>
      <c r="D125" s="24">
        <f>VLOOKUP(E125,'Product Master'!B:G,6,)</f>
        <v>0</v>
      </c>
      <c r="E125" s="24">
        <v>380010</v>
      </c>
      <c r="F125" s="24" t="s">
        <v>1286</v>
      </c>
      <c r="G125" s="24" t="str">
        <f>IFERROR(VLOOKUP(E125,'Product Master'!B:E,3,),"-")</f>
        <v>-</v>
      </c>
      <c r="H125" s="24" t="str">
        <f>IFERROR(VLOOKUP($E125,'Product Master'!B:E,4,),"-")</f>
        <v>5 cms</v>
      </c>
      <c r="I125" s="24">
        <v>2</v>
      </c>
      <c r="J125" s="25" t="s">
        <v>228</v>
      </c>
      <c r="K125" s="24" t="s">
        <v>1470</v>
      </c>
      <c r="L125" s="24" t="s">
        <v>1593</v>
      </c>
      <c r="M125" s="24" t="s">
        <v>1895</v>
      </c>
      <c r="N125" s="24"/>
      <c r="O125" s="24" t="s">
        <v>1704</v>
      </c>
      <c r="P125" s="49">
        <v>1509</v>
      </c>
      <c r="Q125" s="49">
        <f t="shared" si="4"/>
        <v>3018</v>
      </c>
      <c r="R125" s="24" t="s">
        <v>230</v>
      </c>
      <c r="S125" s="66"/>
      <c r="T125" s="56" t="str">
        <f>IF(ISBLANK(VLOOKUP($E125,'Product Master'!B:F,5,FALSE)),"-",(VLOOKUP($E125,'Product Master'!B:F,5,FALSE)))</f>
        <v xml:space="preserve">RT </v>
      </c>
      <c r="U125" s="24" t="s">
        <v>2095</v>
      </c>
    </row>
    <row r="126" spans="1:21" ht="45">
      <c r="A126" s="24">
        <f t="shared" si="3"/>
        <v>125</v>
      </c>
      <c r="B126" s="25">
        <v>43199</v>
      </c>
      <c r="C126" s="55" t="str">
        <f>IFERROR(VLOOKUP($E126,'Product Master'!B:E,2,),"Enter Data in Product Master")</f>
        <v>50 ml Centrifuge tube</v>
      </c>
      <c r="D126" s="24">
        <f>VLOOKUP(E126,'Product Master'!B:G,6,)</f>
        <v>0</v>
      </c>
      <c r="E126" s="24">
        <v>546041</v>
      </c>
      <c r="F126" s="86" t="s">
        <v>1287</v>
      </c>
      <c r="G126" s="24" t="str">
        <f>IFERROR(VLOOKUP(E126,'Product Master'!B:E,3,),"-")</f>
        <v>-</v>
      </c>
      <c r="H126" s="24" t="str">
        <f>IFERROR(VLOOKUP($E126,'Product Master'!B:E,4,),"-")</f>
        <v>500 Pcs</v>
      </c>
      <c r="I126" s="24">
        <v>2</v>
      </c>
      <c r="J126" s="25" t="s">
        <v>228</v>
      </c>
      <c r="K126" s="24" t="s">
        <v>1470</v>
      </c>
      <c r="L126" s="24"/>
      <c r="M126" s="24" t="s">
        <v>1895</v>
      </c>
      <c r="N126" s="24"/>
      <c r="O126" s="24" t="s">
        <v>1704</v>
      </c>
      <c r="P126" s="49">
        <v>4464</v>
      </c>
      <c r="Q126" s="49">
        <f t="shared" si="4"/>
        <v>8928</v>
      </c>
      <c r="R126" s="24" t="s">
        <v>230</v>
      </c>
      <c r="S126" s="66"/>
      <c r="T126" s="56" t="str">
        <f>IF(ISBLANK(VLOOKUP($E126,'Product Master'!B:F,5,FALSE)),"-",(VLOOKUP($E126,'Product Master'!B:F,5,FALSE)))</f>
        <v xml:space="preserve">RT </v>
      </c>
      <c r="U126" s="24" t="s">
        <v>2105</v>
      </c>
    </row>
    <row r="127" spans="1:21" ht="45">
      <c r="A127" s="24">
        <f t="shared" si="3"/>
        <v>126</v>
      </c>
      <c r="B127" s="25">
        <v>43199</v>
      </c>
      <c r="C127" s="55" t="str">
        <f>IFERROR(VLOOKUP($E127,'Product Master'!B:E,2,),"Enter Data in Product Master")</f>
        <v>Eurofins Primers (MEN1_Exon9_F-R)</v>
      </c>
      <c r="D127" s="24">
        <f>VLOOKUP(E127,'Product Master'!B:G,6,)</f>
        <v>0</v>
      </c>
      <c r="E127" s="127" t="s">
        <v>567</v>
      </c>
      <c r="F127" s="24" t="s">
        <v>47</v>
      </c>
      <c r="G127" s="24" t="str">
        <f>IFERROR(VLOOKUP(E127,'Product Master'!B:E,3,),"-")</f>
        <v>NA</v>
      </c>
      <c r="H127" s="24" t="str">
        <f>IFERROR(VLOOKUP($E127,'Product Master'!B:E,4,),"-")</f>
        <v>41 Bp</v>
      </c>
      <c r="I127" s="24">
        <v>2</v>
      </c>
      <c r="J127" s="25" t="s">
        <v>228</v>
      </c>
      <c r="K127" s="24" t="s">
        <v>1471</v>
      </c>
      <c r="L127" s="24" t="s">
        <v>1594</v>
      </c>
      <c r="M127" s="24" t="s">
        <v>1896</v>
      </c>
      <c r="N127" s="24"/>
      <c r="O127" s="24" t="s">
        <v>1705</v>
      </c>
      <c r="P127" s="49">
        <v>12</v>
      </c>
      <c r="Q127" s="49">
        <f t="shared" si="4"/>
        <v>24</v>
      </c>
      <c r="R127" s="24" t="s">
        <v>230</v>
      </c>
      <c r="S127" s="66"/>
      <c r="T127" s="56" t="str">
        <f>IF(ISBLANK(VLOOKUP($E127,'Product Master'!B:F,5,FALSE)),"-",(VLOOKUP($E127,'Product Master'!B:F,5,FALSE)))</f>
        <v>AT</v>
      </c>
      <c r="U127" s="24" t="s">
        <v>2086</v>
      </c>
    </row>
    <row r="128" spans="1:21" ht="45">
      <c r="A128" s="24">
        <f t="shared" si="3"/>
        <v>127</v>
      </c>
      <c r="B128" s="25">
        <v>43199</v>
      </c>
      <c r="C128" s="55" t="str">
        <f>IFERROR(VLOOKUP($E128,'Product Master'!B:E,2,),"Enter Data in Product Master")</f>
        <v>ExoRNeasy Serum/Plasma Midi kit Qiagen</v>
      </c>
      <c r="D128" s="24">
        <f>VLOOKUP(E128,'Product Master'!B:G,6,)</f>
        <v>0</v>
      </c>
      <c r="E128" s="86">
        <v>77044</v>
      </c>
      <c r="F128" s="86">
        <v>160010441</v>
      </c>
      <c r="G128" s="24" t="str">
        <f>IFERROR(VLOOKUP(E128,'Product Master'!B:E,3,),"-")</f>
        <v>Kit</v>
      </c>
      <c r="H128" s="24" t="str">
        <f>IFERROR(VLOOKUP($E128,'Product Master'!B:E,4,),"-")</f>
        <v>50 Rxns</v>
      </c>
      <c r="I128" s="24">
        <v>4</v>
      </c>
      <c r="J128" s="25">
        <v>43649</v>
      </c>
      <c r="K128" s="24" t="s">
        <v>1459</v>
      </c>
      <c r="L128" s="24" t="s">
        <v>1595</v>
      </c>
      <c r="M128" s="24" t="s">
        <v>1897</v>
      </c>
      <c r="N128" s="24"/>
      <c r="O128" s="24" t="s">
        <v>1706</v>
      </c>
      <c r="P128" s="49">
        <v>49020</v>
      </c>
      <c r="Q128" s="49">
        <f t="shared" si="4"/>
        <v>196080</v>
      </c>
      <c r="R128" s="24" t="s">
        <v>230</v>
      </c>
      <c r="S128" s="66"/>
      <c r="T128" s="56" t="str">
        <f>IF(ISBLANK(VLOOKUP($E128,'Product Master'!B:F,5,FALSE)),"-",(VLOOKUP($E128,'Product Master'!B:F,5,FALSE)))</f>
        <v xml:space="preserve">AT </v>
      </c>
      <c r="U128" s="24" t="s">
        <v>2092</v>
      </c>
    </row>
    <row r="129" spans="1:21" ht="30">
      <c r="A129" s="24">
        <f t="shared" si="3"/>
        <v>128</v>
      </c>
      <c r="B129" s="25">
        <v>43199</v>
      </c>
      <c r="C129" s="55" t="str">
        <f>IFERROR(VLOOKUP($E129,'Product Master'!B:E,2,),"Enter Data in Product Master")</f>
        <v>QIAzol Lysis Reagent 50 ml</v>
      </c>
      <c r="D129" s="24">
        <f>VLOOKUP(E129,'Product Master'!B:G,6,)</f>
        <v>0</v>
      </c>
      <c r="E129" s="86" t="s">
        <v>339</v>
      </c>
      <c r="F129" s="86" t="s">
        <v>1288</v>
      </c>
      <c r="G129" s="24" t="str">
        <f>IFERROR(VLOOKUP(E129,'Product Master'!B:E,3,),"-")</f>
        <v>-</v>
      </c>
      <c r="H129" s="24" t="str">
        <f>IFERROR(VLOOKUP($E129,'Product Master'!B:E,4,),"-")</f>
        <v>50 ml</v>
      </c>
      <c r="I129" s="24">
        <v>4</v>
      </c>
      <c r="J129" s="25" t="s">
        <v>1435</v>
      </c>
      <c r="K129" s="24"/>
      <c r="L129" s="24"/>
      <c r="M129" s="24"/>
      <c r="N129" s="24"/>
      <c r="O129" s="24"/>
      <c r="P129" s="49"/>
      <c r="Q129" s="49">
        <f t="shared" si="4"/>
        <v>0</v>
      </c>
      <c r="R129" s="24" t="s">
        <v>230</v>
      </c>
      <c r="S129" s="66"/>
      <c r="T129" s="56" t="str">
        <f>IF(ISBLANK(VLOOKUP($E129,'Product Master'!B:F,5,FALSE)),"-",(VLOOKUP($E129,'Product Master'!B:F,5,FALSE)))</f>
        <v>-</v>
      </c>
      <c r="U129" s="24" t="s">
        <v>2086</v>
      </c>
    </row>
    <row r="130" spans="1:21" ht="30">
      <c r="A130" s="24">
        <f t="shared" si="3"/>
        <v>129</v>
      </c>
      <c r="B130" s="25">
        <v>43199</v>
      </c>
      <c r="C130" s="55" t="str">
        <f>IFERROR(VLOOKUP($E130,'Product Master'!B:E,2,),"Enter Data in Product Master")</f>
        <v>ii) ExoRneasy Serum/Plasma Midi Kit(Columns)</v>
      </c>
      <c r="D130" s="24">
        <f>VLOOKUP(E130,'Product Master'!B:G,6,)</f>
        <v>0</v>
      </c>
      <c r="E130" s="86" t="s">
        <v>1246</v>
      </c>
      <c r="F130" s="86" t="s">
        <v>1289</v>
      </c>
      <c r="G130" s="24" t="str">
        <f>IFERROR(VLOOKUP(E130,'Product Master'!B:E,3,),"-")</f>
        <v>-</v>
      </c>
      <c r="H130" s="24" t="str">
        <f>IFERROR(VLOOKUP($E130,'Product Master'!B:E,4,),"-")</f>
        <v>50 column</v>
      </c>
      <c r="I130" s="24">
        <v>4</v>
      </c>
      <c r="J130" s="25" t="s">
        <v>228</v>
      </c>
      <c r="K130" s="24"/>
      <c r="L130" s="24"/>
      <c r="M130" s="24"/>
      <c r="N130" s="24"/>
      <c r="O130" s="24"/>
      <c r="P130" s="49"/>
      <c r="Q130" s="49">
        <f t="shared" si="4"/>
        <v>0</v>
      </c>
      <c r="R130" s="24" t="s">
        <v>230</v>
      </c>
      <c r="S130" s="66"/>
      <c r="T130" s="56" t="str">
        <f>IF(ISBLANK(VLOOKUP($E130,'Product Master'!B:F,5,FALSE)),"-",(VLOOKUP($E130,'Product Master'!B:F,5,FALSE)))</f>
        <v>2-8°C</v>
      </c>
      <c r="U130" s="24" t="s">
        <v>2096</v>
      </c>
    </row>
    <row r="131" spans="1:21" ht="30">
      <c r="A131" s="24">
        <f t="shared" si="3"/>
        <v>130</v>
      </c>
      <c r="B131" s="25">
        <v>43199</v>
      </c>
      <c r="C131" s="55" t="str">
        <f>IFERROR(VLOOKUP($E131,'Product Master'!B:E,2,),"Enter Data in Product Master")</f>
        <v>iii) Miscript primer assay</v>
      </c>
      <c r="D131" s="24">
        <f>VLOOKUP(E131,'Product Master'!B:G,6,)</f>
        <v>0</v>
      </c>
      <c r="E131" s="104" t="s">
        <v>1245</v>
      </c>
      <c r="F131" s="86">
        <v>232068348</v>
      </c>
      <c r="G131" s="24" t="str">
        <f>IFERROR(VLOOKUP(E131,'Product Master'!B:E,3,),"-")</f>
        <v>NA</v>
      </c>
      <c r="H131" s="24">
        <f>IFERROR(VLOOKUP($E131,'Product Master'!B:E,4,),"-")</f>
        <v>1</v>
      </c>
      <c r="I131" s="24">
        <v>4</v>
      </c>
      <c r="J131" s="25" t="s">
        <v>228</v>
      </c>
      <c r="K131" s="24"/>
      <c r="L131" s="24"/>
      <c r="M131" s="24"/>
      <c r="N131" s="24"/>
      <c r="O131" s="24"/>
      <c r="P131" s="49"/>
      <c r="Q131" s="49">
        <f t="shared" si="4"/>
        <v>0</v>
      </c>
      <c r="R131" s="24" t="s">
        <v>230</v>
      </c>
      <c r="S131" s="66"/>
      <c r="T131" s="56" t="str">
        <f>IF(ISBLANK(VLOOKUP($E131,'Product Master'!B:F,5,FALSE)),"-",(VLOOKUP($E131,'Product Master'!B:F,5,FALSE)))</f>
        <v>-</v>
      </c>
      <c r="U131" s="24" t="s">
        <v>2098</v>
      </c>
    </row>
    <row r="132" spans="1:21" ht="45">
      <c r="A132" s="24">
        <f t="shared" ref="A132:A195" si="5">A131+1</f>
        <v>131</v>
      </c>
      <c r="B132" s="25">
        <v>43200</v>
      </c>
      <c r="C132" s="55" t="str">
        <f>IFERROR(VLOOKUP($E132,'Product Master'!B:E,2,),"Enter Data in Product Master")</f>
        <v>Xylene Himedia (Histological Grade)</v>
      </c>
      <c r="D132" s="24">
        <f>VLOOKUP(E132,'Product Master'!B:G,6,)</f>
        <v>0</v>
      </c>
      <c r="E132" s="24" t="s">
        <v>150</v>
      </c>
      <c r="F132" s="24" t="s">
        <v>1273</v>
      </c>
      <c r="G132" s="24" t="str">
        <f>IFERROR(VLOOKUP(E132,'Product Master'!B:E,3,),"-")</f>
        <v>-</v>
      </c>
      <c r="H132" s="24" t="str">
        <f>IFERROR(VLOOKUP($E132,'Product Master'!B:E,4,),"-")</f>
        <v>2.5 Lit</v>
      </c>
      <c r="I132" s="24">
        <v>8</v>
      </c>
      <c r="J132" s="25" t="s">
        <v>228</v>
      </c>
      <c r="K132" s="24" t="s">
        <v>1464</v>
      </c>
      <c r="L132" s="24" t="s">
        <v>1596</v>
      </c>
      <c r="M132" s="24">
        <v>1918</v>
      </c>
      <c r="N132" s="24"/>
      <c r="O132" s="24" t="s">
        <v>1707</v>
      </c>
      <c r="P132" s="49">
        <v>837.1</v>
      </c>
      <c r="Q132" s="49">
        <f t="shared" si="4"/>
        <v>6696.8</v>
      </c>
      <c r="R132" s="24" t="s">
        <v>230</v>
      </c>
      <c r="S132" s="66"/>
      <c r="T132" s="56" t="str">
        <f>IF(ISBLANK(VLOOKUP($E132,'Product Master'!B:F,5,FALSE)),"-",(VLOOKUP($E132,'Product Master'!B:F,5,FALSE)))</f>
        <v>AT</v>
      </c>
      <c r="U132" s="24" t="s">
        <v>2100</v>
      </c>
    </row>
    <row r="133" spans="1:21" ht="45">
      <c r="A133" s="24">
        <f t="shared" si="5"/>
        <v>132</v>
      </c>
      <c r="B133" s="25">
        <v>43201</v>
      </c>
      <c r="C133" s="55" t="str">
        <f>IFERROR(VLOOKUP($E133,'Product Master'!B:E,2,),"Enter Data in Product Master")</f>
        <v>Ion PI Hi Q Sequencing 200 kit (2 sequencings runs per initialization)</v>
      </c>
      <c r="D133" s="24">
        <f>VLOOKUP(E133,'Product Master'!B:G,6,)</f>
        <v>0</v>
      </c>
      <c r="E133" s="24" t="s">
        <v>42</v>
      </c>
      <c r="F133" s="24" t="s">
        <v>47</v>
      </c>
      <c r="G133" s="24" t="str">
        <f>IFERROR(VLOOKUP(E133,'Product Master'!B:E,3,),"-")</f>
        <v>Kit</v>
      </c>
      <c r="H133" s="24">
        <f>IFERROR(VLOOKUP($E133,'Product Master'!B:E,4,),"-")</f>
        <v>1</v>
      </c>
      <c r="I133" s="24">
        <v>1</v>
      </c>
      <c r="J133" s="25" t="s">
        <v>47</v>
      </c>
      <c r="K133" s="24"/>
      <c r="L133" s="24" t="s">
        <v>1597</v>
      </c>
      <c r="M133" s="24"/>
      <c r="N133" s="24"/>
      <c r="O133" s="24" t="s">
        <v>1708</v>
      </c>
      <c r="P133" s="143"/>
      <c r="Q133" s="49">
        <f t="shared" si="4"/>
        <v>0</v>
      </c>
      <c r="R133" s="24" t="s">
        <v>230</v>
      </c>
      <c r="S133" s="66"/>
      <c r="T133" s="56" t="str">
        <f>IF(ISBLANK(VLOOKUP($E133,'Product Master'!B:F,5,FALSE)),"-",(VLOOKUP($E133,'Product Master'!B:F,5,FALSE)))</f>
        <v>-</v>
      </c>
      <c r="U133" s="24" t="s">
        <v>47</v>
      </c>
    </row>
    <row r="134" spans="1:21" ht="30">
      <c r="A134" s="24">
        <f t="shared" si="5"/>
        <v>133</v>
      </c>
      <c r="B134" s="25">
        <v>43201</v>
      </c>
      <c r="C134" s="55" t="str">
        <f>IFERROR(VLOOKUP($E134,'Product Master'!B:E,2,),"Enter Data in Product Master")</f>
        <v>i) Ion Proton Sequencing supplies kit (RT)</v>
      </c>
      <c r="D134" s="24">
        <f>VLOOKUP(E134,'Product Master'!B:G,6,)</f>
        <v>0</v>
      </c>
      <c r="E134" s="24">
        <v>4488651</v>
      </c>
      <c r="F134" s="24"/>
      <c r="G134" s="24" t="str">
        <f>IFERROR(VLOOKUP(E134,'Product Master'!B:E,3,),"-")</f>
        <v>Kit</v>
      </c>
      <c r="H134" s="24" t="str">
        <f>IFERROR(VLOOKUP($E134,'Product Master'!B:E,4,),"-")</f>
        <v>4 initialization</v>
      </c>
      <c r="I134" s="24">
        <v>1</v>
      </c>
      <c r="J134" s="85"/>
      <c r="K134" s="24"/>
      <c r="L134" s="24"/>
      <c r="M134" s="24"/>
      <c r="N134" s="24"/>
      <c r="O134" s="24"/>
      <c r="P134" s="49"/>
      <c r="Q134" s="49">
        <f t="shared" si="4"/>
        <v>0</v>
      </c>
      <c r="R134" s="24" t="s">
        <v>230</v>
      </c>
      <c r="S134" s="66"/>
      <c r="T134" s="56" t="str">
        <f>IF(ISBLANK(VLOOKUP($E134,'Product Master'!B:F,5,FALSE)),"-",(VLOOKUP($E134,'Product Master'!B:F,5,FALSE)))</f>
        <v xml:space="preserve">RT </v>
      </c>
      <c r="U134" s="24" t="s">
        <v>2093</v>
      </c>
    </row>
    <row r="135" spans="1:21" ht="30">
      <c r="A135" s="24">
        <f t="shared" si="5"/>
        <v>134</v>
      </c>
      <c r="B135" s="25">
        <v>43201</v>
      </c>
      <c r="C135" s="55" t="str">
        <f>IFERROR(VLOOKUP($E135,'Product Master'!B:E,2,),"Enter Data in Product Master")</f>
        <v>ii) Ion PI Hi-Q sequencing 200 solutions</v>
      </c>
      <c r="D135" s="24">
        <f>VLOOKUP(E135,'Product Master'!B:G,6,)</f>
        <v>0</v>
      </c>
      <c r="E135" s="24" t="s">
        <v>43</v>
      </c>
      <c r="F135" s="24" t="s">
        <v>1290</v>
      </c>
      <c r="G135" s="24" t="str">
        <f>IFERROR(VLOOKUP(E135,'Product Master'!B:E,3,),"-")</f>
        <v>Kit</v>
      </c>
      <c r="H135" s="24">
        <f>IFERROR(VLOOKUP($E135,'Product Master'!B:E,4,),"-")</f>
        <v>1</v>
      </c>
      <c r="I135" s="24">
        <v>1</v>
      </c>
      <c r="J135" s="85">
        <v>43220</v>
      </c>
      <c r="K135" s="24"/>
      <c r="L135" s="24"/>
      <c r="M135" s="24"/>
      <c r="N135" s="24"/>
      <c r="O135" s="24"/>
      <c r="P135" s="49"/>
      <c r="Q135" s="49">
        <f t="shared" si="4"/>
        <v>0</v>
      </c>
      <c r="R135" s="24" t="s">
        <v>230</v>
      </c>
      <c r="S135" s="66"/>
      <c r="T135" s="56" t="str">
        <f>IF(ISBLANK(VLOOKUP($E135,'Product Master'!B:F,5,FALSE)),"-",(VLOOKUP($E135,'Product Master'!B:F,5,FALSE)))</f>
        <v>2-8°C</v>
      </c>
      <c r="U135" s="24" t="s">
        <v>2096</v>
      </c>
    </row>
    <row r="136" spans="1:21" ht="30">
      <c r="A136" s="24">
        <f t="shared" si="5"/>
        <v>135</v>
      </c>
      <c r="B136" s="25">
        <v>43201</v>
      </c>
      <c r="C136" s="55" t="str">
        <f>IFERROR(VLOOKUP($E136,'Product Master'!B:E,2,),"Enter Data in Product Master")</f>
        <v>iii) Ion PI Hi Q sequencing 200 reagent</v>
      </c>
      <c r="D136" s="24">
        <f>VLOOKUP(E136,'Product Master'!B:G,6,)</f>
        <v>0</v>
      </c>
      <c r="E136" s="24" t="s">
        <v>44</v>
      </c>
      <c r="F136" s="24">
        <v>1848108</v>
      </c>
      <c r="G136" s="24" t="str">
        <f>IFERROR(VLOOKUP(E136,'Product Master'!B:E,3,),"-")</f>
        <v>Kit</v>
      </c>
      <c r="H136" s="24">
        <f>IFERROR(VLOOKUP($E136,'Product Master'!B:E,4,),"-")</f>
        <v>1</v>
      </c>
      <c r="I136" s="24">
        <v>1</v>
      </c>
      <c r="J136" s="85">
        <v>43131</v>
      </c>
      <c r="K136" s="24"/>
      <c r="L136" s="24"/>
      <c r="M136" s="24"/>
      <c r="N136" s="24"/>
      <c r="O136" s="24"/>
      <c r="P136" s="49"/>
      <c r="Q136" s="49">
        <f t="shared" si="4"/>
        <v>0</v>
      </c>
      <c r="R136" s="24" t="s">
        <v>230</v>
      </c>
      <c r="S136" s="66"/>
      <c r="T136" s="56">
        <f>IF(ISBLANK(VLOOKUP($E136,'Product Master'!B:F,5,FALSE)),"-",(VLOOKUP($E136,'Product Master'!B:F,5,FALSE)))</f>
        <v>-20</v>
      </c>
      <c r="U136" s="24" t="s">
        <v>2090</v>
      </c>
    </row>
    <row r="137" spans="1:21" ht="30">
      <c r="A137" s="24">
        <f t="shared" si="5"/>
        <v>136</v>
      </c>
      <c r="B137" s="25">
        <v>43201</v>
      </c>
      <c r="C137" s="55" t="str">
        <f>IFERROR(VLOOKUP($E137,'Product Master'!B:E,2,),"Enter Data in Product Master")</f>
        <v>iv) Ion PI Sequencing nucleotides</v>
      </c>
      <c r="D137" s="24">
        <f>VLOOKUP(E137,'Product Master'!B:G,6,)</f>
        <v>0</v>
      </c>
      <c r="E137" s="24" t="s">
        <v>45</v>
      </c>
      <c r="F137" s="86" t="s">
        <v>128</v>
      </c>
      <c r="G137" s="24" t="str">
        <f>IFERROR(VLOOKUP(E137,'Product Master'!B:E,3,),"-")</f>
        <v>Kit</v>
      </c>
      <c r="H137" s="24">
        <f>IFERROR(VLOOKUP($E137,'Product Master'!B:E,4,),"-")</f>
        <v>1</v>
      </c>
      <c r="I137" s="24">
        <v>1</v>
      </c>
      <c r="J137" s="85">
        <v>43251</v>
      </c>
      <c r="K137" s="24"/>
      <c r="L137" s="24"/>
      <c r="M137" s="24"/>
      <c r="N137" s="24"/>
      <c r="O137" s="24"/>
      <c r="P137" s="49"/>
      <c r="Q137" s="49">
        <f t="shared" si="4"/>
        <v>0</v>
      </c>
      <c r="R137" s="24" t="s">
        <v>230</v>
      </c>
      <c r="S137" s="66"/>
      <c r="T137" s="56">
        <f>IF(ISBLANK(VLOOKUP($E137,'Product Master'!B:F,5,FALSE)),"-",(VLOOKUP($E137,'Product Master'!B:F,5,FALSE)))</f>
        <v>-20</v>
      </c>
      <c r="U137" s="24" t="s">
        <v>2090</v>
      </c>
    </row>
    <row r="138" spans="1:21" ht="60">
      <c r="A138" s="24">
        <f t="shared" si="5"/>
        <v>137</v>
      </c>
      <c r="B138" s="25">
        <v>43202</v>
      </c>
      <c r="C138" s="55" t="str">
        <f>IFERROR(VLOOKUP($E138,'Product Master'!B:E,2,),"Enter Data in Product Master")</f>
        <v xml:space="preserve">Fume Hood Work chamber Size 4' W x 2' x 3' H Feet </v>
      </c>
      <c r="D138" s="24">
        <f>VLOOKUP(E138,'Product Master'!B:G,6,)</f>
        <v>0</v>
      </c>
      <c r="E138" s="24" t="s">
        <v>1215</v>
      </c>
      <c r="F138" s="24" t="s">
        <v>47</v>
      </c>
      <c r="G138" s="24" t="str">
        <f>IFERROR(VLOOKUP(E138,'Product Master'!B:E,3,),"-")</f>
        <v>-</v>
      </c>
      <c r="H138" s="24">
        <f>IFERROR(VLOOKUP($E138,'Product Master'!B:E,4,),"-")</f>
        <v>1</v>
      </c>
      <c r="I138" s="24">
        <v>1</v>
      </c>
      <c r="J138" s="25" t="s">
        <v>228</v>
      </c>
      <c r="K138" s="24" t="s">
        <v>1472</v>
      </c>
      <c r="L138" s="24" t="s">
        <v>1598</v>
      </c>
      <c r="M138" s="24" t="s">
        <v>1898</v>
      </c>
      <c r="N138" s="24"/>
      <c r="O138" s="24" t="s">
        <v>1709</v>
      </c>
      <c r="P138" s="49">
        <v>170000</v>
      </c>
      <c r="Q138" s="49">
        <f t="shared" si="4"/>
        <v>170000</v>
      </c>
      <c r="R138" s="24" t="s">
        <v>230</v>
      </c>
      <c r="S138" s="66"/>
      <c r="T138" s="56" t="str">
        <f>IF(ISBLANK(VLOOKUP($E138,'Product Master'!B:F,5,FALSE)),"-",(VLOOKUP($E138,'Product Master'!B:F,5,FALSE)))</f>
        <v>RT</v>
      </c>
      <c r="U138" s="24" t="s">
        <v>2085</v>
      </c>
    </row>
    <row r="139" spans="1:21" ht="60">
      <c r="A139" s="24">
        <f t="shared" si="5"/>
        <v>138</v>
      </c>
      <c r="B139" s="25">
        <v>43202</v>
      </c>
      <c r="C139" s="55" t="str">
        <f>IFERROR(VLOOKUP($E139,'Product Master'!B:E,2,),"Enter Data in Product Master")</f>
        <v>Pronase Kit</v>
      </c>
      <c r="D139" s="24">
        <f>VLOOKUP(E139,'Product Master'!B:G,6,)</f>
        <v>0</v>
      </c>
      <c r="E139" s="24" t="s">
        <v>1193</v>
      </c>
      <c r="F139" s="24" t="s">
        <v>1291</v>
      </c>
      <c r="G139" s="24" t="str">
        <f>IFERROR(VLOOKUP(E139,'Product Master'!B:E,3,),"-")</f>
        <v>-</v>
      </c>
      <c r="H139" s="24" t="str">
        <f>IFERROR(VLOOKUP($E139,'Product Master'!B:E,4,),"-")</f>
        <v>25 ml</v>
      </c>
      <c r="I139" s="24">
        <v>1</v>
      </c>
      <c r="J139" s="25">
        <v>43617</v>
      </c>
      <c r="K139" s="24" t="s">
        <v>1473</v>
      </c>
      <c r="L139" s="24" t="s">
        <v>1599</v>
      </c>
      <c r="M139" s="24" t="s">
        <v>1899</v>
      </c>
      <c r="N139" s="24"/>
      <c r="O139" s="24" t="s">
        <v>1710</v>
      </c>
      <c r="P139" s="143">
        <v>18050</v>
      </c>
      <c r="Q139" s="49">
        <f t="shared" si="4"/>
        <v>18050</v>
      </c>
      <c r="R139" s="24" t="s">
        <v>230</v>
      </c>
      <c r="S139" s="66"/>
      <c r="T139" s="56" t="str">
        <f>IF(ISBLANK(VLOOKUP($E139,'Product Master'!B:F,5,FALSE)),"-",(VLOOKUP($E139,'Product Master'!B:F,5,FALSE)))</f>
        <v>2-8°C</v>
      </c>
      <c r="U139" s="24" t="s">
        <v>2096</v>
      </c>
    </row>
    <row r="140" spans="1:21" ht="30">
      <c r="A140" s="24">
        <f t="shared" si="5"/>
        <v>139</v>
      </c>
      <c r="B140" s="25">
        <v>43202</v>
      </c>
      <c r="C140" s="55" t="str">
        <f>IFERROR(VLOOKUP($E140,'Product Master'!B:E,2,),"Enter Data in Product Master")</f>
        <v xml:space="preserve">i. Pronose Concentrate </v>
      </c>
      <c r="D140" s="24">
        <f>VLOOKUP(E140,'Product Master'!B:G,6,)</f>
        <v>0</v>
      </c>
      <c r="E140" s="24" t="s">
        <v>1189</v>
      </c>
      <c r="F140" s="24">
        <v>121817</v>
      </c>
      <c r="G140" s="24" t="str">
        <f>IFERROR(VLOOKUP(E140,'Product Master'!B:E,3,),"-")</f>
        <v>-</v>
      </c>
      <c r="H140" s="24" t="str">
        <f>IFERROR(VLOOKUP($E140,'Product Master'!B:E,4,),"-")</f>
        <v>6 ml</v>
      </c>
      <c r="I140" s="24">
        <v>1</v>
      </c>
      <c r="J140" s="25">
        <v>43617</v>
      </c>
      <c r="K140" s="24"/>
      <c r="L140" s="24"/>
      <c r="M140" s="24"/>
      <c r="N140" s="24"/>
      <c r="O140" s="24"/>
      <c r="P140" s="49"/>
      <c r="Q140" s="49">
        <f t="shared" si="4"/>
        <v>0</v>
      </c>
      <c r="R140" s="24" t="s">
        <v>230</v>
      </c>
      <c r="S140" s="66"/>
      <c r="T140" s="56" t="str">
        <f>IF(ISBLANK(VLOOKUP($E140,'Product Master'!B:F,5,FALSE)),"-",(VLOOKUP($E140,'Product Master'!B:F,5,FALSE)))</f>
        <v>2-8°C</v>
      </c>
      <c r="U140" s="24" t="s">
        <v>2096</v>
      </c>
    </row>
    <row r="141" spans="1:21" ht="30">
      <c r="A141" s="24">
        <f t="shared" si="5"/>
        <v>140</v>
      </c>
      <c r="B141" s="25">
        <v>43202</v>
      </c>
      <c r="C141" s="55" t="str">
        <f>IFERROR(VLOOKUP($E141,'Product Master'!B:E,2,),"Enter Data in Product Master")</f>
        <v xml:space="preserve">ii. Pronase Buffer </v>
      </c>
      <c r="D141" s="24">
        <f>VLOOKUP(E141,'Product Master'!B:G,6,)</f>
        <v>0</v>
      </c>
      <c r="E141" s="24" t="s">
        <v>1191</v>
      </c>
      <c r="F141" s="24">
        <v>121817</v>
      </c>
      <c r="G141" s="24" t="str">
        <f>IFERROR(VLOOKUP(E141,'Product Master'!B:E,3,),"-")</f>
        <v>-</v>
      </c>
      <c r="H141" s="24" t="str">
        <f>IFERROR(VLOOKUP($E141,'Product Master'!B:E,4,),"-")</f>
        <v>25 ml</v>
      </c>
      <c r="I141" s="24">
        <v>1</v>
      </c>
      <c r="J141" s="25">
        <v>43617</v>
      </c>
      <c r="K141" s="24"/>
      <c r="L141" s="24"/>
      <c r="M141" s="24"/>
      <c r="N141" s="24"/>
      <c r="O141" s="24"/>
      <c r="P141" s="49"/>
      <c r="Q141" s="49">
        <f t="shared" si="4"/>
        <v>0</v>
      </c>
      <c r="R141" s="24" t="s">
        <v>230</v>
      </c>
      <c r="S141" s="66"/>
      <c r="T141" s="56" t="str">
        <f>IF(ISBLANK(VLOOKUP($E141,'Product Master'!B:F,5,FALSE)),"-",(VLOOKUP($E141,'Product Master'!B:F,5,FALSE)))</f>
        <v>2-8°C</v>
      </c>
      <c r="U141" s="24" t="s">
        <v>2096</v>
      </c>
    </row>
    <row r="142" spans="1:21" ht="60">
      <c r="A142" s="24">
        <f t="shared" si="5"/>
        <v>141</v>
      </c>
      <c r="B142" s="25">
        <v>43202</v>
      </c>
      <c r="C142" s="55" t="str">
        <f>IFERROR(VLOOKUP($E142,'Product Master'!B:E,2,),"Enter Data in Product Master")</f>
        <v>BCL-6 (LN22)</v>
      </c>
      <c r="D142" s="24">
        <f>VLOOKUP(E142,'Product Master'!B:G,6,)</f>
        <v>0</v>
      </c>
      <c r="E142" s="24" t="s">
        <v>1185</v>
      </c>
      <c r="F142" s="24" t="s">
        <v>1292</v>
      </c>
      <c r="G142" s="24" t="str">
        <f>IFERROR(VLOOKUP(E142,'Product Master'!B:E,3,),"-")</f>
        <v>-</v>
      </c>
      <c r="H142" s="24" t="str">
        <f>IFERROR(VLOOKUP($E142,'Product Master'!B:E,4,),"-")</f>
        <v>6 ml</v>
      </c>
      <c r="I142" s="24">
        <v>1</v>
      </c>
      <c r="J142" s="25">
        <v>43739</v>
      </c>
      <c r="K142" s="24" t="s">
        <v>1457</v>
      </c>
      <c r="L142" s="24" t="s">
        <v>1600</v>
      </c>
      <c r="M142" s="24" t="s">
        <v>1900</v>
      </c>
      <c r="N142" s="24"/>
      <c r="O142" s="24" t="s">
        <v>1711</v>
      </c>
      <c r="P142" s="143">
        <v>13034</v>
      </c>
      <c r="Q142" s="49">
        <f t="shared" si="4"/>
        <v>13034</v>
      </c>
      <c r="R142" s="24" t="s">
        <v>230</v>
      </c>
      <c r="S142" s="66"/>
      <c r="T142" s="56" t="str">
        <f>IF(ISBLANK(VLOOKUP($E142,'Product Master'!B:F,5,FALSE)),"-",(VLOOKUP($E142,'Product Master'!B:F,5,FALSE)))</f>
        <v>2-8°C</v>
      </c>
      <c r="U142" s="24" t="s">
        <v>2096</v>
      </c>
    </row>
    <row r="143" spans="1:21" ht="60">
      <c r="A143" s="24">
        <f t="shared" si="5"/>
        <v>142</v>
      </c>
      <c r="B143" s="25">
        <v>43202</v>
      </c>
      <c r="C143" s="55" t="str">
        <f>IFERROR(VLOOKUP($E143,'Product Master'!B:E,2,),"Enter Data in Product Master")</f>
        <v xml:space="preserve">Chromogranin A Antibody </v>
      </c>
      <c r="D143" s="24">
        <f>VLOOKUP(E143,'Product Master'!B:G,6,)</f>
        <v>0</v>
      </c>
      <c r="E143" s="24" t="s">
        <v>824</v>
      </c>
      <c r="F143" s="24" t="s">
        <v>1293</v>
      </c>
      <c r="G143" s="24" t="str">
        <f>IFERROR(VLOOKUP(E143,'Product Master'!B:E,3,),"-")</f>
        <v>-</v>
      </c>
      <c r="H143" s="24" t="str">
        <f>IFERROR(VLOOKUP($E143,'Product Master'!B:E,4,),"-")</f>
        <v>0.1 ml</v>
      </c>
      <c r="I143" s="24">
        <v>1</v>
      </c>
      <c r="J143" s="25">
        <v>43831</v>
      </c>
      <c r="K143" s="24" t="s">
        <v>1458</v>
      </c>
      <c r="L143" s="24" t="s">
        <v>1601</v>
      </c>
      <c r="M143" s="24" t="s">
        <v>1901</v>
      </c>
      <c r="N143" s="24"/>
      <c r="O143" s="24" t="s">
        <v>1712</v>
      </c>
      <c r="P143" s="143">
        <v>9044</v>
      </c>
      <c r="Q143" s="49">
        <f t="shared" si="4"/>
        <v>9044</v>
      </c>
      <c r="R143" s="24" t="s">
        <v>230</v>
      </c>
      <c r="S143" s="66"/>
      <c r="T143" s="56" t="str">
        <f>IF(ISBLANK(VLOOKUP($E143,'Product Master'!B:F,5,FALSE)),"-",(VLOOKUP($E143,'Product Master'!B:F,5,FALSE)))</f>
        <v>2-8°C</v>
      </c>
      <c r="U143" s="24" t="s">
        <v>2096</v>
      </c>
    </row>
    <row r="144" spans="1:21" ht="30">
      <c r="A144" s="24">
        <f t="shared" si="5"/>
        <v>143</v>
      </c>
      <c r="B144" s="25">
        <v>43202</v>
      </c>
      <c r="C144" s="55" t="str">
        <f>IFERROR(VLOOKUP($E144,'Product Master'!B:E,2,),"Enter Data in Product Master")</f>
        <v>Pan cytokeratin Antibody(AEI/AE3)</v>
      </c>
      <c r="D144" s="24">
        <f>VLOOKUP(E144,'Product Master'!B:G,6,)</f>
        <v>0</v>
      </c>
      <c r="E144" s="24" t="s">
        <v>826</v>
      </c>
      <c r="F144" s="24">
        <v>112917</v>
      </c>
      <c r="G144" s="24" t="str">
        <f>IFERROR(VLOOKUP(E144,'Product Master'!B:E,3,),"-")</f>
        <v>-</v>
      </c>
      <c r="H144" s="24" t="str">
        <f>IFERROR(VLOOKUP($E144,'Product Master'!B:E,4,),"-")</f>
        <v>0.1 ml</v>
      </c>
      <c r="I144" s="24">
        <v>1</v>
      </c>
      <c r="J144" s="25">
        <v>43770</v>
      </c>
      <c r="K144" s="24"/>
      <c r="L144" s="24"/>
      <c r="M144" s="24"/>
      <c r="N144" s="24"/>
      <c r="O144" s="24"/>
      <c r="P144" s="143">
        <v>9576</v>
      </c>
      <c r="Q144" s="49">
        <f t="shared" si="4"/>
        <v>9576</v>
      </c>
      <c r="R144" s="24" t="s">
        <v>230</v>
      </c>
      <c r="S144" s="66"/>
      <c r="T144" s="56" t="str">
        <f>IF(ISBLANK(VLOOKUP($E144,'Product Master'!B:F,5,FALSE)),"-",(VLOOKUP($E144,'Product Master'!B:F,5,FALSE)))</f>
        <v>2-8°C</v>
      </c>
      <c r="U144" s="24" t="s">
        <v>2096</v>
      </c>
    </row>
    <row r="145" spans="1:21" ht="30">
      <c r="A145" s="24">
        <f t="shared" si="5"/>
        <v>144</v>
      </c>
      <c r="B145" s="25">
        <v>43202</v>
      </c>
      <c r="C145" s="55" t="str">
        <f>IFERROR(VLOOKUP($E145,'Product Master'!B:E,2,),"Enter Data in Product Master")</f>
        <v>EGFR Antibody</v>
      </c>
      <c r="D145" s="24">
        <f>VLOOKUP(E145,'Product Master'!B:G,6,)</f>
        <v>0</v>
      </c>
      <c r="E145" s="24" t="s">
        <v>832</v>
      </c>
      <c r="F145" s="24" t="s">
        <v>1294</v>
      </c>
      <c r="G145" s="24" t="str">
        <f>IFERROR(VLOOKUP(E145,'Product Master'!B:E,3,),"-")</f>
        <v>-</v>
      </c>
      <c r="H145" s="24" t="str">
        <f>IFERROR(VLOOKUP($E145,'Product Master'!B:E,4,),"-")</f>
        <v>0.1 ml</v>
      </c>
      <c r="I145" s="24">
        <v>1</v>
      </c>
      <c r="J145" s="25">
        <v>43617</v>
      </c>
      <c r="K145" s="24"/>
      <c r="L145" s="24"/>
      <c r="M145" s="24"/>
      <c r="N145" s="24"/>
      <c r="O145" s="24"/>
      <c r="P145" s="143">
        <v>20805</v>
      </c>
      <c r="Q145" s="49">
        <f t="shared" ref="Q145:Q208" si="6">I145*P145</f>
        <v>20805</v>
      </c>
      <c r="R145" s="24" t="s">
        <v>230</v>
      </c>
      <c r="S145" s="66"/>
      <c r="T145" s="56" t="str">
        <f>IF(ISBLANK(VLOOKUP($E145,'Product Master'!B:F,5,FALSE)),"-",(VLOOKUP($E145,'Product Master'!B:F,5,FALSE)))</f>
        <v>2-8°C</v>
      </c>
      <c r="U145" s="24" t="s">
        <v>2096</v>
      </c>
    </row>
    <row r="146" spans="1:21" ht="30">
      <c r="A146" s="24">
        <f t="shared" si="5"/>
        <v>145</v>
      </c>
      <c r="B146" s="25">
        <v>43202</v>
      </c>
      <c r="C146" s="55" t="str">
        <f>IFERROR(VLOOKUP($E146,'Product Master'!B:E,2,),"Enter Data in Product Master")</f>
        <v>PMS2 Antibody for IHC</v>
      </c>
      <c r="D146" s="24">
        <f>VLOOKUP(E146,'Product Master'!B:G,6,)</f>
        <v>0</v>
      </c>
      <c r="E146" s="24" t="s">
        <v>848</v>
      </c>
      <c r="F146" s="24" t="s">
        <v>1295</v>
      </c>
      <c r="G146" s="24" t="str">
        <f>IFERROR(VLOOKUP(E146,'Product Master'!B:E,3,),"-")</f>
        <v>-</v>
      </c>
      <c r="H146" s="24" t="str">
        <f>IFERROR(VLOOKUP($E146,'Product Master'!B:E,4,),"-")</f>
        <v>0.1 ml</v>
      </c>
      <c r="I146" s="24">
        <v>1</v>
      </c>
      <c r="J146" s="25">
        <v>43556</v>
      </c>
      <c r="K146" s="24"/>
      <c r="L146" s="24"/>
      <c r="M146" s="24"/>
      <c r="N146" s="24"/>
      <c r="O146" s="24"/>
      <c r="P146" s="49">
        <v>15680</v>
      </c>
      <c r="Q146" s="49">
        <f t="shared" si="6"/>
        <v>15680</v>
      </c>
      <c r="R146" s="24" t="s">
        <v>230</v>
      </c>
      <c r="S146" s="66"/>
      <c r="T146" s="56" t="str">
        <f>IF(ISBLANK(VLOOKUP($E146,'Product Master'!B:F,5,FALSE)),"-",(VLOOKUP($E146,'Product Master'!B:F,5,FALSE)))</f>
        <v>2-8°C</v>
      </c>
      <c r="U146" s="24" t="s">
        <v>2096</v>
      </c>
    </row>
    <row r="147" spans="1:21" ht="30">
      <c r="A147" s="24">
        <f t="shared" si="5"/>
        <v>146</v>
      </c>
      <c r="B147" s="25">
        <v>43202</v>
      </c>
      <c r="C147" s="55" t="str">
        <f>IFERROR(VLOOKUP($E147,'Product Master'!B:E,2,),"Enter Data in Product Master")</f>
        <v>BCL-6 Antibody</v>
      </c>
      <c r="D147" s="24">
        <f>VLOOKUP(E147,'Product Master'!B:G,6,)</f>
        <v>0</v>
      </c>
      <c r="E147" s="24" t="s">
        <v>852</v>
      </c>
      <c r="F147" s="24" t="s">
        <v>1292</v>
      </c>
      <c r="G147" s="24" t="str">
        <f>IFERROR(VLOOKUP(E147,'Product Master'!B:E,3,),"-")</f>
        <v>-</v>
      </c>
      <c r="H147" s="24" t="str">
        <f>IFERROR(VLOOKUP($E147,'Product Master'!B:E,4,),"-")</f>
        <v>0.1 ml</v>
      </c>
      <c r="I147" s="24">
        <v>1</v>
      </c>
      <c r="J147" s="25">
        <v>43739</v>
      </c>
      <c r="K147" s="24"/>
      <c r="L147" s="24"/>
      <c r="M147" s="24"/>
      <c r="N147" s="24"/>
      <c r="O147" s="24"/>
      <c r="P147" s="143">
        <v>9329</v>
      </c>
      <c r="Q147" s="49">
        <f t="shared" si="6"/>
        <v>9329</v>
      </c>
      <c r="R147" s="24" t="s">
        <v>230</v>
      </c>
      <c r="S147" s="66"/>
      <c r="T147" s="56" t="str">
        <f>IF(ISBLANK(VLOOKUP($E147,'Product Master'!B:F,5,FALSE)),"-",(VLOOKUP($E147,'Product Master'!B:F,5,FALSE)))</f>
        <v>2-8°C</v>
      </c>
      <c r="U147" s="24" t="s">
        <v>2096</v>
      </c>
    </row>
    <row r="148" spans="1:21" ht="30">
      <c r="A148" s="24">
        <f t="shared" si="5"/>
        <v>147</v>
      </c>
      <c r="B148" s="25">
        <v>43202</v>
      </c>
      <c r="C148" s="55" t="str">
        <f>IFERROR(VLOOKUP($E148,'Product Master'!B:E,2,),"Enter Data in Product Master")</f>
        <v>Anti S-100 Antibody Cocktail</v>
      </c>
      <c r="D148" s="24">
        <f>VLOOKUP(E148,'Product Master'!B:G,6,)</f>
        <v>0</v>
      </c>
      <c r="E148" s="24" t="s">
        <v>836</v>
      </c>
      <c r="F148" s="24" t="s">
        <v>1296</v>
      </c>
      <c r="G148" s="24" t="str">
        <f>IFERROR(VLOOKUP(E148,'Product Master'!B:E,3,),"-")</f>
        <v>-</v>
      </c>
      <c r="H148" s="24" t="str">
        <f>IFERROR(VLOOKUP($E148,'Product Master'!B:E,4,),"-")</f>
        <v>0.1 ml</v>
      </c>
      <c r="I148" s="24">
        <v>1</v>
      </c>
      <c r="J148" s="25">
        <v>43586</v>
      </c>
      <c r="K148" s="24"/>
      <c r="L148" s="24"/>
      <c r="M148" s="24"/>
      <c r="N148" s="24"/>
      <c r="O148" s="24"/>
      <c r="P148" s="143">
        <v>11571</v>
      </c>
      <c r="Q148" s="49">
        <f t="shared" si="6"/>
        <v>11571</v>
      </c>
      <c r="R148" s="24" t="s">
        <v>230</v>
      </c>
      <c r="S148" s="66"/>
      <c r="T148" s="56" t="str">
        <f>IF(ISBLANK(VLOOKUP($E148,'Product Master'!B:F,5,FALSE)),"-",(VLOOKUP($E148,'Product Master'!B:F,5,FALSE)))</f>
        <v>2-8°C</v>
      </c>
      <c r="U148" s="24" t="s">
        <v>2096</v>
      </c>
    </row>
    <row r="149" spans="1:21" ht="30">
      <c r="A149" s="24">
        <f t="shared" si="5"/>
        <v>148</v>
      </c>
      <c r="B149" s="25">
        <v>43202</v>
      </c>
      <c r="C149" s="55" t="str">
        <f>IFERROR(VLOOKUP($E149,'Product Master'!B:E,2,),"Enter Data in Product Master")</f>
        <v>CD4 Antibody</v>
      </c>
      <c r="D149" s="24">
        <f>VLOOKUP(E149,'Product Master'!B:G,6,)</f>
        <v>0</v>
      </c>
      <c r="E149" s="24" t="s">
        <v>838</v>
      </c>
      <c r="F149" s="24" t="s">
        <v>1297</v>
      </c>
      <c r="G149" s="24" t="str">
        <f>IFERROR(VLOOKUP(E149,'Product Master'!B:E,3,),"-")</f>
        <v>-</v>
      </c>
      <c r="H149" s="24" t="str">
        <f>IFERROR(VLOOKUP($E149,'Product Master'!B:E,4,),"-")</f>
        <v>0.1 ml</v>
      </c>
      <c r="I149" s="24">
        <v>1</v>
      </c>
      <c r="J149" s="25">
        <v>43770</v>
      </c>
      <c r="K149" s="24"/>
      <c r="L149" s="24"/>
      <c r="M149" s="24"/>
      <c r="N149" s="24"/>
      <c r="O149" s="24"/>
      <c r="P149" s="143">
        <v>16492</v>
      </c>
      <c r="Q149" s="49">
        <f t="shared" si="6"/>
        <v>16492</v>
      </c>
      <c r="R149" s="24" t="s">
        <v>230</v>
      </c>
      <c r="S149" s="66"/>
      <c r="T149" s="56" t="str">
        <f>IF(ISBLANK(VLOOKUP($E149,'Product Master'!B:F,5,FALSE)),"-",(VLOOKUP($E149,'Product Master'!B:F,5,FALSE)))</f>
        <v>2-8°C</v>
      </c>
      <c r="U149" s="24" t="s">
        <v>2096</v>
      </c>
    </row>
    <row r="150" spans="1:21" ht="30">
      <c r="A150" s="24">
        <f t="shared" si="5"/>
        <v>149</v>
      </c>
      <c r="B150" s="25">
        <v>43202</v>
      </c>
      <c r="C150" s="55" t="str">
        <f>IFERROR(VLOOKUP($E150,'Product Master'!B:E,2,),"Enter Data in Product Master")</f>
        <v>MSH2 Antibody</v>
      </c>
      <c r="D150" s="24">
        <f>VLOOKUP(E150,'Product Master'!B:G,6,)</f>
        <v>0</v>
      </c>
      <c r="E150" s="24" t="s">
        <v>840</v>
      </c>
      <c r="F150" s="24" t="s">
        <v>1297</v>
      </c>
      <c r="G150" s="24" t="str">
        <f>IFERROR(VLOOKUP(E150,'Product Master'!B:E,3,),"-")</f>
        <v>-</v>
      </c>
      <c r="H150" s="24" t="str">
        <f>IFERROR(VLOOKUP($E150,'Product Master'!B:E,4,),"-")</f>
        <v>0.1 ml</v>
      </c>
      <c r="I150" s="24">
        <v>1</v>
      </c>
      <c r="J150" s="25">
        <v>43647</v>
      </c>
      <c r="K150" s="24"/>
      <c r="L150" s="24"/>
      <c r="M150" s="24"/>
      <c r="N150" s="24"/>
      <c r="O150" s="24"/>
      <c r="P150" s="143">
        <v>12635</v>
      </c>
      <c r="Q150" s="49">
        <f t="shared" si="6"/>
        <v>12635</v>
      </c>
      <c r="R150" s="24" t="s">
        <v>230</v>
      </c>
      <c r="S150" s="66"/>
      <c r="T150" s="56" t="str">
        <f>IF(ISBLANK(VLOOKUP($E150,'Product Master'!B:F,5,FALSE)),"-",(VLOOKUP($E150,'Product Master'!B:F,5,FALSE)))</f>
        <v>2-8°C</v>
      </c>
      <c r="U150" s="24" t="s">
        <v>2096</v>
      </c>
    </row>
    <row r="151" spans="1:21" ht="30">
      <c r="A151" s="24">
        <f t="shared" si="5"/>
        <v>150</v>
      </c>
      <c r="B151" s="25">
        <v>43202</v>
      </c>
      <c r="C151" s="55" t="str">
        <f>IFERROR(VLOOKUP($E151,'Product Master'!B:E,2,),"Enter Data in Product Master")</f>
        <v>MLH1 Antibody</v>
      </c>
      <c r="D151" s="24">
        <f>VLOOKUP(E151,'Product Master'!B:G,6,)</f>
        <v>0</v>
      </c>
      <c r="E151" s="24" t="s">
        <v>842</v>
      </c>
      <c r="F151" s="24" t="s">
        <v>1298</v>
      </c>
      <c r="G151" s="24" t="str">
        <f>IFERROR(VLOOKUP(E151,'Product Master'!B:E,3,),"-")</f>
        <v>-</v>
      </c>
      <c r="H151" s="24" t="str">
        <f>IFERROR(VLOOKUP($E151,'Product Master'!B:E,4,),"-")</f>
        <v>0.1 ml</v>
      </c>
      <c r="I151" s="24">
        <v>1</v>
      </c>
      <c r="J151" s="25">
        <v>43770</v>
      </c>
      <c r="K151" s="24"/>
      <c r="L151" s="24"/>
      <c r="M151" s="24"/>
      <c r="N151" s="24"/>
      <c r="O151" s="24"/>
      <c r="P151" s="143">
        <v>10507</v>
      </c>
      <c r="Q151" s="49">
        <f t="shared" si="6"/>
        <v>10507</v>
      </c>
      <c r="R151" s="24" t="s">
        <v>230</v>
      </c>
      <c r="S151" s="66"/>
      <c r="T151" s="56" t="str">
        <f>IF(ISBLANK(VLOOKUP($E151,'Product Master'!B:F,5,FALSE)),"-",(VLOOKUP($E151,'Product Master'!B:F,5,FALSE)))</f>
        <v>2-8°C</v>
      </c>
      <c r="U151" s="24" t="s">
        <v>2096</v>
      </c>
    </row>
    <row r="152" spans="1:21" ht="30">
      <c r="A152" s="24">
        <f t="shared" si="5"/>
        <v>151</v>
      </c>
      <c r="B152" s="25">
        <v>43202</v>
      </c>
      <c r="C152" s="55" t="str">
        <f>IFERROR(VLOOKUP($E152,'Product Master'!B:E,2,),"Enter Data in Product Master")</f>
        <v xml:space="preserve">Cytokeratin 19 Antibody </v>
      </c>
      <c r="D152" s="24">
        <f>VLOOKUP(E152,'Product Master'!B:G,6,)</f>
        <v>0</v>
      </c>
      <c r="E152" s="24" t="s">
        <v>844</v>
      </c>
      <c r="F152" s="24" t="s">
        <v>1299</v>
      </c>
      <c r="G152" s="24" t="str">
        <f>IFERROR(VLOOKUP(E152,'Product Master'!B:E,3,),"-")</f>
        <v>-</v>
      </c>
      <c r="H152" s="24" t="str">
        <f>IFERROR(VLOOKUP($E152,'Product Master'!B:E,4,),"-")</f>
        <v>0.1 ml</v>
      </c>
      <c r="I152" s="24">
        <v>1</v>
      </c>
      <c r="J152" s="25">
        <v>43556</v>
      </c>
      <c r="K152" s="24"/>
      <c r="L152" s="24"/>
      <c r="M152" s="24"/>
      <c r="N152" s="24"/>
      <c r="O152" s="24"/>
      <c r="P152" s="143">
        <v>10925</v>
      </c>
      <c r="Q152" s="49">
        <f t="shared" si="6"/>
        <v>10925</v>
      </c>
      <c r="R152" s="24" t="s">
        <v>230</v>
      </c>
      <c r="S152" s="66"/>
      <c r="T152" s="56" t="str">
        <f>IF(ISBLANK(VLOOKUP($E152,'Product Master'!B:F,5,FALSE)),"-",(VLOOKUP($E152,'Product Master'!B:F,5,FALSE)))</f>
        <v>2-8°C</v>
      </c>
      <c r="U152" s="24" t="s">
        <v>2096</v>
      </c>
    </row>
    <row r="153" spans="1:21" ht="30">
      <c r="A153" s="24">
        <f t="shared" si="5"/>
        <v>152</v>
      </c>
      <c r="B153" s="25">
        <v>43202</v>
      </c>
      <c r="C153" s="55" t="str">
        <f>IFERROR(VLOOKUP($E153,'Product Master'!B:E,2,),"Enter Data in Product Master")</f>
        <v>MSH6 Antibody</v>
      </c>
      <c r="D153" s="24">
        <f>VLOOKUP(E153,'Product Master'!B:G,6,)</f>
        <v>0</v>
      </c>
      <c r="E153" s="24" t="s">
        <v>846</v>
      </c>
      <c r="F153" s="24" t="s">
        <v>1300</v>
      </c>
      <c r="G153" s="24" t="str">
        <f>IFERROR(VLOOKUP(E153,'Product Master'!B:E,3,),"-")</f>
        <v>-</v>
      </c>
      <c r="H153" s="24" t="str">
        <f>IFERROR(VLOOKUP($E153,'Product Master'!B:E,4,),"-")</f>
        <v>0.1 ml</v>
      </c>
      <c r="I153" s="24">
        <v>1</v>
      </c>
      <c r="J153" s="25">
        <v>43800</v>
      </c>
      <c r="K153" s="24"/>
      <c r="L153" s="24"/>
      <c r="M153" s="24"/>
      <c r="N153" s="24"/>
      <c r="O153" s="24"/>
      <c r="P153" s="143">
        <v>10393</v>
      </c>
      <c r="Q153" s="49">
        <f t="shared" si="6"/>
        <v>10393</v>
      </c>
      <c r="R153" s="24" t="s">
        <v>230</v>
      </c>
      <c r="S153" s="66"/>
      <c r="T153" s="56" t="str">
        <f>IF(ISBLANK(VLOOKUP($E153,'Product Master'!B:F,5,FALSE)),"-",(VLOOKUP($E153,'Product Master'!B:F,5,FALSE)))</f>
        <v>2-8°C</v>
      </c>
      <c r="U153" s="24" t="s">
        <v>2096</v>
      </c>
    </row>
    <row r="154" spans="1:21" ht="45">
      <c r="A154" s="24">
        <f t="shared" si="5"/>
        <v>153</v>
      </c>
      <c r="B154" s="25">
        <v>43202</v>
      </c>
      <c r="C154" s="55" t="str">
        <f>IFERROR(VLOOKUP($E154,'Product Master'!B:E,2,),"Enter Data in Product Master")</f>
        <v>CD 35 (EP197) Master Diagnonstica</v>
      </c>
      <c r="D154" s="24">
        <f>VLOOKUP(E154,'Product Master'!B:G,6,)</f>
        <v>0</v>
      </c>
      <c r="E154" s="24" t="s">
        <v>1123</v>
      </c>
      <c r="F154" s="24" t="s">
        <v>1301</v>
      </c>
      <c r="G154" s="24" t="str">
        <f>IFERROR(VLOOKUP(E154,'Product Master'!B:E,3,),"-")</f>
        <v>-</v>
      </c>
      <c r="H154" s="24" t="str">
        <f>IFERROR(VLOOKUP($E154,'Product Master'!B:E,4,),"-")</f>
        <v>3 ml</v>
      </c>
      <c r="I154" s="24">
        <v>1</v>
      </c>
      <c r="J154" s="25">
        <v>43374</v>
      </c>
      <c r="K154" s="24" t="s">
        <v>1446</v>
      </c>
      <c r="L154" s="24" t="s">
        <v>1602</v>
      </c>
      <c r="M154" s="24" t="s">
        <v>1902</v>
      </c>
      <c r="N154" s="24"/>
      <c r="O154" s="24" t="s">
        <v>1713</v>
      </c>
      <c r="P154" s="49">
        <v>4500</v>
      </c>
      <c r="Q154" s="49">
        <f t="shared" si="6"/>
        <v>4500</v>
      </c>
      <c r="R154" s="24" t="s">
        <v>230</v>
      </c>
      <c r="S154" s="66"/>
      <c r="T154" s="56" t="str">
        <f>IF(ISBLANK(VLOOKUP($E154,'Product Master'!B:F,5,FALSE)),"-",(VLOOKUP($E154,'Product Master'!B:F,5,FALSE)))</f>
        <v>2-8°C</v>
      </c>
      <c r="U154" s="24" t="s">
        <v>2096</v>
      </c>
    </row>
    <row r="155" spans="1:21" ht="30">
      <c r="A155" s="24">
        <f t="shared" si="5"/>
        <v>154</v>
      </c>
      <c r="B155" s="25">
        <v>43202</v>
      </c>
      <c r="C155" s="55" t="str">
        <f>IFERROR(VLOOKUP($E155,'Product Master'!B:E,2,),"Enter Data in Product Master")</f>
        <v>MyoD1 (EP212)</v>
      </c>
      <c r="D155" s="24">
        <f>VLOOKUP(E155,'Product Master'!B:G,6,)</f>
        <v>0</v>
      </c>
      <c r="E155" s="24" t="s">
        <v>1093</v>
      </c>
      <c r="F155" s="24" t="s">
        <v>1302</v>
      </c>
      <c r="G155" s="24" t="str">
        <f>IFERROR(VLOOKUP(E155,'Product Master'!B:E,3,),"-")</f>
        <v>-</v>
      </c>
      <c r="H155" s="24" t="str">
        <f>IFERROR(VLOOKUP($E155,'Product Master'!B:E,4,),"-")</f>
        <v>3 ml</v>
      </c>
      <c r="I155" s="24">
        <v>1</v>
      </c>
      <c r="J155" s="25">
        <v>43586</v>
      </c>
      <c r="K155" s="24"/>
      <c r="L155" s="24"/>
      <c r="M155" s="24"/>
      <c r="N155" s="24"/>
      <c r="O155" s="24"/>
      <c r="P155" s="49">
        <v>4500</v>
      </c>
      <c r="Q155" s="49">
        <f t="shared" si="6"/>
        <v>4500</v>
      </c>
      <c r="R155" s="24"/>
      <c r="S155" s="66"/>
      <c r="T155" s="56" t="str">
        <f>IF(ISBLANK(VLOOKUP($E155,'Product Master'!B:F,5,FALSE)),"-",(VLOOKUP($E155,'Product Master'!B:F,5,FALSE)))</f>
        <v>2-8°C</v>
      </c>
      <c r="U155" s="24" t="s">
        <v>2096</v>
      </c>
    </row>
    <row r="156" spans="1:21" ht="30">
      <c r="A156" s="24">
        <f t="shared" si="5"/>
        <v>155</v>
      </c>
      <c r="B156" s="25">
        <v>43202</v>
      </c>
      <c r="C156" s="55" t="str">
        <f>IFERROR(VLOOKUP($E156,'Product Master'!B:E,2,),"Enter Data in Product Master")</f>
        <v>Epidermal Growth Factor Receptor (EP22)</v>
      </c>
      <c r="D156" s="24">
        <f>VLOOKUP(E156,'Product Master'!B:G,6,)</f>
        <v>0</v>
      </c>
      <c r="E156" s="24" t="s">
        <v>1109</v>
      </c>
      <c r="F156" s="24" t="s">
        <v>1303</v>
      </c>
      <c r="G156" s="24" t="str">
        <f>IFERROR(VLOOKUP(E156,'Product Master'!B:E,3,),"-")</f>
        <v>-</v>
      </c>
      <c r="H156" s="24" t="str">
        <f>IFERROR(VLOOKUP($E156,'Product Master'!B:E,4,),"-")</f>
        <v>3 ml</v>
      </c>
      <c r="I156" s="24">
        <v>1</v>
      </c>
      <c r="J156" s="25">
        <v>43405</v>
      </c>
      <c r="K156" s="24"/>
      <c r="L156" s="24"/>
      <c r="M156" s="24"/>
      <c r="N156" s="24"/>
      <c r="O156" s="24"/>
      <c r="P156" s="49">
        <v>7000</v>
      </c>
      <c r="Q156" s="49">
        <f t="shared" si="6"/>
        <v>7000</v>
      </c>
      <c r="R156" s="24"/>
      <c r="S156" s="66"/>
      <c r="T156" s="56" t="str">
        <f>IF(ISBLANK(VLOOKUP($E156,'Product Master'!B:F,5,FALSE)),"-",(VLOOKUP($E156,'Product Master'!B:F,5,FALSE)))</f>
        <v>2-8°C</v>
      </c>
      <c r="U156" s="24" t="s">
        <v>2096</v>
      </c>
    </row>
    <row r="157" spans="1:21" ht="30">
      <c r="A157" s="24">
        <f t="shared" si="5"/>
        <v>156</v>
      </c>
      <c r="B157" s="25">
        <v>43202</v>
      </c>
      <c r="C157" s="55" t="str">
        <f>IFERROR(VLOOKUP($E157,'Product Master'!B:E,2,),"Enter Data in Product Master")</f>
        <v>PIN Cocktail (AMACR/p504s+p63)</v>
      </c>
      <c r="D157" s="24">
        <f>VLOOKUP(E157,'Product Master'!B:G,6,)</f>
        <v>0</v>
      </c>
      <c r="E157" s="24" t="s">
        <v>1077</v>
      </c>
      <c r="F157" s="24" t="s">
        <v>1304</v>
      </c>
      <c r="G157" s="24" t="str">
        <f>IFERROR(VLOOKUP(E157,'Product Master'!B:E,3,),"-")</f>
        <v>-</v>
      </c>
      <c r="H157" s="24" t="str">
        <f>IFERROR(VLOOKUP($E157,'Product Master'!B:E,4,),"-")</f>
        <v>3 ml</v>
      </c>
      <c r="I157" s="24">
        <v>1</v>
      </c>
      <c r="J157" s="25">
        <v>43525</v>
      </c>
      <c r="K157" s="24"/>
      <c r="L157" s="24"/>
      <c r="M157" s="24"/>
      <c r="N157" s="24"/>
      <c r="O157" s="24"/>
      <c r="P157" s="49">
        <v>6000</v>
      </c>
      <c r="Q157" s="49">
        <f t="shared" si="6"/>
        <v>6000</v>
      </c>
      <c r="R157" s="24"/>
      <c r="S157" s="66"/>
      <c r="T157" s="56" t="str">
        <f>IF(ISBLANK(VLOOKUP($E157,'Product Master'!B:F,5,FALSE)),"-",(VLOOKUP($E157,'Product Master'!B:F,5,FALSE)))</f>
        <v>2-8°C</v>
      </c>
      <c r="U157" s="24" t="s">
        <v>2096</v>
      </c>
    </row>
    <row r="158" spans="1:21" ht="30">
      <c r="A158" s="24">
        <f t="shared" si="5"/>
        <v>157</v>
      </c>
      <c r="B158" s="25">
        <v>43202</v>
      </c>
      <c r="C158" s="55" t="str">
        <f>IFERROR(VLOOKUP($E158,'Product Master'!B:E,2,),"Enter Data in Product Master")</f>
        <v>TLE1 (1F5)</v>
      </c>
      <c r="D158" s="24">
        <f>VLOOKUP(E158,'Product Master'!B:G,6,)</f>
        <v>0</v>
      </c>
      <c r="E158" s="24" t="s">
        <v>1103</v>
      </c>
      <c r="F158" s="24" t="s">
        <v>1305</v>
      </c>
      <c r="G158" s="24" t="str">
        <f>IFERROR(VLOOKUP(E158,'Product Master'!B:E,3,),"-")</f>
        <v>-</v>
      </c>
      <c r="H158" s="24" t="str">
        <f>IFERROR(VLOOKUP($E158,'Product Master'!B:E,4,),"-")</f>
        <v>3 ml</v>
      </c>
      <c r="I158" s="24">
        <v>1</v>
      </c>
      <c r="J158" s="25">
        <v>43647</v>
      </c>
      <c r="K158" s="24"/>
      <c r="L158" s="24"/>
      <c r="M158" s="24"/>
      <c r="N158" s="24"/>
      <c r="O158" s="24"/>
      <c r="P158" s="49">
        <v>20000</v>
      </c>
      <c r="Q158" s="49">
        <f t="shared" si="6"/>
        <v>20000</v>
      </c>
      <c r="R158" s="24"/>
      <c r="S158" s="66"/>
      <c r="T158" s="56" t="str">
        <f>IF(ISBLANK(VLOOKUP($E158,'Product Master'!B:F,5,FALSE)),"-",(VLOOKUP($E158,'Product Master'!B:F,5,FALSE)))</f>
        <v>2-8°C</v>
      </c>
      <c r="U158" s="24" t="s">
        <v>2096</v>
      </c>
    </row>
    <row r="159" spans="1:21" ht="30">
      <c r="A159" s="24">
        <f t="shared" si="5"/>
        <v>158</v>
      </c>
      <c r="B159" s="25">
        <v>43202</v>
      </c>
      <c r="C159" s="55" t="str">
        <f>IFERROR(VLOOKUP($E159,'Product Master'!B:E,2,),"Enter Data in Product Master")</f>
        <v>DOG1(Anoctamin-1)</v>
      </c>
      <c r="D159" s="24">
        <f>VLOOKUP(E159,'Product Master'!B:G,6,)</f>
        <v>0</v>
      </c>
      <c r="E159" s="24" t="s">
        <v>1081</v>
      </c>
      <c r="F159" s="24" t="s">
        <v>1306</v>
      </c>
      <c r="G159" s="24" t="str">
        <f>IFERROR(VLOOKUP(E159,'Product Master'!B:E,3,),"-")</f>
        <v>-</v>
      </c>
      <c r="H159" s="24" t="str">
        <f>IFERROR(VLOOKUP($E159,'Product Master'!B:E,4,),"-")</f>
        <v>3 ml</v>
      </c>
      <c r="I159" s="24">
        <v>1</v>
      </c>
      <c r="J159" s="25">
        <v>43525</v>
      </c>
      <c r="K159" s="24"/>
      <c r="L159" s="24"/>
      <c r="M159" s="24"/>
      <c r="N159" s="24"/>
      <c r="O159" s="24"/>
      <c r="P159" s="49">
        <v>7800</v>
      </c>
      <c r="Q159" s="49">
        <f t="shared" si="6"/>
        <v>7800</v>
      </c>
      <c r="R159" s="24"/>
      <c r="S159" s="66"/>
      <c r="T159" s="56" t="str">
        <f>IF(ISBLANK(VLOOKUP($E159,'Product Master'!B:F,5,FALSE)),"-",(VLOOKUP($E159,'Product Master'!B:F,5,FALSE)))</f>
        <v>2-8°C</v>
      </c>
      <c r="U159" s="24" t="s">
        <v>2096</v>
      </c>
    </row>
    <row r="160" spans="1:21" ht="30">
      <c r="A160" s="24">
        <f t="shared" si="5"/>
        <v>159</v>
      </c>
      <c r="B160" s="25">
        <v>43202</v>
      </c>
      <c r="C160" s="55" t="str">
        <f>IFERROR(VLOOKUP($E160,'Product Master'!B:E,2,),"Enter Data in Product Master")</f>
        <v>Tartrate resistant acid phosphate (9C5)</v>
      </c>
      <c r="D160" s="24">
        <f>VLOOKUP(E160,'Product Master'!B:G,6,)</f>
        <v>0</v>
      </c>
      <c r="E160" s="24" t="s">
        <v>1129</v>
      </c>
      <c r="F160" s="24" t="s">
        <v>1307</v>
      </c>
      <c r="G160" s="24" t="str">
        <f>IFERROR(VLOOKUP(E160,'Product Master'!B:E,3,),"-")</f>
        <v>-</v>
      </c>
      <c r="H160" s="24" t="str">
        <f>IFERROR(VLOOKUP($E160,'Product Master'!B:E,4,),"-")</f>
        <v>3 ml</v>
      </c>
      <c r="I160" s="24">
        <v>1</v>
      </c>
      <c r="J160" s="25">
        <v>43405</v>
      </c>
      <c r="K160" s="24"/>
      <c r="L160" s="24"/>
      <c r="M160" s="24"/>
      <c r="N160" s="24"/>
      <c r="O160" s="24"/>
      <c r="P160" s="49">
        <v>4500</v>
      </c>
      <c r="Q160" s="49">
        <f t="shared" si="6"/>
        <v>4500</v>
      </c>
      <c r="R160" s="24"/>
      <c r="S160" s="66"/>
      <c r="T160" s="56" t="str">
        <f>IF(ISBLANK(VLOOKUP($E160,'Product Master'!B:F,5,FALSE)),"-",(VLOOKUP($E160,'Product Master'!B:F,5,FALSE)))</f>
        <v>2-8°C</v>
      </c>
      <c r="U160" s="24" t="s">
        <v>2096</v>
      </c>
    </row>
    <row r="161" spans="1:21" ht="30">
      <c r="A161" s="24">
        <f t="shared" si="5"/>
        <v>160</v>
      </c>
      <c r="B161" s="25">
        <v>43202</v>
      </c>
      <c r="C161" s="55" t="str">
        <f>IFERROR(VLOOKUP($E161,'Product Master'!B:E,2,),"Enter Data in Product Master")</f>
        <v>p40 (ZR8)</v>
      </c>
      <c r="D161" s="24">
        <f>VLOOKUP(E161,'Product Master'!B:G,6,)</f>
        <v>0</v>
      </c>
      <c r="E161" s="24" t="s">
        <v>1117</v>
      </c>
      <c r="F161" s="24" t="s">
        <v>1308</v>
      </c>
      <c r="G161" s="24" t="str">
        <f>IFERROR(VLOOKUP(E161,'Product Master'!B:E,3,),"-")</f>
        <v>-</v>
      </c>
      <c r="H161" s="24" t="str">
        <f>IFERROR(VLOOKUP($E161,'Product Master'!B:E,4,),"-")</f>
        <v>3 ml</v>
      </c>
      <c r="I161" s="24">
        <v>1</v>
      </c>
      <c r="J161" s="25">
        <v>43617</v>
      </c>
      <c r="K161" s="24"/>
      <c r="L161" s="24"/>
      <c r="M161" s="24"/>
      <c r="N161" s="24"/>
      <c r="O161" s="24"/>
      <c r="P161" s="49">
        <v>4500</v>
      </c>
      <c r="Q161" s="49">
        <f t="shared" si="6"/>
        <v>4500</v>
      </c>
      <c r="R161" s="24"/>
      <c r="S161" s="66"/>
      <c r="T161" s="56" t="str">
        <f>IF(ISBLANK(VLOOKUP($E161,'Product Master'!B:F,5,FALSE)),"-",(VLOOKUP($E161,'Product Master'!B:F,5,FALSE)))</f>
        <v>2-8°C</v>
      </c>
      <c r="U161" s="24" t="s">
        <v>2096</v>
      </c>
    </row>
    <row r="162" spans="1:21" ht="45">
      <c r="A162" s="24">
        <f t="shared" si="5"/>
        <v>161</v>
      </c>
      <c r="B162" s="25">
        <v>43202</v>
      </c>
      <c r="C162" s="55" t="str">
        <f>IFERROR(VLOOKUP($E162,'Product Master'!B:E,2,),"Enter Data in Product Master")</f>
        <v xml:space="preserve">Monoclonal  Mouse Anti-Human Androgen receptor </v>
      </c>
      <c r="D162" s="24">
        <f>VLOOKUP(E162,'Product Master'!B:G,6,)</f>
        <v>0</v>
      </c>
      <c r="E162" s="24" t="s">
        <v>1059</v>
      </c>
      <c r="F162" s="24">
        <v>10131746</v>
      </c>
      <c r="G162" s="24" t="str">
        <f>IFERROR(VLOOKUP(E162,'Product Master'!B:E,3,),"-")</f>
        <v>-</v>
      </c>
      <c r="H162" s="24" t="str">
        <f>IFERROR(VLOOKUP($E162,'Product Master'!B:E,4,),"-")</f>
        <v>1ml</v>
      </c>
      <c r="I162" s="24">
        <v>1</v>
      </c>
      <c r="J162" s="25">
        <v>43709</v>
      </c>
      <c r="K162" s="24" t="s">
        <v>1446</v>
      </c>
      <c r="L162" s="24" t="s">
        <v>1603</v>
      </c>
      <c r="M162" s="24" t="s">
        <v>1903</v>
      </c>
      <c r="N162" s="24"/>
      <c r="O162" s="24" t="s">
        <v>1714</v>
      </c>
      <c r="P162" s="49">
        <v>71630</v>
      </c>
      <c r="Q162" s="49">
        <f t="shared" si="6"/>
        <v>71630</v>
      </c>
      <c r="R162" s="24" t="s">
        <v>230</v>
      </c>
      <c r="S162" s="66"/>
      <c r="T162" s="56" t="str">
        <f>IF(ISBLANK(VLOOKUP($E162,'Product Master'!B:F,5,FALSE)),"-",(VLOOKUP($E162,'Product Master'!B:F,5,FALSE)))</f>
        <v>2-8°C</v>
      </c>
      <c r="U162" s="24" t="s">
        <v>2096</v>
      </c>
    </row>
    <row r="163" spans="1:21" ht="30">
      <c r="A163" s="24">
        <f t="shared" si="5"/>
        <v>162</v>
      </c>
      <c r="B163" s="25">
        <v>43202</v>
      </c>
      <c r="C163" s="55" t="str">
        <f>IFERROR(VLOOKUP($E163,'Product Master'!B:E,2,),"Enter Data in Product Master")</f>
        <v xml:space="preserve">Flex Polyclonal rabbit anti-human alpha-1- fetoprotein </v>
      </c>
      <c r="D163" s="24">
        <f>VLOOKUP(E163,'Product Master'!B:G,6,)</f>
        <v>0</v>
      </c>
      <c r="E163" s="24" t="s">
        <v>954</v>
      </c>
      <c r="F163" s="24">
        <v>20048354</v>
      </c>
      <c r="G163" s="24" t="str">
        <f>IFERROR(VLOOKUP(E163,'Product Master'!B:E,3,),"-")</f>
        <v>-</v>
      </c>
      <c r="H163" s="24" t="str">
        <f>IFERROR(VLOOKUP($E163,'Product Master'!B:E,4,),"-")</f>
        <v>6 ml</v>
      </c>
      <c r="I163" s="24">
        <v>1</v>
      </c>
      <c r="J163" s="25">
        <v>43586</v>
      </c>
      <c r="K163" s="24"/>
      <c r="L163" s="24"/>
      <c r="M163" s="24"/>
      <c r="N163" s="24"/>
      <c r="O163" s="24"/>
      <c r="P163" s="49">
        <v>8500</v>
      </c>
      <c r="Q163" s="49">
        <f t="shared" si="6"/>
        <v>8500</v>
      </c>
      <c r="R163" s="24"/>
      <c r="S163" s="66"/>
      <c r="T163" s="56" t="str">
        <f>IF(ISBLANK(VLOOKUP($E163,'Product Master'!B:F,5,FALSE)),"-",(VLOOKUP($E163,'Product Master'!B:F,5,FALSE)))</f>
        <v>2-8°C</v>
      </c>
      <c r="U163" s="24" t="s">
        <v>2096</v>
      </c>
    </row>
    <row r="164" spans="1:21" ht="30">
      <c r="A164" s="24">
        <f t="shared" si="5"/>
        <v>163</v>
      </c>
      <c r="B164" s="25">
        <v>43202</v>
      </c>
      <c r="C164" s="55" t="str">
        <f>IFERROR(VLOOKUP($E164,'Product Master'!B:E,2,),"Enter Data in Product Master")</f>
        <v>Flex Monoclonal anti-human CD246 ALK Protein</v>
      </c>
      <c r="D164" s="24">
        <f>VLOOKUP(E164,'Product Master'!B:G,6,)</f>
        <v>0</v>
      </c>
      <c r="E164" s="24" t="s">
        <v>1008</v>
      </c>
      <c r="F164" s="24">
        <v>20048247</v>
      </c>
      <c r="G164" s="24" t="str">
        <f>IFERROR(VLOOKUP(E164,'Product Master'!B:E,3,),"-")</f>
        <v>-</v>
      </c>
      <c r="H164" s="24" t="str">
        <f>IFERROR(VLOOKUP($E164,'Product Master'!B:E,4,),"-")</f>
        <v>6 ml</v>
      </c>
      <c r="I164" s="24">
        <v>1</v>
      </c>
      <c r="J164" s="25">
        <v>43586</v>
      </c>
      <c r="K164" s="24"/>
      <c r="L164" s="24"/>
      <c r="M164" s="24"/>
      <c r="N164" s="24"/>
      <c r="O164" s="24"/>
      <c r="P164" s="49">
        <v>8500</v>
      </c>
      <c r="Q164" s="49">
        <f t="shared" si="6"/>
        <v>8500</v>
      </c>
      <c r="R164" s="24"/>
      <c r="S164" s="66"/>
      <c r="T164" s="56" t="str">
        <f>IF(ISBLANK(VLOOKUP($E164,'Product Master'!B:F,5,FALSE)),"-",(VLOOKUP($E164,'Product Master'!B:F,5,FALSE)))</f>
        <v>2-8°C</v>
      </c>
      <c r="U164" s="24" t="s">
        <v>2096</v>
      </c>
    </row>
    <row r="165" spans="1:21" ht="30">
      <c r="A165" s="24">
        <f t="shared" si="5"/>
        <v>164</v>
      </c>
      <c r="B165" s="25">
        <v>43202</v>
      </c>
      <c r="C165" s="55" t="str">
        <f>IFERROR(VLOOKUP($E165,'Product Master'!B:E,2,),"Enter Data in Product Master")</f>
        <v>Flex Monoclonal Mouse anti-human Epithelial Antigen</v>
      </c>
      <c r="D165" s="24">
        <f>VLOOKUP(E165,'Product Master'!B:G,6,)</f>
        <v>0</v>
      </c>
      <c r="E165" s="24" t="s">
        <v>1006</v>
      </c>
      <c r="F165" s="24">
        <v>20053558</v>
      </c>
      <c r="G165" s="24" t="str">
        <f>IFERROR(VLOOKUP(E165,'Product Master'!B:E,3,),"-")</f>
        <v>-</v>
      </c>
      <c r="H165" s="24" t="str">
        <f>IFERROR(VLOOKUP($E165,'Product Master'!B:E,4,),"-")</f>
        <v>6 ml</v>
      </c>
      <c r="I165" s="24">
        <v>1</v>
      </c>
      <c r="J165" s="25">
        <v>43770</v>
      </c>
      <c r="K165" s="24"/>
      <c r="L165" s="24"/>
      <c r="M165" s="24"/>
      <c r="N165" s="24"/>
      <c r="O165" s="24"/>
      <c r="P165" s="49">
        <v>8500</v>
      </c>
      <c r="Q165" s="49">
        <f t="shared" si="6"/>
        <v>8500</v>
      </c>
      <c r="R165" s="24"/>
      <c r="S165" s="66"/>
      <c r="T165" s="56" t="str">
        <f>IF(ISBLANK(VLOOKUP($E165,'Product Master'!B:F,5,FALSE)),"-",(VLOOKUP($E165,'Product Master'!B:F,5,FALSE)))</f>
        <v>2-8°C</v>
      </c>
      <c r="U165" s="24" t="s">
        <v>2096</v>
      </c>
    </row>
    <row r="166" spans="1:21" ht="30">
      <c r="A166" s="24">
        <f t="shared" si="5"/>
        <v>165</v>
      </c>
      <c r="B166" s="25">
        <v>43202</v>
      </c>
      <c r="C166" s="55" t="str">
        <f>IFERROR(VLOOKUP($E166,'Product Master'!B:E,2,),"Enter Data in Product Master")</f>
        <v>Flex Monoclonal Mouse anti-human wilms' tumor 1 (WT1) Protein</v>
      </c>
      <c r="D166" s="24">
        <f>VLOOKUP(E166,'Product Master'!B:G,6,)</f>
        <v>0</v>
      </c>
      <c r="E166" s="24" t="s">
        <v>926</v>
      </c>
      <c r="F166" s="24">
        <v>10134228</v>
      </c>
      <c r="G166" s="24" t="str">
        <f>IFERROR(VLOOKUP(E166,'Product Master'!B:E,3,),"-")</f>
        <v>-</v>
      </c>
      <c r="H166" s="24" t="str">
        <f>IFERROR(VLOOKUP($E166,'Product Master'!B:E,4,),"-")</f>
        <v>6 ml</v>
      </c>
      <c r="I166" s="24">
        <v>1</v>
      </c>
      <c r="J166" s="25">
        <v>43647</v>
      </c>
      <c r="K166" s="24"/>
      <c r="L166" s="24"/>
      <c r="M166" s="24"/>
      <c r="N166" s="24"/>
      <c r="O166" s="24"/>
      <c r="P166" s="49">
        <v>8500</v>
      </c>
      <c r="Q166" s="49">
        <f t="shared" si="6"/>
        <v>8500</v>
      </c>
      <c r="R166" s="24"/>
      <c r="S166" s="66"/>
      <c r="T166" s="56" t="str">
        <f>IF(ISBLANK(VLOOKUP($E166,'Product Master'!B:F,5,FALSE)),"-",(VLOOKUP($E166,'Product Master'!B:F,5,FALSE)))</f>
        <v>2-8°C</v>
      </c>
      <c r="U166" s="24" t="s">
        <v>2096</v>
      </c>
    </row>
    <row r="167" spans="1:21" ht="15">
      <c r="A167" s="24">
        <f t="shared" si="5"/>
        <v>166</v>
      </c>
      <c r="B167" s="25">
        <v>43202</v>
      </c>
      <c r="C167" s="55" t="str">
        <f>IFERROR(VLOOKUP($E167,'Product Master'!B:E,2,),"Enter Data in Product Master")</f>
        <v>Polyclonal rabbit anti-human CD117</v>
      </c>
      <c r="D167" s="24">
        <f>VLOOKUP(E167,'Product Master'!B:G,6,)</f>
        <v>0</v>
      </c>
      <c r="E167" s="24" t="s">
        <v>762</v>
      </c>
      <c r="F167" s="24">
        <v>10133133</v>
      </c>
      <c r="G167" s="24" t="str">
        <f>IFERROR(VLOOKUP(E167,'Product Master'!B:E,3,),"-")</f>
        <v>-</v>
      </c>
      <c r="H167" s="24" t="str">
        <f>IFERROR(VLOOKUP($E167,'Product Master'!B:E,4,),"-")</f>
        <v>0.2 ml</v>
      </c>
      <c r="I167" s="24">
        <v>1</v>
      </c>
      <c r="J167" s="25">
        <v>43770</v>
      </c>
      <c r="K167" s="24"/>
      <c r="L167" s="24"/>
      <c r="M167" s="24"/>
      <c r="N167" s="24"/>
      <c r="O167" s="24"/>
      <c r="P167" s="49">
        <v>31000</v>
      </c>
      <c r="Q167" s="49">
        <f t="shared" si="6"/>
        <v>31000</v>
      </c>
      <c r="R167" s="24"/>
      <c r="S167" s="66"/>
      <c r="T167" s="56" t="str">
        <f>IF(ISBLANK(VLOOKUP($E167,'Product Master'!B:F,5,FALSE)),"-",(VLOOKUP($E167,'Product Master'!B:F,5,FALSE)))</f>
        <v>2-8°C</v>
      </c>
      <c r="U167" s="24" t="s">
        <v>2096</v>
      </c>
    </row>
    <row r="168" spans="1:21" ht="15">
      <c r="A168" s="24">
        <f t="shared" si="5"/>
        <v>167</v>
      </c>
      <c r="B168" s="25">
        <v>43202</v>
      </c>
      <c r="C168" s="55" t="str">
        <f>IFERROR(VLOOKUP($E168,'Product Master'!B:E,2,),"Enter Data in Product Master")</f>
        <v>TBS Auto wash buffer 40 X</v>
      </c>
      <c r="D168" s="24">
        <f>VLOOKUP(E168,'Product Master'!B:G,6,)</f>
        <v>0</v>
      </c>
      <c r="E168" s="24" t="s">
        <v>1239</v>
      </c>
      <c r="F168" s="24" t="s">
        <v>1309</v>
      </c>
      <c r="G168" s="24" t="str">
        <f>IFERROR(VLOOKUP(E168,'Product Master'!B:E,3,),"-")</f>
        <v>-</v>
      </c>
      <c r="H168" s="24" t="str">
        <f>IFERROR(VLOOKUP($E168,'Product Master'!B:E,4,),"-")</f>
        <v>250 ml</v>
      </c>
      <c r="I168" s="24">
        <v>1</v>
      </c>
      <c r="J168" s="25">
        <v>43466</v>
      </c>
      <c r="K168" s="24"/>
      <c r="L168" s="24"/>
      <c r="M168" s="24"/>
      <c r="N168" s="24"/>
      <c r="O168" s="24"/>
      <c r="P168" s="49">
        <v>0</v>
      </c>
      <c r="Q168" s="49">
        <f t="shared" si="6"/>
        <v>0</v>
      </c>
      <c r="R168" s="24"/>
      <c r="S168" s="66"/>
      <c r="T168" s="56" t="str">
        <f>IF(ISBLANK(VLOOKUP($E168,'Product Master'!B:F,5,FALSE)),"-",(VLOOKUP($E168,'Product Master'!B:F,5,FALSE)))</f>
        <v>2-8°C</v>
      </c>
      <c r="U168" s="24" t="s">
        <v>2096</v>
      </c>
    </row>
    <row r="169" spans="1:21" ht="60">
      <c r="A169" s="24">
        <f t="shared" si="5"/>
        <v>168</v>
      </c>
      <c r="B169" s="25">
        <v>43202</v>
      </c>
      <c r="C169" s="55" t="str">
        <f>IFERROR(VLOOKUP($E169,'Product Master'!B:E,2,),"Enter Data in Product Master")</f>
        <v>v. autoMACS Column</v>
      </c>
      <c r="D169" s="24">
        <f>VLOOKUP(E169,'Product Master'!B:G,6,)</f>
        <v>0</v>
      </c>
      <c r="E169" s="24" t="s">
        <v>601</v>
      </c>
      <c r="F169" s="24">
        <v>5170913903</v>
      </c>
      <c r="G169" s="24" t="str">
        <f>IFERROR(VLOOKUP(E169,'Product Master'!B:E,3,),"-")</f>
        <v>-</v>
      </c>
      <c r="H169" s="24" t="str">
        <f>IFERROR(VLOOKUP($E169,'Product Master'!B:E,4,),"-")</f>
        <v>10 Column</v>
      </c>
      <c r="I169" s="24">
        <v>1</v>
      </c>
      <c r="J169" s="25">
        <v>44094</v>
      </c>
      <c r="K169" s="24" t="s">
        <v>1474</v>
      </c>
      <c r="L169" s="24" t="s">
        <v>1604</v>
      </c>
      <c r="M169" s="24" t="s">
        <v>1904</v>
      </c>
      <c r="N169" s="24"/>
      <c r="O169" s="24" t="s">
        <v>1715</v>
      </c>
      <c r="P169" s="143">
        <v>250500</v>
      </c>
      <c r="Q169" s="49">
        <f t="shared" si="6"/>
        <v>250500</v>
      </c>
      <c r="R169" s="24" t="s">
        <v>230</v>
      </c>
      <c r="S169" s="66"/>
      <c r="T169" s="56" t="str">
        <f>IF(ISBLANK(VLOOKUP($E169,'Product Master'!B:F,5,FALSE)),"-",(VLOOKUP($E169,'Product Master'!B:F,5,FALSE)))</f>
        <v>RT</v>
      </c>
      <c r="U169" s="24" t="s">
        <v>2105</v>
      </c>
    </row>
    <row r="170" spans="1:21" ht="15">
      <c r="A170" s="24">
        <f t="shared" si="5"/>
        <v>169</v>
      </c>
      <c r="B170" s="25">
        <v>43202</v>
      </c>
      <c r="C170" s="55" t="str">
        <f>IFERROR(VLOOKUP($E170,'Product Master'!B:E,2,),"Enter Data in Product Master")</f>
        <v>CD4 MicroBeads human</v>
      </c>
      <c r="D170" s="24">
        <f>VLOOKUP(E170,'Product Master'!B:G,6,)</f>
        <v>0</v>
      </c>
      <c r="E170" s="24" t="s">
        <v>603</v>
      </c>
      <c r="F170" s="24">
        <v>5180308198</v>
      </c>
      <c r="G170" s="24" t="str">
        <f>IFERROR(VLOOKUP(E170,'Product Master'!B:E,3,),"-")</f>
        <v>-</v>
      </c>
      <c r="H170" s="24" t="str">
        <f>IFERROR(VLOOKUP($E170,'Product Master'!B:E,4,),"-")</f>
        <v>2 ml</v>
      </c>
      <c r="I170" s="24">
        <v>1</v>
      </c>
      <c r="J170" s="25">
        <v>43441</v>
      </c>
      <c r="K170" s="24"/>
      <c r="L170" s="24"/>
      <c r="M170" s="24"/>
      <c r="N170" s="24"/>
      <c r="O170" s="24"/>
      <c r="P170" s="143">
        <v>88200</v>
      </c>
      <c r="Q170" s="49">
        <f t="shared" si="6"/>
        <v>88200</v>
      </c>
      <c r="R170" s="24"/>
      <c r="S170" s="66"/>
      <c r="T170" s="56" t="str">
        <f>IF(ISBLANK(VLOOKUP($E170,'Product Master'!B:F,5,FALSE)),"-",(VLOOKUP($E170,'Product Master'!B:F,5,FALSE)))</f>
        <v>2-8°C</v>
      </c>
      <c r="U170" s="24" t="s">
        <v>2096</v>
      </c>
    </row>
    <row r="171" spans="1:21" ht="15">
      <c r="A171" s="24">
        <f t="shared" si="5"/>
        <v>170</v>
      </c>
      <c r="B171" s="25">
        <v>43202</v>
      </c>
      <c r="C171" s="55" t="str">
        <f>IFERROR(VLOOKUP($E171,'Product Master'!B:E,2,),"Enter Data in Product Master")</f>
        <v>CD8 MicroBeads human</v>
      </c>
      <c r="D171" s="24">
        <f>VLOOKUP(E171,'Product Master'!B:G,6,)</f>
        <v>0</v>
      </c>
      <c r="E171" s="24" t="s">
        <v>605</v>
      </c>
      <c r="F171" s="24">
        <v>5180308406</v>
      </c>
      <c r="G171" s="24" t="str">
        <f>IFERROR(VLOOKUP(E171,'Product Master'!B:E,3,),"-")</f>
        <v>-</v>
      </c>
      <c r="H171" s="24" t="str">
        <f>IFERROR(VLOOKUP($E171,'Product Master'!B:E,4,),"-")</f>
        <v>2 ml</v>
      </c>
      <c r="I171" s="24">
        <v>1</v>
      </c>
      <c r="J171" s="25">
        <v>43441</v>
      </c>
      <c r="K171" s="24"/>
      <c r="L171" s="24"/>
      <c r="M171" s="24"/>
      <c r="N171" s="24"/>
      <c r="O171" s="24"/>
      <c r="P171" s="143">
        <v>88200</v>
      </c>
      <c r="Q171" s="49">
        <f t="shared" si="6"/>
        <v>88200</v>
      </c>
      <c r="R171" s="24"/>
      <c r="S171" s="66"/>
      <c r="T171" s="56" t="str">
        <f>IF(ISBLANK(VLOOKUP($E171,'Product Master'!B:F,5,FALSE)),"-",(VLOOKUP($E171,'Product Master'!B:F,5,FALSE)))</f>
        <v>2-8°C</v>
      </c>
      <c r="U171" s="24" t="s">
        <v>2096</v>
      </c>
    </row>
    <row r="172" spans="1:21" ht="15">
      <c r="A172" s="24">
        <f t="shared" si="5"/>
        <v>171</v>
      </c>
      <c r="B172" s="25">
        <v>43202</v>
      </c>
      <c r="C172" s="55" t="str">
        <f>IFERROR(VLOOKUP($E172,'Product Master'!B:E,2,),"Enter Data in Product Master")</f>
        <v>CD45 MicroBeads human</v>
      </c>
      <c r="D172" s="24">
        <f>VLOOKUP(E172,'Product Master'!B:G,6,)</f>
        <v>0</v>
      </c>
      <c r="E172" s="24" t="s">
        <v>607</v>
      </c>
      <c r="F172" s="24">
        <v>5180326393</v>
      </c>
      <c r="G172" s="24" t="str">
        <f>IFERROR(VLOOKUP(E172,'Product Master'!B:E,3,),"-")</f>
        <v>-</v>
      </c>
      <c r="H172" s="24" t="str">
        <f>IFERROR(VLOOKUP($E172,'Product Master'!B:E,4,),"-")</f>
        <v>2 ml</v>
      </c>
      <c r="I172" s="24">
        <v>1</v>
      </c>
      <c r="J172" s="25">
        <v>43459</v>
      </c>
      <c r="K172" s="24"/>
      <c r="L172" s="24"/>
      <c r="M172" s="24"/>
      <c r="N172" s="24"/>
      <c r="O172" s="24"/>
      <c r="P172" s="143">
        <v>0</v>
      </c>
      <c r="Q172" s="49">
        <f t="shared" si="6"/>
        <v>0</v>
      </c>
      <c r="R172" s="24"/>
      <c r="S172" s="66"/>
      <c r="T172" s="56" t="str">
        <f>IF(ISBLANK(VLOOKUP($E172,'Product Master'!B:F,5,FALSE)),"-",(VLOOKUP($E172,'Product Master'!B:F,5,FALSE)))</f>
        <v>2-8°C</v>
      </c>
      <c r="U172" s="24" t="s">
        <v>2096</v>
      </c>
    </row>
    <row r="173" spans="1:21" ht="15">
      <c r="A173" s="24">
        <f t="shared" si="5"/>
        <v>172</v>
      </c>
      <c r="B173" s="25">
        <v>43202</v>
      </c>
      <c r="C173" s="55" t="str">
        <f>IFERROR(VLOOKUP($E173,'Product Master'!B:E,2,),"Enter Data in Product Master")</f>
        <v>Anti-FITC MicroBeads</v>
      </c>
      <c r="D173" s="24">
        <f>VLOOKUP(E173,'Product Master'!B:G,6,)</f>
        <v>0</v>
      </c>
      <c r="E173" s="24" t="s">
        <v>609</v>
      </c>
      <c r="F173" s="24">
        <v>5171201228</v>
      </c>
      <c r="G173" s="24" t="str">
        <f>IFERROR(VLOOKUP(E173,'Product Master'!B:E,3,),"-")</f>
        <v>-</v>
      </c>
      <c r="H173" s="24" t="str">
        <f>IFERROR(VLOOKUP($E173,'Product Master'!B:E,4,),"-")</f>
        <v>2 ml</v>
      </c>
      <c r="I173" s="24">
        <v>1</v>
      </c>
      <c r="J173" s="25">
        <v>43344</v>
      </c>
      <c r="K173" s="24"/>
      <c r="L173" s="24"/>
      <c r="M173" s="24"/>
      <c r="N173" s="24"/>
      <c r="O173" s="24"/>
      <c r="P173" s="143">
        <v>88200</v>
      </c>
      <c r="Q173" s="49">
        <f t="shared" si="6"/>
        <v>88200</v>
      </c>
      <c r="R173" s="24"/>
      <c r="S173" s="66"/>
      <c r="T173" s="56" t="str">
        <f>IF(ISBLANK(VLOOKUP($E173,'Product Master'!B:F,5,FALSE)),"-",(VLOOKUP($E173,'Product Master'!B:F,5,FALSE)))</f>
        <v>2-8°C</v>
      </c>
      <c r="U173" s="24" t="s">
        <v>2096</v>
      </c>
    </row>
    <row r="174" spans="1:21" ht="15">
      <c r="A174" s="24">
        <f t="shared" si="5"/>
        <v>173</v>
      </c>
      <c r="B174" s="25">
        <v>43202</v>
      </c>
      <c r="C174" s="55" t="str">
        <f>IFERROR(VLOOKUP($E174,'Product Master'!B:E,2,),"Enter Data in Product Master")</f>
        <v>CD3 MicroBeads human</v>
      </c>
      <c r="D174" s="24">
        <f>VLOOKUP(E174,'Product Master'!B:G,6,)</f>
        <v>0</v>
      </c>
      <c r="E174" s="24" t="s">
        <v>613</v>
      </c>
      <c r="F174" s="24">
        <v>5180321181</v>
      </c>
      <c r="G174" s="24" t="str">
        <f>IFERROR(VLOOKUP(E174,'Product Master'!B:E,3,),"-")</f>
        <v>-</v>
      </c>
      <c r="H174" s="24" t="str">
        <f>IFERROR(VLOOKUP($E174,'Product Master'!B:E,4,),"-")</f>
        <v>2 ml</v>
      </c>
      <c r="I174" s="24">
        <v>1</v>
      </c>
      <c r="J174" s="25">
        <v>43309</v>
      </c>
      <c r="K174" s="24"/>
      <c r="L174" s="24"/>
      <c r="M174" s="24"/>
      <c r="N174" s="24"/>
      <c r="O174" s="24"/>
      <c r="P174" s="143">
        <v>0</v>
      </c>
      <c r="Q174" s="49">
        <f t="shared" si="6"/>
        <v>0</v>
      </c>
      <c r="R174" s="24"/>
      <c r="S174" s="66"/>
      <c r="T174" s="56" t="str">
        <f>IF(ISBLANK(VLOOKUP($E174,'Product Master'!B:F,5,FALSE)),"-",(VLOOKUP($E174,'Product Master'!B:F,5,FALSE)))</f>
        <v>2-8°C</v>
      </c>
      <c r="U174" s="24" t="s">
        <v>2096</v>
      </c>
    </row>
    <row r="175" spans="1:21" ht="15">
      <c r="A175" s="24">
        <f t="shared" si="5"/>
        <v>174</v>
      </c>
      <c r="B175" s="25">
        <v>43202</v>
      </c>
      <c r="C175" s="55" t="str">
        <f>IFERROR(VLOOKUP($E175,'Product Master'!B:E,2,),"Enter Data in Product Master")</f>
        <v>CD56 MicroBeads human</v>
      </c>
      <c r="D175" s="24">
        <f>VLOOKUP(E175,'Product Master'!B:G,6,)</f>
        <v>0</v>
      </c>
      <c r="E175" s="24" t="s">
        <v>615</v>
      </c>
      <c r="F175" s="24">
        <v>5180221554</v>
      </c>
      <c r="G175" s="24" t="str">
        <f>IFERROR(VLOOKUP(E175,'Product Master'!B:E,3,),"-")</f>
        <v>-</v>
      </c>
      <c r="H175" s="24" t="str">
        <f>IFERROR(VLOOKUP($E175,'Product Master'!B:E,4,),"-")</f>
        <v>2 ml</v>
      </c>
      <c r="I175" s="24">
        <v>1</v>
      </c>
      <c r="J175" s="25">
        <v>43335</v>
      </c>
      <c r="K175" s="24"/>
      <c r="L175" s="24"/>
      <c r="M175" s="24"/>
      <c r="N175" s="24"/>
      <c r="O175" s="24"/>
      <c r="P175" s="143">
        <v>88200</v>
      </c>
      <c r="Q175" s="49">
        <f t="shared" si="6"/>
        <v>88200</v>
      </c>
      <c r="R175" s="24"/>
      <c r="S175" s="66"/>
      <c r="T175" s="56" t="str">
        <f>IF(ISBLANK(VLOOKUP($E175,'Product Master'!B:F,5,FALSE)),"-",(VLOOKUP($E175,'Product Master'!B:F,5,FALSE)))</f>
        <v>2-8°C</v>
      </c>
      <c r="U175" s="24" t="s">
        <v>2096</v>
      </c>
    </row>
    <row r="176" spans="1:21" ht="15">
      <c r="A176" s="24">
        <f t="shared" si="5"/>
        <v>175</v>
      </c>
      <c r="B176" s="25">
        <v>43202</v>
      </c>
      <c r="C176" s="55" t="str">
        <f>IFERROR(VLOOKUP($E176,'Product Master'!B:E,2,),"Enter Data in Product Master")</f>
        <v>CD1a MicroBeads human</v>
      </c>
      <c r="D176" s="24">
        <f>VLOOKUP(E176,'Product Master'!B:G,6,)</f>
        <v>0</v>
      </c>
      <c r="E176" s="24" t="s">
        <v>617</v>
      </c>
      <c r="F176" s="24">
        <v>5180323681</v>
      </c>
      <c r="G176" s="24" t="str">
        <f>IFERROR(VLOOKUP(E176,'Product Master'!B:E,3,),"-")</f>
        <v>-</v>
      </c>
      <c r="H176" s="24" t="str">
        <f>IFERROR(VLOOKUP($E176,'Product Master'!B:E,4,),"-")</f>
        <v>2 ml</v>
      </c>
      <c r="I176" s="24">
        <v>1</v>
      </c>
      <c r="J176" s="25">
        <v>43365</v>
      </c>
      <c r="K176" s="24"/>
      <c r="L176" s="24"/>
      <c r="M176" s="24"/>
      <c r="N176" s="24"/>
      <c r="O176" s="24"/>
      <c r="P176" s="143">
        <v>88200</v>
      </c>
      <c r="Q176" s="49">
        <f t="shared" si="6"/>
        <v>88200</v>
      </c>
      <c r="R176" s="24"/>
      <c r="S176" s="66"/>
      <c r="T176" s="56" t="str">
        <f>IF(ISBLANK(VLOOKUP($E176,'Product Master'!B:F,5,FALSE)),"-",(VLOOKUP($E176,'Product Master'!B:F,5,FALSE)))</f>
        <v>2-8°C</v>
      </c>
      <c r="U176" s="24" t="s">
        <v>2096</v>
      </c>
    </row>
    <row r="177" spans="1:21" ht="15">
      <c r="A177" s="24">
        <f t="shared" si="5"/>
        <v>176</v>
      </c>
      <c r="B177" s="25">
        <v>43202</v>
      </c>
      <c r="C177" s="55" t="str">
        <f>IFERROR(VLOOKUP($E177,'Product Master'!B:E,2,),"Enter Data in Product Master")</f>
        <v>CD30 MicroBeads human</v>
      </c>
      <c r="D177" s="24">
        <f>VLOOKUP(E177,'Product Master'!B:G,6,)</f>
        <v>0</v>
      </c>
      <c r="E177" s="24" t="s">
        <v>621</v>
      </c>
      <c r="F177" s="24">
        <v>5180323709</v>
      </c>
      <c r="G177" s="24" t="str">
        <f>IFERROR(VLOOKUP(E177,'Product Master'!B:E,3,),"-")</f>
        <v>-</v>
      </c>
      <c r="H177" s="24" t="str">
        <f>IFERROR(VLOOKUP($E177,'Product Master'!B:E,4,),"-")</f>
        <v>2 ml</v>
      </c>
      <c r="I177" s="24">
        <v>1</v>
      </c>
      <c r="J177" s="25">
        <v>43365</v>
      </c>
      <c r="K177" s="24"/>
      <c r="L177" s="24"/>
      <c r="M177" s="24"/>
      <c r="N177" s="24"/>
      <c r="O177" s="24"/>
      <c r="P177" s="143">
        <v>0</v>
      </c>
      <c r="Q177" s="49">
        <f t="shared" si="6"/>
        <v>0</v>
      </c>
      <c r="R177" s="24"/>
      <c r="S177" s="66"/>
      <c r="T177" s="56" t="str">
        <f>IF(ISBLANK(VLOOKUP($E177,'Product Master'!B:F,5,FALSE)),"-",(VLOOKUP($E177,'Product Master'!B:F,5,FALSE)))</f>
        <v>2-8°C</v>
      </c>
      <c r="U177" s="24" t="s">
        <v>2096</v>
      </c>
    </row>
    <row r="178" spans="1:21" ht="15">
      <c r="A178" s="24">
        <f t="shared" si="5"/>
        <v>177</v>
      </c>
      <c r="B178" s="25">
        <v>43202</v>
      </c>
      <c r="C178" s="55" t="str">
        <f>IFERROR(VLOOKUP($E178,'Product Master'!B:E,2,),"Enter Data in Product Master")</f>
        <v>CD20 MicroBeads human</v>
      </c>
      <c r="D178" s="24">
        <f>VLOOKUP(E178,'Product Master'!B:G,6,)</f>
        <v>0</v>
      </c>
      <c r="E178" s="24" t="s">
        <v>632</v>
      </c>
      <c r="F178" s="24">
        <v>5180323683</v>
      </c>
      <c r="G178" s="24" t="str">
        <f>IFERROR(VLOOKUP(E178,'Product Master'!B:E,3,),"-")</f>
        <v>-</v>
      </c>
      <c r="H178" s="24" t="str">
        <f>IFERROR(VLOOKUP($E178,'Product Master'!B:E,4,),"-")</f>
        <v>2 ml</v>
      </c>
      <c r="I178" s="24">
        <v>1</v>
      </c>
      <c r="J178" s="25">
        <v>43365</v>
      </c>
      <c r="K178" s="24"/>
      <c r="L178" s="24"/>
      <c r="M178" s="24"/>
      <c r="N178" s="24"/>
      <c r="O178" s="24"/>
      <c r="P178" s="143">
        <v>88200</v>
      </c>
      <c r="Q178" s="49">
        <f t="shared" si="6"/>
        <v>88200</v>
      </c>
      <c r="R178" s="24"/>
      <c r="S178" s="66"/>
      <c r="T178" s="56" t="str">
        <f>IF(ISBLANK(VLOOKUP($E178,'Product Master'!B:F,5,FALSE)),"-",(VLOOKUP($E178,'Product Master'!B:F,5,FALSE)))</f>
        <v>2-8°C</v>
      </c>
      <c r="U178" s="24" t="s">
        <v>2096</v>
      </c>
    </row>
    <row r="179" spans="1:21" ht="15">
      <c r="A179" s="24">
        <f t="shared" si="5"/>
        <v>178</v>
      </c>
      <c r="B179" s="25">
        <v>43202</v>
      </c>
      <c r="C179" s="55" t="str">
        <f>IFERROR(VLOOKUP($E179,'Product Master'!B:E,2,),"Enter Data in Product Master")</f>
        <v>CD2 MicroBeads human</v>
      </c>
      <c r="D179" s="24">
        <f>VLOOKUP(E179,'Product Master'!B:G,6,)</f>
        <v>0</v>
      </c>
      <c r="E179" s="24" t="s">
        <v>634</v>
      </c>
      <c r="F179" s="24">
        <v>5180323684</v>
      </c>
      <c r="G179" s="24" t="str">
        <f>IFERROR(VLOOKUP(E179,'Product Master'!B:E,3,),"-")</f>
        <v>-</v>
      </c>
      <c r="H179" s="24" t="str">
        <f>IFERROR(VLOOKUP($E179,'Product Master'!B:E,4,),"-")</f>
        <v>2 ml</v>
      </c>
      <c r="I179" s="24">
        <v>1</v>
      </c>
      <c r="J179" s="25">
        <v>43365</v>
      </c>
      <c r="K179" s="24"/>
      <c r="L179" s="24"/>
      <c r="M179" s="24"/>
      <c r="N179" s="24"/>
      <c r="O179" s="24"/>
      <c r="P179" s="143">
        <v>88200</v>
      </c>
      <c r="Q179" s="49">
        <f t="shared" si="6"/>
        <v>88200</v>
      </c>
      <c r="R179" s="24"/>
      <c r="S179" s="66"/>
      <c r="T179" s="56" t="str">
        <f>IF(ISBLANK(VLOOKUP($E179,'Product Master'!B:F,5,FALSE)),"-",(VLOOKUP($E179,'Product Master'!B:F,5,FALSE)))</f>
        <v>2-8°C</v>
      </c>
      <c r="U179" s="24" t="s">
        <v>2096</v>
      </c>
    </row>
    <row r="180" spans="1:21" ht="15">
      <c r="A180" s="24">
        <f t="shared" si="5"/>
        <v>179</v>
      </c>
      <c r="B180" s="25">
        <v>43202</v>
      </c>
      <c r="C180" s="55" t="str">
        <f>IFERROR(VLOOKUP($E180,'Product Master'!B:E,2,),"Enter Data in Product Master")</f>
        <v>CD43 MicroBeads human</v>
      </c>
      <c r="D180" s="24">
        <f>VLOOKUP(E180,'Product Master'!B:G,6,)</f>
        <v>0</v>
      </c>
      <c r="E180" s="24" t="s">
        <v>636</v>
      </c>
      <c r="F180" s="24">
        <v>5180213158</v>
      </c>
      <c r="G180" s="24" t="str">
        <f>IFERROR(VLOOKUP(E180,'Product Master'!B:E,3,),"-")</f>
        <v>-</v>
      </c>
      <c r="H180" s="24" t="str">
        <f>IFERROR(VLOOKUP($E180,'Product Master'!B:E,4,),"-")</f>
        <v>2 ml</v>
      </c>
      <c r="I180" s="24">
        <v>1</v>
      </c>
      <c r="J180" s="25">
        <v>43327</v>
      </c>
      <c r="K180" s="24"/>
      <c r="L180" s="24"/>
      <c r="M180" s="24"/>
      <c r="N180" s="24"/>
      <c r="O180" s="24"/>
      <c r="P180" s="143">
        <v>88200</v>
      </c>
      <c r="Q180" s="49">
        <f t="shared" si="6"/>
        <v>88200</v>
      </c>
      <c r="R180" s="24"/>
      <c r="S180" s="66"/>
      <c r="T180" s="56" t="str">
        <f>IF(ISBLANK(VLOOKUP($E180,'Product Master'!B:F,5,FALSE)),"-",(VLOOKUP($E180,'Product Master'!B:F,5,FALSE)))</f>
        <v>2-8°C</v>
      </c>
      <c r="U180" s="24" t="s">
        <v>2096</v>
      </c>
    </row>
    <row r="181" spans="1:21" ht="45">
      <c r="A181" s="24">
        <f t="shared" si="5"/>
        <v>180</v>
      </c>
      <c r="B181" s="25">
        <v>43202</v>
      </c>
      <c r="C181" s="55" t="str">
        <f>IFERROR(VLOOKUP($E181,'Product Master'!B:E,2,),"Enter Data in Product Master")</f>
        <v>autoMACS pro buffer combination (3 x autoMACS Pro washing solution &amp; Running buffer</v>
      </c>
      <c r="D181" s="24">
        <f>VLOOKUP(E181,'Product Master'!B:G,6,)</f>
        <v>0</v>
      </c>
      <c r="E181" s="24" t="s">
        <v>648</v>
      </c>
      <c r="F181" s="24">
        <v>5170907451</v>
      </c>
      <c r="G181" s="24" t="str">
        <f>IFERROR(VLOOKUP(E181,'Product Master'!B:E,3,),"-")</f>
        <v>-</v>
      </c>
      <c r="H181" s="24" t="str">
        <f>IFERROR(VLOOKUP($E181,'Product Master'!B:E,4,),"-")</f>
        <v>6*1500 ml</v>
      </c>
      <c r="I181" s="24">
        <v>2</v>
      </c>
      <c r="J181" s="25">
        <v>43519</v>
      </c>
      <c r="K181" s="24"/>
      <c r="L181" s="24"/>
      <c r="M181" s="24"/>
      <c r="N181" s="24"/>
      <c r="O181" s="24"/>
      <c r="P181" s="143">
        <v>27300</v>
      </c>
      <c r="Q181" s="49">
        <f t="shared" si="6"/>
        <v>54600</v>
      </c>
      <c r="R181" s="24"/>
      <c r="S181" s="66"/>
      <c r="T181" s="56" t="str">
        <f>IF(ISBLANK(VLOOKUP($E181,'Product Master'!B:F,5,FALSE)),"-",(VLOOKUP($E181,'Product Master'!B:F,5,FALSE)))</f>
        <v xml:space="preserve">RT </v>
      </c>
      <c r="U181" s="24" t="s">
        <v>2085</v>
      </c>
    </row>
    <row r="182" spans="1:21" ht="15">
      <c r="A182" s="24">
        <f t="shared" si="5"/>
        <v>181</v>
      </c>
      <c r="B182" s="25">
        <v>43202</v>
      </c>
      <c r="C182" s="55" t="str">
        <f>IFERROR(VLOOKUP($E182,'Product Master'!B:E,2,),"Enter Data in Product Master")</f>
        <v>CD10 MicroBeads kit human</v>
      </c>
      <c r="D182" s="24">
        <f>VLOOKUP(E182,'Product Master'!B:G,6,)</f>
        <v>0</v>
      </c>
      <c r="E182" s="24" t="s">
        <v>650</v>
      </c>
      <c r="F182" s="24">
        <v>5180323688</v>
      </c>
      <c r="G182" s="24" t="str">
        <f>IFERROR(VLOOKUP(E182,'Product Master'!B:E,3,),"-")</f>
        <v>-</v>
      </c>
      <c r="H182" s="24" t="str">
        <f>IFERROR(VLOOKUP($E182,'Product Master'!B:E,4,),"-")</f>
        <v>1*1 ml, 1*2 ml</v>
      </c>
      <c r="I182" s="24">
        <v>1</v>
      </c>
      <c r="J182" s="25">
        <v>43365</v>
      </c>
      <c r="K182" s="24"/>
      <c r="L182" s="24"/>
      <c r="M182" s="24"/>
      <c r="N182" s="24"/>
      <c r="O182" s="24"/>
      <c r="P182" s="143">
        <v>0</v>
      </c>
      <c r="Q182" s="49">
        <f t="shared" si="6"/>
        <v>0</v>
      </c>
      <c r="R182" s="24"/>
      <c r="S182" s="66"/>
      <c r="T182" s="56" t="str">
        <f>IF(ISBLANK(VLOOKUP($E182,'Product Master'!B:F,5,FALSE)),"-",(VLOOKUP($E182,'Product Master'!B:F,5,FALSE)))</f>
        <v>2-8°C</v>
      </c>
      <c r="U182" s="24" t="s">
        <v>2096</v>
      </c>
    </row>
    <row r="183" spans="1:21" ht="15">
      <c r="A183" s="24">
        <f t="shared" si="5"/>
        <v>182</v>
      </c>
      <c r="B183" s="25">
        <v>43202</v>
      </c>
      <c r="C183" s="55" t="str">
        <f>IFERROR(VLOOKUP($E183,'Product Master'!B:E,2,),"Enter Data in Product Master")</f>
        <v>CD23 FITC human</v>
      </c>
      <c r="D183" s="24">
        <f>VLOOKUP(E183,'Product Master'!B:G,6,)</f>
        <v>0</v>
      </c>
      <c r="E183" s="24" t="s">
        <v>652</v>
      </c>
      <c r="F183" s="24">
        <v>5180323687</v>
      </c>
      <c r="G183" s="24" t="str">
        <f>IFERROR(VLOOKUP(E183,'Product Master'!B:E,3,),"-")</f>
        <v>-</v>
      </c>
      <c r="H183" s="24" t="str">
        <f>IFERROR(VLOOKUP($E183,'Product Master'!B:E,4,),"-")</f>
        <v>1 ml</v>
      </c>
      <c r="I183" s="24">
        <v>1</v>
      </c>
      <c r="J183" s="25">
        <v>43548</v>
      </c>
      <c r="K183" s="24"/>
      <c r="L183" s="24"/>
      <c r="M183" s="24"/>
      <c r="N183" s="24"/>
      <c r="O183" s="24"/>
      <c r="P183" s="143">
        <v>31000</v>
      </c>
      <c r="Q183" s="49">
        <f t="shared" si="6"/>
        <v>31000</v>
      </c>
      <c r="R183" s="24"/>
      <c r="S183" s="66"/>
      <c r="T183" s="56" t="str">
        <f>IF(ISBLANK(VLOOKUP($E183,'Product Master'!B:F,5,FALSE)),"-",(VLOOKUP($E183,'Product Master'!B:F,5,FALSE)))</f>
        <v>2-8°C</v>
      </c>
      <c r="U183" s="24" t="s">
        <v>2096</v>
      </c>
    </row>
    <row r="184" spans="1:21" ht="15">
      <c r="A184" s="24">
        <f t="shared" si="5"/>
        <v>183</v>
      </c>
      <c r="B184" s="25">
        <v>43202</v>
      </c>
      <c r="C184" s="55" t="str">
        <f>IFERROR(VLOOKUP($E184,'Product Master'!B:E,2,),"Enter Data in Product Master")</f>
        <v>CD68 FITC human</v>
      </c>
      <c r="D184" s="24">
        <f>VLOOKUP(E184,'Product Master'!B:G,6,)</f>
        <v>0</v>
      </c>
      <c r="E184" s="24" t="s">
        <v>658</v>
      </c>
      <c r="F184" s="24">
        <v>5180323689</v>
      </c>
      <c r="G184" s="24" t="str">
        <f>IFERROR(VLOOKUP(E184,'Product Master'!B:E,3,),"-")</f>
        <v>-</v>
      </c>
      <c r="H184" s="24" t="str">
        <f>IFERROR(VLOOKUP($E184,'Product Master'!B:E,4,),"-")</f>
        <v>1 ml</v>
      </c>
      <c r="I184" s="24">
        <v>1</v>
      </c>
      <c r="J184" s="25">
        <v>43548</v>
      </c>
      <c r="K184" s="24"/>
      <c r="L184" s="24"/>
      <c r="M184" s="24"/>
      <c r="N184" s="24"/>
      <c r="O184" s="24"/>
      <c r="P184" s="143">
        <v>31000</v>
      </c>
      <c r="Q184" s="49">
        <f t="shared" si="6"/>
        <v>31000</v>
      </c>
      <c r="R184" s="24"/>
      <c r="S184" s="66"/>
      <c r="T184" s="56" t="str">
        <f>IF(ISBLANK(VLOOKUP($E184,'Product Master'!B:F,5,FALSE)),"-",(VLOOKUP($E184,'Product Master'!B:F,5,FALSE)))</f>
        <v>2-8°C</v>
      </c>
      <c r="U184" s="24" t="s">
        <v>2096</v>
      </c>
    </row>
    <row r="185" spans="1:21" ht="15">
      <c r="A185" s="24">
        <f t="shared" si="5"/>
        <v>184</v>
      </c>
      <c r="B185" s="25">
        <v>43202</v>
      </c>
      <c r="C185" s="55" t="str">
        <f>IFERROR(VLOOKUP($E185,'Product Master'!B:E,2,),"Enter Data in Product Master")</f>
        <v>MACS Smartstrainers (70um)</v>
      </c>
      <c r="D185" s="24">
        <f>VLOOKUP(E185,'Product Master'!B:G,6,)</f>
        <v>0</v>
      </c>
      <c r="E185" s="24" t="s">
        <v>660</v>
      </c>
      <c r="F185" s="24">
        <v>5170228105</v>
      </c>
      <c r="G185" s="24" t="str">
        <f>IFERROR(VLOOKUP(E185,'Product Master'!B:E,3,),"-")</f>
        <v>-</v>
      </c>
      <c r="H185" s="24" t="str">
        <f>IFERROR(VLOOKUP($E185,'Product Master'!B:E,4,),"-")</f>
        <v>50 Pcs</v>
      </c>
      <c r="I185" s="24">
        <v>1</v>
      </c>
      <c r="J185" s="25">
        <v>43889</v>
      </c>
      <c r="K185" s="24"/>
      <c r="L185" s="24"/>
      <c r="M185" s="24"/>
      <c r="N185" s="24"/>
      <c r="O185" s="24"/>
      <c r="P185" s="143">
        <v>20370</v>
      </c>
      <c r="Q185" s="49">
        <f t="shared" si="6"/>
        <v>20370</v>
      </c>
      <c r="R185" s="24"/>
      <c r="S185" s="66"/>
      <c r="T185" s="56" t="str">
        <f>IF(ISBLANK(VLOOKUP($E185,'Product Master'!B:F,5,FALSE)),"-",(VLOOKUP($E185,'Product Master'!B:F,5,FALSE)))</f>
        <v>2-8°C</v>
      </c>
      <c r="U185" s="24" t="s">
        <v>2096</v>
      </c>
    </row>
    <row r="186" spans="1:21" ht="15">
      <c r="A186" s="24">
        <f t="shared" si="5"/>
        <v>185</v>
      </c>
      <c r="B186" s="25">
        <v>43202</v>
      </c>
      <c r="C186" s="55" t="str">
        <f>IFERROR(VLOOKUP($E186,'Product Master'!B:E,2,),"Enter Data in Product Master")</f>
        <v>CD5 FITC human</v>
      </c>
      <c r="D186" s="24">
        <f>VLOOKUP(E186,'Product Master'!B:G,6,)</f>
        <v>0</v>
      </c>
      <c r="E186" s="24" t="s">
        <v>666</v>
      </c>
      <c r="F186" s="24">
        <v>5180323698</v>
      </c>
      <c r="G186" s="24" t="str">
        <f>IFERROR(VLOOKUP(E186,'Product Master'!B:E,3,),"-")</f>
        <v>-</v>
      </c>
      <c r="H186" s="24" t="str">
        <f>IFERROR(VLOOKUP($E186,'Product Master'!B:E,4,),"-")</f>
        <v>200 ul</v>
      </c>
      <c r="I186" s="24">
        <v>1</v>
      </c>
      <c r="J186" s="25">
        <v>43548</v>
      </c>
      <c r="K186" s="24"/>
      <c r="L186" s="24"/>
      <c r="M186" s="24"/>
      <c r="N186" s="24"/>
      <c r="O186" s="24"/>
      <c r="P186" s="143">
        <v>31000</v>
      </c>
      <c r="Q186" s="49">
        <f t="shared" si="6"/>
        <v>31000</v>
      </c>
      <c r="R186" s="24"/>
      <c r="S186" s="66"/>
      <c r="T186" s="56" t="str">
        <f>IF(ISBLANK(VLOOKUP($E186,'Product Master'!B:F,5,FALSE)),"-",(VLOOKUP($E186,'Product Master'!B:F,5,FALSE)))</f>
        <v>2-8°C</v>
      </c>
      <c r="U186" s="24" t="s">
        <v>2096</v>
      </c>
    </row>
    <row r="187" spans="1:21" ht="30">
      <c r="A187" s="24">
        <f t="shared" si="5"/>
        <v>186</v>
      </c>
      <c r="B187" s="25">
        <v>43202</v>
      </c>
      <c r="C187" s="55" t="str">
        <f>IFERROR(VLOOKUP($E187,'Product Master'!B:E,2,),"Enter Data in Product Master")</f>
        <v>MACSprep multiple myeloma CD138 MicroBeads human</v>
      </c>
      <c r="D187" s="24">
        <f>VLOOKUP(E187,'Product Master'!B:G,6,)</f>
        <v>0</v>
      </c>
      <c r="E187" s="24" t="s">
        <v>668</v>
      </c>
      <c r="F187" s="24">
        <v>5180326528</v>
      </c>
      <c r="G187" s="24" t="str">
        <f>IFERROR(VLOOKUP(E187,'Product Master'!B:E,3,),"-")</f>
        <v>-</v>
      </c>
      <c r="H187" s="24" t="str">
        <f>IFERROR(VLOOKUP($E187,'Product Master'!B:E,4,),"-")</f>
        <v>2 ml</v>
      </c>
      <c r="I187" s="24">
        <v>1</v>
      </c>
      <c r="J187" s="25">
        <v>43368</v>
      </c>
      <c r="K187" s="24"/>
      <c r="L187" s="24"/>
      <c r="M187" s="24"/>
      <c r="N187" s="24"/>
      <c r="O187" s="24"/>
      <c r="P187" s="143">
        <v>0</v>
      </c>
      <c r="Q187" s="49">
        <f t="shared" si="6"/>
        <v>0</v>
      </c>
      <c r="R187" s="24"/>
      <c r="S187" s="66"/>
      <c r="T187" s="56" t="str">
        <f>IF(ISBLANK(VLOOKUP($E187,'Product Master'!B:F,5,FALSE)),"-",(VLOOKUP($E187,'Product Master'!B:F,5,FALSE)))</f>
        <v>2-8°C</v>
      </c>
      <c r="U187" s="24" t="s">
        <v>2096</v>
      </c>
    </row>
    <row r="188" spans="1:21" ht="15">
      <c r="A188" s="24">
        <f t="shared" si="5"/>
        <v>187</v>
      </c>
      <c r="B188" s="25">
        <v>43202</v>
      </c>
      <c r="C188" s="55" t="str">
        <f>IFERROR(VLOOKUP($E188,'Product Master'!B:E,2,),"Enter Data in Product Master")</f>
        <v>Anti-Bcl-2 FITC human</v>
      </c>
      <c r="D188" s="24">
        <f>VLOOKUP(E188,'Product Master'!B:G,6,)</f>
        <v>0</v>
      </c>
      <c r="E188" s="24" t="s">
        <v>671</v>
      </c>
      <c r="F188" s="24">
        <v>5180323705</v>
      </c>
      <c r="G188" s="24" t="str">
        <f>IFERROR(VLOOKUP(E188,'Product Master'!B:E,3,),"-")</f>
        <v>-</v>
      </c>
      <c r="H188" s="24" t="str">
        <f>IFERROR(VLOOKUP($E188,'Product Master'!B:E,4,),"-")</f>
        <v>200 ul</v>
      </c>
      <c r="I188" s="24">
        <v>1</v>
      </c>
      <c r="J188" s="25">
        <v>43548</v>
      </c>
      <c r="K188" s="24"/>
      <c r="L188" s="24"/>
      <c r="M188" s="24"/>
      <c r="N188" s="24"/>
      <c r="O188" s="24"/>
      <c r="P188" s="143">
        <v>31000</v>
      </c>
      <c r="Q188" s="49">
        <f t="shared" si="6"/>
        <v>31000</v>
      </c>
      <c r="R188" s="24"/>
      <c r="S188" s="66"/>
      <c r="T188" s="56" t="str">
        <f>IF(ISBLANK(VLOOKUP($E188,'Product Master'!B:F,5,FALSE)),"-",(VLOOKUP($E188,'Product Master'!B:F,5,FALSE)))</f>
        <v>2-8°C</v>
      </c>
      <c r="U188" s="24" t="s">
        <v>2096</v>
      </c>
    </row>
    <row r="189" spans="1:21" ht="15">
      <c r="A189" s="24">
        <f t="shared" si="5"/>
        <v>188</v>
      </c>
      <c r="B189" s="25">
        <v>43202</v>
      </c>
      <c r="C189" s="55" t="str">
        <f>IFERROR(VLOOKUP($E189,'Product Master'!B:E,2,),"Enter Data in Product Master")</f>
        <v>CD21 FITC human</v>
      </c>
      <c r="D189" s="24">
        <f>VLOOKUP(E189,'Product Master'!B:G,6,)</f>
        <v>0</v>
      </c>
      <c r="E189" s="24" t="s">
        <v>673</v>
      </c>
      <c r="F189" s="24">
        <v>5180323707</v>
      </c>
      <c r="G189" s="24" t="str">
        <f>IFERROR(VLOOKUP(E189,'Product Master'!B:E,3,),"-")</f>
        <v>-</v>
      </c>
      <c r="H189" s="24" t="str">
        <f>IFERROR(VLOOKUP($E189,'Product Master'!B:E,4,),"-")</f>
        <v>200 ul</v>
      </c>
      <c r="I189" s="24">
        <v>1</v>
      </c>
      <c r="J189" s="25">
        <v>43548</v>
      </c>
      <c r="K189" s="24"/>
      <c r="L189" s="24"/>
      <c r="M189" s="24"/>
      <c r="N189" s="24"/>
      <c r="O189" s="24"/>
      <c r="P189" s="143">
        <v>31000</v>
      </c>
      <c r="Q189" s="49">
        <f t="shared" si="6"/>
        <v>31000</v>
      </c>
      <c r="R189" s="24"/>
      <c r="S189" s="66"/>
      <c r="T189" s="56" t="str">
        <f>IF(ISBLANK(VLOOKUP($E189,'Product Master'!B:F,5,FALSE)),"-",(VLOOKUP($E189,'Product Master'!B:F,5,FALSE)))</f>
        <v>2-8°C</v>
      </c>
      <c r="U189" s="24" t="s">
        <v>2096</v>
      </c>
    </row>
    <row r="190" spans="1:21" ht="15">
      <c r="A190" s="24">
        <f t="shared" si="5"/>
        <v>189</v>
      </c>
      <c r="B190" s="25">
        <v>43202</v>
      </c>
      <c r="C190" s="55" t="str">
        <f>IFERROR(VLOOKUP($E190,'Product Master'!B:E,2,),"Enter Data in Product Master")</f>
        <v xml:space="preserve">Anti -PE MicroBeads </v>
      </c>
      <c r="D190" s="24">
        <f>VLOOKUP(E190,'Product Master'!B:G,6,)</f>
        <v>0</v>
      </c>
      <c r="E190" s="24" t="s">
        <v>611</v>
      </c>
      <c r="F190" s="24">
        <v>5180315259</v>
      </c>
      <c r="G190" s="24" t="str">
        <f>IFERROR(VLOOKUP(E190,'Product Master'!B:E,3,),"-")</f>
        <v>-</v>
      </c>
      <c r="H190" s="24" t="str">
        <f>IFERROR(VLOOKUP($E190,'Product Master'!B:E,4,),"-")</f>
        <v>2 ml</v>
      </c>
      <c r="I190" s="24">
        <v>1</v>
      </c>
      <c r="J190" s="25">
        <v>43448</v>
      </c>
      <c r="K190" s="24"/>
      <c r="L190" s="24"/>
      <c r="M190" s="24"/>
      <c r="N190" s="24"/>
      <c r="O190" s="24"/>
      <c r="P190" s="49">
        <v>0</v>
      </c>
      <c r="Q190" s="49">
        <f t="shared" si="6"/>
        <v>0</v>
      </c>
      <c r="R190" s="24"/>
      <c r="S190" s="66"/>
      <c r="T190" s="56" t="str">
        <f>IF(ISBLANK(VLOOKUP($E190,'Product Master'!B:F,5,FALSE)),"-",(VLOOKUP($E190,'Product Master'!B:F,5,FALSE)))</f>
        <v>2-8°C</v>
      </c>
      <c r="U190" s="24" t="s">
        <v>2096</v>
      </c>
    </row>
    <row r="191" spans="1:21" ht="60">
      <c r="A191" s="24">
        <f t="shared" si="5"/>
        <v>190</v>
      </c>
      <c r="B191" s="25">
        <v>43202</v>
      </c>
      <c r="C191" s="55" t="str">
        <f>IFERROR(VLOOKUP($E191,'Product Master'!B:E,2,),"Enter Data in Product Master")</f>
        <v>autoMACS Pro Separator-starter Kit Instrument with software &amp; Manual (SN-01927)</v>
      </c>
      <c r="D191" s="24">
        <f>VLOOKUP(E191,'Product Master'!B:G,6,)</f>
        <v>0</v>
      </c>
      <c r="E191" s="24" t="s">
        <v>640</v>
      </c>
      <c r="F191" s="24">
        <v>5180216197</v>
      </c>
      <c r="G191" s="24" t="str">
        <f>IFERROR(VLOOKUP(E191,'Product Master'!B:E,3,),"-")</f>
        <v>-</v>
      </c>
      <c r="H191" s="24">
        <f>IFERROR(VLOOKUP($E191,'Product Master'!B:E,4,),"-")</f>
        <v>1</v>
      </c>
      <c r="I191" s="24">
        <v>1</v>
      </c>
      <c r="J191" s="25" t="s">
        <v>228</v>
      </c>
      <c r="K191" s="24" t="s">
        <v>1475</v>
      </c>
      <c r="L191" s="24" t="s">
        <v>1605</v>
      </c>
      <c r="M191" s="24" t="s">
        <v>1905</v>
      </c>
      <c r="N191" s="24"/>
      <c r="O191" s="24" t="s">
        <v>1716</v>
      </c>
      <c r="P191" s="143">
        <v>3815000</v>
      </c>
      <c r="Q191" s="49">
        <f t="shared" si="6"/>
        <v>3815000</v>
      </c>
      <c r="R191" s="24"/>
      <c r="S191" s="66"/>
      <c r="T191" s="56" t="str">
        <f>IF(ISBLANK(VLOOKUP($E191,'Product Master'!B:F,5,FALSE)),"-",(VLOOKUP($E191,'Product Master'!B:F,5,FALSE)))</f>
        <v>RT</v>
      </c>
      <c r="U191" s="24" t="s">
        <v>2085</v>
      </c>
    </row>
    <row r="192" spans="1:21" ht="15">
      <c r="A192" s="24">
        <f t="shared" si="5"/>
        <v>191</v>
      </c>
      <c r="B192" s="25">
        <v>43202</v>
      </c>
      <c r="C192" s="55" t="str">
        <f>IFERROR(VLOOKUP($E192,'Product Master'!B:E,2,),"Enter Data in Product Master")</f>
        <v>i. MACS Mini Sampler (SN-00996)</v>
      </c>
      <c r="D192" s="24">
        <f>VLOOKUP(E192,'Product Master'!B:G,6,)</f>
        <v>0</v>
      </c>
      <c r="E192" s="24" t="s">
        <v>596</v>
      </c>
      <c r="F192" s="24">
        <v>5180124013</v>
      </c>
      <c r="G192" s="24" t="str">
        <f>IFERROR(VLOOKUP(E192,'Product Master'!B:E,3,),"-")</f>
        <v>-</v>
      </c>
      <c r="H192" s="24">
        <f>IFERROR(VLOOKUP($E192,'Product Master'!B:E,4,),"-")</f>
        <v>1</v>
      </c>
      <c r="I192" s="24">
        <v>1</v>
      </c>
      <c r="J192" s="25" t="s">
        <v>228</v>
      </c>
      <c r="K192" s="24"/>
      <c r="L192" s="24"/>
      <c r="M192" s="24"/>
      <c r="N192" s="24"/>
      <c r="O192" s="24"/>
      <c r="P192" s="49"/>
      <c r="Q192" s="49">
        <f t="shared" si="6"/>
        <v>0</v>
      </c>
      <c r="R192" s="24"/>
      <c r="S192" s="66"/>
      <c r="T192" s="56" t="str">
        <f>IF(ISBLANK(VLOOKUP($E192,'Product Master'!B:F,5,FALSE)),"-",(VLOOKUP($E192,'Product Master'!B:F,5,FALSE)))</f>
        <v>RT</v>
      </c>
      <c r="U192" s="24" t="s">
        <v>2085</v>
      </c>
    </row>
    <row r="193" spans="1:21" ht="15">
      <c r="A193" s="24">
        <f t="shared" si="5"/>
        <v>192</v>
      </c>
      <c r="B193" s="25">
        <v>43202</v>
      </c>
      <c r="C193" s="55" t="str">
        <f>IFERROR(VLOOKUP($E193,'Product Master'!B:E,2,),"Enter Data in Product Master")</f>
        <v>ii. Chill tube rack 05</v>
      </c>
      <c r="D193" s="24">
        <f>VLOOKUP(E193,'Product Master'!B:G,6,)</f>
        <v>0</v>
      </c>
      <c r="E193" s="24" t="s">
        <v>642</v>
      </c>
      <c r="F193" s="24">
        <v>5160224072</v>
      </c>
      <c r="G193" s="24" t="str">
        <f>IFERROR(VLOOKUP(E193,'Product Master'!B:E,3,),"-")</f>
        <v>-</v>
      </c>
      <c r="H193" s="24">
        <f>IFERROR(VLOOKUP($E193,'Product Master'!B:E,4,),"-")</f>
        <v>1</v>
      </c>
      <c r="I193" s="24">
        <v>1</v>
      </c>
      <c r="J193" s="25">
        <v>44251</v>
      </c>
      <c r="K193" s="24"/>
      <c r="L193" s="24"/>
      <c r="M193" s="24"/>
      <c r="N193" s="24"/>
      <c r="O193" s="24"/>
      <c r="P193" s="49"/>
      <c r="Q193" s="49">
        <f t="shared" si="6"/>
        <v>0</v>
      </c>
      <c r="R193" s="24"/>
      <c r="S193" s="66"/>
      <c r="T193" s="56" t="str">
        <f>IF(ISBLANK(VLOOKUP($E193,'Product Master'!B:F,5,FALSE)),"-",(VLOOKUP($E193,'Product Master'!B:F,5,FALSE)))</f>
        <v>RT</v>
      </c>
      <c r="U193" s="24" t="s">
        <v>2085</v>
      </c>
    </row>
    <row r="194" spans="1:21" ht="15">
      <c r="A194" s="24">
        <f t="shared" si="5"/>
        <v>193</v>
      </c>
      <c r="B194" s="25">
        <v>43202</v>
      </c>
      <c r="C194" s="55" t="str">
        <f>IFERROR(VLOOKUP($E194,'Product Master'!B:E,2,),"Enter Data in Product Master")</f>
        <v>iii. Chill tube rack 15</v>
      </c>
      <c r="D194" s="24">
        <f>VLOOKUP(E194,'Product Master'!B:G,6,)</f>
        <v>0</v>
      </c>
      <c r="E194" s="24" t="s">
        <v>644</v>
      </c>
      <c r="F194" s="24">
        <v>5160419116</v>
      </c>
      <c r="G194" s="24" t="str">
        <f>IFERROR(VLOOKUP(E194,'Product Master'!B:E,3,),"-")</f>
        <v>-</v>
      </c>
      <c r="H194" s="24">
        <f>IFERROR(VLOOKUP($E194,'Product Master'!B:E,4,),"-")</f>
        <v>1</v>
      </c>
      <c r="I194" s="24">
        <v>1</v>
      </c>
      <c r="J194" s="25">
        <v>44305</v>
      </c>
      <c r="K194" s="24"/>
      <c r="L194" s="24"/>
      <c r="M194" s="24"/>
      <c r="N194" s="24"/>
      <c r="O194" s="24"/>
      <c r="P194" s="49"/>
      <c r="Q194" s="49">
        <f t="shared" si="6"/>
        <v>0</v>
      </c>
      <c r="R194" s="24"/>
      <c r="S194" s="66"/>
      <c r="T194" s="56" t="str">
        <f>IF(ISBLANK(VLOOKUP($E194,'Product Master'!B:F,5,FALSE)),"-",(VLOOKUP($E194,'Product Master'!B:F,5,FALSE)))</f>
        <v>RT</v>
      </c>
      <c r="U194" s="24" t="s">
        <v>2085</v>
      </c>
    </row>
    <row r="195" spans="1:21" ht="15">
      <c r="A195" s="24">
        <f t="shared" si="5"/>
        <v>194</v>
      </c>
      <c r="B195" s="25">
        <v>43202</v>
      </c>
      <c r="C195" s="55" t="str">
        <f>IFERROR(VLOOKUP($E195,'Product Master'!B:E,2,),"Enter Data in Product Master")</f>
        <v>iv. Chil tube rack</v>
      </c>
      <c r="D195" s="24">
        <f>VLOOKUP(E195,'Product Master'!B:G,6,)</f>
        <v>0</v>
      </c>
      <c r="E195" s="24" t="s">
        <v>646</v>
      </c>
      <c r="F195" s="24">
        <v>5160106182</v>
      </c>
      <c r="G195" s="24" t="str">
        <f>IFERROR(VLOOKUP(E195,'Product Master'!B:E,3,),"-")</f>
        <v>-</v>
      </c>
      <c r="H195" s="24">
        <f>IFERROR(VLOOKUP($E195,'Product Master'!B:E,4,),"-")</f>
        <v>1</v>
      </c>
      <c r="I195" s="24">
        <v>1</v>
      </c>
      <c r="J195" s="25">
        <v>44202</v>
      </c>
      <c r="K195" s="24"/>
      <c r="L195" s="24"/>
      <c r="M195" s="24"/>
      <c r="N195" s="24"/>
      <c r="O195" s="24"/>
      <c r="P195" s="49"/>
      <c r="Q195" s="49">
        <f t="shared" si="6"/>
        <v>0</v>
      </c>
      <c r="R195" s="24"/>
      <c r="S195" s="66"/>
      <c r="T195" s="56" t="str">
        <f>IF(ISBLANK(VLOOKUP($E195,'Product Master'!B:F,5,FALSE)),"-",(VLOOKUP($E195,'Product Master'!B:F,5,FALSE)))</f>
        <v>RT</v>
      </c>
      <c r="U195" s="24" t="s">
        <v>2085</v>
      </c>
    </row>
    <row r="196" spans="1:21" ht="15">
      <c r="A196" s="24">
        <f t="shared" ref="A196:A259" si="7">A195+1</f>
        <v>195</v>
      </c>
      <c r="B196" s="25">
        <v>43202</v>
      </c>
      <c r="C196" s="55" t="str">
        <f>IFERROR(VLOOKUP($E196,'Product Master'!B:E,2,),"Enter Data in Product Master")</f>
        <v>v. autoMACS Column</v>
      </c>
      <c r="D196" s="24">
        <f>VLOOKUP(E196,'Product Master'!B:G,6,)</f>
        <v>0</v>
      </c>
      <c r="E196" s="24" t="s">
        <v>601</v>
      </c>
      <c r="F196" s="24">
        <v>5171011524</v>
      </c>
      <c r="G196" s="24" t="str">
        <f>IFERROR(VLOOKUP(E196,'Product Master'!B:E,3,),"-")</f>
        <v>-</v>
      </c>
      <c r="H196" s="24" t="str">
        <f>IFERROR(VLOOKUP($E196,'Product Master'!B:E,4,),"-")</f>
        <v>10 Column</v>
      </c>
      <c r="I196" s="24">
        <v>1</v>
      </c>
      <c r="J196" s="25">
        <v>44115</v>
      </c>
      <c r="K196" s="24"/>
      <c r="L196" s="24"/>
      <c r="M196" s="24"/>
      <c r="N196" s="24"/>
      <c r="O196" s="24"/>
      <c r="P196" s="49"/>
      <c r="Q196" s="49">
        <f t="shared" si="6"/>
        <v>0</v>
      </c>
      <c r="R196" s="24"/>
      <c r="S196" s="66"/>
      <c r="T196" s="56" t="str">
        <f>IF(ISBLANK(VLOOKUP($E196,'Product Master'!B:F,5,FALSE)),"-",(VLOOKUP($E196,'Product Master'!B:F,5,FALSE)))</f>
        <v>RT</v>
      </c>
      <c r="U196" s="24" t="s">
        <v>2085</v>
      </c>
    </row>
    <row r="197" spans="1:21" ht="45">
      <c r="A197" s="24">
        <f t="shared" si="7"/>
        <v>196</v>
      </c>
      <c r="B197" s="25">
        <v>43203</v>
      </c>
      <c r="C197" s="55" t="str">
        <f>IFERROR(VLOOKUP($E197,'Product Master'!B:E,2,),"Enter Data in Product Master")</f>
        <v>Human miRNA Panel</v>
      </c>
      <c r="D197" s="24">
        <f>VLOOKUP(E197,'Product Master'!B:G,6,)</f>
        <v>0</v>
      </c>
      <c r="E197" s="24">
        <v>4470189</v>
      </c>
      <c r="F197" s="24">
        <v>3168993</v>
      </c>
      <c r="G197" s="24" t="str">
        <f>IFERROR(VLOOKUP(E197,'Product Master'!B:E,3,),"-")</f>
        <v>-</v>
      </c>
      <c r="H197" s="24" t="str">
        <f>IFERROR(VLOOKUP($E197,'Product Master'!B:E,4,),"-")</f>
        <v>-</v>
      </c>
      <c r="I197" s="24">
        <v>2</v>
      </c>
      <c r="J197" s="25">
        <v>43530</v>
      </c>
      <c r="K197" s="24" t="s">
        <v>1450</v>
      </c>
      <c r="L197" s="24" t="s">
        <v>1606</v>
      </c>
      <c r="M197" s="24" t="s">
        <v>1906</v>
      </c>
      <c r="N197" s="24"/>
      <c r="O197" s="24" t="s">
        <v>1717</v>
      </c>
      <c r="P197" s="49">
        <v>28000</v>
      </c>
      <c r="Q197" s="49">
        <f t="shared" si="6"/>
        <v>56000</v>
      </c>
      <c r="R197" s="24" t="s">
        <v>230</v>
      </c>
      <c r="S197" s="66"/>
      <c r="T197" s="56">
        <f>IF(ISBLANK(VLOOKUP($E197,'Product Master'!B:F,5,FALSE)),"-",(VLOOKUP($E197,'Product Master'!B:F,5,FALSE)))</f>
        <v>-20</v>
      </c>
      <c r="U197" s="24" t="s">
        <v>2090</v>
      </c>
    </row>
    <row r="198" spans="1:21" ht="45">
      <c r="A198" s="24">
        <f t="shared" si="7"/>
        <v>197</v>
      </c>
      <c r="B198" s="25">
        <v>43203</v>
      </c>
      <c r="C198" s="55" t="str">
        <f>IFERROR(VLOOKUP($E198,'Product Master'!B:E,2,),"Enter Data in Product Master")</f>
        <v>Comprehensive cancer panel</v>
      </c>
      <c r="D198" s="24">
        <f>VLOOKUP(E198,'Product Master'!B:G,6,)</f>
        <v>0</v>
      </c>
      <c r="E198" s="24">
        <v>4477685</v>
      </c>
      <c r="F198" s="24">
        <v>1710008</v>
      </c>
      <c r="G198" s="24" t="str">
        <f>IFERROR(VLOOKUP(E198,'Product Master'!B:E,3,),"-")</f>
        <v>Kit</v>
      </c>
      <c r="H198" s="24" t="str">
        <f>IFERROR(VLOOKUP($E198,'Product Master'!B:E,4,),"-")</f>
        <v>8 Rxns</v>
      </c>
      <c r="I198" s="24">
        <v>1</v>
      </c>
      <c r="J198" s="25">
        <v>43907</v>
      </c>
      <c r="K198" s="24" t="s">
        <v>1476</v>
      </c>
      <c r="L198" s="24" t="s">
        <v>1607</v>
      </c>
      <c r="M198" s="24" t="s">
        <v>1907</v>
      </c>
      <c r="N198" s="24"/>
      <c r="O198" s="24" t="s">
        <v>1718</v>
      </c>
      <c r="P198" s="143">
        <v>57133.3</v>
      </c>
      <c r="Q198" s="49">
        <f t="shared" si="6"/>
        <v>57133.3</v>
      </c>
      <c r="R198" s="24" t="s">
        <v>230</v>
      </c>
      <c r="S198" s="66"/>
      <c r="T198" s="56">
        <f>IF(ISBLANK(VLOOKUP($E198,'Product Master'!B:F,5,FALSE)),"-",(VLOOKUP($E198,'Product Master'!B:F,5,FALSE)))</f>
        <v>-20</v>
      </c>
      <c r="U198" s="24" t="s">
        <v>2090</v>
      </c>
    </row>
    <row r="199" spans="1:21" ht="45">
      <c r="A199" s="24">
        <f t="shared" si="7"/>
        <v>198</v>
      </c>
      <c r="B199" s="25">
        <v>43203</v>
      </c>
      <c r="C199" s="55" t="str">
        <f>IFERROR(VLOOKUP($E199,'Product Master'!B:E,2,),"Enter Data in Product Master")</f>
        <v>SYBR safe DNA gel stain</v>
      </c>
      <c r="D199" s="24">
        <f>VLOOKUP(E199,'Product Master'!B:G,6,)</f>
        <v>0</v>
      </c>
      <c r="E199" s="24" t="s">
        <v>152</v>
      </c>
      <c r="F199" s="24">
        <v>1942037</v>
      </c>
      <c r="G199" s="24" t="str">
        <f>IFERROR(VLOOKUP(E199,'Product Master'!B:E,3,),"-")</f>
        <v>-</v>
      </c>
      <c r="H199" s="24" t="str">
        <f>IFERROR(VLOOKUP($E199,'Product Master'!B:E,4,),"-")</f>
        <v>400 ul</v>
      </c>
      <c r="I199" s="24">
        <v>3</v>
      </c>
      <c r="J199" s="25" t="s">
        <v>228</v>
      </c>
      <c r="K199" s="24" t="s">
        <v>1448</v>
      </c>
      <c r="L199" s="24" t="s">
        <v>1608</v>
      </c>
      <c r="M199" s="24" t="s">
        <v>1908</v>
      </c>
      <c r="N199" s="24"/>
      <c r="O199" s="24" t="s">
        <v>1719</v>
      </c>
      <c r="P199" s="49">
        <v>3558.37</v>
      </c>
      <c r="Q199" s="49">
        <f t="shared" si="6"/>
        <v>10675.11</v>
      </c>
      <c r="R199" s="24" t="s">
        <v>230</v>
      </c>
      <c r="S199" s="66"/>
      <c r="T199" s="56" t="str">
        <f>IF(ISBLANK(VLOOKUP($E199,'Product Master'!B:F,5,FALSE)),"-",(VLOOKUP($E199,'Product Master'!B:F,5,FALSE)))</f>
        <v xml:space="preserve">RT </v>
      </c>
      <c r="U199" s="24" t="s">
        <v>2093</v>
      </c>
    </row>
    <row r="200" spans="1:21" ht="45">
      <c r="A200" s="24">
        <f t="shared" si="7"/>
        <v>199</v>
      </c>
      <c r="B200" s="25">
        <v>43203</v>
      </c>
      <c r="C200" s="55" t="str">
        <f>IFERROR(VLOOKUP($E200,'Product Master'!B:E,2,),"Enter Data in Product Master")</f>
        <v xml:space="preserve">Ion Ampliseq Direct FFPE DNA Kit </v>
      </c>
      <c r="D200" s="24">
        <f>VLOOKUP(E200,'Product Master'!B:G,6,)</f>
        <v>0</v>
      </c>
      <c r="E200" s="24" t="s">
        <v>744</v>
      </c>
      <c r="F200" s="24" t="s">
        <v>1310</v>
      </c>
      <c r="G200" s="24" t="str">
        <f>IFERROR(VLOOKUP(E200,'Product Master'!B:E,3,),"-")</f>
        <v>-</v>
      </c>
      <c r="H200" s="24" t="str">
        <f>IFERROR(VLOOKUP($E200,'Product Master'!B:E,4,),"-")</f>
        <v>8 Rxns</v>
      </c>
      <c r="I200" s="24">
        <v>1</v>
      </c>
      <c r="J200" s="25" t="s">
        <v>228</v>
      </c>
      <c r="K200" s="24" t="s">
        <v>1448</v>
      </c>
      <c r="L200" s="24" t="s">
        <v>1608</v>
      </c>
      <c r="M200" s="24" t="s">
        <v>1908</v>
      </c>
      <c r="N200" s="24"/>
      <c r="O200" s="24" t="s">
        <v>1719</v>
      </c>
      <c r="P200" s="49">
        <v>4177</v>
      </c>
      <c r="Q200" s="49">
        <f t="shared" si="6"/>
        <v>4177</v>
      </c>
      <c r="R200" s="24" t="s">
        <v>230</v>
      </c>
      <c r="S200" s="66"/>
      <c r="T200" s="56" t="str">
        <f>IF(ISBLANK(VLOOKUP($E200,'Product Master'!B:F,5,FALSE)),"-",(VLOOKUP($E200,'Product Master'!B:F,5,FALSE)))</f>
        <v>2-8°C</v>
      </c>
      <c r="U200" s="24" t="s">
        <v>2096</v>
      </c>
    </row>
    <row r="201" spans="1:21" ht="45">
      <c r="A201" s="24">
        <f t="shared" si="7"/>
        <v>200</v>
      </c>
      <c r="B201" s="25">
        <v>43203</v>
      </c>
      <c r="C201" s="55" t="str">
        <f>IFERROR(VLOOKUP($E201,'Product Master'!B:E,2,),"Enter Data in Product Master")</f>
        <v xml:space="preserve">Sodium Hypochlorite 4% </v>
      </c>
      <c r="D201" s="24">
        <f>VLOOKUP(E201,'Product Master'!B:G,6,)</f>
        <v>0</v>
      </c>
      <c r="E201" s="24" t="s">
        <v>153</v>
      </c>
      <c r="F201" s="24">
        <v>2675020318</v>
      </c>
      <c r="G201" s="24" t="str">
        <f>IFERROR(VLOOKUP(E201,'Product Master'!B:E,3,),"-")</f>
        <v>-</v>
      </c>
      <c r="H201" s="24" t="str">
        <f>IFERROR(VLOOKUP($E201,'Product Master'!B:E,4,),"-")</f>
        <v>30 Lit</v>
      </c>
      <c r="I201" s="24">
        <v>2</v>
      </c>
      <c r="J201" s="25" t="s">
        <v>228</v>
      </c>
      <c r="K201" s="24" t="s">
        <v>1477</v>
      </c>
      <c r="L201" s="24" t="s">
        <v>1609</v>
      </c>
      <c r="M201" s="24" t="s">
        <v>1909</v>
      </c>
      <c r="N201" s="24"/>
      <c r="O201" s="24" t="s">
        <v>1720</v>
      </c>
      <c r="P201" s="49">
        <v>1436</v>
      </c>
      <c r="Q201" s="49">
        <f t="shared" si="6"/>
        <v>2872</v>
      </c>
      <c r="R201" s="24" t="s">
        <v>230</v>
      </c>
      <c r="S201" s="66"/>
      <c r="T201" s="56" t="str">
        <f>IF(ISBLANK(VLOOKUP($E201,'Product Master'!B:F,5,FALSE)),"-",(VLOOKUP($E201,'Product Master'!B:F,5,FALSE)))</f>
        <v>AT</v>
      </c>
      <c r="U201" s="24" t="s">
        <v>2086</v>
      </c>
    </row>
    <row r="202" spans="1:21" ht="30">
      <c r="A202" s="24">
        <f t="shared" si="7"/>
        <v>201</v>
      </c>
      <c r="B202" s="25">
        <v>43203</v>
      </c>
      <c r="C202" s="55" t="str">
        <f>IFERROR(VLOOKUP($E202,'Product Master'!B:E,2,),"Enter Data in Product Master")</f>
        <v>Automated droplet generation oil for probes(Bio-Rad)</v>
      </c>
      <c r="D202" s="24">
        <f>VLOOKUP(E202,'Product Master'!B:G,6,)</f>
        <v>0</v>
      </c>
      <c r="E202" s="24">
        <v>1864110</v>
      </c>
      <c r="F202" s="24">
        <v>64109503</v>
      </c>
      <c r="G202" s="24" t="str">
        <f>IFERROR(VLOOKUP(E202,'Product Master'!B:E,3,),"-")</f>
        <v>-</v>
      </c>
      <c r="H202" s="24" t="str">
        <f>IFERROR(VLOOKUP($E202,'Product Master'!B:E,4,),"-")</f>
        <v>140 ml</v>
      </c>
      <c r="I202" s="24">
        <v>1</v>
      </c>
      <c r="J202" s="25">
        <v>43699</v>
      </c>
      <c r="K202" s="24" t="s">
        <v>1478</v>
      </c>
      <c r="L202" s="24" t="s">
        <v>1610</v>
      </c>
      <c r="M202" s="24" t="s">
        <v>1910</v>
      </c>
      <c r="N202" s="24"/>
      <c r="O202" s="24" t="s">
        <v>1721</v>
      </c>
      <c r="P202" s="143">
        <v>42292.800000000003</v>
      </c>
      <c r="Q202" s="49">
        <f t="shared" si="6"/>
        <v>42292.800000000003</v>
      </c>
      <c r="R202" s="24" t="s">
        <v>230</v>
      </c>
      <c r="S202" s="66"/>
      <c r="T202" s="56" t="str">
        <f>IF(ISBLANK(VLOOKUP($E202,'Product Master'!B:F,5,FALSE)),"-",(VLOOKUP($E202,'Product Master'!B:F,5,FALSE)))</f>
        <v xml:space="preserve">RT </v>
      </c>
      <c r="U202" s="24" t="s">
        <v>2093</v>
      </c>
    </row>
    <row r="203" spans="1:21" ht="45">
      <c r="A203" s="24">
        <f t="shared" si="7"/>
        <v>202</v>
      </c>
      <c r="B203" s="25">
        <v>43203</v>
      </c>
      <c r="C203" s="55" t="str">
        <f>IFERROR(VLOOKUP($E203,'Product Master'!B:E,2,),"Enter Data in Product Master")</f>
        <v>Ion PI Hi Q Sequencing 200 kit (2 sequencings runs per initialization)</v>
      </c>
      <c r="D203" s="24">
        <f>VLOOKUP(E203,'Product Master'!B:G,6,)</f>
        <v>0</v>
      </c>
      <c r="E203" s="24" t="s">
        <v>42</v>
      </c>
      <c r="F203" s="24" t="s">
        <v>47</v>
      </c>
      <c r="G203" s="24" t="str">
        <f>IFERROR(VLOOKUP(E203,'Product Master'!B:E,3,),"-")</f>
        <v>Kit</v>
      </c>
      <c r="H203" s="24">
        <f>IFERROR(VLOOKUP($E203,'Product Master'!B:E,4,),"-")</f>
        <v>1</v>
      </c>
      <c r="I203" s="24">
        <v>1</v>
      </c>
      <c r="J203" s="25" t="s">
        <v>47</v>
      </c>
      <c r="K203" s="24" t="s">
        <v>1479</v>
      </c>
      <c r="L203" s="24" t="s">
        <v>1611</v>
      </c>
      <c r="M203" s="24" t="s">
        <v>1911</v>
      </c>
      <c r="N203" s="24"/>
      <c r="O203" s="24" t="s">
        <v>1722</v>
      </c>
      <c r="P203" s="143">
        <v>80537.100000000006</v>
      </c>
      <c r="Q203" s="49">
        <f t="shared" si="6"/>
        <v>80537.100000000006</v>
      </c>
      <c r="R203" s="24" t="s">
        <v>230</v>
      </c>
      <c r="S203" s="66"/>
      <c r="T203" s="56" t="str">
        <f>IF(ISBLANK(VLOOKUP($E203,'Product Master'!B:F,5,FALSE)),"-",(VLOOKUP($E203,'Product Master'!B:F,5,FALSE)))</f>
        <v>-</v>
      </c>
      <c r="U203" s="24" t="s">
        <v>47</v>
      </c>
    </row>
    <row r="204" spans="1:21" ht="30">
      <c r="A204" s="24">
        <f t="shared" si="7"/>
        <v>203</v>
      </c>
      <c r="B204" s="25">
        <v>43203</v>
      </c>
      <c r="C204" s="55" t="str">
        <f>IFERROR(VLOOKUP($E204,'Product Master'!B:E,2,),"Enter Data in Product Master")</f>
        <v>i) Ion Proton Sequencing supplies kit (RT)</v>
      </c>
      <c r="D204" s="24">
        <f>VLOOKUP(E204,'Product Master'!B:G,6,)</f>
        <v>0</v>
      </c>
      <c r="E204" s="24">
        <v>4488651</v>
      </c>
      <c r="F204" s="24" t="s">
        <v>148</v>
      </c>
      <c r="G204" s="24" t="str">
        <f>IFERROR(VLOOKUP(E204,'Product Master'!B:E,3,),"-")</f>
        <v>Kit</v>
      </c>
      <c r="H204" s="24" t="str">
        <f>IFERROR(VLOOKUP($E204,'Product Master'!B:E,4,),"-")</f>
        <v>4 initialization</v>
      </c>
      <c r="I204" s="24">
        <v>1</v>
      </c>
      <c r="J204" s="85">
        <v>43769</v>
      </c>
      <c r="K204" s="24"/>
      <c r="L204" s="24"/>
      <c r="M204" s="24"/>
      <c r="N204" s="24"/>
      <c r="O204" s="24"/>
      <c r="P204" s="49"/>
      <c r="Q204" s="49">
        <f t="shared" si="6"/>
        <v>0</v>
      </c>
      <c r="R204" s="24" t="s">
        <v>230</v>
      </c>
      <c r="S204" s="66"/>
      <c r="T204" s="56" t="str">
        <f>IF(ISBLANK(VLOOKUP($E204,'Product Master'!B:F,5,FALSE)),"-",(VLOOKUP($E204,'Product Master'!B:F,5,FALSE)))</f>
        <v xml:space="preserve">RT </v>
      </c>
      <c r="U204" s="24" t="s">
        <v>2093</v>
      </c>
    </row>
    <row r="205" spans="1:21" ht="30">
      <c r="A205" s="24">
        <f t="shared" si="7"/>
        <v>204</v>
      </c>
      <c r="B205" s="25">
        <v>43203</v>
      </c>
      <c r="C205" s="55" t="str">
        <f>IFERROR(VLOOKUP($E205,'Product Master'!B:E,2,),"Enter Data in Product Master")</f>
        <v>ii) Ion PI Hi-Q sequencing 200 solutions</v>
      </c>
      <c r="D205" s="24">
        <f>VLOOKUP(E205,'Product Master'!B:G,6,)</f>
        <v>0</v>
      </c>
      <c r="E205" s="24" t="s">
        <v>43</v>
      </c>
      <c r="F205" s="24">
        <v>1874682</v>
      </c>
      <c r="G205" s="24" t="str">
        <f>IFERROR(VLOOKUP(E205,'Product Master'!B:E,3,),"-")</f>
        <v>Kit</v>
      </c>
      <c r="H205" s="24">
        <f>IFERROR(VLOOKUP($E205,'Product Master'!B:E,4,),"-")</f>
        <v>1</v>
      </c>
      <c r="I205" s="24">
        <v>1</v>
      </c>
      <c r="J205" s="85">
        <v>43281</v>
      </c>
      <c r="K205" s="24"/>
      <c r="L205" s="24"/>
      <c r="M205" s="24"/>
      <c r="N205" s="24"/>
      <c r="O205" s="24"/>
      <c r="P205" s="49"/>
      <c r="Q205" s="49">
        <f t="shared" si="6"/>
        <v>0</v>
      </c>
      <c r="R205" s="24" t="s">
        <v>230</v>
      </c>
      <c r="S205" s="66"/>
      <c r="T205" s="56" t="str">
        <f>IF(ISBLANK(VLOOKUP($E205,'Product Master'!B:F,5,FALSE)),"-",(VLOOKUP($E205,'Product Master'!B:F,5,FALSE)))</f>
        <v>2-8°C</v>
      </c>
      <c r="U205" s="24" t="s">
        <v>2096</v>
      </c>
    </row>
    <row r="206" spans="1:21" ht="30">
      <c r="A206" s="24">
        <f t="shared" si="7"/>
        <v>205</v>
      </c>
      <c r="B206" s="25">
        <v>43203</v>
      </c>
      <c r="C206" s="55" t="str">
        <f>IFERROR(VLOOKUP($E206,'Product Master'!B:E,2,),"Enter Data in Product Master")</f>
        <v>iii) Ion PI Hi Q sequencing 200 reagent</v>
      </c>
      <c r="D206" s="24">
        <f>VLOOKUP(E206,'Product Master'!B:G,6,)</f>
        <v>0</v>
      </c>
      <c r="E206" s="24" t="s">
        <v>44</v>
      </c>
      <c r="F206" s="24">
        <v>1898260</v>
      </c>
      <c r="G206" s="24" t="str">
        <f>IFERROR(VLOOKUP(E206,'Product Master'!B:E,3,),"-")</f>
        <v>Kit</v>
      </c>
      <c r="H206" s="24">
        <f>IFERROR(VLOOKUP($E206,'Product Master'!B:E,4,),"-")</f>
        <v>1</v>
      </c>
      <c r="I206" s="24">
        <v>1</v>
      </c>
      <c r="J206" s="85">
        <v>43312</v>
      </c>
      <c r="K206" s="24"/>
      <c r="L206" s="24"/>
      <c r="M206" s="24"/>
      <c r="N206" s="24"/>
      <c r="O206" s="24"/>
      <c r="P206" s="49"/>
      <c r="Q206" s="49">
        <f t="shared" si="6"/>
        <v>0</v>
      </c>
      <c r="R206" s="24" t="s">
        <v>230</v>
      </c>
      <c r="S206" s="66"/>
      <c r="T206" s="56">
        <f>IF(ISBLANK(VLOOKUP($E206,'Product Master'!B:F,5,FALSE)),"-",(VLOOKUP($E206,'Product Master'!B:F,5,FALSE)))</f>
        <v>-20</v>
      </c>
      <c r="U206" s="24" t="s">
        <v>2090</v>
      </c>
    </row>
    <row r="207" spans="1:21" ht="30">
      <c r="A207" s="24">
        <f t="shared" si="7"/>
        <v>206</v>
      </c>
      <c r="B207" s="25">
        <v>43203</v>
      </c>
      <c r="C207" s="55" t="str">
        <f>IFERROR(VLOOKUP($E207,'Product Master'!B:E,2,),"Enter Data in Product Master")</f>
        <v>iv) Ion PI Sequencing nucleotides</v>
      </c>
      <c r="D207" s="24">
        <f>VLOOKUP(E207,'Product Master'!B:G,6,)</f>
        <v>0</v>
      </c>
      <c r="E207" s="24" t="s">
        <v>45</v>
      </c>
      <c r="F207" s="86" t="s">
        <v>140</v>
      </c>
      <c r="G207" s="24" t="str">
        <f>IFERROR(VLOOKUP(E207,'Product Master'!B:E,3,),"-")</f>
        <v>Kit</v>
      </c>
      <c r="H207" s="24">
        <f>IFERROR(VLOOKUP($E207,'Product Master'!B:E,4,),"-")</f>
        <v>1</v>
      </c>
      <c r="I207" s="24">
        <v>1</v>
      </c>
      <c r="J207" s="85">
        <v>43404</v>
      </c>
      <c r="K207" s="24"/>
      <c r="L207" s="24"/>
      <c r="M207" s="24"/>
      <c r="N207" s="24"/>
      <c r="O207" s="24"/>
      <c r="P207" s="49"/>
      <c r="Q207" s="49">
        <f t="shared" si="6"/>
        <v>0</v>
      </c>
      <c r="R207" s="24" t="s">
        <v>230</v>
      </c>
      <c r="S207" s="66"/>
      <c r="T207" s="56">
        <f>IF(ISBLANK(VLOOKUP($E207,'Product Master'!B:F,5,FALSE)),"-",(VLOOKUP($E207,'Product Master'!B:F,5,FALSE)))</f>
        <v>-20</v>
      </c>
      <c r="U207" s="24" t="s">
        <v>2090</v>
      </c>
    </row>
    <row r="208" spans="1:21" ht="30">
      <c r="A208" s="24">
        <f t="shared" si="7"/>
        <v>207</v>
      </c>
      <c r="B208" s="25">
        <v>43204</v>
      </c>
      <c r="C208" s="55" t="str">
        <f>IFERROR(VLOOKUP($E208,'Product Master'!B:E,2,),"Enter Data in Product Master")</f>
        <v xml:space="preserve">Iso-Propyl alcohol </v>
      </c>
      <c r="D208" s="24">
        <f>VLOOKUP(E208,'Product Master'!B:G,6,)</f>
        <v>0</v>
      </c>
      <c r="E208" s="24" t="s">
        <v>72</v>
      </c>
      <c r="F208" s="24">
        <v>2480460118</v>
      </c>
      <c r="G208" s="24" t="str">
        <f>IFERROR(VLOOKUP(E208,'Product Master'!B:E,3,),"-")</f>
        <v>Can</v>
      </c>
      <c r="H208" s="24" t="str">
        <f>IFERROR(VLOOKUP($E208,'Product Master'!B:E,4,),"-")</f>
        <v>25 Lit</v>
      </c>
      <c r="I208" s="24">
        <v>2</v>
      </c>
      <c r="J208" s="25" t="s">
        <v>228</v>
      </c>
      <c r="K208" s="24" t="s">
        <v>1480</v>
      </c>
      <c r="L208" s="24" t="s">
        <v>1612</v>
      </c>
      <c r="M208" s="24" t="s">
        <v>1912</v>
      </c>
      <c r="N208" s="24"/>
      <c r="O208" s="24" t="s">
        <v>1723</v>
      </c>
      <c r="P208" s="49">
        <v>3600</v>
      </c>
      <c r="Q208" s="49">
        <f t="shared" si="6"/>
        <v>7200</v>
      </c>
      <c r="R208" s="24" t="s">
        <v>230</v>
      </c>
      <c r="S208" s="66"/>
      <c r="T208" s="56" t="str">
        <f>IF(ISBLANK(VLOOKUP($E208,'Product Master'!B:F,5,FALSE)),"-",(VLOOKUP($E208,'Product Master'!B:F,5,FALSE)))</f>
        <v>AT</v>
      </c>
      <c r="U208" s="24" t="s">
        <v>2086</v>
      </c>
    </row>
    <row r="209" spans="1:21" ht="30">
      <c r="A209" s="24">
        <f t="shared" si="7"/>
        <v>208</v>
      </c>
      <c r="B209" s="25">
        <v>43204</v>
      </c>
      <c r="C209" s="55" t="str">
        <f>IFERROR(VLOOKUP($E209,'Product Master'!B:E,2,),"Enter Data in Product Master")</f>
        <v xml:space="preserve">Ion Library Quantitation kit </v>
      </c>
      <c r="D209" s="24">
        <f>VLOOKUP(E209,'Product Master'!B:G,6,)</f>
        <v>0</v>
      </c>
      <c r="E209" s="24">
        <v>4468802</v>
      </c>
      <c r="F209" s="24">
        <v>1711054</v>
      </c>
      <c r="G209" s="24" t="str">
        <f>IFERROR(VLOOKUP(E209,'Product Master'!B:E,3,),"-")</f>
        <v>Kit</v>
      </c>
      <c r="H209" s="24" t="str">
        <f>IFERROR(VLOOKUP($E209,'Product Master'!B:E,4,),"-")</f>
        <v>250 Rxns</v>
      </c>
      <c r="I209" s="24">
        <v>2</v>
      </c>
      <c r="J209" s="25">
        <v>43350</v>
      </c>
      <c r="K209" s="24" t="s">
        <v>1462</v>
      </c>
      <c r="L209" s="24" t="s">
        <v>1613</v>
      </c>
      <c r="M209" s="24"/>
      <c r="N209" s="24"/>
      <c r="O209" s="24" t="s">
        <v>1724</v>
      </c>
      <c r="P209" s="49">
        <v>40000</v>
      </c>
      <c r="Q209" s="49">
        <f t="shared" ref="Q209:Q272" si="8">I209*P209</f>
        <v>80000</v>
      </c>
      <c r="R209" s="24" t="s">
        <v>230</v>
      </c>
      <c r="S209" s="66"/>
      <c r="T209" s="56">
        <f>IF(ISBLANK(VLOOKUP($E209,'Product Master'!B:F,5,FALSE)),"-",(VLOOKUP($E209,'Product Master'!B:F,5,FALSE)))</f>
        <v>-20</v>
      </c>
      <c r="U209" s="24" t="s">
        <v>2090</v>
      </c>
    </row>
    <row r="210" spans="1:21" ht="45">
      <c r="A210" s="24">
        <f t="shared" si="7"/>
        <v>209</v>
      </c>
      <c r="B210" s="25">
        <v>43206</v>
      </c>
      <c r="C210" s="55" t="str">
        <f>IFERROR(VLOOKUP($E210,'Product Master'!B:E,2,),"Enter Data in Product Master")</f>
        <v>Circulating Nucleic acid kit</v>
      </c>
      <c r="D210" s="24">
        <f>VLOOKUP(E210,'Product Master'!B:G,6,)</f>
        <v>0</v>
      </c>
      <c r="E210" s="24">
        <v>55114</v>
      </c>
      <c r="F210" s="24">
        <v>157056486</v>
      </c>
      <c r="G210" s="24" t="str">
        <f>IFERROR(VLOOKUP(E210,'Product Master'!B:E,3,),"-")</f>
        <v>Kit</v>
      </c>
      <c r="H210" s="24" t="str">
        <f>IFERROR(VLOOKUP($E210,'Product Master'!B:E,4,),"-")</f>
        <v>50 Rxns</v>
      </c>
      <c r="I210" s="24">
        <v>2</v>
      </c>
      <c r="J210" s="25">
        <v>43628</v>
      </c>
      <c r="K210" s="24" t="s">
        <v>1481</v>
      </c>
      <c r="L210" s="24" t="s">
        <v>1614</v>
      </c>
      <c r="M210" s="24" t="s">
        <v>1913</v>
      </c>
      <c r="N210" s="24"/>
      <c r="O210" s="24" t="s">
        <v>1725</v>
      </c>
      <c r="P210" s="143">
        <v>61041.5</v>
      </c>
      <c r="Q210" s="49">
        <f t="shared" si="8"/>
        <v>122083</v>
      </c>
      <c r="R210" s="24" t="s">
        <v>230</v>
      </c>
      <c r="S210" s="66"/>
      <c r="T210" s="56" t="str">
        <f>IF(ISBLANK(VLOOKUP($E210,'Product Master'!B:F,5,FALSE)),"-",(VLOOKUP($E210,'Product Master'!B:F,5,FALSE)))</f>
        <v>AT</v>
      </c>
      <c r="U210" s="24" t="s">
        <v>2086</v>
      </c>
    </row>
    <row r="211" spans="1:21" ht="30">
      <c r="A211" s="24">
        <f t="shared" si="7"/>
        <v>210</v>
      </c>
      <c r="B211" s="25">
        <v>43206</v>
      </c>
      <c r="C211" s="55" t="str">
        <f>IFERROR(VLOOKUP($E211,'Product Master'!B:E,2,),"Enter Data in Product Master")</f>
        <v>Circulating Nucleic acid kit</v>
      </c>
      <c r="D211" s="24">
        <f>VLOOKUP(E211,'Product Master'!B:G,6,)</f>
        <v>0</v>
      </c>
      <c r="E211" s="24">
        <v>55114</v>
      </c>
      <c r="F211" s="24">
        <v>157047931</v>
      </c>
      <c r="G211" s="24" t="str">
        <f>IFERROR(VLOOKUP(E211,'Product Master'!B:E,3,),"-")</f>
        <v>Kit</v>
      </c>
      <c r="H211" s="24" t="str">
        <f>IFERROR(VLOOKUP($E211,'Product Master'!B:E,4,),"-")</f>
        <v>50 Rxns</v>
      </c>
      <c r="I211" s="24">
        <v>2</v>
      </c>
      <c r="J211" s="25" t="s">
        <v>228</v>
      </c>
      <c r="K211" s="67"/>
      <c r="L211" s="24"/>
      <c r="M211" s="24"/>
      <c r="N211" s="24"/>
      <c r="O211" s="24"/>
      <c r="P211" s="49"/>
      <c r="Q211" s="49">
        <f t="shared" si="8"/>
        <v>0</v>
      </c>
      <c r="R211" s="24" t="s">
        <v>230</v>
      </c>
      <c r="S211" s="66"/>
      <c r="T211" s="56" t="str">
        <f>IF(ISBLANK(VLOOKUP($E211,'Product Master'!B:F,5,FALSE)),"-",(VLOOKUP($E211,'Product Master'!B:F,5,FALSE)))</f>
        <v>AT</v>
      </c>
      <c r="U211" s="24" t="s">
        <v>2088</v>
      </c>
    </row>
    <row r="212" spans="1:21" ht="45">
      <c r="A212" s="24">
        <f t="shared" si="7"/>
        <v>211</v>
      </c>
      <c r="B212" s="25">
        <v>43206</v>
      </c>
      <c r="C212" s="55" t="str">
        <f>IFERROR(VLOOKUP($E212,'Product Master'!B:E,2,),"Enter Data in Product Master")</f>
        <v>Anti-Cytokeratin 18 Antibody (Abcam)</v>
      </c>
      <c r="D212" s="24">
        <f>VLOOKUP(E212,'Product Master'!B:G,6,)</f>
        <v>0</v>
      </c>
      <c r="E212" s="24" t="s">
        <v>769</v>
      </c>
      <c r="F212" s="24" t="s">
        <v>1311</v>
      </c>
      <c r="G212" s="24" t="str">
        <f>IFERROR(VLOOKUP(E212,'Product Master'!B:E,3,),"-")</f>
        <v>-</v>
      </c>
      <c r="H212" s="24" t="str">
        <f>IFERROR(VLOOKUP($E212,'Product Master'!B:E,4,),"-")</f>
        <v>100 ug</v>
      </c>
      <c r="I212" s="24" t="s">
        <v>228</v>
      </c>
      <c r="J212" s="25" t="s">
        <v>228</v>
      </c>
      <c r="K212" s="24" t="s">
        <v>1482</v>
      </c>
      <c r="L212" s="24" t="s">
        <v>1615</v>
      </c>
      <c r="M212" s="24" t="s">
        <v>1914</v>
      </c>
      <c r="N212" s="24"/>
      <c r="O212" s="24" t="s">
        <v>1726</v>
      </c>
      <c r="P212" s="143">
        <v>40375</v>
      </c>
      <c r="Q212" s="49" t="e">
        <f t="shared" si="8"/>
        <v>#VALUE!</v>
      </c>
      <c r="R212" s="24" t="s">
        <v>230</v>
      </c>
      <c r="S212" s="66"/>
      <c r="T212" s="56" t="str">
        <f>IF(ISBLANK(VLOOKUP($E212,'Product Master'!B:F,5,FALSE)),"-",(VLOOKUP($E212,'Product Master'!B:F,5,FALSE)))</f>
        <v>2-8°C</v>
      </c>
      <c r="U212" s="24" t="s">
        <v>2088</v>
      </c>
    </row>
    <row r="213" spans="1:21" ht="45">
      <c r="A213" s="24">
        <f t="shared" si="7"/>
        <v>212</v>
      </c>
      <c r="B213" s="25">
        <v>43207</v>
      </c>
      <c r="C213" s="55" t="str">
        <f>IFERROR(VLOOKUP($E213,'Product Master'!B:E,2,),"Enter Data in Product Master")</f>
        <v>Gene Read DNA FFPE kit (Qiagen)</v>
      </c>
      <c r="D213" s="24">
        <f>VLOOKUP(E213,'Product Master'!B:G,6,)</f>
        <v>0</v>
      </c>
      <c r="E213" s="24">
        <v>180134</v>
      </c>
      <c r="F213" s="24">
        <v>160013536</v>
      </c>
      <c r="G213" s="24" t="str">
        <f>IFERROR(VLOOKUP(E213,'Product Master'!B:E,3,),"-")</f>
        <v>Kit</v>
      </c>
      <c r="H213" s="24" t="str">
        <f>IFERROR(VLOOKUP($E213,'Product Master'!B:E,4,),"-")</f>
        <v>50 Rxns</v>
      </c>
      <c r="I213" s="24">
        <v>1</v>
      </c>
      <c r="J213" s="25">
        <v>43671</v>
      </c>
      <c r="K213" s="24" t="s">
        <v>1483</v>
      </c>
      <c r="L213" s="24" t="s">
        <v>1616</v>
      </c>
      <c r="M213" s="24" t="s">
        <v>1915</v>
      </c>
      <c r="N213" s="24"/>
      <c r="O213" s="24" t="s">
        <v>1727</v>
      </c>
      <c r="P213" s="49">
        <v>15687</v>
      </c>
      <c r="Q213" s="49">
        <f t="shared" si="8"/>
        <v>15687</v>
      </c>
      <c r="R213" s="24" t="s">
        <v>230</v>
      </c>
      <c r="S213" s="66"/>
      <c r="T213" s="56" t="str">
        <f>IF(ISBLANK(VLOOKUP($E213,'Product Master'!B:F,5,FALSE)),"-",(VLOOKUP($E213,'Product Master'!B:F,5,FALSE)))</f>
        <v xml:space="preserve">AT </v>
      </c>
      <c r="U213" s="24" t="s">
        <v>2097</v>
      </c>
    </row>
    <row r="214" spans="1:21" ht="30">
      <c r="A214" s="24">
        <f t="shared" si="7"/>
        <v>213</v>
      </c>
      <c r="B214" s="25">
        <v>43207</v>
      </c>
      <c r="C214" s="55" t="str">
        <f>IFERROR(VLOOKUP($E214,'Product Master'!B:E,2,),"Enter Data in Product Master")</f>
        <v xml:space="preserve">i. QIAamp Minelute column </v>
      </c>
      <c r="D214" s="24">
        <f>VLOOKUP(E214,'Product Master'!B:G,6,)</f>
        <v>0</v>
      </c>
      <c r="E214" s="24" t="s">
        <v>2355</v>
      </c>
      <c r="F214" s="24">
        <v>160011223</v>
      </c>
      <c r="G214" s="24" t="str">
        <f>IFERROR(VLOOKUP(E214,'Product Master'!B:E,3,),"-")</f>
        <v>-</v>
      </c>
      <c r="H214" s="24" t="str">
        <f>IFERROR(VLOOKUP($E214,'Product Master'!B:E,4,),"-")</f>
        <v>-</v>
      </c>
      <c r="I214" s="24">
        <v>1</v>
      </c>
      <c r="J214" s="25" t="s">
        <v>228</v>
      </c>
      <c r="K214" s="67"/>
      <c r="L214" s="24"/>
      <c r="M214" s="24"/>
      <c r="N214" s="24"/>
      <c r="O214" s="24"/>
      <c r="P214" s="49"/>
      <c r="Q214" s="49">
        <f t="shared" si="8"/>
        <v>0</v>
      </c>
      <c r="R214" s="24" t="s">
        <v>230</v>
      </c>
      <c r="S214" s="66"/>
      <c r="T214" s="56" t="str">
        <f>IF(ISBLANK(VLOOKUP($E214,'Product Master'!B:F,5,FALSE)),"-",(VLOOKUP($E214,'Product Master'!B:F,5,FALSE)))</f>
        <v>-</v>
      </c>
      <c r="U214" s="24" t="s">
        <v>2088</v>
      </c>
    </row>
    <row r="215" spans="1:21" ht="30">
      <c r="A215" s="24">
        <f t="shared" si="7"/>
        <v>214</v>
      </c>
      <c r="B215" s="25">
        <v>43207</v>
      </c>
      <c r="C215" s="55" t="str">
        <f>IFERROR(VLOOKUP($E215,'Product Master'!B:E,2,),"Enter Data in Product Master")</f>
        <v>Gene Read DNA FFPE kit (Qiagen)</v>
      </c>
      <c r="D215" s="24">
        <f>VLOOKUP(E215,'Product Master'!B:G,6,)</f>
        <v>0</v>
      </c>
      <c r="E215" s="24">
        <v>180134</v>
      </c>
      <c r="F215" s="24">
        <v>160013505</v>
      </c>
      <c r="G215" s="24" t="str">
        <f>IFERROR(VLOOKUP(E215,'Product Master'!B:E,3,),"-")</f>
        <v>Kit</v>
      </c>
      <c r="H215" s="24" t="str">
        <f>IFERROR(VLOOKUP($E215,'Product Master'!B:E,4,),"-")</f>
        <v>50 Rxns</v>
      </c>
      <c r="I215" s="24">
        <v>1</v>
      </c>
      <c r="J215" s="25">
        <v>43669</v>
      </c>
      <c r="K215" s="67"/>
      <c r="L215" s="24"/>
      <c r="M215" s="24"/>
      <c r="N215" s="24"/>
      <c r="O215" s="24"/>
      <c r="P215" s="49"/>
      <c r="Q215" s="49">
        <f t="shared" si="8"/>
        <v>0</v>
      </c>
      <c r="R215" s="24" t="s">
        <v>230</v>
      </c>
      <c r="S215" s="66"/>
      <c r="T215" s="56" t="str">
        <f>IF(ISBLANK(VLOOKUP($E215,'Product Master'!B:F,5,FALSE)),"-",(VLOOKUP($E215,'Product Master'!B:F,5,FALSE)))</f>
        <v xml:space="preserve">AT </v>
      </c>
      <c r="U215" s="24" t="s">
        <v>2090</v>
      </c>
    </row>
    <row r="216" spans="1:21" ht="30">
      <c r="A216" s="24">
        <f t="shared" si="7"/>
        <v>215</v>
      </c>
      <c r="B216" s="25">
        <v>43207</v>
      </c>
      <c r="C216" s="55" t="str">
        <f>IFERROR(VLOOKUP($E216,'Product Master'!B:E,2,),"Enter Data in Product Master")</f>
        <v>Mouse Anti-Cytokeratin 8 FITC</v>
      </c>
      <c r="D216" s="24">
        <f>VLOOKUP(E216,'Product Master'!B:G,6,)</f>
        <v>0</v>
      </c>
      <c r="E216" s="24" t="s">
        <v>90</v>
      </c>
      <c r="F216" s="24" t="s">
        <v>1312</v>
      </c>
      <c r="G216" s="24" t="str">
        <f>IFERROR(VLOOKUP(E216,'Product Master'!B:E,3,),"-")</f>
        <v>Vial</v>
      </c>
      <c r="H216" s="24" t="str">
        <f>IFERROR(VLOOKUP($E216,'Product Master'!B:E,4,),"-")</f>
        <v>0.2 ml</v>
      </c>
      <c r="I216" s="24">
        <v>2</v>
      </c>
      <c r="J216" s="25">
        <v>43647</v>
      </c>
      <c r="K216" s="24" t="s">
        <v>1484</v>
      </c>
      <c r="L216" s="24" t="s">
        <v>1617</v>
      </c>
      <c r="M216" s="24" t="s">
        <v>1916</v>
      </c>
      <c r="N216" s="24"/>
      <c r="O216" s="24" t="s">
        <v>1728</v>
      </c>
      <c r="P216" s="49">
        <v>20100</v>
      </c>
      <c r="Q216" s="49">
        <f t="shared" si="8"/>
        <v>40200</v>
      </c>
      <c r="R216" s="24" t="s">
        <v>230</v>
      </c>
      <c r="S216" s="66"/>
      <c r="T216" s="56" t="str">
        <f>IF(ISBLANK(VLOOKUP($E216,'Product Master'!B:F,5,FALSE)),"-",(VLOOKUP($E216,'Product Master'!B:F,5,FALSE)))</f>
        <v>2-8°C</v>
      </c>
      <c r="U216" s="24" t="s">
        <v>2088</v>
      </c>
    </row>
    <row r="217" spans="1:21" ht="30">
      <c r="A217" s="24">
        <f t="shared" si="7"/>
        <v>216</v>
      </c>
      <c r="B217" s="25">
        <v>43207</v>
      </c>
      <c r="C217" s="55" t="str">
        <f>IFERROR(VLOOKUP($E217,'Product Master'!B:E,2,),"Enter Data in Product Master")</f>
        <v>Mouse Anti-Cytokeratin 19 (Zelle)</v>
      </c>
      <c r="D217" s="24">
        <f>VLOOKUP(E217,'Product Master'!B:G,6,)</f>
        <v>0</v>
      </c>
      <c r="E217" s="24" t="s">
        <v>91</v>
      </c>
      <c r="F217" s="24" t="s">
        <v>1313</v>
      </c>
      <c r="G217" s="24" t="str">
        <f>IFERROR(VLOOKUP(E217,'Product Master'!B:E,3,),"-")</f>
        <v>Vial</v>
      </c>
      <c r="H217" s="24" t="str">
        <f>IFERROR(VLOOKUP($E217,'Product Master'!B:E,4,),"-")</f>
        <v>0.2 ml</v>
      </c>
      <c r="I217" s="24">
        <v>2</v>
      </c>
      <c r="J217" s="25">
        <v>43617</v>
      </c>
      <c r="K217" s="24" t="s">
        <v>1484</v>
      </c>
      <c r="L217" s="24"/>
      <c r="M217" s="24" t="s">
        <v>1916</v>
      </c>
      <c r="N217" s="24"/>
      <c r="O217" s="24" t="s">
        <v>1728</v>
      </c>
      <c r="P217" s="49">
        <v>20100</v>
      </c>
      <c r="Q217" s="49">
        <f t="shared" si="8"/>
        <v>40200</v>
      </c>
      <c r="R217" s="24" t="s">
        <v>230</v>
      </c>
      <c r="S217" s="66"/>
      <c r="T217" s="56" t="str">
        <f>IF(ISBLANK(VLOOKUP($E217,'Product Master'!B:F,5,FALSE)),"-",(VLOOKUP($E217,'Product Master'!B:F,5,FALSE)))</f>
        <v>2-8°C</v>
      </c>
      <c r="U217" s="24" t="s">
        <v>2088</v>
      </c>
    </row>
    <row r="218" spans="1:21" ht="60">
      <c r="A218" s="24">
        <f t="shared" si="7"/>
        <v>217</v>
      </c>
      <c r="B218" s="25">
        <v>43207</v>
      </c>
      <c r="C218" s="55" t="str">
        <f>IFERROR(VLOOKUP($E218,'Product Master'!B:E,2,),"Enter Data in Product Master")</f>
        <v xml:space="preserve">Taq DNA Polymerase </v>
      </c>
      <c r="D218" s="24">
        <f>VLOOKUP(E218,'Product Master'!B:G,6,)</f>
        <v>0</v>
      </c>
      <c r="E218" s="24">
        <v>639209</v>
      </c>
      <c r="F218" s="24" t="s">
        <v>1314</v>
      </c>
      <c r="G218" s="24" t="str">
        <f>IFERROR(VLOOKUP(E218,'Product Master'!B:E,3,),"-")</f>
        <v>-</v>
      </c>
      <c r="H218" s="24" t="str">
        <f>IFERROR(VLOOKUP($E218,'Product Master'!B:E,4,),"-")</f>
        <v>500 Rxns</v>
      </c>
      <c r="I218" s="24">
        <v>1</v>
      </c>
      <c r="J218" s="25" t="s">
        <v>228</v>
      </c>
      <c r="K218" s="24" t="s">
        <v>1485</v>
      </c>
      <c r="L218" s="24" t="s">
        <v>1618</v>
      </c>
      <c r="M218" s="24" t="s">
        <v>1917</v>
      </c>
      <c r="N218" s="24"/>
      <c r="O218" s="24" t="s">
        <v>1729</v>
      </c>
      <c r="P218" s="49">
        <v>69739</v>
      </c>
      <c r="Q218" s="49">
        <f t="shared" si="8"/>
        <v>69739</v>
      </c>
      <c r="R218" s="24" t="s">
        <v>230</v>
      </c>
      <c r="S218" s="66"/>
      <c r="T218" s="56">
        <f>IF(ISBLANK(VLOOKUP($E218,'Product Master'!B:F,5,FALSE)),"-",(VLOOKUP($E218,'Product Master'!B:F,5,FALSE)))</f>
        <v>-20</v>
      </c>
      <c r="U218" s="24" t="s">
        <v>2090</v>
      </c>
    </row>
    <row r="219" spans="1:21" ht="30">
      <c r="A219" s="24">
        <f t="shared" si="7"/>
        <v>218</v>
      </c>
      <c r="B219" s="25">
        <v>43207</v>
      </c>
      <c r="C219" s="55" t="str">
        <f>IFERROR(VLOOKUP($E219,'Product Master'!B:E,2,),"Enter Data in Product Master")</f>
        <v>Paraplast wax tissue high melt</v>
      </c>
      <c r="D219" s="24">
        <f>VLOOKUP(E219,'Product Master'!B:G,6,)</f>
        <v>0</v>
      </c>
      <c r="E219" s="24">
        <v>39601095</v>
      </c>
      <c r="F219" s="24">
        <v>1712049</v>
      </c>
      <c r="G219" s="24" t="str">
        <f>IFERROR(VLOOKUP(E219,'Product Master'!B:E,3,),"-")</f>
        <v>-</v>
      </c>
      <c r="H219" s="24" t="str">
        <f>IFERROR(VLOOKUP($E219,'Product Master'!B:E,4,),"-")</f>
        <v>8 Kg</v>
      </c>
      <c r="I219" s="24">
        <v>1</v>
      </c>
      <c r="J219" s="25">
        <v>44896</v>
      </c>
      <c r="K219" s="24" t="s">
        <v>1486</v>
      </c>
      <c r="L219" s="24" t="s">
        <v>1619</v>
      </c>
      <c r="M219" s="24" t="s">
        <v>1918</v>
      </c>
      <c r="N219" s="24"/>
      <c r="O219" s="24" t="s">
        <v>1730</v>
      </c>
      <c r="P219" s="49">
        <v>6800</v>
      </c>
      <c r="Q219" s="49">
        <f t="shared" si="8"/>
        <v>6800</v>
      </c>
      <c r="R219" s="24" t="s">
        <v>230</v>
      </c>
      <c r="S219" s="66"/>
      <c r="T219" s="56" t="str">
        <f>IF(ISBLANK(VLOOKUP($E219,'Product Master'!B:F,5,FALSE)),"-",(VLOOKUP($E219,'Product Master'!B:F,5,FALSE)))</f>
        <v>RT</v>
      </c>
      <c r="U219" s="24" t="s">
        <v>2085</v>
      </c>
    </row>
    <row r="220" spans="1:21" ht="45">
      <c r="A220" s="24">
        <f t="shared" si="7"/>
        <v>219</v>
      </c>
      <c r="B220" s="25">
        <v>43207</v>
      </c>
      <c r="C220" s="55" t="str">
        <f>IFERROR(VLOOKUP($E220,'Product Master'!B:E,2,),"Enter Data in Product Master")</f>
        <v>Slide Mailer 05 Places</v>
      </c>
      <c r="D220" s="24">
        <f>VLOOKUP(E220,'Product Master'!B:G,6,)</f>
        <v>0</v>
      </c>
      <c r="E220" s="24" t="s">
        <v>122</v>
      </c>
      <c r="F220" s="24" t="s">
        <v>1315</v>
      </c>
      <c r="G220" s="24" t="str">
        <f>IFERROR(VLOOKUP(E220,'Product Master'!B:E,3,),"-")</f>
        <v>Box</v>
      </c>
      <c r="H220" s="24" t="str">
        <f>IFERROR(VLOOKUP($E220,'Product Master'!B:E,4,),"-")</f>
        <v>25 Pcs</v>
      </c>
      <c r="I220" s="24">
        <v>1</v>
      </c>
      <c r="J220" s="25" t="s">
        <v>228</v>
      </c>
      <c r="K220" s="24" t="s">
        <v>1487</v>
      </c>
      <c r="L220" s="24" t="s">
        <v>1620</v>
      </c>
      <c r="M220" s="24" t="s">
        <v>1919</v>
      </c>
      <c r="N220" s="24"/>
      <c r="O220" s="24" t="s">
        <v>1731</v>
      </c>
      <c r="P220" s="49">
        <v>309.39999999999998</v>
      </c>
      <c r="Q220" s="49">
        <f t="shared" si="8"/>
        <v>309.39999999999998</v>
      </c>
      <c r="R220" s="24" t="s">
        <v>230</v>
      </c>
      <c r="S220" s="66"/>
      <c r="T220" s="56" t="str">
        <f>IF(ISBLANK(VLOOKUP($E220,'Product Master'!B:F,5,FALSE)),"-",(VLOOKUP($E220,'Product Master'!B:F,5,FALSE)))</f>
        <v>RT</v>
      </c>
      <c r="U220" s="24" t="s">
        <v>2089</v>
      </c>
    </row>
    <row r="221" spans="1:21" ht="45">
      <c r="A221" s="24">
        <f t="shared" si="7"/>
        <v>220</v>
      </c>
      <c r="B221" s="25">
        <v>43207</v>
      </c>
      <c r="C221" s="55" t="str">
        <f>IFERROR(VLOOKUP($E221,'Product Master'!B:E,2,),"Enter Data in Product Master")</f>
        <v xml:space="preserve">Cervix Within normal limits </v>
      </c>
      <c r="D221" s="24">
        <f>VLOOKUP(E221,'Product Master'!B:G,6,)</f>
        <v>0</v>
      </c>
      <c r="E221" s="24" t="s">
        <v>856</v>
      </c>
      <c r="F221" s="24" t="s">
        <v>1316</v>
      </c>
      <c r="G221" s="24" t="str">
        <f>IFERROR(VLOOKUP(E221,'Product Master'!B:E,3,),"-")</f>
        <v>-</v>
      </c>
      <c r="H221" s="24" t="str">
        <f>IFERROR(VLOOKUP($E221,'Product Master'!B:E,4,),"-")</f>
        <v>12 ul</v>
      </c>
      <c r="I221" s="24">
        <v>1</v>
      </c>
      <c r="J221" s="25" t="s">
        <v>228</v>
      </c>
      <c r="K221" s="24" t="s">
        <v>1488</v>
      </c>
      <c r="L221" s="24" t="s">
        <v>1621</v>
      </c>
      <c r="M221" s="24">
        <v>18190056</v>
      </c>
      <c r="N221" s="24"/>
      <c r="O221" s="24" t="s">
        <v>1732</v>
      </c>
      <c r="P221" s="143">
        <v>39680</v>
      </c>
      <c r="Q221" s="49">
        <f t="shared" si="8"/>
        <v>39680</v>
      </c>
      <c r="R221" s="24" t="s">
        <v>230</v>
      </c>
      <c r="S221" s="66"/>
      <c r="T221" s="56" t="str">
        <f>IF(ISBLANK(VLOOKUP($E221,'Product Master'!B:F,5,FALSE)),"-",(VLOOKUP($E221,'Product Master'!B:F,5,FALSE)))</f>
        <v>-</v>
      </c>
      <c r="U221" s="24" t="s">
        <v>2106</v>
      </c>
    </row>
    <row r="222" spans="1:21" ht="30">
      <c r="A222" s="24">
        <f t="shared" si="7"/>
        <v>221</v>
      </c>
      <c r="B222" s="25">
        <v>43207</v>
      </c>
      <c r="C222" s="55" t="str">
        <f>IFERROR(VLOOKUP($E222,'Product Master'!B:E,2,),"Enter Data in Product Master")</f>
        <v>Microtome Blades-High Profile (Leica 818)</v>
      </c>
      <c r="D222" s="24">
        <f>VLOOKUP(E222,'Product Master'!B:G,6,)</f>
        <v>0</v>
      </c>
      <c r="E222" s="24">
        <v>14035838926</v>
      </c>
      <c r="F222" s="24" t="s">
        <v>1317</v>
      </c>
      <c r="G222" s="24" t="str">
        <f>IFERROR(VLOOKUP(E222,'Product Master'!B:E,3,),"-")</f>
        <v>Box</v>
      </c>
      <c r="H222" s="24" t="str">
        <f>IFERROR(VLOOKUP($E222,'Product Master'!B:E,4,),"-")</f>
        <v>50 Nos</v>
      </c>
      <c r="I222" s="24">
        <v>2</v>
      </c>
      <c r="J222" s="25" t="s">
        <v>228</v>
      </c>
      <c r="K222" s="24" t="s">
        <v>1489</v>
      </c>
      <c r="L222" s="24" t="s">
        <v>1622</v>
      </c>
      <c r="M222" s="24" t="s">
        <v>1920</v>
      </c>
      <c r="N222" s="24"/>
      <c r="O222" s="24" t="s">
        <v>1730</v>
      </c>
      <c r="P222" s="49">
        <v>7500</v>
      </c>
      <c r="Q222" s="49">
        <f t="shared" si="8"/>
        <v>15000</v>
      </c>
      <c r="R222" s="24" t="s">
        <v>230</v>
      </c>
      <c r="S222" s="66"/>
      <c r="T222" s="56" t="str">
        <f>IF(ISBLANK(VLOOKUP($E222,'Product Master'!B:F,5,FALSE)),"-",(VLOOKUP($E222,'Product Master'!B:F,5,FALSE)))</f>
        <v>RT</v>
      </c>
      <c r="U222" s="24" t="s">
        <v>2107</v>
      </c>
    </row>
    <row r="223" spans="1:21" ht="45">
      <c r="A223" s="24">
        <f t="shared" si="7"/>
        <v>222</v>
      </c>
      <c r="B223" s="25">
        <v>43208</v>
      </c>
      <c r="C223" s="55" t="str">
        <f>IFERROR(VLOOKUP($E223,'Product Master'!B:E,2,),"Enter Data in Product Master")</f>
        <v>Ion PI Hi Q Sequencing 200 kit (2 sequencings runs per initialization)</v>
      </c>
      <c r="D223" s="24">
        <f>VLOOKUP(E223,'Product Master'!B:G,6,)</f>
        <v>0</v>
      </c>
      <c r="E223" s="24" t="s">
        <v>42</v>
      </c>
      <c r="F223" s="24" t="s">
        <v>47</v>
      </c>
      <c r="G223" s="24" t="str">
        <f>IFERROR(VLOOKUP(E223,'Product Master'!B:E,3,),"-")</f>
        <v>Kit</v>
      </c>
      <c r="H223" s="24">
        <f>IFERROR(VLOOKUP($E223,'Product Master'!B:E,4,),"-")</f>
        <v>1</v>
      </c>
      <c r="I223" s="24">
        <v>5</v>
      </c>
      <c r="J223" s="25" t="s">
        <v>47</v>
      </c>
      <c r="K223" s="24" t="s">
        <v>1468</v>
      </c>
      <c r="L223" s="24" t="s">
        <v>1623</v>
      </c>
      <c r="M223" s="24" t="s">
        <v>1921</v>
      </c>
      <c r="N223" s="24"/>
      <c r="O223" s="24" t="s">
        <v>1733</v>
      </c>
      <c r="P223" s="143">
        <v>54153</v>
      </c>
      <c r="Q223" s="49">
        <f t="shared" si="8"/>
        <v>270765</v>
      </c>
      <c r="R223" s="24" t="s">
        <v>230</v>
      </c>
      <c r="S223" s="66"/>
      <c r="T223" s="56" t="str">
        <f>IF(ISBLANK(VLOOKUP($E223,'Product Master'!B:F,5,FALSE)),"-",(VLOOKUP($E223,'Product Master'!B:F,5,FALSE)))</f>
        <v>-</v>
      </c>
      <c r="U223" s="24" t="s">
        <v>47</v>
      </c>
    </row>
    <row r="224" spans="1:21" ht="30">
      <c r="A224" s="24">
        <f t="shared" si="7"/>
        <v>223</v>
      </c>
      <c r="B224" s="25">
        <v>43208</v>
      </c>
      <c r="C224" s="55" t="str">
        <f>IFERROR(VLOOKUP($E224,'Product Master'!B:E,2,),"Enter Data in Product Master")</f>
        <v>i) Ion Proton Sequencing supplies kit (RT)</v>
      </c>
      <c r="D224" s="24">
        <f>VLOOKUP(E224,'Product Master'!B:G,6,)</f>
        <v>0</v>
      </c>
      <c r="E224" s="24">
        <v>4488651</v>
      </c>
      <c r="F224" s="24" t="s">
        <v>148</v>
      </c>
      <c r="G224" s="24" t="str">
        <f>IFERROR(VLOOKUP(E224,'Product Master'!B:E,3,),"-")</f>
        <v>Kit</v>
      </c>
      <c r="H224" s="24" t="str">
        <f>IFERROR(VLOOKUP($E224,'Product Master'!B:E,4,),"-")</f>
        <v>4 initialization</v>
      </c>
      <c r="I224" s="24">
        <v>5</v>
      </c>
      <c r="J224" s="85">
        <v>43769</v>
      </c>
      <c r="K224" s="24"/>
      <c r="L224" s="24"/>
      <c r="M224" s="24"/>
      <c r="N224" s="24"/>
      <c r="O224" s="24"/>
      <c r="P224" s="49"/>
      <c r="Q224" s="49">
        <f t="shared" si="8"/>
        <v>0</v>
      </c>
      <c r="R224" s="24" t="s">
        <v>230</v>
      </c>
      <c r="S224" s="66"/>
      <c r="T224" s="56" t="str">
        <f>IF(ISBLANK(VLOOKUP($E224,'Product Master'!B:F,5,FALSE)),"-",(VLOOKUP($E224,'Product Master'!B:F,5,FALSE)))</f>
        <v xml:space="preserve">RT </v>
      </c>
      <c r="U224" s="24" t="s">
        <v>2093</v>
      </c>
    </row>
    <row r="225" spans="1:21" ht="30">
      <c r="A225" s="24">
        <f t="shared" si="7"/>
        <v>224</v>
      </c>
      <c r="B225" s="25">
        <v>43208</v>
      </c>
      <c r="C225" s="55" t="str">
        <f>IFERROR(VLOOKUP($E225,'Product Master'!B:E,2,),"Enter Data in Product Master")</f>
        <v>ii) Ion PI Hi-Q sequencing 200 solutions</v>
      </c>
      <c r="D225" s="24">
        <f>VLOOKUP(E225,'Product Master'!B:G,6,)</f>
        <v>0</v>
      </c>
      <c r="E225" s="24" t="s">
        <v>43</v>
      </c>
      <c r="F225" s="24">
        <v>1884846</v>
      </c>
      <c r="G225" s="24" t="str">
        <f>IFERROR(VLOOKUP(E225,'Product Master'!B:E,3,),"-")</f>
        <v>Kit</v>
      </c>
      <c r="H225" s="24">
        <f>IFERROR(VLOOKUP($E225,'Product Master'!B:E,4,),"-")</f>
        <v>1</v>
      </c>
      <c r="I225" s="24">
        <v>5</v>
      </c>
      <c r="J225" s="85">
        <v>43343</v>
      </c>
      <c r="K225" s="24"/>
      <c r="L225" s="24"/>
      <c r="M225" s="24"/>
      <c r="N225" s="24"/>
      <c r="O225" s="24"/>
      <c r="P225" s="49"/>
      <c r="Q225" s="49">
        <f t="shared" si="8"/>
        <v>0</v>
      </c>
      <c r="R225" s="24" t="s">
        <v>230</v>
      </c>
      <c r="S225" s="66"/>
      <c r="T225" s="56" t="str">
        <f>IF(ISBLANK(VLOOKUP($E225,'Product Master'!B:F,5,FALSE)),"-",(VLOOKUP($E225,'Product Master'!B:F,5,FALSE)))</f>
        <v>2-8°C</v>
      </c>
      <c r="U225" s="24" t="s">
        <v>2096</v>
      </c>
    </row>
    <row r="226" spans="1:21" ht="30">
      <c r="A226" s="24">
        <f t="shared" si="7"/>
        <v>225</v>
      </c>
      <c r="B226" s="25">
        <v>43208</v>
      </c>
      <c r="C226" s="55" t="str">
        <f>IFERROR(VLOOKUP($E226,'Product Master'!B:E,2,),"Enter Data in Product Master")</f>
        <v>iii) Ion PI Hi Q sequencing 200 reagent</v>
      </c>
      <c r="D226" s="24">
        <f>VLOOKUP(E226,'Product Master'!B:G,6,)</f>
        <v>0</v>
      </c>
      <c r="E226" s="24" t="s">
        <v>44</v>
      </c>
      <c r="F226" s="24">
        <v>1898260</v>
      </c>
      <c r="G226" s="24" t="str">
        <f>IFERROR(VLOOKUP(E226,'Product Master'!B:E,3,),"-")</f>
        <v>Kit</v>
      </c>
      <c r="H226" s="24">
        <f>IFERROR(VLOOKUP($E226,'Product Master'!B:E,4,),"-")</f>
        <v>1</v>
      </c>
      <c r="I226" s="24">
        <v>5</v>
      </c>
      <c r="J226" s="85">
        <v>43312</v>
      </c>
      <c r="K226" s="24"/>
      <c r="L226" s="24"/>
      <c r="M226" s="24"/>
      <c r="N226" s="24"/>
      <c r="O226" s="24"/>
      <c r="P226" s="49"/>
      <c r="Q226" s="49">
        <f t="shared" si="8"/>
        <v>0</v>
      </c>
      <c r="R226" s="24" t="s">
        <v>230</v>
      </c>
      <c r="S226" s="66"/>
      <c r="T226" s="56">
        <f>IF(ISBLANK(VLOOKUP($E226,'Product Master'!B:F,5,FALSE)),"-",(VLOOKUP($E226,'Product Master'!B:F,5,FALSE)))</f>
        <v>-20</v>
      </c>
      <c r="U226" s="24" t="s">
        <v>2090</v>
      </c>
    </row>
    <row r="227" spans="1:21" ht="30">
      <c r="A227" s="24">
        <f t="shared" si="7"/>
        <v>226</v>
      </c>
      <c r="B227" s="25">
        <v>43208</v>
      </c>
      <c r="C227" s="55" t="str">
        <f>IFERROR(VLOOKUP($E227,'Product Master'!B:E,2,),"Enter Data in Product Master")</f>
        <v>iv) Ion PI Sequencing nucleotides</v>
      </c>
      <c r="D227" s="24">
        <f>VLOOKUP(E227,'Product Master'!B:G,6,)</f>
        <v>0</v>
      </c>
      <c r="E227" s="24" t="s">
        <v>45</v>
      </c>
      <c r="F227" s="86" t="s">
        <v>140</v>
      </c>
      <c r="G227" s="24" t="str">
        <f>IFERROR(VLOOKUP(E227,'Product Master'!B:E,3,),"-")</f>
        <v>Kit</v>
      </c>
      <c r="H227" s="24">
        <f>IFERROR(VLOOKUP($E227,'Product Master'!B:E,4,),"-")</f>
        <v>1</v>
      </c>
      <c r="I227" s="24">
        <v>5</v>
      </c>
      <c r="J227" s="85">
        <v>43404</v>
      </c>
      <c r="K227" s="24"/>
      <c r="L227" s="24"/>
      <c r="M227" s="24"/>
      <c r="N227" s="24"/>
      <c r="O227" s="24"/>
      <c r="P227" s="49"/>
      <c r="Q227" s="49">
        <f t="shared" si="8"/>
        <v>0</v>
      </c>
      <c r="R227" s="24" t="s">
        <v>230</v>
      </c>
      <c r="S227" s="66"/>
      <c r="T227" s="56">
        <f>IF(ISBLANK(VLOOKUP($E227,'Product Master'!B:F,5,FALSE)),"-",(VLOOKUP($E227,'Product Master'!B:F,5,FALSE)))</f>
        <v>-20</v>
      </c>
      <c r="U227" s="24" t="s">
        <v>2090</v>
      </c>
    </row>
    <row r="228" spans="1:21" ht="45">
      <c r="A228" s="24">
        <f t="shared" si="7"/>
        <v>227</v>
      </c>
      <c r="B228" s="25">
        <v>43208</v>
      </c>
      <c r="C228" s="55" t="str">
        <f>IFERROR(VLOOKUP($E228,'Product Master'!B:E,2,),"Enter Data in Product Master")</f>
        <v>Ion PI Hi Q Sequencing 200 kit (2 sequencings runs per initialization)</v>
      </c>
      <c r="D228" s="24">
        <f>VLOOKUP(E228,'Product Master'!B:G,6,)</f>
        <v>0</v>
      </c>
      <c r="E228" s="24" t="s">
        <v>42</v>
      </c>
      <c r="F228" s="24" t="s">
        <v>47</v>
      </c>
      <c r="G228" s="24" t="str">
        <f>IFERROR(VLOOKUP(E228,'Product Master'!B:E,3,),"-")</f>
        <v>Kit</v>
      </c>
      <c r="H228" s="24">
        <f>IFERROR(VLOOKUP($E228,'Product Master'!B:E,4,),"-")</f>
        <v>1</v>
      </c>
      <c r="I228" s="24">
        <v>3</v>
      </c>
      <c r="J228" s="25" t="s">
        <v>47</v>
      </c>
      <c r="K228" s="24" t="s">
        <v>1462</v>
      </c>
      <c r="L228" s="24" t="s">
        <v>1624</v>
      </c>
      <c r="M228" s="24" t="s">
        <v>1922</v>
      </c>
      <c r="N228" s="24"/>
      <c r="O228" s="24" t="s">
        <v>1734</v>
      </c>
      <c r="P228" s="143">
        <v>54153</v>
      </c>
      <c r="Q228" s="49">
        <f t="shared" si="8"/>
        <v>162459</v>
      </c>
      <c r="R228" s="24" t="s">
        <v>230</v>
      </c>
      <c r="S228" s="66"/>
      <c r="T228" s="56" t="str">
        <f>IF(ISBLANK(VLOOKUP($E228,'Product Master'!B:F,5,FALSE)),"-",(VLOOKUP($E228,'Product Master'!B:F,5,FALSE)))</f>
        <v>-</v>
      </c>
      <c r="U228" s="24" t="s">
        <v>47</v>
      </c>
    </row>
    <row r="229" spans="1:21" ht="30">
      <c r="A229" s="24">
        <f t="shared" si="7"/>
        <v>228</v>
      </c>
      <c r="B229" s="25">
        <v>43208</v>
      </c>
      <c r="C229" s="55" t="str">
        <f>IFERROR(VLOOKUP($E229,'Product Master'!B:E,2,),"Enter Data in Product Master")</f>
        <v>i) Ion Proton Sequencing supplies kit (RT)</v>
      </c>
      <c r="D229" s="24">
        <f>VLOOKUP(E229,'Product Master'!B:G,6,)</f>
        <v>0</v>
      </c>
      <c r="E229" s="24">
        <v>4488651</v>
      </c>
      <c r="F229" s="24" t="s">
        <v>148</v>
      </c>
      <c r="G229" s="24" t="str">
        <f>IFERROR(VLOOKUP(E229,'Product Master'!B:E,3,),"-")</f>
        <v>Kit</v>
      </c>
      <c r="H229" s="24" t="str">
        <f>IFERROR(VLOOKUP($E229,'Product Master'!B:E,4,),"-")</f>
        <v>4 initialization</v>
      </c>
      <c r="I229" s="24">
        <v>3</v>
      </c>
      <c r="J229" s="85">
        <v>43769</v>
      </c>
      <c r="K229" s="67"/>
      <c r="L229" s="24"/>
      <c r="M229" s="24"/>
      <c r="N229" s="24"/>
      <c r="O229" s="24"/>
      <c r="P229" s="49"/>
      <c r="Q229" s="49">
        <f t="shared" si="8"/>
        <v>0</v>
      </c>
      <c r="R229" s="67"/>
      <c r="S229" s="66"/>
      <c r="T229" s="56" t="str">
        <f>IF(ISBLANK(VLOOKUP($E229,'Product Master'!B:F,5,FALSE)),"-",(VLOOKUP($E229,'Product Master'!B:F,5,FALSE)))</f>
        <v xml:space="preserve">RT </v>
      </c>
      <c r="U229" s="24" t="s">
        <v>2093</v>
      </c>
    </row>
    <row r="230" spans="1:21" ht="30">
      <c r="A230" s="24">
        <f t="shared" si="7"/>
        <v>229</v>
      </c>
      <c r="B230" s="25">
        <v>43208</v>
      </c>
      <c r="C230" s="55" t="str">
        <f>IFERROR(VLOOKUP($E230,'Product Master'!B:E,2,),"Enter Data in Product Master")</f>
        <v>ii) Ion PI Hi-Q sequencing 200 solutions</v>
      </c>
      <c r="D230" s="24">
        <f>VLOOKUP(E230,'Product Master'!B:G,6,)</f>
        <v>0</v>
      </c>
      <c r="E230" s="24" t="s">
        <v>43</v>
      </c>
      <c r="F230" s="24">
        <v>1884846</v>
      </c>
      <c r="G230" s="24" t="str">
        <f>IFERROR(VLOOKUP(E230,'Product Master'!B:E,3,),"-")</f>
        <v>Kit</v>
      </c>
      <c r="H230" s="24">
        <f>IFERROR(VLOOKUP($E230,'Product Master'!B:E,4,),"-")</f>
        <v>1</v>
      </c>
      <c r="I230" s="24">
        <v>3</v>
      </c>
      <c r="J230" s="85">
        <v>43343</v>
      </c>
      <c r="K230" s="67"/>
      <c r="L230" s="24"/>
      <c r="M230" s="24"/>
      <c r="N230" s="24"/>
      <c r="O230" s="24"/>
      <c r="P230" s="49"/>
      <c r="Q230" s="49">
        <f t="shared" si="8"/>
        <v>0</v>
      </c>
      <c r="R230" s="67"/>
      <c r="S230" s="66"/>
      <c r="T230" s="56" t="str">
        <f>IF(ISBLANK(VLOOKUP($E230,'Product Master'!B:F,5,FALSE)),"-",(VLOOKUP($E230,'Product Master'!B:F,5,FALSE)))</f>
        <v>2-8°C</v>
      </c>
      <c r="U230" s="24" t="s">
        <v>2096</v>
      </c>
    </row>
    <row r="231" spans="1:21" ht="30">
      <c r="A231" s="24">
        <f t="shared" si="7"/>
        <v>230</v>
      </c>
      <c r="B231" s="25">
        <v>43208</v>
      </c>
      <c r="C231" s="55" t="str">
        <f>IFERROR(VLOOKUP($E231,'Product Master'!B:E,2,),"Enter Data in Product Master")</f>
        <v>iii) Ion PI Hi Q sequencing 200 reagent</v>
      </c>
      <c r="D231" s="24">
        <f>VLOOKUP(E231,'Product Master'!B:G,6,)</f>
        <v>0</v>
      </c>
      <c r="E231" s="24" t="s">
        <v>44</v>
      </c>
      <c r="F231" s="24">
        <v>1898260</v>
      </c>
      <c r="G231" s="24" t="str">
        <f>IFERROR(VLOOKUP(E231,'Product Master'!B:E,3,),"-")</f>
        <v>Kit</v>
      </c>
      <c r="H231" s="24">
        <f>IFERROR(VLOOKUP($E231,'Product Master'!B:E,4,),"-")</f>
        <v>1</v>
      </c>
      <c r="I231" s="24">
        <v>3</v>
      </c>
      <c r="J231" s="85">
        <v>43312</v>
      </c>
      <c r="K231" s="67"/>
      <c r="L231" s="24"/>
      <c r="M231" s="24"/>
      <c r="N231" s="24"/>
      <c r="O231" s="24"/>
      <c r="P231" s="49"/>
      <c r="Q231" s="49">
        <f t="shared" si="8"/>
        <v>0</v>
      </c>
      <c r="R231" s="67"/>
      <c r="S231" s="66"/>
      <c r="T231" s="56">
        <f>IF(ISBLANK(VLOOKUP($E231,'Product Master'!B:F,5,FALSE)),"-",(VLOOKUP($E231,'Product Master'!B:F,5,FALSE)))</f>
        <v>-20</v>
      </c>
      <c r="U231" s="24" t="s">
        <v>2090</v>
      </c>
    </row>
    <row r="232" spans="1:21" ht="15">
      <c r="A232" s="24">
        <f t="shared" si="7"/>
        <v>231</v>
      </c>
      <c r="B232" s="25">
        <v>43208</v>
      </c>
      <c r="C232" s="55" t="str">
        <f>IFERROR(VLOOKUP($E232,'Product Master'!B:E,2,),"Enter Data in Product Master")</f>
        <v>iv) Ion PI Sequencing nucleotides</v>
      </c>
      <c r="D232" s="24">
        <f>VLOOKUP(E232,'Product Master'!B:G,6,)</f>
        <v>0</v>
      </c>
      <c r="E232" s="24" t="s">
        <v>45</v>
      </c>
      <c r="F232" s="86" t="s">
        <v>140</v>
      </c>
      <c r="G232" s="24" t="str">
        <f>IFERROR(VLOOKUP(E232,'Product Master'!B:E,3,),"-")</f>
        <v>Kit</v>
      </c>
      <c r="H232" s="24">
        <f>IFERROR(VLOOKUP($E232,'Product Master'!B:E,4,),"-")</f>
        <v>1</v>
      </c>
      <c r="I232" s="24">
        <v>3</v>
      </c>
      <c r="J232" s="85">
        <v>43404</v>
      </c>
      <c r="K232" s="67"/>
      <c r="L232" s="24"/>
      <c r="M232" s="24"/>
      <c r="N232" s="24"/>
      <c r="O232" s="24"/>
      <c r="P232" s="49"/>
      <c r="Q232" s="49">
        <f t="shared" si="8"/>
        <v>0</v>
      </c>
      <c r="R232" s="67"/>
      <c r="S232" s="66"/>
      <c r="T232" s="56">
        <f>IF(ISBLANK(VLOOKUP($E232,'Product Master'!B:F,5,FALSE)),"-",(VLOOKUP($E232,'Product Master'!B:F,5,FALSE)))</f>
        <v>-20</v>
      </c>
      <c r="U232" s="24" t="s">
        <v>2090</v>
      </c>
    </row>
    <row r="233" spans="1:21" ht="45">
      <c r="A233" s="24">
        <f t="shared" si="7"/>
        <v>232</v>
      </c>
      <c r="B233" s="25">
        <v>43208</v>
      </c>
      <c r="C233" s="55" t="str">
        <f>IFERROR(VLOOKUP($E233,'Product Master'!B:E,2,),"Enter Data in Product Master")</f>
        <v>Polyclonal rabbit anti-human c-erbB-2 Oncoprotein</v>
      </c>
      <c r="D233" s="24">
        <f>VLOOKUP(E233,'Product Master'!B:G,6,)</f>
        <v>0</v>
      </c>
      <c r="E233" s="24" t="s">
        <v>729</v>
      </c>
      <c r="F233" s="24">
        <v>20046783</v>
      </c>
      <c r="G233" s="24" t="str">
        <f>IFERROR(VLOOKUP(E233,'Product Master'!B:E,3,),"-")</f>
        <v>-</v>
      </c>
      <c r="H233" s="24" t="str">
        <f>IFERROR(VLOOKUP($E233,'Product Master'!B:E,4,),"-")</f>
        <v>0.2 ml</v>
      </c>
      <c r="I233" s="24">
        <v>2</v>
      </c>
      <c r="J233" s="25">
        <v>43922</v>
      </c>
      <c r="K233" s="67" t="s">
        <v>1490</v>
      </c>
      <c r="L233" s="24" t="s">
        <v>1625</v>
      </c>
      <c r="M233" s="24" t="s">
        <v>1923</v>
      </c>
      <c r="N233" s="24"/>
      <c r="O233" s="24" t="s">
        <v>1735</v>
      </c>
      <c r="P233" s="49">
        <v>29450</v>
      </c>
      <c r="Q233" s="49">
        <f t="shared" si="8"/>
        <v>58900</v>
      </c>
      <c r="R233" s="24" t="s">
        <v>230</v>
      </c>
      <c r="S233" s="66"/>
      <c r="T233" s="56" t="str">
        <f>IF(ISBLANK(VLOOKUP($E233,'Product Master'!B:F,5,FALSE)),"-",(VLOOKUP($E233,'Product Master'!B:F,5,FALSE)))</f>
        <v>2-8°C</v>
      </c>
      <c r="U233" s="24" t="s">
        <v>2088</v>
      </c>
    </row>
    <row r="234" spans="1:21" ht="45">
      <c r="A234" s="24">
        <f t="shared" si="7"/>
        <v>233</v>
      </c>
      <c r="B234" s="25">
        <v>43208</v>
      </c>
      <c r="C234" s="55" t="str">
        <f>IFERROR(VLOOKUP($E234,'Product Master'!B:E,2,),"Enter Data in Product Master")</f>
        <v xml:space="preserve">Deparaffinization solution </v>
      </c>
      <c r="D234" s="24">
        <f>VLOOKUP(E234,'Product Master'!B:G,6,)</f>
        <v>0</v>
      </c>
      <c r="E234" s="24">
        <v>19093</v>
      </c>
      <c r="F234" s="24">
        <v>157052025</v>
      </c>
      <c r="G234" s="24" t="str">
        <f>IFERROR(VLOOKUP(E234,'Product Master'!B:E,3,),"-")</f>
        <v>-</v>
      </c>
      <c r="H234" s="24" t="str">
        <f>IFERROR(VLOOKUP($E234,'Product Master'!B:E,4,),"-")</f>
        <v>16 ml</v>
      </c>
      <c r="I234" s="24">
        <v>1</v>
      </c>
      <c r="J234" s="25">
        <v>43953</v>
      </c>
      <c r="K234" s="67" t="s">
        <v>1481</v>
      </c>
      <c r="L234" s="24" t="s">
        <v>1626</v>
      </c>
      <c r="M234" s="24" t="s">
        <v>1924</v>
      </c>
      <c r="N234" s="24"/>
      <c r="O234" s="24" t="s">
        <v>1736</v>
      </c>
      <c r="P234" s="49">
        <v>9830</v>
      </c>
      <c r="Q234" s="49">
        <f t="shared" si="8"/>
        <v>9830</v>
      </c>
      <c r="R234" s="24" t="s">
        <v>230</v>
      </c>
      <c r="S234" s="66"/>
      <c r="T234" s="56" t="str">
        <f>IF(ISBLANK(VLOOKUP($E234,'Product Master'!B:F,5,FALSE)),"-",(VLOOKUP($E234,'Product Master'!B:F,5,FALSE)))</f>
        <v xml:space="preserve">AT </v>
      </c>
      <c r="U234" s="24" t="s">
        <v>2097</v>
      </c>
    </row>
    <row r="235" spans="1:21" ht="45">
      <c r="A235" s="24">
        <f t="shared" si="7"/>
        <v>234</v>
      </c>
      <c r="B235" s="25">
        <v>43208</v>
      </c>
      <c r="C235" s="55" t="str">
        <f>IFERROR(VLOOKUP($E235,'Product Master'!B:E,2,),"Enter Data in Product Master")</f>
        <v>ExoRNeasy Serum/Plasma Maxi kit Qiagen</v>
      </c>
      <c r="D235" s="24">
        <f>VLOOKUP(E235,'Product Master'!B:G,6,)</f>
        <v>0</v>
      </c>
      <c r="E235" s="24">
        <v>77064</v>
      </c>
      <c r="F235" s="24">
        <v>157056684</v>
      </c>
      <c r="G235" s="24" t="str">
        <f>IFERROR(VLOOKUP(E235,'Product Master'!B:E,3,),"-")</f>
        <v>Kit</v>
      </c>
      <c r="H235" s="24" t="str">
        <f>IFERROR(VLOOKUP($E235,'Product Master'!B:E,4,),"-")</f>
        <v>50 rxns</v>
      </c>
      <c r="I235" s="24">
        <v>1</v>
      </c>
      <c r="J235" s="25">
        <v>43630</v>
      </c>
      <c r="K235" s="67" t="s">
        <v>1491</v>
      </c>
      <c r="L235" s="24" t="s">
        <v>1627</v>
      </c>
      <c r="M235" s="24" t="s">
        <v>1925</v>
      </c>
      <c r="N235" s="24"/>
      <c r="O235" s="24" t="s">
        <v>1737</v>
      </c>
      <c r="P235" s="143">
        <v>135891</v>
      </c>
      <c r="Q235" s="49">
        <f t="shared" si="8"/>
        <v>135891</v>
      </c>
      <c r="R235" s="24" t="s">
        <v>230</v>
      </c>
      <c r="S235" s="66"/>
      <c r="T235" s="56" t="str">
        <f>IF(ISBLANK(VLOOKUP($E235,'Product Master'!B:F,5,FALSE)),"-",(VLOOKUP($E235,'Product Master'!B:F,5,FALSE)))</f>
        <v xml:space="preserve">AT </v>
      </c>
      <c r="U235" s="24" t="s">
        <v>2092</v>
      </c>
    </row>
    <row r="236" spans="1:21" ht="15">
      <c r="A236" s="24">
        <f t="shared" si="7"/>
        <v>235</v>
      </c>
      <c r="B236" s="25">
        <v>43208</v>
      </c>
      <c r="C236" s="55" t="str">
        <f>IFERROR(VLOOKUP($E236,'Product Master'!B:E,2,),"Enter Data in Product Master")</f>
        <v>i) QIAzol Lysis Reagent 50 ml</v>
      </c>
      <c r="D236" s="24">
        <f>VLOOKUP(E236,'Product Master'!B:G,6,)</f>
        <v>0</v>
      </c>
      <c r="E236" s="24" t="s">
        <v>1247</v>
      </c>
      <c r="F236" s="24">
        <v>557015613</v>
      </c>
      <c r="G236" s="24" t="str">
        <f>IFERROR(VLOOKUP(E236,'Product Master'!B:E,3,),"-")</f>
        <v>-</v>
      </c>
      <c r="H236" s="24" t="str">
        <f>IFERROR(VLOOKUP($E236,'Product Master'!B:E,4,),"-")</f>
        <v>50 ml</v>
      </c>
      <c r="I236" s="24">
        <v>1</v>
      </c>
      <c r="J236" s="25">
        <v>44870</v>
      </c>
      <c r="K236" s="67"/>
      <c r="L236" s="24"/>
      <c r="M236" s="24"/>
      <c r="N236" s="24"/>
      <c r="O236" s="24"/>
      <c r="P236" s="49"/>
      <c r="Q236" s="49">
        <f t="shared" si="8"/>
        <v>0</v>
      </c>
      <c r="R236" s="67"/>
      <c r="S236" s="66"/>
      <c r="T236" s="56" t="str">
        <f>IF(ISBLANK(VLOOKUP($E236,'Product Master'!B:F,5,FALSE)),"-",(VLOOKUP($E236,'Product Master'!B:F,5,FALSE)))</f>
        <v>AT</v>
      </c>
      <c r="U236" s="24"/>
    </row>
    <row r="237" spans="1:21" ht="15">
      <c r="A237" s="24">
        <f t="shared" si="7"/>
        <v>236</v>
      </c>
      <c r="B237" s="25">
        <v>43208</v>
      </c>
      <c r="C237" s="55" t="str">
        <f>IFERROR(VLOOKUP($E237,'Product Master'!B:E,2,),"Enter Data in Product Master")</f>
        <v>ii.ExoRNeasy column</v>
      </c>
      <c r="D237" s="24">
        <f>VLOOKUP(E237,'Product Master'!B:G,6,)</f>
        <v>0</v>
      </c>
      <c r="E237" s="24" t="s">
        <v>1252</v>
      </c>
      <c r="F237" s="24">
        <v>157048489</v>
      </c>
      <c r="G237" s="24">
        <f>IFERROR(VLOOKUP(E237,'Product Master'!B:E,3,),"-")</f>
        <v>0</v>
      </c>
      <c r="H237" s="24" t="str">
        <f>IFERROR(VLOOKUP($E237,'Product Master'!B:E,4,),"-")</f>
        <v>50 column</v>
      </c>
      <c r="I237" s="24">
        <v>1</v>
      </c>
      <c r="J237" s="25" t="s">
        <v>228</v>
      </c>
      <c r="K237" s="67"/>
      <c r="L237" s="24"/>
      <c r="M237" s="24"/>
      <c r="N237" s="24"/>
      <c r="O237" s="24"/>
      <c r="P237" s="49"/>
      <c r="Q237" s="49">
        <f t="shared" si="8"/>
        <v>0</v>
      </c>
      <c r="R237" s="67"/>
      <c r="S237" s="66"/>
      <c r="T237" s="56" t="str">
        <f>IF(ISBLANK(VLOOKUP($E237,'Product Master'!B:F,5,FALSE)),"-",(VLOOKUP($E237,'Product Master'!B:F,5,FALSE)))</f>
        <v>RT</v>
      </c>
      <c r="U237" s="24"/>
    </row>
    <row r="238" spans="1:21" ht="45">
      <c r="A238" s="24">
        <f t="shared" si="7"/>
        <v>237</v>
      </c>
      <c r="B238" s="25">
        <v>43208</v>
      </c>
      <c r="C238" s="55" t="str">
        <f>IFERROR(VLOOKUP($E238,'Product Master'!B:E,2,),"Enter Data in Product Master")</f>
        <v>Filter tips 1000 ul Tarson</v>
      </c>
      <c r="D238" s="24">
        <f>VLOOKUP(E238,'Product Master'!B:G,6,)</f>
        <v>0</v>
      </c>
      <c r="E238" s="24">
        <v>527106</v>
      </c>
      <c r="F238" s="24" t="s">
        <v>1318</v>
      </c>
      <c r="G238" s="24" t="str">
        <f>IFERROR(VLOOKUP(E238,'Product Master'!B:E,3,),"-")</f>
        <v>Box</v>
      </c>
      <c r="H238" s="24" t="str">
        <f>IFERROR(VLOOKUP($E238,'Product Master'!B:E,4,),"-")</f>
        <v>500 pcs</v>
      </c>
      <c r="I238" s="24">
        <v>30</v>
      </c>
      <c r="J238" s="25" t="s">
        <v>228</v>
      </c>
      <c r="K238" s="67" t="s">
        <v>1492</v>
      </c>
      <c r="L238" s="24" t="s">
        <v>1628</v>
      </c>
      <c r="M238" s="24" t="s">
        <v>1926</v>
      </c>
      <c r="N238" s="24"/>
      <c r="O238" s="24" t="s">
        <v>1738</v>
      </c>
      <c r="P238" s="49">
        <v>959.2</v>
      </c>
      <c r="Q238" s="49">
        <f t="shared" si="8"/>
        <v>28776</v>
      </c>
      <c r="R238" s="24" t="s">
        <v>230</v>
      </c>
      <c r="S238" s="66"/>
      <c r="T238" s="56" t="str">
        <f>IF(ISBLANK(VLOOKUP($E238,'Product Master'!B:F,5,FALSE)),"-",(VLOOKUP($E238,'Product Master'!B:F,5,FALSE)))</f>
        <v xml:space="preserve">RT </v>
      </c>
      <c r="U238" s="24" t="s">
        <v>2089</v>
      </c>
    </row>
    <row r="239" spans="1:21" ht="45">
      <c r="A239" s="24">
        <f t="shared" si="7"/>
        <v>238</v>
      </c>
      <c r="B239" s="25">
        <v>43208</v>
      </c>
      <c r="C239" s="55" t="str">
        <f>IFERROR(VLOOKUP($E239,'Product Master'!B:E,2,),"Enter Data in Product Master")</f>
        <v>50 ml Centrifuge tube</v>
      </c>
      <c r="D239" s="24">
        <f>VLOOKUP(E239,'Product Master'!B:G,6,)</f>
        <v>0</v>
      </c>
      <c r="E239" s="24">
        <v>500041</v>
      </c>
      <c r="F239" s="86" t="s">
        <v>1319</v>
      </c>
      <c r="G239" s="24" t="str">
        <f>IFERROR(VLOOKUP(E239,'Product Master'!B:E,3,),"-")</f>
        <v>-</v>
      </c>
      <c r="H239" s="24" t="str">
        <f>IFERROR(VLOOKUP($E239,'Product Master'!B:E,4,),"-")</f>
        <v>500 Pcs</v>
      </c>
      <c r="I239" s="24">
        <v>2</v>
      </c>
      <c r="J239" s="25" t="s">
        <v>228</v>
      </c>
      <c r="K239" s="67" t="s">
        <v>1447</v>
      </c>
      <c r="L239" s="24" t="s">
        <v>1629</v>
      </c>
      <c r="M239" s="24" t="s">
        <v>1927</v>
      </c>
      <c r="N239" s="24"/>
      <c r="O239" s="24" t="s">
        <v>1739</v>
      </c>
      <c r="P239" s="49">
        <v>3609.06</v>
      </c>
      <c r="Q239" s="49">
        <f t="shared" si="8"/>
        <v>7218.12</v>
      </c>
      <c r="R239" s="24" t="s">
        <v>230</v>
      </c>
      <c r="S239" s="66"/>
      <c r="T239" s="56" t="str">
        <f>IF(ISBLANK(VLOOKUP($E239,'Product Master'!B:F,5,FALSE)),"-",(VLOOKUP($E239,'Product Master'!B:F,5,FALSE)))</f>
        <v xml:space="preserve">RT </v>
      </c>
      <c r="U239" s="24" t="s">
        <v>2105</v>
      </c>
    </row>
    <row r="240" spans="1:21" ht="30">
      <c r="A240" s="24">
        <f t="shared" si="7"/>
        <v>239</v>
      </c>
      <c r="B240" s="25">
        <v>43209</v>
      </c>
      <c r="C240" s="55" t="str">
        <f>IFERROR(VLOOKUP($E240,'Product Master'!B:E,2,),"Enter Data in Product Master")</f>
        <v>Barcode label Printer (SR-54J172500976) Zebra</v>
      </c>
      <c r="D240" s="24">
        <f>VLOOKUP(E240,'Product Master'!B:G,6,)</f>
        <v>0</v>
      </c>
      <c r="E240" s="24" t="s">
        <v>891</v>
      </c>
      <c r="F240" s="24" t="s">
        <v>47</v>
      </c>
      <c r="G240" s="24" t="str">
        <f>IFERROR(VLOOKUP(E240,'Product Master'!B:E,3,),"-")</f>
        <v>-</v>
      </c>
      <c r="H240" s="24">
        <f>IFERROR(VLOOKUP($E240,'Product Master'!B:E,4,),"-")</f>
        <v>1</v>
      </c>
      <c r="I240" s="24">
        <v>1</v>
      </c>
      <c r="J240" s="25" t="s">
        <v>228</v>
      </c>
      <c r="K240" s="67" t="s">
        <v>1493</v>
      </c>
      <c r="L240" s="24" t="s">
        <v>1630</v>
      </c>
      <c r="M240" s="24" t="s">
        <v>1928</v>
      </c>
      <c r="N240" s="24"/>
      <c r="O240" s="24" t="s">
        <v>1740</v>
      </c>
      <c r="P240" s="143">
        <v>11000</v>
      </c>
      <c r="Q240" s="49">
        <f t="shared" si="8"/>
        <v>11000</v>
      </c>
      <c r="R240" s="24" t="s">
        <v>230</v>
      </c>
      <c r="S240" s="66"/>
      <c r="T240" s="56" t="str">
        <f>IF(ISBLANK(VLOOKUP($E240,'Product Master'!B:F,5,FALSE)),"-",(VLOOKUP($E240,'Product Master'!B:F,5,FALSE)))</f>
        <v>RT</v>
      </c>
      <c r="U240" s="24" t="s">
        <v>2085</v>
      </c>
    </row>
    <row r="241" spans="1:21" ht="30">
      <c r="A241" s="24">
        <f t="shared" si="7"/>
        <v>240</v>
      </c>
      <c r="B241" s="25">
        <v>43210</v>
      </c>
      <c r="C241" s="55" t="str">
        <f>IFERROR(VLOOKUP($E241,'Product Master'!B:E,2,),"Enter Data in Product Master")</f>
        <v xml:space="preserve">Tissue Culture 96 well plate </v>
      </c>
      <c r="D241" s="24">
        <f>VLOOKUP(E241,'Product Master'!B:G,6,)</f>
        <v>0</v>
      </c>
      <c r="E241" s="86" t="s">
        <v>60</v>
      </c>
      <c r="F241" s="24" t="s">
        <v>1320</v>
      </c>
      <c r="G241" s="24" t="str">
        <f>IFERROR(VLOOKUP(E241,'Product Master'!B:E,3,),"-")</f>
        <v>-</v>
      </c>
      <c r="H241" s="24" t="str">
        <f>IFERROR(VLOOKUP($E241,'Product Master'!B:E,4,),"-")</f>
        <v>100 Plates</v>
      </c>
      <c r="I241" s="24">
        <v>1</v>
      </c>
      <c r="J241" s="25" t="s">
        <v>228</v>
      </c>
      <c r="K241" s="24" t="s">
        <v>1494</v>
      </c>
      <c r="L241" s="24" t="s">
        <v>1631</v>
      </c>
      <c r="M241" s="24" t="s">
        <v>1929</v>
      </c>
      <c r="N241" s="24"/>
      <c r="O241" s="24" t="s">
        <v>1741</v>
      </c>
      <c r="P241" s="49">
        <v>6656.4</v>
      </c>
      <c r="Q241" s="49">
        <f t="shared" si="8"/>
        <v>6656.4</v>
      </c>
      <c r="R241" s="24" t="s">
        <v>230</v>
      </c>
      <c r="S241" s="66"/>
      <c r="T241" s="56" t="str">
        <f>IF(ISBLANK(VLOOKUP($E241,'Product Master'!B:F,5,FALSE)),"-",(VLOOKUP($E241,'Product Master'!B:F,5,FALSE)))</f>
        <v xml:space="preserve">RT </v>
      </c>
      <c r="U241" s="24" t="s">
        <v>2108</v>
      </c>
    </row>
    <row r="242" spans="1:21" ht="45">
      <c r="A242" s="24">
        <f t="shared" si="7"/>
        <v>241</v>
      </c>
      <c r="B242" s="25">
        <v>43210</v>
      </c>
      <c r="C242" s="55" t="str">
        <f>IFERROR(VLOOKUP($E242,'Product Master'!B:E,2,),"Enter Data in Product Master")</f>
        <v xml:space="preserve">Potassium Permanganate </v>
      </c>
      <c r="D242" s="24">
        <f>VLOOKUP(E242,'Product Master'!B:G,6,)</f>
        <v>0</v>
      </c>
      <c r="E242" s="24" t="s">
        <v>154</v>
      </c>
      <c r="F242" s="24" t="s">
        <v>47</v>
      </c>
      <c r="G242" s="24" t="str">
        <f>IFERROR(VLOOKUP(E242,'Product Master'!B:E,3,),"-")</f>
        <v>Bottle</v>
      </c>
      <c r="H242" s="24" t="str">
        <f>IFERROR(VLOOKUP($E242,'Product Master'!B:E,4,),"-")</f>
        <v>500 gm</v>
      </c>
      <c r="I242" s="24">
        <v>1</v>
      </c>
      <c r="J242" s="25" t="s">
        <v>228</v>
      </c>
      <c r="K242" s="24" t="s">
        <v>1495</v>
      </c>
      <c r="L242" s="24" t="s">
        <v>1632</v>
      </c>
      <c r="M242" s="24" t="s">
        <v>1930</v>
      </c>
      <c r="N242" s="24"/>
      <c r="O242" s="24" t="s">
        <v>1742</v>
      </c>
      <c r="P242" s="49">
        <v>434</v>
      </c>
      <c r="Q242" s="49">
        <f t="shared" si="8"/>
        <v>434</v>
      </c>
      <c r="R242" s="24" t="s">
        <v>230</v>
      </c>
      <c r="S242" s="66"/>
      <c r="T242" s="56" t="str">
        <f>IF(ISBLANK(VLOOKUP($E242,'Product Master'!B:F,5,FALSE)),"-",(VLOOKUP($E242,'Product Master'!B:F,5,FALSE)))</f>
        <v>AT</v>
      </c>
      <c r="U242" s="24" t="s">
        <v>2100</v>
      </c>
    </row>
    <row r="243" spans="1:21" ht="45">
      <c r="A243" s="24">
        <f t="shared" si="7"/>
        <v>242</v>
      </c>
      <c r="B243" s="25">
        <v>43210</v>
      </c>
      <c r="C243" s="55" t="str">
        <f>IFERROR(VLOOKUP($E243,'Product Master'!B:E,2,),"Enter Data in Product Master")</f>
        <v>Acetic Acid Glacial (Fisher Scientific)</v>
      </c>
      <c r="D243" s="24">
        <f>VLOOKUP(E243,'Product Master'!B:G,6,)</f>
        <v>0</v>
      </c>
      <c r="E243" s="24">
        <v>21055</v>
      </c>
      <c r="F243" s="24" t="s">
        <v>1321</v>
      </c>
      <c r="G243" s="24" t="str">
        <f>IFERROR(VLOOKUP(E243,'Product Master'!B:E,3,),"-")</f>
        <v>-</v>
      </c>
      <c r="H243" s="24" t="str">
        <f>IFERROR(VLOOKUP($E243,'Product Master'!B:E,4,),"-")</f>
        <v>500 ml</v>
      </c>
      <c r="I243" s="24">
        <v>2</v>
      </c>
      <c r="J243" s="25" t="s">
        <v>228</v>
      </c>
      <c r="K243" s="24" t="s">
        <v>1495</v>
      </c>
      <c r="L243" s="24"/>
      <c r="M243" s="24" t="s">
        <v>1931</v>
      </c>
      <c r="N243" s="24"/>
      <c r="O243" s="24" t="s">
        <v>1743</v>
      </c>
      <c r="P243" s="49">
        <v>242</v>
      </c>
      <c r="Q243" s="49">
        <f t="shared" si="8"/>
        <v>484</v>
      </c>
      <c r="R243" s="24" t="s">
        <v>230</v>
      </c>
      <c r="S243" s="66"/>
      <c r="T243" s="56" t="str">
        <f>IF(ISBLANK(VLOOKUP($E243,'Product Master'!B:F,5,FALSE)),"-",(VLOOKUP($E243,'Product Master'!B:F,5,FALSE)))</f>
        <v>AT</v>
      </c>
      <c r="U243" s="24" t="s">
        <v>2100</v>
      </c>
    </row>
    <row r="244" spans="1:21" ht="30">
      <c r="A244" s="24">
        <f t="shared" si="7"/>
        <v>243</v>
      </c>
      <c r="B244" s="25">
        <v>43210</v>
      </c>
      <c r="C244" s="55" t="str">
        <f>IFERROR(VLOOKUP($E244,'Product Master'!B:E,2,),"Enter Data in Product Master")</f>
        <v>Ammonia Solution 0.91 (Fisher Scientific)</v>
      </c>
      <c r="D244" s="24">
        <f>VLOOKUP(E244,'Product Master'!B:G,6,)</f>
        <v>0</v>
      </c>
      <c r="E244" s="24">
        <v>11235</v>
      </c>
      <c r="F244" s="24">
        <v>2203960817</v>
      </c>
      <c r="G244" s="24" t="str">
        <f>IFERROR(VLOOKUP(E244,'Product Master'!B:E,3,),"-")</f>
        <v>-</v>
      </c>
      <c r="H244" s="24" t="str">
        <f>IFERROR(VLOOKUP($E244,'Product Master'!B:E,4,),"-")</f>
        <v>500 ml</v>
      </c>
      <c r="I244" s="24">
        <v>2</v>
      </c>
      <c r="J244" s="25" t="s">
        <v>228</v>
      </c>
      <c r="K244" s="24" t="s">
        <v>1495</v>
      </c>
      <c r="L244" s="24"/>
      <c r="M244" s="24" t="s">
        <v>1931</v>
      </c>
      <c r="N244" s="24"/>
      <c r="O244" s="24"/>
      <c r="P244" s="49">
        <v>158</v>
      </c>
      <c r="Q244" s="49">
        <f t="shared" si="8"/>
        <v>316</v>
      </c>
      <c r="R244" s="24" t="s">
        <v>230</v>
      </c>
      <c r="S244" s="66"/>
      <c r="T244" s="56" t="str">
        <f>IF(ISBLANK(VLOOKUP($E244,'Product Master'!B:F,5,FALSE)),"-",(VLOOKUP($E244,'Product Master'!B:F,5,FALSE)))</f>
        <v>AT</v>
      </c>
      <c r="U244" s="24" t="s">
        <v>2100</v>
      </c>
    </row>
    <row r="245" spans="1:21" ht="30">
      <c r="A245" s="24">
        <f t="shared" si="7"/>
        <v>244</v>
      </c>
      <c r="B245" s="25">
        <v>43210</v>
      </c>
      <c r="C245" s="55" t="str">
        <f>IFERROR(VLOOKUP($E245,'Product Master'!B:E,2,),"Enter Data in Product Master")</f>
        <v>Glycerol (Fisher Scientific)</v>
      </c>
      <c r="D245" s="24">
        <f>VLOOKUP(E245,'Product Master'!B:G,6,)</f>
        <v>0</v>
      </c>
      <c r="E245" s="24">
        <v>24505</v>
      </c>
      <c r="F245" s="24" t="s">
        <v>1322</v>
      </c>
      <c r="G245" s="24" t="str">
        <f>IFERROR(VLOOKUP(E245,'Product Master'!B:E,3,),"-")</f>
        <v>-</v>
      </c>
      <c r="H245" s="24" t="str">
        <f>IFERROR(VLOOKUP($E245,'Product Master'!B:E,4,),"-")</f>
        <v>500 ml</v>
      </c>
      <c r="I245" s="24">
        <v>2</v>
      </c>
      <c r="J245" s="25" t="s">
        <v>228</v>
      </c>
      <c r="K245" s="24" t="s">
        <v>1495</v>
      </c>
      <c r="L245" s="24"/>
      <c r="M245" s="24" t="s">
        <v>1931</v>
      </c>
      <c r="N245" s="24"/>
      <c r="O245" s="24"/>
      <c r="P245" s="49">
        <v>279.3</v>
      </c>
      <c r="Q245" s="49">
        <f t="shared" si="8"/>
        <v>558.6</v>
      </c>
      <c r="R245" s="24" t="s">
        <v>230</v>
      </c>
      <c r="S245" s="66"/>
      <c r="T245" s="56" t="str">
        <f>IF(ISBLANK(VLOOKUP($E245,'Product Master'!B:F,5,FALSE)),"-",(VLOOKUP($E245,'Product Master'!B:F,5,FALSE)))</f>
        <v>AT</v>
      </c>
      <c r="U245" s="24" t="s">
        <v>2100</v>
      </c>
    </row>
    <row r="246" spans="1:21" ht="45">
      <c r="A246" s="24">
        <f t="shared" si="7"/>
        <v>245</v>
      </c>
      <c r="B246" s="25">
        <v>43213</v>
      </c>
      <c r="C246" s="55" t="str">
        <f>IFERROR(VLOOKUP($E246,'Product Master'!B:E,2,),"Enter Data in Product Master")</f>
        <v>Ion Ampliseq Sample ID Panel</v>
      </c>
      <c r="D246" s="24">
        <f>VLOOKUP(E246,'Product Master'!B:G,6,)</f>
        <v>0</v>
      </c>
      <c r="E246" s="24">
        <v>4479790</v>
      </c>
      <c r="F246" s="24">
        <v>1710006</v>
      </c>
      <c r="G246" s="24" t="str">
        <f>IFERROR(VLOOKUP(E246,'Product Master'!B:E,3,),"-")</f>
        <v>-</v>
      </c>
      <c r="H246" s="24" t="str">
        <f>IFERROR(VLOOKUP($E246,'Product Master'!B:E,4,),"-")</f>
        <v>96 Rxns</v>
      </c>
      <c r="I246" s="24">
        <v>1</v>
      </c>
      <c r="J246" s="25">
        <v>43910</v>
      </c>
      <c r="K246" s="67" t="s">
        <v>1496</v>
      </c>
      <c r="L246" s="24" t="s">
        <v>1633</v>
      </c>
      <c r="M246" s="24" t="s">
        <v>1932</v>
      </c>
      <c r="N246" s="24"/>
      <c r="O246" s="24" t="s">
        <v>1744</v>
      </c>
      <c r="P246" s="49">
        <v>9071</v>
      </c>
      <c r="Q246" s="49">
        <f t="shared" si="8"/>
        <v>9071</v>
      </c>
      <c r="R246" s="24" t="s">
        <v>230</v>
      </c>
      <c r="S246" s="66"/>
      <c r="T246" s="56">
        <f>IF(ISBLANK(VLOOKUP($E246,'Product Master'!B:F,5,FALSE)),"-",(VLOOKUP($E246,'Product Master'!B:F,5,FALSE)))</f>
        <v>-20</v>
      </c>
      <c r="U246" s="24" t="s">
        <v>2090</v>
      </c>
    </row>
    <row r="247" spans="1:21" ht="45">
      <c r="A247" s="24">
        <f t="shared" si="7"/>
        <v>246</v>
      </c>
      <c r="B247" s="25">
        <v>43213</v>
      </c>
      <c r="C247" s="55" t="str">
        <f>IFERROR(VLOOKUP($E247,'Product Master'!B:E,2,),"Enter Data in Product Master")</f>
        <v xml:space="preserve">Ion Ampliseq Library kit plus </v>
      </c>
      <c r="D247" s="24">
        <f>VLOOKUP(E247,'Product Master'!B:G,6,)</f>
        <v>0</v>
      </c>
      <c r="E247" s="24" t="s">
        <v>756</v>
      </c>
      <c r="F247" s="24">
        <v>1916035</v>
      </c>
      <c r="G247" s="24" t="str">
        <f>IFERROR(VLOOKUP(E247,'Product Master'!B:E,3,),"-")</f>
        <v>-</v>
      </c>
      <c r="H247" s="24" t="str">
        <f>IFERROR(VLOOKUP($E247,'Product Master'!B:E,4,),"-")</f>
        <v>96 Rxns</v>
      </c>
      <c r="I247" s="24">
        <v>1</v>
      </c>
      <c r="J247" s="25">
        <v>43373</v>
      </c>
      <c r="K247" s="67" t="s">
        <v>1497</v>
      </c>
      <c r="L247" s="24" t="s">
        <v>1634</v>
      </c>
      <c r="M247" s="24" t="s">
        <v>1933</v>
      </c>
      <c r="N247" s="24"/>
      <c r="O247" s="24" t="s">
        <v>1745</v>
      </c>
      <c r="P247" s="143">
        <v>474628</v>
      </c>
      <c r="Q247" s="49">
        <f t="shared" si="8"/>
        <v>474628</v>
      </c>
      <c r="R247" s="24" t="s">
        <v>230</v>
      </c>
      <c r="S247" s="66"/>
      <c r="T247" s="56">
        <f>IF(ISBLANK(VLOOKUP($E247,'Product Master'!B:F,5,FALSE)),"-",(VLOOKUP($E247,'Product Master'!B:F,5,FALSE)))</f>
        <v>-20</v>
      </c>
      <c r="U247" s="24" t="s">
        <v>2090</v>
      </c>
    </row>
    <row r="248" spans="1:21" ht="45">
      <c r="A248" s="24">
        <f t="shared" si="7"/>
        <v>247</v>
      </c>
      <c r="B248" s="25">
        <v>43213</v>
      </c>
      <c r="C248" s="55" t="str">
        <f>IFERROR(VLOOKUP($E248,'Product Master'!B:E,2,),"Enter Data in Product Master")</f>
        <v>Comprehensive cancer panel</v>
      </c>
      <c r="D248" s="24">
        <f>VLOOKUP(E248,'Product Master'!B:G,6,)</f>
        <v>0</v>
      </c>
      <c r="E248" s="24">
        <v>4477685</v>
      </c>
      <c r="F248" s="24">
        <v>1710008</v>
      </c>
      <c r="G248" s="24" t="str">
        <f>IFERROR(VLOOKUP(E248,'Product Master'!B:E,3,),"-")</f>
        <v>Kit</v>
      </c>
      <c r="H248" s="24" t="str">
        <f>IFERROR(VLOOKUP($E248,'Product Master'!B:E,4,),"-")</f>
        <v>8 Rxns</v>
      </c>
      <c r="I248" s="24">
        <v>2</v>
      </c>
      <c r="J248" s="25">
        <v>43907</v>
      </c>
      <c r="K248" s="24" t="s">
        <v>1448</v>
      </c>
      <c r="L248" s="24" t="s">
        <v>1635</v>
      </c>
      <c r="M248" s="24" t="s">
        <v>1934</v>
      </c>
      <c r="N248" s="24"/>
      <c r="O248" s="24" t="s">
        <v>1746</v>
      </c>
      <c r="P248" s="143">
        <v>57133.3</v>
      </c>
      <c r="Q248" s="49">
        <f t="shared" si="8"/>
        <v>114266.6</v>
      </c>
      <c r="R248" s="24" t="s">
        <v>230</v>
      </c>
      <c r="S248" s="66"/>
      <c r="T248" s="56">
        <f>IF(ISBLANK(VLOOKUP($E248,'Product Master'!B:F,5,FALSE)),"-",(VLOOKUP($E248,'Product Master'!B:F,5,FALSE)))</f>
        <v>-20</v>
      </c>
      <c r="U248" s="24" t="s">
        <v>2090</v>
      </c>
    </row>
    <row r="249" spans="1:21" ht="45">
      <c r="A249" s="24">
        <f t="shared" si="7"/>
        <v>248</v>
      </c>
      <c r="B249" s="25">
        <v>43213</v>
      </c>
      <c r="C249" s="55" t="str">
        <f>IFERROR(VLOOKUP($E249,'Product Master'!B:E,2,),"Enter Data in Product Master")</f>
        <v>E-Gel size select 2%</v>
      </c>
      <c r="D249" s="24">
        <f>VLOOKUP(E249,'Product Master'!B:G,6,)</f>
        <v>0</v>
      </c>
      <c r="E249" s="24" t="s">
        <v>63</v>
      </c>
      <c r="F249" s="24" t="s">
        <v>1323</v>
      </c>
      <c r="G249" s="24" t="str">
        <f>IFERROR(VLOOKUP(E249,'Product Master'!B:E,3,),"-")</f>
        <v>Pack</v>
      </c>
      <c r="H249" s="24" t="str">
        <f>IFERROR(VLOOKUP($E249,'Product Master'!B:E,4,),"-")</f>
        <v>10 Gels/Pack</v>
      </c>
      <c r="I249" s="24">
        <v>5</v>
      </c>
      <c r="J249" s="25">
        <v>43438</v>
      </c>
      <c r="K249" s="24" t="s">
        <v>1448</v>
      </c>
      <c r="L249" s="24" t="s">
        <v>1635</v>
      </c>
      <c r="M249" s="24" t="s">
        <v>1934</v>
      </c>
      <c r="N249" s="24"/>
      <c r="O249" s="24" t="s">
        <v>1746</v>
      </c>
      <c r="P249" s="49">
        <v>11641</v>
      </c>
      <c r="Q249" s="49">
        <f t="shared" si="8"/>
        <v>58205</v>
      </c>
      <c r="R249" s="24" t="s">
        <v>230</v>
      </c>
      <c r="S249" s="66"/>
      <c r="T249" s="56" t="str">
        <f>IF(ISBLANK(VLOOKUP($E249,'Product Master'!B:F,5,FALSE)),"-",(VLOOKUP($E249,'Product Master'!B:F,5,FALSE)))</f>
        <v xml:space="preserve">AT </v>
      </c>
      <c r="U249" s="24" t="s">
        <v>2086</v>
      </c>
    </row>
    <row r="250" spans="1:21" ht="45">
      <c r="A250" s="24">
        <f t="shared" si="7"/>
        <v>249</v>
      </c>
      <c r="B250" s="25">
        <v>43213</v>
      </c>
      <c r="C250" s="55" t="str">
        <f>IFERROR(VLOOKUP($E250,'Product Master'!B:E,2,),"Enter Data in Product Master")</f>
        <v>Taqman Rnase P Assay VIC-QSY 20X</v>
      </c>
      <c r="D250" s="24">
        <f>VLOOKUP(E250,'Product Master'!B:G,6,)</f>
        <v>0</v>
      </c>
      <c r="E250" s="24" t="s">
        <v>741</v>
      </c>
      <c r="F250" s="24">
        <v>1802009</v>
      </c>
      <c r="G250" s="24" t="str">
        <f>IFERROR(VLOOKUP(E250,'Product Master'!B:E,3,),"-")</f>
        <v>Box</v>
      </c>
      <c r="H250" s="24" t="str">
        <f>IFERROR(VLOOKUP($E250,'Product Master'!B:E,4,),"-")</f>
        <v>250 ul</v>
      </c>
      <c r="I250" s="24">
        <v>1</v>
      </c>
      <c r="J250" s="25">
        <v>43512</v>
      </c>
      <c r="K250" s="67" t="s">
        <v>1448</v>
      </c>
      <c r="L250" s="24" t="s">
        <v>1635</v>
      </c>
      <c r="M250" s="24" t="s">
        <v>1935</v>
      </c>
      <c r="N250" s="24"/>
      <c r="O250" s="24" t="s">
        <v>1747</v>
      </c>
      <c r="P250" s="49">
        <v>17105</v>
      </c>
      <c r="Q250" s="49">
        <f t="shared" si="8"/>
        <v>17105</v>
      </c>
      <c r="R250" s="24" t="s">
        <v>230</v>
      </c>
      <c r="S250" s="66"/>
      <c r="T250" s="56">
        <f>IF(ISBLANK(VLOOKUP($E250,'Product Master'!B:F,5,FALSE)),"-",(VLOOKUP($E250,'Product Master'!B:F,5,FALSE)))</f>
        <v>-20</v>
      </c>
      <c r="U250" s="24" t="s">
        <v>2090</v>
      </c>
    </row>
    <row r="251" spans="1:21" ht="75">
      <c r="A251" s="24">
        <f t="shared" si="7"/>
        <v>250</v>
      </c>
      <c r="B251" s="25">
        <v>43213</v>
      </c>
      <c r="C251" s="55" t="str">
        <f>IFERROR(VLOOKUP($E251,'Product Master'!B:E,2,),"Enter Data in Product Master")</f>
        <v xml:space="preserve">MicroRNA Reverse transcription kit </v>
      </c>
      <c r="D251" s="24">
        <f>VLOOKUP(E251,'Product Master'!B:G,6,)</f>
        <v>0</v>
      </c>
      <c r="E251" s="24">
        <v>4366596</v>
      </c>
      <c r="F251" s="24" t="s">
        <v>1324</v>
      </c>
      <c r="G251" s="24" t="str">
        <f>IFERROR(VLOOKUP(E251,'Product Master'!B:E,3,),"-")</f>
        <v>-</v>
      </c>
      <c r="H251" s="24" t="str">
        <f>IFERROR(VLOOKUP($E251,'Product Master'!B:E,4,),"-")</f>
        <v>200 Rxns</v>
      </c>
      <c r="I251" s="24">
        <v>2</v>
      </c>
      <c r="J251" s="25">
        <v>43555</v>
      </c>
      <c r="K251" s="24" t="s">
        <v>1498</v>
      </c>
      <c r="L251" s="24" t="s">
        <v>1636</v>
      </c>
      <c r="M251" s="24" t="s">
        <v>1936</v>
      </c>
      <c r="N251" s="24"/>
      <c r="O251" s="24" t="s">
        <v>1748</v>
      </c>
      <c r="P251" s="49">
        <v>17100</v>
      </c>
      <c r="Q251" s="49">
        <f t="shared" si="8"/>
        <v>34200</v>
      </c>
      <c r="R251" s="24" t="s">
        <v>230</v>
      </c>
      <c r="S251" s="66"/>
      <c r="T251" s="56">
        <f>IF(ISBLANK(VLOOKUP($E251,'Product Master'!B:F,5,FALSE)),"-",(VLOOKUP($E251,'Product Master'!B:F,5,FALSE)))</f>
        <v>-20</v>
      </c>
      <c r="U251" s="24" t="s">
        <v>2090</v>
      </c>
    </row>
    <row r="252" spans="1:21" ht="45">
      <c r="A252" s="24">
        <f t="shared" si="7"/>
        <v>251</v>
      </c>
      <c r="B252" s="25">
        <v>43213</v>
      </c>
      <c r="C252" s="55" t="str">
        <f>IFERROR(VLOOKUP($E252,'Product Master'!B:E,2,),"Enter Data in Product Master")</f>
        <v xml:space="preserve">Gentamicin sulphate </v>
      </c>
      <c r="D252" s="24">
        <f>VLOOKUP(E252,'Product Master'!B:G,6,)</f>
        <v>0</v>
      </c>
      <c r="E252" s="24" t="s">
        <v>66</v>
      </c>
      <c r="F252" s="24" t="s">
        <v>1325</v>
      </c>
      <c r="G252" s="24" t="str">
        <f>IFERROR(VLOOKUP(E252,'Product Master'!B:E,3,),"-")</f>
        <v>Pack</v>
      </c>
      <c r="H252" s="24" t="str">
        <f>IFERROR(VLOOKUP($E252,'Product Master'!B:E,4,),"-")</f>
        <v>1 Gm</v>
      </c>
      <c r="I252" s="24">
        <v>2</v>
      </c>
      <c r="J252" s="25">
        <v>43983</v>
      </c>
      <c r="K252" s="24" t="s">
        <v>1494</v>
      </c>
      <c r="L252" s="24" t="s">
        <v>1637</v>
      </c>
      <c r="M252" s="24" t="s">
        <v>1937</v>
      </c>
      <c r="N252" s="24"/>
      <c r="O252" s="24" t="s">
        <v>1749</v>
      </c>
      <c r="P252" s="49">
        <v>1304</v>
      </c>
      <c r="Q252" s="49">
        <f t="shared" si="8"/>
        <v>2608</v>
      </c>
      <c r="R252" s="24" t="s">
        <v>230</v>
      </c>
      <c r="S252" s="66"/>
      <c r="T252" s="56" t="str">
        <f>IF(ISBLANK(VLOOKUP($E252,'Product Master'!B:F,5,FALSE)),"-",(VLOOKUP($E252,'Product Master'!B:F,5,FALSE)))</f>
        <v>2-8°C</v>
      </c>
      <c r="U252" s="24" t="s">
        <v>2088</v>
      </c>
    </row>
    <row r="253" spans="1:21" ht="45">
      <c r="A253" s="24">
        <f t="shared" si="7"/>
        <v>252</v>
      </c>
      <c r="B253" s="25">
        <v>43213</v>
      </c>
      <c r="C253" s="55" t="str">
        <f>IFERROR(VLOOKUP($E253,'Product Master'!B:E,2,),"Enter Data in Product Master")</f>
        <v>Media storage bottles 100 ml</v>
      </c>
      <c r="D253" s="24">
        <f>VLOOKUP(E253,'Product Master'!B:G,6,)</f>
        <v>0</v>
      </c>
      <c r="E253" s="24" t="s">
        <v>1198</v>
      </c>
      <c r="F253" s="24" t="s">
        <v>1326</v>
      </c>
      <c r="G253" s="24" t="str">
        <f>IFERROR(VLOOKUP(E253,'Product Master'!B:E,3,),"-")</f>
        <v>-</v>
      </c>
      <c r="H253" s="24" t="str">
        <f>IFERROR(VLOOKUP($E253,'Product Master'!B:E,4,),"-")</f>
        <v>100 nos</v>
      </c>
      <c r="I253" s="24">
        <v>2</v>
      </c>
      <c r="J253" s="25">
        <v>44197</v>
      </c>
      <c r="K253" s="24" t="s">
        <v>1499</v>
      </c>
      <c r="L253" s="24" t="s">
        <v>1638</v>
      </c>
      <c r="M253" s="24" t="s">
        <v>1938</v>
      </c>
      <c r="N253" s="24"/>
      <c r="O253" s="24" t="s">
        <v>1750</v>
      </c>
      <c r="P253" s="49">
        <v>5984.36</v>
      </c>
      <c r="Q253" s="49">
        <f t="shared" si="8"/>
        <v>11968.72</v>
      </c>
      <c r="R253" s="24" t="s">
        <v>230</v>
      </c>
      <c r="S253" s="66"/>
      <c r="T253" s="56" t="str">
        <f>IF(ISBLANK(VLOOKUP($E253,'Product Master'!B:F,5,FALSE)),"-",(VLOOKUP($E253,'Product Master'!B:F,5,FALSE)))</f>
        <v xml:space="preserve">RT </v>
      </c>
      <c r="U253" s="24" t="s">
        <v>2089</v>
      </c>
    </row>
    <row r="254" spans="1:21" ht="45">
      <c r="A254" s="24">
        <f t="shared" si="7"/>
        <v>253</v>
      </c>
      <c r="B254" s="25">
        <v>43213</v>
      </c>
      <c r="C254" s="55" t="str">
        <f>IFERROR(VLOOKUP($E254,'Product Master'!B:E,2,),"Enter Data in Product Master")</f>
        <v xml:space="preserve">Centrifuge tube 15 ml Sterile </v>
      </c>
      <c r="D254" s="24">
        <f>VLOOKUP(E254,'Product Master'!B:G,6,)</f>
        <v>0</v>
      </c>
      <c r="E254" s="24">
        <v>546021</v>
      </c>
      <c r="F254" s="24" t="s">
        <v>1327</v>
      </c>
      <c r="G254" s="24" t="str">
        <f>IFERROR(VLOOKUP(E254,'Product Master'!B:E,3,),"-")</f>
        <v>-</v>
      </c>
      <c r="H254" s="24" t="str">
        <f>IFERROR(VLOOKUP($E254,'Product Master'!B:E,4,),"-")</f>
        <v>500 Pcs</v>
      </c>
      <c r="I254" s="24">
        <v>4</v>
      </c>
      <c r="J254" s="25">
        <v>44958</v>
      </c>
      <c r="K254" s="24" t="s">
        <v>1500</v>
      </c>
      <c r="L254" s="24" t="s">
        <v>1639</v>
      </c>
      <c r="M254" s="24" t="s">
        <v>1939</v>
      </c>
      <c r="N254" s="24"/>
      <c r="O254" s="24" t="s">
        <v>1751</v>
      </c>
      <c r="P254" s="49">
        <v>2950</v>
      </c>
      <c r="Q254" s="49">
        <f t="shared" si="8"/>
        <v>11800</v>
      </c>
      <c r="R254" s="24" t="s">
        <v>230</v>
      </c>
      <c r="S254" s="66"/>
      <c r="T254" s="56" t="str">
        <f>IF(ISBLANK(VLOOKUP($E254,'Product Master'!B:F,5,FALSE)),"-",(VLOOKUP($E254,'Product Master'!B:F,5,FALSE)))</f>
        <v xml:space="preserve">RT </v>
      </c>
      <c r="U254" s="24" t="s">
        <v>2091</v>
      </c>
    </row>
    <row r="255" spans="1:21" ht="45">
      <c r="A255" s="24">
        <f t="shared" si="7"/>
        <v>254</v>
      </c>
      <c r="B255" s="25">
        <v>43213</v>
      </c>
      <c r="C255" s="55" t="str">
        <f>IFERROR(VLOOKUP($E255,'Product Master'!B:E,2,),"Enter Data in Product Master")</f>
        <v>SST Blood collection tubes</v>
      </c>
      <c r="D255" s="24">
        <f>VLOOKUP(E255,'Product Master'!B:G,6,)</f>
        <v>0</v>
      </c>
      <c r="E255" s="24">
        <v>367954</v>
      </c>
      <c r="F255" s="24">
        <v>7254912</v>
      </c>
      <c r="G255" s="24" t="str">
        <f>IFERROR(VLOOKUP(E255,'Product Master'!B:E,3,),"-")</f>
        <v>Pack</v>
      </c>
      <c r="H255" s="24" t="str">
        <f>IFERROR(VLOOKUP($E255,'Product Master'!B:E,4,),"-")</f>
        <v>100 Tubes</v>
      </c>
      <c r="I255" s="24">
        <v>1</v>
      </c>
      <c r="J255" s="25">
        <v>43497</v>
      </c>
      <c r="K255" s="24" t="s">
        <v>1501</v>
      </c>
      <c r="L255" s="24" t="s">
        <v>1640</v>
      </c>
      <c r="M255" s="24" t="s">
        <v>1940</v>
      </c>
      <c r="N255" s="24"/>
      <c r="O255" s="24" t="s">
        <v>1752</v>
      </c>
      <c r="P255" s="49">
        <v>8.6</v>
      </c>
      <c r="Q255" s="49">
        <f t="shared" si="8"/>
        <v>8.6</v>
      </c>
      <c r="R255" s="24" t="s">
        <v>230</v>
      </c>
      <c r="S255" s="66"/>
      <c r="T255" s="56" t="str">
        <f>IF(ISBLANK(VLOOKUP($E255,'Product Master'!B:F,5,FALSE)),"-",(VLOOKUP($E255,'Product Master'!B:F,5,FALSE)))</f>
        <v>AT</v>
      </c>
      <c r="U255" s="24" t="s">
        <v>2086</v>
      </c>
    </row>
    <row r="256" spans="1:21" ht="45">
      <c r="A256" s="24">
        <f t="shared" si="7"/>
        <v>255</v>
      </c>
      <c r="B256" s="25">
        <v>43213</v>
      </c>
      <c r="C256" s="55" t="str">
        <f>IFERROR(VLOOKUP($E256,'Product Master'!B:E,2,),"Enter Data in Product Master")</f>
        <v>Shipper Box 72 Hrs 2-8 °C Boxes</v>
      </c>
      <c r="D256" s="24">
        <f>VLOOKUP(E256,'Product Master'!B:G,6,)</f>
        <v>0</v>
      </c>
      <c r="E256" s="24" t="s">
        <v>854</v>
      </c>
      <c r="F256" s="24" t="s">
        <v>47</v>
      </c>
      <c r="G256" s="24" t="str">
        <f>IFERROR(VLOOKUP(E256,'Product Master'!B:E,3,),"-")</f>
        <v>-</v>
      </c>
      <c r="H256" s="24">
        <f>IFERROR(VLOOKUP($E256,'Product Master'!B:E,4,),"-")</f>
        <v>1</v>
      </c>
      <c r="I256" s="24">
        <v>50</v>
      </c>
      <c r="J256" s="25" t="s">
        <v>228</v>
      </c>
      <c r="K256" s="24" t="s">
        <v>1502</v>
      </c>
      <c r="L256" s="24" t="s">
        <v>1641</v>
      </c>
      <c r="M256" s="24">
        <v>180041284</v>
      </c>
      <c r="N256" s="24"/>
      <c r="O256" s="24" t="s">
        <v>1753</v>
      </c>
      <c r="P256" s="49">
        <v>472</v>
      </c>
      <c r="Q256" s="49">
        <f t="shared" si="8"/>
        <v>23600</v>
      </c>
      <c r="R256" s="24" t="s">
        <v>230</v>
      </c>
      <c r="S256" s="66"/>
      <c r="T256" s="56" t="str">
        <f>IF(ISBLANK(VLOOKUP($E256,'Product Master'!B:F,5,FALSE)),"-",(VLOOKUP($E256,'Product Master'!B:F,5,FALSE)))</f>
        <v>RT</v>
      </c>
      <c r="U256" s="24" t="s">
        <v>2085</v>
      </c>
    </row>
    <row r="257" spans="1:21" ht="60">
      <c r="A257" s="24">
        <f t="shared" si="7"/>
        <v>256</v>
      </c>
      <c r="B257" s="25">
        <v>43216</v>
      </c>
      <c r="C257" s="55" t="str">
        <f>IFERROR(VLOOKUP($E257,'Product Master'!B:E,2,),"Enter Data in Product Master")</f>
        <v>Napsin A (BS10)</v>
      </c>
      <c r="D257" s="24">
        <f>VLOOKUP(E257,'Product Master'!B:G,6,)</f>
        <v>0</v>
      </c>
      <c r="E257" s="24" t="s">
        <v>1131</v>
      </c>
      <c r="F257" s="24" t="s">
        <v>1328</v>
      </c>
      <c r="G257" s="24" t="str">
        <f>IFERROR(VLOOKUP(E257,'Product Master'!B:E,3,),"-")</f>
        <v>-</v>
      </c>
      <c r="H257" s="24" t="str">
        <f>IFERROR(VLOOKUP($E257,'Product Master'!B:E,4,),"-")</f>
        <v>3 ml</v>
      </c>
      <c r="I257" s="24">
        <v>1</v>
      </c>
      <c r="J257" s="25">
        <v>43709</v>
      </c>
      <c r="K257" s="24" t="s">
        <v>1503</v>
      </c>
      <c r="L257" s="24" t="s">
        <v>1642</v>
      </c>
      <c r="M257" s="24" t="s">
        <v>1941</v>
      </c>
      <c r="N257" s="24"/>
      <c r="O257" s="24" t="s">
        <v>1754</v>
      </c>
      <c r="P257" s="49">
        <v>4500</v>
      </c>
      <c r="Q257" s="49">
        <f t="shared" si="8"/>
        <v>4500</v>
      </c>
      <c r="R257" s="24" t="s">
        <v>230</v>
      </c>
      <c r="S257" s="66"/>
      <c r="T257" s="56" t="str">
        <f>IF(ISBLANK(VLOOKUP($E257,'Product Master'!B:F,5,FALSE)),"-",(VLOOKUP($E257,'Product Master'!B:F,5,FALSE)))</f>
        <v>2-8°C</v>
      </c>
      <c r="U257" s="24" t="s">
        <v>2096</v>
      </c>
    </row>
    <row r="258" spans="1:21" ht="30">
      <c r="A258" s="24">
        <f t="shared" si="7"/>
        <v>257</v>
      </c>
      <c r="B258" s="25">
        <v>43216</v>
      </c>
      <c r="C258" s="55" t="str">
        <f>IFERROR(VLOOKUP($E258,'Product Master'!B:E,2,),"Enter Data in Product Master")</f>
        <v>PD-1 (NAT105)</v>
      </c>
      <c r="D258" s="24">
        <f>VLOOKUP(E258,'Product Master'!B:G,6,)</f>
        <v>0</v>
      </c>
      <c r="E258" s="24" t="s">
        <v>1113</v>
      </c>
      <c r="F258" s="24" t="s">
        <v>1329</v>
      </c>
      <c r="G258" s="24" t="str">
        <f>IFERROR(VLOOKUP(E258,'Product Master'!B:E,3,),"-")</f>
        <v>-</v>
      </c>
      <c r="H258" s="24" t="str">
        <f>IFERROR(VLOOKUP($E258,'Product Master'!B:E,4,),"-")</f>
        <v>3 ml</v>
      </c>
      <c r="I258" s="24">
        <v>1</v>
      </c>
      <c r="J258" s="25">
        <v>43739</v>
      </c>
      <c r="K258" s="67"/>
      <c r="L258" s="24"/>
      <c r="M258" s="24"/>
      <c r="N258" s="24"/>
      <c r="O258" s="24"/>
      <c r="P258" s="49">
        <v>4500</v>
      </c>
      <c r="Q258" s="49">
        <f t="shared" si="8"/>
        <v>4500</v>
      </c>
      <c r="R258" s="24" t="s">
        <v>230</v>
      </c>
      <c r="S258" s="66"/>
      <c r="T258" s="56" t="str">
        <f>IF(ISBLANK(VLOOKUP($E258,'Product Master'!B:F,5,FALSE)),"-",(VLOOKUP($E258,'Product Master'!B:F,5,FALSE)))</f>
        <v>2-8°C</v>
      </c>
      <c r="U258" s="24" t="s">
        <v>2096</v>
      </c>
    </row>
    <row r="259" spans="1:21" ht="30">
      <c r="A259" s="24">
        <f t="shared" si="7"/>
        <v>258</v>
      </c>
      <c r="B259" s="25">
        <v>43216</v>
      </c>
      <c r="C259" s="55" t="str">
        <f>IFERROR(VLOOKUP($E259,'Product Master'!B:E,2,),"Enter Data in Product Master")</f>
        <v>CD38</v>
      </c>
      <c r="D259" s="24">
        <f>VLOOKUP(E259,'Product Master'!B:G,6,)</f>
        <v>0</v>
      </c>
      <c r="E259" s="24" t="s">
        <v>1141</v>
      </c>
      <c r="F259" s="24">
        <v>40330008</v>
      </c>
      <c r="G259" s="24" t="str">
        <f>IFERROR(VLOOKUP(E259,'Product Master'!B:E,3,),"-")</f>
        <v>-</v>
      </c>
      <c r="H259" s="24" t="str">
        <f>IFERROR(VLOOKUP($E259,'Product Master'!B:E,4,),"-")</f>
        <v>3 ml</v>
      </c>
      <c r="I259" s="24">
        <v>1</v>
      </c>
      <c r="J259" s="25">
        <v>43709</v>
      </c>
      <c r="K259" s="67"/>
      <c r="L259" s="24"/>
      <c r="M259" s="24"/>
      <c r="N259" s="24"/>
      <c r="O259" s="24"/>
      <c r="P259" s="49">
        <v>4500</v>
      </c>
      <c r="Q259" s="49">
        <f t="shared" si="8"/>
        <v>4500</v>
      </c>
      <c r="R259" s="24" t="s">
        <v>230</v>
      </c>
      <c r="S259" s="66"/>
      <c r="T259" s="56" t="str">
        <f>IF(ISBLANK(VLOOKUP($E259,'Product Master'!B:F,5,FALSE)),"-",(VLOOKUP($E259,'Product Master'!B:F,5,FALSE)))</f>
        <v>2-8°C</v>
      </c>
      <c r="U259" s="24" t="s">
        <v>2096</v>
      </c>
    </row>
    <row r="260" spans="1:21" ht="30">
      <c r="A260" s="24">
        <f t="shared" ref="A260:A323" si="9">A259+1</f>
        <v>259</v>
      </c>
      <c r="B260" s="25">
        <v>43216</v>
      </c>
      <c r="C260" s="55" t="str">
        <f>IFERROR(VLOOKUP($E260,'Product Master'!B:E,2,),"Enter Data in Product Master")</f>
        <v>Anexin A1(29)</v>
      </c>
      <c r="D260" s="24">
        <f>VLOOKUP(E260,'Product Master'!B:G,6,)</f>
        <v>0</v>
      </c>
      <c r="E260" s="24" t="s">
        <v>1071</v>
      </c>
      <c r="F260" s="24" t="s">
        <v>1330</v>
      </c>
      <c r="G260" s="24" t="str">
        <f>IFERROR(VLOOKUP(E260,'Product Master'!B:E,3,),"-")</f>
        <v>-</v>
      </c>
      <c r="H260" s="24" t="str">
        <f>IFERROR(VLOOKUP($E260,'Product Master'!B:E,4,),"-")</f>
        <v>3 ml</v>
      </c>
      <c r="I260" s="24">
        <v>1</v>
      </c>
      <c r="J260" s="25">
        <v>43709</v>
      </c>
      <c r="K260" s="67"/>
      <c r="L260" s="24"/>
      <c r="M260" s="24"/>
      <c r="N260" s="24"/>
      <c r="O260" s="24"/>
      <c r="P260" s="49">
        <v>4500</v>
      </c>
      <c r="Q260" s="49">
        <f t="shared" si="8"/>
        <v>4500</v>
      </c>
      <c r="R260" s="24" t="s">
        <v>230</v>
      </c>
      <c r="S260" s="66"/>
      <c r="T260" s="56" t="str">
        <f>IF(ISBLANK(VLOOKUP($E260,'Product Master'!B:F,5,FALSE)),"-",(VLOOKUP($E260,'Product Master'!B:F,5,FALSE)))</f>
        <v>2-8°C</v>
      </c>
      <c r="U260" s="24" t="s">
        <v>2096</v>
      </c>
    </row>
    <row r="261" spans="1:21" ht="30">
      <c r="A261" s="24">
        <f t="shared" si="9"/>
        <v>260</v>
      </c>
      <c r="B261" s="25">
        <v>43216</v>
      </c>
      <c r="C261" s="55" t="str">
        <f>IFERROR(VLOOKUP($E261,'Product Master'!B:E,2,),"Enter Data in Product Master")</f>
        <v>CA 19-9</v>
      </c>
      <c r="D261" s="24">
        <f>VLOOKUP(E261,'Product Master'!B:G,6,)</f>
        <v>0</v>
      </c>
      <c r="E261" s="24" t="s">
        <v>1125</v>
      </c>
      <c r="F261" s="24" t="s">
        <v>1331</v>
      </c>
      <c r="G261" s="24" t="str">
        <f>IFERROR(VLOOKUP(E261,'Product Master'!B:E,3,),"-")</f>
        <v>-</v>
      </c>
      <c r="H261" s="24" t="str">
        <f>IFERROR(VLOOKUP($E261,'Product Master'!B:E,4,),"-")</f>
        <v>3 ml</v>
      </c>
      <c r="I261" s="24">
        <v>1</v>
      </c>
      <c r="J261" s="25">
        <v>43617</v>
      </c>
      <c r="K261" s="67"/>
      <c r="L261" s="24"/>
      <c r="M261" s="24"/>
      <c r="N261" s="24"/>
      <c r="O261" s="24"/>
      <c r="P261" s="49">
        <v>4500</v>
      </c>
      <c r="Q261" s="49">
        <f t="shared" si="8"/>
        <v>4500</v>
      </c>
      <c r="R261" s="24" t="s">
        <v>230</v>
      </c>
      <c r="S261" s="66"/>
      <c r="T261" s="56" t="str">
        <f>IF(ISBLANK(VLOOKUP($E261,'Product Master'!B:F,5,FALSE)),"-",(VLOOKUP($E261,'Product Master'!B:F,5,FALSE)))</f>
        <v>2-8°C</v>
      </c>
      <c r="U261" s="24" t="s">
        <v>2096</v>
      </c>
    </row>
    <row r="262" spans="1:21" ht="30">
      <c r="A262" s="24">
        <f t="shared" si="9"/>
        <v>261</v>
      </c>
      <c r="B262" s="25">
        <v>43216</v>
      </c>
      <c r="C262" s="55" t="str">
        <f>IFERROR(VLOOKUP($E262,'Product Master'!B:E,2,),"Enter Data in Product Master")</f>
        <v>Calponin</v>
      </c>
      <c r="D262" s="24">
        <f>VLOOKUP(E262,'Product Master'!B:G,6,)</f>
        <v>0</v>
      </c>
      <c r="E262" s="24" t="s">
        <v>1105</v>
      </c>
      <c r="F262" s="24" t="s">
        <v>1332</v>
      </c>
      <c r="G262" s="24" t="str">
        <f>IFERROR(VLOOKUP(E262,'Product Master'!B:E,3,),"-")</f>
        <v>-</v>
      </c>
      <c r="H262" s="24" t="str">
        <f>IFERROR(VLOOKUP($E262,'Product Master'!B:E,4,),"-")</f>
        <v>3 ml</v>
      </c>
      <c r="I262" s="24">
        <v>1</v>
      </c>
      <c r="J262" s="25">
        <v>43617</v>
      </c>
      <c r="K262" s="67"/>
      <c r="L262" s="24"/>
      <c r="M262" s="24"/>
      <c r="N262" s="24"/>
      <c r="O262" s="24"/>
      <c r="P262" s="49">
        <v>4500</v>
      </c>
      <c r="Q262" s="49">
        <f t="shared" si="8"/>
        <v>4500</v>
      </c>
      <c r="R262" s="24" t="s">
        <v>230</v>
      </c>
      <c r="S262" s="66"/>
      <c r="T262" s="56" t="str">
        <f>IF(ISBLANK(VLOOKUP($E262,'Product Master'!B:F,5,FALSE)),"-",(VLOOKUP($E262,'Product Master'!B:F,5,FALSE)))</f>
        <v>2-8°C</v>
      </c>
      <c r="U262" s="24" t="s">
        <v>2096</v>
      </c>
    </row>
    <row r="263" spans="1:21" ht="30">
      <c r="A263" s="24">
        <f t="shared" si="9"/>
        <v>262</v>
      </c>
      <c r="B263" s="25">
        <v>43216</v>
      </c>
      <c r="C263" s="55" t="str">
        <f>IFERROR(VLOOKUP($E263,'Product Master'!B:E,2,),"Enter Data in Product Master")</f>
        <v>CD123</v>
      </c>
      <c r="D263" s="24">
        <f>VLOOKUP(E263,'Product Master'!B:G,6,)</f>
        <v>0</v>
      </c>
      <c r="E263" s="24" t="s">
        <v>1063</v>
      </c>
      <c r="F263" s="24" t="s">
        <v>1333</v>
      </c>
      <c r="G263" s="24" t="str">
        <f>IFERROR(VLOOKUP(E263,'Product Master'!B:E,3,),"-")</f>
        <v>-</v>
      </c>
      <c r="H263" s="24" t="str">
        <f>IFERROR(VLOOKUP($E263,'Product Master'!B:E,4,),"-")</f>
        <v>3 ml</v>
      </c>
      <c r="I263" s="24">
        <v>1</v>
      </c>
      <c r="J263" s="25">
        <v>43709</v>
      </c>
      <c r="K263" s="67"/>
      <c r="L263" s="24"/>
      <c r="M263" s="24"/>
      <c r="N263" s="24"/>
      <c r="O263" s="24"/>
      <c r="P263" s="49">
        <v>4500</v>
      </c>
      <c r="Q263" s="49">
        <f t="shared" si="8"/>
        <v>4500</v>
      </c>
      <c r="R263" s="24" t="s">
        <v>230</v>
      </c>
      <c r="S263" s="66"/>
      <c r="T263" s="56" t="str">
        <f>IF(ISBLANK(VLOOKUP($E263,'Product Master'!B:F,5,FALSE)),"-",(VLOOKUP($E263,'Product Master'!B:F,5,FALSE)))</f>
        <v>2-8°C</v>
      </c>
      <c r="U263" s="24" t="s">
        <v>2096</v>
      </c>
    </row>
    <row r="264" spans="1:21" ht="30">
      <c r="A264" s="24">
        <f t="shared" si="9"/>
        <v>263</v>
      </c>
      <c r="B264" s="25">
        <v>43216</v>
      </c>
      <c r="C264" s="55" t="str">
        <f>IFERROR(VLOOKUP($E264,'Product Master'!B:E,2,),"Enter Data in Product Master")</f>
        <v>CD13</v>
      </c>
      <c r="D264" s="24">
        <f>VLOOKUP(E264,'Product Master'!B:G,6,)</f>
        <v>0</v>
      </c>
      <c r="E264" s="24" t="s">
        <v>1111</v>
      </c>
      <c r="F264" s="24" t="s">
        <v>1334</v>
      </c>
      <c r="G264" s="24" t="str">
        <f>IFERROR(VLOOKUP(E264,'Product Master'!B:E,3,),"-")</f>
        <v>-</v>
      </c>
      <c r="H264" s="24" t="str">
        <f>IFERROR(VLOOKUP($E264,'Product Master'!B:E,4,),"-")</f>
        <v>3 ml</v>
      </c>
      <c r="I264" s="24">
        <v>1</v>
      </c>
      <c r="J264" s="25">
        <v>43466</v>
      </c>
      <c r="K264" s="67"/>
      <c r="L264" s="24"/>
      <c r="M264" s="24"/>
      <c r="N264" s="24"/>
      <c r="O264" s="24"/>
      <c r="P264" s="49">
        <v>4500</v>
      </c>
      <c r="Q264" s="49">
        <f t="shared" si="8"/>
        <v>4500</v>
      </c>
      <c r="R264" s="24" t="s">
        <v>230</v>
      </c>
      <c r="S264" s="66"/>
      <c r="T264" s="56" t="str">
        <f>IF(ISBLANK(VLOOKUP($E264,'Product Master'!B:F,5,FALSE)),"-",(VLOOKUP($E264,'Product Master'!B:F,5,FALSE)))</f>
        <v>2-8°C</v>
      </c>
      <c r="U264" s="24" t="s">
        <v>2096</v>
      </c>
    </row>
    <row r="265" spans="1:21" ht="30">
      <c r="A265" s="24">
        <f t="shared" si="9"/>
        <v>264</v>
      </c>
      <c r="B265" s="25">
        <v>43216</v>
      </c>
      <c r="C265" s="55" t="str">
        <f>IFERROR(VLOOKUP($E265,'Product Master'!B:E,2,),"Enter Data in Product Master")</f>
        <v>CD33</v>
      </c>
      <c r="D265" s="24">
        <f>VLOOKUP(E265,'Product Master'!B:G,6,)</f>
        <v>0</v>
      </c>
      <c r="E265" s="24" t="s">
        <v>1061</v>
      </c>
      <c r="F265" s="24" t="s">
        <v>1335</v>
      </c>
      <c r="G265" s="24" t="str">
        <f>IFERROR(VLOOKUP(E265,'Product Master'!B:E,3,),"-")</f>
        <v>-</v>
      </c>
      <c r="H265" s="24" t="str">
        <f>IFERROR(VLOOKUP($E265,'Product Master'!B:E,4,),"-")</f>
        <v>3 ml</v>
      </c>
      <c r="I265" s="24">
        <v>1</v>
      </c>
      <c r="J265" s="25">
        <v>43617</v>
      </c>
      <c r="K265" s="67"/>
      <c r="L265" s="24"/>
      <c r="M265" s="24"/>
      <c r="N265" s="24"/>
      <c r="O265" s="24"/>
      <c r="P265" s="49">
        <v>22000</v>
      </c>
      <c r="Q265" s="49">
        <f t="shared" si="8"/>
        <v>22000</v>
      </c>
      <c r="R265" s="24" t="s">
        <v>230</v>
      </c>
      <c r="S265" s="66"/>
      <c r="T265" s="56" t="str">
        <f>IF(ISBLANK(VLOOKUP($E265,'Product Master'!B:F,5,FALSE)),"-",(VLOOKUP($E265,'Product Master'!B:F,5,FALSE)))</f>
        <v>2-8°C</v>
      </c>
      <c r="U265" s="24" t="s">
        <v>2096</v>
      </c>
    </row>
    <row r="266" spans="1:21" ht="30">
      <c r="A266" s="24">
        <f t="shared" si="9"/>
        <v>265</v>
      </c>
      <c r="B266" s="25">
        <v>43216</v>
      </c>
      <c r="C266" s="55" t="str">
        <f>IFERROR(VLOOKUP($E266,'Product Master'!B:E,2,),"Enter Data in Product Master")</f>
        <v>CD41</v>
      </c>
      <c r="D266" s="24">
        <f>VLOOKUP(E266,'Product Master'!B:G,6,)</f>
        <v>0</v>
      </c>
      <c r="E266" s="24" t="s">
        <v>1107</v>
      </c>
      <c r="F266" s="24" t="s">
        <v>1336</v>
      </c>
      <c r="G266" s="24" t="str">
        <f>IFERROR(VLOOKUP(E266,'Product Master'!B:E,3,),"-")</f>
        <v>-</v>
      </c>
      <c r="H266" s="24" t="str">
        <f>IFERROR(VLOOKUP($E266,'Product Master'!B:E,4,),"-")</f>
        <v>3 ml</v>
      </c>
      <c r="I266" s="24">
        <v>1</v>
      </c>
      <c r="J266" s="25">
        <v>43739</v>
      </c>
      <c r="K266" s="67"/>
      <c r="L266" s="24"/>
      <c r="M266" s="24"/>
      <c r="N266" s="24"/>
      <c r="O266" s="24"/>
      <c r="P266" s="49">
        <v>4500</v>
      </c>
      <c r="Q266" s="49">
        <f t="shared" si="8"/>
        <v>4500</v>
      </c>
      <c r="R266" s="24" t="s">
        <v>230</v>
      </c>
      <c r="S266" s="66"/>
      <c r="T266" s="56" t="str">
        <f>IF(ISBLANK(VLOOKUP($E266,'Product Master'!B:F,5,FALSE)),"-",(VLOOKUP($E266,'Product Master'!B:F,5,FALSE)))</f>
        <v>2-8°C</v>
      </c>
      <c r="U266" s="24" t="s">
        <v>2096</v>
      </c>
    </row>
    <row r="267" spans="1:21" ht="30">
      <c r="A267" s="24">
        <f t="shared" si="9"/>
        <v>266</v>
      </c>
      <c r="B267" s="25">
        <v>43216</v>
      </c>
      <c r="C267" s="55" t="str">
        <f>IFERROR(VLOOKUP($E267,'Product Master'!B:E,2,),"Enter Data in Product Master")</f>
        <v>CD63</v>
      </c>
      <c r="D267" s="24">
        <f>VLOOKUP(E267,'Product Master'!B:G,6,)</f>
        <v>0</v>
      </c>
      <c r="E267" s="24" t="s">
        <v>1085</v>
      </c>
      <c r="F267" s="24" t="s">
        <v>1337</v>
      </c>
      <c r="G267" s="24" t="str">
        <f>IFERROR(VLOOKUP(E267,'Product Master'!B:E,3,),"-")</f>
        <v>-</v>
      </c>
      <c r="H267" s="24" t="str">
        <f>IFERROR(VLOOKUP($E267,'Product Master'!B:E,4,),"-")</f>
        <v>3 ml</v>
      </c>
      <c r="I267" s="24">
        <v>1</v>
      </c>
      <c r="J267" s="25">
        <v>43739</v>
      </c>
      <c r="K267" s="67"/>
      <c r="L267" s="24"/>
      <c r="M267" s="24"/>
      <c r="N267" s="24"/>
      <c r="O267" s="24"/>
      <c r="P267" s="49">
        <v>4500</v>
      </c>
      <c r="Q267" s="49">
        <f t="shared" si="8"/>
        <v>4500</v>
      </c>
      <c r="R267" s="24" t="s">
        <v>230</v>
      </c>
      <c r="S267" s="66"/>
      <c r="T267" s="56" t="str">
        <f>IF(ISBLANK(VLOOKUP($E267,'Product Master'!B:F,5,FALSE)),"-",(VLOOKUP($E267,'Product Master'!B:F,5,FALSE)))</f>
        <v>2-8°C</v>
      </c>
      <c r="U267" s="24" t="s">
        <v>2096</v>
      </c>
    </row>
    <row r="268" spans="1:21" ht="30">
      <c r="A268" s="24">
        <f t="shared" si="9"/>
        <v>267</v>
      </c>
      <c r="B268" s="25">
        <v>43216</v>
      </c>
      <c r="C268" s="55" t="str">
        <f>IFERROR(VLOOKUP($E268,'Product Master'!B:E,2,),"Enter Data in Product Master")</f>
        <v>CD71</v>
      </c>
      <c r="D268" s="24">
        <f>VLOOKUP(E268,'Product Master'!B:G,6,)</f>
        <v>0</v>
      </c>
      <c r="E268" s="24" t="s">
        <v>1079</v>
      </c>
      <c r="F268" s="24" t="s">
        <v>1338</v>
      </c>
      <c r="G268" s="24" t="str">
        <f>IFERROR(VLOOKUP(E268,'Product Master'!B:E,3,),"-")</f>
        <v>-</v>
      </c>
      <c r="H268" s="24" t="str">
        <f>IFERROR(VLOOKUP($E268,'Product Master'!B:E,4,),"-")</f>
        <v>3 ml</v>
      </c>
      <c r="I268" s="24">
        <v>1</v>
      </c>
      <c r="J268" s="25">
        <v>43739</v>
      </c>
      <c r="K268" s="67"/>
      <c r="L268" s="24"/>
      <c r="M268" s="24"/>
      <c r="N268" s="24"/>
      <c r="O268" s="24"/>
      <c r="P268" s="49">
        <v>4500</v>
      </c>
      <c r="Q268" s="49">
        <f t="shared" si="8"/>
        <v>4500</v>
      </c>
      <c r="R268" s="24" t="s">
        <v>230</v>
      </c>
      <c r="S268" s="66"/>
      <c r="T268" s="56" t="str">
        <f>IF(ISBLANK(VLOOKUP($E268,'Product Master'!B:F,5,FALSE)),"-",(VLOOKUP($E268,'Product Master'!B:F,5,FALSE)))</f>
        <v>2-8°C</v>
      </c>
      <c r="U268" s="24" t="s">
        <v>2096</v>
      </c>
    </row>
    <row r="269" spans="1:21" ht="30">
      <c r="A269" s="24">
        <f t="shared" si="9"/>
        <v>268</v>
      </c>
      <c r="B269" s="25">
        <v>43216</v>
      </c>
      <c r="C269" s="55" t="str">
        <f>IFERROR(VLOOKUP($E269,'Product Master'!B:E,2,),"Enter Data in Product Master")</f>
        <v xml:space="preserve">Heptaocyte specific antigen </v>
      </c>
      <c r="D269" s="24">
        <f>VLOOKUP(E269,'Product Master'!B:G,6,)</f>
        <v>0</v>
      </c>
      <c r="E269" s="24" t="s">
        <v>1133</v>
      </c>
      <c r="F269" s="24" t="s">
        <v>1339</v>
      </c>
      <c r="G269" s="24" t="str">
        <f>IFERROR(VLOOKUP(E269,'Product Master'!B:E,3,),"-")</f>
        <v>-</v>
      </c>
      <c r="H269" s="24" t="str">
        <f>IFERROR(VLOOKUP($E269,'Product Master'!B:E,4,),"-")</f>
        <v>3 ml</v>
      </c>
      <c r="I269" s="24">
        <v>1</v>
      </c>
      <c r="J269" s="25">
        <v>43556</v>
      </c>
      <c r="K269" s="67"/>
      <c r="L269" s="24"/>
      <c r="M269" s="24"/>
      <c r="N269" s="24"/>
      <c r="O269" s="24"/>
      <c r="P269" s="49">
        <v>4500</v>
      </c>
      <c r="Q269" s="49">
        <f t="shared" si="8"/>
        <v>4500</v>
      </c>
      <c r="R269" s="24" t="s">
        <v>230</v>
      </c>
      <c r="S269" s="66"/>
      <c r="T269" s="56" t="str">
        <f>IF(ISBLANK(VLOOKUP($E269,'Product Master'!B:F,5,FALSE)),"-",(VLOOKUP($E269,'Product Master'!B:F,5,FALSE)))</f>
        <v>2-8°C</v>
      </c>
      <c r="U269" s="24" t="s">
        <v>2096</v>
      </c>
    </row>
    <row r="270" spans="1:21" ht="30">
      <c r="A270" s="24">
        <f t="shared" si="9"/>
        <v>269</v>
      </c>
      <c r="B270" s="25">
        <v>43216</v>
      </c>
      <c r="C270" s="55" t="str">
        <f>IFERROR(VLOOKUP($E270,'Product Master'!B:E,2,),"Enter Data in Product Master")</f>
        <v>Epstein -Barr Virus</v>
      </c>
      <c r="D270" s="24">
        <f>VLOOKUP(E270,'Product Master'!B:G,6,)</f>
        <v>0</v>
      </c>
      <c r="E270" s="24" t="s">
        <v>1139</v>
      </c>
      <c r="F270" s="24">
        <v>16190002</v>
      </c>
      <c r="G270" s="24" t="str">
        <f>IFERROR(VLOOKUP(E270,'Product Master'!B:E,3,),"-")</f>
        <v>-</v>
      </c>
      <c r="H270" s="24" t="str">
        <f>IFERROR(VLOOKUP($E270,'Product Master'!B:E,4,),"-")</f>
        <v>3 ml</v>
      </c>
      <c r="I270" s="24">
        <v>1</v>
      </c>
      <c r="J270" s="25">
        <v>43525</v>
      </c>
      <c r="K270" s="67"/>
      <c r="L270" s="24"/>
      <c r="M270" s="24"/>
      <c r="N270" s="24"/>
      <c r="O270" s="24"/>
      <c r="P270" s="49">
        <v>4500</v>
      </c>
      <c r="Q270" s="49">
        <f t="shared" si="8"/>
        <v>4500</v>
      </c>
      <c r="R270" s="24" t="s">
        <v>230</v>
      </c>
      <c r="S270" s="66"/>
      <c r="T270" s="56" t="str">
        <f>IF(ISBLANK(VLOOKUP($E270,'Product Master'!B:F,5,FALSE)),"-",(VLOOKUP($E270,'Product Master'!B:F,5,FALSE)))</f>
        <v>2-8°C</v>
      </c>
      <c r="U270" s="24" t="s">
        <v>2096</v>
      </c>
    </row>
    <row r="271" spans="1:21" ht="30">
      <c r="A271" s="24">
        <f t="shared" si="9"/>
        <v>270</v>
      </c>
      <c r="B271" s="25">
        <v>43216</v>
      </c>
      <c r="C271" s="55" t="str">
        <f>IFERROR(VLOOKUP($E271,'Product Master'!B:E,2,),"Enter Data in Product Master")</f>
        <v>Factor VIII (Polyclonal)</v>
      </c>
      <c r="D271" s="24">
        <f>VLOOKUP(E271,'Product Master'!B:G,6,)</f>
        <v>0</v>
      </c>
      <c r="E271" s="24" t="s">
        <v>1127</v>
      </c>
      <c r="F271" s="24" t="s">
        <v>1340</v>
      </c>
      <c r="G271" s="24" t="str">
        <f>IFERROR(VLOOKUP(E271,'Product Master'!B:E,3,),"-")</f>
        <v>-</v>
      </c>
      <c r="H271" s="24" t="str">
        <f>IFERROR(VLOOKUP($E271,'Product Master'!B:E,4,),"-")</f>
        <v>3 ml</v>
      </c>
      <c r="I271" s="24">
        <v>1</v>
      </c>
      <c r="J271" s="25">
        <v>43556</v>
      </c>
      <c r="K271" s="67"/>
      <c r="L271" s="24"/>
      <c r="M271" s="24"/>
      <c r="N271" s="24"/>
      <c r="O271" s="24"/>
      <c r="P271" s="49">
        <v>4500</v>
      </c>
      <c r="Q271" s="49">
        <f t="shared" si="8"/>
        <v>4500</v>
      </c>
      <c r="R271" s="24" t="s">
        <v>230</v>
      </c>
      <c r="S271" s="66"/>
      <c r="T271" s="56" t="str">
        <f>IF(ISBLANK(VLOOKUP($E271,'Product Master'!B:F,5,FALSE)),"-",(VLOOKUP($E271,'Product Master'!B:F,5,FALSE)))</f>
        <v>2-8°C</v>
      </c>
      <c r="U271" s="24" t="s">
        <v>2096</v>
      </c>
    </row>
    <row r="272" spans="1:21" ht="30">
      <c r="A272" s="24">
        <f t="shared" si="9"/>
        <v>271</v>
      </c>
      <c r="B272" s="25">
        <v>43216</v>
      </c>
      <c r="C272" s="55" t="str">
        <f>IFERROR(VLOOKUP($E272,'Product Master'!B:E,2,),"Enter Data in Product Master")</f>
        <v>Fascin</v>
      </c>
      <c r="D272" s="24">
        <f>VLOOKUP(E272,'Product Master'!B:G,6,)</f>
        <v>0</v>
      </c>
      <c r="E272" s="24" t="s">
        <v>1067</v>
      </c>
      <c r="F272" s="24" t="s">
        <v>1341</v>
      </c>
      <c r="G272" s="24" t="str">
        <f>IFERROR(VLOOKUP(E272,'Product Master'!B:E,3,),"-")</f>
        <v>-</v>
      </c>
      <c r="H272" s="24" t="str">
        <f>IFERROR(VLOOKUP($E272,'Product Master'!B:E,4,),"-")</f>
        <v>3 ml</v>
      </c>
      <c r="I272" s="24">
        <v>1</v>
      </c>
      <c r="J272" s="25">
        <v>43739</v>
      </c>
      <c r="K272" s="67"/>
      <c r="L272" s="24"/>
      <c r="M272" s="24"/>
      <c r="N272" s="24"/>
      <c r="O272" s="24"/>
      <c r="P272" s="49">
        <v>4500</v>
      </c>
      <c r="Q272" s="49">
        <f t="shared" si="8"/>
        <v>4500</v>
      </c>
      <c r="R272" s="24" t="s">
        <v>230</v>
      </c>
      <c r="S272" s="66"/>
      <c r="T272" s="56" t="str">
        <f>IF(ISBLANK(VLOOKUP($E272,'Product Master'!B:F,5,FALSE)),"-",(VLOOKUP($E272,'Product Master'!B:F,5,FALSE)))</f>
        <v>2-8°C</v>
      </c>
      <c r="U272" s="24" t="s">
        <v>2096</v>
      </c>
    </row>
    <row r="273" spans="1:21" ht="30">
      <c r="A273" s="24">
        <f t="shared" si="9"/>
        <v>272</v>
      </c>
      <c r="B273" s="25">
        <v>43216</v>
      </c>
      <c r="C273" s="55" t="str">
        <f>IFERROR(VLOOKUP($E273,'Product Master'!B:E,2,),"Enter Data in Product Master")</f>
        <v>GATA-3</v>
      </c>
      <c r="D273" s="24">
        <f>VLOOKUP(E273,'Product Master'!B:G,6,)</f>
        <v>0</v>
      </c>
      <c r="E273" s="24" t="s">
        <v>1097</v>
      </c>
      <c r="F273" s="24" t="s">
        <v>1342</v>
      </c>
      <c r="G273" s="24" t="str">
        <f>IFERROR(VLOOKUP(E273,'Product Master'!B:E,3,),"-")</f>
        <v>-</v>
      </c>
      <c r="H273" s="24" t="str">
        <f>IFERROR(VLOOKUP($E273,'Product Master'!B:E,4,),"-")</f>
        <v>3 ml</v>
      </c>
      <c r="I273" s="24">
        <v>1</v>
      </c>
      <c r="J273" s="25">
        <v>43586</v>
      </c>
      <c r="K273" s="67"/>
      <c r="L273" s="24"/>
      <c r="M273" s="24"/>
      <c r="N273" s="24"/>
      <c r="O273" s="24"/>
      <c r="P273" s="49">
        <v>4500</v>
      </c>
      <c r="Q273" s="49">
        <f t="shared" ref="Q273:Q336" si="10">I273*P273</f>
        <v>4500</v>
      </c>
      <c r="R273" s="24" t="s">
        <v>230</v>
      </c>
      <c r="S273" s="66"/>
      <c r="T273" s="56" t="str">
        <f>IF(ISBLANK(VLOOKUP($E273,'Product Master'!B:F,5,FALSE)),"-",(VLOOKUP($E273,'Product Master'!B:F,5,FALSE)))</f>
        <v>2-8°C</v>
      </c>
      <c r="U273" s="24" t="s">
        <v>2096</v>
      </c>
    </row>
    <row r="274" spans="1:21" ht="30">
      <c r="A274" s="24">
        <f t="shared" si="9"/>
        <v>273</v>
      </c>
      <c r="B274" s="25">
        <v>43216</v>
      </c>
      <c r="C274" s="55" t="str">
        <f>IFERROR(VLOOKUP($E274,'Product Master'!B:E,2,),"Enter Data in Product Master")</f>
        <v>GLUT 1 (Polyclonal)</v>
      </c>
      <c r="D274" s="24">
        <f>VLOOKUP(E274,'Product Master'!B:G,6,)</f>
        <v>0</v>
      </c>
      <c r="E274" s="24" t="s">
        <v>1073</v>
      </c>
      <c r="F274" s="24" t="s">
        <v>1343</v>
      </c>
      <c r="G274" s="24" t="str">
        <f>IFERROR(VLOOKUP(E274,'Product Master'!B:E,3,),"-")</f>
        <v>-</v>
      </c>
      <c r="H274" s="24" t="str">
        <f>IFERROR(VLOOKUP($E274,'Product Master'!B:E,4,),"-")</f>
        <v>7 ml</v>
      </c>
      <c r="I274" s="24">
        <v>1</v>
      </c>
      <c r="J274" s="25">
        <v>43282</v>
      </c>
      <c r="K274" s="67"/>
      <c r="L274" s="24"/>
      <c r="M274" s="24"/>
      <c r="N274" s="24"/>
      <c r="O274" s="24"/>
      <c r="P274" s="49">
        <v>4500</v>
      </c>
      <c r="Q274" s="49">
        <f t="shared" si="10"/>
        <v>4500</v>
      </c>
      <c r="R274" s="24" t="s">
        <v>230</v>
      </c>
      <c r="S274" s="66"/>
      <c r="T274" s="56" t="str">
        <f>IF(ISBLANK(VLOOKUP($E274,'Product Master'!B:F,5,FALSE)),"-",(VLOOKUP($E274,'Product Master'!B:F,5,FALSE)))</f>
        <v>2-8°C</v>
      </c>
      <c r="U274" s="24" t="s">
        <v>2096</v>
      </c>
    </row>
    <row r="275" spans="1:21" ht="30">
      <c r="A275" s="24">
        <f t="shared" si="9"/>
        <v>274</v>
      </c>
      <c r="B275" s="25">
        <v>43216</v>
      </c>
      <c r="C275" s="55" t="str">
        <f>IFERROR(VLOOKUP($E275,'Product Master'!B:E,2,),"Enter Data in Product Master")</f>
        <v>Glypican 3</v>
      </c>
      <c r="D275" s="24">
        <f>VLOOKUP(E275,'Product Master'!B:G,6,)</f>
        <v>0</v>
      </c>
      <c r="E275" s="24" t="s">
        <v>1095</v>
      </c>
      <c r="F275" s="24" t="s">
        <v>1344</v>
      </c>
      <c r="G275" s="24" t="str">
        <f>IFERROR(VLOOKUP(E275,'Product Master'!B:E,3,),"-")</f>
        <v>-</v>
      </c>
      <c r="H275" s="24" t="str">
        <f>IFERROR(VLOOKUP($E275,'Product Master'!B:E,4,),"-")</f>
        <v>3 ml</v>
      </c>
      <c r="I275" s="24">
        <v>1</v>
      </c>
      <c r="J275" s="25">
        <v>43497</v>
      </c>
      <c r="K275" s="67"/>
      <c r="L275" s="24"/>
      <c r="M275" s="24"/>
      <c r="N275" s="24"/>
      <c r="O275" s="24"/>
      <c r="P275" s="49">
        <v>4500</v>
      </c>
      <c r="Q275" s="49">
        <f t="shared" si="10"/>
        <v>4500</v>
      </c>
      <c r="R275" s="24" t="s">
        <v>230</v>
      </c>
      <c r="S275" s="66"/>
      <c r="T275" s="56" t="str">
        <f>IF(ISBLANK(VLOOKUP($E275,'Product Master'!B:F,5,FALSE)),"-",(VLOOKUP($E275,'Product Master'!B:F,5,FALSE)))</f>
        <v>2-8°C</v>
      </c>
      <c r="U275" s="24" t="s">
        <v>2096</v>
      </c>
    </row>
    <row r="276" spans="1:21" ht="30">
      <c r="A276" s="24">
        <f t="shared" si="9"/>
        <v>275</v>
      </c>
      <c r="B276" s="25">
        <v>43216</v>
      </c>
      <c r="C276" s="55" t="str">
        <f>IFERROR(VLOOKUP($E276,'Product Master'!B:E,2,),"Enter Data in Product Master")</f>
        <v>Human Herpes Virus 8</v>
      </c>
      <c r="D276" s="24">
        <f>VLOOKUP(E276,'Product Master'!B:G,6,)</f>
        <v>0</v>
      </c>
      <c r="E276" s="24" t="s">
        <v>1069</v>
      </c>
      <c r="F276" s="24" t="s">
        <v>1345</v>
      </c>
      <c r="G276" s="24" t="str">
        <f>IFERROR(VLOOKUP(E276,'Product Master'!B:E,3,),"-")</f>
        <v>-</v>
      </c>
      <c r="H276" s="24" t="str">
        <f>IFERROR(VLOOKUP($E276,'Product Master'!B:E,4,),"-")</f>
        <v>3 ml</v>
      </c>
      <c r="I276" s="24">
        <v>1</v>
      </c>
      <c r="J276" s="25">
        <v>43678</v>
      </c>
      <c r="K276" s="67"/>
      <c r="L276" s="24"/>
      <c r="M276" s="24"/>
      <c r="N276" s="24"/>
      <c r="O276" s="24"/>
      <c r="P276" s="49">
        <v>4500</v>
      </c>
      <c r="Q276" s="49">
        <f t="shared" si="10"/>
        <v>4500</v>
      </c>
      <c r="R276" s="24" t="s">
        <v>230</v>
      </c>
      <c r="S276" s="66"/>
      <c r="T276" s="56" t="str">
        <f>IF(ISBLANK(VLOOKUP($E276,'Product Master'!B:F,5,FALSE)),"-",(VLOOKUP($E276,'Product Master'!B:F,5,FALSE)))</f>
        <v>2-8°C</v>
      </c>
      <c r="U276" s="24" t="s">
        <v>2096</v>
      </c>
    </row>
    <row r="277" spans="1:21" ht="30">
      <c r="A277" s="24">
        <f t="shared" si="9"/>
        <v>276</v>
      </c>
      <c r="B277" s="25">
        <v>43216</v>
      </c>
      <c r="C277" s="55" t="str">
        <f>IFERROR(VLOOKUP($E277,'Product Master'!B:E,2,),"Enter Data in Product Master")</f>
        <v>IgG4</v>
      </c>
      <c r="D277" s="24">
        <f>VLOOKUP(E277,'Product Master'!B:G,6,)</f>
        <v>0</v>
      </c>
      <c r="E277" s="24" t="s">
        <v>1121</v>
      </c>
      <c r="F277" s="24" t="s">
        <v>1346</v>
      </c>
      <c r="G277" s="24" t="str">
        <f>IFERROR(VLOOKUP(E277,'Product Master'!B:E,3,),"-")</f>
        <v>-</v>
      </c>
      <c r="H277" s="24" t="str">
        <f>IFERROR(VLOOKUP($E277,'Product Master'!B:E,4,),"-")</f>
        <v>3 ml</v>
      </c>
      <c r="I277" s="24">
        <v>1</v>
      </c>
      <c r="J277" s="25">
        <v>43709</v>
      </c>
      <c r="K277" s="67"/>
      <c r="L277" s="24"/>
      <c r="M277" s="24"/>
      <c r="N277" s="24"/>
      <c r="O277" s="24"/>
      <c r="P277" s="49">
        <v>4500</v>
      </c>
      <c r="Q277" s="49">
        <f t="shared" si="10"/>
        <v>4500</v>
      </c>
      <c r="R277" s="24" t="s">
        <v>230</v>
      </c>
      <c r="S277" s="66"/>
      <c r="T277" s="56" t="str">
        <f>IF(ISBLANK(VLOOKUP($E277,'Product Master'!B:F,5,FALSE)),"-",(VLOOKUP($E277,'Product Master'!B:F,5,FALSE)))</f>
        <v>2-8°C</v>
      </c>
      <c r="U277" s="24" t="s">
        <v>2096</v>
      </c>
    </row>
    <row r="278" spans="1:21" ht="30">
      <c r="A278" s="24">
        <f t="shared" si="9"/>
        <v>277</v>
      </c>
      <c r="B278" s="25">
        <v>43216</v>
      </c>
      <c r="C278" s="55" t="str">
        <f>IFERROR(VLOOKUP($E278,'Product Master'!B:E,2,),"Enter Data in Product Master")</f>
        <v>INI1</v>
      </c>
      <c r="D278" s="24">
        <f>VLOOKUP(E278,'Product Master'!B:G,6,)</f>
        <v>0</v>
      </c>
      <c r="E278" s="24" t="s">
        <v>1075</v>
      </c>
      <c r="F278" s="24" t="s">
        <v>1347</v>
      </c>
      <c r="G278" s="24" t="str">
        <f>IFERROR(VLOOKUP(E278,'Product Master'!B:E,3,),"-")</f>
        <v>-</v>
      </c>
      <c r="H278" s="24" t="str">
        <f>IFERROR(VLOOKUP($E278,'Product Master'!B:E,4,),"-")</f>
        <v>3 ml</v>
      </c>
      <c r="I278" s="24">
        <v>1</v>
      </c>
      <c r="J278" s="25">
        <v>43678</v>
      </c>
      <c r="K278" s="67"/>
      <c r="L278" s="24"/>
      <c r="M278" s="24"/>
      <c r="N278" s="24"/>
      <c r="O278" s="24"/>
      <c r="P278" s="49">
        <v>9500</v>
      </c>
      <c r="Q278" s="49">
        <f t="shared" si="10"/>
        <v>9500</v>
      </c>
      <c r="R278" s="24" t="s">
        <v>230</v>
      </c>
      <c r="S278" s="66"/>
      <c r="T278" s="56" t="str">
        <f>IF(ISBLANK(VLOOKUP($E278,'Product Master'!B:F,5,FALSE)),"-",(VLOOKUP($E278,'Product Master'!B:F,5,FALSE)))</f>
        <v>2-8°C</v>
      </c>
      <c r="U278" s="24" t="s">
        <v>2096</v>
      </c>
    </row>
    <row r="279" spans="1:21" ht="30">
      <c r="A279" s="24">
        <f t="shared" si="9"/>
        <v>278</v>
      </c>
      <c r="B279" s="25">
        <v>43216</v>
      </c>
      <c r="C279" s="55" t="str">
        <f>IFERROR(VLOOKUP($E279,'Product Master'!B:E,2,),"Enter Data in Product Master")</f>
        <v>Lysozyme (Polyclonal)</v>
      </c>
      <c r="D279" s="24">
        <f>VLOOKUP(E279,'Product Master'!B:G,6,)</f>
        <v>0</v>
      </c>
      <c r="E279" s="24" t="s">
        <v>1137</v>
      </c>
      <c r="F279" s="24">
        <v>12000004</v>
      </c>
      <c r="G279" s="24" t="str">
        <f>IFERROR(VLOOKUP(E279,'Product Master'!B:E,3,),"-")</f>
        <v>-</v>
      </c>
      <c r="H279" s="24" t="str">
        <f>IFERROR(VLOOKUP($E279,'Product Master'!B:E,4,),"-")</f>
        <v>3 ml</v>
      </c>
      <c r="I279" s="24">
        <v>1</v>
      </c>
      <c r="J279" s="25">
        <v>43556</v>
      </c>
      <c r="K279" s="67"/>
      <c r="L279" s="24"/>
      <c r="M279" s="24"/>
      <c r="N279" s="24"/>
      <c r="O279" s="24"/>
      <c r="P279" s="49">
        <v>4500</v>
      </c>
      <c r="Q279" s="49">
        <f t="shared" si="10"/>
        <v>4500</v>
      </c>
      <c r="R279" s="24" t="s">
        <v>230</v>
      </c>
      <c r="S279" s="66"/>
      <c r="T279" s="56" t="str">
        <f>IF(ISBLANK(VLOOKUP($E279,'Product Master'!B:F,5,FALSE)),"-",(VLOOKUP($E279,'Product Master'!B:F,5,FALSE)))</f>
        <v>2-8°C</v>
      </c>
      <c r="U279" s="24" t="s">
        <v>2096</v>
      </c>
    </row>
    <row r="280" spans="1:21" ht="30">
      <c r="A280" s="24">
        <f t="shared" si="9"/>
        <v>279</v>
      </c>
      <c r="B280" s="25">
        <v>43216</v>
      </c>
      <c r="C280" s="55" t="str">
        <f>IFERROR(VLOOKUP($E280,'Product Master'!B:E,2,),"Enter Data in Product Master")</f>
        <v>MDM2</v>
      </c>
      <c r="D280" s="24">
        <f>VLOOKUP(E280,'Product Master'!B:G,6,)</f>
        <v>0</v>
      </c>
      <c r="E280" s="24" t="s">
        <v>1115</v>
      </c>
      <c r="F280" s="24" t="s">
        <v>1348</v>
      </c>
      <c r="G280" s="24" t="str">
        <f>IFERROR(VLOOKUP(E280,'Product Master'!B:E,3,),"-")</f>
        <v>-</v>
      </c>
      <c r="H280" s="24" t="str">
        <f>IFERROR(VLOOKUP($E280,'Product Master'!B:E,4,),"-")</f>
        <v>3 ml</v>
      </c>
      <c r="I280" s="24">
        <v>1</v>
      </c>
      <c r="J280" s="25">
        <v>43739</v>
      </c>
      <c r="K280" s="67"/>
      <c r="L280" s="24"/>
      <c r="M280" s="24"/>
      <c r="N280" s="24"/>
      <c r="O280" s="24"/>
      <c r="P280" s="49">
        <v>25000</v>
      </c>
      <c r="Q280" s="49">
        <f t="shared" si="10"/>
        <v>25000</v>
      </c>
      <c r="R280" s="24" t="s">
        <v>230</v>
      </c>
      <c r="S280" s="66"/>
      <c r="T280" s="56" t="str">
        <f>IF(ISBLANK(VLOOKUP($E280,'Product Master'!B:F,5,FALSE)),"-",(VLOOKUP($E280,'Product Master'!B:F,5,FALSE)))</f>
        <v>2-8°C</v>
      </c>
      <c r="U280" s="24" t="s">
        <v>2096</v>
      </c>
    </row>
    <row r="281" spans="1:21" ht="30">
      <c r="A281" s="24">
        <f t="shared" si="9"/>
        <v>280</v>
      </c>
      <c r="B281" s="25">
        <v>43216</v>
      </c>
      <c r="C281" s="55" t="str">
        <f>IFERROR(VLOOKUP($E281,'Product Master'!B:E,2,),"Enter Data in Product Master")</f>
        <v>Mesothelin</v>
      </c>
      <c r="D281" s="24">
        <f>VLOOKUP(E281,'Product Master'!B:G,6,)</f>
        <v>0</v>
      </c>
      <c r="E281" s="24" t="s">
        <v>1099</v>
      </c>
      <c r="F281" s="24" t="s">
        <v>1349</v>
      </c>
      <c r="G281" s="24" t="str">
        <f>IFERROR(VLOOKUP(E281,'Product Master'!B:E,3,),"-")</f>
        <v>-</v>
      </c>
      <c r="H281" s="24" t="str">
        <f>IFERROR(VLOOKUP($E281,'Product Master'!B:E,4,),"-")</f>
        <v>3 ml</v>
      </c>
      <c r="I281" s="24">
        <v>1</v>
      </c>
      <c r="J281" s="25">
        <v>43647</v>
      </c>
      <c r="K281" s="67"/>
      <c r="L281" s="24"/>
      <c r="M281" s="24"/>
      <c r="N281" s="24"/>
      <c r="O281" s="24"/>
      <c r="P281" s="49">
        <v>4500</v>
      </c>
      <c r="Q281" s="49">
        <f t="shared" si="10"/>
        <v>4500</v>
      </c>
      <c r="R281" s="24" t="s">
        <v>230</v>
      </c>
      <c r="S281" s="66"/>
      <c r="T281" s="56" t="str">
        <f>IF(ISBLANK(VLOOKUP($E281,'Product Master'!B:F,5,FALSE)),"-",(VLOOKUP($E281,'Product Master'!B:F,5,FALSE)))</f>
        <v>2-8°C</v>
      </c>
      <c r="U281" s="24" t="s">
        <v>2096</v>
      </c>
    </row>
    <row r="282" spans="1:21" ht="30">
      <c r="A282" s="24">
        <f t="shared" si="9"/>
        <v>281</v>
      </c>
      <c r="B282" s="25">
        <v>43216</v>
      </c>
      <c r="C282" s="55" t="str">
        <f>IFERROR(VLOOKUP($E282,'Product Master'!B:E,2,),"Enter Data in Product Master")</f>
        <v>MITF</v>
      </c>
      <c r="D282" s="24">
        <f>VLOOKUP(E282,'Product Master'!B:G,6,)</f>
        <v>0</v>
      </c>
      <c r="E282" s="24" t="s">
        <v>1135</v>
      </c>
      <c r="F282" s="24" t="s">
        <v>1350</v>
      </c>
      <c r="G282" s="24" t="str">
        <f>IFERROR(VLOOKUP(E282,'Product Master'!B:E,3,),"-")</f>
        <v>-</v>
      </c>
      <c r="H282" s="24" t="str">
        <f>IFERROR(VLOOKUP($E282,'Product Master'!B:E,4,),"-")</f>
        <v>3 ml</v>
      </c>
      <c r="I282" s="24">
        <v>1</v>
      </c>
      <c r="J282" s="25">
        <v>43466</v>
      </c>
      <c r="K282" s="67"/>
      <c r="L282" s="24"/>
      <c r="M282" s="24"/>
      <c r="N282" s="24"/>
      <c r="O282" s="24"/>
      <c r="P282" s="49">
        <v>4500</v>
      </c>
      <c r="Q282" s="49">
        <f t="shared" si="10"/>
        <v>4500</v>
      </c>
      <c r="R282" s="24" t="s">
        <v>230</v>
      </c>
      <c r="S282" s="66"/>
      <c r="T282" s="56" t="str">
        <f>IF(ISBLANK(VLOOKUP($E282,'Product Master'!B:F,5,FALSE)),"-",(VLOOKUP($E282,'Product Master'!B:F,5,FALSE)))</f>
        <v>2-8°C</v>
      </c>
      <c r="U282" s="24" t="s">
        <v>2096</v>
      </c>
    </row>
    <row r="283" spans="1:21" ht="30">
      <c r="A283" s="24">
        <f t="shared" si="9"/>
        <v>282</v>
      </c>
      <c r="B283" s="25">
        <v>43216</v>
      </c>
      <c r="C283" s="55" t="str">
        <f>IFERROR(VLOOKUP($E283,'Product Master'!B:E,2,),"Enter Data in Product Master")</f>
        <v>Oct 2 (Policlonal)</v>
      </c>
      <c r="D283" s="24">
        <f>VLOOKUP(E283,'Product Master'!B:G,6,)</f>
        <v>0</v>
      </c>
      <c r="E283" s="24" t="s">
        <v>1065</v>
      </c>
      <c r="F283" s="24" t="s">
        <v>1351</v>
      </c>
      <c r="G283" s="24" t="str">
        <f>IFERROR(VLOOKUP(E283,'Product Master'!B:E,3,),"-")</f>
        <v>-</v>
      </c>
      <c r="H283" s="24" t="str">
        <f>IFERROR(VLOOKUP($E283,'Product Master'!B:E,4,),"-")</f>
        <v>3 ml</v>
      </c>
      <c r="I283" s="24">
        <v>1</v>
      </c>
      <c r="J283" s="25">
        <v>43709</v>
      </c>
      <c r="K283" s="67"/>
      <c r="L283" s="24"/>
      <c r="M283" s="24"/>
      <c r="N283" s="24"/>
      <c r="O283" s="24"/>
      <c r="P283" s="49">
        <v>4500</v>
      </c>
      <c r="Q283" s="49">
        <f t="shared" si="10"/>
        <v>4500</v>
      </c>
      <c r="R283" s="24" t="s">
        <v>230</v>
      </c>
      <c r="S283" s="66"/>
      <c r="T283" s="56" t="str">
        <f>IF(ISBLANK(VLOOKUP($E283,'Product Master'!B:F,5,FALSE)),"-",(VLOOKUP($E283,'Product Master'!B:F,5,FALSE)))</f>
        <v>2-8°C</v>
      </c>
      <c r="U283" s="24" t="s">
        <v>2096</v>
      </c>
    </row>
    <row r="284" spans="1:21" ht="30">
      <c r="A284" s="24">
        <f t="shared" si="9"/>
        <v>283</v>
      </c>
      <c r="B284" s="25">
        <v>43216</v>
      </c>
      <c r="C284" s="55" t="str">
        <f>IFERROR(VLOOKUP($E284,'Product Master'!B:E,2,),"Enter Data in Product Master")</f>
        <v>p16 - INK4</v>
      </c>
      <c r="D284" s="24">
        <f>VLOOKUP(E284,'Product Master'!B:G,6,)</f>
        <v>0</v>
      </c>
      <c r="E284" s="24" t="s">
        <v>1119</v>
      </c>
      <c r="F284" s="24" t="s">
        <v>1352</v>
      </c>
      <c r="G284" s="24" t="str">
        <f>IFERROR(VLOOKUP(E284,'Product Master'!B:E,3,),"-")</f>
        <v>-</v>
      </c>
      <c r="H284" s="24" t="str">
        <f>IFERROR(VLOOKUP($E284,'Product Master'!B:E,4,),"-")</f>
        <v>3 ml</v>
      </c>
      <c r="I284" s="24">
        <v>1</v>
      </c>
      <c r="J284" s="25">
        <v>43647</v>
      </c>
      <c r="K284" s="67"/>
      <c r="L284" s="24"/>
      <c r="M284" s="24"/>
      <c r="N284" s="24"/>
      <c r="O284" s="24"/>
      <c r="P284" s="49">
        <v>4500</v>
      </c>
      <c r="Q284" s="49">
        <f t="shared" si="10"/>
        <v>4500</v>
      </c>
      <c r="R284" s="24" t="s">
        <v>230</v>
      </c>
      <c r="S284" s="66"/>
      <c r="T284" s="56" t="str">
        <f>IF(ISBLANK(VLOOKUP($E284,'Product Master'!B:F,5,FALSE)),"-",(VLOOKUP($E284,'Product Master'!B:F,5,FALSE)))</f>
        <v>2-8°C</v>
      </c>
      <c r="U284" s="24" t="s">
        <v>2096</v>
      </c>
    </row>
    <row r="285" spans="1:21" ht="30">
      <c r="A285" s="24">
        <f t="shared" si="9"/>
        <v>284</v>
      </c>
      <c r="B285" s="25">
        <v>43216</v>
      </c>
      <c r="C285" s="55" t="str">
        <f>IFERROR(VLOOKUP($E285,'Product Master'!B:E,2,),"Enter Data in Product Master")</f>
        <v>SALL4</v>
      </c>
      <c r="D285" s="24">
        <f>VLOOKUP(E285,'Product Master'!B:G,6,)</f>
        <v>0</v>
      </c>
      <c r="E285" s="24" t="s">
        <v>1089</v>
      </c>
      <c r="F285" s="24" t="s">
        <v>1353</v>
      </c>
      <c r="G285" s="24" t="str">
        <f>IFERROR(VLOOKUP(E285,'Product Master'!B:E,3,),"-")</f>
        <v>-</v>
      </c>
      <c r="H285" s="24" t="str">
        <f>IFERROR(VLOOKUP($E285,'Product Master'!B:E,4,),"-")</f>
        <v>3 ml</v>
      </c>
      <c r="I285" s="24">
        <v>1</v>
      </c>
      <c r="J285" s="25">
        <v>43739</v>
      </c>
      <c r="K285" s="67"/>
      <c r="L285" s="24"/>
      <c r="M285" s="24"/>
      <c r="N285" s="24"/>
      <c r="O285" s="24"/>
      <c r="P285" s="49">
        <v>4500</v>
      </c>
      <c r="Q285" s="49">
        <f t="shared" si="10"/>
        <v>4500</v>
      </c>
      <c r="R285" s="24" t="s">
        <v>230</v>
      </c>
      <c r="S285" s="66"/>
      <c r="T285" s="56" t="str">
        <f>IF(ISBLANK(VLOOKUP($E285,'Product Master'!B:F,5,FALSE)),"-",(VLOOKUP($E285,'Product Master'!B:F,5,FALSE)))</f>
        <v>2-8°C</v>
      </c>
      <c r="U285" s="24" t="s">
        <v>2096</v>
      </c>
    </row>
    <row r="286" spans="1:21" ht="30">
      <c r="A286" s="24">
        <f t="shared" si="9"/>
        <v>285</v>
      </c>
      <c r="B286" s="25">
        <v>43216</v>
      </c>
      <c r="C286" s="55" t="str">
        <f>IFERROR(VLOOKUP($E286,'Product Master'!B:E,2,),"Enter Data in Product Master")</f>
        <v>Sox-10</v>
      </c>
      <c r="D286" s="24">
        <f>VLOOKUP(E286,'Product Master'!B:G,6,)</f>
        <v>0</v>
      </c>
      <c r="E286" s="24" t="s">
        <v>1101</v>
      </c>
      <c r="F286" s="24" t="s">
        <v>1354</v>
      </c>
      <c r="G286" s="24" t="str">
        <f>IFERROR(VLOOKUP(E286,'Product Master'!B:E,3,),"-")</f>
        <v>-</v>
      </c>
      <c r="H286" s="24" t="str">
        <f>IFERROR(VLOOKUP($E286,'Product Master'!B:E,4,),"-")</f>
        <v>3 ml</v>
      </c>
      <c r="I286" s="24">
        <v>1</v>
      </c>
      <c r="J286" s="25">
        <v>43709</v>
      </c>
      <c r="K286" s="67"/>
      <c r="L286" s="24"/>
      <c r="M286" s="24"/>
      <c r="N286" s="24"/>
      <c r="O286" s="24"/>
      <c r="P286" s="49">
        <v>4500</v>
      </c>
      <c r="Q286" s="49">
        <f t="shared" si="10"/>
        <v>4500</v>
      </c>
      <c r="R286" s="24" t="s">
        <v>230</v>
      </c>
      <c r="S286" s="66"/>
      <c r="T286" s="56" t="str">
        <f>IF(ISBLANK(VLOOKUP($E286,'Product Master'!B:F,5,FALSE)),"-",(VLOOKUP($E286,'Product Master'!B:F,5,FALSE)))</f>
        <v>2-8°C</v>
      </c>
      <c r="U286" s="24" t="s">
        <v>2096</v>
      </c>
    </row>
    <row r="287" spans="1:21" ht="30">
      <c r="A287" s="24">
        <f t="shared" si="9"/>
        <v>286</v>
      </c>
      <c r="B287" s="25">
        <v>43216</v>
      </c>
      <c r="C287" s="55" t="str">
        <f>IFERROR(VLOOKUP($E287,'Product Master'!B:E,2,),"Enter Data in Product Master")</f>
        <v>TIA1</v>
      </c>
      <c r="D287" s="24">
        <f>VLOOKUP(E287,'Product Master'!B:G,6,)</f>
        <v>0</v>
      </c>
      <c r="E287" s="24" t="s">
        <v>1143</v>
      </c>
      <c r="F287" s="24">
        <v>70560003</v>
      </c>
      <c r="G287" s="24" t="str">
        <f>IFERROR(VLOOKUP(E287,'Product Master'!B:E,3,),"-")</f>
        <v>-</v>
      </c>
      <c r="H287" s="24" t="str">
        <f>IFERROR(VLOOKUP($E287,'Product Master'!B:E,4,),"-")</f>
        <v>3 ml</v>
      </c>
      <c r="I287" s="24">
        <v>1</v>
      </c>
      <c r="J287" s="25">
        <v>43678</v>
      </c>
      <c r="K287" s="67"/>
      <c r="L287" s="24"/>
      <c r="M287" s="24"/>
      <c r="N287" s="24"/>
      <c r="O287" s="24"/>
      <c r="P287" s="49">
        <v>4500</v>
      </c>
      <c r="Q287" s="49">
        <f t="shared" si="10"/>
        <v>4500</v>
      </c>
      <c r="R287" s="24" t="s">
        <v>230</v>
      </c>
      <c r="S287" s="66"/>
      <c r="T287" s="56" t="str">
        <f>IF(ISBLANK(VLOOKUP($E287,'Product Master'!B:F,5,FALSE)),"-",(VLOOKUP($E287,'Product Master'!B:F,5,FALSE)))</f>
        <v>2-8°C</v>
      </c>
      <c r="U287" s="24" t="s">
        <v>2096</v>
      </c>
    </row>
    <row r="288" spans="1:21" ht="60">
      <c r="A288" s="24">
        <f t="shared" si="9"/>
        <v>287</v>
      </c>
      <c r="B288" s="25">
        <v>43216</v>
      </c>
      <c r="C288" s="55" t="str">
        <f>IFERROR(VLOOKUP($E288,'Product Master'!B:E,2,),"Enter Data in Product Master")</f>
        <v>CD44</v>
      </c>
      <c r="D288" s="24">
        <f>VLOOKUP(E288,'Product Master'!B:G,6,)</f>
        <v>0</v>
      </c>
      <c r="E288" s="24" t="s">
        <v>1083</v>
      </c>
      <c r="F288" s="24" t="s">
        <v>1355</v>
      </c>
      <c r="G288" s="24" t="str">
        <f>IFERROR(VLOOKUP(E288,'Product Master'!B:E,3,),"-")</f>
        <v>-</v>
      </c>
      <c r="H288" s="24" t="str">
        <f>IFERROR(VLOOKUP($E288,'Product Master'!B:E,4,),"-")</f>
        <v>3 ml</v>
      </c>
      <c r="I288" s="24">
        <v>1</v>
      </c>
      <c r="J288" s="25">
        <v>43647</v>
      </c>
      <c r="K288" s="67"/>
      <c r="L288" s="24"/>
      <c r="M288" s="24" t="s">
        <v>1942</v>
      </c>
      <c r="N288" s="24"/>
      <c r="O288" s="24" t="s">
        <v>1755</v>
      </c>
      <c r="P288" s="49">
        <v>7800</v>
      </c>
      <c r="Q288" s="49">
        <f t="shared" si="10"/>
        <v>7800</v>
      </c>
      <c r="R288" s="24" t="s">
        <v>230</v>
      </c>
      <c r="S288" s="66"/>
      <c r="T288" s="56" t="str">
        <f>IF(ISBLANK(VLOOKUP($E288,'Product Master'!B:F,5,FALSE)),"-",(VLOOKUP($E288,'Product Master'!B:F,5,FALSE)))</f>
        <v>2-8°C</v>
      </c>
      <c r="U288" s="24" t="s">
        <v>2096</v>
      </c>
    </row>
    <row r="289" spans="1:21" ht="30">
      <c r="A289" s="24">
        <f t="shared" si="9"/>
        <v>288</v>
      </c>
      <c r="B289" s="25">
        <v>43216</v>
      </c>
      <c r="C289" s="55" t="str">
        <f>IFERROR(VLOOKUP($E289,'Product Master'!B:E,2,),"Enter Data in Product Master")</f>
        <v>Cdk4</v>
      </c>
      <c r="D289" s="24">
        <f>VLOOKUP(E289,'Product Master'!B:G,6,)</f>
        <v>0</v>
      </c>
      <c r="E289" s="24" t="s">
        <v>1091</v>
      </c>
      <c r="F289" s="24" t="s">
        <v>1356</v>
      </c>
      <c r="G289" s="24" t="str">
        <f>IFERROR(VLOOKUP(E289,'Product Master'!B:E,3,),"-")</f>
        <v>-</v>
      </c>
      <c r="H289" s="24" t="str">
        <f>IFERROR(VLOOKUP($E289,'Product Master'!B:E,4,),"-")</f>
        <v>3 ml</v>
      </c>
      <c r="I289" s="24">
        <v>1</v>
      </c>
      <c r="J289" s="25">
        <v>43709</v>
      </c>
      <c r="K289" s="67"/>
      <c r="L289" s="24"/>
      <c r="M289" s="24"/>
      <c r="N289" s="24"/>
      <c r="O289" s="24"/>
      <c r="P289" s="49">
        <v>4500</v>
      </c>
      <c r="Q289" s="49">
        <f t="shared" si="10"/>
        <v>4500</v>
      </c>
      <c r="R289" s="24" t="s">
        <v>230</v>
      </c>
      <c r="S289" s="66"/>
      <c r="T289" s="56" t="str">
        <f>IF(ISBLANK(VLOOKUP($E289,'Product Master'!B:F,5,FALSE)),"-",(VLOOKUP($E289,'Product Master'!B:F,5,FALSE)))</f>
        <v>2-8°C</v>
      </c>
      <c r="U289" s="24" t="s">
        <v>2096</v>
      </c>
    </row>
    <row r="290" spans="1:21" ht="45">
      <c r="A290" s="24">
        <f t="shared" si="9"/>
        <v>289</v>
      </c>
      <c r="B290" s="25">
        <v>43216</v>
      </c>
      <c r="C290" s="55" t="str">
        <f>IFERROR(VLOOKUP($E290,'Product Master'!B:E,2,),"Enter Data in Product Master")</f>
        <v>Servo Controlled voltage stabiliser rating 3 Kva 1 phase Sr.No. PCE1803064)</v>
      </c>
      <c r="D290" s="24">
        <f>VLOOKUP(E290,'Product Master'!B:G,6,)</f>
        <v>0</v>
      </c>
      <c r="E290" s="114" t="s">
        <v>2189</v>
      </c>
      <c r="F290" s="24" t="s">
        <v>47</v>
      </c>
      <c r="G290" s="24" t="str">
        <f>IFERROR(VLOOKUP(E290,'Product Master'!B:E,3,),"-")</f>
        <v>NA</v>
      </c>
      <c r="H290" s="24" t="str">
        <f>IFERROR(VLOOKUP($E290,'Product Master'!B:E,4,),"-")</f>
        <v>-</v>
      </c>
      <c r="I290" s="24">
        <v>1</v>
      </c>
      <c r="J290" s="25" t="s">
        <v>228</v>
      </c>
      <c r="K290" s="67" t="s">
        <v>1504</v>
      </c>
      <c r="L290" s="24" t="s">
        <v>1643</v>
      </c>
      <c r="M290" s="24">
        <v>137</v>
      </c>
      <c r="N290" s="24"/>
      <c r="O290" s="24" t="s">
        <v>1756</v>
      </c>
      <c r="P290" s="143">
        <v>10000.144</v>
      </c>
      <c r="Q290" s="49">
        <f t="shared" si="10"/>
        <v>10000.144</v>
      </c>
      <c r="R290" s="24" t="s">
        <v>230</v>
      </c>
      <c r="S290" s="66"/>
      <c r="T290" s="56" t="str">
        <f>IF(ISBLANK(VLOOKUP($E290,'Product Master'!B:F,5,FALSE)),"-",(VLOOKUP($E290,'Product Master'!B:F,5,FALSE)))</f>
        <v>-</v>
      </c>
      <c r="U290" s="24" t="s">
        <v>2085</v>
      </c>
    </row>
    <row r="291" spans="1:21" ht="45">
      <c r="A291" s="24">
        <f t="shared" si="9"/>
        <v>290</v>
      </c>
      <c r="B291" s="25">
        <v>43216</v>
      </c>
      <c r="C291" s="55" t="str">
        <f>IFERROR(VLOOKUP($E291,'Product Master'!B:E,2,),"Enter Data in Product Master")</f>
        <v>Slide Mailer 05 Places</v>
      </c>
      <c r="D291" s="24">
        <f>VLOOKUP(E291,'Product Master'!B:G,6,)</f>
        <v>0</v>
      </c>
      <c r="E291" s="24" t="s">
        <v>122</v>
      </c>
      <c r="F291" s="24" t="s">
        <v>1315</v>
      </c>
      <c r="G291" s="24" t="str">
        <f>IFERROR(VLOOKUP(E291,'Product Master'!B:E,3,),"-")</f>
        <v>Box</v>
      </c>
      <c r="H291" s="24" t="str">
        <f>IFERROR(VLOOKUP($E291,'Product Master'!B:E,4,),"-")</f>
        <v>25 Pcs</v>
      </c>
      <c r="I291" s="24">
        <v>10</v>
      </c>
      <c r="J291" s="25" t="s">
        <v>228</v>
      </c>
      <c r="K291" s="24" t="s">
        <v>1487</v>
      </c>
      <c r="L291" s="24" t="s">
        <v>1644</v>
      </c>
      <c r="M291" s="24" t="s">
        <v>1943</v>
      </c>
      <c r="N291" s="24"/>
      <c r="O291" s="24" t="s">
        <v>1757</v>
      </c>
      <c r="P291" s="49">
        <v>309.39999999999998</v>
      </c>
      <c r="Q291" s="49">
        <f t="shared" si="10"/>
        <v>3094</v>
      </c>
      <c r="R291" s="24" t="s">
        <v>230</v>
      </c>
      <c r="S291" s="66"/>
      <c r="T291" s="56" t="str">
        <f>IF(ISBLANK(VLOOKUP($E291,'Product Master'!B:F,5,FALSE)),"-",(VLOOKUP($E291,'Product Master'!B:F,5,FALSE)))</f>
        <v>RT</v>
      </c>
      <c r="U291" s="24" t="s">
        <v>2089</v>
      </c>
    </row>
    <row r="292" spans="1:21" ht="45">
      <c r="A292" s="24">
        <f t="shared" si="9"/>
        <v>291</v>
      </c>
      <c r="B292" s="25">
        <v>43216</v>
      </c>
      <c r="C292" s="55" t="str">
        <f>IFERROR(VLOOKUP($E292,'Product Master'!B:E,2,),"Enter Data in Product Master")</f>
        <v>Human Oral Keratinocyte Total RNA</v>
      </c>
      <c r="D292" s="24">
        <f>VLOOKUP(E292,'Product Master'!B:G,6,)</f>
        <v>0</v>
      </c>
      <c r="E292" s="24">
        <v>2615</v>
      </c>
      <c r="F292" s="24">
        <v>9773</v>
      </c>
      <c r="G292" s="24" t="str">
        <f>IFERROR(VLOOKUP(E292,'Product Master'!B:E,3,),"-")</f>
        <v>-</v>
      </c>
      <c r="H292" s="24" t="str">
        <f>IFERROR(VLOOKUP($E292,'Product Master'!B:E,4,),"-")</f>
        <v>10 ul</v>
      </c>
      <c r="I292" s="24">
        <v>1</v>
      </c>
      <c r="J292" s="25" t="s">
        <v>228</v>
      </c>
      <c r="K292" s="24" t="s">
        <v>1488</v>
      </c>
      <c r="L292" s="24" t="s">
        <v>1645</v>
      </c>
      <c r="M292" s="24">
        <v>18190142</v>
      </c>
      <c r="N292" s="24"/>
      <c r="O292" s="24" t="s">
        <v>1758</v>
      </c>
      <c r="P292" s="143">
        <v>33040</v>
      </c>
      <c r="Q292" s="49">
        <f t="shared" si="10"/>
        <v>33040</v>
      </c>
      <c r="R292" s="24" t="s">
        <v>230</v>
      </c>
      <c r="S292" s="66"/>
      <c r="T292" s="56" t="str">
        <f>IF(ISBLANK(VLOOKUP($E292,'Product Master'!B:F,5,FALSE)),"-",(VLOOKUP($E292,'Product Master'!B:F,5,FALSE)))</f>
        <v>-</v>
      </c>
      <c r="U292" s="24" t="s">
        <v>2109</v>
      </c>
    </row>
    <row r="293" spans="1:21" ht="45">
      <c r="A293" s="24">
        <f t="shared" si="9"/>
        <v>292</v>
      </c>
      <c r="B293" s="25">
        <v>43216</v>
      </c>
      <c r="C293" s="55" t="str">
        <f>IFERROR(VLOOKUP($E293,'Product Master'!B:E,2,),"Enter Data in Product Master")</f>
        <v>Ion Ampliseq Sample ID Panel</v>
      </c>
      <c r="D293" s="24">
        <f>VLOOKUP(E293,'Product Master'!B:G,6,)</f>
        <v>0</v>
      </c>
      <c r="E293" s="24">
        <v>4479790</v>
      </c>
      <c r="F293" s="24">
        <v>1710006</v>
      </c>
      <c r="G293" s="24" t="str">
        <f>IFERROR(VLOOKUP(E293,'Product Master'!B:E,3,),"-")</f>
        <v>-</v>
      </c>
      <c r="H293" s="24" t="str">
        <f>IFERROR(VLOOKUP($E293,'Product Master'!B:E,4,),"-")</f>
        <v>96 Rxns</v>
      </c>
      <c r="I293" s="24">
        <v>2</v>
      </c>
      <c r="J293" s="25">
        <v>43910</v>
      </c>
      <c r="K293" s="67" t="s">
        <v>1505</v>
      </c>
      <c r="L293" s="24" t="s">
        <v>1646</v>
      </c>
      <c r="M293" s="24" t="s">
        <v>1944</v>
      </c>
      <c r="N293" s="24"/>
      <c r="O293" s="24" t="s">
        <v>1759</v>
      </c>
      <c r="P293" s="49">
        <v>9203</v>
      </c>
      <c r="Q293" s="49">
        <f t="shared" si="10"/>
        <v>18406</v>
      </c>
      <c r="R293" s="24" t="s">
        <v>230</v>
      </c>
      <c r="S293" s="66"/>
      <c r="T293" s="56">
        <f>IF(ISBLANK(VLOOKUP($E293,'Product Master'!B:F,5,FALSE)),"-",(VLOOKUP($E293,'Product Master'!B:F,5,FALSE)))</f>
        <v>-20</v>
      </c>
      <c r="U293" s="24" t="s">
        <v>2090</v>
      </c>
    </row>
    <row r="294" spans="1:21" ht="45">
      <c r="A294" s="24">
        <f t="shared" si="9"/>
        <v>293</v>
      </c>
      <c r="B294" s="25">
        <v>43216</v>
      </c>
      <c r="C294" s="55" t="str">
        <f>IFERROR(VLOOKUP($E294,'Product Master'!B:E,2,),"Enter Data in Product Master")</f>
        <v>Comprehensive cancer panel</v>
      </c>
      <c r="D294" s="24">
        <f>VLOOKUP(E294,'Product Master'!B:G,6,)</f>
        <v>0</v>
      </c>
      <c r="E294" s="24">
        <v>4477685</v>
      </c>
      <c r="F294" s="24">
        <v>1710008</v>
      </c>
      <c r="G294" s="24" t="str">
        <f>IFERROR(VLOOKUP(E294,'Product Master'!B:E,3,),"-")</f>
        <v>Kit</v>
      </c>
      <c r="H294" s="24" t="str">
        <f>IFERROR(VLOOKUP($E294,'Product Master'!B:E,4,),"-")</f>
        <v>8 Rxns</v>
      </c>
      <c r="I294" s="24">
        <v>5</v>
      </c>
      <c r="J294" s="25">
        <v>43907</v>
      </c>
      <c r="K294" s="24" t="s">
        <v>1506</v>
      </c>
      <c r="L294" s="24" t="s">
        <v>1647</v>
      </c>
      <c r="M294" s="24" t="s">
        <v>1945</v>
      </c>
      <c r="N294" s="24"/>
      <c r="O294" s="24" t="s">
        <v>1760</v>
      </c>
      <c r="P294" s="143">
        <v>46000</v>
      </c>
      <c r="Q294" s="49">
        <f t="shared" si="10"/>
        <v>230000</v>
      </c>
      <c r="R294" s="24" t="s">
        <v>230</v>
      </c>
      <c r="S294" s="66"/>
      <c r="T294" s="56">
        <f>IF(ISBLANK(VLOOKUP($E294,'Product Master'!B:F,5,FALSE)),"-",(VLOOKUP($E294,'Product Master'!B:F,5,FALSE)))</f>
        <v>-20</v>
      </c>
      <c r="U294" s="24" t="s">
        <v>2090</v>
      </c>
    </row>
    <row r="295" spans="1:21" ht="45">
      <c r="A295" s="24">
        <f t="shared" si="9"/>
        <v>294</v>
      </c>
      <c r="B295" s="25">
        <v>43216</v>
      </c>
      <c r="C295" s="55" t="str">
        <f>IFERROR(VLOOKUP($E295,'Product Master'!B:E,2,),"Enter Data in Product Master")</f>
        <v>Qubit RNA HS Assay kit</v>
      </c>
      <c r="D295" s="24">
        <f>VLOOKUP(E295,'Product Master'!B:G,6,)</f>
        <v>0</v>
      </c>
      <c r="E295" s="24" t="s">
        <v>38</v>
      </c>
      <c r="F295" s="24">
        <v>1875983</v>
      </c>
      <c r="G295" s="24" t="str">
        <f>IFERROR(VLOOKUP(E295,'Product Master'!B:E,3,),"-")</f>
        <v>Kit</v>
      </c>
      <c r="H295" s="24" t="str">
        <f>IFERROR(VLOOKUP($E295,'Product Master'!B:E,4,),"-")</f>
        <v>500 Assays</v>
      </c>
      <c r="I295" s="24">
        <v>2</v>
      </c>
      <c r="J295" s="25" t="s">
        <v>228</v>
      </c>
      <c r="K295" s="24" t="s">
        <v>1461</v>
      </c>
      <c r="L295" s="24" t="s">
        <v>1648</v>
      </c>
      <c r="M295" s="24" t="s">
        <v>1946</v>
      </c>
      <c r="N295" s="24"/>
      <c r="O295" s="24" t="s">
        <v>1761</v>
      </c>
      <c r="P295" s="49">
        <v>16298</v>
      </c>
      <c r="Q295" s="49">
        <f t="shared" si="10"/>
        <v>32596</v>
      </c>
      <c r="R295" s="24" t="s">
        <v>230</v>
      </c>
      <c r="S295" s="66"/>
      <c r="T295" s="56" t="str">
        <f>IF(ISBLANK(VLOOKUP($E295,'Product Master'!B:F,5,FALSE)),"-",(VLOOKUP($E295,'Product Master'!B:F,5,FALSE)))</f>
        <v>2-8°C</v>
      </c>
      <c r="U295" s="24" t="s">
        <v>2096</v>
      </c>
    </row>
    <row r="296" spans="1:21" ht="45">
      <c r="A296" s="24">
        <f t="shared" si="9"/>
        <v>295</v>
      </c>
      <c r="B296" s="25">
        <v>43216</v>
      </c>
      <c r="C296" s="55" t="str">
        <f>IFERROR(VLOOKUP($E296,'Product Master'!B:E,2,),"Enter Data in Product Master")</f>
        <v xml:space="preserve">Mirvana miRNA isolation kit </v>
      </c>
      <c r="D296" s="24">
        <f>VLOOKUP(E296,'Product Master'!B:G,6,)</f>
        <v>0</v>
      </c>
      <c r="E296" s="24" t="s">
        <v>117</v>
      </c>
      <c r="F296" s="24" t="s">
        <v>1357</v>
      </c>
      <c r="G296" s="24" t="str">
        <f>IFERROR(VLOOKUP(E296,'Product Master'!B:E,3,),"-")</f>
        <v>Kit</v>
      </c>
      <c r="H296" s="24">
        <f>IFERROR(VLOOKUP($E296,'Product Master'!B:E,4,),"-")</f>
        <v>1</v>
      </c>
      <c r="I296" s="24">
        <v>1</v>
      </c>
      <c r="J296" s="25" t="s">
        <v>228</v>
      </c>
      <c r="K296" s="24" t="s">
        <v>1460</v>
      </c>
      <c r="L296" s="24" t="s">
        <v>1649</v>
      </c>
      <c r="M296" s="24" t="s">
        <v>1947</v>
      </c>
      <c r="N296" s="24"/>
      <c r="O296" s="24" t="s">
        <v>1762</v>
      </c>
      <c r="P296" s="49">
        <v>19190</v>
      </c>
      <c r="Q296" s="49">
        <f t="shared" si="10"/>
        <v>19190</v>
      </c>
      <c r="R296" s="24" t="s">
        <v>230</v>
      </c>
      <c r="S296" s="66"/>
      <c r="T296" s="56" t="str">
        <f>IF(ISBLANK(VLOOKUP($E296,'Product Master'!B:F,5,FALSE)),"-",(VLOOKUP($E296,'Product Master'!B:F,5,FALSE)))</f>
        <v>2-8°C</v>
      </c>
      <c r="U296" s="24" t="s">
        <v>2096</v>
      </c>
    </row>
    <row r="297" spans="1:21" ht="15">
      <c r="A297" s="24">
        <f t="shared" si="9"/>
        <v>296</v>
      </c>
      <c r="B297" s="144"/>
      <c r="C297" s="55" t="str">
        <f>IFERROR(VLOOKUP($E297,'Product Master'!B:E,2,),"Enter Data in Product Master")</f>
        <v>i. Acid : Phenol :Chloroform</v>
      </c>
      <c r="D297" s="24">
        <f>VLOOKUP(E297,'Product Master'!B:G,6,)</f>
        <v>0</v>
      </c>
      <c r="E297" s="24" t="s">
        <v>118</v>
      </c>
      <c r="F297" s="24">
        <v>1711001</v>
      </c>
      <c r="G297" s="24" t="str">
        <f>IFERROR(VLOOKUP(E297,'Product Master'!B:E,3,),"-")</f>
        <v>-</v>
      </c>
      <c r="H297" s="24" t="str">
        <f>IFERROR(VLOOKUP($E297,'Product Master'!B:E,4,),"-")</f>
        <v>100 ml</v>
      </c>
      <c r="I297" s="24">
        <v>1</v>
      </c>
      <c r="J297" s="25" t="s">
        <v>228</v>
      </c>
      <c r="K297" s="24"/>
      <c r="L297" s="24"/>
      <c r="M297" s="24"/>
      <c r="N297" s="24"/>
      <c r="O297" s="24"/>
      <c r="P297" s="49"/>
      <c r="Q297" s="49">
        <f t="shared" si="10"/>
        <v>0</v>
      </c>
      <c r="R297" s="67"/>
      <c r="S297" s="66"/>
      <c r="T297" s="56" t="str">
        <f>IF(ISBLANK(VLOOKUP($E297,'Product Master'!B:F,5,FALSE)),"-",(VLOOKUP($E297,'Product Master'!B:F,5,FALSE)))</f>
        <v>-</v>
      </c>
      <c r="U297" s="24"/>
    </row>
    <row r="298" spans="1:21" ht="45">
      <c r="A298" s="24">
        <f t="shared" si="9"/>
        <v>297</v>
      </c>
      <c r="B298" s="25">
        <v>43216</v>
      </c>
      <c r="C298" s="55" t="str">
        <f>IFERROR(VLOOKUP($E298,'Product Master'!B:E,2,),"Enter Data in Product Master")</f>
        <v xml:space="preserve">Magmax Cell-Free DNA Isolation kit </v>
      </c>
      <c r="D298" s="24">
        <f>VLOOKUP(E298,'Product Master'!B:G,6,)</f>
        <v>0</v>
      </c>
      <c r="E298" s="24" t="s">
        <v>737</v>
      </c>
      <c r="F298" s="24">
        <v>1711032</v>
      </c>
      <c r="G298" s="24" t="str">
        <f>IFERROR(VLOOKUP(E298,'Product Master'!B:E,3,),"-")</f>
        <v>-</v>
      </c>
      <c r="H298" s="24" t="str">
        <f>IFERROR(VLOOKUP($E298,'Product Master'!B:E,4,),"-")</f>
        <v>50 Preps</v>
      </c>
      <c r="I298" s="24">
        <v>2</v>
      </c>
      <c r="J298" s="25">
        <v>43327</v>
      </c>
      <c r="K298" s="24" t="s">
        <v>1460</v>
      </c>
      <c r="L298" s="24"/>
      <c r="M298" s="24" t="s">
        <v>1948</v>
      </c>
      <c r="N298" s="24"/>
      <c r="O298" s="24" t="s">
        <v>1763</v>
      </c>
      <c r="P298" s="49">
        <v>24230</v>
      </c>
      <c r="Q298" s="49">
        <f t="shared" si="10"/>
        <v>48460</v>
      </c>
      <c r="R298" s="24" t="s">
        <v>230</v>
      </c>
      <c r="S298" s="66"/>
      <c r="T298" s="56" t="str">
        <f>IF(ISBLANK(VLOOKUP($E298,'Product Master'!B:F,5,FALSE)),"-",(VLOOKUP($E298,'Product Master'!B:F,5,FALSE)))</f>
        <v>RT</v>
      </c>
      <c r="U298" s="24" t="s">
        <v>2091</v>
      </c>
    </row>
    <row r="299" spans="1:21" ht="45">
      <c r="A299" s="24">
        <f t="shared" si="9"/>
        <v>298</v>
      </c>
      <c r="B299" s="25">
        <v>43216</v>
      </c>
      <c r="C299" s="55" t="str">
        <f>IFERROR(VLOOKUP($E299,'Product Master'!B:E,2,),"Enter Data in Product Master")</f>
        <v>0.2 ml 8- strips PCR tubes with caps</v>
      </c>
      <c r="D299" s="24">
        <f>VLOOKUP(E299,'Product Master'!B:G,6,)</f>
        <v>0</v>
      </c>
      <c r="E299" s="24" t="s">
        <v>779</v>
      </c>
      <c r="F299" s="24" t="s">
        <v>1358</v>
      </c>
      <c r="G299" s="24" t="str">
        <f>IFERROR(VLOOKUP(E299,'Product Master'!B:E,3,),"-")</f>
        <v>-</v>
      </c>
      <c r="H299" s="24" t="str">
        <f>IFERROR(VLOOKUP($E299,'Product Master'!B:E,4,),"-")</f>
        <v>125 Strips</v>
      </c>
      <c r="I299" s="24">
        <v>10</v>
      </c>
      <c r="J299" s="25" t="s">
        <v>228</v>
      </c>
      <c r="K299" s="24" t="s">
        <v>1460</v>
      </c>
      <c r="L299" s="24"/>
      <c r="M299" s="24" t="s">
        <v>1949</v>
      </c>
      <c r="N299" s="24"/>
      <c r="O299" s="24" t="s">
        <v>1764</v>
      </c>
      <c r="P299" s="49">
        <v>10518</v>
      </c>
      <c r="Q299" s="49">
        <f t="shared" si="10"/>
        <v>105180</v>
      </c>
      <c r="R299" s="24" t="s">
        <v>230</v>
      </c>
      <c r="S299" s="66"/>
      <c r="T299" s="56" t="str">
        <f>IF(ISBLANK(VLOOKUP($E299,'Product Master'!B:F,5,FALSE)),"-",(VLOOKUP($E299,'Product Master'!B:F,5,FALSE)))</f>
        <v>RT</v>
      </c>
      <c r="U299" s="24" t="s">
        <v>2094</v>
      </c>
    </row>
    <row r="300" spans="1:21" ht="45">
      <c r="A300" s="24">
        <f t="shared" si="9"/>
        <v>299</v>
      </c>
      <c r="B300" s="25">
        <v>43216</v>
      </c>
      <c r="C300" s="55" t="str">
        <f>IFERROR(VLOOKUP($E300,'Product Master'!B:E,2,),"Enter Data in Product Master")</f>
        <v>Ion Ampliseq libarary kit</v>
      </c>
      <c r="D300" s="24">
        <f>VLOOKUP(E300,'Product Master'!B:G,6,)</f>
        <v>0</v>
      </c>
      <c r="E300" s="24">
        <v>4480442</v>
      </c>
      <c r="F300" s="24">
        <v>1956708</v>
      </c>
      <c r="G300" s="24" t="str">
        <f>IFERROR(VLOOKUP(E300,'Product Master'!B:E,3,),"-")</f>
        <v>Kit</v>
      </c>
      <c r="H300" s="24" t="str">
        <f>IFERROR(VLOOKUP($E300,'Product Master'!B:E,4,),"-")</f>
        <v>384 Rxns</v>
      </c>
      <c r="I300" s="24">
        <v>1</v>
      </c>
      <c r="J300" s="25">
        <v>43616</v>
      </c>
      <c r="K300" s="24" t="s">
        <v>1507</v>
      </c>
      <c r="L300" s="24" t="s">
        <v>1650</v>
      </c>
      <c r="M300" s="24" t="s">
        <v>1950</v>
      </c>
      <c r="N300" s="24"/>
      <c r="O300" s="24" t="s">
        <v>1765</v>
      </c>
      <c r="P300" s="49">
        <v>817920</v>
      </c>
      <c r="Q300" s="49">
        <f t="shared" si="10"/>
        <v>817920</v>
      </c>
      <c r="R300" s="24" t="s">
        <v>230</v>
      </c>
      <c r="S300" s="66"/>
      <c r="T300" s="56">
        <f>IF(ISBLANK(VLOOKUP($E300,'Product Master'!B:F,5,FALSE)),"-",(VLOOKUP($E300,'Product Master'!B:F,5,FALSE)))</f>
        <v>-20</v>
      </c>
      <c r="U300" s="24" t="s">
        <v>2090</v>
      </c>
    </row>
    <row r="301" spans="1:21" ht="45">
      <c r="A301" s="24">
        <f t="shared" si="9"/>
        <v>300</v>
      </c>
      <c r="B301" s="25">
        <v>43216</v>
      </c>
      <c r="C301" s="55" t="str">
        <f>IFERROR(VLOOKUP($E301,'Product Master'!B:E,2,),"Enter Data in Product Master")</f>
        <v>Ion Ampliseq libarary kit</v>
      </c>
      <c r="D301" s="24">
        <f>VLOOKUP(E301,'Product Master'!B:G,6,)</f>
        <v>0</v>
      </c>
      <c r="E301" s="24">
        <v>4480442</v>
      </c>
      <c r="F301" s="24">
        <v>1956708</v>
      </c>
      <c r="G301" s="24" t="str">
        <f>IFERROR(VLOOKUP(E301,'Product Master'!B:E,3,),"-")</f>
        <v>Kit</v>
      </c>
      <c r="H301" s="24" t="str">
        <f>IFERROR(VLOOKUP($E301,'Product Master'!B:E,4,),"-")</f>
        <v>384 Rxns</v>
      </c>
      <c r="I301" s="24">
        <v>1</v>
      </c>
      <c r="J301" s="25">
        <v>43616</v>
      </c>
      <c r="K301" s="24" t="s">
        <v>1508</v>
      </c>
      <c r="L301" s="24" t="s">
        <v>1651</v>
      </c>
      <c r="M301" s="24" t="s">
        <v>1951</v>
      </c>
      <c r="N301" s="24"/>
      <c r="O301" s="24" t="s">
        <v>1766</v>
      </c>
      <c r="P301" s="49">
        <v>817920</v>
      </c>
      <c r="Q301" s="49">
        <f t="shared" si="10"/>
        <v>817920</v>
      </c>
      <c r="R301" s="24" t="s">
        <v>230</v>
      </c>
      <c r="S301" s="66"/>
      <c r="T301" s="56">
        <f>IF(ISBLANK(VLOOKUP($E301,'Product Master'!B:F,5,FALSE)),"-",(VLOOKUP($E301,'Product Master'!B:F,5,FALSE)))</f>
        <v>-20</v>
      </c>
      <c r="U301" s="24" t="s">
        <v>2090</v>
      </c>
    </row>
    <row r="302" spans="1:21" ht="45">
      <c r="A302" s="24">
        <f t="shared" si="9"/>
        <v>301</v>
      </c>
      <c r="B302" s="25">
        <v>43216</v>
      </c>
      <c r="C302" s="55" t="str">
        <f>IFERROR(VLOOKUP($E302,'Product Master'!B:E,2,),"Enter Data in Product Master")</f>
        <v>Ion Ampliseq transcriptome Human Gene Expression kit (Invitrogen)</v>
      </c>
      <c r="D302" s="24">
        <f>VLOOKUP(E302,'Product Master'!B:G,6,)</f>
        <v>0</v>
      </c>
      <c r="E302" s="24" t="s">
        <v>112</v>
      </c>
      <c r="F302" s="24" t="s">
        <v>47</v>
      </c>
      <c r="G302" s="24" t="str">
        <f>IFERROR(VLOOKUP(E302,'Product Master'!B:E,3,),"-")</f>
        <v>Kit</v>
      </c>
      <c r="H302" s="24" t="str">
        <f>IFERROR(VLOOKUP($E302,'Product Master'!B:E,4,),"-")</f>
        <v>384 Rxns</v>
      </c>
      <c r="I302" s="24">
        <v>1</v>
      </c>
      <c r="J302" s="25" t="s">
        <v>228</v>
      </c>
      <c r="K302" s="24" t="s">
        <v>1508</v>
      </c>
      <c r="L302" s="24" t="s">
        <v>1651</v>
      </c>
      <c r="M302" s="24" t="s">
        <v>1952</v>
      </c>
      <c r="N302" s="24"/>
      <c r="O302" s="24" t="s">
        <v>1767</v>
      </c>
      <c r="P302" s="49">
        <v>1000000</v>
      </c>
      <c r="Q302" s="49">
        <f t="shared" si="10"/>
        <v>1000000</v>
      </c>
      <c r="R302" s="24" t="s">
        <v>230</v>
      </c>
      <c r="S302" s="66"/>
      <c r="T302" s="56">
        <f>IF(ISBLANK(VLOOKUP($E302,'Product Master'!B:F,5,FALSE)),"-",(VLOOKUP($E302,'Product Master'!B:F,5,FALSE)))</f>
        <v>-20</v>
      </c>
      <c r="U302" s="24" t="s">
        <v>2090</v>
      </c>
    </row>
    <row r="303" spans="1:21" ht="45">
      <c r="A303" s="24">
        <f t="shared" si="9"/>
        <v>302</v>
      </c>
      <c r="B303" s="25">
        <v>43216</v>
      </c>
      <c r="C303" s="55" t="str">
        <f>IFERROR(VLOOKUP($E303,'Product Master'!B:E,2,),"Enter Data in Product Master")</f>
        <v>i) Ion Ampliseq library kit plus 24 transcriptome</v>
      </c>
      <c r="D303" s="24">
        <f>VLOOKUP(E303,'Product Master'!B:G,6,)</f>
        <v>0</v>
      </c>
      <c r="E303" s="24" t="s">
        <v>104</v>
      </c>
      <c r="F303" s="24" t="s">
        <v>1359</v>
      </c>
      <c r="G303" s="24" t="str">
        <f>IFERROR(VLOOKUP(E303,'Product Master'!B:E,3,),"-")</f>
        <v>-</v>
      </c>
      <c r="H303" s="24" t="str">
        <f>IFERROR(VLOOKUP($E303,'Product Master'!B:E,4,),"-")</f>
        <v>24 transcriptome</v>
      </c>
      <c r="I303" s="24">
        <v>1</v>
      </c>
      <c r="J303" s="25" t="s">
        <v>1436</v>
      </c>
      <c r="K303" s="24"/>
      <c r="L303" s="24"/>
      <c r="M303" s="24"/>
      <c r="N303" s="24"/>
      <c r="O303" s="67"/>
      <c r="P303" s="49"/>
      <c r="Q303" s="49">
        <f t="shared" si="10"/>
        <v>0</v>
      </c>
      <c r="R303" s="67"/>
      <c r="S303" s="66"/>
      <c r="T303" s="56" t="str">
        <f>IF(ISBLANK(VLOOKUP($E303,'Product Master'!B:F,5,FALSE)),"-",(VLOOKUP($E303,'Product Master'!B:F,5,FALSE)))</f>
        <v>-</v>
      </c>
      <c r="U303" s="24"/>
    </row>
    <row r="304" spans="1:21" ht="30">
      <c r="A304" s="24">
        <f t="shared" si="9"/>
        <v>303</v>
      </c>
      <c r="B304" s="25">
        <v>43216</v>
      </c>
      <c r="C304" s="55" t="str">
        <f>IFERROR(VLOOKUP($E304,'Product Master'!B:E,2,),"Enter Data in Product Master")</f>
        <v>ii) Superscript vilo cDNA synthesis kit</v>
      </c>
      <c r="D304" s="24">
        <f>VLOOKUP(E304,'Product Master'!B:G,6,)</f>
        <v>0</v>
      </c>
      <c r="E304" s="24" t="s">
        <v>105</v>
      </c>
      <c r="F304" s="24">
        <v>1924223</v>
      </c>
      <c r="G304" s="24" t="str">
        <f>IFERROR(VLOOKUP(E304,'Product Master'!B:E,3,),"-")</f>
        <v>-</v>
      </c>
      <c r="H304" s="24" t="str">
        <f>IFERROR(VLOOKUP($E304,'Product Master'!B:E,4,),"-")</f>
        <v>50 rxns</v>
      </c>
      <c r="I304" s="24">
        <v>1</v>
      </c>
      <c r="J304" s="25" t="s">
        <v>228</v>
      </c>
      <c r="K304" s="24"/>
      <c r="L304" s="24"/>
      <c r="M304" s="24"/>
      <c r="N304" s="24"/>
      <c r="O304" s="67"/>
      <c r="P304" s="49"/>
      <c r="Q304" s="49">
        <f t="shared" si="10"/>
        <v>0</v>
      </c>
      <c r="R304" s="67"/>
      <c r="S304" s="66"/>
      <c r="T304" s="56" t="str">
        <f>IF(ISBLANK(VLOOKUP($E304,'Product Master'!B:F,5,FALSE)),"-",(VLOOKUP($E304,'Product Master'!B:F,5,FALSE)))</f>
        <v>-</v>
      </c>
      <c r="U304" s="24"/>
    </row>
    <row r="305" spans="1:21" ht="30">
      <c r="A305" s="24">
        <f t="shared" si="9"/>
        <v>304</v>
      </c>
      <c r="B305" s="25">
        <v>43216</v>
      </c>
      <c r="C305" s="55" t="str">
        <f>IFERROR(VLOOKUP($E305,'Product Master'!B:E,2,),"Enter Data in Product Master")</f>
        <v>iii) Ion Ampliseq Transcriptome Panel Human Gene Expression Core</v>
      </c>
      <c r="D305" s="24">
        <f>VLOOKUP(E305,'Product Master'!B:G,6,)</f>
        <v>0</v>
      </c>
      <c r="E305" s="24" t="s">
        <v>106</v>
      </c>
      <c r="F305" s="24">
        <v>1703012</v>
      </c>
      <c r="G305" s="24" t="str">
        <f>IFERROR(VLOOKUP(E305,'Product Master'!B:E,3,),"-")</f>
        <v>-</v>
      </c>
      <c r="H305" s="24" t="str">
        <f>IFERROR(VLOOKUP($E305,'Product Master'!B:E,4,),"-")</f>
        <v>48 rxns</v>
      </c>
      <c r="I305" s="24">
        <v>1</v>
      </c>
      <c r="J305" s="25">
        <v>43921</v>
      </c>
      <c r="K305" s="24"/>
      <c r="L305" s="24"/>
      <c r="M305" s="24"/>
      <c r="N305" s="24"/>
      <c r="O305" s="67"/>
      <c r="P305" s="49"/>
      <c r="Q305" s="49">
        <f t="shared" si="10"/>
        <v>0</v>
      </c>
      <c r="R305" s="67"/>
      <c r="S305" s="66"/>
      <c r="T305" s="56" t="str">
        <f>IF(ISBLANK(VLOOKUP($E305,'Product Master'!B:F,5,FALSE)),"-",(VLOOKUP($E305,'Product Master'!B:F,5,FALSE)))</f>
        <v>-</v>
      </c>
      <c r="U305" s="24"/>
    </row>
    <row r="306" spans="1:21" ht="45">
      <c r="A306" s="24">
        <f t="shared" si="9"/>
        <v>305</v>
      </c>
      <c r="B306" s="25">
        <v>43216</v>
      </c>
      <c r="C306" s="55" t="str">
        <f>IFERROR(VLOOKUP($E306,'Product Master'!B:E,2,),"Enter Data in Product Master")</f>
        <v xml:space="preserve">Ion PI HI-Q OT2 200 kit (8 rxn) </v>
      </c>
      <c r="D306" s="24">
        <f>VLOOKUP(E306,'Product Master'!B:G,6,)</f>
        <v>0</v>
      </c>
      <c r="E306" s="24" t="s">
        <v>76</v>
      </c>
      <c r="F306" s="24" t="s">
        <v>47</v>
      </c>
      <c r="G306" s="24" t="str">
        <f>IFERROR(VLOOKUP(E306,'Product Master'!B:E,3,),"-")</f>
        <v>Kit</v>
      </c>
      <c r="H306" s="24" t="str">
        <f>IFERROR(VLOOKUP($E306,'Product Master'!B:E,4,),"-")</f>
        <v>8 Rxns</v>
      </c>
      <c r="I306" s="24">
        <v>1</v>
      </c>
      <c r="J306" s="25" t="s">
        <v>229</v>
      </c>
      <c r="K306" s="24" t="s">
        <v>1509</v>
      </c>
      <c r="L306" s="24" t="s">
        <v>1652</v>
      </c>
      <c r="M306" s="24" t="s">
        <v>1953</v>
      </c>
      <c r="N306" s="24"/>
      <c r="O306" s="24" t="s">
        <v>1768</v>
      </c>
      <c r="P306" s="49">
        <v>65356</v>
      </c>
      <c r="Q306" s="49">
        <f t="shared" si="10"/>
        <v>65356</v>
      </c>
      <c r="R306" s="24" t="s">
        <v>230</v>
      </c>
      <c r="S306" s="66"/>
      <c r="T306" s="56" t="str">
        <f>IF(ISBLANK(VLOOKUP($E306,'Product Master'!B:F,5,FALSE)),"-",(VLOOKUP($E306,'Product Master'!B:F,5,FALSE)))</f>
        <v>-</v>
      </c>
      <c r="U306" s="24" t="s">
        <v>47</v>
      </c>
    </row>
    <row r="307" spans="1:21" ht="30">
      <c r="A307" s="24">
        <f t="shared" si="9"/>
        <v>306</v>
      </c>
      <c r="B307" s="25">
        <v>43216</v>
      </c>
      <c r="C307" s="55" t="str">
        <f>IFERROR(VLOOKUP($E307,'Product Master'!B:E,2,),"Enter Data in Product Master")</f>
        <v>i) Ion PI one touch 2 supplies</v>
      </c>
      <c r="D307" s="24">
        <f>VLOOKUP(E307,'Product Master'!B:G,6,)</f>
        <v>0</v>
      </c>
      <c r="E307" s="86" t="s">
        <v>77</v>
      </c>
      <c r="F307" s="24">
        <v>192790</v>
      </c>
      <c r="G307" s="24" t="str">
        <f>IFERROR(VLOOKUP(E307,'Product Master'!B:E,3,),"-")</f>
        <v>Kit</v>
      </c>
      <c r="H307" s="24" t="str">
        <f>IFERROR(VLOOKUP($E307,'Product Master'!B:E,4,),"-")</f>
        <v>8 Rxns</v>
      </c>
      <c r="I307" s="24">
        <v>1</v>
      </c>
      <c r="J307" s="25">
        <v>43343</v>
      </c>
      <c r="K307" s="24"/>
      <c r="L307" s="24"/>
      <c r="M307" s="24"/>
      <c r="N307" s="24"/>
      <c r="O307" s="24"/>
      <c r="P307" s="49"/>
      <c r="Q307" s="49">
        <f t="shared" si="10"/>
        <v>0</v>
      </c>
      <c r="R307" s="24" t="s">
        <v>230</v>
      </c>
      <c r="S307" s="66"/>
      <c r="T307" s="56" t="str">
        <f>IF(ISBLANK(VLOOKUP($E307,'Product Master'!B:F,5,FALSE)),"-",(VLOOKUP($E307,'Product Master'!B:F,5,FALSE)))</f>
        <v xml:space="preserve">RT </v>
      </c>
      <c r="U307" s="24" t="s">
        <v>2099</v>
      </c>
    </row>
    <row r="308" spans="1:21" ht="30">
      <c r="A308" s="24">
        <f t="shared" si="9"/>
        <v>307</v>
      </c>
      <c r="B308" s="25">
        <v>43216</v>
      </c>
      <c r="C308" s="55" t="str">
        <f>IFERROR(VLOOKUP($E308,'Product Master'!B:E,2,),"Enter Data in Product Master")</f>
        <v>ii) Ion PI Hi-Q OT2 Solution 200</v>
      </c>
      <c r="D308" s="24">
        <f>VLOOKUP(E308,'Product Master'!B:G,6,)</f>
        <v>0</v>
      </c>
      <c r="E308" s="86" t="s">
        <v>78</v>
      </c>
      <c r="F308" s="24">
        <v>1901785</v>
      </c>
      <c r="G308" s="24" t="str">
        <f>IFERROR(VLOOKUP(E308,'Product Master'!B:E,3,),"-")</f>
        <v>Kit</v>
      </c>
      <c r="H308" s="24" t="str">
        <f>IFERROR(VLOOKUP($E308,'Product Master'!B:E,4,),"-")</f>
        <v>8 Rxns</v>
      </c>
      <c r="I308" s="24">
        <v>1</v>
      </c>
      <c r="J308" s="25">
        <v>43434</v>
      </c>
      <c r="K308" s="24"/>
      <c r="L308" s="24"/>
      <c r="M308" s="24"/>
      <c r="N308" s="24"/>
      <c r="O308" s="24"/>
      <c r="P308" s="49"/>
      <c r="Q308" s="49">
        <f t="shared" si="10"/>
        <v>0</v>
      </c>
      <c r="R308" s="24" t="s">
        <v>230</v>
      </c>
      <c r="S308" s="66"/>
      <c r="T308" s="56" t="str">
        <f>IF(ISBLANK(VLOOKUP($E308,'Product Master'!B:F,5,FALSE)),"-",(VLOOKUP($E308,'Product Master'!B:F,5,FALSE)))</f>
        <v xml:space="preserve">RT </v>
      </c>
      <c r="U308" s="24" t="s">
        <v>2099</v>
      </c>
    </row>
    <row r="309" spans="1:21" ht="30">
      <c r="A309" s="24">
        <f t="shared" si="9"/>
        <v>308</v>
      </c>
      <c r="B309" s="25">
        <v>43216</v>
      </c>
      <c r="C309" s="55" t="str">
        <f>IFERROR(VLOOKUP($E309,'Product Master'!B:E,2,),"Enter Data in Product Master")</f>
        <v>iii) Ion PI Hi-Q OT2 Reagent 200</v>
      </c>
      <c r="D309" s="24">
        <f>VLOOKUP(E309,'Product Master'!B:G,6,)</f>
        <v>0</v>
      </c>
      <c r="E309" s="24" t="s">
        <v>79</v>
      </c>
      <c r="F309" s="24">
        <v>1901784</v>
      </c>
      <c r="G309" s="24" t="str">
        <f>IFERROR(VLOOKUP(E309,'Product Master'!B:E,3,),"-")</f>
        <v>Kit</v>
      </c>
      <c r="H309" s="24" t="str">
        <f>IFERROR(VLOOKUP($E309,'Product Master'!B:E,4,),"-")</f>
        <v>8 Rxns</v>
      </c>
      <c r="I309" s="24">
        <v>1</v>
      </c>
      <c r="J309" s="25">
        <v>43465</v>
      </c>
      <c r="K309" s="24"/>
      <c r="L309" s="24"/>
      <c r="M309" s="24"/>
      <c r="N309" s="24"/>
      <c r="O309" s="24"/>
      <c r="P309" s="49"/>
      <c r="Q309" s="49">
        <f t="shared" si="10"/>
        <v>0</v>
      </c>
      <c r="R309" s="24" t="s">
        <v>230</v>
      </c>
      <c r="S309" s="66"/>
      <c r="T309" s="56">
        <f>IF(ISBLANK(VLOOKUP($E309,'Product Master'!B:F,5,FALSE)),"-",(VLOOKUP($E309,'Product Master'!B:F,5,FALSE)))</f>
        <v>-20</v>
      </c>
      <c r="U309" s="24" t="s">
        <v>2090</v>
      </c>
    </row>
    <row r="310" spans="1:21" ht="45">
      <c r="A310" s="24">
        <f t="shared" si="9"/>
        <v>309</v>
      </c>
      <c r="B310" s="25">
        <v>43216</v>
      </c>
      <c r="C310" s="55" t="str">
        <f>IFERROR(VLOOKUP($E310,'Product Master'!B:E,2,),"Enter Data in Product Master")</f>
        <v xml:space="preserve">50 Bp DNA ladder </v>
      </c>
      <c r="D310" s="24">
        <f>VLOOKUP(E310,'Product Master'!B:G,6,)</f>
        <v>0</v>
      </c>
      <c r="E310" s="24" t="s">
        <v>100</v>
      </c>
      <c r="F310" s="24" t="s">
        <v>1360</v>
      </c>
      <c r="G310" s="24" t="str">
        <f>IFERROR(VLOOKUP(E310,'Product Master'!B:E,3,),"-")</f>
        <v>Pack</v>
      </c>
      <c r="H310" s="24" t="str">
        <f>IFERROR(VLOOKUP($E310,'Product Master'!B:E,4,),"-")</f>
        <v>50 ug</v>
      </c>
      <c r="I310" s="24">
        <v>5</v>
      </c>
      <c r="J310" s="25">
        <v>44561</v>
      </c>
      <c r="K310" s="24" t="s">
        <v>1468</v>
      </c>
      <c r="L310" s="24" t="s">
        <v>1653</v>
      </c>
      <c r="M310" s="24" t="s">
        <v>1954</v>
      </c>
      <c r="N310" s="24"/>
      <c r="O310" s="24" t="s">
        <v>1769</v>
      </c>
      <c r="P310" s="49">
        <v>6153</v>
      </c>
      <c r="Q310" s="49">
        <f t="shared" si="10"/>
        <v>30765</v>
      </c>
      <c r="R310" s="24" t="s">
        <v>230</v>
      </c>
      <c r="S310" s="66"/>
      <c r="T310" s="56">
        <f>IF(ISBLANK(VLOOKUP($E310,'Product Master'!B:F,5,FALSE)),"-",(VLOOKUP($E310,'Product Master'!B:F,5,FALSE)))</f>
        <v>-20</v>
      </c>
      <c r="U310" s="24" t="s">
        <v>2090</v>
      </c>
    </row>
    <row r="311" spans="1:21" ht="30">
      <c r="A311" s="24">
        <f t="shared" si="9"/>
        <v>310</v>
      </c>
      <c r="B311" s="25">
        <v>43216</v>
      </c>
      <c r="C311" s="55" t="str">
        <f>IFERROR(VLOOKUP($E311,'Product Master'!B:E,2,),"Enter Data in Product Master")</f>
        <v>CP Plus CP-VN C-V21 L3 Camera</v>
      </c>
      <c r="D311" s="24">
        <f>VLOOKUP(E311,'Product Master'!B:G,6,)</f>
        <v>0</v>
      </c>
      <c r="E311" s="127" t="s">
        <v>570</v>
      </c>
      <c r="F311" s="24" t="s">
        <v>47</v>
      </c>
      <c r="G311" s="24" t="str">
        <f>IFERROR(VLOOKUP(E311,'Product Master'!B:E,3,),"-")</f>
        <v>NA</v>
      </c>
      <c r="H311" s="24">
        <f>IFERROR(VLOOKUP($E311,'Product Master'!B:E,4,),"-")</f>
        <v>1</v>
      </c>
      <c r="I311" s="24">
        <v>6</v>
      </c>
      <c r="J311" s="25" t="s">
        <v>228</v>
      </c>
      <c r="K311" s="24" t="s">
        <v>1510</v>
      </c>
      <c r="L311" s="24" t="s">
        <v>1654</v>
      </c>
      <c r="M311" s="24">
        <v>76</v>
      </c>
      <c r="N311" s="24"/>
      <c r="O311" s="24" t="s">
        <v>1770</v>
      </c>
      <c r="P311" s="49">
        <v>3450</v>
      </c>
      <c r="Q311" s="49">
        <f t="shared" si="10"/>
        <v>20700</v>
      </c>
      <c r="R311" s="24" t="s">
        <v>230</v>
      </c>
      <c r="S311" s="66"/>
      <c r="T311" s="56" t="str">
        <f>IF(ISBLANK(VLOOKUP($E311,'Product Master'!B:F,5,FALSE)),"-",(VLOOKUP($E311,'Product Master'!B:F,5,FALSE)))</f>
        <v>RT</v>
      </c>
      <c r="U311" s="24" t="s">
        <v>2085</v>
      </c>
    </row>
    <row r="312" spans="1:21" ht="30">
      <c r="A312" s="24">
        <f t="shared" si="9"/>
        <v>311</v>
      </c>
      <c r="B312" s="25">
        <v>43216</v>
      </c>
      <c r="C312" s="55" t="str">
        <f>IFERROR(VLOOKUP($E312,'Product Master'!B:E,2,),"Enter Data in Product Master")</f>
        <v>CP-UN R-3216</v>
      </c>
      <c r="D312" s="24">
        <f>VLOOKUP(E312,'Product Master'!B:G,6,)</f>
        <v>0</v>
      </c>
      <c r="E312" s="127" t="s">
        <v>571</v>
      </c>
      <c r="F312" s="24" t="s">
        <v>47</v>
      </c>
      <c r="G312" s="24" t="str">
        <f>IFERROR(VLOOKUP(E312,'Product Master'!B:E,3,),"-")</f>
        <v>NA</v>
      </c>
      <c r="H312" s="24">
        <f>IFERROR(VLOOKUP($E312,'Product Master'!B:E,4,),"-")</f>
        <v>1</v>
      </c>
      <c r="I312" s="24">
        <v>1</v>
      </c>
      <c r="J312" s="25" t="s">
        <v>228</v>
      </c>
      <c r="K312" s="24" t="s">
        <v>1510</v>
      </c>
      <c r="L312" s="24"/>
      <c r="M312" s="24">
        <v>76</v>
      </c>
      <c r="N312" s="24"/>
      <c r="O312" s="24"/>
      <c r="P312" s="49">
        <v>9450</v>
      </c>
      <c r="Q312" s="49">
        <f t="shared" si="10"/>
        <v>9450</v>
      </c>
      <c r="R312" s="24" t="s">
        <v>230</v>
      </c>
      <c r="S312" s="66"/>
      <c r="T312" s="56" t="str">
        <f>IF(ISBLANK(VLOOKUP($E312,'Product Master'!B:F,5,FALSE)),"-",(VLOOKUP($E312,'Product Master'!B:F,5,FALSE)))</f>
        <v>RT</v>
      </c>
      <c r="U312" s="24" t="s">
        <v>2085</v>
      </c>
    </row>
    <row r="313" spans="1:21" ht="30">
      <c r="A313" s="24">
        <f t="shared" si="9"/>
        <v>312</v>
      </c>
      <c r="B313" s="25">
        <v>43216</v>
      </c>
      <c r="C313" s="55" t="str">
        <f>IFERROR(VLOOKUP($E313,'Product Master'!B:E,2,),"Enter Data in Product Master")</f>
        <v xml:space="preserve">HI-Focus 4 CH POE with 1 UP Link </v>
      </c>
      <c r="D313" s="24">
        <f>VLOOKUP(E313,'Product Master'!B:G,6,)</f>
        <v>0</v>
      </c>
      <c r="E313" s="127" t="s">
        <v>572</v>
      </c>
      <c r="F313" s="24" t="s">
        <v>47</v>
      </c>
      <c r="G313" s="24" t="str">
        <f>IFERROR(VLOOKUP(E313,'Product Master'!B:E,3,),"-")</f>
        <v>NA</v>
      </c>
      <c r="H313" s="24">
        <f>IFERROR(VLOOKUP($E313,'Product Master'!B:E,4,),"-")</f>
        <v>1</v>
      </c>
      <c r="I313" s="24">
        <v>3</v>
      </c>
      <c r="J313" s="25" t="s">
        <v>228</v>
      </c>
      <c r="K313" s="24" t="s">
        <v>1510</v>
      </c>
      <c r="L313" s="24"/>
      <c r="M313" s="24">
        <v>76</v>
      </c>
      <c r="N313" s="24"/>
      <c r="O313" s="24"/>
      <c r="P313" s="49">
        <v>2450</v>
      </c>
      <c r="Q313" s="49">
        <f t="shared" si="10"/>
        <v>7350</v>
      </c>
      <c r="R313" s="24" t="s">
        <v>230</v>
      </c>
      <c r="S313" s="66"/>
      <c r="T313" s="56" t="str">
        <f>IF(ISBLANK(VLOOKUP($E313,'Product Master'!B:F,5,FALSE)),"-",(VLOOKUP($E313,'Product Master'!B:F,5,FALSE)))</f>
        <v>RT</v>
      </c>
      <c r="U313" s="24" t="s">
        <v>2085</v>
      </c>
    </row>
    <row r="314" spans="1:21" ht="30">
      <c r="A314" s="24">
        <f t="shared" si="9"/>
        <v>313</v>
      </c>
      <c r="B314" s="25">
        <v>43216</v>
      </c>
      <c r="C314" s="55" t="str">
        <f>IFERROR(VLOOKUP($E314,'Product Master'!B:E,2,),"Enter Data in Product Master")</f>
        <v>Seagate 6TB Skylaw K Sata</v>
      </c>
      <c r="D314" s="24">
        <f>VLOOKUP(E314,'Product Master'!B:G,6,)</f>
        <v>0</v>
      </c>
      <c r="E314" s="127" t="s">
        <v>573</v>
      </c>
      <c r="F314" s="24" t="s">
        <v>47</v>
      </c>
      <c r="G314" s="24" t="str">
        <f>IFERROR(VLOOKUP(E314,'Product Master'!B:E,3,),"-")</f>
        <v>NA</v>
      </c>
      <c r="H314" s="24">
        <f>IFERROR(VLOOKUP($E314,'Product Master'!B:E,4,),"-")</f>
        <v>1</v>
      </c>
      <c r="I314" s="24">
        <v>1</v>
      </c>
      <c r="J314" s="25" t="s">
        <v>228</v>
      </c>
      <c r="K314" s="24" t="s">
        <v>1510</v>
      </c>
      <c r="L314" s="24"/>
      <c r="M314" s="24">
        <v>76</v>
      </c>
      <c r="N314" s="24"/>
      <c r="O314" s="24"/>
      <c r="P314" s="49">
        <v>13490</v>
      </c>
      <c r="Q314" s="49">
        <f t="shared" si="10"/>
        <v>13490</v>
      </c>
      <c r="R314" s="24" t="s">
        <v>230</v>
      </c>
      <c r="S314" s="66"/>
      <c r="T314" s="56" t="str">
        <f>IF(ISBLANK(VLOOKUP($E314,'Product Master'!B:F,5,FALSE)),"-",(VLOOKUP($E314,'Product Master'!B:F,5,FALSE)))</f>
        <v>RT</v>
      </c>
      <c r="U314" s="24" t="s">
        <v>2085</v>
      </c>
    </row>
    <row r="315" spans="1:21" ht="30">
      <c r="A315" s="24">
        <f t="shared" si="9"/>
        <v>314</v>
      </c>
      <c r="B315" s="25">
        <v>43217</v>
      </c>
      <c r="C315" s="55" t="str">
        <f>IFERROR(VLOOKUP($E315,'Product Master'!B:E,2,),"Enter Data in Product Master")</f>
        <v>Deep Chill container 2 L</v>
      </c>
      <c r="D315" s="24">
        <f>VLOOKUP(E315,'Product Master'!B:G,6,)</f>
        <v>0</v>
      </c>
      <c r="E315" s="127" t="s">
        <v>574</v>
      </c>
      <c r="F315" s="24" t="s">
        <v>47</v>
      </c>
      <c r="G315" s="24" t="str">
        <f>IFERROR(VLOOKUP(E315,'Product Master'!B:E,3,),"-")</f>
        <v>NA</v>
      </c>
      <c r="H315" s="24">
        <f>IFERROR(VLOOKUP($E315,'Product Master'!B:E,4,),"-")</f>
        <v>1</v>
      </c>
      <c r="I315" s="24">
        <v>2</v>
      </c>
      <c r="J315" s="25" t="s">
        <v>228</v>
      </c>
      <c r="K315" s="24" t="s">
        <v>1511</v>
      </c>
      <c r="L315" s="24" t="s">
        <v>1655</v>
      </c>
      <c r="M315" s="24" t="s">
        <v>1955</v>
      </c>
      <c r="N315" s="24"/>
      <c r="O315" s="24" t="s">
        <v>1771</v>
      </c>
      <c r="P315" s="49">
        <v>2400</v>
      </c>
      <c r="Q315" s="49">
        <f t="shared" si="10"/>
        <v>4800</v>
      </c>
      <c r="R315" s="24" t="s">
        <v>230</v>
      </c>
      <c r="S315" s="66"/>
      <c r="T315" s="56" t="str">
        <f>IF(ISBLANK(VLOOKUP($E315,'Product Master'!B:F,5,FALSE)),"-",(VLOOKUP($E315,'Product Master'!B:F,5,FALSE)))</f>
        <v>RT</v>
      </c>
      <c r="U315" s="24" t="s">
        <v>2085</v>
      </c>
    </row>
    <row r="316" spans="1:21" ht="45">
      <c r="A316" s="24">
        <f t="shared" si="9"/>
        <v>315</v>
      </c>
      <c r="B316" s="25">
        <v>43217</v>
      </c>
      <c r="C316" s="55" t="str">
        <f>IFERROR(VLOOKUP($E316,'Product Master'!B:E,2,),"Enter Data in Product Master")</f>
        <v>PerCP/Cy 5.5 Anti-Human CD45 Biolegend</v>
      </c>
      <c r="D316" s="24">
        <f>VLOOKUP(E316,'Product Master'!B:G,6,)</f>
        <v>0</v>
      </c>
      <c r="E316" s="24">
        <v>304028</v>
      </c>
      <c r="F316" s="24" t="s">
        <v>136</v>
      </c>
      <c r="G316" s="24" t="str">
        <f>IFERROR(VLOOKUP(E316,'Product Master'!B:E,3,),"-")</f>
        <v>Vial</v>
      </c>
      <c r="H316" s="24" t="str">
        <f>IFERROR(VLOOKUP($E316,'Product Master'!B:E,4,),"-")</f>
        <v>100 Tests</v>
      </c>
      <c r="I316" s="24">
        <v>2</v>
      </c>
      <c r="J316" s="25">
        <v>43921</v>
      </c>
      <c r="K316" s="24" t="s">
        <v>1512</v>
      </c>
      <c r="L316" s="24" t="s">
        <v>1656</v>
      </c>
      <c r="M316" s="24" t="s">
        <v>1956</v>
      </c>
      <c r="N316" s="24"/>
      <c r="O316" s="24" t="s">
        <v>1772</v>
      </c>
      <c r="P316" s="49">
        <v>35025</v>
      </c>
      <c r="Q316" s="49">
        <f t="shared" si="10"/>
        <v>70050</v>
      </c>
      <c r="R316" s="24" t="s">
        <v>230</v>
      </c>
      <c r="S316" s="66"/>
      <c r="T316" s="56" t="str">
        <f>IF(ISBLANK(VLOOKUP($E316,'Product Master'!B:F,5,FALSE)),"-",(VLOOKUP($E316,'Product Master'!B:F,5,FALSE)))</f>
        <v>2-8°C</v>
      </c>
      <c r="U316" s="24" t="s">
        <v>2096</v>
      </c>
    </row>
    <row r="317" spans="1:21" ht="30">
      <c r="A317" s="24">
        <f t="shared" si="9"/>
        <v>316</v>
      </c>
      <c r="B317" s="25">
        <v>43218</v>
      </c>
      <c r="C317" s="55" t="str">
        <f>IFERROR(VLOOKUP($E317,'Product Master'!B:E,2,),"Enter Data in Product Master")</f>
        <v xml:space="preserve">Iso-Propyl alcohol </v>
      </c>
      <c r="D317" s="24">
        <f>VLOOKUP(E317,'Product Master'!B:G,6,)</f>
        <v>0</v>
      </c>
      <c r="E317" s="24" t="s">
        <v>72</v>
      </c>
      <c r="F317" s="24">
        <v>2480460118</v>
      </c>
      <c r="G317" s="24" t="str">
        <f>IFERROR(VLOOKUP(E317,'Product Master'!B:E,3,),"-")</f>
        <v>Can</v>
      </c>
      <c r="H317" s="24" t="str">
        <f>IFERROR(VLOOKUP($E317,'Product Master'!B:E,4,),"-")</f>
        <v>25 Lit</v>
      </c>
      <c r="I317" s="24">
        <v>2</v>
      </c>
      <c r="J317" s="25" t="s">
        <v>228</v>
      </c>
      <c r="K317" s="24" t="s">
        <v>1480</v>
      </c>
      <c r="L317" s="24" t="s">
        <v>1657</v>
      </c>
      <c r="M317" s="24" t="s">
        <v>1957</v>
      </c>
      <c r="N317" s="24"/>
      <c r="O317" s="24" t="s">
        <v>1773</v>
      </c>
      <c r="P317" s="49">
        <v>3600</v>
      </c>
      <c r="Q317" s="49">
        <f t="shared" si="10"/>
        <v>7200</v>
      </c>
      <c r="R317" s="24" t="s">
        <v>230</v>
      </c>
      <c r="S317" s="66"/>
      <c r="T317" s="56" t="str">
        <f>IF(ISBLANK(VLOOKUP($E317,'Product Master'!B:F,5,FALSE)),"-",(VLOOKUP($E317,'Product Master'!B:F,5,FALSE)))</f>
        <v>AT</v>
      </c>
      <c r="U317" s="24" t="s">
        <v>2086</v>
      </c>
    </row>
    <row r="318" spans="1:21" ht="45">
      <c r="A318" s="24">
        <f t="shared" si="9"/>
        <v>317</v>
      </c>
      <c r="B318" s="25">
        <v>43218</v>
      </c>
      <c r="C318" s="55" t="str">
        <f>IFERROR(VLOOKUP($E318,'Product Master'!B:E,2,),"Enter Data in Product Master")</f>
        <v>Taqman Rnase P detection reagent kit</v>
      </c>
      <c r="D318" s="24">
        <f>VLOOKUP(E318,'Product Master'!B:G,6,)</f>
        <v>0</v>
      </c>
      <c r="E318" s="24">
        <v>4316831</v>
      </c>
      <c r="F318" s="24">
        <v>1711137</v>
      </c>
      <c r="G318" s="24" t="str">
        <f>IFERROR(VLOOKUP(E318,'Product Master'!B:E,3,),"-")</f>
        <v>-</v>
      </c>
      <c r="H318" s="24" t="str">
        <f>IFERROR(VLOOKUP($E318,'Product Master'!B:E,4,),"-")</f>
        <v>100 rxns</v>
      </c>
      <c r="I318" s="24">
        <v>2</v>
      </c>
      <c r="J318" s="25" t="s">
        <v>228</v>
      </c>
      <c r="K318" s="24" t="s">
        <v>1461</v>
      </c>
      <c r="L318" s="24" t="s">
        <v>1658</v>
      </c>
      <c r="M318" s="24" t="s">
        <v>1958</v>
      </c>
      <c r="N318" s="24"/>
      <c r="O318" s="24" t="s">
        <v>1774</v>
      </c>
      <c r="P318" s="49">
        <v>14469</v>
      </c>
      <c r="Q318" s="49">
        <f t="shared" si="10"/>
        <v>28938</v>
      </c>
      <c r="R318" s="24" t="s">
        <v>230</v>
      </c>
      <c r="S318" s="66"/>
      <c r="T318" s="56">
        <f>IF(ISBLANK(VLOOKUP($E318,'Product Master'!B:F,5,FALSE)),"-",(VLOOKUP($E318,'Product Master'!B:F,5,FALSE)))</f>
        <v>-20</v>
      </c>
      <c r="U318" s="24" t="s">
        <v>2090</v>
      </c>
    </row>
    <row r="319" spans="1:21" ht="45">
      <c r="A319" s="24">
        <f t="shared" si="9"/>
        <v>318</v>
      </c>
      <c r="B319" s="25">
        <v>43220</v>
      </c>
      <c r="C319" s="55" t="str">
        <f>IFERROR(VLOOKUP($E319,'Product Master'!B:E,2,),"Enter Data in Product Master")</f>
        <v>2-Propanol</v>
      </c>
      <c r="D319" s="24">
        <f>VLOOKUP(E319,'Product Master'!B:G,6,)</f>
        <v>0</v>
      </c>
      <c r="E319" s="24">
        <v>19516</v>
      </c>
      <c r="F319" s="24" t="s">
        <v>138</v>
      </c>
      <c r="G319" s="24" t="str">
        <f>IFERROR(VLOOKUP(E319,'Product Master'!B:E,3,),"-")</f>
        <v>Bottle</v>
      </c>
      <c r="H319" s="24" t="str">
        <f>IFERROR(VLOOKUP($E319,'Product Master'!B:E,4,),"-")</f>
        <v>500 ml</v>
      </c>
      <c r="I319" s="24">
        <v>5</v>
      </c>
      <c r="J319" s="25" t="s">
        <v>228</v>
      </c>
      <c r="K319" s="67" t="s">
        <v>1513</v>
      </c>
      <c r="L319" s="24" t="s">
        <v>1659</v>
      </c>
      <c r="M319" s="24" t="s">
        <v>1959</v>
      </c>
      <c r="N319" s="24"/>
      <c r="O319" s="24" t="s">
        <v>1775</v>
      </c>
      <c r="P319" s="49">
        <v>4681</v>
      </c>
      <c r="Q319" s="49">
        <f t="shared" si="10"/>
        <v>23405</v>
      </c>
      <c r="R319" s="24" t="s">
        <v>230</v>
      </c>
      <c r="S319" s="66"/>
      <c r="T319" s="56" t="str">
        <f>IF(ISBLANK(VLOOKUP($E319,'Product Master'!B:F,5,FALSE)),"-",(VLOOKUP($E319,'Product Master'!B:F,5,FALSE)))</f>
        <v>AT</v>
      </c>
      <c r="U319" s="24" t="s">
        <v>2100</v>
      </c>
    </row>
    <row r="320" spans="1:21" ht="45">
      <c r="A320" s="24">
        <f t="shared" si="9"/>
        <v>319</v>
      </c>
      <c r="B320" s="25">
        <v>43220</v>
      </c>
      <c r="C320" s="55" t="str">
        <f>IFERROR(VLOOKUP($E320,'Product Master'!B:E,2,),"Enter Data in Product Master")</f>
        <v>Filter tips 1000 ul Tarson</v>
      </c>
      <c r="D320" s="24">
        <f>VLOOKUP(E320,'Product Master'!B:G,6,)</f>
        <v>0</v>
      </c>
      <c r="E320" s="24">
        <v>527106</v>
      </c>
      <c r="F320" s="24" t="s">
        <v>1361</v>
      </c>
      <c r="G320" s="24" t="str">
        <f>IFERROR(VLOOKUP(E320,'Product Master'!B:E,3,),"-")</f>
        <v>Box</v>
      </c>
      <c r="H320" s="24" t="str">
        <f>IFERROR(VLOOKUP($E320,'Product Master'!B:E,4,),"-")</f>
        <v>500 pcs</v>
      </c>
      <c r="I320" s="24">
        <v>12</v>
      </c>
      <c r="J320" s="25" t="s">
        <v>228</v>
      </c>
      <c r="K320" s="67" t="s">
        <v>1492</v>
      </c>
      <c r="L320" s="24" t="s">
        <v>1660</v>
      </c>
      <c r="M320" s="24" t="s">
        <v>1960</v>
      </c>
      <c r="N320" s="24"/>
      <c r="O320" s="24" t="s">
        <v>1776</v>
      </c>
      <c r="P320" s="49">
        <v>959.2</v>
      </c>
      <c r="Q320" s="49">
        <f t="shared" si="10"/>
        <v>11510.400000000001</v>
      </c>
      <c r="R320" s="24" t="s">
        <v>230</v>
      </c>
      <c r="S320" s="66"/>
      <c r="T320" s="56" t="str">
        <f>IF(ISBLANK(VLOOKUP($E320,'Product Master'!B:F,5,FALSE)),"-",(VLOOKUP($E320,'Product Master'!B:F,5,FALSE)))</f>
        <v xml:space="preserve">RT </v>
      </c>
      <c r="U320" s="24" t="s">
        <v>2089</v>
      </c>
    </row>
    <row r="321" spans="1:21" ht="45">
      <c r="A321" s="24">
        <f t="shared" si="9"/>
        <v>320</v>
      </c>
      <c r="B321" s="25">
        <v>43220</v>
      </c>
      <c r="C321" s="55" t="str">
        <f>IFERROR(VLOOKUP($E321,'Product Master'!B:E,2,),"Enter Data in Product Master")</f>
        <v>Filter tips 100 ul Tarson</v>
      </c>
      <c r="D321" s="24">
        <f>VLOOKUP(E321,'Product Master'!B:G,6,)</f>
        <v>0</v>
      </c>
      <c r="E321" s="24">
        <v>527103</v>
      </c>
      <c r="F321" s="24" t="s">
        <v>1362</v>
      </c>
      <c r="G321" s="24" t="str">
        <f>IFERROR(VLOOKUP(E321,'Product Master'!B:E,3,),"-")</f>
        <v>Box</v>
      </c>
      <c r="H321" s="24" t="str">
        <f>IFERROR(VLOOKUP($E321,'Product Master'!B:E,4,),"-")</f>
        <v>1000 tips</v>
      </c>
      <c r="I321" s="24">
        <v>20</v>
      </c>
      <c r="J321" s="25" t="s">
        <v>228</v>
      </c>
      <c r="K321" s="67" t="s">
        <v>1492</v>
      </c>
      <c r="L321" s="24" t="s">
        <v>1660</v>
      </c>
      <c r="M321" s="24" t="s">
        <v>1960</v>
      </c>
      <c r="N321" s="24"/>
      <c r="O321" s="24" t="s">
        <v>1776</v>
      </c>
      <c r="P321" s="49">
        <v>1502.01</v>
      </c>
      <c r="Q321" s="49">
        <f t="shared" si="10"/>
        <v>30040.2</v>
      </c>
      <c r="R321" s="24" t="s">
        <v>230</v>
      </c>
      <c r="S321" s="66"/>
      <c r="T321" s="56" t="str">
        <f>IF(ISBLANK(VLOOKUP($E321,'Product Master'!B:F,5,FALSE)),"-",(VLOOKUP($E321,'Product Master'!B:F,5,FALSE)))</f>
        <v xml:space="preserve">RT </v>
      </c>
      <c r="U321" s="24" t="s">
        <v>2093</v>
      </c>
    </row>
    <row r="322" spans="1:21" ht="45">
      <c r="A322" s="24">
        <f t="shared" si="9"/>
        <v>321</v>
      </c>
      <c r="B322" s="25">
        <v>43220</v>
      </c>
      <c r="C322" s="55" t="str">
        <f>IFERROR(VLOOKUP($E322,'Product Master'!B:E,2,),"Enter Data in Product Master")</f>
        <v>Soyabean casein digest agar plate 90 mm</v>
      </c>
      <c r="D322" s="24">
        <f>VLOOKUP(E322,'Product Master'!B:G,6,)</f>
        <v>0</v>
      </c>
      <c r="E322" s="24" t="s">
        <v>82</v>
      </c>
      <c r="F322" s="24" t="s">
        <v>1363</v>
      </c>
      <c r="G322" s="24" t="str">
        <f>IFERROR(VLOOKUP(E322,'Product Master'!B:E,3,),"-")</f>
        <v>Box</v>
      </c>
      <c r="H322" s="24" t="str">
        <f>IFERROR(VLOOKUP($E322,'Product Master'!B:E,4,),"-")</f>
        <v>50 Plates</v>
      </c>
      <c r="I322" s="24">
        <v>1</v>
      </c>
      <c r="J322" s="25">
        <v>43282</v>
      </c>
      <c r="K322" s="24" t="s">
        <v>1514</v>
      </c>
      <c r="L322" s="24" t="s">
        <v>1661</v>
      </c>
      <c r="M322" s="24" t="s">
        <v>1961</v>
      </c>
      <c r="N322" s="24"/>
      <c r="O322" s="24" t="s">
        <v>1777</v>
      </c>
      <c r="P322" s="49">
        <v>1756.44</v>
      </c>
      <c r="Q322" s="49">
        <f t="shared" si="10"/>
        <v>1756.44</v>
      </c>
      <c r="R322" s="24" t="s">
        <v>230</v>
      </c>
      <c r="S322" s="66"/>
      <c r="T322" s="56" t="str">
        <f>IF(ISBLANK(VLOOKUP($E322,'Product Master'!B:F,5,FALSE)),"-",(VLOOKUP($E322,'Product Master'!B:F,5,FALSE)))</f>
        <v xml:space="preserve">RT </v>
      </c>
      <c r="U322" s="24" t="s">
        <v>2110</v>
      </c>
    </row>
    <row r="323" spans="1:21" ht="60">
      <c r="A323" s="24">
        <f t="shared" si="9"/>
        <v>322</v>
      </c>
      <c r="B323" s="25">
        <v>43220</v>
      </c>
      <c r="C323" s="55" t="str">
        <f>IFERROR(VLOOKUP($E323,'Product Master'!B:E,2,),"Enter Data in Product Master")</f>
        <v>PAX-8 (MRQ-50)</v>
      </c>
      <c r="D323" s="24">
        <f>VLOOKUP(E323,'Product Master'!B:G,6,)</f>
        <v>0</v>
      </c>
      <c r="E323" s="24" t="s">
        <v>1087</v>
      </c>
      <c r="F323" s="24" t="s">
        <v>1364</v>
      </c>
      <c r="G323" s="24" t="str">
        <f>IFERROR(VLOOKUP(E323,'Product Master'!B:E,3,),"-")</f>
        <v>-</v>
      </c>
      <c r="H323" s="24" t="str">
        <f>IFERROR(VLOOKUP($E323,'Product Master'!B:E,4,),"-")</f>
        <v>3 ml</v>
      </c>
      <c r="I323" s="24">
        <v>1</v>
      </c>
      <c r="J323" s="25">
        <v>43556</v>
      </c>
      <c r="K323" s="24" t="s">
        <v>1503</v>
      </c>
      <c r="L323" s="24" t="s">
        <v>1662</v>
      </c>
      <c r="M323" s="24" t="s">
        <v>1962</v>
      </c>
      <c r="N323" s="24"/>
      <c r="O323" s="24" t="s">
        <v>1778</v>
      </c>
      <c r="P323" s="49">
        <v>4500</v>
      </c>
      <c r="Q323" s="49">
        <f t="shared" si="10"/>
        <v>4500</v>
      </c>
      <c r="R323" s="24" t="s">
        <v>230</v>
      </c>
      <c r="S323" s="66"/>
      <c r="T323" s="56" t="str">
        <f>IF(ISBLANK(VLOOKUP($E323,'Product Master'!B:F,5,FALSE)),"-",(VLOOKUP($E323,'Product Master'!B:F,5,FALSE)))</f>
        <v>2-8°C</v>
      </c>
      <c r="U323" s="24" t="s">
        <v>2096</v>
      </c>
    </row>
    <row r="324" spans="1:21" ht="60">
      <c r="A324" s="24">
        <f t="shared" ref="A324:A387" si="11">A323+1</f>
        <v>323</v>
      </c>
      <c r="B324" s="25">
        <v>43220</v>
      </c>
      <c r="C324" s="55" t="str">
        <f>IFERROR(VLOOKUP($E324,'Product Master'!B:E,2,),"Enter Data in Product Master")</f>
        <v>Flex Monoclonal  Mouse anti-human CD2</v>
      </c>
      <c r="D324" s="24">
        <f>VLOOKUP(E324,'Product Master'!B:G,6,)</f>
        <v>0</v>
      </c>
      <c r="E324" s="24" t="s">
        <v>1022</v>
      </c>
      <c r="F324" s="24">
        <v>20049242</v>
      </c>
      <c r="G324" s="24" t="str">
        <f>IFERROR(VLOOKUP(E324,'Product Master'!B:E,3,),"-")</f>
        <v>-</v>
      </c>
      <c r="H324" s="24" t="str">
        <f>IFERROR(VLOOKUP($E324,'Product Master'!B:E,4,),"-")</f>
        <v>6 ml</v>
      </c>
      <c r="I324" s="24">
        <v>1</v>
      </c>
      <c r="J324" s="25">
        <v>43647</v>
      </c>
      <c r="K324" s="24" t="s">
        <v>1503</v>
      </c>
      <c r="L324" s="24" t="s">
        <v>1662</v>
      </c>
      <c r="M324" s="24" t="s">
        <v>1963</v>
      </c>
      <c r="N324" s="24"/>
      <c r="O324" s="24" t="s">
        <v>1779</v>
      </c>
      <c r="P324" s="49">
        <v>8500</v>
      </c>
      <c r="Q324" s="49">
        <f t="shared" si="10"/>
        <v>8500</v>
      </c>
      <c r="R324" s="24" t="s">
        <v>230</v>
      </c>
      <c r="S324" s="66"/>
      <c r="T324" s="56" t="str">
        <f>IF(ISBLANK(VLOOKUP($E324,'Product Master'!B:F,5,FALSE)),"-",(VLOOKUP($E324,'Product Master'!B:F,5,FALSE)))</f>
        <v>2-8°C</v>
      </c>
      <c r="U324" s="24" t="s">
        <v>2096</v>
      </c>
    </row>
    <row r="325" spans="1:21" ht="60">
      <c r="A325" s="24">
        <f t="shared" si="11"/>
        <v>324</v>
      </c>
      <c r="B325" s="25">
        <v>43220</v>
      </c>
      <c r="C325" s="55" t="str">
        <f>IFERROR(VLOOKUP($E325,'Product Master'!B:E,2,),"Enter Data in Product Master")</f>
        <v>Flex Monoclonal  Mouse anti-human CD57</v>
      </c>
      <c r="D325" s="24">
        <f>VLOOKUP(E325,'Product Master'!B:G,6,)</f>
        <v>0</v>
      </c>
      <c r="E325" s="24" t="s">
        <v>914</v>
      </c>
      <c r="F325" s="24">
        <v>20053367</v>
      </c>
      <c r="G325" s="24" t="str">
        <f>IFERROR(VLOOKUP(E325,'Product Master'!B:E,3,),"-")</f>
        <v>-</v>
      </c>
      <c r="H325" s="24" t="str">
        <f>IFERROR(VLOOKUP($E325,'Product Master'!B:E,4,),"-")</f>
        <v>12 ml</v>
      </c>
      <c r="I325" s="24">
        <v>1</v>
      </c>
      <c r="J325" s="25">
        <v>43709</v>
      </c>
      <c r="K325" s="24" t="s">
        <v>1503</v>
      </c>
      <c r="L325" s="24" t="s">
        <v>1662</v>
      </c>
      <c r="M325" s="24" t="s">
        <v>1964</v>
      </c>
      <c r="N325" s="24"/>
      <c r="O325" s="24" t="s">
        <v>1780</v>
      </c>
      <c r="P325" s="49">
        <v>17000</v>
      </c>
      <c r="Q325" s="49">
        <f t="shared" si="10"/>
        <v>17000</v>
      </c>
      <c r="R325" s="24" t="s">
        <v>230</v>
      </c>
      <c r="S325" s="66"/>
      <c r="T325" s="56" t="str">
        <f>IF(ISBLANK(VLOOKUP($E325,'Product Master'!B:F,5,FALSE)),"-",(VLOOKUP($E325,'Product Master'!B:F,5,FALSE)))</f>
        <v>2-8°C</v>
      </c>
      <c r="U325" s="24" t="s">
        <v>2096</v>
      </c>
    </row>
    <row r="326" spans="1:21" ht="30">
      <c r="A326" s="24">
        <f t="shared" si="11"/>
        <v>325</v>
      </c>
      <c r="B326" s="25">
        <v>43220</v>
      </c>
      <c r="C326" s="55" t="str">
        <f>IFERROR(VLOOKUP($E326,'Product Master'!B:E,2,),"Enter Data in Product Master")</f>
        <v>Flex Polyclonal  Mouse anti-Helicobactor pylori</v>
      </c>
      <c r="D326" s="24">
        <f>VLOOKUP(E326,'Product Master'!B:G,6,)</f>
        <v>0</v>
      </c>
      <c r="E326" s="24" t="s">
        <v>968</v>
      </c>
      <c r="F326" s="24">
        <v>20051696</v>
      </c>
      <c r="G326" s="24" t="str">
        <f>IFERROR(VLOOKUP(E326,'Product Master'!B:E,3,),"-")</f>
        <v>-</v>
      </c>
      <c r="H326" s="24" t="str">
        <f>IFERROR(VLOOKUP($E326,'Product Master'!B:E,4,),"-")</f>
        <v>6 ml</v>
      </c>
      <c r="I326" s="24">
        <v>1</v>
      </c>
      <c r="J326" s="25">
        <v>43709</v>
      </c>
      <c r="K326" s="24"/>
      <c r="L326" s="24"/>
      <c r="M326" s="24"/>
      <c r="N326" s="24"/>
      <c r="O326" s="24"/>
      <c r="P326" s="49">
        <v>8500</v>
      </c>
      <c r="Q326" s="49">
        <f t="shared" si="10"/>
        <v>8500</v>
      </c>
      <c r="R326" s="24" t="s">
        <v>230</v>
      </c>
      <c r="S326" s="66"/>
      <c r="T326" s="56" t="str">
        <f>IF(ISBLANK(VLOOKUP($E326,'Product Master'!B:F,5,FALSE)),"-",(VLOOKUP($E326,'Product Master'!B:F,5,FALSE)))</f>
        <v>2-8°C</v>
      </c>
      <c r="U326" s="24" t="s">
        <v>2096</v>
      </c>
    </row>
    <row r="327" spans="1:21" ht="30">
      <c r="A327" s="24">
        <f t="shared" si="11"/>
        <v>326</v>
      </c>
      <c r="B327" s="25">
        <v>43220</v>
      </c>
      <c r="C327" s="55" t="str">
        <f>IFERROR(VLOOKUP($E327,'Product Master'!B:E,2,),"Enter Data in Product Master")</f>
        <v>Flex Polyclonal Rabbit anti-human IgA</v>
      </c>
      <c r="D327" s="24">
        <f>VLOOKUP(E327,'Product Master'!B:G,6,)</f>
        <v>0</v>
      </c>
      <c r="E327" s="24" t="s">
        <v>908</v>
      </c>
      <c r="F327" s="24">
        <v>20053568</v>
      </c>
      <c r="G327" s="24" t="str">
        <f>IFERROR(VLOOKUP(E327,'Product Master'!B:E,3,),"-")</f>
        <v>-</v>
      </c>
      <c r="H327" s="24" t="str">
        <f>IFERROR(VLOOKUP($E327,'Product Master'!B:E,4,),"-")</f>
        <v>12 ml</v>
      </c>
      <c r="I327" s="24">
        <v>1</v>
      </c>
      <c r="J327" s="25">
        <v>43770</v>
      </c>
      <c r="K327" s="24"/>
      <c r="L327" s="24"/>
      <c r="M327" s="24"/>
      <c r="N327" s="24"/>
      <c r="O327" s="24"/>
      <c r="P327" s="49">
        <v>17000</v>
      </c>
      <c r="Q327" s="49">
        <f t="shared" si="10"/>
        <v>17000</v>
      </c>
      <c r="R327" s="24" t="s">
        <v>230</v>
      </c>
      <c r="S327" s="66"/>
      <c r="T327" s="56" t="str">
        <f>IF(ISBLANK(VLOOKUP($E327,'Product Master'!B:F,5,FALSE)),"-",(VLOOKUP($E327,'Product Master'!B:F,5,FALSE)))</f>
        <v>2-8°C</v>
      </c>
      <c r="U327" s="24" t="s">
        <v>2096</v>
      </c>
    </row>
    <row r="328" spans="1:21" ht="30">
      <c r="A328" s="24">
        <f t="shared" si="11"/>
        <v>327</v>
      </c>
      <c r="B328" s="25">
        <v>43220</v>
      </c>
      <c r="C328" s="55" t="str">
        <f>IFERROR(VLOOKUP($E328,'Product Master'!B:E,2,),"Enter Data in Product Master")</f>
        <v>Flex Polyclonal Rabbit anti-human IgD</v>
      </c>
      <c r="D328" s="24">
        <f>VLOOKUP(E328,'Product Master'!B:G,6,)</f>
        <v>0</v>
      </c>
      <c r="E328" s="24" t="s">
        <v>912</v>
      </c>
      <c r="F328" s="24">
        <v>20051573</v>
      </c>
      <c r="G328" s="24" t="str">
        <f>IFERROR(VLOOKUP(E328,'Product Master'!B:E,3,),"-")</f>
        <v>-</v>
      </c>
      <c r="H328" s="24" t="str">
        <f>IFERROR(VLOOKUP($E328,'Product Master'!B:E,4,),"-")</f>
        <v>12 ml</v>
      </c>
      <c r="I328" s="24">
        <v>1</v>
      </c>
      <c r="J328" s="25">
        <v>43709</v>
      </c>
      <c r="K328" s="24"/>
      <c r="L328" s="24"/>
      <c r="M328" s="24"/>
      <c r="N328" s="24"/>
      <c r="O328" s="24"/>
      <c r="P328" s="49">
        <v>17000</v>
      </c>
      <c r="Q328" s="49">
        <f t="shared" si="10"/>
        <v>17000</v>
      </c>
      <c r="R328" s="24" t="s">
        <v>230</v>
      </c>
      <c r="S328" s="66"/>
      <c r="T328" s="56" t="str">
        <f>IF(ISBLANK(VLOOKUP($E328,'Product Master'!B:F,5,FALSE)),"-",(VLOOKUP($E328,'Product Master'!B:F,5,FALSE)))</f>
        <v>2-8°C</v>
      </c>
      <c r="U328" s="24" t="s">
        <v>2096</v>
      </c>
    </row>
    <row r="329" spans="1:21" ht="30">
      <c r="A329" s="24">
        <f t="shared" si="11"/>
        <v>328</v>
      </c>
      <c r="B329" s="25">
        <v>43220</v>
      </c>
      <c r="C329" s="55" t="str">
        <f>IFERROR(VLOOKUP($E329,'Product Master'!B:E,2,),"Enter Data in Product Master")</f>
        <v>Flex Polyclonal Rabbit anti-human IgM</v>
      </c>
      <c r="D329" s="24">
        <f>VLOOKUP(E329,'Product Master'!B:G,6,)</f>
        <v>0</v>
      </c>
      <c r="E329" s="24" t="s">
        <v>910</v>
      </c>
      <c r="F329" s="24">
        <v>20053582</v>
      </c>
      <c r="G329" s="24" t="str">
        <f>IFERROR(VLOOKUP(E329,'Product Master'!B:E,3,),"-")</f>
        <v>-</v>
      </c>
      <c r="H329" s="24" t="str">
        <f>IFERROR(VLOOKUP($E329,'Product Master'!B:E,4,),"-")</f>
        <v>12 ml</v>
      </c>
      <c r="I329" s="24">
        <v>1</v>
      </c>
      <c r="J329" s="25">
        <v>43770</v>
      </c>
      <c r="K329" s="67"/>
      <c r="L329" s="24"/>
      <c r="M329" s="24"/>
      <c r="N329" s="24"/>
      <c r="O329" s="24"/>
      <c r="P329" s="49">
        <v>17000</v>
      </c>
      <c r="Q329" s="49">
        <f t="shared" si="10"/>
        <v>17000</v>
      </c>
      <c r="R329" s="24" t="s">
        <v>230</v>
      </c>
      <c r="S329" s="66"/>
      <c r="T329" s="56" t="str">
        <f>IF(ISBLANK(VLOOKUP($E329,'Product Master'!B:F,5,FALSE)),"-",(VLOOKUP($E329,'Product Master'!B:F,5,FALSE)))</f>
        <v>2-8°C</v>
      </c>
      <c r="U329" s="24" t="s">
        <v>2096</v>
      </c>
    </row>
    <row r="330" spans="1:21" ht="30">
      <c r="A330" s="24">
        <f t="shared" si="11"/>
        <v>329</v>
      </c>
      <c r="B330" s="25">
        <v>43220</v>
      </c>
      <c r="C330" s="55" t="str">
        <f>IFERROR(VLOOKUP($E330,'Product Master'!B:E,2,),"Enter Data in Product Master")</f>
        <v>Flex Monoclonal mouse anti-human MutL protein homolog 1</v>
      </c>
      <c r="D330" s="24">
        <f>VLOOKUP(E330,'Product Master'!B:G,6,)</f>
        <v>0</v>
      </c>
      <c r="E330" s="24" t="s">
        <v>945</v>
      </c>
      <c r="F330" s="24">
        <v>10125874</v>
      </c>
      <c r="G330" s="24" t="str">
        <f>IFERROR(VLOOKUP(E330,'Product Master'!B:E,3,),"-")</f>
        <v>-</v>
      </c>
      <c r="H330" s="24" t="str">
        <f>IFERROR(VLOOKUP($E330,'Product Master'!B:E,4,),"-")</f>
        <v>6 ml</v>
      </c>
      <c r="I330" s="24">
        <v>1</v>
      </c>
      <c r="J330" s="25">
        <v>43374</v>
      </c>
      <c r="K330" s="67"/>
      <c r="L330" s="24"/>
      <c r="M330" s="24"/>
      <c r="N330" s="24"/>
      <c r="O330" s="24"/>
      <c r="P330" s="49">
        <v>8500</v>
      </c>
      <c r="Q330" s="49">
        <f t="shared" si="10"/>
        <v>8500</v>
      </c>
      <c r="R330" s="24" t="s">
        <v>230</v>
      </c>
      <c r="S330" s="66"/>
      <c r="T330" s="56" t="str">
        <f>IF(ISBLANK(VLOOKUP($E330,'Product Master'!B:F,5,FALSE)),"-",(VLOOKUP($E330,'Product Master'!B:F,5,FALSE)))</f>
        <v>2-8°C</v>
      </c>
      <c r="U330" s="24" t="s">
        <v>2096</v>
      </c>
    </row>
    <row r="331" spans="1:21" ht="30">
      <c r="A331" s="24">
        <f t="shared" si="11"/>
        <v>330</v>
      </c>
      <c r="B331" s="25">
        <v>43220</v>
      </c>
      <c r="C331" s="55" t="str">
        <f>IFERROR(VLOOKUP($E331,'Product Master'!B:E,2,),"Enter Data in Product Master")</f>
        <v>Flex Monoclonal mouse anti-human Muts protein homolog 2</v>
      </c>
      <c r="D331" s="24">
        <f>VLOOKUP(E331,'Product Master'!B:G,6,)</f>
        <v>0</v>
      </c>
      <c r="E331" s="24" t="s">
        <v>900</v>
      </c>
      <c r="F331" s="24">
        <v>10134390</v>
      </c>
      <c r="G331" s="24" t="str">
        <f>IFERROR(VLOOKUP(E331,'Product Master'!B:E,3,),"-")</f>
        <v>-</v>
      </c>
      <c r="H331" s="24" t="str">
        <f>IFERROR(VLOOKUP($E331,'Product Master'!B:E,4,),"-")</f>
        <v>12 ml</v>
      </c>
      <c r="I331" s="24">
        <v>1</v>
      </c>
      <c r="J331" s="25">
        <v>43497</v>
      </c>
      <c r="K331" s="67"/>
      <c r="L331" s="24"/>
      <c r="M331" s="24"/>
      <c r="N331" s="24"/>
      <c r="O331" s="24"/>
      <c r="P331" s="49">
        <v>17000</v>
      </c>
      <c r="Q331" s="49">
        <f t="shared" si="10"/>
        <v>17000</v>
      </c>
      <c r="R331" s="24" t="s">
        <v>230</v>
      </c>
      <c r="S331" s="66"/>
      <c r="T331" s="56" t="str">
        <f>IF(ISBLANK(VLOOKUP($E331,'Product Master'!B:F,5,FALSE)),"-",(VLOOKUP($E331,'Product Master'!B:F,5,FALSE)))</f>
        <v>2-8°C</v>
      </c>
      <c r="U331" s="24" t="s">
        <v>2096</v>
      </c>
    </row>
    <row r="332" spans="1:21" ht="30">
      <c r="A332" s="24">
        <f t="shared" si="11"/>
        <v>331</v>
      </c>
      <c r="B332" s="25">
        <v>43220</v>
      </c>
      <c r="C332" s="55" t="str">
        <f>IFERROR(VLOOKUP($E332,'Product Master'!B:E,2,),"Enter Data in Product Master")</f>
        <v>Flex Monoclonal Rabbit anti-human postmeiotic segregation increased 2</v>
      </c>
      <c r="D332" s="24">
        <f>VLOOKUP(E332,'Product Master'!B:G,6,)</f>
        <v>0</v>
      </c>
      <c r="E332" s="24" t="s">
        <v>904</v>
      </c>
      <c r="F332" s="24">
        <v>10134727</v>
      </c>
      <c r="G332" s="24" t="str">
        <f>IFERROR(VLOOKUP(E332,'Product Master'!B:E,3,),"-")</f>
        <v>-</v>
      </c>
      <c r="H332" s="24" t="str">
        <f>IFERROR(VLOOKUP($E332,'Product Master'!B:E,4,),"-")</f>
        <v>12 ml</v>
      </c>
      <c r="I332" s="24">
        <v>1</v>
      </c>
      <c r="J332" s="25">
        <v>43466</v>
      </c>
      <c r="K332" s="67"/>
      <c r="L332" s="24"/>
      <c r="M332" s="24"/>
      <c r="N332" s="24"/>
      <c r="O332" s="24"/>
      <c r="P332" s="49">
        <v>17000</v>
      </c>
      <c r="Q332" s="49">
        <f t="shared" si="10"/>
        <v>17000</v>
      </c>
      <c r="R332" s="24" t="s">
        <v>230</v>
      </c>
      <c r="S332" s="66"/>
      <c r="T332" s="56" t="str">
        <f>IF(ISBLANK(VLOOKUP($E332,'Product Master'!B:F,5,FALSE)),"-",(VLOOKUP($E332,'Product Master'!B:F,5,FALSE)))</f>
        <v>2-8°C</v>
      </c>
      <c r="U332" s="24" t="s">
        <v>2096</v>
      </c>
    </row>
    <row r="333" spans="1:21" ht="30">
      <c r="A333" s="24">
        <f t="shared" si="11"/>
        <v>332</v>
      </c>
      <c r="B333" s="25">
        <v>43220</v>
      </c>
      <c r="C333" s="55" t="str">
        <f>IFERROR(VLOOKUP($E333,'Product Master'!B:E,2,),"Enter Data in Product Master")</f>
        <v>Bond Polymer refine Detection Kit</v>
      </c>
      <c r="D333" s="24">
        <f>VLOOKUP(E333,'Product Master'!B:G,6,)</f>
        <v>0</v>
      </c>
      <c r="E333" s="24" t="s">
        <v>866</v>
      </c>
      <c r="F333" s="24">
        <v>60961</v>
      </c>
      <c r="G333" s="24" t="str">
        <f>IFERROR(VLOOKUP(E333,'Product Master'!B:E,3,),"-")</f>
        <v>-</v>
      </c>
      <c r="H333" s="24">
        <f>IFERROR(VLOOKUP($E333,'Product Master'!B:E,4,),"-")</f>
        <v>1</v>
      </c>
      <c r="I333" s="24">
        <v>3</v>
      </c>
      <c r="J333" s="25">
        <v>43683</v>
      </c>
      <c r="K333" s="67" t="s">
        <v>1515</v>
      </c>
      <c r="L333" s="24" t="s">
        <v>1663</v>
      </c>
      <c r="M333" s="24"/>
      <c r="N333" s="24"/>
      <c r="O333" s="24" t="s">
        <v>1781</v>
      </c>
      <c r="P333" s="49">
        <v>33861</v>
      </c>
      <c r="Q333" s="49">
        <f t="shared" si="10"/>
        <v>101583</v>
      </c>
      <c r="R333" s="24" t="s">
        <v>230</v>
      </c>
      <c r="S333" s="66"/>
      <c r="T333" s="56" t="str">
        <f>IF(ISBLANK(VLOOKUP($E333,'Product Master'!B:F,5,FALSE)),"-",(VLOOKUP($E333,'Product Master'!B:F,5,FALSE)))</f>
        <v>2-8°C</v>
      </c>
      <c r="U333" s="24" t="s">
        <v>2096</v>
      </c>
    </row>
    <row r="334" spans="1:21" ht="30">
      <c r="A334" s="24">
        <f t="shared" si="11"/>
        <v>333</v>
      </c>
      <c r="B334" s="25">
        <v>43220</v>
      </c>
      <c r="C334" s="55" t="str">
        <f>IFERROR(VLOOKUP($E334,'Product Master'!B:E,2,),"Enter Data in Product Master")</f>
        <v xml:space="preserve">Bond Dewax Solution </v>
      </c>
      <c r="D334" s="24">
        <f>VLOOKUP(E334,'Product Master'!B:G,6,)</f>
        <v>0</v>
      </c>
      <c r="E334" s="24" t="s">
        <v>789</v>
      </c>
      <c r="F334" s="24">
        <v>61239</v>
      </c>
      <c r="G334" s="24" t="str">
        <f>IFERROR(VLOOKUP(E334,'Product Master'!B:E,3,),"-")</f>
        <v>-</v>
      </c>
      <c r="H334" s="24" t="str">
        <f>IFERROR(VLOOKUP($E334,'Product Master'!B:E,4,),"-")</f>
        <v>1 Lit</v>
      </c>
      <c r="I334" s="24">
        <v>2</v>
      </c>
      <c r="J334" s="25">
        <v>44138</v>
      </c>
      <c r="K334" s="67"/>
      <c r="L334" s="24"/>
      <c r="M334" s="24"/>
      <c r="N334" s="24"/>
      <c r="O334" s="24"/>
      <c r="P334" s="49">
        <v>3041</v>
      </c>
      <c r="Q334" s="49">
        <f t="shared" si="10"/>
        <v>6082</v>
      </c>
      <c r="R334" s="24" t="s">
        <v>230</v>
      </c>
      <c r="S334" s="66"/>
      <c r="T334" s="56" t="str">
        <f>IF(ISBLANK(VLOOKUP($E334,'Product Master'!B:F,5,FALSE)),"-",(VLOOKUP($E334,'Product Master'!B:F,5,FALSE)))</f>
        <v>2-8°C</v>
      </c>
      <c r="U334" s="24" t="s">
        <v>2096</v>
      </c>
    </row>
    <row r="335" spans="1:21" ht="30">
      <c r="A335" s="24">
        <f t="shared" si="11"/>
        <v>334</v>
      </c>
      <c r="B335" s="25">
        <v>43220</v>
      </c>
      <c r="C335" s="55" t="str">
        <f>IFERROR(VLOOKUP($E335,'Product Master'!B:E,2,),"Enter Data in Product Master")</f>
        <v>Bond Epitope Retrieval Solution 1</v>
      </c>
      <c r="D335" s="24">
        <f>VLOOKUP(E335,'Product Master'!B:G,6,)</f>
        <v>0</v>
      </c>
      <c r="E335" s="24" t="s">
        <v>797</v>
      </c>
      <c r="F335" s="24" t="s">
        <v>1365</v>
      </c>
      <c r="G335" s="24" t="str">
        <f>IFERROR(VLOOKUP(E335,'Product Master'!B:E,3,),"-")</f>
        <v>-</v>
      </c>
      <c r="H335" s="24" t="str">
        <f>IFERROR(VLOOKUP($E335,'Product Master'!B:E,4,),"-")</f>
        <v>1 Lit</v>
      </c>
      <c r="I335" s="24">
        <v>3</v>
      </c>
      <c r="J335" s="25">
        <v>44227</v>
      </c>
      <c r="K335" s="67"/>
      <c r="L335" s="24"/>
      <c r="M335" s="24"/>
      <c r="N335" s="24"/>
      <c r="O335" s="24"/>
      <c r="P335" s="49">
        <v>1185</v>
      </c>
      <c r="Q335" s="49">
        <f t="shared" si="10"/>
        <v>3555</v>
      </c>
      <c r="R335" s="24" t="s">
        <v>230</v>
      </c>
      <c r="S335" s="66"/>
      <c r="T335" s="56" t="str">
        <f>IF(ISBLANK(VLOOKUP($E335,'Product Master'!B:F,5,FALSE)),"-",(VLOOKUP($E335,'Product Master'!B:F,5,FALSE)))</f>
        <v>2-8°C</v>
      </c>
      <c r="U335" s="24" t="s">
        <v>2096</v>
      </c>
    </row>
    <row r="336" spans="1:21" ht="30">
      <c r="A336" s="24">
        <f t="shared" si="11"/>
        <v>335</v>
      </c>
      <c r="B336" s="25">
        <v>43220</v>
      </c>
      <c r="C336" s="55" t="str">
        <f>IFERROR(VLOOKUP($E336,'Product Master'!B:E,2,),"Enter Data in Product Master")</f>
        <v>Bond Epitope Retrieval Solution 2</v>
      </c>
      <c r="D336" s="24">
        <f>VLOOKUP(E336,'Product Master'!B:G,6,)</f>
        <v>0</v>
      </c>
      <c r="E336" s="24" t="s">
        <v>795</v>
      </c>
      <c r="F336" s="24" t="s">
        <v>1366</v>
      </c>
      <c r="G336" s="24" t="str">
        <f>IFERROR(VLOOKUP(E336,'Product Master'!B:E,3,),"-")</f>
        <v>-</v>
      </c>
      <c r="H336" s="24" t="str">
        <f>IFERROR(VLOOKUP($E336,'Product Master'!B:E,4,),"-")</f>
        <v>1 Lit</v>
      </c>
      <c r="I336" s="24">
        <v>3</v>
      </c>
      <c r="J336" s="25" t="s">
        <v>1437</v>
      </c>
      <c r="K336" s="67"/>
      <c r="L336" s="24"/>
      <c r="M336" s="24"/>
      <c r="N336" s="24"/>
      <c r="O336" s="24"/>
      <c r="P336" s="49">
        <v>4875</v>
      </c>
      <c r="Q336" s="49">
        <f t="shared" si="10"/>
        <v>14625</v>
      </c>
      <c r="R336" s="24" t="s">
        <v>230</v>
      </c>
      <c r="S336" s="66"/>
      <c r="T336" s="56" t="str">
        <f>IF(ISBLANK(VLOOKUP($E336,'Product Master'!B:F,5,FALSE)),"-",(VLOOKUP($E336,'Product Master'!B:F,5,FALSE)))</f>
        <v>2-8°C</v>
      </c>
      <c r="U336" s="24" t="s">
        <v>2096</v>
      </c>
    </row>
    <row r="337" spans="1:21" ht="30">
      <c r="A337" s="24">
        <f t="shared" si="11"/>
        <v>336</v>
      </c>
      <c r="B337" s="25">
        <v>43220</v>
      </c>
      <c r="C337" s="55" t="str">
        <f>IFERROR(VLOOKUP($E337,'Product Master'!B:E,2,),"Enter Data in Product Master")</f>
        <v xml:space="preserve">Bond wash solution 10x Concentration </v>
      </c>
      <c r="D337" s="24">
        <f>VLOOKUP(E337,'Product Master'!B:G,6,)</f>
        <v>0</v>
      </c>
      <c r="E337" s="24" t="s">
        <v>793</v>
      </c>
      <c r="F337" s="24" t="s">
        <v>1367</v>
      </c>
      <c r="G337" s="24" t="str">
        <f>IFERROR(VLOOKUP(E337,'Product Master'!B:E,3,),"-")</f>
        <v>-</v>
      </c>
      <c r="H337" s="24" t="str">
        <f>IFERROR(VLOOKUP($E337,'Product Master'!B:E,4,),"-")</f>
        <v>1 Lit</v>
      </c>
      <c r="I337" s="24">
        <v>1</v>
      </c>
      <c r="J337" s="25">
        <v>43585</v>
      </c>
      <c r="K337" s="67"/>
      <c r="L337" s="24"/>
      <c r="M337" s="24"/>
      <c r="N337" s="24"/>
      <c r="O337" s="24"/>
      <c r="P337" s="49">
        <v>10272</v>
      </c>
      <c r="Q337" s="49">
        <f t="shared" ref="Q337:Q400" si="12">I337*P337</f>
        <v>10272</v>
      </c>
      <c r="R337" s="24" t="s">
        <v>230</v>
      </c>
      <c r="S337" s="66"/>
      <c r="T337" s="56" t="str">
        <f>IF(ISBLANK(VLOOKUP($E337,'Product Master'!B:F,5,FALSE)),"-",(VLOOKUP($E337,'Product Master'!B:F,5,FALSE)))</f>
        <v>2-8°C</v>
      </c>
      <c r="U337" s="24" t="s">
        <v>2096</v>
      </c>
    </row>
    <row r="338" spans="1:21" ht="30">
      <c r="A338" s="24">
        <f t="shared" si="11"/>
        <v>337</v>
      </c>
      <c r="B338" s="25">
        <v>43220</v>
      </c>
      <c r="C338" s="55" t="str">
        <f>IFERROR(VLOOKUP($E338,'Product Master'!B:E,2,),"Enter Data in Product Master")</f>
        <v>Leica bond plus slides</v>
      </c>
      <c r="D338" s="24">
        <f>VLOOKUP(E338,'Product Master'!B:G,6,)</f>
        <v>0</v>
      </c>
      <c r="E338" s="24" t="s">
        <v>1212</v>
      </c>
      <c r="F338" s="24" t="s">
        <v>1368</v>
      </c>
      <c r="G338" s="24" t="str">
        <f>IFERROR(VLOOKUP(E338,'Product Master'!B:E,3,),"-")</f>
        <v>-</v>
      </c>
      <c r="H338" s="24" t="str">
        <f>IFERROR(VLOOKUP($E338,'Product Master'!B:E,4,),"-")</f>
        <v>1440 Pcs</v>
      </c>
      <c r="I338" s="24">
        <v>1</v>
      </c>
      <c r="J338" s="25">
        <v>43344</v>
      </c>
      <c r="K338" s="67"/>
      <c r="L338" s="24"/>
      <c r="M338" s="24"/>
      <c r="N338" s="24"/>
      <c r="O338" s="24"/>
      <c r="P338" s="49">
        <v>21542</v>
      </c>
      <c r="Q338" s="49">
        <f t="shared" si="12"/>
        <v>21542</v>
      </c>
      <c r="R338" s="24" t="s">
        <v>230</v>
      </c>
      <c r="S338" s="66"/>
      <c r="T338" s="56" t="str">
        <f>IF(ISBLANK(VLOOKUP($E338,'Product Master'!B:F,5,FALSE)),"-",(VLOOKUP($E338,'Product Master'!B:F,5,FALSE)))</f>
        <v xml:space="preserve">RT </v>
      </c>
      <c r="U338" s="24" t="s">
        <v>2089</v>
      </c>
    </row>
    <row r="339" spans="1:21" ht="30">
      <c r="A339" s="24">
        <f t="shared" si="11"/>
        <v>338</v>
      </c>
      <c r="B339" s="25">
        <v>43220</v>
      </c>
      <c r="C339" s="55" t="str">
        <f>IFERROR(VLOOKUP($E339,'Product Master'!B:E,2,),"Enter Data in Product Master")</f>
        <v>Bond Slide label and Printer ribbon</v>
      </c>
      <c r="D339" s="24">
        <f>VLOOKUP(E339,'Product Master'!B:G,6,)</f>
        <v>0</v>
      </c>
      <c r="E339" s="24">
        <v>14060546822</v>
      </c>
      <c r="F339" s="24" t="s">
        <v>1369</v>
      </c>
      <c r="G339" s="24" t="str">
        <f>IFERROR(VLOOKUP(E339,'Product Master'!B:E,3,),"-")</f>
        <v>-</v>
      </c>
      <c r="H339" s="24" t="str">
        <f>IFERROR(VLOOKUP($E339,'Product Master'!B:E,4,),"-")</f>
        <v>3000 Pcs(1)</v>
      </c>
      <c r="I339" s="24">
        <v>2</v>
      </c>
      <c r="J339" s="25" t="s">
        <v>228</v>
      </c>
      <c r="K339" s="67"/>
      <c r="L339" s="24"/>
      <c r="M339" s="24"/>
      <c r="N339" s="24"/>
      <c r="O339" s="24"/>
      <c r="P339" s="49">
        <v>20390</v>
      </c>
      <c r="Q339" s="49">
        <f t="shared" si="12"/>
        <v>40780</v>
      </c>
      <c r="R339" s="24" t="s">
        <v>230</v>
      </c>
      <c r="S339" s="66"/>
      <c r="T339" s="56" t="str">
        <f>IF(ISBLANK(VLOOKUP($E339,'Product Master'!B:F,5,FALSE)),"-",(VLOOKUP($E339,'Product Master'!B:F,5,FALSE)))</f>
        <v xml:space="preserve">RT </v>
      </c>
      <c r="U339" s="24" t="s">
        <v>2089</v>
      </c>
    </row>
    <row r="340" spans="1:21" ht="30">
      <c r="A340" s="24">
        <f t="shared" si="11"/>
        <v>339</v>
      </c>
      <c r="B340" s="25">
        <v>43220</v>
      </c>
      <c r="C340" s="55" t="str">
        <f>IFERROR(VLOOKUP($E340,'Product Master'!B:E,2,),"Enter Data in Product Master")</f>
        <v xml:space="preserve">Bond Aspirating Probe cleaning system </v>
      </c>
      <c r="D340" s="24">
        <f>VLOOKUP(E340,'Product Master'!B:G,6,)</f>
        <v>0</v>
      </c>
      <c r="E340" s="24" t="s">
        <v>860</v>
      </c>
      <c r="F340" s="24">
        <v>60623</v>
      </c>
      <c r="G340" s="24" t="str">
        <f>IFERROR(VLOOKUP(E340,'Product Master'!B:E,3,),"-")</f>
        <v>-</v>
      </c>
      <c r="H340" s="24">
        <f>IFERROR(VLOOKUP($E340,'Product Master'!B:E,4,),"-")</f>
        <v>1</v>
      </c>
      <c r="I340" s="24">
        <v>1</v>
      </c>
      <c r="J340" s="25">
        <v>43444</v>
      </c>
      <c r="K340" s="67"/>
      <c r="L340" s="24"/>
      <c r="M340" s="24"/>
      <c r="N340" s="24"/>
      <c r="O340" s="24"/>
      <c r="P340" s="49">
        <v>5355</v>
      </c>
      <c r="Q340" s="49">
        <f t="shared" si="12"/>
        <v>5355</v>
      </c>
      <c r="R340" s="24" t="s">
        <v>230</v>
      </c>
      <c r="S340" s="66"/>
      <c r="T340" s="56" t="str">
        <f>IF(ISBLANK(VLOOKUP($E340,'Product Master'!B:F,5,FALSE)),"-",(VLOOKUP($E340,'Product Master'!B:F,5,FALSE)))</f>
        <v>2-8°C</v>
      </c>
      <c r="U340" s="24" t="s">
        <v>2096</v>
      </c>
    </row>
    <row r="341" spans="1:21" ht="30">
      <c r="A341" s="24">
        <f t="shared" si="11"/>
        <v>340</v>
      </c>
      <c r="B341" s="25">
        <v>43220</v>
      </c>
      <c r="C341" s="55" t="str">
        <f>IFERROR(VLOOKUP($E341,'Product Master'!B:E,2,),"Enter Data in Product Master")</f>
        <v>Bond Open Containers 7 ml</v>
      </c>
      <c r="D341" s="24">
        <f>VLOOKUP(E341,'Product Master'!B:G,6,)</f>
        <v>0</v>
      </c>
      <c r="E341" s="24" t="s">
        <v>1157</v>
      </c>
      <c r="F341" s="24" t="s">
        <v>47</v>
      </c>
      <c r="G341" s="24" t="str">
        <f>IFERROR(VLOOKUP(E341,'Product Master'!B:E,3,),"-")</f>
        <v>-</v>
      </c>
      <c r="H341" s="24" t="str">
        <f>IFERROR(VLOOKUP($E341,'Product Master'!B:E,4,),"-")</f>
        <v>10 Packs</v>
      </c>
      <c r="I341" s="24">
        <v>1</v>
      </c>
      <c r="J341" s="25" t="s">
        <v>228</v>
      </c>
      <c r="K341" s="67"/>
      <c r="L341" s="24"/>
      <c r="M341" s="24"/>
      <c r="N341" s="24"/>
      <c r="O341" s="24"/>
      <c r="P341" s="49">
        <v>8963</v>
      </c>
      <c r="Q341" s="49">
        <f t="shared" si="12"/>
        <v>8963</v>
      </c>
      <c r="R341" s="24" t="s">
        <v>230</v>
      </c>
      <c r="S341" s="66"/>
      <c r="T341" s="56" t="str">
        <f>IF(ISBLANK(VLOOKUP($E341,'Product Master'!B:F,5,FALSE)),"-",(VLOOKUP($E341,'Product Master'!B:F,5,FALSE)))</f>
        <v xml:space="preserve">RT </v>
      </c>
      <c r="U341" s="24" t="s">
        <v>2089</v>
      </c>
    </row>
    <row r="342" spans="1:21" ht="30">
      <c r="A342" s="24">
        <f t="shared" si="11"/>
        <v>341</v>
      </c>
      <c r="B342" s="25">
        <v>43220</v>
      </c>
      <c r="C342" s="55" t="str">
        <f>IFERROR(VLOOKUP($E342,'Product Master'!B:E,2,),"Enter Data in Product Master")</f>
        <v>Bond Titration Kit</v>
      </c>
      <c r="D342" s="24">
        <f>VLOOKUP(E342,'Product Master'!B:G,6,)</f>
        <v>0</v>
      </c>
      <c r="E342" s="24" t="s">
        <v>1159</v>
      </c>
      <c r="F342" s="24" t="s">
        <v>47</v>
      </c>
      <c r="G342" s="24" t="str">
        <f>IFERROR(VLOOKUP(E342,'Product Master'!B:E,3,),"-")</f>
        <v>-</v>
      </c>
      <c r="H342" s="24" t="str">
        <f>IFERROR(VLOOKUP($E342,'Product Master'!B:E,4,),"-")</f>
        <v>50 Packs</v>
      </c>
      <c r="I342" s="24">
        <v>1</v>
      </c>
      <c r="J342" s="25" t="s">
        <v>228</v>
      </c>
      <c r="K342" s="67"/>
      <c r="L342" s="24"/>
      <c r="M342" s="24"/>
      <c r="N342" s="24"/>
      <c r="O342" s="24"/>
      <c r="P342" s="49">
        <v>0</v>
      </c>
      <c r="Q342" s="49">
        <f t="shared" si="12"/>
        <v>0</v>
      </c>
      <c r="R342" s="24" t="s">
        <v>230</v>
      </c>
      <c r="S342" s="66"/>
      <c r="T342" s="56" t="str">
        <f>IF(ISBLANK(VLOOKUP($E342,'Product Master'!B:F,5,FALSE)),"-",(VLOOKUP($E342,'Product Master'!B:F,5,FALSE)))</f>
        <v xml:space="preserve">RT </v>
      </c>
      <c r="U342" s="24" t="s">
        <v>2089</v>
      </c>
    </row>
    <row r="343" spans="1:21" ht="30">
      <c r="A343" s="24">
        <f t="shared" si="11"/>
        <v>342</v>
      </c>
      <c r="B343" s="25">
        <v>43220</v>
      </c>
      <c r="C343" s="55" t="str">
        <f>IFERROR(VLOOKUP($E343,'Product Master'!B:E,2,),"Enter Data in Product Master")</f>
        <v xml:space="preserve">Bond Universal Covertiles </v>
      </c>
      <c r="D343" s="24">
        <f>VLOOKUP(E343,'Product Master'!B:G,6,)</f>
        <v>0</v>
      </c>
      <c r="E343" s="24" t="s">
        <v>1210</v>
      </c>
      <c r="F343" s="24">
        <v>4531749698</v>
      </c>
      <c r="G343" s="24" t="str">
        <f>IFERROR(VLOOKUP(E343,'Product Master'!B:E,3,),"-")</f>
        <v>-</v>
      </c>
      <c r="H343" s="24" t="str">
        <f>IFERROR(VLOOKUP($E343,'Product Master'!B:E,4,),"-")</f>
        <v>100 Packs</v>
      </c>
      <c r="I343" s="24">
        <v>1</v>
      </c>
      <c r="J343" s="25" t="s">
        <v>228</v>
      </c>
      <c r="K343" s="67"/>
      <c r="L343" s="24"/>
      <c r="M343" s="24"/>
      <c r="N343" s="24"/>
      <c r="O343" s="24"/>
      <c r="P343" s="49">
        <v>7758</v>
      </c>
      <c r="Q343" s="49">
        <f t="shared" si="12"/>
        <v>7758</v>
      </c>
      <c r="R343" s="24" t="s">
        <v>230</v>
      </c>
      <c r="S343" s="66"/>
      <c r="T343" s="56" t="str">
        <f>IF(ISBLANK(VLOOKUP($E343,'Product Master'!B:F,5,FALSE)),"-",(VLOOKUP($E343,'Product Master'!B:F,5,FALSE)))</f>
        <v xml:space="preserve">RT </v>
      </c>
      <c r="U343" s="24" t="s">
        <v>2089</v>
      </c>
    </row>
    <row r="344" spans="1:21" ht="30">
      <c r="A344" s="24">
        <f t="shared" si="11"/>
        <v>343</v>
      </c>
      <c r="B344" s="25">
        <v>43220</v>
      </c>
      <c r="C344" s="55" t="str">
        <f>IFERROR(VLOOKUP($E344,'Product Master'!B:E,2,),"Enter Data in Product Master")</f>
        <v>Bond Enzymes Pretreatment Kit</v>
      </c>
      <c r="D344" s="24">
        <f>VLOOKUP(E344,'Product Master'!B:G,6,)</f>
        <v>0</v>
      </c>
      <c r="E344" s="24" t="s">
        <v>791</v>
      </c>
      <c r="F344" s="24">
        <v>48951</v>
      </c>
      <c r="G344" s="24" t="str">
        <f>IFERROR(VLOOKUP(E344,'Product Master'!B:E,3,),"-")</f>
        <v>-</v>
      </c>
      <c r="H344" s="24">
        <f>IFERROR(VLOOKUP($E344,'Product Master'!B:E,4,),"-")</f>
        <v>1</v>
      </c>
      <c r="I344" s="24">
        <v>1</v>
      </c>
      <c r="J344" s="25">
        <v>43444</v>
      </c>
      <c r="K344" s="67"/>
      <c r="L344" s="24"/>
      <c r="M344" s="24"/>
      <c r="N344" s="24"/>
      <c r="O344" s="24"/>
      <c r="P344" s="49">
        <v>967</v>
      </c>
      <c r="Q344" s="49">
        <f t="shared" si="12"/>
        <v>967</v>
      </c>
      <c r="R344" s="24" t="s">
        <v>230</v>
      </c>
      <c r="S344" s="66"/>
      <c r="T344" s="56" t="str">
        <f>IF(ISBLANK(VLOOKUP($E344,'Product Master'!B:F,5,FALSE)),"-",(VLOOKUP($E344,'Product Master'!B:F,5,FALSE)))</f>
        <v>2-8°C</v>
      </c>
      <c r="U344" s="24" t="s">
        <v>2096</v>
      </c>
    </row>
    <row r="345" spans="1:21" ht="30">
      <c r="A345" s="24">
        <f t="shared" si="11"/>
        <v>344</v>
      </c>
      <c r="B345" s="25">
        <v>43220</v>
      </c>
      <c r="C345" s="55" t="str">
        <f>IFERROR(VLOOKUP($E345,'Product Master'!B:E,2,),"Enter Data in Product Master")</f>
        <v xml:space="preserve">Bond DAB Mixing Units </v>
      </c>
      <c r="D345" s="24">
        <f>VLOOKUP(E345,'Product Master'!B:G,6,)</f>
        <v>0</v>
      </c>
      <c r="E345" s="24" t="s">
        <v>1208</v>
      </c>
      <c r="F345" s="24" t="s">
        <v>47</v>
      </c>
      <c r="G345" s="24" t="str">
        <f>IFERROR(VLOOKUP(E345,'Product Master'!B:E,3,),"-")</f>
        <v>-</v>
      </c>
      <c r="H345" s="24" t="str">
        <f>IFERROR(VLOOKUP($E345,'Product Master'!B:E,4,),"-")</f>
        <v>5 Pcs</v>
      </c>
      <c r="I345" s="24">
        <v>1</v>
      </c>
      <c r="J345" s="25" t="s">
        <v>228</v>
      </c>
      <c r="K345" s="67"/>
      <c r="L345" s="24"/>
      <c r="M345" s="24"/>
      <c r="N345" s="24"/>
      <c r="O345" s="24"/>
      <c r="P345" s="49">
        <v>4718</v>
      </c>
      <c r="Q345" s="49">
        <f t="shared" si="12"/>
        <v>4718</v>
      </c>
      <c r="R345" s="24" t="s">
        <v>230</v>
      </c>
      <c r="S345" s="66"/>
      <c r="T345" s="56" t="str">
        <f>IF(ISBLANK(VLOOKUP($E345,'Product Master'!B:F,5,FALSE)),"-",(VLOOKUP($E345,'Product Master'!B:F,5,FALSE)))</f>
        <v xml:space="preserve">RT </v>
      </c>
      <c r="U345" s="24" t="s">
        <v>2089</v>
      </c>
    </row>
    <row r="346" spans="1:21" ht="45">
      <c r="A346" s="24">
        <f t="shared" si="11"/>
        <v>345</v>
      </c>
      <c r="B346" s="25">
        <v>43223</v>
      </c>
      <c r="C346" s="55" t="str">
        <f>IFERROR(VLOOKUP($E346,'Product Master'!B:E,2,),"Enter Data in Product Master")</f>
        <v>Trypsin EDTA Solution 1x</v>
      </c>
      <c r="D346" s="24">
        <f>VLOOKUP(E346,'Product Master'!B:G,6,)</f>
        <v>0</v>
      </c>
      <c r="E346" s="24" t="s">
        <v>50</v>
      </c>
      <c r="F346" s="24" t="s">
        <v>1370</v>
      </c>
      <c r="G346" s="24" t="str">
        <f>IFERROR(VLOOKUP(E346,'Product Master'!B:E,3,),"-")</f>
        <v>Pack</v>
      </c>
      <c r="H346" s="24" t="str">
        <f>IFERROR(VLOOKUP($E346,'Product Master'!B:E,4,),"-")</f>
        <v>100 ml*10</v>
      </c>
      <c r="I346" s="24">
        <v>1</v>
      </c>
      <c r="J346" s="25">
        <v>43800</v>
      </c>
      <c r="K346" s="67" t="s">
        <v>1516</v>
      </c>
      <c r="L346" s="24" t="s">
        <v>1664</v>
      </c>
      <c r="M346" s="24" t="s">
        <v>1965</v>
      </c>
      <c r="N346" s="24"/>
      <c r="O346" s="24" t="s">
        <v>1782</v>
      </c>
      <c r="P346" s="49">
        <v>4161</v>
      </c>
      <c r="Q346" s="49">
        <f t="shared" si="12"/>
        <v>4161</v>
      </c>
      <c r="R346" s="24" t="s">
        <v>230</v>
      </c>
      <c r="S346" s="66"/>
      <c r="T346" s="56">
        <f>IF(ISBLANK(VLOOKUP($E346,'Product Master'!B:F,5,FALSE)),"-",(VLOOKUP($E346,'Product Master'!B:F,5,FALSE)))</f>
        <v>-20</v>
      </c>
      <c r="U346" s="24" t="s">
        <v>2090</v>
      </c>
    </row>
    <row r="347" spans="1:21" ht="45">
      <c r="A347" s="24">
        <f t="shared" si="11"/>
        <v>346</v>
      </c>
      <c r="B347" s="25">
        <v>43223</v>
      </c>
      <c r="C347" s="55" t="str">
        <f>IFERROR(VLOOKUP($E347,'Product Master'!B:E,2,),"Enter Data in Product Master")</f>
        <v>Eurofins Primers (TMP_ERG Seq F-R)</v>
      </c>
      <c r="D347" s="24">
        <f>VLOOKUP(E347,'Product Master'!B:G,6,)</f>
        <v>0</v>
      </c>
      <c r="E347" s="55" t="s">
        <v>575</v>
      </c>
      <c r="F347" s="24" t="s">
        <v>47</v>
      </c>
      <c r="G347" s="24" t="str">
        <f>IFERROR(VLOOKUP(E347,'Product Master'!B:E,3,),"-")</f>
        <v>NA</v>
      </c>
      <c r="H347" s="24" t="str">
        <f>IFERROR(VLOOKUP($E347,'Product Master'!B:E,4,),"-")</f>
        <v>42 Bp</v>
      </c>
      <c r="I347" s="24">
        <v>2</v>
      </c>
      <c r="J347" s="25" t="s">
        <v>228</v>
      </c>
      <c r="K347" s="24" t="s">
        <v>1471</v>
      </c>
      <c r="L347" s="24" t="s">
        <v>1665</v>
      </c>
      <c r="M347" s="24" t="s">
        <v>1966</v>
      </c>
      <c r="N347" s="24"/>
      <c r="O347" s="24" t="s">
        <v>1783</v>
      </c>
      <c r="P347" s="49">
        <v>12</v>
      </c>
      <c r="Q347" s="49">
        <f t="shared" si="12"/>
        <v>24</v>
      </c>
      <c r="R347" s="24" t="s">
        <v>230</v>
      </c>
      <c r="S347" s="66"/>
      <c r="T347" s="56" t="str">
        <f>IF(ISBLANK(VLOOKUP($E347,'Product Master'!B:F,5,FALSE)),"-",(VLOOKUP($E347,'Product Master'!B:F,5,FALSE)))</f>
        <v>AT</v>
      </c>
      <c r="U347" s="24" t="s">
        <v>2086</v>
      </c>
    </row>
    <row r="348" spans="1:21" ht="60">
      <c r="A348" s="24">
        <f t="shared" si="11"/>
        <v>347</v>
      </c>
      <c r="B348" s="25">
        <v>43223</v>
      </c>
      <c r="C348" s="55" t="str">
        <f>IFERROR(VLOOKUP($E348,'Product Master'!B:E,2,),"Enter Data in Product Master")</f>
        <v xml:space="preserve">Gasket Kit </v>
      </c>
      <c r="D348" s="24">
        <f>VLOOKUP(E348,'Product Master'!B:G,6,)</f>
        <v>0</v>
      </c>
      <c r="E348" s="24" t="s">
        <v>882</v>
      </c>
      <c r="F348" s="24" t="s">
        <v>47</v>
      </c>
      <c r="G348" s="24" t="str">
        <f>IFERROR(VLOOKUP(E348,'Product Master'!B:E,3,),"-")</f>
        <v>-</v>
      </c>
      <c r="H348" s="24">
        <f>IFERROR(VLOOKUP($E348,'Product Master'!B:E,4,),"-")</f>
        <v>1</v>
      </c>
      <c r="I348" s="24">
        <v>2</v>
      </c>
      <c r="J348" s="25" t="s">
        <v>228</v>
      </c>
      <c r="K348" s="67" t="s">
        <v>1517</v>
      </c>
      <c r="L348" s="24" t="s">
        <v>1666</v>
      </c>
      <c r="M348" s="24" t="s">
        <v>1967</v>
      </c>
      <c r="N348" s="24"/>
      <c r="O348" s="24" t="s">
        <v>1784</v>
      </c>
      <c r="P348" s="49">
        <v>10932</v>
      </c>
      <c r="Q348" s="49">
        <f t="shared" si="12"/>
        <v>21864</v>
      </c>
      <c r="R348" s="24" t="s">
        <v>230</v>
      </c>
      <c r="S348" s="66"/>
      <c r="T348" s="56" t="str">
        <f>IF(ISBLANK(VLOOKUP($E348,'Product Master'!B:F,5,FALSE)),"-",(VLOOKUP($E348,'Product Master'!B:F,5,FALSE)))</f>
        <v xml:space="preserve">RT </v>
      </c>
      <c r="U348" s="24" t="s">
        <v>2089</v>
      </c>
    </row>
    <row r="349" spans="1:21" ht="60">
      <c r="A349" s="24">
        <f t="shared" si="11"/>
        <v>348</v>
      </c>
      <c r="B349" s="25">
        <v>43223</v>
      </c>
      <c r="C349" s="55" t="str">
        <f>IFERROR(VLOOKUP($E349,'Product Master'!B:E,2,),"Enter Data in Product Master")</f>
        <v>Stabilization and drying solution</v>
      </c>
      <c r="D349" s="24">
        <f>VLOOKUP(E349,'Product Master'!B:G,6,)</f>
        <v>0</v>
      </c>
      <c r="E349" s="24" t="s">
        <v>704</v>
      </c>
      <c r="F349" s="24" t="s">
        <v>1371</v>
      </c>
      <c r="G349" s="24" t="str">
        <f>IFERROR(VLOOKUP(E349,'Product Master'!B:E,3,),"-")</f>
        <v>-</v>
      </c>
      <c r="H349" s="24">
        <f>IFERROR(VLOOKUP($E349,'Product Master'!B:E,4,),"-")</f>
        <v>1</v>
      </c>
      <c r="I349" s="24">
        <v>1</v>
      </c>
      <c r="J349" s="25">
        <v>43403</v>
      </c>
      <c r="K349" s="67" t="s">
        <v>1518</v>
      </c>
      <c r="L349" s="24" t="s">
        <v>1667</v>
      </c>
      <c r="M349" s="24" t="s">
        <v>1968</v>
      </c>
      <c r="N349" s="24"/>
      <c r="O349" s="24" t="s">
        <v>1785</v>
      </c>
      <c r="P349" s="49">
        <v>1973</v>
      </c>
      <c r="Q349" s="49">
        <f t="shared" si="12"/>
        <v>1973</v>
      </c>
      <c r="R349" s="24" t="s">
        <v>230</v>
      </c>
      <c r="S349" s="66"/>
      <c r="T349" s="56" t="str">
        <f>IF(ISBLANK(VLOOKUP($E349,'Product Master'!B:F,5,FALSE)),"-",(VLOOKUP($E349,'Product Master'!B:F,5,FALSE)))</f>
        <v>AT</v>
      </c>
      <c r="U349" s="24" t="s">
        <v>2100</v>
      </c>
    </row>
    <row r="350" spans="1:21" ht="30">
      <c r="A350" s="24">
        <f t="shared" si="11"/>
        <v>349</v>
      </c>
      <c r="B350" s="25">
        <v>43223</v>
      </c>
      <c r="C350" s="55" t="str">
        <f>IFERROR(VLOOKUP($E350,'Product Master'!B:E,2,),"Enter Data in Product Master")</f>
        <v>RNA Spike in kit one colour</v>
      </c>
      <c r="D350" s="24">
        <f>VLOOKUP(E350,'Product Master'!B:G,6,)</f>
        <v>0</v>
      </c>
      <c r="E350" s="24" t="s">
        <v>708</v>
      </c>
      <c r="F350" s="24">
        <v>100914746</v>
      </c>
      <c r="G350" s="24" t="str">
        <f>IFERROR(VLOOKUP(E350,'Product Master'!B:E,3,),"-")</f>
        <v>-</v>
      </c>
      <c r="H350" s="24">
        <f>IFERROR(VLOOKUP($E350,'Product Master'!B:E,4,),"-")</f>
        <v>1</v>
      </c>
      <c r="I350" s="24">
        <v>1</v>
      </c>
      <c r="J350" s="25">
        <v>43707</v>
      </c>
      <c r="K350" s="67"/>
      <c r="L350" s="24"/>
      <c r="M350" s="24"/>
      <c r="N350" s="24"/>
      <c r="O350" s="24"/>
      <c r="P350" s="49">
        <v>12826</v>
      </c>
      <c r="Q350" s="49">
        <f t="shared" si="12"/>
        <v>12826</v>
      </c>
      <c r="R350" s="24" t="s">
        <v>230</v>
      </c>
      <c r="S350" s="66"/>
      <c r="T350" s="56" t="str">
        <f>IF(ISBLANK(VLOOKUP($E350,'Product Master'!B:F,5,FALSE)),"-",(VLOOKUP($E350,'Product Master'!B:F,5,FALSE)))</f>
        <v>-</v>
      </c>
      <c r="U350" s="24" t="s">
        <v>2109</v>
      </c>
    </row>
    <row r="351" spans="1:21" ht="30">
      <c r="A351" s="24">
        <f t="shared" si="11"/>
        <v>350</v>
      </c>
      <c r="B351" s="25">
        <v>43223</v>
      </c>
      <c r="C351" s="55" t="str">
        <f>IFERROR(VLOOKUP($E351,'Product Master'!B:E,2,),"Enter Data in Product Master")</f>
        <v>Agilent gene expression wash buffer 1</v>
      </c>
      <c r="D351" s="24">
        <f>VLOOKUP(E351,'Product Master'!B:G,6,)</f>
        <v>0</v>
      </c>
      <c r="E351" s="24" t="s">
        <v>710</v>
      </c>
      <c r="F351" s="24" t="s">
        <v>1372</v>
      </c>
      <c r="G351" s="24" t="str">
        <f>IFERROR(VLOOKUP(E351,'Product Master'!B:E,3,),"-")</f>
        <v>-</v>
      </c>
      <c r="H351" s="24" t="str">
        <f>IFERROR(VLOOKUP($E351,'Product Master'!B:E,4,),"-")</f>
        <v>4 Lit</v>
      </c>
      <c r="I351" s="24">
        <v>2</v>
      </c>
      <c r="J351" s="25">
        <v>43676</v>
      </c>
      <c r="K351" s="67"/>
      <c r="L351" s="24"/>
      <c r="M351" s="24"/>
      <c r="N351" s="24"/>
      <c r="O351" s="24"/>
      <c r="P351" s="49">
        <v>7381</v>
      </c>
      <c r="Q351" s="49">
        <f t="shared" si="12"/>
        <v>14762</v>
      </c>
      <c r="R351" s="24" t="s">
        <v>230</v>
      </c>
      <c r="S351" s="66"/>
      <c r="T351" s="56" t="str">
        <f>IF(ISBLANK(VLOOKUP($E351,'Product Master'!B:F,5,FALSE)),"-",(VLOOKUP($E351,'Product Master'!B:F,5,FALSE)))</f>
        <v xml:space="preserve">RT </v>
      </c>
      <c r="U351" s="24" t="s">
        <v>2095</v>
      </c>
    </row>
    <row r="352" spans="1:21" ht="30">
      <c r="A352" s="24">
        <f t="shared" si="11"/>
        <v>351</v>
      </c>
      <c r="B352" s="25">
        <v>43223</v>
      </c>
      <c r="C352" s="55" t="str">
        <f>IFERROR(VLOOKUP($E352,'Product Master'!B:E,2,),"Enter Data in Product Master")</f>
        <v>Agilent gene expression wash buffer 2</v>
      </c>
      <c r="D352" s="24">
        <f>VLOOKUP(E352,'Product Master'!B:G,6,)</f>
        <v>0</v>
      </c>
      <c r="E352" s="24" t="s">
        <v>712</v>
      </c>
      <c r="F352" s="24" t="s">
        <v>1373</v>
      </c>
      <c r="G352" s="24" t="str">
        <f>IFERROR(VLOOKUP(E352,'Product Master'!B:E,3,),"-")</f>
        <v>-</v>
      </c>
      <c r="H352" s="24" t="str">
        <f>IFERROR(VLOOKUP($E352,'Product Master'!B:E,4,),"-")</f>
        <v>4 Lit</v>
      </c>
      <c r="I352" s="24">
        <v>1</v>
      </c>
      <c r="J352" s="25">
        <v>43646</v>
      </c>
      <c r="K352" s="67"/>
      <c r="L352" s="24"/>
      <c r="M352" s="24"/>
      <c r="N352" s="24"/>
      <c r="O352" s="24"/>
      <c r="P352" s="49"/>
      <c r="Q352" s="49">
        <f t="shared" si="12"/>
        <v>0</v>
      </c>
      <c r="R352" s="24" t="s">
        <v>230</v>
      </c>
      <c r="S352" s="66"/>
      <c r="T352" s="56" t="str">
        <f>IF(ISBLANK(VLOOKUP($E352,'Product Master'!B:F,5,FALSE)),"-",(VLOOKUP($E352,'Product Master'!B:F,5,FALSE)))</f>
        <v xml:space="preserve">RT </v>
      </c>
      <c r="U352" s="24" t="s">
        <v>2095</v>
      </c>
    </row>
    <row r="353" spans="1:21" ht="30">
      <c r="A353" s="24">
        <f t="shared" si="11"/>
        <v>352</v>
      </c>
      <c r="B353" s="25">
        <v>43223</v>
      </c>
      <c r="C353" s="55" t="str">
        <f>IFERROR(VLOOKUP($E353,'Product Master'!B:E,2,),"Enter Data in Product Master")</f>
        <v>SureTaq DNA Labeling Kit</v>
      </c>
      <c r="D353" s="24">
        <f>VLOOKUP(E353,'Product Master'!B:G,6,)</f>
        <v>0</v>
      </c>
      <c r="E353" s="24" t="s">
        <v>583</v>
      </c>
      <c r="F353" s="24" t="s">
        <v>1374</v>
      </c>
      <c r="G353" s="24" t="str">
        <f>IFERROR(VLOOKUP(E353,'Product Master'!B:E,3,),"-")</f>
        <v>-</v>
      </c>
      <c r="H353" s="24">
        <f>IFERROR(VLOOKUP($E353,'Product Master'!B:E,4,),"-")</f>
        <v>1</v>
      </c>
      <c r="I353" s="24">
        <v>2</v>
      </c>
      <c r="J353" s="25">
        <v>43889</v>
      </c>
      <c r="K353" s="67"/>
      <c r="L353" s="24"/>
      <c r="M353" s="24"/>
      <c r="N353" s="24"/>
      <c r="O353" s="24"/>
      <c r="P353" s="49">
        <v>47420</v>
      </c>
      <c r="Q353" s="49">
        <f t="shared" si="12"/>
        <v>94840</v>
      </c>
      <c r="R353" s="24" t="s">
        <v>230</v>
      </c>
      <c r="S353" s="66"/>
      <c r="T353" s="56">
        <f>IF(ISBLANK(VLOOKUP($E353,'Product Master'!B:F,5,FALSE)),"-",(VLOOKUP($E353,'Product Master'!B:F,5,FALSE)))</f>
        <v>-20</v>
      </c>
      <c r="U353" s="24" t="s">
        <v>2090</v>
      </c>
    </row>
    <row r="354" spans="1:21" ht="30">
      <c r="A354" s="24">
        <f t="shared" si="11"/>
        <v>353</v>
      </c>
      <c r="B354" s="25">
        <v>43223</v>
      </c>
      <c r="C354" s="55" t="str">
        <f>IFERROR(VLOOKUP($E354,'Product Master'!B:E,2,),"Enter Data in Product Master")</f>
        <v xml:space="preserve">i. SureTaq DNA Labeling kit Purification Column </v>
      </c>
      <c r="D354" s="24">
        <f>VLOOKUP(E354,'Product Master'!B:G,6,)</f>
        <v>0</v>
      </c>
      <c r="E354" s="24" t="s">
        <v>718</v>
      </c>
      <c r="F354" s="24" t="s">
        <v>1375</v>
      </c>
      <c r="G354" s="24" t="str">
        <f>IFERROR(VLOOKUP(E354,'Product Master'!B:E,3,),"-")</f>
        <v>-</v>
      </c>
      <c r="H354" s="24">
        <f>IFERROR(VLOOKUP($E354,'Product Master'!B:E,4,),"-")</f>
        <v>1</v>
      </c>
      <c r="I354" s="24">
        <v>2</v>
      </c>
      <c r="J354" s="25" t="s">
        <v>228</v>
      </c>
      <c r="K354" s="67"/>
      <c r="L354" s="24"/>
      <c r="M354" s="24"/>
      <c r="N354" s="24"/>
      <c r="O354" s="24"/>
      <c r="P354" s="49"/>
      <c r="Q354" s="49">
        <f t="shared" si="12"/>
        <v>0</v>
      </c>
      <c r="R354" s="24" t="s">
        <v>230</v>
      </c>
      <c r="S354" s="66"/>
      <c r="T354" s="56" t="str">
        <f>IF(ISBLANK(VLOOKUP($E354,'Product Master'!B:F,5,FALSE)),"-",(VLOOKUP($E354,'Product Master'!B:F,5,FALSE)))</f>
        <v xml:space="preserve">RT </v>
      </c>
      <c r="U354" s="24" t="s">
        <v>2095</v>
      </c>
    </row>
    <row r="355" spans="1:21" ht="30">
      <c r="A355" s="24">
        <f t="shared" si="11"/>
        <v>354</v>
      </c>
      <c r="B355" s="25">
        <v>43223</v>
      </c>
      <c r="C355" s="55" t="str">
        <f>IFERROR(VLOOKUP($E355,'Product Master'!B:E,2,),"Enter Data in Product Master")</f>
        <v>Pack 100 Backings 8 Arrays per slide</v>
      </c>
      <c r="D355" s="24">
        <f>VLOOKUP(E355,'Product Master'!B:G,6,)</f>
        <v>0</v>
      </c>
      <c r="E355" s="24" t="s">
        <v>878</v>
      </c>
      <c r="F355" s="24">
        <v>1005803997</v>
      </c>
      <c r="G355" s="24" t="str">
        <f>IFERROR(VLOOKUP(E355,'Product Master'!B:E,3,),"-")</f>
        <v>-</v>
      </c>
      <c r="H355" s="24">
        <f>IFERROR(VLOOKUP($E355,'Product Master'!B:E,4,),"-")</f>
        <v>1</v>
      </c>
      <c r="I355" s="24">
        <v>1</v>
      </c>
      <c r="J355" s="25">
        <v>43555</v>
      </c>
      <c r="K355" s="67"/>
      <c r="L355" s="24"/>
      <c r="M355" s="24"/>
      <c r="N355" s="24"/>
      <c r="O355" s="24"/>
      <c r="P355" s="49">
        <v>59469</v>
      </c>
      <c r="Q355" s="49">
        <f t="shared" si="12"/>
        <v>59469</v>
      </c>
      <c r="R355" s="24" t="s">
        <v>230</v>
      </c>
      <c r="S355" s="66"/>
      <c r="T355" s="56" t="str">
        <f>IF(ISBLANK(VLOOKUP($E355,'Product Master'!B:F,5,FALSE)),"-",(VLOOKUP($E355,'Product Master'!B:F,5,FALSE)))</f>
        <v xml:space="preserve">RT </v>
      </c>
      <c r="U355" s="24" t="s">
        <v>2095</v>
      </c>
    </row>
    <row r="356" spans="1:21" ht="30">
      <c r="A356" s="24">
        <f t="shared" si="11"/>
        <v>355</v>
      </c>
      <c r="B356" s="25">
        <v>43223</v>
      </c>
      <c r="C356" s="55" t="str">
        <f>IFERROR(VLOOKUP($E356,'Product Master'!B:E,2,),"Enter Data in Product Master")</f>
        <v>Sureprint G3 Human gene Exp V3 Array kit</v>
      </c>
      <c r="D356" s="24">
        <f>VLOOKUP(E356,'Product Master'!B:G,6,)</f>
        <v>0</v>
      </c>
      <c r="E356" s="24" t="s">
        <v>885</v>
      </c>
      <c r="F356" s="24" t="s">
        <v>1376</v>
      </c>
      <c r="G356" s="24" t="str">
        <f>IFERROR(VLOOKUP(E356,'Product Master'!B:E,3,),"-")</f>
        <v>-</v>
      </c>
      <c r="H356" s="24">
        <f>IFERROR(VLOOKUP($E356,'Product Master'!B:E,4,),"-")</f>
        <v>1</v>
      </c>
      <c r="I356" s="24">
        <v>9</v>
      </c>
      <c r="J356" s="25">
        <v>43921</v>
      </c>
      <c r="K356" s="67"/>
      <c r="L356" s="24"/>
      <c r="M356" s="24"/>
      <c r="N356" s="24"/>
      <c r="O356" s="24"/>
      <c r="P356" s="49">
        <v>108891</v>
      </c>
      <c r="Q356" s="49">
        <f t="shared" si="12"/>
        <v>980019</v>
      </c>
      <c r="R356" s="24" t="s">
        <v>230</v>
      </c>
      <c r="S356" s="66"/>
      <c r="T356" s="56" t="str">
        <f>IF(ISBLANK(VLOOKUP($E356,'Product Master'!B:F,5,FALSE)),"-",(VLOOKUP($E356,'Product Master'!B:F,5,FALSE)))</f>
        <v xml:space="preserve">RT </v>
      </c>
      <c r="U356" s="24" t="s">
        <v>2095</v>
      </c>
    </row>
    <row r="357" spans="1:21" ht="45">
      <c r="A357" s="24">
        <f t="shared" si="11"/>
        <v>356</v>
      </c>
      <c r="B357" s="25">
        <v>43224</v>
      </c>
      <c r="C357" s="55" t="str">
        <f>IFERROR(VLOOKUP($E357,'Product Master'!B:E,2,),"Enter Data in Product Master")</f>
        <v>Tissue Culture plates 6 Well</v>
      </c>
      <c r="D357" s="24">
        <f>VLOOKUP(E357,'Product Master'!B:G,6,)</f>
        <v>0</v>
      </c>
      <c r="E357" s="24">
        <v>980010</v>
      </c>
      <c r="F357" s="24" t="s">
        <v>129</v>
      </c>
      <c r="G357" s="24" t="str">
        <f>IFERROR(VLOOKUP(E357,'Product Master'!B:E,3,),"-")</f>
        <v>Box</v>
      </c>
      <c r="H357" s="24" t="str">
        <f>IFERROR(VLOOKUP($E357,'Product Master'!B:E,4,),"-")</f>
        <v>50 Pcs</v>
      </c>
      <c r="I357" s="24">
        <v>1</v>
      </c>
      <c r="J357" s="25" t="s">
        <v>228</v>
      </c>
      <c r="K357" s="24" t="s">
        <v>1447</v>
      </c>
      <c r="L357" s="24" t="s">
        <v>1668</v>
      </c>
      <c r="M357" s="24" t="s">
        <v>1969</v>
      </c>
      <c r="N357" s="24"/>
      <c r="O357" s="24" t="s">
        <v>1786</v>
      </c>
      <c r="P357" s="49">
        <v>3696</v>
      </c>
      <c r="Q357" s="49">
        <f t="shared" si="12"/>
        <v>3696</v>
      </c>
      <c r="R357" s="24" t="s">
        <v>230</v>
      </c>
      <c r="S357" s="66"/>
      <c r="T357" s="56" t="str">
        <f>IF(ISBLANK(VLOOKUP($E357,'Product Master'!B:F,5,FALSE)),"-",(VLOOKUP($E357,'Product Master'!B:F,5,FALSE)))</f>
        <v>-</v>
      </c>
      <c r="U357" s="24" t="s">
        <v>2089</v>
      </c>
    </row>
    <row r="358" spans="1:21" ht="75">
      <c r="A358" s="24">
        <f t="shared" si="11"/>
        <v>357</v>
      </c>
      <c r="B358" s="25">
        <v>43224</v>
      </c>
      <c r="C358" s="55" t="str">
        <f>IFERROR(VLOOKUP($E358,'Product Master'!B:E,2,),"Enter Data in Product Master")</f>
        <v>E-Gel size select 2%</v>
      </c>
      <c r="D358" s="24">
        <f>VLOOKUP(E358,'Product Master'!B:G,6,)</f>
        <v>0</v>
      </c>
      <c r="E358" s="24" t="s">
        <v>63</v>
      </c>
      <c r="F358" s="24" t="s">
        <v>1323</v>
      </c>
      <c r="G358" s="24" t="str">
        <f>IFERROR(VLOOKUP(E358,'Product Master'!B:E,3,),"-")</f>
        <v>Pack</v>
      </c>
      <c r="H358" s="24" t="str">
        <f>IFERROR(VLOOKUP($E358,'Product Master'!B:E,4,),"-")</f>
        <v>10 Gels/Pack</v>
      </c>
      <c r="I358" s="24">
        <v>1</v>
      </c>
      <c r="J358" s="25">
        <v>43438</v>
      </c>
      <c r="K358" s="24" t="s">
        <v>1498</v>
      </c>
      <c r="L358" s="24" t="s">
        <v>1669</v>
      </c>
      <c r="M358" s="24" t="s">
        <v>1970</v>
      </c>
      <c r="N358" s="24"/>
      <c r="O358" s="24" t="s">
        <v>1787</v>
      </c>
      <c r="P358" s="49">
        <v>10000</v>
      </c>
      <c r="Q358" s="49">
        <f t="shared" si="12"/>
        <v>10000</v>
      </c>
      <c r="R358" s="24" t="s">
        <v>230</v>
      </c>
      <c r="S358" s="66"/>
      <c r="T358" s="56" t="str">
        <f>IF(ISBLANK(VLOOKUP($E358,'Product Master'!B:F,5,FALSE)),"-",(VLOOKUP($E358,'Product Master'!B:F,5,FALSE)))</f>
        <v xml:space="preserve">AT </v>
      </c>
      <c r="U358" s="24" t="s">
        <v>2086</v>
      </c>
    </row>
    <row r="359" spans="1:21" ht="30">
      <c r="A359" s="24">
        <f t="shared" si="11"/>
        <v>358</v>
      </c>
      <c r="B359" s="25">
        <v>43224</v>
      </c>
      <c r="C359" s="55" t="str">
        <f>IFERROR(VLOOKUP($E359,'Product Master'!B:E,2,),"Enter Data in Product Master")</f>
        <v>Tube Support ring (Bio-Rad)</v>
      </c>
      <c r="D359" s="24">
        <f>VLOOKUP(E359,'Product Master'!B:G,6,)</f>
        <v>0</v>
      </c>
      <c r="E359" s="24">
        <v>1862000</v>
      </c>
      <c r="F359" s="24" t="s">
        <v>47</v>
      </c>
      <c r="G359" s="24" t="str">
        <f>IFERROR(VLOOKUP(E359,'Product Master'!B:E,3,),"-")</f>
        <v>-</v>
      </c>
      <c r="H359" s="24">
        <f>IFERROR(VLOOKUP($E359,'Product Master'!B:E,4,),"-")</f>
        <v>2</v>
      </c>
      <c r="I359" s="24">
        <v>1</v>
      </c>
      <c r="J359" s="25" t="s">
        <v>228</v>
      </c>
      <c r="K359" s="24" t="s">
        <v>1478</v>
      </c>
      <c r="L359" s="24" t="s">
        <v>1670</v>
      </c>
      <c r="M359" s="24" t="s">
        <v>1971</v>
      </c>
      <c r="N359" s="24"/>
      <c r="O359" s="24" t="s">
        <v>1788</v>
      </c>
      <c r="P359" s="49">
        <v>15085</v>
      </c>
      <c r="Q359" s="49">
        <f t="shared" si="12"/>
        <v>15085</v>
      </c>
      <c r="R359" s="24" t="s">
        <v>230</v>
      </c>
      <c r="S359" s="66"/>
      <c r="T359" s="56" t="str">
        <f>IF(ISBLANK(VLOOKUP($E359,'Product Master'!B:F,5,FALSE)),"-",(VLOOKUP($E359,'Product Master'!B:F,5,FALSE)))</f>
        <v xml:space="preserve">RT </v>
      </c>
      <c r="U359" s="24" t="s">
        <v>2089</v>
      </c>
    </row>
    <row r="360" spans="1:21" ht="60">
      <c r="A360" s="24">
        <f t="shared" si="11"/>
        <v>359</v>
      </c>
      <c r="B360" s="25">
        <v>43224</v>
      </c>
      <c r="C360" s="55" t="str">
        <f>IFERROR(VLOOKUP($E360,'Product Master'!B:E,2,),"Enter Data in Product Master")</f>
        <v>Flex Monoclonal Mouse anti-human CD43</v>
      </c>
      <c r="D360" s="24">
        <f>VLOOKUP(E360,'Product Master'!B:G,6,)</f>
        <v>0</v>
      </c>
      <c r="E360" s="24" t="s">
        <v>1004</v>
      </c>
      <c r="F360" s="24">
        <v>20043988</v>
      </c>
      <c r="G360" s="24" t="str">
        <f>IFERROR(VLOOKUP(E360,'Product Master'!B:E,3,),"-")</f>
        <v>-</v>
      </c>
      <c r="H360" s="24" t="str">
        <f>IFERROR(VLOOKUP($E360,'Product Master'!B:E,4,),"-")</f>
        <v>6 ml</v>
      </c>
      <c r="I360" s="24">
        <v>1</v>
      </c>
      <c r="J360" s="25">
        <v>43466</v>
      </c>
      <c r="K360" s="24" t="s">
        <v>1503</v>
      </c>
      <c r="L360" s="24" t="s">
        <v>1671</v>
      </c>
      <c r="M360" s="24" t="s">
        <v>1972</v>
      </c>
      <c r="N360" s="24"/>
      <c r="O360" s="24" t="s">
        <v>1789</v>
      </c>
      <c r="P360" s="49">
        <v>8500</v>
      </c>
      <c r="Q360" s="49">
        <f t="shared" si="12"/>
        <v>8500</v>
      </c>
      <c r="R360" s="24" t="s">
        <v>230</v>
      </c>
      <c r="S360" s="66"/>
      <c r="T360" s="56" t="str">
        <f>IF(ISBLANK(VLOOKUP($E360,'Product Master'!B:F,5,FALSE)),"-",(VLOOKUP($E360,'Product Master'!B:F,5,FALSE)))</f>
        <v>2-8°C</v>
      </c>
      <c r="U360" s="24" t="s">
        <v>2096</v>
      </c>
    </row>
    <row r="361" spans="1:21" ht="30">
      <c r="A361" s="24">
        <f t="shared" si="11"/>
        <v>360</v>
      </c>
      <c r="B361" s="25">
        <v>43224</v>
      </c>
      <c r="C361" s="55" t="str">
        <f>IFERROR(VLOOKUP($E361,'Product Master'!B:E,2,),"Enter Data in Product Master")</f>
        <v xml:space="preserve">Flex Polyclonal Rabbit anti-human lambda light chains </v>
      </c>
      <c r="D361" s="24">
        <f>VLOOKUP(E361,'Product Master'!B:G,6,)</f>
        <v>0</v>
      </c>
      <c r="E361" s="24" t="s">
        <v>960</v>
      </c>
      <c r="F361" s="24">
        <v>20054487</v>
      </c>
      <c r="G361" s="24" t="str">
        <f>IFERROR(VLOOKUP(E361,'Product Master'!B:E,3,),"-")</f>
        <v>-</v>
      </c>
      <c r="H361" s="24" t="str">
        <f>IFERROR(VLOOKUP($E361,'Product Master'!B:E,4,),"-")</f>
        <v>6 ml</v>
      </c>
      <c r="I361" s="24">
        <v>1</v>
      </c>
      <c r="J361" s="25">
        <v>43678</v>
      </c>
      <c r="K361" s="67"/>
      <c r="L361" s="24"/>
      <c r="M361" s="24" t="s">
        <v>1972</v>
      </c>
      <c r="N361" s="24"/>
      <c r="O361" s="24"/>
      <c r="P361" s="49">
        <v>8500</v>
      </c>
      <c r="Q361" s="49">
        <f t="shared" si="12"/>
        <v>8500</v>
      </c>
      <c r="R361" s="24" t="s">
        <v>230</v>
      </c>
      <c r="S361" s="66"/>
      <c r="T361" s="56" t="str">
        <f>IF(ISBLANK(VLOOKUP($E361,'Product Master'!B:F,5,FALSE)),"-",(VLOOKUP($E361,'Product Master'!B:F,5,FALSE)))</f>
        <v>2-8°C</v>
      </c>
      <c r="U361" s="24" t="s">
        <v>2096</v>
      </c>
    </row>
    <row r="362" spans="1:21" ht="30">
      <c r="A362" s="24">
        <f t="shared" si="11"/>
        <v>361</v>
      </c>
      <c r="B362" s="25">
        <v>43224</v>
      </c>
      <c r="C362" s="55" t="str">
        <f>IFERROR(VLOOKUP($E362,'Product Master'!B:E,2,),"Enter Data in Product Master")</f>
        <v>Flex Monoclonal Mouse anti-human smooth muscle actin</v>
      </c>
      <c r="D362" s="24">
        <f>VLOOKUP(E362,'Product Master'!B:G,6,)</f>
        <v>0</v>
      </c>
      <c r="E362" s="24" t="s">
        <v>980</v>
      </c>
      <c r="F362" s="24">
        <v>20055199</v>
      </c>
      <c r="G362" s="24" t="str">
        <f>IFERROR(VLOOKUP(E362,'Product Master'!B:E,3,),"-")</f>
        <v>-</v>
      </c>
      <c r="H362" s="24" t="str">
        <f>IFERROR(VLOOKUP($E362,'Product Master'!B:E,4,),"-")</f>
        <v>6 ml</v>
      </c>
      <c r="I362" s="24">
        <v>1</v>
      </c>
      <c r="J362" s="25">
        <v>43861</v>
      </c>
      <c r="K362" s="67"/>
      <c r="L362" s="24"/>
      <c r="M362" s="24" t="s">
        <v>1972</v>
      </c>
      <c r="N362" s="24"/>
      <c r="O362" s="24"/>
      <c r="P362" s="49">
        <v>8500</v>
      </c>
      <c r="Q362" s="49">
        <f t="shared" si="12"/>
        <v>8500</v>
      </c>
      <c r="R362" s="24" t="s">
        <v>230</v>
      </c>
      <c r="S362" s="66"/>
      <c r="T362" s="56" t="str">
        <f>IF(ISBLANK(VLOOKUP($E362,'Product Master'!B:F,5,FALSE)),"-",(VLOOKUP($E362,'Product Master'!B:F,5,FALSE)))</f>
        <v>2-8°C</v>
      </c>
      <c r="U362" s="24" t="s">
        <v>2096</v>
      </c>
    </row>
    <row r="363" spans="1:21" ht="45">
      <c r="A363" s="24">
        <f t="shared" si="11"/>
        <v>362</v>
      </c>
      <c r="B363" s="25">
        <v>43227</v>
      </c>
      <c r="C363" s="55" t="str">
        <f>IFERROR(VLOOKUP($E363,'Product Master'!B:E,2,),"Enter Data in Product Master")</f>
        <v>Filter Tips 10/20 ul Tarson</v>
      </c>
      <c r="D363" s="24">
        <f>VLOOKUP(E363,'Product Master'!B:G,6,)</f>
        <v>0</v>
      </c>
      <c r="E363" s="24">
        <v>527108</v>
      </c>
      <c r="F363" s="24" t="s">
        <v>135</v>
      </c>
      <c r="G363" s="24" t="str">
        <f>IFERROR(VLOOKUP(E363,'Product Master'!B:E,3,),"-")</f>
        <v>Box</v>
      </c>
      <c r="H363" s="24" t="str">
        <f>IFERROR(VLOOKUP($E363,'Product Master'!B:E,4,),"-")</f>
        <v>1000 Pcs</v>
      </c>
      <c r="I363" s="24">
        <v>12</v>
      </c>
      <c r="J363" s="25" t="s">
        <v>228</v>
      </c>
      <c r="K363" s="67" t="s">
        <v>1492</v>
      </c>
      <c r="L363" s="24"/>
      <c r="M363" s="24" t="s">
        <v>1973</v>
      </c>
      <c r="N363" s="24"/>
      <c r="O363" s="24" t="s">
        <v>1790</v>
      </c>
      <c r="P363" s="49">
        <v>1569</v>
      </c>
      <c r="Q363" s="49">
        <f t="shared" si="12"/>
        <v>18828</v>
      </c>
      <c r="R363" s="24" t="s">
        <v>230</v>
      </c>
      <c r="S363" s="66"/>
      <c r="T363" s="56" t="str">
        <f>IF(ISBLANK(VLOOKUP($E363,'Product Master'!B:F,5,FALSE)),"-",(VLOOKUP($E363,'Product Master'!B:F,5,FALSE)))</f>
        <v xml:space="preserve">RT </v>
      </c>
      <c r="U363" s="24" t="s">
        <v>2089</v>
      </c>
    </row>
    <row r="364" spans="1:21" ht="45">
      <c r="A364" s="24">
        <f t="shared" si="11"/>
        <v>363</v>
      </c>
      <c r="B364" s="25">
        <v>43227</v>
      </c>
      <c r="C364" s="55" t="str">
        <f>IFERROR(VLOOKUP($E364,'Product Master'!B:E,2,),"Enter Data in Product Master")</f>
        <v xml:space="preserve">Microcentrifuge tube 0.5 ml </v>
      </c>
      <c r="D364" s="24">
        <f>VLOOKUP(E364,'Product Master'!B:G,6,)</f>
        <v>0</v>
      </c>
      <c r="E364" s="24">
        <v>500000</v>
      </c>
      <c r="F364" s="24" t="s">
        <v>1377</v>
      </c>
      <c r="G364" s="24" t="str">
        <f>IFERROR(VLOOKUP(E364,'Product Master'!B:E,3,),"-")</f>
        <v>Box</v>
      </c>
      <c r="H364" s="24" t="str">
        <f>IFERROR(VLOOKUP($E364,'Product Master'!B:E,4,),"-")</f>
        <v>1000 pcs</v>
      </c>
      <c r="I364" s="24">
        <v>24</v>
      </c>
      <c r="J364" s="25" t="s">
        <v>228</v>
      </c>
      <c r="K364" s="24" t="s">
        <v>1465</v>
      </c>
      <c r="L364" s="24"/>
      <c r="M364" s="24" t="s">
        <v>1974</v>
      </c>
      <c r="N364" s="24"/>
      <c r="O364" s="24" t="s">
        <v>1791</v>
      </c>
      <c r="P364" s="143">
        <v>444.29</v>
      </c>
      <c r="Q364" s="49">
        <f t="shared" si="12"/>
        <v>10662.960000000001</v>
      </c>
      <c r="R364" s="24" t="s">
        <v>230</v>
      </c>
      <c r="S364" s="66"/>
      <c r="T364" s="56" t="str">
        <f>IF(ISBLANK(VLOOKUP($E364,'Product Master'!B:F,5,FALSE)),"-",(VLOOKUP($E364,'Product Master'!B:F,5,FALSE)))</f>
        <v xml:space="preserve">RT </v>
      </c>
      <c r="U364" s="24" t="s">
        <v>2102</v>
      </c>
    </row>
    <row r="365" spans="1:21" ht="45">
      <c r="A365" s="24">
        <f t="shared" si="11"/>
        <v>364</v>
      </c>
      <c r="B365" s="25">
        <v>43227</v>
      </c>
      <c r="C365" s="55" t="str">
        <f>IFERROR(VLOOKUP($E365,'Product Master'!B:E,2,),"Enter Data in Product Master")</f>
        <v>Microcentrifuge tube 1.5 ml</v>
      </c>
      <c r="D365" s="24">
        <f>VLOOKUP(E365,'Product Master'!B:G,6,)</f>
        <v>0</v>
      </c>
      <c r="E365" s="24" t="s">
        <v>46</v>
      </c>
      <c r="F365" s="24" t="s">
        <v>1378</v>
      </c>
      <c r="G365" s="24" t="str">
        <f>IFERROR(VLOOKUP(E365,'Product Master'!B:E,3,),"-")</f>
        <v>Box</v>
      </c>
      <c r="H365" s="24" t="str">
        <f>IFERROR(VLOOKUP($E365,'Product Master'!B:E,4,),"-")</f>
        <v>500 Pcs</v>
      </c>
      <c r="I365" s="24">
        <v>24</v>
      </c>
      <c r="J365" s="25" t="s">
        <v>228</v>
      </c>
      <c r="K365" s="24" t="s">
        <v>1465</v>
      </c>
      <c r="L365" s="24"/>
      <c r="M365" s="24" t="s">
        <v>1974</v>
      </c>
      <c r="N365" s="24"/>
      <c r="O365" s="24" t="s">
        <v>1791</v>
      </c>
      <c r="P365" s="143">
        <v>318.77999999999997</v>
      </c>
      <c r="Q365" s="49">
        <f t="shared" si="12"/>
        <v>7650.7199999999993</v>
      </c>
      <c r="R365" s="24" t="s">
        <v>230</v>
      </c>
      <c r="S365" s="66"/>
      <c r="T365" s="56" t="str">
        <f>IF(ISBLANK(VLOOKUP($E365,'Product Master'!B:F,5,FALSE)),"-",(VLOOKUP($E365,'Product Master'!B:F,5,FALSE)))</f>
        <v xml:space="preserve">RT </v>
      </c>
      <c r="U365" s="24" t="s">
        <v>2103</v>
      </c>
    </row>
    <row r="366" spans="1:21" ht="75">
      <c r="A366" s="24">
        <f t="shared" si="11"/>
        <v>365</v>
      </c>
      <c r="B366" s="25">
        <v>43227</v>
      </c>
      <c r="C366" s="55" t="str">
        <f>IFERROR(VLOOKUP($E366,'Product Master'!B:E,2,),"Enter Data in Product Master")</f>
        <v>E-Gel size select 2%</v>
      </c>
      <c r="D366" s="24">
        <f>VLOOKUP(E366,'Product Master'!B:G,6,)</f>
        <v>0</v>
      </c>
      <c r="E366" s="24" t="s">
        <v>63</v>
      </c>
      <c r="F366" s="24" t="s">
        <v>1379</v>
      </c>
      <c r="G366" s="24" t="str">
        <f>IFERROR(VLOOKUP(E366,'Product Master'!B:E,3,),"-")</f>
        <v>Pack</v>
      </c>
      <c r="H366" s="24" t="str">
        <f>IFERROR(VLOOKUP($E366,'Product Master'!B:E,4,),"-")</f>
        <v>10 Gels/Pack</v>
      </c>
      <c r="I366" s="24">
        <v>3</v>
      </c>
      <c r="J366" s="25">
        <v>43445</v>
      </c>
      <c r="K366" s="24" t="s">
        <v>1498</v>
      </c>
      <c r="L366" s="24"/>
      <c r="M366" s="24" t="s">
        <v>1975</v>
      </c>
      <c r="N366" s="24"/>
      <c r="O366" s="24" t="s">
        <v>1792</v>
      </c>
      <c r="P366" s="49">
        <v>10000</v>
      </c>
      <c r="Q366" s="49">
        <f t="shared" si="12"/>
        <v>30000</v>
      </c>
      <c r="R366" s="24" t="s">
        <v>230</v>
      </c>
      <c r="S366" s="66"/>
      <c r="T366" s="56" t="str">
        <f>IF(ISBLANK(VLOOKUP($E366,'Product Master'!B:F,5,FALSE)),"-",(VLOOKUP($E366,'Product Master'!B:F,5,FALSE)))</f>
        <v xml:space="preserve">AT </v>
      </c>
      <c r="U366" s="24" t="s">
        <v>2086</v>
      </c>
    </row>
    <row r="367" spans="1:21" ht="75">
      <c r="A367" s="24">
        <f t="shared" si="11"/>
        <v>366</v>
      </c>
      <c r="B367" s="25">
        <v>43227</v>
      </c>
      <c r="C367" s="55" t="str">
        <f>IFERROR(VLOOKUP($E367,'Product Master'!B:E,2,),"Enter Data in Product Master")</f>
        <v>Custom Taqman SNP Assays ID</v>
      </c>
      <c r="D367" s="24">
        <f>VLOOKUP(E367,'Product Master'!B:G,6,)</f>
        <v>0</v>
      </c>
      <c r="E367" s="24">
        <v>4331349</v>
      </c>
      <c r="F367" s="86">
        <v>1693555</v>
      </c>
      <c r="G367" s="24" t="str">
        <f>IFERROR(VLOOKUP(E367,'Product Master'!B:E,3,),"-")</f>
        <v>-</v>
      </c>
      <c r="H367" s="24" t="str">
        <f>IFERROR(VLOOKUP($E367,'Product Master'!B:E,4,),"-")</f>
        <v>187 ul</v>
      </c>
      <c r="I367" s="24">
        <v>8</v>
      </c>
      <c r="J367" s="25" t="s">
        <v>228</v>
      </c>
      <c r="K367" s="24" t="s">
        <v>1519</v>
      </c>
      <c r="L367" s="24"/>
      <c r="M367" s="24" t="s">
        <v>1976</v>
      </c>
      <c r="N367" s="24"/>
      <c r="O367" s="24" t="s">
        <v>1793</v>
      </c>
      <c r="P367" s="49">
        <v>17000</v>
      </c>
      <c r="Q367" s="49">
        <f t="shared" si="12"/>
        <v>136000</v>
      </c>
      <c r="R367" s="24" t="s">
        <v>230</v>
      </c>
      <c r="S367" s="66"/>
      <c r="T367" s="56" t="str">
        <f>IF(ISBLANK(VLOOKUP($E367,'Product Master'!B:F,5,FALSE)),"-",(VLOOKUP($E367,'Product Master'!B:F,5,FALSE)))</f>
        <v>-</v>
      </c>
      <c r="U367" s="24" t="s">
        <v>2090</v>
      </c>
    </row>
    <row r="368" spans="1:21" ht="60">
      <c r="A368" s="24">
        <f t="shared" si="11"/>
        <v>367</v>
      </c>
      <c r="B368" s="25">
        <v>43227</v>
      </c>
      <c r="C368" s="55" t="str">
        <f>IFERROR(VLOOKUP($E368,'Product Master'!B:E,2,),"Enter Data in Product Master")</f>
        <v xml:space="preserve">Gene Expression Hybridization Kit  </v>
      </c>
      <c r="D368" s="24">
        <f>VLOOKUP(E368,'Product Master'!B:G,6,)</f>
        <v>0</v>
      </c>
      <c r="E368" s="24" t="s">
        <v>716</v>
      </c>
      <c r="F368" s="24" t="s">
        <v>47</v>
      </c>
      <c r="G368" s="24" t="str">
        <f>IFERROR(VLOOKUP(E368,'Product Master'!B:E,3,),"-")</f>
        <v>-</v>
      </c>
      <c r="H368" s="24">
        <f>IFERROR(VLOOKUP($E368,'Product Master'!B:E,4,),"-")</f>
        <v>1</v>
      </c>
      <c r="I368" s="24">
        <v>1</v>
      </c>
      <c r="J368" s="25" t="s">
        <v>228</v>
      </c>
      <c r="K368" s="24" t="s">
        <v>1518</v>
      </c>
      <c r="L368" s="24"/>
      <c r="M368" s="24" t="s">
        <v>1977</v>
      </c>
      <c r="N368" s="24"/>
      <c r="O368" s="24" t="s">
        <v>1794</v>
      </c>
      <c r="P368" s="143">
        <v>21992.1</v>
      </c>
      <c r="Q368" s="49">
        <f t="shared" si="12"/>
        <v>21992.1</v>
      </c>
      <c r="R368" s="24" t="s">
        <v>230</v>
      </c>
      <c r="S368" s="66"/>
      <c r="T368" s="56" t="str">
        <f>IF(ISBLANK(VLOOKUP($E368,'Product Master'!B:F,5,FALSE)),"-",(VLOOKUP($E368,'Product Master'!B:F,5,FALSE)))</f>
        <v>-</v>
      </c>
      <c r="U368" s="24" t="s">
        <v>47</v>
      </c>
    </row>
    <row r="369" spans="1:21" ht="30">
      <c r="A369" s="24">
        <f t="shared" si="11"/>
        <v>368</v>
      </c>
      <c r="B369" s="25">
        <v>43227</v>
      </c>
      <c r="C369" s="55" t="str">
        <f>IFERROR(VLOOKUP($E369,'Product Master'!B:E,2,),"Enter Data in Product Master")</f>
        <v>i. 10x Blocking Agent</v>
      </c>
      <c r="D369" s="24">
        <f>VLOOKUP(E369,'Product Master'!B:G,6,)</f>
        <v>0</v>
      </c>
      <c r="E369" s="24" t="s">
        <v>706</v>
      </c>
      <c r="F369" s="24" t="s">
        <v>1380</v>
      </c>
      <c r="G369" s="24" t="str">
        <f>IFERROR(VLOOKUP(E369,'Product Master'!B:E,3,),"-")</f>
        <v>-</v>
      </c>
      <c r="H369" s="24" t="str">
        <f>IFERROR(VLOOKUP($E369,'Product Master'!B:E,4,),"-")</f>
        <v>100 Hybs</v>
      </c>
      <c r="I369" s="24">
        <v>4</v>
      </c>
      <c r="J369" s="25">
        <v>43646</v>
      </c>
      <c r="K369" s="67"/>
      <c r="L369" s="24"/>
      <c r="M369" s="24"/>
      <c r="N369" s="24"/>
      <c r="O369" s="24"/>
      <c r="P369" s="49"/>
      <c r="Q369" s="49">
        <f t="shared" si="12"/>
        <v>0</v>
      </c>
      <c r="R369" s="24" t="s">
        <v>230</v>
      </c>
      <c r="S369" s="66"/>
      <c r="T369" s="56" t="str">
        <f>IF(ISBLANK(VLOOKUP($E369,'Product Master'!B:F,5,FALSE)),"-",(VLOOKUP($E369,'Product Master'!B:F,5,FALSE)))</f>
        <v xml:space="preserve">RT </v>
      </c>
      <c r="U369" s="24" t="s">
        <v>2089</v>
      </c>
    </row>
    <row r="370" spans="1:21" ht="15">
      <c r="A370" s="24">
        <f t="shared" si="11"/>
        <v>369</v>
      </c>
      <c r="B370" s="25">
        <v>43227</v>
      </c>
      <c r="C370" s="55" t="str">
        <f>IFERROR(VLOOKUP($E370,'Product Master'!B:E,2,),"Enter Data in Product Master")</f>
        <v xml:space="preserve">ii. 25x Fragmentation buffer </v>
      </c>
      <c r="D370" s="24">
        <f>VLOOKUP(E370,'Product Master'!B:G,6,)</f>
        <v>0</v>
      </c>
      <c r="E370" s="24" t="s">
        <v>702</v>
      </c>
      <c r="F370" s="24" t="s">
        <v>1381</v>
      </c>
      <c r="G370" s="24" t="str">
        <f>IFERROR(VLOOKUP(E370,'Product Master'!B:E,3,),"-")</f>
        <v>-</v>
      </c>
      <c r="H370" s="24" t="str">
        <f>IFERROR(VLOOKUP($E370,'Product Master'!B:E,4,),"-")</f>
        <v>100 ml</v>
      </c>
      <c r="I370" s="24">
        <v>1</v>
      </c>
      <c r="J370" s="25">
        <v>43889</v>
      </c>
      <c r="K370" s="67"/>
      <c r="L370" s="24"/>
      <c r="M370" s="24"/>
      <c r="N370" s="24"/>
      <c r="O370" s="24"/>
      <c r="P370" s="49"/>
      <c r="Q370" s="49">
        <f t="shared" si="12"/>
        <v>0</v>
      </c>
      <c r="R370" s="67"/>
      <c r="S370" s="66"/>
      <c r="T370" s="56" t="str">
        <f>IF(ISBLANK(VLOOKUP($E370,'Product Master'!B:F,5,FALSE)),"-",(VLOOKUP($E370,'Product Master'!B:F,5,FALSE)))</f>
        <v>-</v>
      </c>
      <c r="U370" s="24"/>
    </row>
    <row r="371" spans="1:21" ht="15">
      <c r="A371" s="24">
        <f t="shared" si="11"/>
        <v>370</v>
      </c>
      <c r="B371" s="25">
        <v>43227</v>
      </c>
      <c r="C371" s="55" t="str">
        <f>IFERROR(VLOOKUP($E371,'Product Master'!B:E,2,),"Enter Data in Product Master")</f>
        <v>iii. 2x Hi-RPM Hybridization buffer</v>
      </c>
      <c r="D371" s="24">
        <f>VLOOKUP(E371,'Product Master'!B:G,6,)</f>
        <v>0</v>
      </c>
      <c r="E371" s="24" t="s">
        <v>714</v>
      </c>
      <c r="F371" s="24" t="s">
        <v>1382</v>
      </c>
      <c r="G371" s="24" t="str">
        <f>IFERROR(VLOOKUP(E371,'Product Master'!B:E,3,),"-")</f>
        <v>-</v>
      </c>
      <c r="H371" s="24" t="str">
        <f>IFERROR(VLOOKUP($E371,'Product Master'!B:E,4,),"-")</f>
        <v>25 ml</v>
      </c>
      <c r="I371" s="24">
        <v>1</v>
      </c>
      <c r="J371" s="25">
        <v>43889</v>
      </c>
      <c r="K371" s="67"/>
      <c r="L371" s="24"/>
      <c r="M371" s="24"/>
      <c r="N371" s="24"/>
      <c r="O371" s="24"/>
      <c r="P371" s="49"/>
      <c r="Q371" s="49">
        <f t="shared" si="12"/>
        <v>0</v>
      </c>
      <c r="R371" s="67"/>
      <c r="S371" s="66"/>
      <c r="T371" s="56" t="str">
        <f>IF(ISBLANK(VLOOKUP($E371,'Product Master'!B:F,5,FALSE)),"-",(VLOOKUP($E371,'Product Master'!B:F,5,FALSE)))</f>
        <v>-</v>
      </c>
      <c r="U371" s="24"/>
    </row>
    <row r="372" spans="1:21" ht="75">
      <c r="A372" s="24">
        <f t="shared" si="11"/>
        <v>371</v>
      </c>
      <c r="B372" s="25">
        <v>43228</v>
      </c>
      <c r="C372" s="55" t="str">
        <f>IFERROR(VLOOKUP($E372,'Product Master'!B:E,2,),"Enter Data in Product Master")</f>
        <v>Superscript vilo cDNA synthesis kit</v>
      </c>
      <c r="D372" s="24">
        <f>VLOOKUP(E372,'Product Master'!B:G,6,)</f>
        <v>0</v>
      </c>
      <c r="E372" s="24" t="s">
        <v>594</v>
      </c>
      <c r="F372" s="24">
        <v>1879092</v>
      </c>
      <c r="G372" s="24" t="str">
        <f>IFERROR(VLOOKUP(E372,'Product Master'!B:E,3,),"-")</f>
        <v>-</v>
      </c>
      <c r="H372" s="24" t="str">
        <f>IFERROR(VLOOKUP($E372,'Product Master'!B:E,4,),"-")</f>
        <v>250 Rxns</v>
      </c>
      <c r="I372" s="24">
        <v>1</v>
      </c>
      <c r="J372" s="25" t="s">
        <v>228</v>
      </c>
      <c r="K372" s="24" t="s">
        <v>1520</v>
      </c>
      <c r="L372" s="24"/>
      <c r="M372" s="24" t="s">
        <v>1978</v>
      </c>
      <c r="N372" s="24"/>
      <c r="O372" s="24" t="s">
        <v>1795</v>
      </c>
      <c r="P372" s="143">
        <v>18816.5</v>
      </c>
      <c r="Q372" s="49">
        <f t="shared" si="12"/>
        <v>18816.5</v>
      </c>
      <c r="R372" s="24" t="s">
        <v>230</v>
      </c>
      <c r="S372" s="66"/>
      <c r="T372" s="56">
        <f>IF(ISBLANK(VLOOKUP($E372,'Product Master'!B:F,5,FALSE)),"-",(VLOOKUP($E372,'Product Master'!B:F,5,FALSE)))</f>
        <v>-20</v>
      </c>
      <c r="U372" s="24" t="s">
        <v>2090</v>
      </c>
    </row>
    <row r="373" spans="1:21" ht="30">
      <c r="A373" s="24">
        <f t="shared" si="11"/>
        <v>372</v>
      </c>
      <c r="B373" s="25">
        <v>43228</v>
      </c>
      <c r="C373" s="55" t="str">
        <f>IFERROR(VLOOKUP($E373,'Product Master'!B:E,2,),"Enter Data in Product Master")</f>
        <v xml:space="preserve">Ion Library Quantitation kit </v>
      </c>
      <c r="D373" s="24">
        <f>VLOOKUP(E373,'Product Master'!B:G,6,)</f>
        <v>0</v>
      </c>
      <c r="E373" s="24">
        <v>4468802</v>
      </c>
      <c r="F373" s="24">
        <v>1711054</v>
      </c>
      <c r="G373" s="24" t="str">
        <f>IFERROR(VLOOKUP(E373,'Product Master'!B:E,3,),"-")</f>
        <v>Kit</v>
      </c>
      <c r="H373" s="24" t="str">
        <f>IFERROR(VLOOKUP($E373,'Product Master'!B:E,4,),"-")</f>
        <v>250 Rxns</v>
      </c>
      <c r="I373" s="24">
        <v>1</v>
      </c>
      <c r="J373" s="25">
        <v>43350</v>
      </c>
      <c r="K373" s="24" t="s">
        <v>1520</v>
      </c>
      <c r="L373" s="24"/>
      <c r="M373" s="24"/>
      <c r="N373" s="24"/>
      <c r="O373" s="24"/>
      <c r="P373" s="143">
        <v>21942</v>
      </c>
      <c r="Q373" s="49">
        <f t="shared" si="12"/>
        <v>21942</v>
      </c>
      <c r="R373" s="24" t="s">
        <v>230</v>
      </c>
      <c r="S373" s="66"/>
      <c r="T373" s="56">
        <f>IF(ISBLANK(VLOOKUP($E373,'Product Master'!B:F,5,FALSE)),"-",(VLOOKUP($E373,'Product Master'!B:F,5,FALSE)))</f>
        <v>-20</v>
      </c>
      <c r="U373" s="24" t="s">
        <v>2090</v>
      </c>
    </row>
    <row r="374" spans="1:21" ht="30">
      <c r="A374" s="24">
        <f t="shared" si="11"/>
        <v>373</v>
      </c>
      <c r="B374" s="25">
        <v>43228</v>
      </c>
      <c r="C374" s="55" t="str">
        <f>IFERROR(VLOOKUP($E374,'Product Master'!B:E,2,),"Enter Data in Product Master")</f>
        <v>Dynabeads Myone Streptavidin C1 (Invitrogen)</v>
      </c>
      <c r="D374" s="24">
        <f>VLOOKUP(E374,'Product Master'!B:G,6,)</f>
        <v>0</v>
      </c>
      <c r="E374" s="24">
        <v>65001</v>
      </c>
      <c r="F374" s="24" t="s">
        <v>1383</v>
      </c>
      <c r="G374" s="24" t="str">
        <f>IFERROR(VLOOKUP(E374,'Product Master'!B:E,3,),"-")</f>
        <v>-</v>
      </c>
      <c r="H374" s="24" t="str">
        <f>IFERROR(VLOOKUP($E374,'Product Master'!B:E,4,),"-")</f>
        <v>2 ml</v>
      </c>
      <c r="I374" s="24">
        <v>1</v>
      </c>
      <c r="J374" s="25">
        <v>44135</v>
      </c>
      <c r="K374" s="24" t="s">
        <v>1520</v>
      </c>
      <c r="L374" s="24"/>
      <c r="M374" s="24"/>
      <c r="N374" s="24"/>
      <c r="O374" s="24"/>
      <c r="P374" s="49">
        <v>8955</v>
      </c>
      <c r="Q374" s="49">
        <f t="shared" si="12"/>
        <v>8955</v>
      </c>
      <c r="R374" s="24" t="s">
        <v>230</v>
      </c>
      <c r="S374" s="66"/>
      <c r="T374" s="56" t="str">
        <f>IF(ISBLANK(VLOOKUP($E374,'Product Master'!B:F,5,FALSE)),"-",(VLOOKUP($E374,'Product Master'!B:F,5,FALSE)))</f>
        <v>2-8°C</v>
      </c>
      <c r="U374" s="24" t="s">
        <v>2096</v>
      </c>
    </row>
    <row r="375" spans="1:21" ht="30">
      <c r="A375" s="24">
        <f t="shared" si="11"/>
        <v>374</v>
      </c>
      <c r="B375" s="25">
        <v>43228</v>
      </c>
      <c r="C375" s="55" t="str">
        <f>IFERROR(VLOOKUP($E375,'Product Master'!B:E,2,),"Enter Data in Product Master")</f>
        <v>Ion PI Chip kit V3</v>
      </c>
      <c r="D375" s="24">
        <f>VLOOKUP(E375,'Product Master'!B:G,6,)</f>
        <v>0</v>
      </c>
      <c r="E375" s="24" t="s">
        <v>80</v>
      </c>
      <c r="F375" s="24" t="s">
        <v>1384</v>
      </c>
      <c r="G375" s="24" t="str">
        <f>IFERROR(VLOOKUP(E375,'Product Master'!B:E,3,),"-")</f>
        <v>Pack</v>
      </c>
      <c r="H375" s="24" t="str">
        <f>IFERROR(VLOOKUP($E375,'Product Master'!B:E,4,),"-")</f>
        <v>8 Chips</v>
      </c>
      <c r="I375" s="24">
        <v>1</v>
      </c>
      <c r="J375" s="25">
        <v>43524</v>
      </c>
      <c r="K375" s="24" t="s">
        <v>1520</v>
      </c>
      <c r="L375" s="24"/>
      <c r="M375" s="24"/>
      <c r="N375" s="24"/>
      <c r="O375" s="24"/>
      <c r="P375" s="143">
        <v>112575.18</v>
      </c>
      <c r="Q375" s="49">
        <f t="shared" si="12"/>
        <v>112575.18</v>
      </c>
      <c r="R375" s="24" t="s">
        <v>230</v>
      </c>
      <c r="S375" s="66"/>
      <c r="T375" s="56" t="str">
        <f>IF(ISBLANK(VLOOKUP($E375,'Product Master'!B:F,5,FALSE)),"-",(VLOOKUP($E375,'Product Master'!B:F,5,FALSE)))</f>
        <v xml:space="preserve">RT </v>
      </c>
      <c r="U375" s="24" t="s">
        <v>2093</v>
      </c>
    </row>
    <row r="376" spans="1:21" ht="30">
      <c r="A376" s="24">
        <f t="shared" si="11"/>
        <v>375</v>
      </c>
      <c r="B376" s="25">
        <v>43228</v>
      </c>
      <c r="C376" s="55" t="str">
        <f>IFERROR(VLOOKUP($E376,'Product Master'!B:E,2,),"Enter Data in Product Master")</f>
        <v>MagMAX Cell-Free Total Nucleic Acid Kit</v>
      </c>
      <c r="D376" s="24">
        <f>VLOOKUP(E376,'Product Master'!B:G,6,)</f>
        <v>0</v>
      </c>
      <c r="E376" s="86" t="s">
        <v>758</v>
      </c>
      <c r="F376" s="86">
        <v>1803006</v>
      </c>
      <c r="G376" s="24" t="str">
        <f>IFERROR(VLOOKUP(E376,'Product Master'!B:E,3,),"-")</f>
        <v>-</v>
      </c>
      <c r="H376" s="24" t="str">
        <f>IFERROR(VLOOKUP($E376,'Product Master'!B:E,4,),"-")</f>
        <v>50 Preps</v>
      </c>
      <c r="I376" s="24">
        <v>1</v>
      </c>
      <c r="J376" s="25" t="s">
        <v>228</v>
      </c>
      <c r="K376" s="24" t="s">
        <v>1520</v>
      </c>
      <c r="L376" s="24"/>
      <c r="M376" s="24"/>
      <c r="N376" s="24"/>
      <c r="O376" s="24"/>
      <c r="P376" s="143">
        <v>18434.400000000001</v>
      </c>
      <c r="Q376" s="49">
        <f t="shared" si="12"/>
        <v>18434.400000000001</v>
      </c>
      <c r="R376" s="24" t="s">
        <v>230</v>
      </c>
      <c r="S376" s="66"/>
      <c r="T376" s="56" t="str">
        <f>IF(ISBLANK(VLOOKUP($E376,'Product Master'!B:F,5,FALSE)),"-",(VLOOKUP($E376,'Product Master'!B:F,5,FALSE)))</f>
        <v xml:space="preserve">RT </v>
      </c>
      <c r="U376" s="24" t="s">
        <v>2093</v>
      </c>
    </row>
    <row r="377" spans="1:21" ht="30">
      <c r="A377" s="24">
        <f t="shared" si="11"/>
        <v>376</v>
      </c>
      <c r="B377" s="25">
        <v>43228</v>
      </c>
      <c r="C377" s="55" t="str">
        <f>IFERROR(VLOOKUP($E377,'Product Master'!B:E,2,),"Enter Data in Product Master")</f>
        <v>Taq Sequening Barcode 1-24</v>
      </c>
      <c r="D377" s="24">
        <f>VLOOKUP(E377,'Product Master'!B:G,6,)</f>
        <v>0</v>
      </c>
      <c r="E377" s="24" t="s">
        <v>746</v>
      </c>
      <c r="F377" s="24">
        <v>1708003</v>
      </c>
      <c r="G377" s="24" t="str">
        <f>IFERROR(VLOOKUP(E377,'Product Master'!B:E,3,),"-")</f>
        <v>-</v>
      </c>
      <c r="H377" s="24" t="str">
        <f>IFERROR(VLOOKUP($E377,'Product Master'!B:E,4,),"-")</f>
        <v>10 Rxns/Barcode</v>
      </c>
      <c r="I377" s="24">
        <v>1</v>
      </c>
      <c r="J377" s="25">
        <v>44073</v>
      </c>
      <c r="K377" s="24" t="s">
        <v>1520</v>
      </c>
      <c r="L377" s="24"/>
      <c r="M377" s="24"/>
      <c r="N377" s="24"/>
      <c r="O377" s="24"/>
      <c r="P377" s="143">
        <v>37104.800000000003</v>
      </c>
      <c r="Q377" s="49">
        <f t="shared" si="12"/>
        <v>37104.800000000003</v>
      </c>
      <c r="R377" s="24" t="s">
        <v>230</v>
      </c>
      <c r="S377" s="66"/>
      <c r="T377" s="56">
        <f>IF(ISBLANK(VLOOKUP($E377,'Product Master'!B:F,5,FALSE)),"-",(VLOOKUP($E377,'Product Master'!B:F,5,FALSE)))</f>
        <v>-20</v>
      </c>
      <c r="U377" s="24" t="s">
        <v>2090</v>
      </c>
    </row>
    <row r="378" spans="1:21" ht="30">
      <c r="A378" s="24">
        <f t="shared" si="11"/>
        <v>377</v>
      </c>
      <c r="B378" s="25">
        <v>43228</v>
      </c>
      <c r="C378" s="55" t="str">
        <f>IFERROR(VLOOKUP($E378,'Product Master'!B:E,2,),"Enter Data in Product Master")</f>
        <v>Oncomine Lung cell-free total nucleic acid research assay</v>
      </c>
      <c r="D378" s="24">
        <f>VLOOKUP(E378,'Product Master'!B:G,6,)</f>
        <v>0</v>
      </c>
      <c r="E378" s="24" t="s">
        <v>754</v>
      </c>
      <c r="F378" s="24" t="s">
        <v>1385</v>
      </c>
      <c r="G378" s="24" t="str">
        <f>IFERROR(VLOOKUP(E378,'Product Master'!B:E,3,),"-")</f>
        <v>-</v>
      </c>
      <c r="H378" s="24" t="str">
        <f>IFERROR(VLOOKUP($E378,'Product Master'!B:E,4,),"-")</f>
        <v>8 Rxns</v>
      </c>
      <c r="I378" s="24">
        <v>15</v>
      </c>
      <c r="J378" s="25">
        <v>43320</v>
      </c>
      <c r="K378" s="24" t="s">
        <v>1520</v>
      </c>
      <c r="L378" s="24"/>
      <c r="M378" s="24"/>
      <c r="N378" s="24"/>
      <c r="O378" s="24"/>
      <c r="P378" s="143">
        <v>28477.8</v>
      </c>
      <c r="Q378" s="49">
        <f t="shared" si="12"/>
        <v>427167</v>
      </c>
      <c r="R378" s="24" t="s">
        <v>230</v>
      </c>
      <c r="S378" s="66"/>
      <c r="T378" s="56">
        <f>IF(ISBLANK(VLOOKUP($E378,'Product Master'!B:F,5,FALSE)),"-",(VLOOKUP($E378,'Product Master'!B:F,5,FALSE)))</f>
        <v>-20</v>
      </c>
      <c r="U378" s="24" t="s">
        <v>2090</v>
      </c>
    </row>
    <row r="379" spans="1:21" ht="75">
      <c r="A379" s="24">
        <f t="shared" si="11"/>
        <v>378</v>
      </c>
      <c r="B379" s="25">
        <v>43228</v>
      </c>
      <c r="C379" s="55" t="str">
        <f>IFERROR(VLOOKUP($E379,'Product Master'!B:E,2,),"Enter Data in Product Master")</f>
        <v>Ion PI Hi Q Sequencing 200 kit (2 sequencings runs per initialization)</v>
      </c>
      <c r="D379" s="24">
        <f>VLOOKUP(E379,'Product Master'!B:G,6,)</f>
        <v>0</v>
      </c>
      <c r="E379" s="24" t="s">
        <v>42</v>
      </c>
      <c r="F379" s="24" t="s">
        <v>47</v>
      </c>
      <c r="G379" s="24" t="str">
        <f>IFERROR(VLOOKUP(E379,'Product Master'!B:E,3,),"-")</f>
        <v>Kit</v>
      </c>
      <c r="H379" s="24">
        <f>IFERROR(VLOOKUP($E379,'Product Master'!B:E,4,),"-")</f>
        <v>1</v>
      </c>
      <c r="I379" s="24">
        <v>1</v>
      </c>
      <c r="J379" s="25" t="s">
        <v>47</v>
      </c>
      <c r="K379" s="24" t="s">
        <v>1520</v>
      </c>
      <c r="L379" s="24"/>
      <c r="M379" s="24"/>
      <c r="N379" s="24"/>
      <c r="O379" s="24" t="s">
        <v>1795</v>
      </c>
      <c r="P379" s="143">
        <v>46021</v>
      </c>
      <c r="Q379" s="49">
        <f t="shared" si="12"/>
        <v>46021</v>
      </c>
      <c r="R379" s="24" t="s">
        <v>230</v>
      </c>
      <c r="S379" s="66"/>
      <c r="T379" s="56" t="str">
        <f>IF(ISBLANK(VLOOKUP($E379,'Product Master'!B:F,5,FALSE)),"-",(VLOOKUP($E379,'Product Master'!B:F,5,FALSE)))</f>
        <v>-</v>
      </c>
      <c r="U379" s="24" t="s">
        <v>47</v>
      </c>
    </row>
    <row r="380" spans="1:21" ht="30">
      <c r="A380" s="24">
        <f t="shared" si="11"/>
        <v>379</v>
      </c>
      <c r="B380" s="25">
        <v>43228</v>
      </c>
      <c r="C380" s="55" t="str">
        <f>IFERROR(VLOOKUP($E380,'Product Master'!B:E,2,),"Enter Data in Product Master")</f>
        <v>i) Ion Proton Sequencing supplies kit (RT)</v>
      </c>
      <c r="D380" s="24">
        <f>VLOOKUP(E380,'Product Master'!B:G,6,)</f>
        <v>0</v>
      </c>
      <c r="E380" s="24">
        <v>4488651</v>
      </c>
      <c r="F380" s="24" t="s">
        <v>1386</v>
      </c>
      <c r="G380" s="24" t="str">
        <f>IFERROR(VLOOKUP(E380,'Product Master'!B:E,3,),"-")</f>
        <v>Kit</v>
      </c>
      <c r="H380" s="24" t="str">
        <f>IFERROR(VLOOKUP($E380,'Product Master'!B:E,4,),"-")</f>
        <v>4 initialization</v>
      </c>
      <c r="I380" s="24">
        <v>1</v>
      </c>
      <c r="J380" s="85">
        <v>43799</v>
      </c>
      <c r="K380" s="67"/>
      <c r="L380" s="24"/>
      <c r="M380" s="24"/>
      <c r="N380" s="24"/>
      <c r="O380" s="24"/>
      <c r="P380" s="49"/>
      <c r="Q380" s="49">
        <f t="shared" si="12"/>
        <v>0</v>
      </c>
      <c r="R380" s="67"/>
      <c r="S380" s="66"/>
      <c r="T380" s="56" t="str">
        <f>IF(ISBLANK(VLOOKUP($E380,'Product Master'!B:F,5,FALSE)),"-",(VLOOKUP($E380,'Product Master'!B:F,5,FALSE)))</f>
        <v xml:space="preserve">RT </v>
      </c>
      <c r="U380" s="24" t="s">
        <v>2093</v>
      </c>
    </row>
    <row r="381" spans="1:21" ht="30">
      <c r="A381" s="24">
        <f t="shared" si="11"/>
        <v>380</v>
      </c>
      <c r="B381" s="25">
        <v>43228</v>
      </c>
      <c r="C381" s="55" t="str">
        <f>IFERROR(VLOOKUP($E381,'Product Master'!B:E,2,),"Enter Data in Product Master")</f>
        <v>ii) Ion PI Hi-Q sequencing 200 solutions</v>
      </c>
      <c r="D381" s="24">
        <f>VLOOKUP(E381,'Product Master'!B:G,6,)</f>
        <v>0</v>
      </c>
      <c r="E381" s="24" t="s">
        <v>43</v>
      </c>
      <c r="F381" s="24">
        <v>1911397</v>
      </c>
      <c r="G381" s="24" t="str">
        <f>IFERROR(VLOOKUP(E381,'Product Master'!B:E,3,),"-")</f>
        <v>Kit</v>
      </c>
      <c r="H381" s="24">
        <f>IFERROR(VLOOKUP($E381,'Product Master'!B:E,4,),"-")</f>
        <v>1</v>
      </c>
      <c r="I381" s="24">
        <v>1</v>
      </c>
      <c r="J381" s="85">
        <v>43496</v>
      </c>
      <c r="K381" s="67"/>
      <c r="L381" s="24"/>
      <c r="M381" s="24"/>
      <c r="N381" s="24"/>
      <c r="O381" s="24"/>
      <c r="P381" s="49"/>
      <c r="Q381" s="49">
        <f t="shared" si="12"/>
        <v>0</v>
      </c>
      <c r="R381" s="67"/>
      <c r="S381" s="66"/>
      <c r="T381" s="56" t="str">
        <f>IF(ISBLANK(VLOOKUP($E381,'Product Master'!B:F,5,FALSE)),"-",(VLOOKUP($E381,'Product Master'!B:F,5,FALSE)))</f>
        <v>2-8°C</v>
      </c>
      <c r="U381" s="24" t="s">
        <v>2096</v>
      </c>
    </row>
    <row r="382" spans="1:21" ht="30">
      <c r="A382" s="24">
        <f t="shared" si="11"/>
        <v>381</v>
      </c>
      <c r="B382" s="25">
        <v>43228</v>
      </c>
      <c r="C382" s="55" t="str">
        <f>IFERROR(VLOOKUP($E382,'Product Master'!B:E,2,),"Enter Data in Product Master")</f>
        <v>iii) Ion PI Hi Q sequencing 200 reagent</v>
      </c>
      <c r="D382" s="24">
        <f>VLOOKUP(E382,'Product Master'!B:G,6,)</f>
        <v>0</v>
      </c>
      <c r="E382" s="24" t="s">
        <v>44</v>
      </c>
      <c r="F382" s="24">
        <v>1939800</v>
      </c>
      <c r="G382" s="24" t="str">
        <f>IFERROR(VLOOKUP(E382,'Product Master'!B:E,3,),"-")</f>
        <v>Kit</v>
      </c>
      <c r="H382" s="24">
        <f>IFERROR(VLOOKUP($E382,'Product Master'!B:E,4,),"-")</f>
        <v>1</v>
      </c>
      <c r="I382" s="24">
        <v>1</v>
      </c>
      <c r="J382" s="85">
        <v>43524</v>
      </c>
      <c r="K382" s="67"/>
      <c r="L382" s="24"/>
      <c r="M382" s="24"/>
      <c r="N382" s="24"/>
      <c r="O382" s="24"/>
      <c r="P382" s="49"/>
      <c r="Q382" s="49">
        <f t="shared" si="12"/>
        <v>0</v>
      </c>
      <c r="R382" s="67"/>
      <c r="S382" s="66"/>
      <c r="T382" s="56">
        <f>IF(ISBLANK(VLOOKUP($E382,'Product Master'!B:F,5,FALSE)),"-",(VLOOKUP($E382,'Product Master'!B:F,5,FALSE)))</f>
        <v>-20</v>
      </c>
      <c r="U382" s="24" t="s">
        <v>2090</v>
      </c>
    </row>
    <row r="383" spans="1:21" ht="15">
      <c r="A383" s="24">
        <f t="shared" si="11"/>
        <v>382</v>
      </c>
      <c r="B383" s="25">
        <v>43228</v>
      </c>
      <c r="C383" s="55" t="str">
        <f>IFERROR(VLOOKUP($E383,'Product Master'!B:E,2,),"Enter Data in Product Master")</f>
        <v>iv) Ion PI Sequencing nucleotides</v>
      </c>
      <c r="D383" s="24">
        <f>VLOOKUP(E383,'Product Master'!B:G,6,)</f>
        <v>0</v>
      </c>
      <c r="E383" s="24" t="s">
        <v>45</v>
      </c>
      <c r="F383" s="86" t="s">
        <v>1387</v>
      </c>
      <c r="G383" s="24" t="str">
        <f>IFERROR(VLOOKUP(E383,'Product Master'!B:E,3,),"-")</f>
        <v>Kit</v>
      </c>
      <c r="H383" s="24">
        <f>IFERROR(VLOOKUP($E383,'Product Master'!B:E,4,),"-")</f>
        <v>1</v>
      </c>
      <c r="I383" s="24">
        <v>1</v>
      </c>
      <c r="J383" s="85">
        <v>43496</v>
      </c>
      <c r="K383" s="67"/>
      <c r="L383" s="24"/>
      <c r="M383" s="24"/>
      <c r="N383" s="24"/>
      <c r="O383" s="24"/>
      <c r="P383" s="49"/>
      <c r="Q383" s="49">
        <f t="shared" si="12"/>
        <v>0</v>
      </c>
      <c r="R383" s="67"/>
      <c r="S383" s="66"/>
      <c r="T383" s="56">
        <f>IF(ISBLANK(VLOOKUP($E383,'Product Master'!B:F,5,FALSE)),"-",(VLOOKUP($E383,'Product Master'!B:F,5,FALSE)))</f>
        <v>-20</v>
      </c>
      <c r="U383" s="24" t="s">
        <v>2090</v>
      </c>
    </row>
    <row r="384" spans="1:21" ht="30">
      <c r="A384" s="24">
        <f t="shared" si="11"/>
        <v>383</v>
      </c>
      <c r="B384" s="25">
        <v>43228</v>
      </c>
      <c r="C384" s="55" t="str">
        <f>IFERROR(VLOOKUP($E384,'Product Master'!B:E,2,),"Enter Data in Product Master")</f>
        <v xml:space="preserve">Ion PI HI-Q OT2 200 kit (8 rxn) </v>
      </c>
      <c r="D384" s="24">
        <f>VLOOKUP(E384,'Product Master'!B:G,6,)</f>
        <v>0</v>
      </c>
      <c r="E384" s="24" t="s">
        <v>76</v>
      </c>
      <c r="F384" s="24" t="s">
        <v>47</v>
      </c>
      <c r="G384" s="24" t="str">
        <f>IFERROR(VLOOKUP(E384,'Product Master'!B:E,3,),"-")</f>
        <v>Kit</v>
      </c>
      <c r="H384" s="24" t="str">
        <f>IFERROR(VLOOKUP($E384,'Product Master'!B:E,4,),"-")</f>
        <v>8 Rxns</v>
      </c>
      <c r="I384" s="24">
        <v>1</v>
      </c>
      <c r="J384" s="25" t="s">
        <v>229</v>
      </c>
      <c r="K384" s="24" t="s">
        <v>1520</v>
      </c>
      <c r="L384" s="24"/>
      <c r="M384" s="24"/>
      <c r="N384" s="24"/>
      <c r="O384" s="24"/>
      <c r="P384" s="143">
        <v>41188.800000000003</v>
      </c>
      <c r="Q384" s="49">
        <f t="shared" si="12"/>
        <v>41188.800000000003</v>
      </c>
      <c r="R384" s="24" t="s">
        <v>230</v>
      </c>
      <c r="S384" s="66"/>
      <c r="T384" s="56" t="str">
        <f>IF(ISBLANK(VLOOKUP($E384,'Product Master'!B:F,5,FALSE)),"-",(VLOOKUP($E384,'Product Master'!B:F,5,FALSE)))</f>
        <v>-</v>
      </c>
      <c r="U384" s="24" t="s">
        <v>47</v>
      </c>
    </row>
    <row r="385" spans="1:21" ht="30">
      <c r="A385" s="24">
        <f t="shared" si="11"/>
        <v>384</v>
      </c>
      <c r="B385" s="25">
        <v>43228</v>
      </c>
      <c r="C385" s="55" t="str">
        <f>IFERROR(VLOOKUP($E385,'Product Master'!B:E,2,),"Enter Data in Product Master")</f>
        <v>i) Ion PI one touch 2 supplies</v>
      </c>
      <c r="D385" s="24">
        <f>VLOOKUP(E385,'Product Master'!B:G,6,)</f>
        <v>0</v>
      </c>
      <c r="E385" s="86" t="s">
        <v>77</v>
      </c>
      <c r="F385" s="24">
        <v>192790</v>
      </c>
      <c r="G385" s="24" t="str">
        <f>IFERROR(VLOOKUP(E385,'Product Master'!B:E,3,),"-")</f>
        <v>Kit</v>
      </c>
      <c r="H385" s="24" t="str">
        <f>IFERROR(VLOOKUP($E385,'Product Master'!B:E,4,),"-")</f>
        <v>8 Rxns</v>
      </c>
      <c r="I385" s="24">
        <v>1</v>
      </c>
      <c r="J385" s="25">
        <v>43343</v>
      </c>
      <c r="K385" s="24"/>
      <c r="L385" s="24"/>
      <c r="M385" s="24"/>
      <c r="N385" s="24"/>
      <c r="O385" s="24"/>
      <c r="P385" s="49"/>
      <c r="Q385" s="49">
        <f t="shared" si="12"/>
        <v>0</v>
      </c>
      <c r="R385" s="24" t="s">
        <v>230</v>
      </c>
      <c r="S385" s="66"/>
      <c r="T385" s="56" t="str">
        <f>IF(ISBLANK(VLOOKUP($E385,'Product Master'!B:F,5,FALSE)),"-",(VLOOKUP($E385,'Product Master'!B:F,5,FALSE)))</f>
        <v xml:space="preserve">RT </v>
      </c>
      <c r="U385" s="24" t="s">
        <v>2099</v>
      </c>
    </row>
    <row r="386" spans="1:21" ht="30">
      <c r="A386" s="24">
        <f t="shared" si="11"/>
        <v>385</v>
      </c>
      <c r="B386" s="25">
        <v>43228</v>
      </c>
      <c r="C386" s="55" t="str">
        <f>IFERROR(VLOOKUP($E386,'Product Master'!B:E,2,),"Enter Data in Product Master")</f>
        <v>ii) Ion PI Hi-Q OT2 Solution 200</v>
      </c>
      <c r="D386" s="24">
        <f>VLOOKUP(E386,'Product Master'!B:G,6,)</f>
        <v>0</v>
      </c>
      <c r="E386" s="86" t="s">
        <v>78</v>
      </c>
      <c r="F386" s="24">
        <v>1937378</v>
      </c>
      <c r="G386" s="24" t="str">
        <f>IFERROR(VLOOKUP(E386,'Product Master'!B:E,3,),"-")</f>
        <v>Kit</v>
      </c>
      <c r="H386" s="24" t="str">
        <f>IFERROR(VLOOKUP($E386,'Product Master'!B:E,4,),"-")</f>
        <v>8 Rxns</v>
      </c>
      <c r="I386" s="24">
        <v>1</v>
      </c>
      <c r="J386" s="25">
        <v>43524</v>
      </c>
      <c r="K386" s="24"/>
      <c r="L386" s="24"/>
      <c r="M386" s="24"/>
      <c r="N386" s="24"/>
      <c r="O386" s="24"/>
      <c r="P386" s="49"/>
      <c r="Q386" s="49">
        <f t="shared" si="12"/>
        <v>0</v>
      </c>
      <c r="R386" s="24" t="s">
        <v>230</v>
      </c>
      <c r="S386" s="66"/>
      <c r="T386" s="56" t="str">
        <f>IF(ISBLANK(VLOOKUP($E386,'Product Master'!B:F,5,FALSE)),"-",(VLOOKUP($E386,'Product Master'!B:F,5,FALSE)))</f>
        <v xml:space="preserve">RT </v>
      </c>
      <c r="U386" s="24" t="s">
        <v>2099</v>
      </c>
    </row>
    <row r="387" spans="1:21" ht="30">
      <c r="A387" s="24">
        <f t="shared" si="11"/>
        <v>386</v>
      </c>
      <c r="B387" s="25">
        <v>43228</v>
      </c>
      <c r="C387" s="55" t="str">
        <f>IFERROR(VLOOKUP($E387,'Product Master'!B:E,2,),"Enter Data in Product Master")</f>
        <v>iii) Ion PI Hi-Q OT2 Reagent 200</v>
      </c>
      <c r="D387" s="24">
        <f>VLOOKUP(E387,'Product Master'!B:G,6,)</f>
        <v>0</v>
      </c>
      <c r="E387" s="24" t="s">
        <v>79</v>
      </c>
      <c r="F387" s="24">
        <v>1916017</v>
      </c>
      <c r="G387" s="24" t="str">
        <f>IFERROR(VLOOKUP(E387,'Product Master'!B:E,3,),"-")</f>
        <v>Kit</v>
      </c>
      <c r="H387" s="24" t="str">
        <f>IFERROR(VLOOKUP($E387,'Product Master'!B:E,4,),"-")</f>
        <v>8 Rxns</v>
      </c>
      <c r="I387" s="24">
        <v>1</v>
      </c>
      <c r="J387" s="25">
        <v>43524</v>
      </c>
      <c r="K387" s="24"/>
      <c r="L387" s="24"/>
      <c r="M387" s="24"/>
      <c r="N387" s="24"/>
      <c r="O387" s="24"/>
      <c r="P387" s="49"/>
      <c r="Q387" s="49">
        <f t="shared" si="12"/>
        <v>0</v>
      </c>
      <c r="R387" s="24" t="s">
        <v>230</v>
      </c>
      <c r="S387" s="66"/>
      <c r="T387" s="56">
        <f>IF(ISBLANK(VLOOKUP($E387,'Product Master'!B:F,5,FALSE)),"-",(VLOOKUP($E387,'Product Master'!B:F,5,FALSE)))</f>
        <v>-20</v>
      </c>
      <c r="U387" s="24" t="s">
        <v>2090</v>
      </c>
    </row>
    <row r="388" spans="1:21" ht="45">
      <c r="A388" s="24">
        <f t="shared" ref="A388:A451" si="13">A387+1</f>
        <v>387</v>
      </c>
      <c r="B388" s="25">
        <v>43228</v>
      </c>
      <c r="C388" s="55" t="str">
        <f>IFERROR(VLOOKUP($E388,'Product Master'!B:E,2,),"Enter Data in Product Master")</f>
        <v>TTF1 Antibody</v>
      </c>
      <c r="D388" s="24">
        <f>VLOOKUP(E388,'Product Master'!B:G,6,)</f>
        <v>0</v>
      </c>
      <c r="E388" s="24" t="s">
        <v>787</v>
      </c>
      <c r="F388" s="24" t="s">
        <v>1388</v>
      </c>
      <c r="G388" s="24" t="str">
        <f>IFERROR(VLOOKUP(E388,'Product Master'!B:E,3,),"-")</f>
        <v>-</v>
      </c>
      <c r="H388" s="24" t="str">
        <f>IFERROR(VLOOKUP($E388,'Product Master'!B:E,4,),"-")</f>
        <v>6 ml</v>
      </c>
      <c r="I388" s="24">
        <v>1</v>
      </c>
      <c r="J388" s="25">
        <v>43647</v>
      </c>
      <c r="K388" s="67" t="s">
        <v>1457</v>
      </c>
      <c r="L388" s="24"/>
      <c r="M388" s="24" t="s">
        <v>1979</v>
      </c>
      <c r="N388" s="24"/>
      <c r="O388" s="24" t="s">
        <v>1796</v>
      </c>
      <c r="P388" s="143">
        <v>17100</v>
      </c>
      <c r="Q388" s="49">
        <f t="shared" si="12"/>
        <v>17100</v>
      </c>
      <c r="R388" s="24" t="s">
        <v>230</v>
      </c>
      <c r="S388" s="66"/>
      <c r="T388" s="56" t="str">
        <f>IF(ISBLANK(VLOOKUP($E388,'Product Master'!B:F,5,FALSE)),"-",(VLOOKUP($E388,'Product Master'!B:F,5,FALSE)))</f>
        <v>2-8°C</v>
      </c>
      <c r="U388" s="24" t="s">
        <v>2096</v>
      </c>
    </row>
    <row r="389" spans="1:21" ht="30">
      <c r="A389" s="24">
        <f t="shared" si="13"/>
        <v>388</v>
      </c>
      <c r="B389" s="25">
        <v>43228</v>
      </c>
      <c r="C389" s="55" t="str">
        <f>IFERROR(VLOOKUP($E389,'Product Master'!B:E,2,),"Enter Data in Product Master")</f>
        <v xml:space="preserve"> Mouse Monoclonal Renal Cell Carcinoma</v>
      </c>
      <c r="D389" s="24">
        <f>VLOOKUP(E389,'Product Master'!B:G,6,)</f>
        <v>0</v>
      </c>
      <c r="E389" s="24" t="s">
        <v>1164</v>
      </c>
      <c r="F389" s="24" t="s">
        <v>1389</v>
      </c>
      <c r="G389" s="24" t="str">
        <f>IFERROR(VLOOKUP(E389,'Product Master'!B:E,3,),"-")</f>
        <v>-</v>
      </c>
      <c r="H389" s="24" t="str">
        <f>IFERROR(VLOOKUP($E389,'Product Master'!B:E,4,),"-")</f>
        <v>6 ml</v>
      </c>
      <c r="I389" s="24">
        <v>1</v>
      </c>
      <c r="J389" s="25">
        <v>43617</v>
      </c>
      <c r="K389" s="67"/>
      <c r="L389" s="24"/>
      <c r="M389" s="24"/>
      <c r="N389" s="24"/>
      <c r="O389" s="24"/>
      <c r="P389" s="143">
        <v>14250</v>
      </c>
      <c r="Q389" s="49">
        <f t="shared" si="12"/>
        <v>14250</v>
      </c>
      <c r="R389" s="24" t="s">
        <v>230</v>
      </c>
      <c r="S389" s="66"/>
      <c r="T389" s="56" t="str">
        <f>IF(ISBLANK(VLOOKUP($E389,'Product Master'!B:F,5,FALSE)),"-",(VLOOKUP($E389,'Product Master'!B:F,5,FALSE)))</f>
        <v>-</v>
      </c>
      <c r="U389" s="24"/>
    </row>
    <row r="390" spans="1:21" ht="30">
      <c r="A390" s="24">
        <f t="shared" si="13"/>
        <v>389</v>
      </c>
      <c r="B390" s="25">
        <v>43228</v>
      </c>
      <c r="C390" s="55" t="str">
        <f>IFERROR(VLOOKUP($E390,'Product Master'!B:E,2,),"Enter Data in Product Master")</f>
        <v>Bcl-2 Antibody</v>
      </c>
      <c r="D390" s="24">
        <f>VLOOKUP(E390,'Product Master'!B:G,6,)</f>
        <v>0</v>
      </c>
      <c r="E390" s="24" t="s">
        <v>1166</v>
      </c>
      <c r="F390" s="24" t="s">
        <v>1291</v>
      </c>
      <c r="G390" s="24" t="str">
        <f>IFERROR(VLOOKUP(E390,'Product Master'!B:E,3,),"-")</f>
        <v>-</v>
      </c>
      <c r="H390" s="24" t="str">
        <f>IFERROR(VLOOKUP($E390,'Product Master'!B:E,4,),"-")</f>
        <v>6 ml</v>
      </c>
      <c r="I390" s="24">
        <v>1</v>
      </c>
      <c r="J390" s="25">
        <v>43862</v>
      </c>
      <c r="K390" s="67"/>
      <c r="L390" s="24"/>
      <c r="M390" s="24"/>
      <c r="N390" s="24"/>
      <c r="O390" s="24"/>
      <c r="P390" s="143">
        <v>19418</v>
      </c>
      <c r="Q390" s="49">
        <f t="shared" si="12"/>
        <v>19418</v>
      </c>
      <c r="R390" s="24" t="s">
        <v>230</v>
      </c>
      <c r="S390" s="66"/>
      <c r="T390" s="56" t="str">
        <f>IF(ISBLANK(VLOOKUP($E390,'Product Master'!B:F,5,FALSE)),"-",(VLOOKUP($E390,'Product Master'!B:F,5,FALSE)))</f>
        <v>-</v>
      </c>
      <c r="U390" s="24"/>
    </row>
    <row r="391" spans="1:21" ht="30">
      <c r="A391" s="24">
        <f t="shared" si="13"/>
        <v>390</v>
      </c>
      <c r="B391" s="25">
        <v>43228</v>
      </c>
      <c r="C391" s="55" t="str">
        <f>IFERROR(VLOOKUP($E391,'Product Master'!B:E,2,),"Enter Data in Product Master")</f>
        <v>Thyroglobulin Cocktail</v>
      </c>
      <c r="D391" s="24">
        <f>VLOOKUP(E391,'Product Master'!B:G,6,)</f>
        <v>0</v>
      </c>
      <c r="E391" s="24" t="s">
        <v>1170</v>
      </c>
      <c r="F391" s="24">
        <v>111717</v>
      </c>
      <c r="G391" s="24" t="str">
        <f>IFERROR(VLOOKUP(E391,'Product Master'!B:E,3,),"-")</f>
        <v>-</v>
      </c>
      <c r="H391" s="24" t="str">
        <f>IFERROR(VLOOKUP($E391,'Product Master'!B:E,4,),"-")</f>
        <v>6 ml</v>
      </c>
      <c r="I391" s="24">
        <v>1</v>
      </c>
      <c r="J391" s="25">
        <v>43770</v>
      </c>
      <c r="K391" s="67"/>
      <c r="L391" s="24"/>
      <c r="M391" s="24"/>
      <c r="N391" s="24"/>
      <c r="O391" s="24"/>
      <c r="P391" s="143">
        <v>11438</v>
      </c>
      <c r="Q391" s="49">
        <f t="shared" si="12"/>
        <v>11438</v>
      </c>
      <c r="R391" s="24" t="s">
        <v>230</v>
      </c>
      <c r="S391" s="66"/>
      <c r="T391" s="56" t="str">
        <f>IF(ISBLANK(VLOOKUP($E391,'Product Master'!B:F,5,FALSE)),"-",(VLOOKUP($E391,'Product Master'!B:F,5,FALSE)))</f>
        <v>-</v>
      </c>
      <c r="U391" s="24"/>
    </row>
    <row r="392" spans="1:21" ht="30">
      <c r="A392" s="24">
        <f t="shared" si="13"/>
        <v>391</v>
      </c>
      <c r="B392" s="25">
        <v>43228</v>
      </c>
      <c r="C392" s="55" t="str">
        <f>IFERROR(VLOOKUP($E392,'Product Master'!B:E,2,),"Enter Data in Product Master")</f>
        <v>HMB45 Antibody</v>
      </c>
      <c r="D392" s="24">
        <f>VLOOKUP(E392,'Product Master'!B:G,6,)</f>
        <v>0</v>
      </c>
      <c r="E392" s="24" t="s">
        <v>1174</v>
      </c>
      <c r="F392" s="24">
        <v>121917</v>
      </c>
      <c r="G392" s="24" t="str">
        <f>IFERROR(VLOOKUP(E392,'Product Master'!B:E,3,),"-")</f>
        <v>-</v>
      </c>
      <c r="H392" s="24" t="str">
        <f>IFERROR(VLOOKUP($E392,'Product Master'!B:E,4,),"-")</f>
        <v>6 ml</v>
      </c>
      <c r="I392" s="24">
        <v>1</v>
      </c>
      <c r="J392" s="25">
        <v>43800</v>
      </c>
      <c r="K392" s="67"/>
      <c r="L392" s="24"/>
      <c r="M392" s="24"/>
      <c r="N392" s="24"/>
      <c r="O392" s="24"/>
      <c r="P392" s="143">
        <v>17822</v>
      </c>
      <c r="Q392" s="49">
        <f t="shared" si="12"/>
        <v>17822</v>
      </c>
      <c r="R392" s="24" t="s">
        <v>230</v>
      </c>
      <c r="S392" s="66"/>
      <c r="T392" s="56" t="str">
        <f>IF(ISBLANK(VLOOKUP($E392,'Product Master'!B:F,5,FALSE)),"-",(VLOOKUP($E392,'Product Master'!B:F,5,FALSE)))</f>
        <v>-</v>
      </c>
      <c r="U392" s="24"/>
    </row>
    <row r="393" spans="1:21" ht="30">
      <c r="A393" s="24">
        <f t="shared" si="13"/>
        <v>392</v>
      </c>
      <c r="B393" s="25">
        <v>43228</v>
      </c>
      <c r="C393" s="55" t="str">
        <f>IFERROR(VLOOKUP($E393,'Product Master'!B:E,2,),"Enter Data in Product Master")</f>
        <v xml:space="preserve">S100 Cocktail </v>
      </c>
      <c r="D393" s="24">
        <f>VLOOKUP(E393,'Product Master'!B:G,6,)</f>
        <v>0</v>
      </c>
      <c r="E393" s="24" t="s">
        <v>1179</v>
      </c>
      <c r="F393" s="24">
        <v>120817</v>
      </c>
      <c r="G393" s="24" t="str">
        <f>IFERROR(VLOOKUP(E393,'Product Master'!B:E,3,),"-")</f>
        <v>-</v>
      </c>
      <c r="H393" s="24" t="str">
        <f>IFERROR(VLOOKUP($E393,'Product Master'!B:E,4,),"-")</f>
        <v>6 ml</v>
      </c>
      <c r="I393" s="24">
        <v>1</v>
      </c>
      <c r="J393" s="25">
        <v>43800</v>
      </c>
      <c r="K393" s="67"/>
      <c r="L393" s="24"/>
      <c r="M393" s="24"/>
      <c r="N393" s="24"/>
      <c r="O393" s="24"/>
      <c r="P393" s="143">
        <v>14763</v>
      </c>
      <c r="Q393" s="49">
        <f t="shared" si="12"/>
        <v>14763</v>
      </c>
      <c r="R393" s="24" t="s">
        <v>230</v>
      </c>
      <c r="S393" s="66"/>
      <c r="T393" s="56" t="str">
        <f>IF(ISBLANK(VLOOKUP($E393,'Product Master'!B:F,5,FALSE)),"-",(VLOOKUP($E393,'Product Master'!B:F,5,FALSE)))</f>
        <v>-</v>
      </c>
      <c r="U393" s="24"/>
    </row>
    <row r="394" spans="1:21" ht="30">
      <c r="A394" s="24">
        <f t="shared" si="13"/>
        <v>393</v>
      </c>
      <c r="B394" s="25">
        <v>43228</v>
      </c>
      <c r="C394" s="55" t="str">
        <f>IFERROR(VLOOKUP($E394,'Product Master'!B:E,2,),"Enter Data in Product Master")</f>
        <v>CA125 Antibody</v>
      </c>
      <c r="D394" s="24">
        <f>VLOOKUP(E394,'Product Master'!B:G,6,)</f>
        <v>0</v>
      </c>
      <c r="E394" s="24" t="s">
        <v>1181</v>
      </c>
      <c r="F394" s="24" t="s">
        <v>1390</v>
      </c>
      <c r="G394" s="24" t="str">
        <f>IFERROR(VLOOKUP(E394,'Product Master'!B:E,3,),"-")</f>
        <v>-</v>
      </c>
      <c r="H394" s="24" t="str">
        <f>IFERROR(VLOOKUP($E394,'Product Master'!B:E,4,),"-")</f>
        <v>6 ml</v>
      </c>
      <c r="I394" s="24">
        <v>1</v>
      </c>
      <c r="J394" s="25">
        <v>43709</v>
      </c>
      <c r="K394" s="67"/>
      <c r="L394" s="24"/>
      <c r="M394" s="24"/>
      <c r="N394" s="24"/>
      <c r="O394" s="24"/>
      <c r="P394" s="143">
        <v>19418</v>
      </c>
      <c r="Q394" s="49">
        <f t="shared" si="12"/>
        <v>19418</v>
      </c>
      <c r="R394" s="24" t="s">
        <v>230</v>
      </c>
      <c r="S394" s="66"/>
      <c r="T394" s="56" t="str">
        <f>IF(ISBLANK(VLOOKUP($E394,'Product Master'!B:F,5,FALSE)),"-",(VLOOKUP($E394,'Product Master'!B:F,5,FALSE)))</f>
        <v>-</v>
      </c>
      <c r="U394" s="24"/>
    </row>
    <row r="395" spans="1:21" ht="30">
      <c r="A395" s="24">
        <f t="shared" si="13"/>
        <v>394</v>
      </c>
      <c r="B395" s="25">
        <v>43228</v>
      </c>
      <c r="C395" s="55" t="str">
        <f>IFERROR(VLOOKUP($E395,'Product Master'!B:E,2,),"Enter Data in Product Master")</f>
        <v>CD31 Antibody</v>
      </c>
      <c r="D395" s="24">
        <f>VLOOKUP(E395,'Product Master'!B:G,6,)</f>
        <v>0</v>
      </c>
      <c r="E395" s="24" t="s">
        <v>1183</v>
      </c>
      <c r="F395" s="24" t="s">
        <v>1391</v>
      </c>
      <c r="G395" s="24" t="str">
        <f>IFERROR(VLOOKUP(E395,'Product Master'!B:E,3,),"-")</f>
        <v>-</v>
      </c>
      <c r="H395" s="24" t="str">
        <f>IFERROR(VLOOKUP($E395,'Product Master'!B:E,4,),"-")</f>
        <v>6 ml</v>
      </c>
      <c r="I395" s="24">
        <v>1</v>
      </c>
      <c r="J395" s="25">
        <v>43647</v>
      </c>
      <c r="K395" s="67"/>
      <c r="L395" s="24"/>
      <c r="M395" s="24"/>
      <c r="N395" s="24"/>
      <c r="O395" s="24"/>
      <c r="P395" s="143">
        <v>13775</v>
      </c>
      <c r="Q395" s="49">
        <f t="shared" si="12"/>
        <v>13775</v>
      </c>
      <c r="R395" s="24" t="s">
        <v>230</v>
      </c>
      <c r="S395" s="66"/>
      <c r="T395" s="56" t="str">
        <f>IF(ISBLANK(VLOOKUP($E395,'Product Master'!B:F,5,FALSE)),"-",(VLOOKUP($E395,'Product Master'!B:F,5,FALSE)))</f>
        <v>-</v>
      </c>
      <c r="U395" s="24"/>
    </row>
    <row r="396" spans="1:21" ht="30">
      <c r="A396" s="24">
        <f t="shared" si="13"/>
        <v>395</v>
      </c>
      <c r="B396" s="25">
        <v>43228</v>
      </c>
      <c r="C396" s="55" t="str">
        <f>IFERROR(VLOOKUP($E396,'Product Master'!B:E,2,),"Enter Data in Product Master")</f>
        <v>Prostate Specific Antigen</v>
      </c>
      <c r="D396" s="24">
        <f>VLOOKUP(E396,'Product Master'!B:G,6,)</f>
        <v>0</v>
      </c>
      <c r="E396" s="24" t="s">
        <v>1187</v>
      </c>
      <c r="F396" s="24">
        <v>122717</v>
      </c>
      <c r="G396" s="24" t="str">
        <f>IFERROR(VLOOKUP(E396,'Product Master'!B:E,3,),"-")</f>
        <v>-</v>
      </c>
      <c r="H396" s="24" t="str">
        <f>IFERROR(VLOOKUP($E396,'Product Master'!B:E,4,),"-")</f>
        <v>6 ml</v>
      </c>
      <c r="I396" s="24">
        <v>1</v>
      </c>
      <c r="J396" s="25">
        <v>43800</v>
      </c>
      <c r="K396" s="67"/>
      <c r="L396" s="24"/>
      <c r="M396" s="24"/>
      <c r="N396" s="24"/>
      <c r="O396" s="24"/>
      <c r="P396" s="143">
        <v>11039</v>
      </c>
      <c r="Q396" s="49">
        <f t="shared" si="12"/>
        <v>11039</v>
      </c>
      <c r="R396" s="24" t="s">
        <v>230</v>
      </c>
      <c r="S396" s="66"/>
      <c r="T396" s="56" t="str">
        <f>IF(ISBLANK(VLOOKUP($E396,'Product Master'!B:F,5,FALSE)),"-",(VLOOKUP($E396,'Product Master'!B:F,5,FALSE)))</f>
        <v>-</v>
      </c>
      <c r="U396" s="24"/>
    </row>
    <row r="397" spans="1:21" ht="45">
      <c r="A397" s="24">
        <f t="shared" si="13"/>
        <v>396</v>
      </c>
      <c r="B397" s="25">
        <v>43228</v>
      </c>
      <c r="C397" s="55" t="str">
        <f>IFERROR(VLOOKUP($E397,'Product Master'!B:E,2,),"Enter Data in Product Master")</f>
        <v xml:space="preserve">Reagent Reservoirs Thermo Scientific </v>
      </c>
      <c r="D397" s="24">
        <f>VLOOKUP(E397,'Product Master'!B:G,6,)</f>
        <v>0</v>
      </c>
      <c r="E397" s="24" t="s">
        <v>720</v>
      </c>
      <c r="F397" s="24" t="s">
        <v>47</v>
      </c>
      <c r="G397" s="24" t="str">
        <f>IFERROR(VLOOKUP(E397,'Product Master'!B:E,3,),"-")</f>
        <v>-</v>
      </c>
      <c r="H397" s="24" t="str">
        <f>IFERROR(VLOOKUP($E397,'Product Master'!B:E,4,),"-")</f>
        <v>100 Pcs</v>
      </c>
      <c r="I397" s="24">
        <v>1</v>
      </c>
      <c r="J397" s="25" t="s">
        <v>228</v>
      </c>
      <c r="K397" s="67" t="s">
        <v>1452</v>
      </c>
      <c r="L397" s="24"/>
      <c r="M397" s="24" t="s">
        <v>1980</v>
      </c>
      <c r="N397" s="24"/>
      <c r="O397" s="24" t="s">
        <v>1797</v>
      </c>
      <c r="P397" s="49">
        <v>5351.4</v>
      </c>
      <c r="Q397" s="49">
        <f t="shared" si="12"/>
        <v>5351.4</v>
      </c>
      <c r="R397" s="24" t="s">
        <v>230</v>
      </c>
      <c r="S397" s="66"/>
      <c r="T397" s="56" t="str">
        <f>IF(ISBLANK(VLOOKUP($E397,'Product Master'!B:F,5,FALSE)),"-",(VLOOKUP($E397,'Product Master'!B:F,5,FALSE)))</f>
        <v>-</v>
      </c>
      <c r="U397" s="145"/>
    </row>
    <row r="398" spans="1:21" ht="45">
      <c r="A398" s="24">
        <f t="shared" si="13"/>
        <v>397</v>
      </c>
      <c r="B398" s="25">
        <v>43230</v>
      </c>
      <c r="C398" s="55" t="str">
        <f>IFERROR(VLOOKUP($E398,'Product Master'!B:E,2,),"Enter Data in Product Master")</f>
        <v xml:space="preserve">Potassium Permanganate </v>
      </c>
      <c r="D398" s="24">
        <f>VLOOKUP(E398,'Product Master'!B:G,6,)</f>
        <v>0</v>
      </c>
      <c r="E398" s="24" t="s">
        <v>154</v>
      </c>
      <c r="F398" s="24" t="s">
        <v>47</v>
      </c>
      <c r="G398" s="24" t="str">
        <f>IFERROR(VLOOKUP(E398,'Product Master'!B:E,3,),"-")</f>
        <v>Bottle</v>
      </c>
      <c r="H398" s="24" t="str">
        <f>IFERROR(VLOOKUP($E398,'Product Master'!B:E,4,),"-")</f>
        <v>500 gm</v>
      </c>
      <c r="I398" s="24">
        <v>5</v>
      </c>
      <c r="J398" s="25" t="s">
        <v>228</v>
      </c>
      <c r="K398" s="24" t="s">
        <v>1495</v>
      </c>
      <c r="L398" s="24"/>
      <c r="M398" s="24" t="s">
        <v>1981</v>
      </c>
      <c r="N398" s="24"/>
      <c r="O398" s="24" t="s">
        <v>1798</v>
      </c>
      <c r="P398" s="49">
        <v>434</v>
      </c>
      <c r="Q398" s="49">
        <f t="shared" si="12"/>
        <v>2170</v>
      </c>
      <c r="R398" s="24" t="s">
        <v>230</v>
      </c>
      <c r="S398" s="66"/>
      <c r="T398" s="56" t="str">
        <f>IF(ISBLANK(VLOOKUP($E398,'Product Master'!B:F,5,FALSE)),"-",(VLOOKUP($E398,'Product Master'!B:F,5,FALSE)))</f>
        <v>AT</v>
      </c>
      <c r="U398" s="24" t="s">
        <v>2100</v>
      </c>
    </row>
    <row r="399" spans="1:21" ht="75">
      <c r="A399" s="24">
        <f t="shared" si="13"/>
        <v>398</v>
      </c>
      <c r="B399" s="25">
        <v>43230</v>
      </c>
      <c r="C399" s="55" t="str">
        <f>IFERROR(VLOOKUP($E399,'Product Master'!B:E,2,),"Enter Data in Product Master")</f>
        <v xml:space="preserve">MicroRNA Reverse transcription kit </v>
      </c>
      <c r="D399" s="24">
        <f>VLOOKUP(E399,'Product Master'!B:G,6,)</f>
        <v>0</v>
      </c>
      <c r="E399" s="24">
        <v>4366596</v>
      </c>
      <c r="F399" s="24" t="s">
        <v>1324</v>
      </c>
      <c r="G399" s="24" t="str">
        <f>IFERROR(VLOOKUP(E399,'Product Master'!B:E,3,),"-")</f>
        <v>-</v>
      </c>
      <c r="H399" s="24" t="str">
        <f>IFERROR(VLOOKUP($E399,'Product Master'!B:E,4,),"-")</f>
        <v>200 Rxns</v>
      </c>
      <c r="I399" s="24">
        <v>2</v>
      </c>
      <c r="J399" s="25"/>
      <c r="K399" s="24" t="s">
        <v>1521</v>
      </c>
      <c r="L399" s="24"/>
      <c r="M399" s="24" t="s">
        <v>1982</v>
      </c>
      <c r="N399" s="24"/>
      <c r="O399" s="24" t="s">
        <v>1799</v>
      </c>
      <c r="P399" s="143">
        <v>17100</v>
      </c>
      <c r="Q399" s="49">
        <f t="shared" si="12"/>
        <v>34200</v>
      </c>
      <c r="R399" s="24" t="s">
        <v>230</v>
      </c>
      <c r="S399" s="66"/>
      <c r="T399" s="56">
        <f>IF(ISBLANK(VLOOKUP($E399,'Product Master'!B:F,5,FALSE)),"-",(VLOOKUP($E399,'Product Master'!B:F,5,FALSE)))</f>
        <v>-20</v>
      </c>
      <c r="U399" s="24" t="s">
        <v>2090</v>
      </c>
    </row>
    <row r="400" spans="1:21" ht="75">
      <c r="A400" s="24">
        <f t="shared" si="13"/>
        <v>399</v>
      </c>
      <c r="B400" s="25">
        <v>43230</v>
      </c>
      <c r="C400" s="55" t="str">
        <f>IFERROR(VLOOKUP($E400,'Product Master'!B:E,2,),"Enter Data in Product Master")</f>
        <v>Human miRNA Panel</v>
      </c>
      <c r="D400" s="24">
        <f>VLOOKUP(E400,'Product Master'!B:G,6,)</f>
        <v>0</v>
      </c>
      <c r="E400" s="24">
        <v>4470189</v>
      </c>
      <c r="F400" s="24">
        <v>3168993</v>
      </c>
      <c r="G400" s="24" t="str">
        <f>IFERROR(VLOOKUP(E400,'Product Master'!B:E,3,),"-")</f>
        <v>-</v>
      </c>
      <c r="H400" s="24" t="str">
        <f>IFERROR(VLOOKUP($E400,'Product Master'!B:E,4,),"-")</f>
        <v>-</v>
      </c>
      <c r="I400" s="24">
        <v>2</v>
      </c>
      <c r="J400" s="25">
        <v>43530</v>
      </c>
      <c r="K400" s="24" t="s">
        <v>1522</v>
      </c>
      <c r="L400" s="24"/>
      <c r="M400" s="24" t="s">
        <v>1983</v>
      </c>
      <c r="N400" s="24"/>
      <c r="O400" s="24" t="s">
        <v>1800</v>
      </c>
      <c r="P400" s="49">
        <v>20000</v>
      </c>
      <c r="Q400" s="49">
        <f t="shared" si="12"/>
        <v>40000</v>
      </c>
      <c r="R400" s="24" t="s">
        <v>230</v>
      </c>
      <c r="S400" s="66"/>
      <c r="T400" s="56">
        <f>IF(ISBLANK(VLOOKUP($E400,'Product Master'!B:F,5,FALSE)),"-",(VLOOKUP($E400,'Product Master'!B:F,5,FALSE)))</f>
        <v>-20</v>
      </c>
      <c r="U400" s="24" t="s">
        <v>2090</v>
      </c>
    </row>
    <row r="401" spans="1:21" ht="75">
      <c r="A401" s="24">
        <f t="shared" si="13"/>
        <v>400</v>
      </c>
      <c r="B401" s="25">
        <v>43230</v>
      </c>
      <c r="C401" s="55" t="str">
        <f>IFERROR(VLOOKUP($E401,'Product Master'!B:E,2,),"Enter Data in Product Master")</f>
        <v>Ion PI Hi Q Sequencing 200 kit (2 sequencings runs per initialization)</v>
      </c>
      <c r="D401" s="24">
        <f>VLOOKUP(E401,'Product Master'!B:G,6,)</f>
        <v>0</v>
      </c>
      <c r="E401" s="24" t="s">
        <v>42</v>
      </c>
      <c r="F401" s="24" t="s">
        <v>47</v>
      </c>
      <c r="G401" s="24" t="str">
        <f>IFERROR(VLOOKUP(E401,'Product Master'!B:E,3,),"-")</f>
        <v>Kit</v>
      </c>
      <c r="H401" s="24">
        <f>IFERROR(VLOOKUP($E401,'Product Master'!B:E,4,),"-")</f>
        <v>1</v>
      </c>
      <c r="I401" s="24">
        <v>2</v>
      </c>
      <c r="J401" s="25" t="s">
        <v>47</v>
      </c>
      <c r="K401" s="24" t="s">
        <v>1523</v>
      </c>
      <c r="L401" s="24"/>
      <c r="M401" s="24" t="s">
        <v>1984</v>
      </c>
      <c r="N401" s="24"/>
      <c r="O401" s="24" t="s">
        <v>1801</v>
      </c>
      <c r="P401" s="143">
        <v>46021</v>
      </c>
      <c r="Q401" s="49">
        <f t="shared" ref="Q401:Q464" si="14">I401*P401</f>
        <v>92042</v>
      </c>
      <c r="R401" s="24" t="s">
        <v>230</v>
      </c>
      <c r="S401" s="66"/>
      <c r="T401" s="56" t="str">
        <f>IF(ISBLANK(VLOOKUP($E401,'Product Master'!B:F,5,FALSE)),"-",(VLOOKUP($E401,'Product Master'!B:F,5,FALSE)))</f>
        <v>-</v>
      </c>
      <c r="U401" s="24" t="s">
        <v>47</v>
      </c>
    </row>
    <row r="402" spans="1:21" ht="30">
      <c r="A402" s="24">
        <f t="shared" si="13"/>
        <v>401</v>
      </c>
      <c r="B402" s="25">
        <v>43230</v>
      </c>
      <c r="C402" s="55" t="str">
        <f>IFERROR(VLOOKUP($E402,'Product Master'!B:E,2,),"Enter Data in Product Master")</f>
        <v>i) Ion Proton Sequencing supplies kit (RT)</v>
      </c>
      <c r="D402" s="24">
        <f>VLOOKUP(E402,'Product Master'!B:G,6,)</f>
        <v>0</v>
      </c>
      <c r="E402" s="24">
        <v>4488651</v>
      </c>
      <c r="F402" s="24" t="s">
        <v>1386</v>
      </c>
      <c r="G402" s="24" t="str">
        <f>IFERROR(VLOOKUP(E402,'Product Master'!B:E,3,),"-")</f>
        <v>Kit</v>
      </c>
      <c r="H402" s="24" t="str">
        <f>IFERROR(VLOOKUP($E402,'Product Master'!B:E,4,),"-")</f>
        <v>4 initialization</v>
      </c>
      <c r="I402" s="24">
        <v>2</v>
      </c>
      <c r="J402" s="85">
        <v>43799</v>
      </c>
      <c r="K402" s="67"/>
      <c r="L402" s="24"/>
      <c r="M402" s="24"/>
      <c r="N402" s="24"/>
      <c r="O402" s="24"/>
      <c r="P402" s="49"/>
      <c r="Q402" s="49">
        <f t="shared" si="14"/>
        <v>0</v>
      </c>
      <c r="R402" s="67"/>
      <c r="S402" s="66"/>
      <c r="T402" s="56" t="str">
        <f>IF(ISBLANK(VLOOKUP($E402,'Product Master'!B:F,5,FALSE)),"-",(VLOOKUP($E402,'Product Master'!B:F,5,FALSE)))</f>
        <v xml:space="preserve">RT </v>
      </c>
      <c r="U402" s="24" t="s">
        <v>2093</v>
      </c>
    </row>
    <row r="403" spans="1:21" ht="30">
      <c r="A403" s="24">
        <f t="shared" si="13"/>
        <v>402</v>
      </c>
      <c r="B403" s="25">
        <v>43230</v>
      </c>
      <c r="C403" s="55" t="str">
        <f>IFERROR(VLOOKUP($E403,'Product Master'!B:E,2,),"Enter Data in Product Master")</f>
        <v>ii) Ion PI Hi-Q sequencing 200 solutions</v>
      </c>
      <c r="D403" s="24">
        <f>VLOOKUP(E403,'Product Master'!B:G,6,)</f>
        <v>0</v>
      </c>
      <c r="E403" s="24" t="s">
        <v>43</v>
      </c>
      <c r="F403" s="24">
        <v>1911397</v>
      </c>
      <c r="G403" s="24" t="str">
        <f>IFERROR(VLOOKUP(E403,'Product Master'!B:E,3,),"-")</f>
        <v>Kit</v>
      </c>
      <c r="H403" s="24">
        <f>IFERROR(VLOOKUP($E403,'Product Master'!B:E,4,),"-")</f>
        <v>1</v>
      </c>
      <c r="I403" s="24">
        <v>2</v>
      </c>
      <c r="J403" s="85">
        <v>43496</v>
      </c>
      <c r="K403" s="67"/>
      <c r="L403" s="24"/>
      <c r="M403" s="24"/>
      <c r="N403" s="24"/>
      <c r="O403" s="24"/>
      <c r="P403" s="49"/>
      <c r="Q403" s="49">
        <f t="shared" si="14"/>
        <v>0</v>
      </c>
      <c r="R403" s="67"/>
      <c r="S403" s="66"/>
      <c r="T403" s="56" t="str">
        <f>IF(ISBLANK(VLOOKUP($E403,'Product Master'!B:F,5,FALSE)),"-",(VLOOKUP($E403,'Product Master'!B:F,5,FALSE)))</f>
        <v>2-8°C</v>
      </c>
      <c r="U403" s="24" t="s">
        <v>2096</v>
      </c>
    </row>
    <row r="404" spans="1:21" ht="30">
      <c r="A404" s="24">
        <f t="shared" si="13"/>
        <v>403</v>
      </c>
      <c r="B404" s="25">
        <v>43230</v>
      </c>
      <c r="C404" s="55" t="str">
        <f>IFERROR(VLOOKUP($E404,'Product Master'!B:E,2,),"Enter Data in Product Master")</f>
        <v>iii) Ion PI Hi Q sequencing 200 reagent</v>
      </c>
      <c r="D404" s="24">
        <f>VLOOKUP(E404,'Product Master'!B:G,6,)</f>
        <v>0</v>
      </c>
      <c r="E404" s="24" t="s">
        <v>44</v>
      </c>
      <c r="F404" s="24">
        <v>1939800</v>
      </c>
      <c r="G404" s="24" t="str">
        <f>IFERROR(VLOOKUP(E404,'Product Master'!B:E,3,),"-")</f>
        <v>Kit</v>
      </c>
      <c r="H404" s="24">
        <f>IFERROR(VLOOKUP($E404,'Product Master'!B:E,4,),"-")</f>
        <v>1</v>
      </c>
      <c r="I404" s="24">
        <v>2</v>
      </c>
      <c r="J404" s="85">
        <v>43524</v>
      </c>
      <c r="K404" s="67"/>
      <c r="L404" s="24"/>
      <c r="M404" s="24"/>
      <c r="N404" s="24"/>
      <c r="O404" s="24"/>
      <c r="P404" s="49"/>
      <c r="Q404" s="49">
        <f t="shared" si="14"/>
        <v>0</v>
      </c>
      <c r="R404" s="67"/>
      <c r="S404" s="66"/>
      <c r="T404" s="56">
        <f>IF(ISBLANK(VLOOKUP($E404,'Product Master'!B:F,5,FALSE)),"-",(VLOOKUP($E404,'Product Master'!B:F,5,FALSE)))</f>
        <v>-20</v>
      </c>
      <c r="U404" s="24" t="s">
        <v>2090</v>
      </c>
    </row>
    <row r="405" spans="1:21" ht="15">
      <c r="A405" s="24">
        <f t="shared" si="13"/>
        <v>404</v>
      </c>
      <c r="B405" s="25">
        <v>43230</v>
      </c>
      <c r="C405" s="55" t="str">
        <f>IFERROR(VLOOKUP($E405,'Product Master'!B:E,2,),"Enter Data in Product Master")</f>
        <v>iv) Ion PI Sequencing nucleotides</v>
      </c>
      <c r="D405" s="24">
        <f>VLOOKUP(E405,'Product Master'!B:G,6,)</f>
        <v>0</v>
      </c>
      <c r="E405" s="24" t="s">
        <v>45</v>
      </c>
      <c r="F405" s="86" t="s">
        <v>1387</v>
      </c>
      <c r="G405" s="24" t="str">
        <f>IFERROR(VLOOKUP(E405,'Product Master'!B:E,3,),"-")</f>
        <v>Kit</v>
      </c>
      <c r="H405" s="24">
        <f>IFERROR(VLOOKUP($E405,'Product Master'!B:E,4,),"-")</f>
        <v>1</v>
      </c>
      <c r="I405" s="24">
        <v>2</v>
      </c>
      <c r="J405" s="85">
        <v>43496</v>
      </c>
      <c r="K405" s="67"/>
      <c r="L405" s="24"/>
      <c r="M405" s="24"/>
      <c r="N405" s="24"/>
      <c r="O405" s="24"/>
      <c r="P405" s="49"/>
      <c r="Q405" s="49">
        <f t="shared" si="14"/>
        <v>0</v>
      </c>
      <c r="R405" s="67"/>
      <c r="S405" s="66"/>
      <c r="T405" s="56">
        <f>IF(ISBLANK(VLOOKUP($E405,'Product Master'!B:F,5,FALSE)),"-",(VLOOKUP($E405,'Product Master'!B:F,5,FALSE)))</f>
        <v>-20</v>
      </c>
      <c r="U405" s="24" t="s">
        <v>2090</v>
      </c>
    </row>
    <row r="406" spans="1:21" ht="30">
      <c r="A406" s="24">
        <f t="shared" si="13"/>
        <v>405</v>
      </c>
      <c r="B406" s="25">
        <v>43230</v>
      </c>
      <c r="C406" s="55" t="str">
        <f>IFERROR(VLOOKUP($E406,'Product Master'!B:E,2,),"Enter Data in Product Master")</f>
        <v xml:space="preserve">Ion PI HI-Q OT2 200 kit (8 rxn) </v>
      </c>
      <c r="D406" s="24">
        <f>VLOOKUP(E406,'Product Master'!B:G,6,)</f>
        <v>0</v>
      </c>
      <c r="E406" s="24" t="s">
        <v>76</v>
      </c>
      <c r="F406" s="24" t="s">
        <v>47</v>
      </c>
      <c r="G406" s="24" t="str">
        <f>IFERROR(VLOOKUP(E406,'Product Master'!B:E,3,),"-")</f>
        <v>Kit</v>
      </c>
      <c r="H406" s="24" t="str">
        <f>IFERROR(VLOOKUP($E406,'Product Master'!B:E,4,),"-")</f>
        <v>8 Rxns</v>
      </c>
      <c r="I406" s="24">
        <v>2</v>
      </c>
      <c r="J406" s="25" t="s">
        <v>229</v>
      </c>
      <c r="K406" s="24" t="s">
        <v>1523</v>
      </c>
      <c r="L406" s="24"/>
      <c r="M406" s="24"/>
      <c r="N406" s="24"/>
      <c r="O406" s="24"/>
      <c r="P406" s="143">
        <v>41188.800000000003</v>
      </c>
      <c r="Q406" s="49">
        <f t="shared" si="14"/>
        <v>82377.600000000006</v>
      </c>
      <c r="R406" s="24" t="s">
        <v>230</v>
      </c>
      <c r="S406" s="66"/>
      <c r="T406" s="56" t="str">
        <f>IF(ISBLANK(VLOOKUP($E406,'Product Master'!B:F,5,FALSE)),"-",(VLOOKUP($E406,'Product Master'!B:F,5,FALSE)))</f>
        <v>-</v>
      </c>
      <c r="U406" s="24" t="s">
        <v>47</v>
      </c>
    </row>
    <row r="407" spans="1:21" ht="30">
      <c r="A407" s="24">
        <f t="shared" si="13"/>
        <v>406</v>
      </c>
      <c r="B407" s="25">
        <v>43230</v>
      </c>
      <c r="C407" s="55" t="str">
        <f>IFERROR(VLOOKUP($E407,'Product Master'!B:E,2,),"Enter Data in Product Master")</f>
        <v>i) Ion PI one touch 2 supplies</v>
      </c>
      <c r="D407" s="24">
        <f>VLOOKUP(E407,'Product Master'!B:G,6,)</f>
        <v>0</v>
      </c>
      <c r="E407" s="86" t="s">
        <v>77</v>
      </c>
      <c r="F407" s="24">
        <v>192790</v>
      </c>
      <c r="G407" s="24" t="str">
        <f>IFERROR(VLOOKUP(E407,'Product Master'!B:E,3,),"-")</f>
        <v>Kit</v>
      </c>
      <c r="H407" s="24" t="str">
        <f>IFERROR(VLOOKUP($E407,'Product Master'!B:E,4,),"-")</f>
        <v>8 Rxns</v>
      </c>
      <c r="I407" s="24">
        <v>2</v>
      </c>
      <c r="J407" s="25">
        <v>43343</v>
      </c>
      <c r="K407" s="24"/>
      <c r="L407" s="24"/>
      <c r="M407" s="24"/>
      <c r="N407" s="24"/>
      <c r="O407" s="24"/>
      <c r="P407" s="49"/>
      <c r="Q407" s="49">
        <f t="shared" si="14"/>
        <v>0</v>
      </c>
      <c r="R407" s="24" t="s">
        <v>230</v>
      </c>
      <c r="S407" s="66"/>
      <c r="T407" s="56" t="str">
        <f>IF(ISBLANK(VLOOKUP($E407,'Product Master'!B:F,5,FALSE)),"-",(VLOOKUP($E407,'Product Master'!B:F,5,FALSE)))</f>
        <v xml:space="preserve">RT </v>
      </c>
      <c r="U407" s="24" t="s">
        <v>2099</v>
      </c>
    </row>
    <row r="408" spans="1:21" ht="30">
      <c r="A408" s="24">
        <f t="shared" si="13"/>
        <v>407</v>
      </c>
      <c r="B408" s="25">
        <v>43230</v>
      </c>
      <c r="C408" s="55" t="str">
        <f>IFERROR(VLOOKUP($E408,'Product Master'!B:E,2,),"Enter Data in Product Master")</f>
        <v>ii) Ion PI Hi-Q OT2 Solution 200</v>
      </c>
      <c r="D408" s="24">
        <f>VLOOKUP(E408,'Product Master'!B:G,6,)</f>
        <v>0</v>
      </c>
      <c r="E408" s="86" t="s">
        <v>78</v>
      </c>
      <c r="F408" s="24">
        <v>1937378</v>
      </c>
      <c r="G408" s="24" t="str">
        <f>IFERROR(VLOOKUP(E408,'Product Master'!B:E,3,),"-")</f>
        <v>Kit</v>
      </c>
      <c r="H408" s="24" t="str">
        <f>IFERROR(VLOOKUP($E408,'Product Master'!B:E,4,),"-")</f>
        <v>8 Rxns</v>
      </c>
      <c r="I408" s="24">
        <v>2</v>
      </c>
      <c r="J408" s="25">
        <v>43524</v>
      </c>
      <c r="K408" s="24"/>
      <c r="L408" s="24"/>
      <c r="M408" s="24"/>
      <c r="N408" s="24"/>
      <c r="O408" s="24"/>
      <c r="P408" s="49"/>
      <c r="Q408" s="49">
        <f t="shared" si="14"/>
        <v>0</v>
      </c>
      <c r="R408" s="24" t="s">
        <v>230</v>
      </c>
      <c r="S408" s="66"/>
      <c r="T408" s="56" t="str">
        <f>IF(ISBLANK(VLOOKUP($E408,'Product Master'!B:F,5,FALSE)),"-",(VLOOKUP($E408,'Product Master'!B:F,5,FALSE)))</f>
        <v xml:space="preserve">RT </v>
      </c>
      <c r="U408" s="24" t="s">
        <v>2099</v>
      </c>
    </row>
    <row r="409" spans="1:21" ht="30">
      <c r="A409" s="24">
        <f t="shared" si="13"/>
        <v>408</v>
      </c>
      <c r="B409" s="25">
        <v>43230</v>
      </c>
      <c r="C409" s="55" t="str">
        <f>IFERROR(VLOOKUP($E409,'Product Master'!B:E,2,),"Enter Data in Product Master")</f>
        <v>iii) Ion PI Hi-Q OT2 Reagent 200</v>
      </c>
      <c r="D409" s="24">
        <f>VLOOKUP(E409,'Product Master'!B:G,6,)</f>
        <v>0</v>
      </c>
      <c r="E409" s="24" t="s">
        <v>79</v>
      </c>
      <c r="F409" s="24">
        <v>1916017</v>
      </c>
      <c r="G409" s="24" t="str">
        <f>IFERROR(VLOOKUP(E409,'Product Master'!B:E,3,),"-")</f>
        <v>Kit</v>
      </c>
      <c r="H409" s="24" t="str">
        <f>IFERROR(VLOOKUP($E409,'Product Master'!B:E,4,),"-")</f>
        <v>8 Rxns</v>
      </c>
      <c r="I409" s="24">
        <v>2</v>
      </c>
      <c r="J409" s="25">
        <v>43524</v>
      </c>
      <c r="K409" s="24"/>
      <c r="L409" s="24"/>
      <c r="M409" s="24"/>
      <c r="N409" s="24"/>
      <c r="O409" s="24"/>
      <c r="P409" s="49"/>
      <c r="Q409" s="49">
        <f t="shared" si="14"/>
        <v>0</v>
      </c>
      <c r="R409" s="24" t="s">
        <v>230</v>
      </c>
      <c r="S409" s="66"/>
      <c r="T409" s="56">
        <f>IF(ISBLANK(VLOOKUP($E409,'Product Master'!B:F,5,FALSE)),"-",(VLOOKUP($E409,'Product Master'!B:F,5,FALSE)))</f>
        <v>-20</v>
      </c>
      <c r="U409" s="24" t="s">
        <v>2090</v>
      </c>
    </row>
    <row r="410" spans="1:21" ht="30">
      <c r="A410" s="24">
        <f t="shared" si="13"/>
        <v>409</v>
      </c>
      <c r="B410" s="25">
        <v>43230</v>
      </c>
      <c r="C410" s="55" t="str">
        <f>IFERROR(VLOOKUP($E410,'Product Master'!B:E,2,),"Enter Data in Product Master")</f>
        <v>Ion PI Chip kit V3</v>
      </c>
      <c r="D410" s="24">
        <f>VLOOKUP(E410,'Product Master'!B:G,6,)</f>
        <v>0</v>
      </c>
      <c r="E410" s="24" t="s">
        <v>80</v>
      </c>
      <c r="F410" s="24" t="s">
        <v>1392</v>
      </c>
      <c r="G410" s="24" t="str">
        <f>IFERROR(VLOOKUP(E410,'Product Master'!B:E,3,),"-")</f>
        <v>Pack</v>
      </c>
      <c r="H410" s="24" t="str">
        <f>IFERROR(VLOOKUP($E410,'Product Master'!B:E,4,),"-")</f>
        <v>8 Chips</v>
      </c>
      <c r="I410" s="24">
        <v>2</v>
      </c>
      <c r="J410" s="25">
        <v>43524</v>
      </c>
      <c r="K410" s="24" t="s">
        <v>1523</v>
      </c>
      <c r="L410" s="24"/>
      <c r="M410" s="24"/>
      <c r="N410" s="24"/>
      <c r="O410" s="24"/>
      <c r="P410" s="143">
        <v>112575.18</v>
      </c>
      <c r="Q410" s="49">
        <f t="shared" si="14"/>
        <v>225150.36</v>
      </c>
      <c r="R410" s="24" t="s">
        <v>230</v>
      </c>
      <c r="S410" s="66"/>
      <c r="T410" s="56" t="str">
        <f>IF(ISBLANK(VLOOKUP($E410,'Product Master'!B:F,5,FALSE)),"-",(VLOOKUP($E410,'Product Master'!B:F,5,FALSE)))</f>
        <v xml:space="preserve">RT </v>
      </c>
      <c r="U410" s="24" t="s">
        <v>2093</v>
      </c>
    </row>
    <row r="411" spans="1:21" ht="30">
      <c r="A411" s="24">
        <f t="shared" si="13"/>
        <v>410</v>
      </c>
      <c r="B411" s="25">
        <v>43230</v>
      </c>
      <c r="C411" s="55" t="str">
        <f>IFERROR(VLOOKUP($E411,'Product Master'!B:E,2,),"Enter Data in Product Master")</f>
        <v>Taq Sequening Barcode 1-24</v>
      </c>
      <c r="D411" s="24">
        <f>VLOOKUP(E411,'Product Master'!B:G,6,)</f>
        <v>0</v>
      </c>
      <c r="E411" s="24" t="s">
        <v>746</v>
      </c>
      <c r="F411" s="24">
        <v>1708003</v>
      </c>
      <c r="G411" s="24" t="str">
        <f>IFERROR(VLOOKUP(E411,'Product Master'!B:E,3,),"-")</f>
        <v>-</v>
      </c>
      <c r="H411" s="24" t="str">
        <f>IFERROR(VLOOKUP($E411,'Product Master'!B:E,4,),"-")</f>
        <v>10 Rxns/Barcode</v>
      </c>
      <c r="I411" s="24">
        <v>1</v>
      </c>
      <c r="J411" s="25">
        <v>44073</v>
      </c>
      <c r="K411" s="24" t="s">
        <v>1523</v>
      </c>
      <c r="L411" s="24"/>
      <c r="M411" s="24"/>
      <c r="N411" s="24"/>
      <c r="O411" s="24"/>
      <c r="P411" s="143">
        <v>37104.800000000003</v>
      </c>
      <c r="Q411" s="49">
        <f t="shared" si="14"/>
        <v>37104.800000000003</v>
      </c>
      <c r="R411" s="24" t="s">
        <v>230</v>
      </c>
      <c r="S411" s="66"/>
      <c r="T411" s="56">
        <f>IF(ISBLANK(VLOOKUP($E411,'Product Master'!B:F,5,FALSE)),"-",(VLOOKUP($E411,'Product Master'!B:F,5,FALSE)))</f>
        <v>-20</v>
      </c>
      <c r="U411" s="24" t="s">
        <v>2090</v>
      </c>
    </row>
    <row r="412" spans="1:21" ht="30">
      <c r="A412" s="24">
        <f t="shared" si="13"/>
        <v>411</v>
      </c>
      <c r="B412" s="25">
        <v>43230</v>
      </c>
      <c r="C412" s="55" t="str">
        <f>IFERROR(VLOOKUP($E412,'Product Master'!B:E,2,),"Enter Data in Product Master")</f>
        <v>MagMAX Cell-Free Total Nucleic Acid Kit</v>
      </c>
      <c r="D412" s="24">
        <f>VLOOKUP(E412,'Product Master'!B:G,6,)</f>
        <v>0</v>
      </c>
      <c r="E412" s="86" t="s">
        <v>758</v>
      </c>
      <c r="F412" s="86">
        <v>1803006</v>
      </c>
      <c r="G412" s="24" t="str">
        <f>IFERROR(VLOOKUP(E412,'Product Master'!B:E,3,),"-")</f>
        <v>-</v>
      </c>
      <c r="H412" s="24" t="str">
        <f>IFERROR(VLOOKUP($E412,'Product Master'!B:E,4,),"-")</f>
        <v>50 Preps</v>
      </c>
      <c r="I412" s="24">
        <v>5</v>
      </c>
      <c r="J412" s="25" t="s">
        <v>228</v>
      </c>
      <c r="K412" s="24" t="s">
        <v>1523</v>
      </c>
      <c r="L412" s="24"/>
      <c r="M412" s="24"/>
      <c r="N412" s="24"/>
      <c r="O412" s="24"/>
      <c r="P412" s="143">
        <v>18434.400000000001</v>
      </c>
      <c r="Q412" s="49">
        <f t="shared" si="14"/>
        <v>92172</v>
      </c>
      <c r="R412" s="24" t="s">
        <v>230</v>
      </c>
      <c r="S412" s="66"/>
      <c r="T412" s="56" t="str">
        <f>IF(ISBLANK(VLOOKUP($E412,'Product Master'!B:F,5,FALSE)),"-",(VLOOKUP($E412,'Product Master'!B:F,5,FALSE)))</f>
        <v xml:space="preserve">RT </v>
      </c>
      <c r="U412" s="24" t="s">
        <v>2093</v>
      </c>
    </row>
    <row r="413" spans="1:21" ht="30">
      <c r="A413" s="24">
        <f t="shared" si="13"/>
        <v>412</v>
      </c>
      <c r="B413" s="25">
        <v>43230</v>
      </c>
      <c r="C413" s="55" t="str">
        <f>IFERROR(VLOOKUP($E413,'Product Master'!B:E,2,),"Enter Data in Product Master")</f>
        <v>PAN Cancer CFTNA</v>
      </c>
      <c r="D413" s="24">
        <f>VLOOKUP(E413,'Product Master'!B:G,6,)</f>
        <v>0</v>
      </c>
      <c r="E413" s="86" t="s">
        <v>760</v>
      </c>
      <c r="F413" s="86">
        <v>1954718</v>
      </c>
      <c r="G413" s="24" t="str">
        <f>IFERROR(VLOOKUP(E413,'Product Master'!B:E,3,),"-")</f>
        <v>-</v>
      </c>
      <c r="H413" s="24" t="str">
        <f>IFERROR(VLOOKUP($E413,'Product Master'!B:E,4,),"-")</f>
        <v>8 Rxns</v>
      </c>
      <c r="I413" s="24">
        <v>25</v>
      </c>
      <c r="J413" s="25">
        <v>43860</v>
      </c>
      <c r="K413" s="24" t="s">
        <v>1523</v>
      </c>
      <c r="L413" s="24"/>
      <c r="M413" s="24"/>
      <c r="N413" s="24"/>
      <c r="O413" s="24"/>
      <c r="P413" s="143">
        <v>20037.599999999999</v>
      </c>
      <c r="Q413" s="49">
        <f t="shared" si="14"/>
        <v>500939.99999999994</v>
      </c>
      <c r="R413" s="24" t="s">
        <v>230</v>
      </c>
      <c r="S413" s="66"/>
      <c r="T413" s="56">
        <f>IF(ISBLANK(VLOOKUP($E413,'Product Master'!B:F,5,FALSE)),"-",(VLOOKUP($E413,'Product Master'!B:F,5,FALSE)))</f>
        <v>-20</v>
      </c>
      <c r="U413" s="24" t="s">
        <v>2090</v>
      </c>
    </row>
    <row r="414" spans="1:21" ht="75">
      <c r="A414" s="24">
        <f t="shared" si="13"/>
        <v>413</v>
      </c>
      <c r="B414" s="25">
        <v>43230</v>
      </c>
      <c r="C414" s="55" t="str">
        <f>IFERROR(VLOOKUP($E414,'Product Master'!B:E,2,),"Enter Data in Product Master")</f>
        <v>Superscript vilo cDNA synthesis kit</v>
      </c>
      <c r="D414" s="24">
        <f>VLOOKUP(E414,'Product Master'!B:G,6,)</f>
        <v>0</v>
      </c>
      <c r="E414" s="24" t="s">
        <v>594</v>
      </c>
      <c r="F414" s="24">
        <v>1879092</v>
      </c>
      <c r="G414" s="24" t="str">
        <f>IFERROR(VLOOKUP(E414,'Product Master'!B:E,3,),"-")</f>
        <v>-</v>
      </c>
      <c r="H414" s="24" t="str">
        <f>IFERROR(VLOOKUP($E414,'Product Master'!B:E,4,),"-")</f>
        <v>250 Rxns</v>
      </c>
      <c r="I414" s="24">
        <v>1</v>
      </c>
      <c r="J414" s="25" t="s">
        <v>228</v>
      </c>
      <c r="K414" s="24" t="s">
        <v>1524</v>
      </c>
      <c r="L414" s="24"/>
      <c r="M414" s="24" t="s">
        <v>1985</v>
      </c>
      <c r="N414" s="24"/>
      <c r="O414" s="24" t="s">
        <v>1802</v>
      </c>
      <c r="P414" s="143">
        <v>18816.5</v>
      </c>
      <c r="Q414" s="49">
        <f t="shared" si="14"/>
        <v>18816.5</v>
      </c>
      <c r="R414" s="24" t="s">
        <v>230</v>
      </c>
      <c r="S414" s="66"/>
      <c r="T414" s="56">
        <f>IF(ISBLANK(VLOOKUP($E414,'Product Master'!B:F,5,FALSE)),"-",(VLOOKUP($E414,'Product Master'!B:F,5,FALSE)))</f>
        <v>-20</v>
      </c>
      <c r="U414" s="24" t="s">
        <v>2090</v>
      </c>
    </row>
    <row r="415" spans="1:21" ht="30">
      <c r="A415" s="24">
        <f t="shared" si="13"/>
        <v>414</v>
      </c>
      <c r="B415" s="25">
        <v>43230</v>
      </c>
      <c r="C415" s="55" t="str">
        <f>IFERROR(VLOOKUP($E415,'Product Master'!B:E,2,),"Enter Data in Product Master")</f>
        <v xml:space="preserve">Ion Library Quantitation kit </v>
      </c>
      <c r="D415" s="24">
        <f>VLOOKUP(E415,'Product Master'!B:G,6,)</f>
        <v>0</v>
      </c>
      <c r="E415" s="24">
        <v>4468802</v>
      </c>
      <c r="F415" s="24">
        <v>1711054</v>
      </c>
      <c r="G415" s="24" t="str">
        <f>IFERROR(VLOOKUP(E415,'Product Master'!B:E,3,),"-")</f>
        <v>Kit</v>
      </c>
      <c r="H415" s="24" t="str">
        <f>IFERROR(VLOOKUP($E415,'Product Master'!B:E,4,),"-")</f>
        <v>250 Rxns</v>
      </c>
      <c r="I415" s="24">
        <v>1</v>
      </c>
      <c r="J415" s="25">
        <v>43350</v>
      </c>
      <c r="K415" s="24" t="s">
        <v>1524</v>
      </c>
      <c r="L415" s="24"/>
      <c r="M415" s="24"/>
      <c r="N415" s="24"/>
      <c r="O415" s="24"/>
      <c r="P415" s="143">
        <v>21942</v>
      </c>
      <c r="Q415" s="49">
        <f t="shared" si="14"/>
        <v>21942</v>
      </c>
      <c r="R415" s="24" t="s">
        <v>230</v>
      </c>
      <c r="S415" s="66"/>
      <c r="T415" s="56">
        <f>IF(ISBLANK(VLOOKUP($E415,'Product Master'!B:F,5,FALSE)),"-",(VLOOKUP($E415,'Product Master'!B:F,5,FALSE)))</f>
        <v>-20</v>
      </c>
      <c r="U415" s="24" t="s">
        <v>2090</v>
      </c>
    </row>
    <row r="416" spans="1:21" ht="30">
      <c r="A416" s="24">
        <f t="shared" si="13"/>
        <v>415</v>
      </c>
      <c r="B416" s="25">
        <v>43230</v>
      </c>
      <c r="C416" s="55" t="str">
        <f>IFERROR(VLOOKUP($E416,'Product Master'!B:E,2,),"Enter Data in Product Master")</f>
        <v>Dynabeads Myone Streptavidin C1 (Invitrogen)</v>
      </c>
      <c r="D416" s="24">
        <f>VLOOKUP(E416,'Product Master'!B:G,6,)</f>
        <v>0</v>
      </c>
      <c r="E416" s="24">
        <v>65001</v>
      </c>
      <c r="F416" s="24" t="s">
        <v>1393</v>
      </c>
      <c r="G416" s="24" t="str">
        <f>IFERROR(VLOOKUP(E416,'Product Master'!B:E,3,),"-")</f>
        <v>-</v>
      </c>
      <c r="H416" s="24" t="str">
        <f>IFERROR(VLOOKUP($E416,'Product Master'!B:E,4,),"-")</f>
        <v>2 ml</v>
      </c>
      <c r="I416" s="24">
        <v>1</v>
      </c>
      <c r="J416" s="25">
        <v>44165</v>
      </c>
      <c r="K416" s="24" t="s">
        <v>1524</v>
      </c>
      <c r="L416" s="24"/>
      <c r="M416" s="24"/>
      <c r="N416" s="24"/>
      <c r="O416" s="24"/>
      <c r="P416" s="49">
        <v>8955</v>
      </c>
      <c r="Q416" s="49">
        <f t="shared" si="14"/>
        <v>8955</v>
      </c>
      <c r="R416" s="24" t="s">
        <v>230</v>
      </c>
      <c r="S416" s="66"/>
      <c r="T416" s="56" t="str">
        <f>IF(ISBLANK(VLOOKUP($E416,'Product Master'!B:F,5,FALSE)),"-",(VLOOKUP($E416,'Product Master'!B:F,5,FALSE)))</f>
        <v>2-8°C</v>
      </c>
      <c r="U416" s="24" t="s">
        <v>2096</v>
      </c>
    </row>
    <row r="417" spans="1:21" ht="75">
      <c r="A417" s="24">
        <f t="shared" si="13"/>
        <v>416</v>
      </c>
      <c r="B417" s="25">
        <v>43230</v>
      </c>
      <c r="C417" s="55" t="str">
        <f>IFERROR(VLOOKUP($E417,'Product Master'!B:E,2,),"Enter Data in Product Master")</f>
        <v>Ion PI Hi Q Sequencing 200 kit (2 sequencings runs per initialization)</v>
      </c>
      <c r="D417" s="24">
        <f>VLOOKUP(E417,'Product Master'!B:G,6,)</f>
        <v>0</v>
      </c>
      <c r="E417" s="24" t="s">
        <v>42</v>
      </c>
      <c r="F417" s="24" t="s">
        <v>47</v>
      </c>
      <c r="G417" s="24" t="str">
        <f>IFERROR(VLOOKUP(E417,'Product Master'!B:E,3,),"-")</f>
        <v>Kit</v>
      </c>
      <c r="H417" s="24">
        <f>IFERROR(VLOOKUP($E417,'Product Master'!B:E,4,),"-")</f>
        <v>1</v>
      </c>
      <c r="I417" s="24">
        <v>2</v>
      </c>
      <c r="J417" s="25" t="s">
        <v>47</v>
      </c>
      <c r="K417" s="24" t="s">
        <v>1524</v>
      </c>
      <c r="L417" s="24"/>
      <c r="M417" s="24" t="s">
        <v>1984</v>
      </c>
      <c r="N417" s="24"/>
      <c r="O417" s="24" t="s">
        <v>1802</v>
      </c>
      <c r="P417" s="143">
        <v>46021</v>
      </c>
      <c r="Q417" s="49">
        <f t="shared" si="14"/>
        <v>92042</v>
      </c>
      <c r="R417" s="24" t="s">
        <v>230</v>
      </c>
      <c r="S417" s="66"/>
      <c r="T417" s="56" t="str">
        <f>IF(ISBLANK(VLOOKUP($E417,'Product Master'!B:F,5,FALSE)),"-",(VLOOKUP($E417,'Product Master'!B:F,5,FALSE)))</f>
        <v>-</v>
      </c>
      <c r="U417" s="24" t="s">
        <v>47</v>
      </c>
    </row>
    <row r="418" spans="1:21" ht="30">
      <c r="A418" s="24">
        <f t="shared" si="13"/>
        <v>417</v>
      </c>
      <c r="B418" s="25">
        <v>43230</v>
      </c>
      <c r="C418" s="55" t="str">
        <f>IFERROR(VLOOKUP($E418,'Product Master'!B:E,2,),"Enter Data in Product Master")</f>
        <v>i) Ion Proton Sequencing supplies kit (RT)</v>
      </c>
      <c r="D418" s="24">
        <f>VLOOKUP(E418,'Product Master'!B:G,6,)</f>
        <v>0</v>
      </c>
      <c r="E418" s="24">
        <v>4488651</v>
      </c>
      <c r="F418" s="24" t="s">
        <v>1394</v>
      </c>
      <c r="G418" s="24" t="str">
        <f>IFERROR(VLOOKUP(E418,'Product Master'!B:E,3,),"-")</f>
        <v>Kit</v>
      </c>
      <c r="H418" s="24" t="str">
        <f>IFERROR(VLOOKUP($E418,'Product Master'!B:E,4,),"-")</f>
        <v>4 initialization</v>
      </c>
      <c r="I418" s="24">
        <v>2</v>
      </c>
      <c r="J418" s="85" t="s">
        <v>1438</v>
      </c>
      <c r="K418" s="67"/>
      <c r="L418" s="24"/>
      <c r="M418" s="24"/>
      <c r="N418" s="24"/>
      <c r="O418" s="24"/>
      <c r="P418" s="49"/>
      <c r="Q418" s="49">
        <f t="shared" si="14"/>
        <v>0</v>
      </c>
      <c r="R418" s="67"/>
      <c r="S418" s="66"/>
      <c r="T418" s="56" t="str">
        <f>IF(ISBLANK(VLOOKUP($E418,'Product Master'!B:F,5,FALSE)),"-",(VLOOKUP($E418,'Product Master'!B:F,5,FALSE)))</f>
        <v xml:space="preserve">RT </v>
      </c>
      <c r="U418" s="24" t="s">
        <v>2093</v>
      </c>
    </row>
    <row r="419" spans="1:21" ht="30">
      <c r="A419" s="24">
        <f t="shared" si="13"/>
        <v>418</v>
      </c>
      <c r="B419" s="25">
        <v>43230</v>
      </c>
      <c r="C419" s="55" t="str">
        <f>IFERROR(VLOOKUP($E419,'Product Master'!B:E,2,),"Enter Data in Product Master")</f>
        <v>ii) Ion PI Hi-Q sequencing 200 solutions</v>
      </c>
      <c r="D419" s="24">
        <f>VLOOKUP(E419,'Product Master'!B:G,6,)</f>
        <v>0</v>
      </c>
      <c r="E419" s="24" t="s">
        <v>43</v>
      </c>
      <c r="F419" s="24">
        <v>1911397</v>
      </c>
      <c r="G419" s="24" t="str">
        <f>IFERROR(VLOOKUP(E419,'Product Master'!B:E,3,),"-")</f>
        <v>Kit</v>
      </c>
      <c r="H419" s="24">
        <f>IFERROR(VLOOKUP($E419,'Product Master'!B:E,4,),"-")</f>
        <v>1</v>
      </c>
      <c r="I419" s="24">
        <v>2</v>
      </c>
      <c r="J419" s="85">
        <v>43496</v>
      </c>
      <c r="K419" s="67"/>
      <c r="L419" s="24"/>
      <c r="M419" s="24"/>
      <c r="N419" s="24"/>
      <c r="O419" s="24"/>
      <c r="P419" s="49"/>
      <c r="Q419" s="49">
        <f t="shared" si="14"/>
        <v>0</v>
      </c>
      <c r="R419" s="67"/>
      <c r="S419" s="66"/>
      <c r="T419" s="56" t="str">
        <f>IF(ISBLANK(VLOOKUP($E419,'Product Master'!B:F,5,FALSE)),"-",(VLOOKUP($E419,'Product Master'!B:F,5,FALSE)))</f>
        <v>2-8°C</v>
      </c>
      <c r="U419" s="24" t="s">
        <v>2096</v>
      </c>
    </row>
    <row r="420" spans="1:21" ht="30">
      <c r="A420" s="24">
        <f t="shared" si="13"/>
        <v>419</v>
      </c>
      <c r="B420" s="25">
        <v>43230</v>
      </c>
      <c r="C420" s="55" t="str">
        <f>IFERROR(VLOOKUP($E420,'Product Master'!B:E,2,),"Enter Data in Product Master")</f>
        <v>iii) Ion PI Hi Q sequencing 200 reagent</v>
      </c>
      <c r="D420" s="24">
        <f>VLOOKUP(E420,'Product Master'!B:G,6,)</f>
        <v>0</v>
      </c>
      <c r="E420" s="24" t="s">
        <v>44</v>
      </c>
      <c r="F420" s="24" t="s">
        <v>1395</v>
      </c>
      <c r="G420" s="24" t="str">
        <f>IFERROR(VLOOKUP(E420,'Product Master'!B:E,3,),"-")</f>
        <v>Kit</v>
      </c>
      <c r="H420" s="24">
        <f>IFERROR(VLOOKUP($E420,'Product Master'!B:E,4,),"-")</f>
        <v>1</v>
      </c>
      <c r="I420" s="24">
        <v>2</v>
      </c>
      <c r="J420" s="85" t="s">
        <v>1439</v>
      </c>
      <c r="K420" s="67"/>
      <c r="L420" s="24"/>
      <c r="M420" s="24"/>
      <c r="N420" s="24"/>
      <c r="O420" s="24"/>
      <c r="P420" s="49"/>
      <c r="Q420" s="49">
        <f t="shared" si="14"/>
        <v>0</v>
      </c>
      <c r="R420" s="67"/>
      <c r="S420" s="66"/>
      <c r="T420" s="56">
        <f>IF(ISBLANK(VLOOKUP($E420,'Product Master'!B:F,5,FALSE)),"-",(VLOOKUP($E420,'Product Master'!B:F,5,FALSE)))</f>
        <v>-20</v>
      </c>
      <c r="U420" s="24" t="s">
        <v>2090</v>
      </c>
    </row>
    <row r="421" spans="1:21" ht="15">
      <c r="A421" s="24">
        <f t="shared" si="13"/>
        <v>420</v>
      </c>
      <c r="B421" s="25">
        <v>43230</v>
      </c>
      <c r="C421" s="55" t="str">
        <f>IFERROR(VLOOKUP($E421,'Product Master'!B:E,2,),"Enter Data in Product Master")</f>
        <v>iv) Ion PI Sequencing nucleotides</v>
      </c>
      <c r="D421" s="24">
        <f>VLOOKUP(E421,'Product Master'!B:G,6,)</f>
        <v>0</v>
      </c>
      <c r="E421" s="24" t="s">
        <v>45</v>
      </c>
      <c r="F421" s="86" t="s">
        <v>1387</v>
      </c>
      <c r="G421" s="24" t="str">
        <f>IFERROR(VLOOKUP(E421,'Product Master'!B:E,3,),"-")</f>
        <v>Kit</v>
      </c>
      <c r="H421" s="24">
        <f>IFERROR(VLOOKUP($E421,'Product Master'!B:E,4,),"-")</f>
        <v>1</v>
      </c>
      <c r="I421" s="24">
        <v>2</v>
      </c>
      <c r="J421" s="85">
        <v>43496</v>
      </c>
      <c r="K421" s="67"/>
      <c r="L421" s="24"/>
      <c r="M421" s="24"/>
      <c r="N421" s="24"/>
      <c r="O421" s="24"/>
      <c r="P421" s="49"/>
      <c r="Q421" s="49">
        <f t="shared" si="14"/>
        <v>0</v>
      </c>
      <c r="R421" s="67"/>
      <c r="S421" s="66"/>
      <c r="T421" s="56">
        <f>IF(ISBLANK(VLOOKUP($E421,'Product Master'!B:F,5,FALSE)),"-",(VLOOKUP($E421,'Product Master'!B:F,5,FALSE)))</f>
        <v>-20</v>
      </c>
      <c r="U421" s="24" t="s">
        <v>2090</v>
      </c>
    </row>
    <row r="422" spans="1:21" ht="30">
      <c r="A422" s="24">
        <f t="shared" si="13"/>
        <v>421</v>
      </c>
      <c r="B422" s="25">
        <v>43230</v>
      </c>
      <c r="C422" s="55" t="str">
        <f>IFERROR(VLOOKUP($E422,'Product Master'!B:E,2,),"Enter Data in Product Master")</f>
        <v xml:space="preserve">Ion PI HI-Q OT2 200 kit (8 rxn) </v>
      </c>
      <c r="D422" s="24">
        <f>VLOOKUP(E422,'Product Master'!B:G,6,)</f>
        <v>0</v>
      </c>
      <c r="E422" s="24" t="s">
        <v>76</v>
      </c>
      <c r="F422" s="24" t="s">
        <v>47</v>
      </c>
      <c r="G422" s="24" t="str">
        <f>IFERROR(VLOOKUP(E422,'Product Master'!B:E,3,),"-")</f>
        <v>Kit</v>
      </c>
      <c r="H422" s="24" t="str">
        <f>IFERROR(VLOOKUP($E422,'Product Master'!B:E,4,),"-")</f>
        <v>8 Rxns</v>
      </c>
      <c r="I422" s="24">
        <v>2</v>
      </c>
      <c r="J422" s="25" t="s">
        <v>229</v>
      </c>
      <c r="K422" s="24" t="s">
        <v>1524</v>
      </c>
      <c r="L422" s="24"/>
      <c r="M422" s="24"/>
      <c r="N422" s="24"/>
      <c r="O422" s="24"/>
      <c r="P422" s="143">
        <v>41188.800000000003</v>
      </c>
      <c r="Q422" s="49">
        <f t="shared" si="14"/>
        <v>82377.600000000006</v>
      </c>
      <c r="R422" s="24" t="s">
        <v>230</v>
      </c>
      <c r="S422" s="66"/>
      <c r="T422" s="56" t="str">
        <f>IF(ISBLANK(VLOOKUP($E422,'Product Master'!B:F,5,FALSE)),"-",(VLOOKUP($E422,'Product Master'!B:F,5,FALSE)))</f>
        <v>-</v>
      </c>
      <c r="U422" s="24" t="s">
        <v>47</v>
      </c>
    </row>
    <row r="423" spans="1:21" ht="30">
      <c r="A423" s="24">
        <f t="shared" si="13"/>
        <v>422</v>
      </c>
      <c r="B423" s="25">
        <v>43230</v>
      </c>
      <c r="C423" s="55" t="str">
        <f>IFERROR(VLOOKUP($E423,'Product Master'!B:E,2,),"Enter Data in Product Master")</f>
        <v>i) Ion PI one touch 2 supplies</v>
      </c>
      <c r="D423" s="24">
        <f>VLOOKUP(E423,'Product Master'!B:G,6,)</f>
        <v>0</v>
      </c>
      <c r="E423" s="86" t="s">
        <v>77</v>
      </c>
      <c r="F423" s="24">
        <v>192790</v>
      </c>
      <c r="G423" s="24" t="str">
        <f>IFERROR(VLOOKUP(E423,'Product Master'!B:E,3,),"-")</f>
        <v>Kit</v>
      </c>
      <c r="H423" s="24" t="str">
        <f>IFERROR(VLOOKUP($E423,'Product Master'!B:E,4,),"-")</f>
        <v>8 Rxns</v>
      </c>
      <c r="I423" s="24">
        <v>2</v>
      </c>
      <c r="J423" s="25">
        <v>43343</v>
      </c>
      <c r="K423" s="24"/>
      <c r="L423" s="24"/>
      <c r="M423" s="24"/>
      <c r="N423" s="24"/>
      <c r="O423" s="24"/>
      <c r="P423" s="49"/>
      <c r="Q423" s="49">
        <f t="shared" si="14"/>
        <v>0</v>
      </c>
      <c r="R423" s="24" t="s">
        <v>230</v>
      </c>
      <c r="S423" s="66"/>
      <c r="T423" s="56" t="str">
        <f>IF(ISBLANK(VLOOKUP($E423,'Product Master'!B:F,5,FALSE)),"-",(VLOOKUP($E423,'Product Master'!B:F,5,FALSE)))</f>
        <v xml:space="preserve">RT </v>
      </c>
      <c r="U423" s="24" t="s">
        <v>2099</v>
      </c>
    </row>
    <row r="424" spans="1:21" ht="30">
      <c r="A424" s="24">
        <f t="shared" si="13"/>
        <v>423</v>
      </c>
      <c r="B424" s="25">
        <v>43230</v>
      </c>
      <c r="C424" s="55" t="str">
        <f>IFERROR(VLOOKUP($E424,'Product Master'!B:E,2,),"Enter Data in Product Master")</f>
        <v>ii) Ion PI Hi-Q OT2 Solution 200</v>
      </c>
      <c r="D424" s="24">
        <f>VLOOKUP(E424,'Product Master'!B:G,6,)</f>
        <v>0</v>
      </c>
      <c r="E424" s="86" t="s">
        <v>78</v>
      </c>
      <c r="F424" s="24">
        <v>1937378</v>
      </c>
      <c r="G424" s="24" t="str">
        <f>IFERROR(VLOOKUP(E424,'Product Master'!B:E,3,),"-")</f>
        <v>Kit</v>
      </c>
      <c r="H424" s="24" t="str">
        <f>IFERROR(VLOOKUP($E424,'Product Master'!B:E,4,),"-")</f>
        <v>8 Rxns</v>
      </c>
      <c r="I424" s="24">
        <v>2</v>
      </c>
      <c r="J424" s="25">
        <v>43524</v>
      </c>
      <c r="K424" s="24"/>
      <c r="L424" s="24"/>
      <c r="M424" s="24"/>
      <c r="N424" s="24"/>
      <c r="O424" s="24"/>
      <c r="P424" s="49"/>
      <c r="Q424" s="49">
        <f t="shared" si="14"/>
        <v>0</v>
      </c>
      <c r="R424" s="24" t="s">
        <v>230</v>
      </c>
      <c r="S424" s="66"/>
      <c r="T424" s="56" t="str">
        <f>IF(ISBLANK(VLOOKUP($E424,'Product Master'!B:F,5,FALSE)),"-",(VLOOKUP($E424,'Product Master'!B:F,5,FALSE)))</f>
        <v xml:space="preserve">RT </v>
      </c>
      <c r="U424" s="24" t="s">
        <v>2099</v>
      </c>
    </row>
    <row r="425" spans="1:21" ht="30">
      <c r="A425" s="24">
        <f t="shared" si="13"/>
        <v>424</v>
      </c>
      <c r="B425" s="25">
        <v>43230</v>
      </c>
      <c r="C425" s="55" t="str">
        <f>IFERROR(VLOOKUP($E425,'Product Master'!B:E,2,),"Enter Data in Product Master")</f>
        <v>iii) Ion PI Hi-Q OT2 Reagent 200</v>
      </c>
      <c r="D425" s="24">
        <f>VLOOKUP(E425,'Product Master'!B:G,6,)</f>
        <v>0</v>
      </c>
      <c r="E425" s="24" t="s">
        <v>79</v>
      </c>
      <c r="F425" s="24">
        <v>1916017</v>
      </c>
      <c r="G425" s="24" t="str">
        <f>IFERROR(VLOOKUP(E425,'Product Master'!B:E,3,),"-")</f>
        <v>Kit</v>
      </c>
      <c r="H425" s="24" t="str">
        <f>IFERROR(VLOOKUP($E425,'Product Master'!B:E,4,),"-")</f>
        <v>8 Rxns</v>
      </c>
      <c r="I425" s="24">
        <v>2</v>
      </c>
      <c r="J425" s="25">
        <v>43524</v>
      </c>
      <c r="K425" s="24"/>
      <c r="L425" s="24"/>
      <c r="M425" s="24"/>
      <c r="N425" s="24"/>
      <c r="O425" s="24"/>
      <c r="P425" s="49"/>
      <c r="Q425" s="49">
        <f t="shared" si="14"/>
        <v>0</v>
      </c>
      <c r="R425" s="24" t="s">
        <v>230</v>
      </c>
      <c r="S425" s="66"/>
      <c r="T425" s="56">
        <f>IF(ISBLANK(VLOOKUP($E425,'Product Master'!B:F,5,FALSE)),"-",(VLOOKUP($E425,'Product Master'!B:F,5,FALSE)))</f>
        <v>-20</v>
      </c>
      <c r="U425" s="24" t="s">
        <v>2090</v>
      </c>
    </row>
    <row r="426" spans="1:21" ht="30">
      <c r="A426" s="24">
        <f t="shared" si="13"/>
        <v>425</v>
      </c>
      <c r="B426" s="25">
        <v>43230</v>
      </c>
      <c r="C426" s="55" t="str">
        <f>IFERROR(VLOOKUP($E426,'Product Master'!B:E,2,),"Enter Data in Product Master")</f>
        <v>Ion PI Chip kit V3</v>
      </c>
      <c r="D426" s="24">
        <f>VLOOKUP(E426,'Product Master'!B:G,6,)</f>
        <v>0</v>
      </c>
      <c r="E426" s="24" t="s">
        <v>80</v>
      </c>
      <c r="F426" s="24" t="s">
        <v>1392</v>
      </c>
      <c r="G426" s="24" t="str">
        <f>IFERROR(VLOOKUP(E426,'Product Master'!B:E,3,),"-")</f>
        <v>Pack</v>
      </c>
      <c r="H426" s="24" t="str">
        <f>IFERROR(VLOOKUP($E426,'Product Master'!B:E,4,),"-")</f>
        <v>8 Chips</v>
      </c>
      <c r="I426" s="24">
        <v>2</v>
      </c>
      <c r="J426" s="25">
        <v>43524</v>
      </c>
      <c r="K426" s="24" t="s">
        <v>1524</v>
      </c>
      <c r="L426" s="24"/>
      <c r="M426" s="24"/>
      <c r="N426" s="24"/>
      <c r="O426" s="24"/>
      <c r="P426" s="143">
        <v>112575.18</v>
      </c>
      <c r="Q426" s="49">
        <f t="shared" si="14"/>
        <v>225150.36</v>
      </c>
      <c r="R426" s="24" t="s">
        <v>230</v>
      </c>
      <c r="S426" s="66"/>
      <c r="T426" s="56" t="str">
        <f>IF(ISBLANK(VLOOKUP($E426,'Product Master'!B:F,5,FALSE)),"-",(VLOOKUP($E426,'Product Master'!B:F,5,FALSE)))</f>
        <v xml:space="preserve">RT </v>
      </c>
      <c r="U426" s="24" t="s">
        <v>2093</v>
      </c>
    </row>
    <row r="427" spans="1:21" ht="30">
      <c r="A427" s="24">
        <f t="shared" si="13"/>
        <v>426</v>
      </c>
      <c r="B427" s="25">
        <v>43230</v>
      </c>
      <c r="C427" s="55" t="str">
        <f>IFERROR(VLOOKUP($E427,'Product Master'!B:E,2,),"Enter Data in Product Master")</f>
        <v>Oncomine comprehesive manual combo kit v3M</v>
      </c>
      <c r="D427" s="24">
        <f>VLOOKUP(E427,'Product Master'!B:G,6,)</f>
        <v>0</v>
      </c>
      <c r="E427" s="24" t="s">
        <v>752</v>
      </c>
      <c r="F427" s="24" t="s">
        <v>47</v>
      </c>
      <c r="G427" s="24" t="str">
        <f>IFERROR(VLOOKUP(E427,'Product Master'!B:E,3,),"-")</f>
        <v>-</v>
      </c>
      <c r="H427" s="24" t="str">
        <f>IFERROR(VLOOKUP($E427,'Product Master'!B:E,4,),"-")</f>
        <v>24 Rxns</v>
      </c>
      <c r="I427" s="24">
        <v>5</v>
      </c>
      <c r="J427" s="25" t="s">
        <v>228</v>
      </c>
      <c r="K427" s="24" t="s">
        <v>1524</v>
      </c>
      <c r="L427" s="24"/>
      <c r="M427" s="24"/>
      <c r="N427" s="24"/>
      <c r="O427" s="24"/>
      <c r="P427" s="143">
        <v>89365</v>
      </c>
      <c r="Q427" s="49">
        <f t="shared" si="14"/>
        <v>446825</v>
      </c>
      <c r="R427" s="24"/>
      <c r="S427" s="66"/>
      <c r="T427" s="56" t="str">
        <f>IF(ISBLANK(VLOOKUP($E427,'Product Master'!B:F,5,FALSE)),"-",(VLOOKUP($E427,'Product Master'!B:F,5,FALSE)))</f>
        <v>-</v>
      </c>
      <c r="U427" s="24" t="s">
        <v>47</v>
      </c>
    </row>
    <row r="428" spans="1:21" ht="30">
      <c r="A428" s="24">
        <f t="shared" si="13"/>
        <v>427</v>
      </c>
      <c r="B428" s="25">
        <v>43230</v>
      </c>
      <c r="C428" s="55" t="str">
        <f>IFERROR(VLOOKUP($E428,'Product Master'!B:E,2,),"Enter Data in Product Master")</f>
        <v>i. DNA Oncomine comprehensive panel v3M</v>
      </c>
      <c r="D428" s="24">
        <f>VLOOKUP(E428,'Product Master'!B:G,6,)</f>
        <v>0</v>
      </c>
      <c r="E428" s="24" t="s">
        <v>748</v>
      </c>
      <c r="F428" s="24">
        <v>1710004</v>
      </c>
      <c r="G428" s="24" t="str">
        <f>IFERROR(VLOOKUP(E428,'Product Master'!B:E,3,),"-")</f>
        <v>-</v>
      </c>
      <c r="H428" s="24" t="str">
        <f>IFERROR(VLOOKUP($E428,'Product Master'!B:E,4,),"-")</f>
        <v>24 Rxns</v>
      </c>
      <c r="I428" s="24">
        <v>5</v>
      </c>
      <c r="J428" s="25">
        <v>44107</v>
      </c>
      <c r="K428" s="24"/>
      <c r="L428" s="24"/>
      <c r="M428" s="24"/>
      <c r="N428" s="24"/>
      <c r="O428" s="24"/>
      <c r="P428" s="143"/>
      <c r="Q428" s="49">
        <f t="shared" si="14"/>
        <v>0</v>
      </c>
      <c r="R428" s="24"/>
      <c r="S428" s="66"/>
      <c r="T428" s="56">
        <f>IF(ISBLANK(VLOOKUP($E428,'Product Master'!B:F,5,FALSE)),"-",(VLOOKUP($E428,'Product Master'!B:F,5,FALSE)))</f>
        <v>-20</v>
      </c>
      <c r="U428" s="24" t="s">
        <v>2090</v>
      </c>
    </row>
    <row r="429" spans="1:21" ht="30">
      <c r="A429" s="24">
        <f t="shared" si="13"/>
        <v>428</v>
      </c>
      <c r="B429" s="25">
        <v>43230</v>
      </c>
      <c r="C429" s="55" t="str">
        <f>IFERROR(VLOOKUP($E429,'Product Master'!B:E,2,),"Enter Data in Product Master")</f>
        <v>ii. RNA Oncomine comprehensive panel v3M</v>
      </c>
      <c r="D429" s="24">
        <f>VLOOKUP(E429,'Product Master'!B:G,6,)</f>
        <v>0</v>
      </c>
      <c r="E429" s="24" t="s">
        <v>750</v>
      </c>
      <c r="F429" s="24">
        <v>1712006</v>
      </c>
      <c r="G429" s="24" t="str">
        <f>IFERROR(VLOOKUP(E429,'Product Master'!B:E,3,),"-")</f>
        <v>-</v>
      </c>
      <c r="H429" s="24" t="str">
        <f>IFERROR(VLOOKUP($E429,'Product Master'!B:E,4,),"-")</f>
        <v>24 Rxns</v>
      </c>
      <c r="I429" s="24">
        <v>5</v>
      </c>
      <c r="J429" s="25">
        <v>44176</v>
      </c>
      <c r="K429" s="24"/>
      <c r="L429" s="24"/>
      <c r="M429" s="24"/>
      <c r="N429" s="24"/>
      <c r="O429" s="24"/>
      <c r="P429" s="143"/>
      <c r="Q429" s="49">
        <f t="shared" si="14"/>
        <v>0</v>
      </c>
      <c r="R429" s="24"/>
      <c r="S429" s="66"/>
      <c r="T429" s="56">
        <f>IF(ISBLANK(VLOOKUP($E429,'Product Master'!B:F,5,FALSE)),"-",(VLOOKUP($E429,'Product Master'!B:F,5,FALSE)))</f>
        <v>-20</v>
      </c>
      <c r="U429" s="24" t="s">
        <v>2090</v>
      </c>
    </row>
    <row r="430" spans="1:21" ht="30">
      <c r="A430" s="24">
        <f t="shared" si="13"/>
        <v>429</v>
      </c>
      <c r="B430" s="25">
        <v>43230</v>
      </c>
      <c r="C430" s="55" t="str">
        <f>IFERROR(VLOOKUP($E430,'Product Master'!B:E,2,),"Enter Data in Product Master")</f>
        <v>iii. Ion Ampliseq Library kit plus</v>
      </c>
      <c r="D430" s="24">
        <f>VLOOKUP(E430,'Product Master'!B:G,6,)</f>
        <v>0</v>
      </c>
      <c r="E430" s="24">
        <v>44488990</v>
      </c>
      <c r="F430" s="24" t="s">
        <v>1396</v>
      </c>
      <c r="G430" s="24" t="str">
        <f>IFERROR(VLOOKUP(E430,'Product Master'!B:E,3,),"-")</f>
        <v>-</v>
      </c>
      <c r="H430" s="24" t="str">
        <f>IFERROR(VLOOKUP($E430,'Product Master'!B:E,4,),"-")</f>
        <v>24 Rxns</v>
      </c>
      <c r="I430" s="24">
        <v>10</v>
      </c>
      <c r="J430" s="25" t="s">
        <v>1440</v>
      </c>
      <c r="K430" s="24"/>
      <c r="L430" s="24"/>
      <c r="M430" s="24"/>
      <c r="N430" s="24"/>
      <c r="O430" s="24"/>
      <c r="P430" s="143"/>
      <c r="Q430" s="49">
        <f t="shared" si="14"/>
        <v>0</v>
      </c>
      <c r="R430" s="24"/>
      <c r="S430" s="66"/>
      <c r="T430" s="56">
        <f>IF(ISBLANK(VLOOKUP($E430,'Product Master'!B:F,5,FALSE)),"-",(VLOOKUP($E430,'Product Master'!B:F,5,FALSE)))</f>
        <v>-20</v>
      </c>
      <c r="U430" s="24" t="s">
        <v>2090</v>
      </c>
    </row>
    <row r="431" spans="1:21" ht="45">
      <c r="A431" s="24">
        <f t="shared" si="13"/>
        <v>430</v>
      </c>
      <c r="B431" s="25">
        <v>43230</v>
      </c>
      <c r="C431" s="55" t="str">
        <f>IFERROR(VLOOKUP($E431,'Product Master'!B:E,2,),"Enter Data in Product Master")</f>
        <v>Ion PI Hi Q Sequencing 200 kit (2 sequencings runs per initialization)</v>
      </c>
      <c r="D431" s="24">
        <f>VLOOKUP(E431,'Product Master'!B:G,6,)</f>
        <v>0</v>
      </c>
      <c r="E431" s="24" t="s">
        <v>42</v>
      </c>
      <c r="F431" s="24" t="s">
        <v>47</v>
      </c>
      <c r="G431" s="24" t="str">
        <f>IFERROR(VLOOKUP(E431,'Product Master'!B:E,3,),"-")</f>
        <v>Kit</v>
      </c>
      <c r="H431" s="24">
        <f>IFERROR(VLOOKUP($E431,'Product Master'!B:E,4,),"-")</f>
        <v>1</v>
      </c>
      <c r="I431" s="24">
        <v>2</v>
      </c>
      <c r="J431" s="25" t="s">
        <v>47</v>
      </c>
      <c r="K431" s="24" t="s">
        <v>1525</v>
      </c>
      <c r="L431" s="24"/>
      <c r="M431" s="24" t="s">
        <v>1986</v>
      </c>
      <c r="N431" s="24"/>
      <c r="O431" s="24" t="s">
        <v>1803</v>
      </c>
      <c r="P431" s="143">
        <v>54153</v>
      </c>
      <c r="Q431" s="49">
        <f t="shared" si="14"/>
        <v>108306</v>
      </c>
      <c r="R431" s="24" t="s">
        <v>230</v>
      </c>
      <c r="S431" s="66"/>
      <c r="T431" s="56" t="str">
        <f>IF(ISBLANK(VLOOKUP($E431,'Product Master'!B:F,5,FALSE)),"-",(VLOOKUP($E431,'Product Master'!B:F,5,FALSE)))</f>
        <v>-</v>
      </c>
      <c r="U431" s="24" t="s">
        <v>47</v>
      </c>
    </row>
    <row r="432" spans="1:21" ht="30">
      <c r="A432" s="24">
        <f t="shared" si="13"/>
        <v>431</v>
      </c>
      <c r="B432" s="25">
        <v>43230</v>
      </c>
      <c r="C432" s="55" t="str">
        <f>IFERROR(VLOOKUP($E432,'Product Master'!B:E,2,),"Enter Data in Product Master")</f>
        <v>i) Ion Proton Sequencing supplies kit (RT)</v>
      </c>
      <c r="D432" s="24">
        <f>VLOOKUP(E432,'Product Master'!B:G,6,)</f>
        <v>0</v>
      </c>
      <c r="E432" s="24">
        <v>4488651</v>
      </c>
      <c r="F432" s="24" t="s">
        <v>148</v>
      </c>
      <c r="G432" s="24" t="str">
        <f>IFERROR(VLOOKUP(E432,'Product Master'!B:E,3,),"-")</f>
        <v>Kit</v>
      </c>
      <c r="H432" s="24" t="str">
        <f>IFERROR(VLOOKUP($E432,'Product Master'!B:E,4,),"-")</f>
        <v>4 initialization</v>
      </c>
      <c r="I432" s="24">
        <v>2</v>
      </c>
      <c r="J432" s="85">
        <v>43769</v>
      </c>
      <c r="K432" s="67"/>
      <c r="L432" s="24"/>
      <c r="M432" s="24"/>
      <c r="N432" s="24"/>
      <c r="O432" s="24"/>
      <c r="P432" s="49"/>
      <c r="Q432" s="49">
        <f t="shared" si="14"/>
        <v>0</v>
      </c>
      <c r="R432" s="67"/>
      <c r="S432" s="66"/>
      <c r="T432" s="56" t="str">
        <f>IF(ISBLANK(VLOOKUP($E432,'Product Master'!B:F,5,FALSE)),"-",(VLOOKUP($E432,'Product Master'!B:F,5,FALSE)))</f>
        <v xml:space="preserve">RT </v>
      </c>
      <c r="U432" s="24" t="s">
        <v>2093</v>
      </c>
    </row>
    <row r="433" spans="1:21" ht="30">
      <c r="A433" s="24">
        <f t="shared" si="13"/>
        <v>432</v>
      </c>
      <c r="B433" s="25">
        <v>43230</v>
      </c>
      <c r="C433" s="55" t="str">
        <f>IFERROR(VLOOKUP($E433,'Product Master'!B:E,2,),"Enter Data in Product Master")</f>
        <v>ii) Ion PI Hi-Q sequencing 200 solutions</v>
      </c>
      <c r="D433" s="24">
        <f>VLOOKUP(E433,'Product Master'!B:G,6,)</f>
        <v>0</v>
      </c>
      <c r="E433" s="24" t="s">
        <v>43</v>
      </c>
      <c r="F433" s="24">
        <v>1911397</v>
      </c>
      <c r="G433" s="24" t="str">
        <f>IFERROR(VLOOKUP(E433,'Product Master'!B:E,3,),"-")</f>
        <v>Kit</v>
      </c>
      <c r="H433" s="24">
        <f>IFERROR(VLOOKUP($E433,'Product Master'!B:E,4,),"-")</f>
        <v>1</v>
      </c>
      <c r="I433" s="24">
        <v>2</v>
      </c>
      <c r="J433" s="85">
        <v>43496</v>
      </c>
      <c r="K433" s="67"/>
      <c r="L433" s="24"/>
      <c r="M433" s="24"/>
      <c r="N433" s="24"/>
      <c r="O433" s="24"/>
      <c r="P433" s="49"/>
      <c r="Q433" s="49">
        <f t="shared" si="14"/>
        <v>0</v>
      </c>
      <c r="R433" s="67"/>
      <c r="S433" s="66"/>
      <c r="T433" s="56" t="str">
        <f>IF(ISBLANK(VLOOKUP($E433,'Product Master'!B:F,5,FALSE)),"-",(VLOOKUP($E433,'Product Master'!B:F,5,FALSE)))</f>
        <v>2-8°C</v>
      </c>
      <c r="U433" s="24" t="s">
        <v>2096</v>
      </c>
    </row>
    <row r="434" spans="1:21" ht="30">
      <c r="A434" s="24">
        <f t="shared" si="13"/>
        <v>433</v>
      </c>
      <c r="B434" s="25">
        <v>43230</v>
      </c>
      <c r="C434" s="55" t="str">
        <f>IFERROR(VLOOKUP($E434,'Product Master'!B:E,2,),"Enter Data in Product Master")</f>
        <v>iii) Ion PI Hi Q sequencing 200 reagent</v>
      </c>
      <c r="D434" s="24">
        <f>VLOOKUP(E434,'Product Master'!B:G,6,)</f>
        <v>0</v>
      </c>
      <c r="E434" s="24" t="s">
        <v>44</v>
      </c>
      <c r="F434" s="24">
        <v>1939800</v>
      </c>
      <c r="G434" s="24" t="str">
        <f>IFERROR(VLOOKUP(E434,'Product Master'!B:E,3,),"-")</f>
        <v>Kit</v>
      </c>
      <c r="H434" s="24">
        <f>IFERROR(VLOOKUP($E434,'Product Master'!B:E,4,),"-")</f>
        <v>1</v>
      </c>
      <c r="I434" s="24">
        <v>2</v>
      </c>
      <c r="J434" s="85">
        <v>43524</v>
      </c>
      <c r="K434" s="67"/>
      <c r="L434" s="24"/>
      <c r="M434" s="24"/>
      <c r="N434" s="24"/>
      <c r="O434" s="24"/>
      <c r="P434" s="49"/>
      <c r="Q434" s="49">
        <f t="shared" si="14"/>
        <v>0</v>
      </c>
      <c r="R434" s="67"/>
      <c r="S434" s="66"/>
      <c r="T434" s="56">
        <f>IF(ISBLANK(VLOOKUP($E434,'Product Master'!B:F,5,FALSE)),"-",(VLOOKUP($E434,'Product Master'!B:F,5,FALSE)))</f>
        <v>-20</v>
      </c>
      <c r="U434" s="24" t="s">
        <v>2090</v>
      </c>
    </row>
    <row r="435" spans="1:21" ht="15">
      <c r="A435" s="24">
        <f t="shared" si="13"/>
        <v>434</v>
      </c>
      <c r="B435" s="25">
        <v>43230</v>
      </c>
      <c r="C435" s="55" t="str">
        <f>IFERROR(VLOOKUP($E435,'Product Master'!B:E,2,),"Enter Data in Product Master")</f>
        <v>iv) Ion PI Sequencing nucleotides</v>
      </c>
      <c r="D435" s="24">
        <f>VLOOKUP(E435,'Product Master'!B:G,6,)</f>
        <v>0</v>
      </c>
      <c r="E435" s="24" t="s">
        <v>45</v>
      </c>
      <c r="F435" s="86" t="s">
        <v>1387</v>
      </c>
      <c r="G435" s="24" t="str">
        <f>IFERROR(VLOOKUP(E435,'Product Master'!B:E,3,),"-")</f>
        <v>Kit</v>
      </c>
      <c r="H435" s="24">
        <f>IFERROR(VLOOKUP($E435,'Product Master'!B:E,4,),"-")</f>
        <v>1</v>
      </c>
      <c r="I435" s="24">
        <v>2</v>
      </c>
      <c r="J435" s="85">
        <v>43496</v>
      </c>
      <c r="K435" s="67"/>
      <c r="L435" s="24"/>
      <c r="M435" s="24"/>
      <c r="N435" s="24"/>
      <c r="O435" s="24"/>
      <c r="P435" s="49"/>
      <c r="Q435" s="49">
        <f t="shared" si="14"/>
        <v>0</v>
      </c>
      <c r="R435" s="67"/>
      <c r="S435" s="66"/>
      <c r="T435" s="56">
        <f>IF(ISBLANK(VLOOKUP($E435,'Product Master'!B:F,5,FALSE)),"-",(VLOOKUP($E435,'Product Master'!B:F,5,FALSE)))</f>
        <v>-20</v>
      </c>
      <c r="U435" s="24" t="s">
        <v>2090</v>
      </c>
    </row>
    <row r="436" spans="1:21" ht="75">
      <c r="A436" s="24">
        <f t="shared" si="13"/>
        <v>435</v>
      </c>
      <c r="B436" s="25">
        <v>43230</v>
      </c>
      <c r="C436" s="55" t="str">
        <f>IFERROR(VLOOKUP($E436,'Product Master'!B:E,2,),"Enter Data in Product Master")</f>
        <v>Custom Taqman SNP Assays ID</v>
      </c>
      <c r="D436" s="24">
        <f>VLOOKUP(E436,'Product Master'!B:G,6,)</f>
        <v>0</v>
      </c>
      <c r="E436" s="24">
        <v>4331349</v>
      </c>
      <c r="F436" s="86">
        <v>1695649</v>
      </c>
      <c r="G436" s="24" t="str">
        <f>IFERROR(VLOOKUP(E436,'Product Master'!B:E,3,),"-")</f>
        <v>-</v>
      </c>
      <c r="H436" s="24" t="str">
        <f>IFERROR(VLOOKUP($E436,'Product Master'!B:E,4,),"-")</f>
        <v>187 ul</v>
      </c>
      <c r="I436" s="24">
        <v>7</v>
      </c>
      <c r="J436" s="25" t="s">
        <v>228</v>
      </c>
      <c r="K436" s="24" t="s">
        <v>1519</v>
      </c>
      <c r="L436" s="24"/>
      <c r="M436" s="24" t="s">
        <v>1987</v>
      </c>
      <c r="N436" s="24"/>
      <c r="O436" s="24" t="s">
        <v>1804</v>
      </c>
      <c r="P436" s="49">
        <v>17000</v>
      </c>
      <c r="Q436" s="49">
        <f t="shared" si="14"/>
        <v>119000</v>
      </c>
      <c r="R436" s="24" t="s">
        <v>230</v>
      </c>
      <c r="S436" s="66"/>
      <c r="T436" s="56" t="str">
        <f>IF(ISBLANK(VLOOKUP($E436,'Product Master'!B:F,5,FALSE)),"-",(VLOOKUP($E436,'Product Master'!B:F,5,FALSE)))</f>
        <v>-</v>
      </c>
      <c r="U436" s="24" t="s">
        <v>2090</v>
      </c>
    </row>
    <row r="437" spans="1:21" ht="75">
      <c r="A437" s="24">
        <f t="shared" si="13"/>
        <v>436</v>
      </c>
      <c r="B437" s="25">
        <v>43230</v>
      </c>
      <c r="C437" s="55" t="str">
        <f>IFERROR(VLOOKUP($E437,'Product Master'!B:E,2,),"Enter Data in Product Master")</f>
        <v>Copy Number Assay (Assay ID-Hs02201428_cn)</v>
      </c>
      <c r="D437" s="24">
        <f>VLOOKUP(E437,'Product Master'!B:G,6,)</f>
        <v>0</v>
      </c>
      <c r="E437" s="24" t="s">
        <v>695</v>
      </c>
      <c r="F437" s="24" t="s">
        <v>1397</v>
      </c>
      <c r="G437" s="24" t="str">
        <f>IFERROR(VLOOKUP(E437,'Product Master'!B:E,3,),"-")</f>
        <v>-</v>
      </c>
      <c r="H437" s="24" t="str">
        <f>IFERROR(VLOOKUP($E437,'Product Master'!B:E,4,),"-")</f>
        <v>360 ul</v>
      </c>
      <c r="I437" s="24">
        <v>1</v>
      </c>
      <c r="J437" s="25">
        <v>45017</v>
      </c>
      <c r="K437" s="24" t="s">
        <v>1526</v>
      </c>
      <c r="L437" s="24"/>
      <c r="M437" s="24" t="s">
        <v>1988</v>
      </c>
      <c r="N437" s="24"/>
      <c r="O437" s="24" t="s">
        <v>1805</v>
      </c>
      <c r="P437" s="143">
        <v>17593</v>
      </c>
      <c r="Q437" s="49">
        <f t="shared" si="14"/>
        <v>17593</v>
      </c>
      <c r="R437" s="24" t="s">
        <v>230</v>
      </c>
      <c r="S437" s="66"/>
      <c r="T437" s="56">
        <f>IF(ISBLANK(VLOOKUP($E437,'Product Master'!B:F,5,FALSE)),"-",(VLOOKUP($E437,'Product Master'!B:F,5,FALSE)))</f>
        <v>-20</v>
      </c>
      <c r="U437" s="24" t="s">
        <v>2090</v>
      </c>
    </row>
    <row r="438" spans="1:21" ht="30">
      <c r="A438" s="24">
        <f t="shared" si="13"/>
        <v>437</v>
      </c>
      <c r="B438" s="25">
        <v>43230</v>
      </c>
      <c r="C438" s="55" t="str">
        <f>IFERROR(VLOOKUP($E438,'Product Master'!B:E,2,),"Enter Data in Product Master")</f>
        <v>FGFR2 Assay</v>
      </c>
      <c r="D438" s="24">
        <f>VLOOKUP(E438,'Product Master'!B:G,6,)</f>
        <v>0</v>
      </c>
      <c r="E438" s="24" t="s">
        <v>693</v>
      </c>
      <c r="F438" s="24" t="s">
        <v>1398</v>
      </c>
      <c r="G438" s="24" t="str">
        <f>IFERROR(VLOOKUP(E438,'Product Master'!B:E,3,),"-")</f>
        <v>-</v>
      </c>
      <c r="H438" s="24" t="str">
        <f>IFERROR(VLOOKUP($E438,'Product Master'!B:E,4,),"-")</f>
        <v>360 ul</v>
      </c>
      <c r="I438" s="24">
        <v>1</v>
      </c>
      <c r="J438" s="25">
        <v>45017</v>
      </c>
      <c r="K438" s="24" t="s">
        <v>1526</v>
      </c>
      <c r="L438" s="24"/>
      <c r="M438" s="24" t="s">
        <v>1988</v>
      </c>
      <c r="N438" s="24"/>
      <c r="O438" s="24"/>
      <c r="P438" s="143">
        <v>17593</v>
      </c>
      <c r="Q438" s="49">
        <f t="shared" si="14"/>
        <v>17593</v>
      </c>
      <c r="R438" s="24" t="s">
        <v>230</v>
      </c>
      <c r="S438" s="66"/>
      <c r="T438" s="56">
        <f>IF(ISBLANK(VLOOKUP($E438,'Product Master'!B:F,5,FALSE)),"-",(VLOOKUP($E438,'Product Master'!B:F,5,FALSE)))</f>
        <v>-20</v>
      </c>
      <c r="U438" s="24" t="s">
        <v>2090</v>
      </c>
    </row>
    <row r="439" spans="1:21" ht="30">
      <c r="A439" s="24">
        <f t="shared" si="13"/>
        <v>438</v>
      </c>
      <c r="B439" s="25">
        <v>43230</v>
      </c>
      <c r="C439" s="55" t="str">
        <f>IFERROR(VLOOKUP($E439,'Product Master'!B:E,2,),"Enter Data in Product Master")</f>
        <v>EGFR Assay</v>
      </c>
      <c r="D439" s="24">
        <f>VLOOKUP(E439,'Product Master'!B:G,6,)</f>
        <v>0</v>
      </c>
      <c r="E439" s="24" t="s">
        <v>691</v>
      </c>
      <c r="F439" s="24" t="s">
        <v>1399</v>
      </c>
      <c r="G439" s="24" t="str">
        <f>IFERROR(VLOOKUP(E439,'Product Master'!B:E,3,),"-")</f>
        <v>-</v>
      </c>
      <c r="H439" s="24" t="str">
        <f>IFERROR(VLOOKUP($E439,'Product Master'!B:E,4,),"-")</f>
        <v>360 ul</v>
      </c>
      <c r="I439" s="24">
        <v>1</v>
      </c>
      <c r="J439" s="25">
        <v>45017</v>
      </c>
      <c r="K439" s="24" t="s">
        <v>1526</v>
      </c>
      <c r="L439" s="24"/>
      <c r="M439" s="24" t="s">
        <v>1988</v>
      </c>
      <c r="N439" s="24"/>
      <c r="O439" s="24"/>
      <c r="P439" s="143">
        <v>17593</v>
      </c>
      <c r="Q439" s="49">
        <f t="shared" si="14"/>
        <v>17593</v>
      </c>
      <c r="R439" s="24" t="s">
        <v>230</v>
      </c>
      <c r="S439" s="66"/>
      <c r="T439" s="56">
        <f>IF(ISBLANK(VLOOKUP($E439,'Product Master'!B:F,5,FALSE)),"-",(VLOOKUP($E439,'Product Master'!B:F,5,FALSE)))</f>
        <v>-20</v>
      </c>
      <c r="U439" s="24" t="s">
        <v>2090</v>
      </c>
    </row>
    <row r="440" spans="1:21" ht="45">
      <c r="A440" s="24">
        <f t="shared" si="13"/>
        <v>439</v>
      </c>
      <c r="B440" s="25">
        <v>43231</v>
      </c>
      <c r="C440" s="55" t="str">
        <f>IFERROR(VLOOKUP($E440,'Product Master'!B:E,2,),"Enter Data in Product Master")</f>
        <v>Soyabean casein digest agar plate 90 mm</v>
      </c>
      <c r="D440" s="24">
        <f>VLOOKUP(E440,'Product Master'!B:G,6,)</f>
        <v>0</v>
      </c>
      <c r="E440" s="24" t="s">
        <v>82</v>
      </c>
      <c r="F440" s="24" t="s">
        <v>1400</v>
      </c>
      <c r="G440" s="24" t="str">
        <f>IFERROR(VLOOKUP(E440,'Product Master'!B:E,3,),"-")</f>
        <v>Box</v>
      </c>
      <c r="H440" s="24" t="str">
        <f>IFERROR(VLOOKUP($E440,'Product Master'!B:E,4,),"-")</f>
        <v>50 Plates</v>
      </c>
      <c r="I440" s="24">
        <v>2</v>
      </c>
      <c r="J440" s="25">
        <v>43313</v>
      </c>
      <c r="K440" s="24" t="s">
        <v>1514</v>
      </c>
      <c r="L440" s="24"/>
      <c r="M440" s="24" t="s">
        <v>1989</v>
      </c>
      <c r="N440" s="24"/>
      <c r="O440" s="24" t="s">
        <v>1806</v>
      </c>
      <c r="P440" s="49">
        <v>1756.44</v>
      </c>
      <c r="Q440" s="49">
        <f t="shared" si="14"/>
        <v>3512.88</v>
      </c>
      <c r="R440" s="24" t="s">
        <v>230</v>
      </c>
      <c r="S440" s="66"/>
      <c r="T440" s="56" t="str">
        <f>IF(ISBLANK(VLOOKUP($E440,'Product Master'!B:F,5,FALSE)),"-",(VLOOKUP($E440,'Product Master'!B:F,5,FALSE)))</f>
        <v xml:space="preserve">RT </v>
      </c>
      <c r="U440" s="24" t="s">
        <v>2110</v>
      </c>
    </row>
    <row r="441" spans="1:21" ht="45">
      <c r="A441" s="24">
        <f t="shared" si="13"/>
        <v>440</v>
      </c>
      <c r="B441" s="25">
        <v>43231</v>
      </c>
      <c r="C441" s="55" t="str">
        <f>IFERROR(VLOOKUP($E441,'Product Master'!B:E,2,),"Enter Data in Product Master")</f>
        <v>Circulating Nucleic acid kit</v>
      </c>
      <c r="D441" s="24">
        <f>VLOOKUP(E441,'Product Master'!B:G,6,)</f>
        <v>0</v>
      </c>
      <c r="E441" s="24">
        <v>55114</v>
      </c>
      <c r="F441" s="24">
        <v>160013067</v>
      </c>
      <c r="G441" s="24" t="str">
        <f>IFERROR(VLOOKUP(E441,'Product Master'!B:E,3,),"-")</f>
        <v>Kit</v>
      </c>
      <c r="H441" s="24" t="str">
        <f>IFERROR(VLOOKUP($E441,'Product Master'!B:E,4,),"-")</f>
        <v>50 Rxns</v>
      </c>
      <c r="I441" s="24">
        <v>3</v>
      </c>
      <c r="J441" s="25">
        <v>43665</v>
      </c>
      <c r="K441" s="24" t="s">
        <v>1527</v>
      </c>
      <c r="L441" s="24"/>
      <c r="M441" s="24" t="s">
        <v>1990</v>
      </c>
      <c r="N441" s="24"/>
      <c r="O441" s="24" t="s">
        <v>1807</v>
      </c>
      <c r="P441" s="143">
        <v>61041.5</v>
      </c>
      <c r="Q441" s="49">
        <f t="shared" si="14"/>
        <v>183124.5</v>
      </c>
      <c r="R441" s="24" t="s">
        <v>230</v>
      </c>
      <c r="S441" s="66"/>
      <c r="T441" s="56" t="str">
        <f>IF(ISBLANK(VLOOKUP($E441,'Product Master'!B:F,5,FALSE)),"-",(VLOOKUP($E441,'Product Master'!B:F,5,FALSE)))</f>
        <v>AT</v>
      </c>
      <c r="U441" s="24" t="s">
        <v>2086</v>
      </c>
    </row>
    <row r="442" spans="1:21" ht="30">
      <c r="A442" s="24">
        <f t="shared" si="13"/>
        <v>441</v>
      </c>
      <c r="B442" s="25">
        <v>43231</v>
      </c>
      <c r="C442" s="55" t="str">
        <f>IFERROR(VLOOKUP($E442,'Product Master'!B:E,2,),"Enter Data in Product Master")</f>
        <v>i. Mini spin column</v>
      </c>
      <c r="D442" s="24">
        <f>VLOOKUP(E442,'Product Master'!B:G,6,)</f>
        <v>0</v>
      </c>
      <c r="E442" s="24" t="s">
        <v>357</v>
      </c>
      <c r="F442" s="24">
        <v>157047931</v>
      </c>
      <c r="G442" s="24" t="str">
        <f>IFERROR(VLOOKUP(E442,'Product Master'!B:E,3,),"-")</f>
        <v>-</v>
      </c>
      <c r="H442" s="24" t="str">
        <f>IFERROR(VLOOKUP($E442,'Product Master'!B:E,4,),"-")</f>
        <v>50 column</v>
      </c>
      <c r="I442" s="24">
        <v>3</v>
      </c>
      <c r="J442" s="25" t="s">
        <v>228</v>
      </c>
      <c r="K442" s="67"/>
      <c r="L442" s="24"/>
      <c r="M442" s="24"/>
      <c r="N442" s="24"/>
      <c r="O442" s="24"/>
      <c r="P442" s="49"/>
      <c r="Q442" s="49">
        <f t="shared" si="14"/>
        <v>0</v>
      </c>
      <c r="R442" s="24" t="s">
        <v>230</v>
      </c>
      <c r="S442" s="66"/>
      <c r="T442" s="56" t="str">
        <f>IF(ISBLANK(VLOOKUP($E442,'Product Master'!B:F,5,FALSE)),"-",(VLOOKUP($E442,'Product Master'!B:F,5,FALSE)))</f>
        <v>2-8°C</v>
      </c>
      <c r="U442" s="24" t="s">
        <v>2088</v>
      </c>
    </row>
    <row r="443" spans="1:21" ht="45">
      <c r="A443" s="24">
        <f t="shared" si="13"/>
        <v>442</v>
      </c>
      <c r="B443" s="25">
        <v>43231</v>
      </c>
      <c r="C443" s="55" t="str">
        <f>IFERROR(VLOOKUP($E443,'Product Master'!B:E,2,),"Enter Data in Product Master")</f>
        <v>ExoRNeasy Serum/Plasma Midi kit Qiagen</v>
      </c>
      <c r="D443" s="24">
        <f>VLOOKUP(E443,'Product Master'!B:G,6,)</f>
        <v>0</v>
      </c>
      <c r="E443" s="86">
        <v>77044</v>
      </c>
      <c r="F443" s="86">
        <v>160010441</v>
      </c>
      <c r="G443" s="24" t="str">
        <f>IFERROR(VLOOKUP(E443,'Product Master'!B:E,3,),"-")</f>
        <v>Kit</v>
      </c>
      <c r="H443" s="24" t="str">
        <f>IFERROR(VLOOKUP($E443,'Product Master'!B:E,4,),"-")</f>
        <v>50 Rxns</v>
      </c>
      <c r="I443" s="24">
        <v>3</v>
      </c>
      <c r="J443" s="25">
        <v>43649</v>
      </c>
      <c r="K443" s="24" t="s">
        <v>1459</v>
      </c>
      <c r="L443" s="24"/>
      <c r="M443" s="24" t="s">
        <v>1991</v>
      </c>
      <c r="N443" s="24"/>
      <c r="O443" s="24" t="s">
        <v>1808</v>
      </c>
      <c r="P443" s="49">
        <v>49020</v>
      </c>
      <c r="Q443" s="49">
        <f t="shared" si="14"/>
        <v>147060</v>
      </c>
      <c r="R443" s="24" t="s">
        <v>230</v>
      </c>
      <c r="S443" s="66"/>
      <c r="T443" s="56" t="str">
        <f>IF(ISBLANK(VLOOKUP($E443,'Product Master'!B:F,5,FALSE)),"-",(VLOOKUP($E443,'Product Master'!B:F,5,FALSE)))</f>
        <v xml:space="preserve">AT </v>
      </c>
      <c r="U443" s="24" t="s">
        <v>2092</v>
      </c>
    </row>
    <row r="444" spans="1:21" ht="30">
      <c r="A444" s="24">
        <f t="shared" si="13"/>
        <v>443</v>
      </c>
      <c r="B444" s="25">
        <v>43231</v>
      </c>
      <c r="C444" s="55" t="str">
        <f>IFERROR(VLOOKUP($E444,'Product Master'!B:E,2,),"Enter Data in Product Master")</f>
        <v>QIAzol Lysis Reagent 50 ml</v>
      </c>
      <c r="D444" s="24">
        <f>VLOOKUP(E444,'Product Master'!B:G,6,)</f>
        <v>0</v>
      </c>
      <c r="E444" s="104" t="s">
        <v>339</v>
      </c>
      <c r="F444" s="86">
        <v>557015613</v>
      </c>
      <c r="G444" s="24" t="str">
        <f>IFERROR(VLOOKUP(E444,'Product Master'!B:E,3,),"-")</f>
        <v>-</v>
      </c>
      <c r="H444" s="24" t="str">
        <f>IFERROR(VLOOKUP($E444,'Product Master'!B:E,4,),"-")</f>
        <v>50 ml</v>
      </c>
      <c r="I444" s="24">
        <v>3</v>
      </c>
      <c r="J444" s="25">
        <v>44870</v>
      </c>
      <c r="K444" s="24"/>
      <c r="L444" s="24"/>
      <c r="M444" s="24"/>
      <c r="N444" s="24"/>
      <c r="O444" s="24"/>
      <c r="P444" s="49"/>
      <c r="Q444" s="49">
        <f t="shared" si="14"/>
        <v>0</v>
      </c>
      <c r="R444" s="24" t="s">
        <v>230</v>
      </c>
      <c r="S444" s="66"/>
      <c r="T444" s="56" t="str">
        <f>IF(ISBLANK(VLOOKUP($E444,'Product Master'!B:F,5,FALSE)),"-",(VLOOKUP($E444,'Product Master'!B:F,5,FALSE)))</f>
        <v>-</v>
      </c>
      <c r="U444" s="24" t="s">
        <v>2086</v>
      </c>
    </row>
    <row r="445" spans="1:21" ht="30">
      <c r="A445" s="24">
        <f t="shared" si="13"/>
        <v>444</v>
      </c>
      <c r="B445" s="25">
        <v>43231</v>
      </c>
      <c r="C445" s="55" t="str">
        <f>IFERROR(VLOOKUP($E445,'Product Master'!B:E,2,),"Enter Data in Product Master")</f>
        <v>ii) ExoRneasy Serum/Plasma Midi Kit(Columns)</v>
      </c>
      <c r="D445" s="24">
        <f>VLOOKUP(E445,'Product Master'!B:G,6,)</f>
        <v>0</v>
      </c>
      <c r="E445" s="104" t="s">
        <v>1246</v>
      </c>
      <c r="F445" s="86">
        <v>157048489</v>
      </c>
      <c r="G445" s="24" t="str">
        <f>IFERROR(VLOOKUP(E445,'Product Master'!B:E,3,),"-")</f>
        <v>-</v>
      </c>
      <c r="H445" s="24" t="str">
        <f>IFERROR(VLOOKUP($E445,'Product Master'!B:E,4,),"-")</f>
        <v>50 column</v>
      </c>
      <c r="I445" s="24">
        <v>3</v>
      </c>
      <c r="J445" s="25" t="s">
        <v>228</v>
      </c>
      <c r="K445" s="24"/>
      <c r="L445" s="24"/>
      <c r="M445" s="24"/>
      <c r="N445" s="24"/>
      <c r="O445" s="24"/>
      <c r="P445" s="49"/>
      <c r="Q445" s="49">
        <f t="shared" si="14"/>
        <v>0</v>
      </c>
      <c r="R445" s="24" t="s">
        <v>230</v>
      </c>
      <c r="S445" s="66"/>
      <c r="T445" s="56" t="str">
        <f>IF(ISBLANK(VLOOKUP($E445,'Product Master'!B:F,5,FALSE)),"-",(VLOOKUP($E445,'Product Master'!B:F,5,FALSE)))</f>
        <v>2-8°C</v>
      </c>
      <c r="U445" s="24" t="s">
        <v>2096</v>
      </c>
    </row>
    <row r="446" spans="1:21" ht="30">
      <c r="A446" s="24">
        <f t="shared" si="13"/>
        <v>445</v>
      </c>
      <c r="B446" s="25">
        <v>43231</v>
      </c>
      <c r="C446" s="55" t="str">
        <f>IFERROR(VLOOKUP($E446,'Product Master'!B:E,2,),"Enter Data in Product Master")</f>
        <v>iii) Miscript primer assay</v>
      </c>
      <c r="D446" s="24">
        <f>VLOOKUP(E446,'Product Master'!B:G,6,)</f>
        <v>0</v>
      </c>
      <c r="E446" s="104" t="s">
        <v>1245</v>
      </c>
      <c r="F446" s="86">
        <v>232068348</v>
      </c>
      <c r="G446" s="24" t="str">
        <f>IFERROR(VLOOKUP(E446,'Product Master'!B:E,3,),"-")</f>
        <v>NA</v>
      </c>
      <c r="H446" s="24">
        <f>IFERROR(VLOOKUP($E446,'Product Master'!B:E,4,),"-")</f>
        <v>1</v>
      </c>
      <c r="I446" s="24">
        <v>3</v>
      </c>
      <c r="J446" s="25" t="s">
        <v>228</v>
      </c>
      <c r="K446" s="24"/>
      <c r="L446" s="24"/>
      <c r="M446" s="24"/>
      <c r="N446" s="24"/>
      <c r="O446" s="24"/>
      <c r="P446" s="49"/>
      <c r="Q446" s="49">
        <f t="shared" si="14"/>
        <v>0</v>
      </c>
      <c r="R446" s="24" t="s">
        <v>230</v>
      </c>
      <c r="S446" s="66"/>
      <c r="T446" s="56" t="str">
        <f>IF(ISBLANK(VLOOKUP($E446,'Product Master'!B:F,5,FALSE)),"-",(VLOOKUP($E446,'Product Master'!B:F,5,FALSE)))</f>
        <v>-</v>
      </c>
      <c r="U446" s="24" t="s">
        <v>2098</v>
      </c>
    </row>
    <row r="447" spans="1:21" ht="45">
      <c r="A447" s="24">
        <f t="shared" si="13"/>
        <v>446</v>
      </c>
      <c r="B447" s="25">
        <v>43234</v>
      </c>
      <c r="C447" s="55" t="str">
        <f>IFERROR(VLOOKUP($E447,'Product Master'!B:E,2,),"Enter Data in Product Master")</f>
        <v>50 ml Centrifuge tube</v>
      </c>
      <c r="D447" s="24">
        <f>VLOOKUP(E447,'Product Master'!B:G,6,)</f>
        <v>0</v>
      </c>
      <c r="E447" s="24">
        <v>500041</v>
      </c>
      <c r="F447" s="86" t="s">
        <v>1401</v>
      </c>
      <c r="G447" s="24" t="str">
        <f>IFERROR(VLOOKUP(E447,'Product Master'!B:E,3,),"-")</f>
        <v>-</v>
      </c>
      <c r="H447" s="24" t="str">
        <f>IFERROR(VLOOKUP($E447,'Product Master'!B:E,4,),"-")</f>
        <v>500 Pcs</v>
      </c>
      <c r="I447" s="24">
        <v>2</v>
      </c>
      <c r="J447" s="25" t="s">
        <v>228</v>
      </c>
      <c r="K447" s="67" t="s">
        <v>1447</v>
      </c>
      <c r="L447" s="24"/>
      <c r="M447" s="24" t="s">
        <v>1992</v>
      </c>
      <c r="N447" s="24"/>
      <c r="O447" s="24" t="s">
        <v>1809</v>
      </c>
      <c r="P447" s="49">
        <v>3609.06</v>
      </c>
      <c r="Q447" s="49">
        <f t="shared" si="14"/>
        <v>7218.12</v>
      </c>
      <c r="R447" s="24" t="s">
        <v>230</v>
      </c>
      <c r="S447" s="66"/>
      <c r="T447" s="56" t="str">
        <f>IF(ISBLANK(VLOOKUP($E447,'Product Master'!B:F,5,FALSE)),"-",(VLOOKUP($E447,'Product Master'!B:F,5,FALSE)))</f>
        <v xml:space="preserve">RT </v>
      </c>
      <c r="U447" s="24" t="s">
        <v>2105</v>
      </c>
    </row>
    <row r="448" spans="1:21" ht="45">
      <c r="A448" s="24">
        <f t="shared" si="13"/>
        <v>447</v>
      </c>
      <c r="B448" s="25">
        <v>43234</v>
      </c>
      <c r="C448" s="55" t="str">
        <f>IFERROR(VLOOKUP($E448,'Product Master'!B:E,2,),"Enter Data in Product Master")</f>
        <v>Centrifuge tube 15 ml Tarson</v>
      </c>
      <c r="D448" s="24">
        <f>VLOOKUP(E448,'Product Master'!B:G,6,)</f>
        <v>0</v>
      </c>
      <c r="E448" s="24">
        <v>500031</v>
      </c>
      <c r="F448" s="86" t="s">
        <v>1401</v>
      </c>
      <c r="G448" s="24" t="str">
        <f>IFERROR(VLOOKUP(E448,'Product Master'!B:E,3,),"-")</f>
        <v>Box</v>
      </c>
      <c r="H448" s="24" t="str">
        <f>IFERROR(VLOOKUP($E448,'Product Master'!B:E,4,),"-")</f>
        <v>500  Pcs</v>
      </c>
      <c r="I448" s="24">
        <v>4</v>
      </c>
      <c r="J448" s="25" t="s">
        <v>228</v>
      </c>
      <c r="K448" s="24" t="s">
        <v>1466</v>
      </c>
      <c r="L448" s="24"/>
      <c r="M448" s="24" t="s">
        <v>1993</v>
      </c>
      <c r="N448" s="24"/>
      <c r="O448" s="24" t="s">
        <v>1810</v>
      </c>
      <c r="P448" s="49">
        <v>2718</v>
      </c>
      <c r="Q448" s="49">
        <f t="shared" si="14"/>
        <v>10872</v>
      </c>
      <c r="R448" s="24" t="s">
        <v>230</v>
      </c>
      <c r="S448" s="66"/>
      <c r="T448" s="56" t="str">
        <f>IF(ISBLANK(VLOOKUP($E448,'Product Master'!B:F,5,FALSE)),"-",(VLOOKUP($E448,'Product Master'!B:F,5,FALSE)))</f>
        <v xml:space="preserve">RT </v>
      </c>
      <c r="U448" s="24" t="s">
        <v>2091</v>
      </c>
    </row>
    <row r="449" spans="1:21" ht="45">
      <c r="A449" s="24">
        <f t="shared" si="13"/>
        <v>448</v>
      </c>
      <c r="B449" s="25">
        <v>43234</v>
      </c>
      <c r="C449" s="55" t="str">
        <f>IFERROR(VLOOKUP($E449,'Product Master'!B:E,2,),"Enter Data in Product Master")</f>
        <v>Racked Filter Tips 10/20 ul  Sterile Tarson</v>
      </c>
      <c r="D449" s="24">
        <f>VLOOKUP(E449,'Product Master'!B:G,6,)</f>
        <v>0</v>
      </c>
      <c r="E449" s="24">
        <v>528108</v>
      </c>
      <c r="F449" s="24" t="s">
        <v>1402</v>
      </c>
      <c r="G449" s="24" t="str">
        <f>IFERROR(VLOOKUP(E449,'Product Master'!B:E,3,),"-")</f>
        <v>-</v>
      </c>
      <c r="H449" s="24" t="str">
        <f>IFERROR(VLOOKUP($E449,'Product Master'!B:E,4,),"-")</f>
        <v>960 Pcs</v>
      </c>
      <c r="I449" s="24">
        <v>10</v>
      </c>
      <c r="J449" s="25">
        <v>44409</v>
      </c>
      <c r="K449" s="24" t="s">
        <v>1528</v>
      </c>
      <c r="L449" s="24"/>
      <c r="M449" s="24" t="s">
        <v>1994</v>
      </c>
      <c r="N449" s="24"/>
      <c r="O449" s="24" t="s">
        <v>1811</v>
      </c>
      <c r="P449" s="49">
        <v>2654</v>
      </c>
      <c r="Q449" s="49">
        <f t="shared" si="14"/>
        <v>26540</v>
      </c>
      <c r="R449" s="24" t="s">
        <v>230</v>
      </c>
      <c r="S449" s="66"/>
      <c r="T449" s="56" t="str">
        <f>IF(ISBLANK(VLOOKUP($E449,'Product Master'!B:F,5,FALSE)),"-",(VLOOKUP($E449,'Product Master'!B:F,5,FALSE)))</f>
        <v xml:space="preserve">RT </v>
      </c>
      <c r="U449" s="24" t="s">
        <v>2089</v>
      </c>
    </row>
    <row r="450" spans="1:21" ht="45">
      <c r="A450" s="24">
        <f t="shared" si="13"/>
        <v>449</v>
      </c>
      <c r="B450" s="25">
        <v>43234</v>
      </c>
      <c r="C450" s="55" t="str">
        <f>IFERROR(VLOOKUP($E450,'Product Master'!B:E,2,),"Enter Data in Product Master")</f>
        <v>Filter tips 1000 ul Tarson</v>
      </c>
      <c r="D450" s="24">
        <f>VLOOKUP(E450,'Product Master'!B:G,6,)</f>
        <v>0</v>
      </c>
      <c r="E450" s="24">
        <v>527106</v>
      </c>
      <c r="F450" s="86" t="s">
        <v>1403</v>
      </c>
      <c r="G450" s="24" t="str">
        <f>IFERROR(VLOOKUP(E450,'Product Master'!B:E,3,),"-")</f>
        <v>Box</v>
      </c>
      <c r="H450" s="24" t="str">
        <f>IFERROR(VLOOKUP($E450,'Product Master'!B:E,4,),"-")</f>
        <v>500 pcs</v>
      </c>
      <c r="I450" s="24">
        <v>18</v>
      </c>
      <c r="J450" s="25" t="s">
        <v>228</v>
      </c>
      <c r="K450" s="67" t="s">
        <v>1492</v>
      </c>
      <c r="L450" s="24"/>
      <c r="M450" s="24" t="s">
        <v>1995</v>
      </c>
      <c r="N450" s="24"/>
      <c r="O450" s="24" t="s">
        <v>1812</v>
      </c>
      <c r="P450" s="49">
        <v>959.2</v>
      </c>
      <c r="Q450" s="49">
        <f t="shared" si="14"/>
        <v>17265.600000000002</v>
      </c>
      <c r="R450" s="24" t="s">
        <v>230</v>
      </c>
      <c r="S450" s="66"/>
      <c r="T450" s="56" t="str">
        <f>IF(ISBLANK(VLOOKUP($E450,'Product Master'!B:F,5,FALSE)),"-",(VLOOKUP($E450,'Product Master'!B:F,5,FALSE)))</f>
        <v xml:space="preserve">RT </v>
      </c>
      <c r="U450" s="24" t="s">
        <v>2089</v>
      </c>
    </row>
    <row r="451" spans="1:21" ht="30">
      <c r="A451" s="24">
        <f t="shared" si="13"/>
        <v>450</v>
      </c>
      <c r="B451" s="25">
        <v>43234</v>
      </c>
      <c r="C451" s="55" t="str">
        <f>IFERROR(VLOOKUP($E451,'Product Master'!B:E,2,),"Enter Data in Product Master")</f>
        <v>Automated droplet generation oil for probes(Bio-Rad)</v>
      </c>
      <c r="D451" s="24">
        <f>VLOOKUP(E451,'Product Master'!B:G,6,)</f>
        <v>0</v>
      </c>
      <c r="E451" s="24">
        <v>1864110</v>
      </c>
      <c r="F451" s="24">
        <v>64109503</v>
      </c>
      <c r="G451" s="24" t="str">
        <f>IFERROR(VLOOKUP(E451,'Product Master'!B:E,3,),"-")</f>
        <v>-</v>
      </c>
      <c r="H451" s="24" t="str">
        <f>IFERROR(VLOOKUP($E451,'Product Master'!B:E,4,),"-")</f>
        <v>140 ml</v>
      </c>
      <c r="I451" s="24">
        <v>1</v>
      </c>
      <c r="J451" s="25">
        <v>43699</v>
      </c>
      <c r="K451" s="24" t="s">
        <v>1529</v>
      </c>
      <c r="L451" s="24"/>
      <c r="M451" s="24" t="s">
        <v>1996</v>
      </c>
      <c r="N451" s="24"/>
      <c r="O451" s="24" t="s">
        <v>1813</v>
      </c>
      <c r="P451" s="143">
        <v>42292</v>
      </c>
      <c r="Q451" s="49">
        <f t="shared" si="14"/>
        <v>42292</v>
      </c>
      <c r="R451" s="24" t="s">
        <v>230</v>
      </c>
      <c r="S451" s="66"/>
      <c r="T451" s="56" t="str">
        <f>IF(ISBLANK(VLOOKUP($E451,'Product Master'!B:F,5,FALSE)),"-",(VLOOKUP($E451,'Product Master'!B:F,5,FALSE)))</f>
        <v xml:space="preserve">RT </v>
      </c>
      <c r="U451" s="24" t="s">
        <v>2093</v>
      </c>
    </row>
    <row r="452" spans="1:21" ht="45">
      <c r="A452" s="24">
        <f t="shared" ref="A452:A515" si="15">A451+1</f>
        <v>451</v>
      </c>
      <c r="B452" s="25">
        <v>43234</v>
      </c>
      <c r="C452" s="55" t="str">
        <f>IFERROR(VLOOKUP($E452,'Product Master'!B:E,2,),"Enter Data in Product Master")</f>
        <v>Cell Strainer Falcon</v>
      </c>
      <c r="D452" s="24">
        <f>VLOOKUP(E452,'Product Master'!B:G,6,)</f>
        <v>0</v>
      </c>
      <c r="E452" s="24">
        <v>352350</v>
      </c>
      <c r="F452" s="24">
        <v>111262</v>
      </c>
      <c r="G452" s="24" t="str">
        <f>IFERROR(VLOOKUP(E452,'Product Master'!B:E,3,),"-")</f>
        <v>-</v>
      </c>
      <c r="H452" s="24" t="str">
        <f>IFERROR(VLOOKUP($E452,'Product Master'!B:E,4,),"-")</f>
        <v>50  Nos</v>
      </c>
      <c r="I452" s="24">
        <v>1</v>
      </c>
      <c r="J452" s="25" t="s">
        <v>228</v>
      </c>
      <c r="K452" s="67" t="s">
        <v>1530</v>
      </c>
      <c r="L452" s="24"/>
      <c r="M452" s="24" t="s">
        <v>1997</v>
      </c>
      <c r="N452" s="24"/>
      <c r="O452" s="24" t="s">
        <v>1814</v>
      </c>
      <c r="P452" s="49">
        <v>8316</v>
      </c>
      <c r="Q452" s="49">
        <f t="shared" si="14"/>
        <v>8316</v>
      </c>
      <c r="R452" s="24" t="s">
        <v>230</v>
      </c>
      <c r="S452" s="66"/>
      <c r="T452" s="56" t="str">
        <f>IF(ISBLANK(VLOOKUP($E452,'Product Master'!B:F,5,FALSE)),"-",(VLOOKUP($E452,'Product Master'!B:F,5,FALSE)))</f>
        <v xml:space="preserve">RT </v>
      </c>
      <c r="U452" s="24" t="s">
        <v>2111</v>
      </c>
    </row>
    <row r="453" spans="1:21" ht="30">
      <c r="A453" s="24">
        <f t="shared" si="15"/>
        <v>452</v>
      </c>
      <c r="B453" s="25">
        <v>43234</v>
      </c>
      <c r="C453" s="55" t="str">
        <f>IFERROR(VLOOKUP($E453,'Product Master'!B:E,2,),"Enter Data in Product Master")</f>
        <v>Streck Tubes</v>
      </c>
      <c r="D453" s="24">
        <f>VLOOKUP(E453,'Product Master'!B:G,6,)</f>
        <v>0</v>
      </c>
      <c r="E453" s="24">
        <v>218962</v>
      </c>
      <c r="F453" s="24">
        <v>71900315</v>
      </c>
      <c r="G453" s="24" t="str">
        <f>IFERROR(VLOOKUP(E453,'Product Master'!B:E,3,),"-")</f>
        <v>Pack</v>
      </c>
      <c r="H453" s="24" t="str">
        <f>IFERROR(VLOOKUP($E453,'Product Master'!B:E,4,),"-")</f>
        <v>100 Tubes</v>
      </c>
      <c r="I453" s="24">
        <v>3</v>
      </c>
      <c r="J453" s="25">
        <v>43656</v>
      </c>
      <c r="K453" s="67" t="s">
        <v>1531</v>
      </c>
      <c r="L453" s="24"/>
      <c r="M453" s="24">
        <v>1737983</v>
      </c>
      <c r="N453" s="24"/>
      <c r="O453" s="24" t="s">
        <v>1815</v>
      </c>
      <c r="P453" s="49">
        <v>744</v>
      </c>
      <c r="Q453" s="49">
        <f t="shared" si="14"/>
        <v>2232</v>
      </c>
      <c r="R453" s="24" t="s">
        <v>230</v>
      </c>
      <c r="S453" s="66"/>
      <c r="T453" s="56" t="str">
        <f>IF(ISBLANK(VLOOKUP($E453,'Product Master'!B:F,5,FALSE)),"-",(VLOOKUP($E453,'Product Master'!B:F,5,FALSE)))</f>
        <v>AT</v>
      </c>
      <c r="U453" s="24" t="s">
        <v>2086</v>
      </c>
    </row>
    <row r="454" spans="1:21" ht="45">
      <c r="A454" s="24">
        <f t="shared" si="15"/>
        <v>453</v>
      </c>
      <c r="B454" s="25">
        <v>43235</v>
      </c>
      <c r="C454" s="55" t="str">
        <f>IFERROR(VLOOKUP($E454,'Product Master'!B:E,2,),"Enter Data in Product Master")</f>
        <v>Flashback arrestor  DGN Oxygen 3/8 RH, regulator end (Messer)</v>
      </c>
      <c r="D454" s="24">
        <f>VLOOKUP(E454,'Product Master'!B:G,6,)</f>
        <v>0</v>
      </c>
      <c r="E454" s="24" t="s">
        <v>1150</v>
      </c>
      <c r="F454" s="24" t="s">
        <v>47</v>
      </c>
      <c r="G454" s="24" t="str">
        <f>IFERROR(VLOOKUP(E454,'Product Master'!B:E,3,),"-")</f>
        <v>-</v>
      </c>
      <c r="H454" s="24">
        <f>IFERROR(VLOOKUP($E454,'Product Master'!B:E,4,),"-")</f>
        <v>1</v>
      </c>
      <c r="I454" s="24">
        <v>1</v>
      </c>
      <c r="J454" s="25" t="s">
        <v>228</v>
      </c>
      <c r="K454" s="67" t="s">
        <v>1532</v>
      </c>
      <c r="L454" s="24"/>
      <c r="M454" s="24"/>
      <c r="N454" s="24"/>
      <c r="O454" s="24" t="s">
        <v>1816</v>
      </c>
      <c r="P454" s="143">
        <v>2280</v>
      </c>
      <c r="Q454" s="49">
        <f t="shared" si="14"/>
        <v>2280</v>
      </c>
      <c r="R454" s="24" t="s">
        <v>230</v>
      </c>
      <c r="S454" s="66"/>
      <c r="T454" s="56" t="str">
        <f>IF(ISBLANK(VLOOKUP($E454,'Product Master'!B:F,5,FALSE)),"-",(VLOOKUP($E454,'Product Master'!B:F,5,FALSE)))</f>
        <v>RT</v>
      </c>
      <c r="U454" s="24" t="s">
        <v>2085</v>
      </c>
    </row>
    <row r="455" spans="1:21" ht="45">
      <c r="A455" s="24">
        <f t="shared" si="15"/>
        <v>454</v>
      </c>
      <c r="B455" s="25">
        <v>43235</v>
      </c>
      <c r="C455" s="55" t="str">
        <f>IFERROR(VLOOKUP($E455,'Product Master'!B:E,2,),"Enter Data in Product Master")</f>
        <v>Tornado R R/B-N 200/10 Bar, Nitrogen,(BSP)</v>
      </c>
      <c r="D455" s="24">
        <f>VLOOKUP(E455,'Product Master'!B:G,6,)</f>
        <v>0</v>
      </c>
      <c r="E455" s="24" t="s">
        <v>1152</v>
      </c>
      <c r="F455" s="24" t="s">
        <v>47</v>
      </c>
      <c r="G455" s="24" t="str">
        <f>IFERROR(VLOOKUP(E455,'Product Master'!B:E,3,),"-")</f>
        <v>-</v>
      </c>
      <c r="H455" s="24">
        <f>IFERROR(VLOOKUP($E455,'Product Master'!B:E,4,),"-")</f>
        <v>1</v>
      </c>
      <c r="I455" s="24">
        <v>1</v>
      </c>
      <c r="J455" s="25" t="s">
        <v>228</v>
      </c>
      <c r="K455" s="67" t="s">
        <v>1532</v>
      </c>
      <c r="L455" s="24"/>
      <c r="M455" s="24"/>
      <c r="N455" s="24"/>
      <c r="O455" s="24" t="s">
        <v>1816</v>
      </c>
      <c r="P455" s="143">
        <v>3784.8</v>
      </c>
      <c r="Q455" s="49">
        <f t="shared" si="14"/>
        <v>3784.8</v>
      </c>
      <c r="R455" s="24" t="s">
        <v>230</v>
      </c>
      <c r="S455" s="66"/>
      <c r="T455" s="56" t="str">
        <f>IF(ISBLANK(VLOOKUP($E455,'Product Master'!B:F,5,FALSE)),"-",(VLOOKUP($E455,'Product Master'!B:F,5,FALSE)))</f>
        <v>RT</v>
      </c>
      <c r="U455" s="24" t="s">
        <v>2085</v>
      </c>
    </row>
    <row r="456" spans="1:21" ht="45">
      <c r="A456" s="24">
        <f t="shared" si="15"/>
        <v>455</v>
      </c>
      <c r="B456" s="25">
        <v>43236</v>
      </c>
      <c r="C456" s="55" t="str">
        <f>IFERROR(VLOOKUP($E456,'Product Master'!B:E,2,),"Enter Data in Product Master")</f>
        <v>Tissue Culture flask 25 cm2</v>
      </c>
      <c r="D456" s="24">
        <f>VLOOKUP(E456,'Product Master'!B:G,6,)</f>
        <v>0</v>
      </c>
      <c r="E456" s="24">
        <v>950040</v>
      </c>
      <c r="F456" s="104" t="s">
        <v>1404</v>
      </c>
      <c r="G456" s="24" t="str">
        <f>IFERROR(VLOOKUP(E456,'Product Master'!B:E,3,),"-")</f>
        <v>Box</v>
      </c>
      <c r="H456" s="24" t="str">
        <f>IFERROR(VLOOKUP($E456,'Product Master'!B:E,4,),"-")</f>
        <v>200 /Case</v>
      </c>
      <c r="I456" s="24">
        <v>2</v>
      </c>
      <c r="J456" s="25">
        <v>44378</v>
      </c>
      <c r="K456" s="24" t="s">
        <v>1533</v>
      </c>
      <c r="L456" s="24"/>
      <c r="M456" s="24" t="s">
        <v>1998</v>
      </c>
      <c r="N456" s="24"/>
      <c r="O456" s="24" t="s">
        <v>1817</v>
      </c>
      <c r="P456" s="49">
        <v>7508</v>
      </c>
      <c r="Q456" s="49">
        <f t="shared" si="14"/>
        <v>15016</v>
      </c>
      <c r="R456" s="24" t="s">
        <v>230</v>
      </c>
      <c r="S456" s="66"/>
      <c r="T456" s="56" t="str">
        <f>IF(ISBLANK(VLOOKUP($E456,'Product Master'!B:F,5,FALSE)),"-",(VLOOKUP($E456,'Product Master'!B:F,5,FALSE)))</f>
        <v xml:space="preserve">RT </v>
      </c>
      <c r="U456" s="24" t="s">
        <v>2089</v>
      </c>
    </row>
    <row r="457" spans="1:21" ht="45">
      <c r="A457" s="24">
        <f t="shared" si="15"/>
        <v>456</v>
      </c>
      <c r="B457" s="25">
        <v>43236</v>
      </c>
      <c r="C457" s="55" t="str">
        <f>IFERROR(VLOOKUP($E457,'Product Master'!B:E,2,),"Enter Data in Product Master")</f>
        <v>Phosphate Buffered saline Tablets</v>
      </c>
      <c r="D457" s="24">
        <f>VLOOKUP(E457,'Product Master'!B:G,6,)</f>
        <v>0</v>
      </c>
      <c r="E457" s="24">
        <v>2810305</v>
      </c>
      <c r="F457" s="24" t="s">
        <v>1405</v>
      </c>
      <c r="G457" s="24" t="str">
        <f>IFERROR(VLOOKUP(E457,'Product Master'!B:E,3,),"-")</f>
        <v>Bottle</v>
      </c>
      <c r="H457" s="24" t="str">
        <f>IFERROR(VLOOKUP($E457,'Product Master'!B:E,4,),"-")</f>
        <v>100 Tablets</v>
      </c>
      <c r="I457" s="24">
        <v>1</v>
      </c>
      <c r="J457" s="25">
        <v>44262</v>
      </c>
      <c r="K457" s="67" t="s">
        <v>1513</v>
      </c>
      <c r="L457" s="24"/>
      <c r="M457" s="24" t="s">
        <v>1999</v>
      </c>
      <c r="N457" s="24"/>
      <c r="O457" s="24" t="s">
        <v>1818</v>
      </c>
      <c r="P457" s="49">
        <v>3534.3</v>
      </c>
      <c r="Q457" s="49">
        <f t="shared" si="14"/>
        <v>3534.3</v>
      </c>
      <c r="R457" s="24" t="s">
        <v>230</v>
      </c>
      <c r="S457" s="66"/>
      <c r="T457" s="56" t="str">
        <f>IF(ISBLANK(VLOOKUP($E457,'Product Master'!B:F,5,FALSE)),"-",(VLOOKUP($E457,'Product Master'!B:F,5,FALSE)))</f>
        <v xml:space="preserve">RT </v>
      </c>
      <c r="U457" s="24" t="s">
        <v>2101</v>
      </c>
    </row>
    <row r="458" spans="1:21" ht="45">
      <c r="A458" s="24">
        <f t="shared" si="15"/>
        <v>457</v>
      </c>
      <c r="B458" s="25">
        <v>43236</v>
      </c>
      <c r="C458" s="55" t="str">
        <f>IFERROR(VLOOKUP($E458,'Product Master'!B:E,2,),"Enter Data in Product Master")</f>
        <v>5-Fluorouracil MP</v>
      </c>
      <c r="D458" s="24">
        <f>VLOOKUP(E458,'Product Master'!B:G,6,)</f>
        <v>0</v>
      </c>
      <c r="E458" s="24">
        <v>101722</v>
      </c>
      <c r="F458" s="24" t="s">
        <v>1406</v>
      </c>
      <c r="G458" s="24" t="str">
        <f>IFERROR(VLOOKUP(E458,'Product Master'!B:E,3,),"-")</f>
        <v>-</v>
      </c>
      <c r="H458" s="24" t="str">
        <f>IFERROR(VLOOKUP($E458,'Product Master'!B:E,4,),"-")</f>
        <v>1 Gm</v>
      </c>
      <c r="I458" s="24">
        <v>1</v>
      </c>
      <c r="J458" s="25" t="s">
        <v>228</v>
      </c>
      <c r="K458" s="67" t="s">
        <v>1534</v>
      </c>
      <c r="L458" s="24"/>
      <c r="M458" s="24" t="s">
        <v>2000</v>
      </c>
      <c r="N458" s="24"/>
      <c r="O458" s="24" t="s">
        <v>1819</v>
      </c>
      <c r="P458" s="49">
        <v>2690</v>
      </c>
      <c r="Q458" s="49">
        <f t="shared" si="14"/>
        <v>2690</v>
      </c>
      <c r="R458" s="24" t="s">
        <v>230</v>
      </c>
      <c r="S458" s="66"/>
      <c r="T458" s="56" t="str">
        <f>IF(ISBLANK(VLOOKUP($E458,'Product Master'!B:F,5,FALSE)),"-",(VLOOKUP($E458,'Product Master'!B:F,5,FALSE)))</f>
        <v xml:space="preserve">RT </v>
      </c>
      <c r="U458" s="24" t="s">
        <v>2089</v>
      </c>
    </row>
    <row r="459" spans="1:21" ht="45">
      <c r="A459" s="24">
        <f t="shared" si="15"/>
        <v>458</v>
      </c>
      <c r="B459" s="25">
        <v>43236</v>
      </c>
      <c r="C459" s="55" t="str">
        <f>IFERROR(VLOOKUP($E459,'Product Master'!B:E,2,),"Enter Data in Product Master")</f>
        <v>Cis-Platinum (II) Diammine Dichloride</v>
      </c>
      <c r="D459" s="24">
        <f>VLOOKUP(E459,'Product Master'!B:G,6,)</f>
        <v>0</v>
      </c>
      <c r="E459" s="24">
        <v>198872</v>
      </c>
      <c r="F459" s="24" t="s">
        <v>1407</v>
      </c>
      <c r="G459" s="24" t="str">
        <f>IFERROR(VLOOKUP(E459,'Product Master'!B:E,3,),"-")</f>
        <v>-</v>
      </c>
      <c r="H459" s="24" t="str">
        <f>IFERROR(VLOOKUP($E459,'Product Master'!B:E,4,),"-")</f>
        <v>25 mg</v>
      </c>
      <c r="I459" s="24">
        <v>1</v>
      </c>
      <c r="J459" s="25" t="s">
        <v>228</v>
      </c>
      <c r="K459" s="67" t="s">
        <v>1534</v>
      </c>
      <c r="L459" s="24"/>
      <c r="M459" s="24" t="s">
        <v>2000</v>
      </c>
      <c r="N459" s="24"/>
      <c r="O459" s="24" t="s">
        <v>1819</v>
      </c>
      <c r="P459" s="49">
        <v>4050</v>
      </c>
      <c r="Q459" s="49">
        <f t="shared" si="14"/>
        <v>4050</v>
      </c>
      <c r="R459" s="24" t="s">
        <v>230</v>
      </c>
      <c r="S459" s="66"/>
      <c r="T459" s="56" t="str">
        <f>IF(ISBLANK(VLOOKUP($E459,'Product Master'!B:F,5,FALSE)),"-",(VLOOKUP($E459,'Product Master'!B:F,5,FALSE)))</f>
        <v xml:space="preserve">RT </v>
      </c>
      <c r="U459" s="24" t="s">
        <v>2089</v>
      </c>
    </row>
    <row r="460" spans="1:21" ht="75">
      <c r="A460" s="24">
        <f t="shared" si="15"/>
        <v>459</v>
      </c>
      <c r="B460" s="25">
        <v>43237</v>
      </c>
      <c r="C460" s="55" t="str">
        <f>IFERROR(VLOOKUP($E460,'Product Master'!B:E,2,),"Enter Data in Product Master")</f>
        <v>E-Gel size select 2%</v>
      </c>
      <c r="D460" s="24">
        <f>VLOOKUP(E460,'Product Master'!B:G,6,)</f>
        <v>0</v>
      </c>
      <c r="E460" s="24" t="s">
        <v>63</v>
      </c>
      <c r="F460" s="24" t="s">
        <v>1408</v>
      </c>
      <c r="G460" s="24" t="str">
        <f>IFERROR(VLOOKUP(E460,'Product Master'!B:E,3,),"-")</f>
        <v>Pack</v>
      </c>
      <c r="H460" s="24" t="str">
        <f>IFERROR(VLOOKUP($E460,'Product Master'!B:E,4,),"-")</f>
        <v>10 Gels/Pack</v>
      </c>
      <c r="I460" s="24">
        <v>3</v>
      </c>
      <c r="J460" s="25">
        <v>43466</v>
      </c>
      <c r="K460" s="24" t="s">
        <v>1521</v>
      </c>
      <c r="L460" s="24"/>
      <c r="M460" s="24" t="s">
        <v>2001</v>
      </c>
      <c r="N460" s="24"/>
      <c r="O460" s="24" t="s">
        <v>1820</v>
      </c>
      <c r="P460" s="49">
        <v>10000</v>
      </c>
      <c r="Q460" s="49">
        <f t="shared" si="14"/>
        <v>30000</v>
      </c>
      <c r="R460" s="24" t="s">
        <v>230</v>
      </c>
      <c r="S460" s="66"/>
      <c r="T460" s="56" t="str">
        <f>IF(ISBLANK(VLOOKUP($E460,'Product Master'!B:F,5,FALSE)),"-",(VLOOKUP($E460,'Product Master'!B:F,5,FALSE)))</f>
        <v xml:space="preserve">AT </v>
      </c>
      <c r="U460" s="24" t="s">
        <v>2086</v>
      </c>
    </row>
    <row r="461" spans="1:21" ht="75">
      <c r="A461" s="24">
        <f t="shared" si="15"/>
        <v>460</v>
      </c>
      <c r="B461" s="25">
        <v>43237</v>
      </c>
      <c r="C461" s="55" t="str">
        <f>IFERROR(VLOOKUP($E461,'Product Master'!B:E,2,),"Enter Data in Product Master")</f>
        <v>Custom Taqman SNP Assays ID</v>
      </c>
      <c r="D461" s="24">
        <f>VLOOKUP(E461,'Product Master'!B:G,6,)</f>
        <v>0</v>
      </c>
      <c r="E461" s="24">
        <v>4331349</v>
      </c>
      <c r="F461" s="86">
        <v>1696800</v>
      </c>
      <c r="G461" s="24" t="str">
        <f>IFERROR(VLOOKUP(E461,'Product Master'!B:E,3,),"-")</f>
        <v>-</v>
      </c>
      <c r="H461" s="24" t="str">
        <f>IFERROR(VLOOKUP($E461,'Product Master'!B:E,4,),"-")</f>
        <v>187 ul</v>
      </c>
      <c r="I461" s="24">
        <v>1</v>
      </c>
      <c r="J461" s="25" t="s">
        <v>228</v>
      </c>
      <c r="K461" s="24" t="s">
        <v>1519</v>
      </c>
      <c r="L461" s="24"/>
      <c r="M461" s="24" t="s">
        <v>2002</v>
      </c>
      <c r="N461" s="24"/>
      <c r="O461" s="24" t="s">
        <v>1821</v>
      </c>
      <c r="P461" s="49">
        <v>17000</v>
      </c>
      <c r="Q461" s="49">
        <f t="shared" si="14"/>
        <v>17000</v>
      </c>
      <c r="R461" s="24" t="s">
        <v>230</v>
      </c>
      <c r="S461" s="66"/>
      <c r="T461" s="56" t="str">
        <f>IF(ISBLANK(VLOOKUP($E461,'Product Master'!B:F,5,FALSE)),"-",(VLOOKUP($E461,'Product Master'!B:F,5,FALSE)))</f>
        <v>-</v>
      </c>
      <c r="U461" s="24" t="s">
        <v>2090</v>
      </c>
    </row>
    <row r="462" spans="1:21" ht="45">
      <c r="A462" s="24">
        <f t="shared" si="15"/>
        <v>461</v>
      </c>
      <c r="B462" s="25">
        <v>43237</v>
      </c>
      <c r="C462" s="55" t="str">
        <f>IFERROR(VLOOKUP($E462,'Product Master'!B:E,2,),"Enter Data in Product Master")</f>
        <v>Plastic tissue embedding cassette white colour</v>
      </c>
      <c r="D462" s="24">
        <f>VLOOKUP(E462,'Product Master'!B:G,6,)</f>
        <v>0</v>
      </c>
      <c r="E462" s="106" t="s">
        <v>577</v>
      </c>
      <c r="F462" s="24" t="s">
        <v>47</v>
      </c>
      <c r="G462" s="24" t="str">
        <f>IFERROR(VLOOKUP(E462,'Product Master'!B:E,3,),"-")</f>
        <v>NA</v>
      </c>
      <c r="H462" s="24" t="str">
        <f>IFERROR(VLOOKUP($E462,'Product Master'!B:E,4,),"-")</f>
        <v>1000 Pcs</v>
      </c>
      <c r="I462" s="24">
        <v>2</v>
      </c>
      <c r="J462" s="25" t="s">
        <v>228</v>
      </c>
      <c r="K462" s="24" t="s">
        <v>1535</v>
      </c>
      <c r="L462" s="24"/>
      <c r="M462" s="24" t="s">
        <v>2003</v>
      </c>
      <c r="N462" s="24"/>
      <c r="O462" s="24" t="s">
        <v>1822</v>
      </c>
      <c r="P462" s="49">
        <v>4850</v>
      </c>
      <c r="Q462" s="49">
        <f t="shared" si="14"/>
        <v>9700</v>
      </c>
      <c r="R462" s="24" t="s">
        <v>230</v>
      </c>
      <c r="S462" s="66"/>
      <c r="T462" s="56" t="str">
        <f>IF(ISBLANK(VLOOKUP($E462,'Product Master'!B:F,5,FALSE)),"-",(VLOOKUP($E462,'Product Master'!B:F,5,FALSE)))</f>
        <v xml:space="preserve">RT </v>
      </c>
      <c r="U462" s="24" t="s">
        <v>2095</v>
      </c>
    </row>
    <row r="463" spans="1:21" ht="45">
      <c r="A463" s="24">
        <f t="shared" si="15"/>
        <v>462</v>
      </c>
      <c r="B463" s="25">
        <v>43237</v>
      </c>
      <c r="C463" s="55" t="str">
        <f>IFERROR(VLOOKUP($E463,'Product Master'!B:E,2,),"Enter Data in Product Master")</f>
        <v>Eurofins Primers (TP53_rs730882029_F-R)</v>
      </c>
      <c r="D463" s="24">
        <f>VLOOKUP(E463,'Product Master'!B:G,6,)</f>
        <v>0</v>
      </c>
      <c r="E463" s="106" t="s">
        <v>578</v>
      </c>
      <c r="F463" s="24" t="s">
        <v>47</v>
      </c>
      <c r="G463" s="24" t="str">
        <f>IFERROR(VLOOKUP(E463,'Product Master'!B:E,3,),"-")</f>
        <v>NA</v>
      </c>
      <c r="H463" s="24" t="str">
        <f>IFERROR(VLOOKUP($E463,'Product Master'!B:E,4,),"-")</f>
        <v>44 Bp</v>
      </c>
      <c r="I463" s="24">
        <v>2</v>
      </c>
      <c r="J463" s="25" t="s">
        <v>228</v>
      </c>
      <c r="K463" s="24" t="s">
        <v>1471</v>
      </c>
      <c r="L463" s="24"/>
      <c r="M463" s="24" t="s">
        <v>2004</v>
      </c>
      <c r="N463" s="24"/>
      <c r="O463" s="24" t="s">
        <v>1823</v>
      </c>
      <c r="P463" s="49">
        <v>12</v>
      </c>
      <c r="Q463" s="49">
        <f t="shared" si="14"/>
        <v>24</v>
      </c>
      <c r="R463" s="24" t="s">
        <v>230</v>
      </c>
      <c r="S463" s="66"/>
      <c r="T463" s="56" t="str">
        <f>IF(ISBLANK(VLOOKUP($E463,'Product Master'!B:F,5,FALSE)),"-",(VLOOKUP($E463,'Product Master'!B:F,5,FALSE)))</f>
        <v>AT</v>
      </c>
      <c r="U463" s="24" t="s">
        <v>2086</v>
      </c>
    </row>
    <row r="464" spans="1:21" ht="45">
      <c r="A464" s="24">
        <f t="shared" si="15"/>
        <v>463</v>
      </c>
      <c r="B464" s="25">
        <v>43237</v>
      </c>
      <c r="C464" s="55" t="str">
        <f>IFERROR(VLOOKUP($E464,'Product Master'!B:E,2,),"Enter Data in Product Master")</f>
        <v>Haier freezer 628 Lit (SN:BE06Q1GBA00QGJ3A0001)</v>
      </c>
      <c r="D464" s="24">
        <f>VLOOKUP(E464,'Product Master'!B:G,6,)</f>
        <v>0</v>
      </c>
      <c r="E464" s="86" t="s">
        <v>868</v>
      </c>
      <c r="F464" s="86" t="s">
        <v>47</v>
      </c>
      <c r="G464" s="24" t="str">
        <f>IFERROR(VLOOKUP(E464,'Product Master'!B:E,3,),"-")</f>
        <v>-</v>
      </c>
      <c r="H464" s="24">
        <f>IFERROR(VLOOKUP($E464,'Product Master'!B:E,4,),"-")</f>
        <v>1</v>
      </c>
      <c r="I464" s="24">
        <v>1</v>
      </c>
      <c r="J464" s="25" t="s">
        <v>228</v>
      </c>
      <c r="K464" s="24" t="s">
        <v>1536</v>
      </c>
      <c r="L464" s="24"/>
      <c r="M464" s="24">
        <v>20181001</v>
      </c>
      <c r="N464" s="24"/>
      <c r="O464" s="24" t="s">
        <v>1824</v>
      </c>
      <c r="P464" s="49">
        <v>560000</v>
      </c>
      <c r="Q464" s="49">
        <f t="shared" si="14"/>
        <v>560000</v>
      </c>
      <c r="R464" s="24" t="s">
        <v>230</v>
      </c>
      <c r="S464" s="66"/>
      <c r="T464" s="56" t="str">
        <f>IF(ISBLANK(VLOOKUP($E464,'Product Master'!B:F,5,FALSE)),"-",(VLOOKUP($E464,'Product Master'!B:F,5,FALSE)))</f>
        <v xml:space="preserve">RT </v>
      </c>
      <c r="U464" s="24" t="s">
        <v>2085</v>
      </c>
    </row>
    <row r="465" spans="1:21" ht="60">
      <c r="A465" s="24">
        <f t="shared" si="15"/>
        <v>464</v>
      </c>
      <c r="B465" s="25">
        <v>43237</v>
      </c>
      <c r="C465" s="55" t="str">
        <f>IFERROR(VLOOKUP($E465,'Product Master'!B:E,2,),"Enter Data in Product Master")</f>
        <v>Vcap Prostate Cancer Human (Homo Sapiens)</v>
      </c>
      <c r="D465" s="24">
        <f>VLOOKUP(E465,'Product Master'!B:G,6,)</f>
        <v>0</v>
      </c>
      <c r="E465" s="86" t="s">
        <v>799</v>
      </c>
      <c r="F465" s="86">
        <v>70009865</v>
      </c>
      <c r="G465" s="24" t="str">
        <f>IFERROR(VLOOKUP(E465,'Product Master'!B:E,3,),"-")</f>
        <v>-</v>
      </c>
      <c r="H465" s="24">
        <f>IFERROR(VLOOKUP($E465,'Product Master'!B:E,4,),"-")</f>
        <v>1</v>
      </c>
      <c r="I465" s="24">
        <v>1</v>
      </c>
      <c r="J465" s="25" t="s">
        <v>228</v>
      </c>
      <c r="K465" s="24" t="s">
        <v>1537</v>
      </c>
      <c r="L465" s="24"/>
      <c r="M465" s="24" t="s">
        <v>2005</v>
      </c>
      <c r="N465" s="24"/>
      <c r="O465" s="24" t="s">
        <v>1825</v>
      </c>
      <c r="P465" s="49">
        <v>56484.966999999997</v>
      </c>
      <c r="Q465" s="49">
        <f t="shared" ref="Q465:Q528" si="16">I465*P465</f>
        <v>56484.966999999997</v>
      </c>
      <c r="R465" s="24" t="s">
        <v>230</v>
      </c>
      <c r="S465" s="66"/>
      <c r="T465" s="56" t="str">
        <f>IF(ISBLANK(VLOOKUP($E465,'Product Master'!B:F,5,FALSE)),"-",(VLOOKUP($E465,'Product Master'!B:F,5,FALSE)))</f>
        <v>-</v>
      </c>
      <c r="U465" s="24" t="s">
        <v>2112</v>
      </c>
    </row>
    <row r="466" spans="1:21" ht="60">
      <c r="A466" s="24">
        <f t="shared" si="15"/>
        <v>465</v>
      </c>
      <c r="B466" s="25">
        <v>43237</v>
      </c>
      <c r="C466" s="55" t="str">
        <f>IFERROR(VLOOKUP($E466,'Product Master'!B:E,2,),"Enter Data in Product Master")</f>
        <v>Metal Powder Coated Black Chairs</v>
      </c>
      <c r="D466" s="24">
        <f>VLOOKUP(E466,'Product Master'!B:G,6,)</f>
        <v>0</v>
      </c>
      <c r="E466" s="24" t="s">
        <v>801</v>
      </c>
      <c r="F466" s="24" t="s">
        <v>47</v>
      </c>
      <c r="G466" s="24" t="str">
        <f>IFERROR(VLOOKUP(E466,'Product Master'!B:E,3,),"-")</f>
        <v>-</v>
      </c>
      <c r="H466" s="24">
        <f>IFERROR(VLOOKUP($E466,'Product Master'!B:E,4,),"-")</f>
        <v>1</v>
      </c>
      <c r="I466" s="24">
        <v>15</v>
      </c>
      <c r="J466" s="25" t="s">
        <v>228</v>
      </c>
      <c r="K466" s="24" t="s">
        <v>1538</v>
      </c>
      <c r="L466" s="24"/>
      <c r="M466" s="24" t="s">
        <v>2006</v>
      </c>
      <c r="N466" s="24"/>
      <c r="O466" s="24" t="s">
        <v>1826</v>
      </c>
      <c r="P466" s="49">
        <v>2125</v>
      </c>
      <c r="Q466" s="49">
        <f t="shared" si="16"/>
        <v>31875</v>
      </c>
      <c r="R466" s="24" t="s">
        <v>230</v>
      </c>
      <c r="S466" s="66"/>
      <c r="T466" s="56" t="str">
        <f>IF(ISBLANK(VLOOKUP($E466,'Product Master'!B:F,5,FALSE)),"-",(VLOOKUP($E466,'Product Master'!B:F,5,FALSE)))</f>
        <v xml:space="preserve">RT </v>
      </c>
      <c r="U466" s="24" t="s">
        <v>2085</v>
      </c>
    </row>
    <row r="467" spans="1:21" ht="45">
      <c r="A467" s="24">
        <f t="shared" si="15"/>
        <v>466</v>
      </c>
      <c r="B467" s="25">
        <v>43237</v>
      </c>
      <c r="C467" s="55" t="str">
        <f>IFERROR(VLOOKUP($E467,'Product Master'!B:E,2,),"Enter Data in Product Master")</f>
        <v>Gene Read DNA FFPE kit (Qiagen)</v>
      </c>
      <c r="D467" s="24">
        <f>VLOOKUP(E467,'Product Master'!B:G,6,)</f>
        <v>0</v>
      </c>
      <c r="E467" s="24">
        <v>180134</v>
      </c>
      <c r="F467" s="24">
        <v>160013536</v>
      </c>
      <c r="G467" s="24" t="str">
        <f>IFERROR(VLOOKUP(E467,'Product Master'!B:E,3,),"-")</f>
        <v>Kit</v>
      </c>
      <c r="H467" s="24" t="str">
        <f>IFERROR(VLOOKUP($E467,'Product Master'!B:E,4,),"-")</f>
        <v>50 Rxns</v>
      </c>
      <c r="I467" s="24">
        <v>1</v>
      </c>
      <c r="J467" s="25">
        <v>43671</v>
      </c>
      <c r="K467" s="24" t="s">
        <v>1539</v>
      </c>
      <c r="L467" s="24"/>
      <c r="M467" s="24" t="s">
        <v>2007</v>
      </c>
      <c r="N467" s="24"/>
      <c r="O467" s="24" t="s">
        <v>1827</v>
      </c>
      <c r="P467" s="49">
        <v>15287</v>
      </c>
      <c r="Q467" s="49">
        <f t="shared" si="16"/>
        <v>15287</v>
      </c>
      <c r="R467" s="24" t="s">
        <v>230</v>
      </c>
      <c r="S467" s="66"/>
      <c r="T467" s="56" t="str">
        <f>IF(ISBLANK(VLOOKUP($E467,'Product Master'!B:F,5,FALSE)),"-",(VLOOKUP($E467,'Product Master'!B:F,5,FALSE)))</f>
        <v xml:space="preserve">AT </v>
      </c>
      <c r="U467" s="24" t="s">
        <v>2097</v>
      </c>
    </row>
    <row r="468" spans="1:21" ht="30">
      <c r="A468" s="24">
        <f t="shared" si="15"/>
        <v>467</v>
      </c>
      <c r="B468" s="25">
        <v>43237</v>
      </c>
      <c r="C468" s="55" t="str">
        <f>IFERROR(VLOOKUP($E468,'Product Master'!B:E,2,),"Enter Data in Product Master")</f>
        <v xml:space="preserve">i. QIAamp Minelute column </v>
      </c>
      <c r="D468" s="24">
        <f>VLOOKUP(E468,'Product Master'!B:G,6,)</f>
        <v>0</v>
      </c>
      <c r="E468" s="24" t="s">
        <v>1249</v>
      </c>
      <c r="F468" s="24">
        <v>160011223</v>
      </c>
      <c r="G468" s="24" t="str">
        <f>IFERROR(VLOOKUP(E468,'Product Master'!B:E,3,),"-")</f>
        <v>NA</v>
      </c>
      <c r="H468" s="24" t="str">
        <f>IFERROR(VLOOKUP($E468,'Product Master'!B:E,4,),"-")</f>
        <v>50 Column</v>
      </c>
      <c r="I468" s="24">
        <v>1</v>
      </c>
      <c r="J468" s="25" t="s">
        <v>228</v>
      </c>
      <c r="K468" s="67"/>
      <c r="L468" s="24"/>
      <c r="M468" s="24"/>
      <c r="N468" s="24"/>
      <c r="O468" s="24"/>
      <c r="P468" s="49"/>
      <c r="Q468" s="49">
        <f t="shared" si="16"/>
        <v>0</v>
      </c>
      <c r="R468" s="24" t="s">
        <v>230</v>
      </c>
      <c r="S468" s="66"/>
      <c r="T468" s="56" t="str">
        <f>IF(ISBLANK(VLOOKUP($E468,'Product Master'!B:F,5,FALSE)),"-",(VLOOKUP($E468,'Product Master'!B:F,5,FALSE)))</f>
        <v>2-8°C</v>
      </c>
      <c r="U468" s="24" t="s">
        <v>2088</v>
      </c>
    </row>
    <row r="469" spans="1:21" ht="30">
      <c r="A469" s="24">
        <f t="shared" si="15"/>
        <v>468</v>
      </c>
      <c r="B469" s="25">
        <v>43237</v>
      </c>
      <c r="C469" s="55" t="str">
        <f>IFERROR(VLOOKUP($E469,'Product Master'!B:E,2,),"Enter Data in Product Master")</f>
        <v xml:space="preserve">ii. Gene read DNA FFPE kit Box 1 of 2 </v>
      </c>
      <c r="D469" s="24">
        <f>VLOOKUP(E469,'Product Master'!B:G,6,)</f>
        <v>0</v>
      </c>
      <c r="E469" s="24" t="s">
        <v>1251</v>
      </c>
      <c r="F469" s="24">
        <v>160013505</v>
      </c>
      <c r="G469" s="24" t="str">
        <f>IFERROR(VLOOKUP(E469,'Product Master'!B:E,3,),"-")</f>
        <v>-</v>
      </c>
      <c r="H469" s="24" t="str">
        <f>IFERROR(VLOOKUP($E469,'Product Master'!B:E,4,),"-")</f>
        <v>50 Rxns</v>
      </c>
      <c r="I469" s="24">
        <v>1</v>
      </c>
      <c r="J469" s="25">
        <v>43669</v>
      </c>
      <c r="K469" s="67"/>
      <c r="L469" s="24"/>
      <c r="M469" s="24"/>
      <c r="N469" s="24"/>
      <c r="O469" s="24"/>
      <c r="P469" s="49"/>
      <c r="Q469" s="49">
        <f t="shared" si="16"/>
        <v>0</v>
      </c>
      <c r="R469" s="24" t="s">
        <v>230</v>
      </c>
      <c r="S469" s="66"/>
      <c r="T469" s="56">
        <f>IF(ISBLANK(VLOOKUP($E469,'Product Master'!B:F,5,FALSE)),"-",(VLOOKUP($E469,'Product Master'!B:F,5,FALSE)))</f>
        <v>-20</v>
      </c>
      <c r="U469" s="24" t="s">
        <v>2090</v>
      </c>
    </row>
    <row r="470" spans="1:21" ht="75">
      <c r="A470" s="24">
        <f t="shared" si="15"/>
        <v>469</v>
      </c>
      <c r="B470" s="25">
        <v>43238</v>
      </c>
      <c r="C470" s="55" t="str">
        <f>IFERROR(VLOOKUP($E470,'Product Master'!B:E,2,),"Enter Data in Product Master")</f>
        <v xml:space="preserve">MicroRNA Reverse transcription kit </v>
      </c>
      <c r="D470" s="24">
        <f>VLOOKUP(E470,'Product Master'!B:G,6,)</f>
        <v>0</v>
      </c>
      <c r="E470" s="24">
        <v>4366596</v>
      </c>
      <c r="F470" s="24" t="s">
        <v>1324</v>
      </c>
      <c r="G470" s="24" t="str">
        <f>IFERROR(VLOOKUP(E470,'Product Master'!B:E,3,),"-")</f>
        <v>-</v>
      </c>
      <c r="H470" s="24" t="str">
        <f>IFERROR(VLOOKUP($E470,'Product Master'!B:E,4,),"-")</f>
        <v>200 Rxns</v>
      </c>
      <c r="I470" s="24">
        <v>1</v>
      </c>
      <c r="J470" s="25">
        <v>43555</v>
      </c>
      <c r="K470" s="24" t="s">
        <v>1540</v>
      </c>
      <c r="L470" s="24"/>
      <c r="M470" s="24" t="s">
        <v>2008</v>
      </c>
      <c r="N470" s="24"/>
      <c r="O470" s="24" t="s">
        <v>1828</v>
      </c>
      <c r="P470" s="143">
        <v>19608</v>
      </c>
      <c r="Q470" s="49">
        <f t="shared" si="16"/>
        <v>19608</v>
      </c>
      <c r="R470" s="24" t="s">
        <v>230</v>
      </c>
      <c r="S470" s="66"/>
      <c r="T470" s="56">
        <f>IF(ISBLANK(VLOOKUP($E470,'Product Master'!B:F,5,FALSE)),"-",(VLOOKUP($E470,'Product Master'!B:F,5,FALSE)))</f>
        <v>-20</v>
      </c>
      <c r="U470" s="24" t="s">
        <v>2090</v>
      </c>
    </row>
    <row r="471" spans="1:21" ht="75">
      <c r="A471" s="24">
        <f t="shared" si="15"/>
        <v>470</v>
      </c>
      <c r="B471" s="25">
        <v>43238</v>
      </c>
      <c r="C471" s="55" t="str">
        <f>IFERROR(VLOOKUP($E471,'Product Master'!B:E,2,),"Enter Data in Product Master")</f>
        <v>Qubit ds DNA  Assay kit</v>
      </c>
      <c r="D471" s="24">
        <f>VLOOKUP(E471,'Product Master'!B:G,6,)</f>
        <v>0</v>
      </c>
      <c r="E471" s="24" t="s">
        <v>39</v>
      </c>
      <c r="F471" s="24" t="s">
        <v>1409</v>
      </c>
      <c r="G471" s="24" t="str">
        <f>IFERROR(VLOOKUP(E471,'Product Master'!B:E,3,),"-")</f>
        <v>Kit</v>
      </c>
      <c r="H471" s="24" t="str">
        <f>IFERROR(VLOOKUP($E471,'Product Master'!B:E,4,),"-")</f>
        <v>500 Assays</v>
      </c>
      <c r="I471" s="24">
        <v>2</v>
      </c>
      <c r="J471" s="25" t="s">
        <v>228</v>
      </c>
      <c r="K471" s="24" t="s">
        <v>1540</v>
      </c>
      <c r="L471" s="24"/>
      <c r="M471" s="24" t="s">
        <v>2008</v>
      </c>
      <c r="N471" s="24"/>
      <c r="O471" s="24" t="s">
        <v>1828</v>
      </c>
      <c r="P471" s="49">
        <v>15142</v>
      </c>
      <c r="Q471" s="49">
        <f t="shared" si="16"/>
        <v>30284</v>
      </c>
      <c r="R471" s="24" t="s">
        <v>230</v>
      </c>
      <c r="S471" s="66"/>
      <c r="T471" s="56" t="str">
        <f>IF(ISBLANK(VLOOKUP($E471,'Product Master'!B:F,5,FALSE)),"-",(VLOOKUP($E471,'Product Master'!B:F,5,FALSE)))</f>
        <v>2-8°C</v>
      </c>
      <c r="U471" s="24" t="s">
        <v>2096</v>
      </c>
    </row>
    <row r="472" spans="1:21" ht="45">
      <c r="A472" s="24">
        <f t="shared" si="15"/>
        <v>471</v>
      </c>
      <c r="B472" s="25">
        <v>43238</v>
      </c>
      <c r="C472" s="55" t="str">
        <f>IFERROR(VLOOKUP($E472,'Product Master'!B:E,2,),"Enter Data in Product Master")</f>
        <v>SST Blood collection tubes</v>
      </c>
      <c r="D472" s="24">
        <f>VLOOKUP(E472,'Product Master'!B:G,6,)</f>
        <v>0</v>
      </c>
      <c r="E472" s="24">
        <v>367954</v>
      </c>
      <c r="F472" s="24" t="s">
        <v>1410</v>
      </c>
      <c r="G472" s="24" t="str">
        <f>IFERROR(VLOOKUP(E472,'Product Master'!B:E,3,),"-")</f>
        <v>Pack</v>
      </c>
      <c r="H472" s="24" t="str">
        <f>IFERROR(VLOOKUP($E472,'Product Master'!B:E,4,),"-")</f>
        <v>100 Tubes</v>
      </c>
      <c r="I472" s="24">
        <v>2</v>
      </c>
      <c r="J472" s="25" t="s">
        <v>1441</v>
      </c>
      <c r="K472" s="24" t="s">
        <v>1541</v>
      </c>
      <c r="L472" s="24"/>
      <c r="M472" s="24" t="s">
        <v>2009</v>
      </c>
      <c r="N472" s="24"/>
      <c r="O472" s="24" t="s">
        <v>1829</v>
      </c>
      <c r="P472" s="49">
        <v>8.6</v>
      </c>
      <c r="Q472" s="49">
        <f t="shared" si="16"/>
        <v>17.2</v>
      </c>
      <c r="R472" s="24" t="s">
        <v>230</v>
      </c>
      <c r="S472" s="66"/>
      <c r="T472" s="56" t="str">
        <f>IF(ISBLANK(VLOOKUP($E472,'Product Master'!B:F,5,FALSE)),"-",(VLOOKUP($E472,'Product Master'!B:F,5,FALSE)))</f>
        <v>AT</v>
      </c>
      <c r="U472" s="24" t="s">
        <v>2086</v>
      </c>
    </row>
    <row r="473" spans="1:21" ht="45">
      <c r="A473" s="24">
        <f t="shared" si="15"/>
        <v>472</v>
      </c>
      <c r="B473" s="25">
        <v>43238</v>
      </c>
      <c r="C473" s="55" t="str">
        <f>IFERROR(VLOOKUP($E473,'Product Master'!B:E,2,),"Enter Data in Product Master")</f>
        <v>Eurofins Primers (CNGA3_Exon8_F-R)</v>
      </c>
      <c r="D473" s="24">
        <f>VLOOKUP(E473,'Product Master'!B:G,6,)</f>
        <v>0</v>
      </c>
      <c r="E473" s="106" t="s">
        <v>579</v>
      </c>
      <c r="F473" s="24" t="s">
        <v>47</v>
      </c>
      <c r="G473" s="24" t="str">
        <f>IFERROR(VLOOKUP(E473,'Product Master'!B:E,3,),"-")</f>
        <v>NA</v>
      </c>
      <c r="H473" s="24" t="str">
        <f>IFERROR(VLOOKUP($E473,'Product Master'!B:E,4,),"-")</f>
        <v>41 Bp</v>
      </c>
      <c r="I473" s="24">
        <v>2</v>
      </c>
      <c r="J473" s="25" t="s">
        <v>228</v>
      </c>
      <c r="K473" s="24" t="s">
        <v>1471</v>
      </c>
      <c r="L473" s="24"/>
      <c r="M473" s="24" t="s">
        <v>2010</v>
      </c>
      <c r="N473" s="24"/>
      <c r="O473" s="24" t="s">
        <v>1830</v>
      </c>
      <c r="P473" s="49">
        <v>12</v>
      </c>
      <c r="Q473" s="49">
        <f t="shared" si="16"/>
        <v>24</v>
      </c>
      <c r="R473" s="24" t="s">
        <v>230</v>
      </c>
      <c r="S473" s="66"/>
      <c r="T473" s="56" t="str">
        <f>IF(ISBLANK(VLOOKUP($E473,'Product Master'!B:F,5,FALSE)),"-",(VLOOKUP($E473,'Product Master'!B:F,5,FALSE)))</f>
        <v>AT</v>
      </c>
      <c r="U473" s="24" t="s">
        <v>2086</v>
      </c>
    </row>
    <row r="474" spans="1:21" ht="45">
      <c r="A474" s="24">
        <f t="shared" si="15"/>
        <v>473</v>
      </c>
      <c r="B474" s="25">
        <v>43239</v>
      </c>
      <c r="C474" s="55" t="str">
        <f>IFERROR(VLOOKUP($E474,'Product Master'!B:E,2,),"Enter Data in Product Master")</f>
        <v>Jurkat E6.1 Acute T cell leukemia Cell Line</v>
      </c>
      <c r="D474" s="24">
        <f>VLOOKUP(E474,'Product Master'!B:G,6,)</f>
        <v>0</v>
      </c>
      <c r="E474" s="86" t="s">
        <v>1038</v>
      </c>
      <c r="F474" s="24" t="s">
        <v>47</v>
      </c>
      <c r="G474" s="24" t="str">
        <f>IFERROR(VLOOKUP(E474,'Product Master'!B:E,3,),"-")</f>
        <v>-</v>
      </c>
      <c r="H474" s="24">
        <f>IFERROR(VLOOKUP($E474,'Product Master'!B:E,4,),"-")</f>
        <v>1</v>
      </c>
      <c r="I474" s="24">
        <v>1</v>
      </c>
      <c r="J474" s="25" t="s">
        <v>228</v>
      </c>
      <c r="K474" s="24" t="s">
        <v>1542</v>
      </c>
      <c r="L474" s="24"/>
      <c r="M474" s="24">
        <v>809</v>
      </c>
      <c r="N474" s="24"/>
      <c r="O474" s="24" t="s">
        <v>1831</v>
      </c>
      <c r="P474" s="49">
        <v>5000</v>
      </c>
      <c r="Q474" s="49">
        <f t="shared" si="16"/>
        <v>5000</v>
      </c>
      <c r="R474" s="24" t="s">
        <v>230</v>
      </c>
      <c r="S474" s="66"/>
      <c r="T474" s="56" t="str">
        <f>IF(ISBLANK(VLOOKUP($E474,'Product Master'!B:F,5,FALSE)),"-",(VLOOKUP($E474,'Product Master'!B:F,5,FALSE)))</f>
        <v>RT</v>
      </c>
      <c r="U474" s="24" t="s">
        <v>2085</v>
      </c>
    </row>
    <row r="475" spans="1:21" ht="45">
      <c r="A475" s="24">
        <f t="shared" si="15"/>
        <v>474</v>
      </c>
      <c r="B475" s="25">
        <v>43241</v>
      </c>
      <c r="C475" s="55" t="str">
        <f>IFERROR(VLOOKUP($E475,'Product Master'!B:E,2,),"Enter Data in Product Master")</f>
        <v>E-Gel size select 2%</v>
      </c>
      <c r="D475" s="24">
        <f>VLOOKUP(E475,'Product Master'!B:G,6,)</f>
        <v>0</v>
      </c>
      <c r="E475" s="24" t="s">
        <v>63</v>
      </c>
      <c r="F475" s="24" t="s">
        <v>1379</v>
      </c>
      <c r="G475" s="24" t="str">
        <f>IFERROR(VLOOKUP(E475,'Product Master'!B:E,3,),"-")</f>
        <v>Pack</v>
      </c>
      <c r="H475" s="24" t="str">
        <f>IFERROR(VLOOKUP($E475,'Product Master'!B:E,4,),"-")</f>
        <v>10 Gels/Pack</v>
      </c>
      <c r="I475" s="24">
        <v>1</v>
      </c>
      <c r="J475" s="25">
        <v>43416</v>
      </c>
      <c r="K475" s="67" t="s">
        <v>1543</v>
      </c>
      <c r="L475" s="24" t="s">
        <v>1672</v>
      </c>
      <c r="M475" s="24" t="s">
        <v>2011</v>
      </c>
      <c r="N475" s="24"/>
      <c r="O475" s="24" t="s">
        <v>1832</v>
      </c>
      <c r="P475" s="49">
        <v>6500</v>
      </c>
      <c r="Q475" s="49">
        <f t="shared" si="16"/>
        <v>6500</v>
      </c>
      <c r="R475" s="24" t="s">
        <v>230</v>
      </c>
      <c r="S475" s="66"/>
      <c r="T475" s="56" t="str">
        <f>IF(ISBLANK(VLOOKUP($E475,'Product Master'!B:F,5,FALSE)),"-",(VLOOKUP($E475,'Product Master'!B:F,5,FALSE)))</f>
        <v xml:space="preserve">AT </v>
      </c>
      <c r="U475" s="24" t="s">
        <v>2086</v>
      </c>
    </row>
    <row r="476" spans="1:21" ht="45">
      <c r="A476" s="24">
        <f t="shared" si="15"/>
        <v>475</v>
      </c>
      <c r="B476" s="25">
        <v>43241</v>
      </c>
      <c r="C476" s="55" t="str">
        <f>IFERROR(VLOOKUP($E476,'Product Master'!B:E,2,),"Enter Data in Product Master")</f>
        <v>Tissue Culture plates 6 Well</v>
      </c>
      <c r="D476" s="24">
        <f>VLOOKUP(E476,'Product Master'!B:G,6,)</f>
        <v>0</v>
      </c>
      <c r="E476" s="24">
        <v>980010</v>
      </c>
      <c r="F476" s="86" t="s">
        <v>1411</v>
      </c>
      <c r="G476" s="24" t="str">
        <f>IFERROR(VLOOKUP(E476,'Product Master'!B:E,3,),"-")</f>
        <v>Box</v>
      </c>
      <c r="H476" s="24" t="str">
        <f>IFERROR(VLOOKUP($E476,'Product Master'!B:E,4,),"-")</f>
        <v>50 Pcs</v>
      </c>
      <c r="I476" s="24">
        <v>2</v>
      </c>
      <c r="J476" s="25" t="s">
        <v>1442</v>
      </c>
      <c r="K476" s="24" t="s">
        <v>1447</v>
      </c>
      <c r="L476" s="24"/>
      <c r="M476" s="24" t="s">
        <v>2012</v>
      </c>
      <c r="N476" s="24"/>
      <c r="O476" s="24" t="s">
        <v>1833</v>
      </c>
      <c r="P476" s="49">
        <v>3696</v>
      </c>
      <c r="Q476" s="49">
        <f t="shared" si="16"/>
        <v>7392</v>
      </c>
      <c r="R476" s="24" t="s">
        <v>230</v>
      </c>
      <c r="S476" s="66"/>
      <c r="T476" s="56" t="str">
        <f>IF(ISBLANK(VLOOKUP($E476,'Product Master'!B:F,5,FALSE)),"-",(VLOOKUP($E476,'Product Master'!B:F,5,FALSE)))</f>
        <v>-</v>
      </c>
      <c r="U476" s="24" t="s">
        <v>2089</v>
      </c>
    </row>
    <row r="477" spans="1:21" ht="45">
      <c r="A477" s="24">
        <f t="shared" si="15"/>
        <v>476</v>
      </c>
      <c r="B477" s="25">
        <v>43241</v>
      </c>
      <c r="C477" s="55" t="str">
        <f>IFERROR(VLOOKUP($E477,'Product Master'!B:E,2,),"Enter Data in Product Master")</f>
        <v xml:space="preserve">Deparaffinization solution </v>
      </c>
      <c r="D477" s="24">
        <f>VLOOKUP(E477,'Product Master'!B:G,6,)</f>
        <v>0</v>
      </c>
      <c r="E477" s="24">
        <v>19093</v>
      </c>
      <c r="F477" s="24">
        <v>160015358</v>
      </c>
      <c r="G477" s="24" t="str">
        <f>IFERROR(VLOOKUP(E477,'Product Master'!B:E,3,),"-")</f>
        <v>-</v>
      </c>
      <c r="H477" s="24" t="str">
        <f>IFERROR(VLOOKUP($E477,'Product Master'!B:E,4,),"-")</f>
        <v>16 ml</v>
      </c>
      <c r="I477" s="24">
        <v>1</v>
      </c>
      <c r="J477" s="25">
        <v>44040</v>
      </c>
      <c r="K477" s="67" t="s">
        <v>1481</v>
      </c>
      <c r="L477" s="24"/>
      <c r="M477" s="24" t="s">
        <v>2013</v>
      </c>
      <c r="N477" s="24"/>
      <c r="O477" s="24" t="s">
        <v>1834</v>
      </c>
      <c r="P477" s="49">
        <v>9830</v>
      </c>
      <c r="Q477" s="49">
        <f t="shared" si="16"/>
        <v>9830</v>
      </c>
      <c r="R477" s="24" t="s">
        <v>230</v>
      </c>
      <c r="S477" s="66"/>
      <c r="T477" s="56" t="str">
        <f>IF(ISBLANK(VLOOKUP($E477,'Product Master'!B:F,5,FALSE)),"-",(VLOOKUP($E477,'Product Master'!B:F,5,FALSE)))</f>
        <v xml:space="preserve">AT </v>
      </c>
      <c r="U477" s="24" t="s">
        <v>2097</v>
      </c>
    </row>
    <row r="478" spans="1:21" ht="45">
      <c r="A478" s="24">
        <f t="shared" si="15"/>
        <v>477</v>
      </c>
      <c r="B478" s="25">
        <v>43241</v>
      </c>
      <c r="C478" s="55" t="str">
        <f>IFERROR(VLOOKUP($E478,'Product Master'!B:E,2,),"Enter Data in Product Master")</f>
        <v>Circulating Nucleic acid kit</v>
      </c>
      <c r="D478" s="24">
        <f>VLOOKUP(E478,'Product Master'!B:G,6,)</f>
        <v>0</v>
      </c>
      <c r="E478" s="24">
        <v>55114</v>
      </c>
      <c r="F478" s="24">
        <v>160013067</v>
      </c>
      <c r="G478" s="24" t="str">
        <f>IFERROR(VLOOKUP(E478,'Product Master'!B:E,3,),"-")</f>
        <v>Kit</v>
      </c>
      <c r="H478" s="24" t="str">
        <f>IFERROR(VLOOKUP($E478,'Product Master'!B:E,4,),"-")</f>
        <v>50 Rxns</v>
      </c>
      <c r="I478" s="24">
        <v>2</v>
      </c>
      <c r="J478" s="25">
        <v>43665</v>
      </c>
      <c r="K478" s="24" t="s">
        <v>1527</v>
      </c>
      <c r="L478" s="24"/>
      <c r="M478" s="24" t="s">
        <v>2014</v>
      </c>
      <c r="N478" s="24"/>
      <c r="O478" s="24" t="s">
        <v>1835</v>
      </c>
      <c r="P478" s="143">
        <v>61041.5</v>
      </c>
      <c r="Q478" s="49">
        <f t="shared" si="16"/>
        <v>122083</v>
      </c>
      <c r="R478" s="24" t="s">
        <v>230</v>
      </c>
      <c r="S478" s="66"/>
      <c r="T478" s="56" t="str">
        <f>IF(ISBLANK(VLOOKUP($E478,'Product Master'!B:F,5,FALSE)),"-",(VLOOKUP($E478,'Product Master'!B:F,5,FALSE)))</f>
        <v>AT</v>
      </c>
      <c r="U478" s="24" t="s">
        <v>2086</v>
      </c>
    </row>
    <row r="479" spans="1:21" ht="30">
      <c r="A479" s="24">
        <f t="shared" si="15"/>
        <v>478</v>
      </c>
      <c r="B479" s="25">
        <v>43241</v>
      </c>
      <c r="C479" s="55" t="str">
        <f>IFERROR(VLOOKUP($E479,'Product Master'!B:E,2,),"Enter Data in Product Master")</f>
        <v>Circulating Nucleic acid kit</v>
      </c>
      <c r="D479" s="24">
        <f>VLOOKUP(E479,'Product Master'!B:G,6,)</f>
        <v>0</v>
      </c>
      <c r="E479" s="24">
        <v>55114</v>
      </c>
      <c r="F479" s="24">
        <v>157047931</v>
      </c>
      <c r="G479" s="24" t="str">
        <f>IFERROR(VLOOKUP(E479,'Product Master'!B:E,3,),"-")</f>
        <v>Kit</v>
      </c>
      <c r="H479" s="24" t="str">
        <f>IFERROR(VLOOKUP($E479,'Product Master'!B:E,4,),"-")</f>
        <v>50 Rxns</v>
      </c>
      <c r="I479" s="24">
        <v>2</v>
      </c>
      <c r="J479" s="25" t="s">
        <v>228</v>
      </c>
      <c r="K479" s="67"/>
      <c r="L479" s="24"/>
      <c r="M479" s="24"/>
      <c r="N479" s="24"/>
      <c r="O479" s="24"/>
      <c r="P479" s="49"/>
      <c r="Q479" s="49">
        <f t="shared" si="16"/>
        <v>0</v>
      </c>
      <c r="R479" s="24" t="s">
        <v>230</v>
      </c>
      <c r="S479" s="66"/>
      <c r="T479" s="56" t="str">
        <f>IF(ISBLANK(VLOOKUP($E479,'Product Master'!B:F,5,FALSE)),"-",(VLOOKUP($E479,'Product Master'!B:F,5,FALSE)))</f>
        <v>AT</v>
      </c>
      <c r="U479" s="24" t="s">
        <v>2088</v>
      </c>
    </row>
    <row r="480" spans="1:21" ht="45">
      <c r="A480" s="24">
        <f t="shared" si="15"/>
        <v>479</v>
      </c>
      <c r="B480" s="25">
        <v>43241</v>
      </c>
      <c r="C480" s="55" t="str">
        <f>IFERROR(VLOOKUP($E480,'Product Master'!B:E,2,),"Enter Data in Product Master")</f>
        <v xml:space="preserve">OncoQuick Tubes with Porous barrier and Separation Medium  </v>
      </c>
      <c r="D480" s="24">
        <f>VLOOKUP(E480,'Product Master'!B:G,6,)</f>
        <v>0</v>
      </c>
      <c r="E480" s="24">
        <v>227255</v>
      </c>
      <c r="F480" s="24" t="s">
        <v>1412</v>
      </c>
      <c r="G480" s="24" t="str">
        <f>IFERROR(VLOOKUP(E480,'Product Master'!B:E,3,),"-")</f>
        <v>-</v>
      </c>
      <c r="H480" s="24" t="str">
        <f>IFERROR(VLOOKUP($E480,'Product Master'!B:E,4,),"-")</f>
        <v>4 Pcs</v>
      </c>
      <c r="I480" s="24">
        <v>1</v>
      </c>
      <c r="J480" s="25">
        <v>43842</v>
      </c>
      <c r="K480" s="24" t="s">
        <v>1544</v>
      </c>
      <c r="L480" s="24"/>
      <c r="M480" s="24">
        <v>1571</v>
      </c>
      <c r="N480" s="24"/>
      <c r="O480" s="24" t="s">
        <v>1836</v>
      </c>
      <c r="P480" s="143">
        <v>13600</v>
      </c>
      <c r="Q480" s="49">
        <f t="shared" si="16"/>
        <v>13600</v>
      </c>
      <c r="R480" s="24" t="s">
        <v>230</v>
      </c>
      <c r="S480" s="66"/>
      <c r="T480" s="56" t="str">
        <f>IF(ISBLANK(VLOOKUP($E480,'Product Master'!B:F,5,FALSE)),"-",(VLOOKUP($E480,'Product Master'!B:F,5,FALSE)))</f>
        <v>AT</v>
      </c>
      <c r="U480" s="24" t="s">
        <v>2086</v>
      </c>
    </row>
    <row r="481" spans="1:21" ht="45">
      <c r="A481" s="24">
        <f t="shared" si="15"/>
        <v>480</v>
      </c>
      <c r="B481" s="25">
        <v>43241</v>
      </c>
      <c r="C481" s="55" t="str">
        <f>IFERROR(VLOOKUP($E481,'Product Master'!B:E,2,),"Enter Data in Product Master")</f>
        <v>2-Propanol</v>
      </c>
      <c r="D481" s="24">
        <f>VLOOKUP(E481,'Product Master'!B:G,6,)</f>
        <v>0</v>
      </c>
      <c r="E481" s="24">
        <v>19516</v>
      </c>
      <c r="F481" s="24" t="s">
        <v>1413</v>
      </c>
      <c r="G481" s="24" t="str">
        <f>IFERROR(VLOOKUP(E481,'Product Master'!B:E,3,),"-")</f>
        <v>Bottle</v>
      </c>
      <c r="H481" s="24" t="str">
        <f>IFERROR(VLOOKUP($E481,'Product Master'!B:E,4,),"-")</f>
        <v>500 ml</v>
      </c>
      <c r="I481" s="24">
        <v>5</v>
      </c>
      <c r="J481" s="25" t="s">
        <v>228</v>
      </c>
      <c r="K481" s="67" t="s">
        <v>1545</v>
      </c>
      <c r="L481" s="24"/>
      <c r="M481" s="24" t="s">
        <v>2015</v>
      </c>
      <c r="N481" s="24"/>
      <c r="O481" s="24" t="s">
        <v>1837</v>
      </c>
      <c r="P481" s="49">
        <v>4682</v>
      </c>
      <c r="Q481" s="49">
        <f t="shared" si="16"/>
        <v>23410</v>
      </c>
      <c r="R481" s="24" t="s">
        <v>230</v>
      </c>
      <c r="S481" s="66"/>
      <c r="T481" s="56" t="str">
        <f>IF(ISBLANK(VLOOKUP($E481,'Product Master'!B:F,5,FALSE)),"-",(VLOOKUP($E481,'Product Master'!B:F,5,FALSE)))</f>
        <v>AT</v>
      </c>
      <c r="U481" s="24" t="s">
        <v>2100</v>
      </c>
    </row>
    <row r="482" spans="1:21" ht="45">
      <c r="A482" s="24">
        <f t="shared" si="15"/>
        <v>481</v>
      </c>
      <c r="B482" s="25">
        <v>43241</v>
      </c>
      <c r="C482" s="55" t="str">
        <f>IFERROR(VLOOKUP($E482,'Product Master'!B:E,2,),"Enter Data in Product Master")</f>
        <v xml:space="preserve">Poly-L- lysine solution </v>
      </c>
      <c r="D482" s="24">
        <f>VLOOKUP(E482,'Product Master'!B:G,6,)</f>
        <v>0</v>
      </c>
      <c r="E482" s="24" t="s">
        <v>40</v>
      </c>
      <c r="F482" s="24" t="s">
        <v>1414</v>
      </c>
      <c r="G482" s="24" t="str">
        <f>IFERROR(VLOOKUP(E482,'Product Master'!B:E,3,),"-")</f>
        <v>Bottle</v>
      </c>
      <c r="H482" s="24" t="str">
        <f>IFERROR(VLOOKUP($E482,'Product Master'!B:E,4,),"-")</f>
        <v>100 ml</v>
      </c>
      <c r="I482" s="24">
        <v>1</v>
      </c>
      <c r="J482" s="25">
        <v>43435</v>
      </c>
      <c r="K482" s="67" t="s">
        <v>1545</v>
      </c>
      <c r="L482" s="24"/>
      <c r="M482" s="24" t="s">
        <v>2015</v>
      </c>
      <c r="N482" s="24"/>
      <c r="O482" s="24" t="s">
        <v>1837</v>
      </c>
      <c r="P482" s="49">
        <v>8222.4</v>
      </c>
      <c r="Q482" s="49">
        <f t="shared" si="16"/>
        <v>8222.4</v>
      </c>
      <c r="R482" s="24" t="s">
        <v>230</v>
      </c>
      <c r="S482" s="66"/>
      <c r="T482" s="56" t="str">
        <f>IF(ISBLANK(VLOOKUP($E482,'Product Master'!B:F,5,FALSE)),"-",(VLOOKUP($E482,'Product Master'!B:F,5,FALSE)))</f>
        <v xml:space="preserve">RT </v>
      </c>
      <c r="U482" s="24" t="s">
        <v>2095</v>
      </c>
    </row>
    <row r="483" spans="1:21" ht="75">
      <c r="A483" s="24">
        <f t="shared" si="15"/>
        <v>482</v>
      </c>
      <c r="B483" s="25">
        <v>43243</v>
      </c>
      <c r="C483" s="55" t="str">
        <f>IFERROR(VLOOKUP($E483,'Product Master'!B:E,2,),"Enter Data in Product Master")</f>
        <v xml:space="preserve">MicroRNA Reverse transcription kit </v>
      </c>
      <c r="D483" s="24">
        <f>VLOOKUP(E483,'Product Master'!B:G,6,)</f>
        <v>0</v>
      </c>
      <c r="E483" s="24">
        <v>4366596</v>
      </c>
      <c r="F483" s="24" t="s">
        <v>1415</v>
      </c>
      <c r="G483" s="24" t="str">
        <f>IFERROR(VLOOKUP(E483,'Product Master'!B:E,3,),"-")</f>
        <v>-</v>
      </c>
      <c r="H483" s="24" t="str">
        <f>IFERROR(VLOOKUP($E483,'Product Master'!B:E,4,),"-")</f>
        <v>200 Rxns</v>
      </c>
      <c r="I483" s="24">
        <v>1</v>
      </c>
      <c r="J483" s="25">
        <v>43585</v>
      </c>
      <c r="K483" s="24" t="s">
        <v>1540</v>
      </c>
      <c r="L483" s="24"/>
      <c r="M483" s="24" t="s">
        <v>2016</v>
      </c>
      <c r="N483" s="24"/>
      <c r="O483" s="24" t="s">
        <v>1838</v>
      </c>
      <c r="P483" s="143">
        <v>19608</v>
      </c>
      <c r="Q483" s="49">
        <f t="shared" si="16"/>
        <v>19608</v>
      </c>
      <c r="R483" s="24" t="s">
        <v>230</v>
      </c>
      <c r="S483" s="66"/>
      <c r="T483" s="56">
        <f>IF(ISBLANK(VLOOKUP($E483,'Product Master'!B:F,5,FALSE)),"-",(VLOOKUP($E483,'Product Master'!B:F,5,FALSE)))</f>
        <v>-20</v>
      </c>
      <c r="U483" s="24" t="s">
        <v>2090</v>
      </c>
    </row>
    <row r="484" spans="1:21" ht="45">
      <c r="A484" s="24">
        <f t="shared" si="15"/>
        <v>483</v>
      </c>
      <c r="B484" s="25">
        <v>43243</v>
      </c>
      <c r="C484" s="55" t="str">
        <f>IFERROR(VLOOKUP($E484,'Product Master'!B:E,2,),"Enter Data in Product Master")</f>
        <v>Calcein AM cell-permeant dye</v>
      </c>
      <c r="D484" s="24">
        <f>VLOOKUP(E484,'Product Master'!B:G,6,)</f>
        <v>0</v>
      </c>
      <c r="E484" s="24" t="s">
        <v>815</v>
      </c>
      <c r="F484" s="24">
        <v>1878396</v>
      </c>
      <c r="G484" s="24" t="str">
        <f>IFERROR(VLOOKUP(E484,'Product Master'!B:E,3,),"-")</f>
        <v>-</v>
      </c>
      <c r="H484" s="24" t="str">
        <f>IFERROR(VLOOKUP($E484,'Product Master'!B:E,4,),"-")</f>
        <v>1 mg</v>
      </c>
      <c r="I484" s="24">
        <v>1</v>
      </c>
      <c r="J484" s="25" t="s">
        <v>228</v>
      </c>
      <c r="K484" s="24" t="s">
        <v>1452</v>
      </c>
      <c r="L484" s="24"/>
      <c r="M484" s="24" t="s">
        <v>1877</v>
      </c>
      <c r="N484" s="24"/>
      <c r="O484" s="24" t="s">
        <v>1682</v>
      </c>
      <c r="P484" s="49">
        <v>16480</v>
      </c>
      <c r="Q484" s="49">
        <f t="shared" si="16"/>
        <v>16480</v>
      </c>
      <c r="R484" s="24" t="s">
        <v>230</v>
      </c>
      <c r="S484" s="66"/>
      <c r="T484" s="56">
        <f>IF(ISBLANK(VLOOKUP($E484,'Product Master'!B:F,5,FALSE)),"-",(VLOOKUP($E484,'Product Master'!B:F,5,FALSE)))</f>
        <v>-20</v>
      </c>
      <c r="U484" s="24" t="s">
        <v>2090</v>
      </c>
    </row>
    <row r="485" spans="1:21" ht="75">
      <c r="A485" s="24">
        <f t="shared" si="15"/>
        <v>484</v>
      </c>
      <c r="B485" s="25">
        <v>43243</v>
      </c>
      <c r="C485" s="55" t="str">
        <f>IFERROR(VLOOKUP($E485,'Product Master'!B:E,2,),"Enter Data in Product Master")</f>
        <v xml:space="preserve">Ion Xpress plus fragment library kit </v>
      </c>
      <c r="D485" s="24">
        <f>VLOOKUP(E485,'Product Master'!B:G,6,)</f>
        <v>0</v>
      </c>
      <c r="E485" s="24">
        <v>4471269</v>
      </c>
      <c r="F485" s="24" t="s">
        <v>47</v>
      </c>
      <c r="G485" s="24" t="str">
        <f>IFERROR(VLOOKUP(E485,'Product Master'!B:E,3,),"-")</f>
        <v>-</v>
      </c>
      <c r="H485" s="24" t="str">
        <f>IFERROR(VLOOKUP($E485,'Product Master'!B:E,4,),"-")</f>
        <v>10 Rxns</v>
      </c>
      <c r="I485" s="24">
        <v>2</v>
      </c>
      <c r="J485" s="25" t="s">
        <v>47</v>
      </c>
      <c r="K485" s="24" t="s">
        <v>1540</v>
      </c>
      <c r="L485" s="24"/>
      <c r="M485" s="24" t="s">
        <v>2017</v>
      </c>
      <c r="N485" s="24"/>
      <c r="O485" s="24" t="s">
        <v>1839</v>
      </c>
      <c r="P485" s="49">
        <v>45210</v>
      </c>
      <c r="Q485" s="49">
        <f t="shared" si="16"/>
        <v>90420</v>
      </c>
      <c r="R485" s="24" t="s">
        <v>230</v>
      </c>
      <c r="S485" s="66"/>
      <c r="T485" s="56" t="str">
        <f>IF(ISBLANK(VLOOKUP($E485,'Product Master'!B:F,5,FALSE)),"-",(VLOOKUP($E485,'Product Master'!B:F,5,FALSE)))</f>
        <v>-</v>
      </c>
      <c r="U485" s="24" t="s">
        <v>47</v>
      </c>
    </row>
    <row r="486" spans="1:21" ht="15">
      <c r="A486" s="24">
        <f t="shared" si="15"/>
        <v>485</v>
      </c>
      <c r="B486" s="25">
        <v>43243</v>
      </c>
      <c r="C486" s="55" t="str">
        <f>IFERROR(VLOOKUP($E486,'Product Master'!B:E,2,),"Enter Data in Product Master")</f>
        <v>i. Ion plus Fragment library kit</v>
      </c>
      <c r="D486" s="24">
        <f>VLOOKUP(E486,'Product Master'!B:G,6,)</f>
        <v>0</v>
      </c>
      <c r="E486" s="24">
        <v>4471252</v>
      </c>
      <c r="F486" s="24">
        <v>146050</v>
      </c>
      <c r="G486" s="24" t="str">
        <f>IFERROR(VLOOKUP(E486,'Product Master'!B:E,3,),"-")</f>
        <v>-</v>
      </c>
      <c r="H486" s="24" t="str">
        <f>IFERROR(VLOOKUP($E486,'Product Master'!B:E,4,),"-")</f>
        <v>10 Rxns</v>
      </c>
      <c r="I486" s="24">
        <v>2</v>
      </c>
      <c r="J486" s="25">
        <v>43434</v>
      </c>
      <c r="K486" s="67"/>
      <c r="L486" s="24"/>
      <c r="M486" s="24"/>
      <c r="N486" s="24"/>
      <c r="O486" s="24"/>
      <c r="P486" s="49"/>
      <c r="Q486" s="49">
        <f t="shared" si="16"/>
        <v>0</v>
      </c>
      <c r="R486" s="67"/>
      <c r="S486" s="66"/>
      <c r="T486" s="56">
        <f>IF(ISBLANK(VLOOKUP($E486,'Product Master'!B:F,5,FALSE)),"-",(VLOOKUP($E486,'Product Master'!B:F,5,FALSE)))</f>
        <v>-20</v>
      </c>
      <c r="U486" s="24" t="s">
        <v>2090</v>
      </c>
    </row>
    <row r="487" spans="1:21" ht="15">
      <c r="A487" s="24">
        <f t="shared" si="15"/>
        <v>486</v>
      </c>
      <c r="B487" s="25">
        <v>43243</v>
      </c>
      <c r="C487" s="55" t="str">
        <f>IFERROR(VLOOKUP($E487,'Product Master'!B:E,2,),"Enter Data in Product Master")</f>
        <v>ii. Ion shear plus reagents kit</v>
      </c>
      <c r="D487" s="24">
        <f>VLOOKUP(E487,'Product Master'!B:G,6,)</f>
        <v>0</v>
      </c>
      <c r="E487" s="24">
        <v>4471248</v>
      </c>
      <c r="F487" s="24">
        <v>1964641</v>
      </c>
      <c r="G487" s="24" t="str">
        <f>IFERROR(VLOOKUP(E487,'Product Master'!B:E,3,),"-")</f>
        <v>-</v>
      </c>
      <c r="H487" s="24" t="str">
        <f>IFERROR(VLOOKUP($E487,'Product Master'!B:E,4,),"-")</f>
        <v>20 Rxns</v>
      </c>
      <c r="I487" s="24">
        <v>2</v>
      </c>
      <c r="J487" s="25">
        <v>43678</v>
      </c>
      <c r="K487" s="67"/>
      <c r="L487" s="24"/>
      <c r="M487" s="24"/>
      <c r="N487" s="24"/>
      <c r="O487" s="24"/>
      <c r="P487" s="49"/>
      <c r="Q487" s="49">
        <f t="shared" si="16"/>
        <v>0</v>
      </c>
      <c r="R487" s="67"/>
      <c r="S487" s="66"/>
      <c r="T487" s="56">
        <f>IF(ISBLANK(VLOOKUP($E487,'Product Master'!B:F,5,FALSE)),"-",(VLOOKUP($E487,'Product Master'!B:F,5,FALSE)))</f>
        <v>-20</v>
      </c>
      <c r="U487" s="24" t="s">
        <v>2090</v>
      </c>
    </row>
    <row r="488" spans="1:21" ht="45">
      <c r="A488" s="24">
        <f t="shared" si="15"/>
        <v>487</v>
      </c>
      <c r="B488" s="25">
        <v>43243</v>
      </c>
      <c r="C488" s="55" t="str">
        <f>IFERROR(VLOOKUP($E488,'Product Master'!B:E,2,),"Enter Data in Product Master")</f>
        <v>Total RNA Human adult normal tissue- Tongue (Bio Chain)</v>
      </c>
      <c r="D488" s="24">
        <f>VLOOKUP(E488,'Product Master'!B:G,6,)</f>
        <v>0</v>
      </c>
      <c r="E488" s="24" t="s">
        <v>1200</v>
      </c>
      <c r="F488" s="24" t="s">
        <v>1416</v>
      </c>
      <c r="G488" s="24" t="str">
        <f>IFERROR(VLOOKUP(E488,'Product Master'!B:E,3,),"-")</f>
        <v>-</v>
      </c>
      <c r="H488" s="24" t="str">
        <f>IFERROR(VLOOKUP($E488,'Product Master'!B:E,4,),"-")</f>
        <v>50 ug</v>
      </c>
      <c r="I488" s="24">
        <v>1</v>
      </c>
      <c r="J488" s="25" t="s">
        <v>228</v>
      </c>
      <c r="K488" s="24" t="s">
        <v>1488</v>
      </c>
      <c r="L488" s="24"/>
      <c r="M488" s="24">
        <v>18190302</v>
      </c>
      <c r="N488" s="24"/>
      <c r="O488" s="24" t="s">
        <v>1840</v>
      </c>
      <c r="P488" s="49">
        <v>20480</v>
      </c>
      <c r="Q488" s="49">
        <f t="shared" si="16"/>
        <v>20480</v>
      </c>
      <c r="R488" s="24" t="s">
        <v>230</v>
      </c>
      <c r="S488" s="66"/>
      <c r="T488" s="56" t="str">
        <f>IF(ISBLANK(VLOOKUP($E488,'Product Master'!B:F,5,FALSE)),"-",(VLOOKUP($E488,'Product Master'!B:F,5,FALSE)))</f>
        <v>-</v>
      </c>
      <c r="U488" s="24" t="s">
        <v>2106</v>
      </c>
    </row>
    <row r="489" spans="1:21" ht="30">
      <c r="A489" s="24">
        <f t="shared" si="15"/>
        <v>488</v>
      </c>
      <c r="B489" s="25">
        <v>43243</v>
      </c>
      <c r="C489" s="55" t="str">
        <f>IFERROR(VLOOKUP($E489,'Product Master'!B:E,2,),"Enter Data in Product Master")</f>
        <v>PCR - Cooler starter set(Eppendorf)</v>
      </c>
      <c r="D489" s="24">
        <f>VLOOKUP(E489,'Product Master'!B:G,6,)</f>
        <v>0</v>
      </c>
      <c r="E489" s="24" t="s">
        <v>155</v>
      </c>
      <c r="F489" s="24" t="s">
        <v>1417</v>
      </c>
      <c r="G489" s="24" t="str">
        <f>IFERROR(VLOOKUP(E489,'Product Master'!B:E,3,),"-")</f>
        <v>-</v>
      </c>
      <c r="H489" s="24" t="str">
        <f>IFERROR(VLOOKUP($E489,'Product Master'!B:E,4,),"-")</f>
        <v>2 Pcs</v>
      </c>
      <c r="I489" s="24">
        <v>3</v>
      </c>
      <c r="J489" s="25" t="s">
        <v>228</v>
      </c>
      <c r="K489" s="24" t="s">
        <v>1546</v>
      </c>
      <c r="L489" s="24"/>
      <c r="M489" s="24">
        <v>3501910581</v>
      </c>
      <c r="N489" s="24"/>
      <c r="O489" s="24" t="s">
        <v>1841</v>
      </c>
      <c r="P489" s="49">
        <v>10854</v>
      </c>
      <c r="Q489" s="49">
        <f t="shared" si="16"/>
        <v>32562</v>
      </c>
      <c r="R489" s="24" t="s">
        <v>230</v>
      </c>
      <c r="S489" s="66"/>
      <c r="T489" s="56" t="str">
        <f>IF(ISBLANK(VLOOKUP($E489,'Product Master'!B:F,5,FALSE)),"-",(VLOOKUP($E489,'Product Master'!B:F,5,FALSE)))</f>
        <v xml:space="preserve">RT </v>
      </c>
      <c r="U489" s="24" t="s">
        <v>2089</v>
      </c>
    </row>
    <row r="490" spans="1:21" ht="30">
      <c r="A490" s="24">
        <f t="shared" si="15"/>
        <v>489</v>
      </c>
      <c r="B490" s="25">
        <v>43243</v>
      </c>
      <c r="C490" s="55" t="str">
        <f>IFERROR(VLOOKUP($E490,'Product Master'!B:E,2,),"Enter Data in Product Master")</f>
        <v xml:space="preserve">Iso Pack and Iso Rack Set </v>
      </c>
      <c r="D490" s="24">
        <f>VLOOKUP(E490,'Product Master'!B:G,6,)</f>
        <v>0</v>
      </c>
      <c r="E490" s="24" t="s">
        <v>683</v>
      </c>
      <c r="F490" s="24" t="s">
        <v>1418</v>
      </c>
      <c r="G490" s="24" t="str">
        <f>IFERROR(VLOOKUP(E490,'Product Master'!B:E,3,),"-")</f>
        <v>-</v>
      </c>
      <c r="H490" s="24">
        <f>IFERROR(VLOOKUP($E490,'Product Master'!B:E,4,),"-")</f>
        <v>1</v>
      </c>
      <c r="I490" s="24">
        <v>3</v>
      </c>
      <c r="J490" s="25" t="s">
        <v>228</v>
      </c>
      <c r="K490" s="24" t="s">
        <v>1546</v>
      </c>
      <c r="L490" s="24"/>
      <c r="M490" s="24">
        <v>3501910581</v>
      </c>
      <c r="N490" s="24"/>
      <c r="O490" s="24" t="s">
        <v>1841</v>
      </c>
      <c r="P490" s="49">
        <v>6354</v>
      </c>
      <c r="Q490" s="49">
        <f t="shared" si="16"/>
        <v>19062</v>
      </c>
      <c r="R490" s="24" t="s">
        <v>230</v>
      </c>
      <c r="S490" s="66"/>
      <c r="T490" s="56" t="str">
        <f>IF(ISBLANK(VLOOKUP($E490,'Product Master'!B:F,5,FALSE)),"-",(VLOOKUP($E490,'Product Master'!B:F,5,FALSE)))</f>
        <v xml:space="preserve">RT </v>
      </c>
      <c r="U490" s="24" t="s">
        <v>2089</v>
      </c>
    </row>
    <row r="491" spans="1:21" ht="45">
      <c r="A491" s="24">
        <f t="shared" si="15"/>
        <v>490</v>
      </c>
      <c r="B491" s="25">
        <v>43243</v>
      </c>
      <c r="C491" s="55" t="str">
        <f>IFERROR(VLOOKUP($E491,'Product Master'!B:E,2,),"Enter Data in Product Master")</f>
        <v>EB-3 Burkitt's lymphoma Cell Line</v>
      </c>
      <c r="D491" s="24">
        <f>VLOOKUP(E491,'Product Master'!B:G,6,)</f>
        <v>0</v>
      </c>
      <c r="E491" s="86" t="s">
        <v>872</v>
      </c>
      <c r="F491" s="24" t="s">
        <v>47</v>
      </c>
      <c r="G491" s="24" t="str">
        <f>IFERROR(VLOOKUP(E491,'Product Master'!B:E,3,),"-")</f>
        <v>-</v>
      </c>
      <c r="H491" s="24">
        <f>IFERROR(VLOOKUP($E491,'Product Master'!B:E,4,),"-")</f>
        <v>1</v>
      </c>
      <c r="I491" s="24">
        <v>1</v>
      </c>
      <c r="J491" s="25" t="s">
        <v>228</v>
      </c>
      <c r="K491" s="24" t="s">
        <v>1542</v>
      </c>
      <c r="L491" s="24"/>
      <c r="M491" s="24">
        <v>809</v>
      </c>
      <c r="N491" s="24"/>
      <c r="O491" s="24" t="s">
        <v>1842</v>
      </c>
      <c r="P491" s="49">
        <v>5000</v>
      </c>
      <c r="Q491" s="49">
        <f t="shared" si="16"/>
        <v>5000</v>
      </c>
      <c r="R491" s="24" t="s">
        <v>230</v>
      </c>
      <c r="S491" s="66"/>
      <c r="T491" s="56" t="str">
        <f>IF(ISBLANK(VLOOKUP($E491,'Product Master'!B:F,5,FALSE)),"-",(VLOOKUP($E491,'Product Master'!B:F,5,FALSE)))</f>
        <v>RT</v>
      </c>
      <c r="U491" s="24" t="s">
        <v>2085</v>
      </c>
    </row>
    <row r="492" spans="1:21" ht="45">
      <c r="A492" s="24">
        <f t="shared" si="15"/>
        <v>491</v>
      </c>
      <c r="B492" s="25">
        <v>43243</v>
      </c>
      <c r="C492" s="55" t="str">
        <f>IFERROR(VLOOKUP($E492,'Product Master'!B:E,2,),"Enter Data in Product Master")</f>
        <v>KG-1 Acute myelogenous leukemia Cell Line</v>
      </c>
      <c r="D492" s="24">
        <f>VLOOKUP(E492,'Product Master'!B:G,6,)</f>
        <v>0</v>
      </c>
      <c r="E492" s="86" t="s">
        <v>1045</v>
      </c>
      <c r="F492" s="24" t="s">
        <v>47</v>
      </c>
      <c r="G492" s="24" t="str">
        <f>IFERROR(VLOOKUP(E492,'Product Master'!B:E,3,),"-")</f>
        <v>-</v>
      </c>
      <c r="H492" s="24">
        <f>IFERROR(VLOOKUP($E492,'Product Master'!B:E,4,),"-")</f>
        <v>1</v>
      </c>
      <c r="I492" s="24">
        <v>1</v>
      </c>
      <c r="J492" s="25" t="s">
        <v>228</v>
      </c>
      <c r="K492" s="24" t="s">
        <v>1542</v>
      </c>
      <c r="L492" s="24"/>
      <c r="M492" s="24">
        <v>809</v>
      </c>
      <c r="N492" s="24"/>
      <c r="O492" s="24" t="s">
        <v>1842</v>
      </c>
      <c r="P492" s="49">
        <v>5000</v>
      </c>
      <c r="Q492" s="49">
        <f t="shared" si="16"/>
        <v>5000</v>
      </c>
      <c r="R492" s="24" t="s">
        <v>230</v>
      </c>
      <c r="S492" s="66"/>
      <c r="T492" s="56" t="str">
        <f>IF(ISBLANK(VLOOKUP($E492,'Product Master'!B:F,5,FALSE)),"-",(VLOOKUP($E492,'Product Master'!B:F,5,FALSE)))</f>
        <v>RT</v>
      </c>
      <c r="U492" s="24" t="s">
        <v>2085</v>
      </c>
    </row>
    <row r="493" spans="1:21" ht="45">
      <c r="A493" s="24">
        <f t="shared" si="15"/>
        <v>492</v>
      </c>
      <c r="B493" s="25">
        <v>43243</v>
      </c>
      <c r="C493" s="55" t="str">
        <f>IFERROR(VLOOKUP($E493,'Product Master'!B:E,2,),"Enter Data in Product Master")</f>
        <v>U-937  histiocytic lymphoma Cell Line</v>
      </c>
      <c r="D493" s="24">
        <f>VLOOKUP(E493,'Product Master'!B:G,6,)</f>
        <v>0</v>
      </c>
      <c r="E493" s="86" t="s">
        <v>1241</v>
      </c>
      <c r="F493" s="24" t="s">
        <v>47</v>
      </c>
      <c r="G493" s="24" t="str">
        <f>IFERROR(VLOOKUP(E493,'Product Master'!B:E,3,),"-")</f>
        <v>-</v>
      </c>
      <c r="H493" s="24">
        <f>IFERROR(VLOOKUP($E493,'Product Master'!B:E,4,),"-")</f>
        <v>1</v>
      </c>
      <c r="I493" s="24">
        <v>1</v>
      </c>
      <c r="J493" s="25" t="s">
        <v>228</v>
      </c>
      <c r="K493" s="24" t="s">
        <v>1542</v>
      </c>
      <c r="L493" s="24"/>
      <c r="M493" s="24">
        <v>809</v>
      </c>
      <c r="N493" s="24"/>
      <c r="O493" s="24" t="s">
        <v>1842</v>
      </c>
      <c r="P493" s="49">
        <v>5000</v>
      </c>
      <c r="Q493" s="49">
        <f t="shared" si="16"/>
        <v>5000</v>
      </c>
      <c r="R493" s="24" t="s">
        <v>230</v>
      </c>
      <c r="S493" s="66"/>
      <c r="T493" s="56" t="str">
        <f>IF(ISBLANK(VLOOKUP($E493,'Product Master'!B:F,5,FALSE)),"-",(VLOOKUP($E493,'Product Master'!B:F,5,FALSE)))</f>
        <v>RT</v>
      </c>
      <c r="U493" s="24" t="s">
        <v>2085</v>
      </c>
    </row>
    <row r="494" spans="1:21" ht="45">
      <c r="A494" s="24">
        <f t="shared" si="15"/>
        <v>493</v>
      </c>
      <c r="B494" s="25">
        <v>43243</v>
      </c>
      <c r="C494" s="55" t="str">
        <f>IFERROR(VLOOKUP($E494,'Product Master'!B:E,2,),"Enter Data in Product Master")</f>
        <v>Filter tips 1000 ul Tarson</v>
      </c>
      <c r="D494" s="24">
        <f>VLOOKUP(E494,'Product Master'!B:G,6,)</f>
        <v>0</v>
      </c>
      <c r="E494" s="86">
        <v>527106</v>
      </c>
      <c r="F494" s="24" t="s">
        <v>1403</v>
      </c>
      <c r="G494" s="24" t="str">
        <f>IFERROR(VLOOKUP(E494,'Product Master'!B:E,3,),"-")</f>
        <v>Box</v>
      </c>
      <c r="H494" s="24" t="str">
        <f>IFERROR(VLOOKUP($E494,'Product Master'!B:E,4,),"-")</f>
        <v>500 pcs</v>
      </c>
      <c r="I494" s="24">
        <v>32</v>
      </c>
      <c r="J494" s="25" t="s">
        <v>228</v>
      </c>
      <c r="K494" s="67" t="s">
        <v>1492</v>
      </c>
      <c r="L494" s="24"/>
      <c r="M494" s="24" t="s">
        <v>2018</v>
      </c>
      <c r="N494" s="24"/>
      <c r="O494" s="24" t="s">
        <v>1843</v>
      </c>
      <c r="P494" s="49">
        <v>959.2</v>
      </c>
      <c r="Q494" s="49">
        <f t="shared" si="16"/>
        <v>30694.400000000001</v>
      </c>
      <c r="R494" s="24" t="s">
        <v>230</v>
      </c>
      <c r="S494" s="66"/>
      <c r="T494" s="56" t="str">
        <f>IF(ISBLANK(VLOOKUP($E494,'Product Master'!B:F,5,FALSE)),"-",(VLOOKUP($E494,'Product Master'!B:F,5,FALSE)))</f>
        <v xml:space="preserve">RT </v>
      </c>
      <c r="U494" s="24" t="s">
        <v>2089</v>
      </c>
    </row>
    <row r="495" spans="1:21" ht="45">
      <c r="A495" s="24">
        <f t="shared" si="15"/>
        <v>494</v>
      </c>
      <c r="B495" s="25">
        <v>43243</v>
      </c>
      <c r="C495" s="55" t="str">
        <f>IFERROR(VLOOKUP($E495,'Product Master'!B:E,2,),"Enter Data in Product Master")</f>
        <v>Filter Tips 10/20 ul Tarson</v>
      </c>
      <c r="D495" s="24">
        <f>VLOOKUP(E495,'Product Master'!B:G,6,)</f>
        <v>0</v>
      </c>
      <c r="E495" s="86">
        <v>527108</v>
      </c>
      <c r="F495" s="24" t="s">
        <v>135</v>
      </c>
      <c r="G495" s="24" t="str">
        <f>IFERROR(VLOOKUP(E495,'Product Master'!B:E,3,),"-")</f>
        <v>Box</v>
      </c>
      <c r="H495" s="24" t="str">
        <f>IFERROR(VLOOKUP($E495,'Product Master'!B:E,4,),"-")</f>
        <v>1000 Pcs</v>
      </c>
      <c r="I495" s="24">
        <v>50</v>
      </c>
      <c r="J495" s="25" t="s">
        <v>228</v>
      </c>
      <c r="K495" s="67" t="s">
        <v>1492</v>
      </c>
      <c r="L495" s="24"/>
      <c r="M495" s="24" t="s">
        <v>2018</v>
      </c>
      <c r="N495" s="24"/>
      <c r="O495" s="24" t="s">
        <v>1843</v>
      </c>
      <c r="P495" s="49">
        <v>1569</v>
      </c>
      <c r="Q495" s="49">
        <f t="shared" si="16"/>
        <v>78450</v>
      </c>
      <c r="R495" s="24" t="s">
        <v>230</v>
      </c>
      <c r="S495" s="66"/>
      <c r="T495" s="56" t="str">
        <f>IF(ISBLANK(VLOOKUP($E495,'Product Master'!B:F,5,FALSE)),"-",(VLOOKUP($E495,'Product Master'!B:F,5,FALSE)))</f>
        <v xml:space="preserve">RT </v>
      </c>
      <c r="U495" s="24" t="s">
        <v>2089</v>
      </c>
    </row>
    <row r="496" spans="1:21" ht="30">
      <c r="A496" s="24">
        <f t="shared" si="15"/>
        <v>495</v>
      </c>
      <c r="B496" s="25">
        <v>43243</v>
      </c>
      <c r="C496" s="55" t="str">
        <f>IFERROR(VLOOKUP($E496,'Product Master'!B:E,2,),"Enter Data in Product Master")</f>
        <v xml:space="preserve">Nutrient Mixture F-12 Ham </v>
      </c>
      <c r="D496" s="24">
        <f>VLOOKUP(E496,'Product Master'!B:G,6,)</f>
        <v>0</v>
      </c>
      <c r="E496" s="86" t="s">
        <v>48</v>
      </c>
      <c r="F496" s="24" t="s">
        <v>227</v>
      </c>
      <c r="G496" s="24" t="str">
        <f>IFERROR(VLOOKUP(E496,'Product Master'!B:E,3,),"-")</f>
        <v>Pack</v>
      </c>
      <c r="H496" s="24" t="str">
        <f>IFERROR(VLOOKUP($E496,'Product Master'!B:E,4,),"-")</f>
        <v>500*6 ml</v>
      </c>
      <c r="I496" s="24">
        <v>1</v>
      </c>
      <c r="J496" s="25">
        <v>43617</v>
      </c>
      <c r="K496" s="67" t="s">
        <v>1547</v>
      </c>
      <c r="L496" s="24"/>
      <c r="M496" s="24">
        <v>1964</v>
      </c>
      <c r="N496" s="24"/>
      <c r="O496" s="24" t="s">
        <v>1844</v>
      </c>
      <c r="P496" s="49">
        <v>4915.2</v>
      </c>
      <c r="Q496" s="49">
        <f t="shared" si="16"/>
        <v>4915.2</v>
      </c>
      <c r="R496" s="24" t="s">
        <v>230</v>
      </c>
      <c r="S496" s="66"/>
      <c r="T496" s="56" t="str">
        <f>IF(ISBLANK(VLOOKUP($E496,'Product Master'!B:F,5,FALSE)),"-",(VLOOKUP($E496,'Product Master'!B:F,5,FALSE)))</f>
        <v>2-8°C</v>
      </c>
      <c r="U496" s="24" t="s">
        <v>2096</v>
      </c>
    </row>
    <row r="497" spans="1:21" ht="30">
      <c r="A497" s="24">
        <f t="shared" si="15"/>
        <v>496</v>
      </c>
      <c r="B497" s="25">
        <v>43243</v>
      </c>
      <c r="C497" s="55" t="str">
        <f>IFERROR(VLOOKUP($E497,'Product Master'!B:E,2,),"Enter Data in Product Master")</f>
        <v>Fetal Bovine serum</v>
      </c>
      <c r="D497" s="24">
        <f>VLOOKUP(E497,'Product Master'!B:G,6,)</f>
        <v>0</v>
      </c>
      <c r="E497" s="86" t="s">
        <v>51</v>
      </c>
      <c r="F497" s="24" t="s">
        <v>125</v>
      </c>
      <c r="G497" s="24" t="str">
        <f>IFERROR(VLOOKUP(E497,'Product Master'!B:E,3,),"-")</f>
        <v>Bottle</v>
      </c>
      <c r="H497" s="24" t="str">
        <f>IFERROR(VLOOKUP($E497,'Product Master'!B:E,4,),"-")</f>
        <v>100 ml</v>
      </c>
      <c r="I497" s="24">
        <v>1</v>
      </c>
      <c r="J497" s="25">
        <v>44440</v>
      </c>
      <c r="K497" s="67" t="s">
        <v>1548</v>
      </c>
      <c r="L497" s="24"/>
      <c r="M497" s="24">
        <v>1963</v>
      </c>
      <c r="N497" s="24"/>
      <c r="O497" s="24" t="s">
        <v>1845</v>
      </c>
      <c r="P497" s="49">
        <v>2200</v>
      </c>
      <c r="Q497" s="49">
        <f t="shared" si="16"/>
        <v>2200</v>
      </c>
      <c r="R497" s="24" t="s">
        <v>230</v>
      </c>
      <c r="S497" s="66"/>
      <c r="T497" s="56">
        <f>IF(ISBLANK(VLOOKUP($E497,'Product Master'!B:F,5,FALSE)),"-",(VLOOKUP($E497,'Product Master'!B:F,5,FALSE)))</f>
        <v>-20</v>
      </c>
      <c r="U497" s="24" t="s">
        <v>2090</v>
      </c>
    </row>
    <row r="498" spans="1:21" ht="30">
      <c r="A498" s="24">
        <f t="shared" si="15"/>
        <v>497</v>
      </c>
      <c r="B498" s="25">
        <v>43243</v>
      </c>
      <c r="C498" s="55" t="str">
        <f>IFERROR(VLOOKUP($E498,'Product Master'!B:E,2,),"Enter Data in Product Master")</f>
        <v>L-Glutamine 200 nm solution</v>
      </c>
      <c r="D498" s="24">
        <f>VLOOKUP(E498,'Product Master'!B:G,6,)</f>
        <v>0</v>
      </c>
      <c r="E498" s="86" t="s">
        <v>1233</v>
      </c>
      <c r="F498" s="24" t="s">
        <v>1419</v>
      </c>
      <c r="G498" s="24" t="str">
        <f>IFERROR(VLOOKUP(E498,'Product Master'!B:E,3,),"-")</f>
        <v>-</v>
      </c>
      <c r="H498" s="24" t="str">
        <f>IFERROR(VLOOKUP($E498,'Product Master'!B:E,4,),"-")</f>
        <v>500 ml</v>
      </c>
      <c r="I498" s="24">
        <v>2</v>
      </c>
      <c r="J498" s="25">
        <v>43617</v>
      </c>
      <c r="K498" s="67" t="s">
        <v>1548</v>
      </c>
      <c r="L498" s="24"/>
      <c r="M498" s="24">
        <v>1963</v>
      </c>
      <c r="N498" s="24"/>
      <c r="O498" s="24" t="s">
        <v>1845</v>
      </c>
      <c r="P498" s="49">
        <v>5201</v>
      </c>
      <c r="Q498" s="49">
        <f t="shared" si="16"/>
        <v>10402</v>
      </c>
      <c r="R498" s="24" t="s">
        <v>230</v>
      </c>
      <c r="S498" s="66"/>
      <c r="T498" s="56">
        <f>IF(ISBLANK(VLOOKUP($E498,'Product Master'!B:F,5,FALSE)),"-",(VLOOKUP($E498,'Product Master'!B:F,5,FALSE)))</f>
        <v>-20</v>
      </c>
      <c r="U498" s="24" t="s">
        <v>2090</v>
      </c>
    </row>
    <row r="499" spans="1:21" ht="30">
      <c r="A499" s="24">
        <f t="shared" si="15"/>
        <v>498</v>
      </c>
      <c r="B499" s="25">
        <v>43243</v>
      </c>
      <c r="C499" s="55" t="str">
        <f>IFERROR(VLOOKUP($E499,'Product Master'!B:E,2,),"Enter Data in Product Master")</f>
        <v>Leibovitz L-15 Medium</v>
      </c>
      <c r="D499" s="24">
        <f>VLOOKUP(E499,'Product Master'!B:G,6,)</f>
        <v>0</v>
      </c>
      <c r="E499" s="86" t="s">
        <v>71</v>
      </c>
      <c r="F499" s="24" t="s">
        <v>1420</v>
      </c>
      <c r="G499" s="24" t="str">
        <f>IFERROR(VLOOKUP(E499,'Product Master'!B:E,3,),"-")</f>
        <v>Bottle</v>
      </c>
      <c r="H499" s="24" t="str">
        <f>IFERROR(VLOOKUP($E499,'Product Master'!B:E,4,),"-")</f>
        <v>500*6 ml</v>
      </c>
      <c r="I499" s="24">
        <v>1</v>
      </c>
      <c r="J499" s="25">
        <v>43586</v>
      </c>
      <c r="K499" s="24" t="s">
        <v>1549</v>
      </c>
      <c r="L499" s="24"/>
      <c r="M499" s="24">
        <v>1962</v>
      </c>
      <c r="N499" s="24"/>
      <c r="O499" s="24" t="s">
        <v>1846</v>
      </c>
      <c r="P499" s="49">
        <v>5444</v>
      </c>
      <c r="Q499" s="49">
        <f t="shared" si="16"/>
        <v>5444</v>
      </c>
      <c r="R499" s="24" t="s">
        <v>230</v>
      </c>
      <c r="S499" s="66"/>
      <c r="T499" s="56" t="str">
        <f>IF(ISBLANK(VLOOKUP($E499,'Product Master'!B:F,5,FALSE)),"-",(VLOOKUP($E499,'Product Master'!B:F,5,FALSE)))</f>
        <v>2-8°C</v>
      </c>
      <c r="U499" s="24" t="s">
        <v>2096</v>
      </c>
    </row>
    <row r="500" spans="1:21" ht="30">
      <c r="A500" s="24">
        <f t="shared" si="15"/>
        <v>499</v>
      </c>
      <c r="B500" s="25">
        <v>43243</v>
      </c>
      <c r="C500" s="55" t="str">
        <f>IFERROR(VLOOKUP($E500,'Product Master'!B:E,2,),"Enter Data in Product Master")</f>
        <v>Antibiotics solution 100 X</v>
      </c>
      <c r="D500" s="24">
        <f>VLOOKUP(E500,'Product Master'!B:G,6,)</f>
        <v>0</v>
      </c>
      <c r="E500" s="86" t="s">
        <v>55</v>
      </c>
      <c r="F500" s="24" t="s">
        <v>1421</v>
      </c>
      <c r="G500" s="24" t="str">
        <f>IFERROR(VLOOKUP(E500,'Product Master'!B:E,3,),"-")</f>
        <v>Pack</v>
      </c>
      <c r="H500" s="24" t="str">
        <f>IFERROR(VLOOKUP($E500,'Product Master'!B:E,4,),"-")</f>
        <v>100 ml*5</v>
      </c>
      <c r="I500" s="24">
        <v>1</v>
      </c>
      <c r="J500" s="25">
        <v>43586</v>
      </c>
      <c r="K500" s="24" t="s">
        <v>1549</v>
      </c>
      <c r="L500" s="24"/>
      <c r="M500" s="24">
        <v>1962</v>
      </c>
      <c r="N500" s="24"/>
      <c r="O500" s="24" t="s">
        <v>1846</v>
      </c>
      <c r="P500" s="49">
        <v>4179.2</v>
      </c>
      <c r="Q500" s="49">
        <f t="shared" si="16"/>
        <v>4179.2</v>
      </c>
      <c r="R500" s="24" t="s">
        <v>230</v>
      </c>
      <c r="S500" s="66"/>
      <c r="T500" s="56">
        <f>IF(ISBLANK(VLOOKUP($E500,'Product Master'!B:F,5,FALSE)),"-",(VLOOKUP($E500,'Product Master'!B:F,5,FALSE)))</f>
        <v>-20</v>
      </c>
      <c r="U500" s="24" t="s">
        <v>2090</v>
      </c>
    </row>
    <row r="501" spans="1:21" ht="45">
      <c r="A501" s="24">
        <f t="shared" si="15"/>
        <v>500</v>
      </c>
      <c r="B501" s="25">
        <v>43243</v>
      </c>
      <c r="C501" s="55" t="str">
        <f>IFERROR(VLOOKUP($E501,'Product Master'!B:E,2,),"Enter Data in Product Master")</f>
        <v>JetSeq Clean (BioLine)</v>
      </c>
      <c r="D501" s="24">
        <f>VLOOKUP(E501,'Product Master'!B:G,6,)</f>
        <v>0</v>
      </c>
      <c r="E501" s="86" t="s">
        <v>803</v>
      </c>
      <c r="F501" s="24" t="s">
        <v>1422</v>
      </c>
      <c r="G501" s="24" t="str">
        <f>IFERROR(VLOOKUP(E501,'Product Master'!B:E,3,),"-")</f>
        <v>-</v>
      </c>
      <c r="H501" s="24" t="str">
        <f>IFERROR(VLOOKUP($E501,'Product Master'!B:E,4,),"-")</f>
        <v>50 ml</v>
      </c>
      <c r="I501" s="24">
        <v>2</v>
      </c>
      <c r="J501" s="25">
        <v>43678</v>
      </c>
      <c r="K501" s="24" t="s">
        <v>1550</v>
      </c>
      <c r="L501" s="24"/>
      <c r="M501" s="24" t="s">
        <v>2019</v>
      </c>
      <c r="N501" s="24"/>
      <c r="O501" s="24" t="s">
        <v>1847</v>
      </c>
      <c r="P501" s="49">
        <v>76000</v>
      </c>
      <c r="Q501" s="49">
        <f t="shared" si="16"/>
        <v>152000</v>
      </c>
      <c r="R501" s="24" t="s">
        <v>230</v>
      </c>
      <c r="S501" s="66"/>
      <c r="T501" s="56" t="str">
        <f>IF(ISBLANK(VLOOKUP($E501,'Product Master'!B:F,5,FALSE)),"-",(VLOOKUP($E501,'Product Master'!B:F,5,FALSE)))</f>
        <v>2-8°C</v>
      </c>
      <c r="U501" s="24" t="s">
        <v>2096</v>
      </c>
    </row>
    <row r="502" spans="1:21" ht="45">
      <c r="A502" s="24">
        <f t="shared" si="15"/>
        <v>501</v>
      </c>
      <c r="B502" s="25">
        <v>43244</v>
      </c>
      <c r="C502" s="55" t="str">
        <f>IFERROR(VLOOKUP($E502,'Product Master'!B:E,2,),"Enter Data in Product Master")</f>
        <v xml:space="preserve">Taqplasmid3 </v>
      </c>
      <c r="D502" s="24">
        <f>VLOOKUP(E502,'Product Master'!B:G,6,)</f>
        <v>0</v>
      </c>
      <c r="E502" s="86" t="s">
        <v>724</v>
      </c>
      <c r="F502" s="24">
        <v>2332574</v>
      </c>
      <c r="G502" s="24" t="str">
        <f>IFERROR(VLOOKUP(E502,'Product Master'!B:E,3,),"-")</f>
        <v>-</v>
      </c>
      <c r="H502" s="24" t="str">
        <f>IFERROR(VLOOKUP($E502,'Product Master'!B:E,4,),"-")</f>
        <v>5 ug</v>
      </c>
      <c r="I502" s="24">
        <v>1</v>
      </c>
      <c r="J502" s="25" t="s">
        <v>228</v>
      </c>
      <c r="K502" s="24" t="s">
        <v>1551</v>
      </c>
      <c r="L502" s="24"/>
      <c r="M502" s="24">
        <v>1203163865</v>
      </c>
      <c r="N502" s="24"/>
      <c r="O502" s="24" t="s">
        <v>1848</v>
      </c>
      <c r="P502" s="49">
        <f>10372+2938</f>
        <v>13310</v>
      </c>
      <c r="Q502" s="49">
        <f t="shared" si="16"/>
        <v>13310</v>
      </c>
      <c r="R502" s="24" t="s">
        <v>230</v>
      </c>
      <c r="S502" s="66"/>
      <c r="T502" s="56" t="str">
        <f>IF(ISBLANK(VLOOKUP($E502,'Product Master'!B:F,5,FALSE)),"-",(VLOOKUP($E502,'Product Master'!B:F,5,FALSE)))</f>
        <v>AT</v>
      </c>
      <c r="U502" s="24" t="s">
        <v>2086</v>
      </c>
    </row>
    <row r="503" spans="1:21" ht="30">
      <c r="A503" s="24">
        <f t="shared" si="15"/>
        <v>502</v>
      </c>
      <c r="B503" s="25">
        <v>43244</v>
      </c>
      <c r="C503" s="55" t="str">
        <f>IFERROR(VLOOKUP($E503,'Product Master'!B:E,2,),"Enter Data in Product Master")</f>
        <v xml:space="preserve">Taqplasmid5 </v>
      </c>
      <c r="D503" s="24">
        <f>VLOOKUP(E503,'Product Master'!B:G,6,)</f>
        <v>0</v>
      </c>
      <c r="E503" s="86" t="s">
        <v>726</v>
      </c>
      <c r="F503" s="24">
        <v>2332575</v>
      </c>
      <c r="G503" s="24" t="str">
        <f>IFERROR(VLOOKUP(E503,'Product Master'!B:E,3,),"-")</f>
        <v>-</v>
      </c>
      <c r="H503" s="24" t="str">
        <f>IFERROR(VLOOKUP($E503,'Product Master'!B:E,4,),"-")</f>
        <v>5 ug</v>
      </c>
      <c r="I503" s="24">
        <v>1</v>
      </c>
      <c r="J503" s="25" t="s">
        <v>228</v>
      </c>
      <c r="K503" s="24"/>
      <c r="L503" s="24"/>
      <c r="M503" s="24"/>
      <c r="N503" s="24"/>
      <c r="O503" s="24"/>
      <c r="P503" s="49">
        <f>12936+2938</f>
        <v>15874</v>
      </c>
      <c r="Q503" s="49">
        <f t="shared" si="16"/>
        <v>15874</v>
      </c>
      <c r="R503" s="24" t="s">
        <v>230</v>
      </c>
      <c r="S503" s="66"/>
      <c r="T503" s="56" t="str">
        <f>IF(ISBLANK(VLOOKUP($E503,'Product Master'!B:F,5,FALSE)),"-",(VLOOKUP($E503,'Product Master'!B:F,5,FALSE)))</f>
        <v>AT</v>
      </c>
      <c r="U503" s="24" t="s">
        <v>2086</v>
      </c>
    </row>
    <row r="504" spans="1:21" ht="30">
      <c r="A504" s="24">
        <f t="shared" si="15"/>
        <v>503</v>
      </c>
      <c r="B504" s="25">
        <v>43244</v>
      </c>
      <c r="C504" s="55" t="str">
        <f>IFERROR(VLOOKUP($E504,'Product Master'!B:E,2,),"Enter Data in Product Master")</f>
        <v>Taqplasmid11</v>
      </c>
      <c r="D504" s="24">
        <f>VLOOKUP(E504,'Product Master'!B:G,6,)</f>
        <v>0</v>
      </c>
      <c r="E504" s="86" t="s">
        <v>722</v>
      </c>
      <c r="F504" s="24">
        <v>2332576</v>
      </c>
      <c r="G504" s="24" t="str">
        <f>IFERROR(VLOOKUP(E504,'Product Master'!B:E,3,),"-")</f>
        <v>-</v>
      </c>
      <c r="H504" s="24" t="str">
        <f>IFERROR(VLOOKUP($E504,'Product Master'!B:E,4,),"-")</f>
        <v>5 ug</v>
      </c>
      <c r="I504" s="24">
        <v>1</v>
      </c>
      <c r="J504" s="25" t="s">
        <v>228</v>
      </c>
      <c r="K504" s="24"/>
      <c r="L504" s="24"/>
      <c r="M504" s="24"/>
      <c r="N504" s="24"/>
      <c r="O504" s="24"/>
      <c r="P504" s="49">
        <f>31718+2938</f>
        <v>34656</v>
      </c>
      <c r="Q504" s="49">
        <f t="shared" si="16"/>
        <v>34656</v>
      </c>
      <c r="R504" s="24" t="s">
        <v>230</v>
      </c>
      <c r="S504" s="66"/>
      <c r="T504" s="56" t="str">
        <f>IF(ISBLANK(VLOOKUP($E504,'Product Master'!B:F,5,FALSE)),"-",(VLOOKUP($E504,'Product Master'!B:F,5,FALSE)))</f>
        <v>AT</v>
      </c>
      <c r="U504" s="24" t="s">
        <v>2086</v>
      </c>
    </row>
    <row r="505" spans="1:21" ht="60">
      <c r="A505" s="24">
        <f t="shared" si="15"/>
        <v>504</v>
      </c>
      <c r="B505" s="25">
        <v>43244</v>
      </c>
      <c r="C505" s="55" t="str">
        <f>IFERROR(VLOOKUP($E505,'Product Master'!B:E,2,),"Enter Data in Product Master")</f>
        <v>CD326 (EpCAM) Microbeads human</v>
      </c>
      <c r="D505" s="24">
        <f>VLOOKUP(E505,'Product Master'!B:G,6,)</f>
        <v>0</v>
      </c>
      <c r="E505" s="86" t="s">
        <v>625</v>
      </c>
      <c r="F505" s="24">
        <v>5180427201</v>
      </c>
      <c r="G505" s="24" t="str">
        <f>IFERROR(VLOOKUP(E505,'Product Master'!B:E,3,),"-")</f>
        <v>-</v>
      </c>
      <c r="H505" s="24" t="str">
        <f>IFERROR(VLOOKUP($E505,'Product Master'!B:E,4,),"-")</f>
        <v>2 ml</v>
      </c>
      <c r="I505" s="24">
        <v>1</v>
      </c>
      <c r="J505" s="25">
        <v>43491</v>
      </c>
      <c r="K505" s="24" t="s">
        <v>1552</v>
      </c>
      <c r="L505" s="24"/>
      <c r="M505" s="24" t="s">
        <v>2020</v>
      </c>
      <c r="N505" s="24"/>
      <c r="O505" s="24" t="s">
        <v>1849</v>
      </c>
      <c r="P505" s="49">
        <v>57330</v>
      </c>
      <c r="Q505" s="49">
        <f t="shared" si="16"/>
        <v>57330</v>
      </c>
      <c r="R505" s="24" t="s">
        <v>230</v>
      </c>
      <c r="S505" s="66"/>
      <c r="T505" s="56" t="str">
        <f>IF(ISBLANK(VLOOKUP($E505,'Product Master'!B:F,5,FALSE)),"-",(VLOOKUP($E505,'Product Master'!B:F,5,FALSE)))</f>
        <v>2-8°C</v>
      </c>
      <c r="U505" s="24" t="s">
        <v>2096</v>
      </c>
    </row>
    <row r="506" spans="1:21" ht="30">
      <c r="A506" s="24">
        <f t="shared" si="15"/>
        <v>505</v>
      </c>
      <c r="B506" s="25">
        <v>43244</v>
      </c>
      <c r="C506" s="55" t="str">
        <f>IFERROR(VLOOKUP($E506,'Product Master'!B:E,2,),"Enter Data in Product Master")</f>
        <v>CD133 MicroBead Kit-Tumor tissue human</v>
      </c>
      <c r="D506" s="24">
        <f>VLOOKUP(E506,'Product Master'!B:G,6,)</f>
        <v>0</v>
      </c>
      <c r="E506" s="86" t="s">
        <v>664</v>
      </c>
      <c r="F506" s="24">
        <v>5180503082</v>
      </c>
      <c r="G506" s="24" t="str">
        <f>IFERROR(VLOOKUP(E506,'Product Master'!B:E,3,),"-")</f>
        <v>-</v>
      </c>
      <c r="H506" s="24" t="str">
        <f>IFERROR(VLOOKUP($E506,'Product Master'!B:E,4,),"-")</f>
        <v>2*2 ml</v>
      </c>
      <c r="I506" s="24">
        <v>1</v>
      </c>
      <c r="J506" s="25">
        <v>43406</v>
      </c>
      <c r="K506" s="24"/>
      <c r="L506" s="24" t="s">
        <v>1672</v>
      </c>
      <c r="M506" s="24"/>
      <c r="N506" s="24"/>
      <c r="O506" s="24"/>
      <c r="P506" s="49">
        <v>74802</v>
      </c>
      <c r="Q506" s="49">
        <f t="shared" si="16"/>
        <v>74802</v>
      </c>
      <c r="R506" s="24"/>
      <c r="S506" s="66"/>
      <c r="T506" s="56" t="str">
        <f>IF(ISBLANK(VLOOKUP($E506,'Product Master'!B:F,5,FALSE)),"-",(VLOOKUP($E506,'Product Master'!B:F,5,FALSE)))</f>
        <v>-</v>
      </c>
      <c r="U506" s="24"/>
    </row>
    <row r="507" spans="1:21" ht="15">
      <c r="A507" s="24">
        <f t="shared" si="15"/>
        <v>506</v>
      </c>
      <c r="B507" s="25">
        <v>43244</v>
      </c>
      <c r="C507" s="55" t="str">
        <f>IFERROR(VLOOKUP($E507,'Product Master'!B:E,2,),"Enter Data in Product Master")</f>
        <v>Anti-ErbB-2 Microbeads human</v>
      </c>
      <c r="D507" s="24">
        <f>VLOOKUP(E507,'Product Master'!B:G,6,)</f>
        <v>0</v>
      </c>
      <c r="E507" s="86" t="s">
        <v>630</v>
      </c>
      <c r="F507" s="24">
        <v>5180418018</v>
      </c>
      <c r="G507" s="24" t="str">
        <f>IFERROR(VLOOKUP(E507,'Product Master'!B:E,3,),"-")</f>
        <v>-</v>
      </c>
      <c r="H507" s="24" t="str">
        <f>IFERROR(VLOOKUP($E507,'Product Master'!B:E,4,),"-")</f>
        <v>2 ml</v>
      </c>
      <c r="I507" s="24">
        <v>1</v>
      </c>
      <c r="J507" s="25">
        <v>43391</v>
      </c>
      <c r="K507" s="24"/>
      <c r="L507" s="24" t="s">
        <v>1672</v>
      </c>
      <c r="M507" s="24"/>
      <c r="N507" s="24"/>
      <c r="O507" s="24"/>
      <c r="P507" s="49">
        <v>57330</v>
      </c>
      <c r="Q507" s="49">
        <f t="shared" si="16"/>
        <v>57330</v>
      </c>
      <c r="R507" s="24"/>
      <c r="S507" s="66"/>
      <c r="T507" s="56" t="str">
        <f>IF(ISBLANK(VLOOKUP($E507,'Product Master'!B:F,5,FALSE)),"-",(VLOOKUP($E507,'Product Master'!B:F,5,FALSE)))</f>
        <v>-</v>
      </c>
      <c r="U507" s="24"/>
    </row>
    <row r="508" spans="1:21" ht="30">
      <c r="A508" s="24">
        <f t="shared" si="15"/>
        <v>507</v>
      </c>
      <c r="B508" s="25">
        <v>43244</v>
      </c>
      <c r="C508" s="55" t="str">
        <f>IFERROR(VLOOKUP($E508,'Product Master'!B:E,2,),"Enter Data in Product Master")</f>
        <v>Anti melanoma (MCSP) Microbeads human</v>
      </c>
      <c r="D508" s="24">
        <f>VLOOKUP(E508,'Product Master'!B:G,6,)</f>
        <v>0</v>
      </c>
      <c r="E508" s="86" t="s">
        <v>627</v>
      </c>
      <c r="F508" s="24">
        <v>5180503037</v>
      </c>
      <c r="G508" s="24" t="str">
        <f>IFERROR(VLOOKUP(E508,'Product Master'!B:E,3,),"-")</f>
        <v>-</v>
      </c>
      <c r="H508" s="24" t="str">
        <f>IFERROR(VLOOKUP($E508,'Product Master'!B:E,4,),"-")</f>
        <v>2 ml</v>
      </c>
      <c r="I508" s="24">
        <v>1</v>
      </c>
      <c r="J508" s="25">
        <v>43406</v>
      </c>
      <c r="K508" s="24"/>
      <c r="L508" s="24" t="s">
        <v>1672</v>
      </c>
      <c r="M508" s="24"/>
      <c r="N508" s="24"/>
      <c r="O508" s="24"/>
      <c r="P508" s="49">
        <v>57330</v>
      </c>
      <c r="Q508" s="49">
        <f t="shared" si="16"/>
        <v>57330</v>
      </c>
      <c r="R508" s="24"/>
      <c r="S508" s="66"/>
      <c r="T508" s="56" t="str">
        <f>IF(ISBLANK(VLOOKUP($E508,'Product Master'!B:F,5,FALSE)),"-",(VLOOKUP($E508,'Product Master'!B:F,5,FALSE)))</f>
        <v>-</v>
      </c>
      <c r="U508" s="24"/>
    </row>
    <row r="509" spans="1:21" ht="30">
      <c r="A509" s="24">
        <f t="shared" si="15"/>
        <v>508</v>
      </c>
      <c r="B509" s="25">
        <v>43244</v>
      </c>
      <c r="C509" s="55" t="str">
        <f>IFERROR(VLOOKUP($E509,'Product Master'!B:E,2,),"Enter Data in Product Master")</f>
        <v>Carcinoma Cell enrichment kit human</v>
      </c>
      <c r="D509" s="24">
        <f>VLOOKUP(E509,'Product Master'!B:G,6,)</f>
        <v>0</v>
      </c>
      <c r="E509" s="86" t="s">
        <v>623</v>
      </c>
      <c r="F509" s="24">
        <v>5180426357</v>
      </c>
      <c r="G509" s="24" t="str">
        <f>IFERROR(VLOOKUP(E509,'Product Master'!B:E,3,),"-")</f>
        <v>-</v>
      </c>
      <c r="H509" s="24" t="str">
        <f>IFERROR(VLOOKUP($E509,'Product Master'!B:E,4,),"-")</f>
        <v>5*50,2*2 ml</v>
      </c>
      <c r="I509" s="24">
        <v>1</v>
      </c>
      <c r="J509" s="25">
        <v>43399</v>
      </c>
      <c r="K509" s="24"/>
      <c r="L509" s="24" t="s">
        <v>1672</v>
      </c>
      <c r="M509" s="24"/>
      <c r="N509" s="24"/>
      <c r="O509" s="24"/>
      <c r="P509" s="49">
        <v>73255</v>
      </c>
      <c r="Q509" s="49">
        <f t="shared" si="16"/>
        <v>73255</v>
      </c>
      <c r="R509" s="24"/>
      <c r="S509" s="66"/>
      <c r="T509" s="56" t="str">
        <f>IF(ISBLANK(VLOOKUP($E509,'Product Master'!B:F,5,FALSE)),"-",(VLOOKUP($E509,'Product Master'!B:F,5,FALSE)))</f>
        <v>-</v>
      </c>
      <c r="U509" s="24"/>
    </row>
    <row r="510" spans="1:21" ht="15">
      <c r="A510" s="24">
        <f t="shared" si="15"/>
        <v>509</v>
      </c>
      <c r="B510" s="25">
        <v>43244</v>
      </c>
      <c r="C510" s="55" t="str">
        <f>IFERROR(VLOOKUP($E510,'Product Master'!B:E,2,),"Enter Data in Product Master")</f>
        <v>CD44 Microbeads human</v>
      </c>
      <c r="D510" s="24">
        <f>VLOOKUP(E510,'Product Master'!B:G,6,)</f>
        <v>0</v>
      </c>
      <c r="E510" s="86" t="s">
        <v>654</v>
      </c>
      <c r="F510" s="24">
        <v>5180503049</v>
      </c>
      <c r="G510" s="24" t="str">
        <f>IFERROR(VLOOKUP(E510,'Product Master'!B:E,3,),"-")</f>
        <v>-</v>
      </c>
      <c r="H510" s="24" t="str">
        <f>IFERROR(VLOOKUP($E510,'Product Master'!B:E,4,),"-")</f>
        <v>2 ml</v>
      </c>
      <c r="I510" s="24">
        <v>1</v>
      </c>
      <c r="J510" s="25">
        <v>43406</v>
      </c>
      <c r="K510" s="24"/>
      <c r="L510" s="24" t="s">
        <v>1672</v>
      </c>
      <c r="M510" s="24"/>
      <c r="N510" s="24"/>
      <c r="O510" s="24"/>
      <c r="P510" s="49">
        <v>67635.75</v>
      </c>
      <c r="Q510" s="49">
        <f t="shared" si="16"/>
        <v>67635.75</v>
      </c>
      <c r="R510" s="24"/>
      <c r="S510" s="66"/>
      <c r="T510" s="56" t="str">
        <f>IF(ISBLANK(VLOOKUP($E510,'Product Master'!B:F,5,FALSE)),"-",(VLOOKUP($E510,'Product Master'!B:F,5,FALSE)))</f>
        <v>-</v>
      </c>
      <c r="U510" s="24"/>
    </row>
    <row r="511" spans="1:21" ht="15">
      <c r="A511" s="24">
        <f t="shared" si="15"/>
        <v>510</v>
      </c>
      <c r="B511" s="25">
        <v>43244</v>
      </c>
      <c r="C511" s="55" t="str">
        <f>IFERROR(VLOOKUP($E511,'Product Master'!B:E,2,),"Enter Data in Product Master")</f>
        <v>CD62L Microbeads human</v>
      </c>
      <c r="D511" s="24">
        <f>VLOOKUP(E511,'Product Master'!B:G,6,)</f>
        <v>0</v>
      </c>
      <c r="E511" s="86" t="s">
        <v>638</v>
      </c>
      <c r="F511" s="24">
        <v>5180503040</v>
      </c>
      <c r="G511" s="24" t="str">
        <f>IFERROR(VLOOKUP(E511,'Product Master'!B:E,3,),"-")</f>
        <v>-</v>
      </c>
      <c r="H511" s="24" t="str">
        <f>IFERROR(VLOOKUP($E511,'Product Master'!B:E,4,),"-")</f>
        <v>2 ml</v>
      </c>
      <c r="I511" s="24">
        <v>1</v>
      </c>
      <c r="J511" s="25">
        <v>43406</v>
      </c>
      <c r="K511" s="24"/>
      <c r="L511" s="24" t="s">
        <v>1672</v>
      </c>
      <c r="M511" s="24"/>
      <c r="N511" s="24"/>
      <c r="O511" s="24"/>
      <c r="P511" s="49">
        <v>57330</v>
      </c>
      <c r="Q511" s="49">
        <f t="shared" si="16"/>
        <v>57330</v>
      </c>
      <c r="R511" s="24"/>
      <c r="S511" s="66"/>
      <c r="T511" s="56" t="str">
        <f>IF(ISBLANK(VLOOKUP($E511,'Product Master'!B:F,5,FALSE)),"-",(VLOOKUP($E511,'Product Master'!B:F,5,FALSE)))</f>
        <v>-</v>
      </c>
      <c r="U511" s="24"/>
    </row>
    <row r="512" spans="1:21" ht="15">
      <c r="A512" s="24">
        <f t="shared" si="15"/>
        <v>511</v>
      </c>
      <c r="B512" s="25">
        <v>43244</v>
      </c>
      <c r="C512" s="55" t="str">
        <f>IFERROR(VLOOKUP($E512,'Product Master'!B:E,2,),"Enter Data in Product Master")</f>
        <v>CD90 Microbeads human</v>
      </c>
      <c r="D512" s="24">
        <f>VLOOKUP(E512,'Product Master'!B:G,6,)</f>
        <v>0</v>
      </c>
      <c r="E512" s="86" t="s">
        <v>656</v>
      </c>
      <c r="F512" s="24">
        <v>5180503060</v>
      </c>
      <c r="G512" s="24" t="str">
        <f>IFERROR(VLOOKUP(E512,'Product Master'!B:E,3,),"-")</f>
        <v>-</v>
      </c>
      <c r="H512" s="24" t="str">
        <f>IFERROR(VLOOKUP($E512,'Product Master'!B:E,4,),"-")</f>
        <v>2 ml</v>
      </c>
      <c r="I512" s="24">
        <v>1</v>
      </c>
      <c r="J512" s="25">
        <v>43406</v>
      </c>
      <c r="K512" s="24"/>
      <c r="L512" s="24" t="s">
        <v>1672</v>
      </c>
      <c r="M512" s="24"/>
      <c r="N512" s="24"/>
      <c r="O512" s="24"/>
      <c r="P512" s="49">
        <v>67635.75</v>
      </c>
      <c r="Q512" s="49">
        <f t="shared" si="16"/>
        <v>67635.75</v>
      </c>
      <c r="R512" s="24"/>
      <c r="S512" s="66"/>
      <c r="T512" s="56" t="str">
        <f>IF(ISBLANK(VLOOKUP($E512,'Product Master'!B:F,5,FALSE)),"-",(VLOOKUP($E512,'Product Master'!B:F,5,FALSE)))</f>
        <v>-</v>
      </c>
      <c r="U512" s="24"/>
    </row>
    <row r="513" spans="1:21" ht="15">
      <c r="A513" s="24">
        <f t="shared" si="15"/>
        <v>512</v>
      </c>
      <c r="B513" s="25">
        <v>43244</v>
      </c>
      <c r="C513" s="55" t="str">
        <f>IFERROR(VLOOKUP($E513,'Product Master'!B:E,2,),"Enter Data in Product Master")</f>
        <v xml:space="preserve">CD105 Microbeads human </v>
      </c>
      <c r="D513" s="24">
        <f>VLOOKUP(E513,'Product Master'!B:G,6,)</f>
        <v>0</v>
      </c>
      <c r="E513" s="86" t="s">
        <v>619</v>
      </c>
      <c r="F513" s="24">
        <v>5180503035</v>
      </c>
      <c r="G513" s="24" t="str">
        <f>IFERROR(VLOOKUP(E513,'Product Master'!B:E,3,),"-")</f>
        <v>-</v>
      </c>
      <c r="H513" s="24" t="str">
        <f>IFERROR(VLOOKUP($E513,'Product Master'!B:E,4,),"-")</f>
        <v>2 ml</v>
      </c>
      <c r="I513" s="24">
        <v>1</v>
      </c>
      <c r="J513" s="25">
        <v>43497</v>
      </c>
      <c r="K513" s="24"/>
      <c r="L513" s="24"/>
      <c r="M513" s="24"/>
      <c r="N513" s="24"/>
      <c r="O513" s="24"/>
      <c r="P513" s="49">
        <v>57330</v>
      </c>
      <c r="Q513" s="49">
        <f t="shared" si="16"/>
        <v>57330</v>
      </c>
      <c r="R513" s="24"/>
      <c r="S513" s="66"/>
      <c r="T513" s="56" t="str">
        <f>IF(ISBLANK(VLOOKUP($E513,'Product Master'!B:F,5,FALSE)),"-",(VLOOKUP($E513,'Product Master'!B:F,5,FALSE)))</f>
        <v>-</v>
      </c>
      <c r="U513" s="24"/>
    </row>
    <row r="514" spans="1:21" ht="75">
      <c r="A514" s="24">
        <f t="shared" si="15"/>
        <v>513</v>
      </c>
      <c r="B514" s="25">
        <v>43245</v>
      </c>
      <c r="C514" s="55" t="str">
        <f>IFERROR(VLOOKUP($E514,'Product Master'!B:E,2,),"Enter Data in Product Master")</f>
        <v>PCA-3 Assay</v>
      </c>
      <c r="D514" s="24">
        <f>VLOOKUP(E514,'Product Master'!B:G,6,)</f>
        <v>0</v>
      </c>
      <c r="E514" s="66" t="s">
        <v>686</v>
      </c>
      <c r="F514" s="24">
        <v>154688</v>
      </c>
      <c r="G514" s="24" t="str">
        <f>IFERROR(VLOOKUP(E514,'Product Master'!B:E,3,),"-")</f>
        <v>-</v>
      </c>
      <c r="H514" s="24" t="str">
        <f>IFERROR(VLOOKUP($E514,'Product Master'!B:E,4,),"-")</f>
        <v>250 ul</v>
      </c>
      <c r="I514" s="24">
        <v>1</v>
      </c>
      <c r="J514" s="25">
        <v>44593</v>
      </c>
      <c r="K514" s="24" t="s">
        <v>1553</v>
      </c>
      <c r="L514" s="24"/>
      <c r="M514" s="24" t="s">
        <v>2021</v>
      </c>
      <c r="N514" s="24"/>
      <c r="O514" s="24" t="s">
        <v>1850</v>
      </c>
      <c r="P514" s="143">
        <v>12878.6</v>
      </c>
      <c r="Q514" s="49">
        <f t="shared" si="16"/>
        <v>12878.6</v>
      </c>
      <c r="R514" s="24" t="s">
        <v>230</v>
      </c>
      <c r="S514" s="66"/>
      <c r="T514" s="56">
        <f>IF(ISBLANK(VLOOKUP($E514,'Product Master'!B:F,5,FALSE)),"-",(VLOOKUP($E514,'Product Master'!B:F,5,FALSE)))</f>
        <v>-20</v>
      </c>
      <c r="U514" s="24" t="s">
        <v>2090</v>
      </c>
    </row>
    <row r="515" spans="1:21" ht="30">
      <c r="A515" s="24">
        <f t="shared" si="15"/>
        <v>514</v>
      </c>
      <c r="B515" s="25">
        <v>43245</v>
      </c>
      <c r="C515" s="55" t="str">
        <f>IFERROR(VLOOKUP($E515,'Product Master'!B:E,2,),"Enter Data in Product Master")</f>
        <v>TMPRSS2-ERG Fusion Assay</v>
      </c>
      <c r="D515" s="24">
        <f>VLOOKUP(E515,'Product Master'!B:G,6,)</f>
        <v>0</v>
      </c>
      <c r="E515" s="66" t="s">
        <v>688</v>
      </c>
      <c r="F515" s="24">
        <v>1416870</v>
      </c>
      <c r="G515" s="24" t="str">
        <f>IFERROR(VLOOKUP(E515,'Product Master'!B:E,3,),"-")</f>
        <v>-</v>
      </c>
      <c r="H515" s="24" t="str">
        <f>IFERROR(VLOOKUP($E515,'Product Master'!B:E,4,),"-")</f>
        <v>250 ul</v>
      </c>
      <c r="I515" s="24">
        <v>1</v>
      </c>
      <c r="J515" s="25">
        <v>43952</v>
      </c>
      <c r="K515" s="24" t="s">
        <v>1553</v>
      </c>
      <c r="L515" s="24"/>
      <c r="M515" s="24" t="s">
        <v>2021</v>
      </c>
      <c r="N515" s="24"/>
      <c r="O515" s="24"/>
      <c r="P515" s="143">
        <v>12878.6</v>
      </c>
      <c r="Q515" s="49">
        <f t="shared" si="16"/>
        <v>12878.6</v>
      </c>
      <c r="R515" s="24" t="s">
        <v>230</v>
      </c>
      <c r="S515" s="66"/>
      <c r="T515" s="56">
        <f>IF(ISBLANK(VLOOKUP($E515,'Product Master'!B:F,5,FALSE)),"-",(VLOOKUP($E515,'Product Master'!B:F,5,FALSE)))</f>
        <v>-20</v>
      </c>
      <c r="U515" s="24" t="s">
        <v>2090</v>
      </c>
    </row>
    <row r="516" spans="1:21" ht="30">
      <c r="A516" s="24">
        <f t="shared" ref="A516:A579" si="17">A515+1</f>
        <v>515</v>
      </c>
      <c r="B516" s="25">
        <v>43245</v>
      </c>
      <c r="C516" s="55" t="str">
        <f>IFERROR(VLOOKUP($E516,'Product Master'!B:E,2,),"Enter Data in Product Master")</f>
        <v xml:space="preserve">Hydrophobic filter 0.45 um sterile </v>
      </c>
      <c r="D516" s="24">
        <f>VLOOKUP(E516,'Product Master'!B:G,6,)</f>
        <v>0</v>
      </c>
      <c r="E516" s="86">
        <v>9057</v>
      </c>
      <c r="F516" s="86">
        <v>10239047</v>
      </c>
      <c r="G516" s="24" t="str">
        <f>IFERROR(VLOOKUP(E516,'Product Master'!B:E,3,),"-")</f>
        <v>-</v>
      </c>
      <c r="H516" s="24" t="str">
        <f>IFERROR(VLOOKUP($E516,'Product Master'!B:E,4,),"-")</f>
        <v>25 Pcs</v>
      </c>
      <c r="I516" s="24">
        <v>1</v>
      </c>
      <c r="J516" s="25" t="s">
        <v>228</v>
      </c>
      <c r="K516" s="67" t="s">
        <v>1554</v>
      </c>
      <c r="L516" s="24"/>
      <c r="M516" s="24" t="s">
        <v>2022</v>
      </c>
      <c r="N516" s="24"/>
      <c r="O516" s="24" t="s">
        <v>1851</v>
      </c>
      <c r="P516" s="143">
        <v>11338.15</v>
      </c>
      <c r="Q516" s="49">
        <f t="shared" si="16"/>
        <v>11338.15</v>
      </c>
      <c r="R516" s="24" t="s">
        <v>230</v>
      </c>
      <c r="S516" s="66"/>
      <c r="T516" s="56" t="str">
        <f>IF(ISBLANK(VLOOKUP($E516,'Product Master'!B:F,5,FALSE)),"-",(VLOOKUP($E516,'Product Master'!B:F,5,FALSE)))</f>
        <v>RT</v>
      </c>
      <c r="U516" s="24" t="s">
        <v>2085</v>
      </c>
    </row>
    <row r="517" spans="1:21" ht="30">
      <c r="A517" s="24">
        <f t="shared" si="17"/>
        <v>516</v>
      </c>
      <c r="B517" s="25">
        <v>43245</v>
      </c>
      <c r="C517" s="55" t="str">
        <f>IFERROR(VLOOKUP($E517,'Product Master'!B:E,2,),"Enter Data in Product Master")</f>
        <v xml:space="preserve">Bond Aspirating Probe </v>
      </c>
      <c r="D517" s="24">
        <f>VLOOKUP(E517,'Product Master'!B:G,6,)</f>
        <v>0</v>
      </c>
      <c r="E517" s="86" t="s">
        <v>1206</v>
      </c>
      <c r="F517" s="86" t="s">
        <v>1423</v>
      </c>
      <c r="G517" s="24" t="str">
        <f>IFERROR(VLOOKUP(E517,'Product Master'!B:E,3,),"-")</f>
        <v>-</v>
      </c>
      <c r="H517" s="24">
        <f>IFERROR(VLOOKUP($E517,'Product Master'!B:E,4,),"-")</f>
        <v>1</v>
      </c>
      <c r="I517" s="24">
        <v>1</v>
      </c>
      <c r="J517" s="25" t="s">
        <v>228</v>
      </c>
      <c r="K517" s="67" t="s">
        <v>1555</v>
      </c>
      <c r="L517" s="24"/>
      <c r="M517" s="24" t="s">
        <v>2023</v>
      </c>
      <c r="N517" s="24"/>
      <c r="O517" s="24" t="s">
        <v>1852</v>
      </c>
      <c r="P517" s="143">
        <v>21857</v>
      </c>
      <c r="Q517" s="49">
        <f t="shared" si="16"/>
        <v>21857</v>
      </c>
      <c r="R517" s="24" t="s">
        <v>230</v>
      </c>
      <c r="S517" s="66"/>
      <c r="T517" s="56" t="str">
        <f>IF(ISBLANK(VLOOKUP($E517,'Product Master'!B:F,5,FALSE)),"-",(VLOOKUP($E517,'Product Master'!B:F,5,FALSE)))</f>
        <v>RT</v>
      </c>
      <c r="U517" s="24" t="s">
        <v>2085</v>
      </c>
    </row>
    <row r="518" spans="1:21" ht="30">
      <c r="A518" s="24">
        <f t="shared" si="17"/>
        <v>517</v>
      </c>
      <c r="B518" s="25">
        <v>43245</v>
      </c>
      <c r="C518" s="55" t="str">
        <f>IFERROR(VLOOKUP($E518,'Product Master'!B:E,2,),"Enter Data in Product Master")</f>
        <v>Syringe-driven Filters 0.22 um</v>
      </c>
      <c r="D518" s="24">
        <f>VLOOKUP(E518,'Product Master'!B:G,6,)</f>
        <v>0</v>
      </c>
      <c r="E518" s="86" t="s">
        <v>70</v>
      </c>
      <c r="F518" s="86" t="s">
        <v>1424</v>
      </c>
      <c r="G518" s="24" t="str">
        <f>IFERROR(VLOOKUP(E518,'Product Master'!B:E,3,),"-")</f>
        <v>Box</v>
      </c>
      <c r="H518" s="24" t="str">
        <f>IFERROR(VLOOKUP($E518,'Product Master'!B:E,4,),"-")</f>
        <v>1 No</v>
      </c>
      <c r="I518" s="24">
        <v>60</v>
      </c>
      <c r="J518" s="25" t="s">
        <v>228</v>
      </c>
      <c r="K518" s="67" t="s">
        <v>1556</v>
      </c>
      <c r="L518" s="24"/>
      <c r="M518" s="24">
        <v>1966</v>
      </c>
      <c r="N518" s="24"/>
      <c r="O518" s="24" t="s">
        <v>1853</v>
      </c>
      <c r="P518" s="143">
        <v>65</v>
      </c>
      <c r="Q518" s="49">
        <f t="shared" si="16"/>
        <v>3900</v>
      </c>
      <c r="R518" s="24" t="s">
        <v>230</v>
      </c>
      <c r="S518" s="66"/>
      <c r="T518" s="56" t="str">
        <f>IF(ISBLANK(VLOOKUP($E518,'Product Master'!B:F,5,FALSE)),"-",(VLOOKUP($E518,'Product Master'!B:F,5,FALSE)))</f>
        <v xml:space="preserve">RT </v>
      </c>
      <c r="U518" s="24" t="s">
        <v>2094</v>
      </c>
    </row>
    <row r="519" spans="1:21" ht="30">
      <c r="A519" s="24">
        <f t="shared" si="17"/>
        <v>518</v>
      </c>
      <c r="B519" s="25">
        <v>43245</v>
      </c>
      <c r="C519" s="55" t="str">
        <f>IFERROR(VLOOKUP($E519,'Product Master'!B:E,2,),"Enter Data in Product Master")</f>
        <v>Syringe-driven Filters 0.45 um</v>
      </c>
      <c r="D519" s="24">
        <f>VLOOKUP(E519,'Product Master'!B:G,6,)</f>
        <v>0</v>
      </c>
      <c r="E519" s="86" t="s">
        <v>94</v>
      </c>
      <c r="F519" s="86" t="s">
        <v>143</v>
      </c>
      <c r="G519" s="24" t="str">
        <f>IFERROR(VLOOKUP(E519,'Product Master'!B:E,3,),"-")</f>
        <v>Pack</v>
      </c>
      <c r="H519" s="24" t="str">
        <f>IFERROR(VLOOKUP($E519,'Product Master'!B:E,4,),"-")</f>
        <v>1 No</v>
      </c>
      <c r="I519" s="24">
        <v>60</v>
      </c>
      <c r="J519" s="25" t="s">
        <v>228</v>
      </c>
      <c r="K519" s="67" t="s">
        <v>1556</v>
      </c>
      <c r="L519" s="24"/>
      <c r="M519" s="24">
        <v>1966</v>
      </c>
      <c r="N519" s="24"/>
      <c r="O519" s="24" t="s">
        <v>1853</v>
      </c>
      <c r="P519" s="143">
        <v>65</v>
      </c>
      <c r="Q519" s="49">
        <f t="shared" si="16"/>
        <v>3900</v>
      </c>
      <c r="R519" s="24" t="s">
        <v>230</v>
      </c>
      <c r="S519" s="66"/>
      <c r="T519" s="56" t="str">
        <f>IF(ISBLANK(VLOOKUP($E519,'Product Master'!B:F,5,FALSE)),"-",(VLOOKUP($E519,'Product Master'!B:F,5,FALSE)))</f>
        <v xml:space="preserve">RT </v>
      </c>
      <c r="U519" s="24" t="s">
        <v>2094</v>
      </c>
    </row>
    <row r="520" spans="1:21" ht="30">
      <c r="A520" s="24">
        <f t="shared" si="17"/>
        <v>519</v>
      </c>
      <c r="B520" s="25">
        <v>43245</v>
      </c>
      <c r="C520" s="55" t="str">
        <f>IFERROR(VLOOKUP($E520,'Product Master'!B:E,2,),"Enter Data in Product Master")</f>
        <v>Dulbecco's Modified eagle medium</v>
      </c>
      <c r="D520" s="24">
        <f>VLOOKUP(E520,'Product Master'!B:G,6,)</f>
        <v>0</v>
      </c>
      <c r="E520" s="86" t="s">
        <v>54</v>
      </c>
      <c r="F520" s="86" t="s">
        <v>1425</v>
      </c>
      <c r="G520" s="24" t="str">
        <f>IFERROR(VLOOKUP(E520,'Product Master'!B:E,3,),"-")</f>
        <v>Pack</v>
      </c>
      <c r="H520" s="24" t="str">
        <f>IFERROR(VLOOKUP($E520,'Product Master'!B:E,4,),"-")</f>
        <v>100 ml*5</v>
      </c>
      <c r="I520" s="24">
        <v>2</v>
      </c>
      <c r="J520" s="25">
        <v>43617</v>
      </c>
      <c r="K520" s="67" t="s">
        <v>1556</v>
      </c>
      <c r="L520" s="24"/>
      <c r="M520" s="24">
        <v>1967</v>
      </c>
      <c r="N520" s="24"/>
      <c r="O520" s="24" t="s">
        <v>1854</v>
      </c>
      <c r="P520" s="143">
        <v>4916</v>
      </c>
      <c r="Q520" s="49">
        <f t="shared" si="16"/>
        <v>9832</v>
      </c>
      <c r="R520" s="24" t="s">
        <v>230</v>
      </c>
      <c r="S520" s="66"/>
      <c r="T520" s="56" t="str">
        <f>IF(ISBLANK(VLOOKUP($E520,'Product Master'!B:F,5,FALSE)),"-",(VLOOKUP($E520,'Product Master'!B:F,5,FALSE)))</f>
        <v>2-8°C</v>
      </c>
      <c r="U520" s="24" t="s">
        <v>2096</v>
      </c>
    </row>
    <row r="521" spans="1:21" ht="30">
      <c r="A521" s="24">
        <f t="shared" si="17"/>
        <v>520</v>
      </c>
      <c r="B521" s="25">
        <v>43245</v>
      </c>
      <c r="C521" s="55" t="str">
        <f>IFERROR(VLOOKUP($E521,'Product Master'!B:E,2,),"Enter Data in Product Master")</f>
        <v>Streck Tubes</v>
      </c>
      <c r="D521" s="24">
        <f>VLOOKUP(E521,'Product Master'!B:G,6,)</f>
        <v>0</v>
      </c>
      <c r="E521" s="24">
        <v>218962</v>
      </c>
      <c r="F521" s="24">
        <v>71900315</v>
      </c>
      <c r="G521" s="24" t="str">
        <f>IFERROR(VLOOKUP(E521,'Product Master'!B:E,3,),"-")</f>
        <v>Pack</v>
      </c>
      <c r="H521" s="24" t="str">
        <f>IFERROR(VLOOKUP($E521,'Product Master'!B:E,4,),"-")</f>
        <v>100 Tubes</v>
      </c>
      <c r="I521" s="24">
        <v>2</v>
      </c>
      <c r="J521" s="25">
        <v>43656</v>
      </c>
      <c r="K521" s="67" t="s">
        <v>1557</v>
      </c>
      <c r="L521" s="24"/>
      <c r="M521" s="24">
        <v>1744596</v>
      </c>
      <c r="N521" s="24"/>
      <c r="O521" s="24" t="s">
        <v>1855</v>
      </c>
      <c r="P521" s="49">
        <v>744</v>
      </c>
      <c r="Q521" s="49">
        <f t="shared" si="16"/>
        <v>1488</v>
      </c>
      <c r="R521" s="24" t="s">
        <v>230</v>
      </c>
      <c r="S521" s="66"/>
      <c r="T521" s="56" t="str">
        <f>IF(ISBLANK(VLOOKUP($E521,'Product Master'!B:F,5,FALSE)),"-",(VLOOKUP($E521,'Product Master'!B:F,5,FALSE)))</f>
        <v>AT</v>
      </c>
      <c r="U521" s="24" t="s">
        <v>2086</v>
      </c>
    </row>
    <row r="522" spans="1:21" ht="75">
      <c r="A522" s="24">
        <f t="shared" si="17"/>
        <v>521</v>
      </c>
      <c r="B522" s="25">
        <v>43246</v>
      </c>
      <c r="C522" s="55" t="str">
        <f>IFERROR(VLOOKUP($E522,'Product Master'!B:E,2,),"Enter Data in Product Master")</f>
        <v>Calcein AM cell-permeant dye</v>
      </c>
      <c r="D522" s="24">
        <f>VLOOKUP(E522,'Product Master'!B:G,6,)</f>
        <v>0</v>
      </c>
      <c r="E522" s="24" t="s">
        <v>815</v>
      </c>
      <c r="F522" s="24">
        <v>1933362</v>
      </c>
      <c r="G522" s="24" t="str">
        <f>IFERROR(VLOOKUP(E522,'Product Master'!B:E,3,),"-")</f>
        <v>-</v>
      </c>
      <c r="H522" s="24" t="str">
        <f>IFERROR(VLOOKUP($E522,'Product Master'!B:E,4,),"-")</f>
        <v>1 mg</v>
      </c>
      <c r="I522" s="24">
        <v>1</v>
      </c>
      <c r="J522" s="25" t="s">
        <v>228</v>
      </c>
      <c r="K522" s="67" t="s">
        <v>1540</v>
      </c>
      <c r="L522" s="24"/>
      <c r="M522" s="24" t="s">
        <v>2024</v>
      </c>
      <c r="N522" s="24"/>
      <c r="O522" s="24" t="s">
        <v>1856</v>
      </c>
      <c r="P522" s="143">
        <v>14283.1</v>
      </c>
      <c r="Q522" s="49">
        <f t="shared" si="16"/>
        <v>14283.1</v>
      </c>
      <c r="R522" s="24" t="s">
        <v>230</v>
      </c>
      <c r="S522" s="66"/>
      <c r="T522" s="56">
        <f>IF(ISBLANK(VLOOKUP($E522,'Product Master'!B:F,5,FALSE)),"-",(VLOOKUP($E522,'Product Master'!B:F,5,FALSE)))</f>
        <v>-20</v>
      </c>
      <c r="U522" s="24" t="s">
        <v>2090</v>
      </c>
    </row>
    <row r="523" spans="1:21" ht="75">
      <c r="A523" s="24">
        <f t="shared" si="17"/>
        <v>522</v>
      </c>
      <c r="B523" s="25">
        <v>43246</v>
      </c>
      <c r="C523" s="55" t="str">
        <f>IFERROR(VLOOKUP($E523,'Product Master'!B:E,2,),"Enter Data in Product Master")</f>
        <v>E-Gel size select 2%</v>
      </c>
      <c r="D523" s="24">
        <f>VLOOKUP(E523,'Product Master'!B:G,6,)</f>
        <v>0</v>
      </c>
      <c r="E523" s="24" t="s">
        <v>63</v>
      </c>
      <c r="F523" s="24" t="s">
        <v>1408</v>
      </c>
      <c r="G523" s="24" t="str">
        <f>IFERROR(VLOOKUP(E523,'Product Master'!B:E,3,),"-")</f>
        <v>Pack</v>
      </c>
      <c r="H523" s="24" t="str">
        <f>IFERROR(VLOOKUP($E523,'Product Master'!B:E,4,),"-")</f>
        <v>10 Gels/Pack</v>
      </c>
      <c r="I523" s="24">
        <v>1</v>
      </c>
      <c r="J523" s="25">
        <v>43466</v>
      </c>
      <c r="K523" s="67" t="s">
        <v>1521</v>
      </c>
      <c r="L523" s="24"/>
      <c r="M523" s="24" t="s">
        <v>2025</v>
      </c>
      <c r="N523" s="24"/>
      <c r="O523" s="24" t="s">
        <v>1857</v>
      </c>
      <c r="P523" s="49">
        <v>10000</v>
      </c>
      <c r="Q523" s="49">
        <f t="shared" si="16"/>
        <v>10000</v>
      </c>
      <c r="R523" s="24" t="s">
        <v>230</v>
      </c>
      <c r="S523" s="66"/>
      <c r="T523" s="56" t="str">
        <f>IF(ISBLANK(VLOOKUP($E523,'Product Master'!B:F,5,FALSE)),"-",(VLOOKUP($E523,'Product Master'!B:F,5,FALSE)))</f>
        <v xml:space="preserve">AT </v>
      </c>
      <c r="U523" s="24" t="s">
        <v>2086</v>
      </c>
    </row>
    <row r="524" spans="1:21" ht="30">
      <c r="A524" s="24">
        <f t="shared" si="17"/>
        <v>523</v>
      </c>
      <c r="B524" s="25">
        <v>43246</v>
      </c>
      <c r="C524" s="55" t="str">
        <f>IFERROR(VLOOKUP($E524,'Product Master'!B:E,2,),"Enter Data in Product Master")</f>
        <v xml:space="preserve">Iso-Propyl alcohol </v>
      </c>
      <c r="D524" s="24">
        <f>VLOOKUP(E524,'Product Master'!B:G,6,)</f>
        <v>0</v>
      </c>
      <c r="E524" s="24" t="s">
        <v>72</v>
      </c>
      <c r="F524" s="24">
        <v>2480460118</v>
      </c>
      <c r="G524" s="24" t="str">
        <f>IFERROR(VLOOKUP(E524,'Product Master'!B:E,3,),"-")</f>
        <v>Can</v>
      </c>
      <c r="H524" s="24" t="str">
        <f>IFERROR(VLOOKUP($E524,'Product Master'!B:E,4,),"-")</f>
        <v>25 Lit</v>
      </c>
      <c r="I524" s="24">
        <v>2</v>
      </c>
      <c r="J524" s="25" t="s">
        <v>228</v>
      </c>
      <c r="K524" s="67" t="s">
        <v>1558</v>
      </c>
      <c r="L524" s="24"/>
      <c r="M524" s="24" t="s">
        <v>2026</v>
      </c>
      <c r="N524" s="24"/>
      <c r="O524" s="24" t="s">
        <v>1858</v>
      </c>
      <c r="P524" s="49">
        <v>3600</v>
      </c>
      <c r="Q524" s="49">
        <f t="shared" si="16"/>
        <v>7200</v>
      </c>
      <c r="R524" s="24" t="s">
        <v>230</v>
      </c>
      <c r="S524" s="66"/>
      <c r="T524" s="56" t="str">
        <f>IF(ISBLANK(VLOOKUP($E524,'Product Master'!B:F,5,FALSE)),"-",(VLOOKUP($E524,'Product Master'!B:F,5,FALSE)))</f>
        <v>AT</v>
      </c>
      <c r="U524" s="24" t="s">
        <v>2086</v>
      </c>
    </row>
    <row r="525" spans="1:21" ht="30">
      <c r="A525" s="24">
        <f t="shared" si="17"/>
        <v>524</v>
      </c>
      <c r="B525" s="25">
        <v>43246</v>
      </c>
      <c r="C525" s="55" t="str">
        <f>IFERROR(VLOOKUP($E525,'Product Master'!B:E,2,),"Enter Data in Product Master")</f>
        <v xml:space="preserve">Tissue Culture 96 well plate </v>
      </c>
      <c r="D525" s="24">
        <f>VLOOKUP(E525,'Product Master'!B:G,6,)</f>
        <v>0</v>
      </c>
      <c r="E525" s="24" t="s">
        <v>60</v>
      </c>
      <c r="F525" s="24" t="s">
        <v>1320</v>
      </c>
      <c r="G525" s="24" t="str">
        <f>IFERROR(VLOOKUP(E525,'Product Master'!B:E,3,),"-")</f>
        <v>-</v>
      </c>
      <c r="H525" s="24" t="str">
        <f>IFERROR(VLOOKUP($E525,'Product Master'!B:E,4,),"-")</f>
        <v>100 Plates</v>
      </c>
      <c r="I525" s="24">
        <v>2</v>
      </c>
      <c r="J525" s="25" t="s">
        <v>228</v>
      </c>
      <c r="K525" s="67" t="s">
        <v>1559</v>
      </c>
      <c r="L525" s="24"/>
      <c r="M525" s="24">
        <v>1968</v>
      </c>
      <c r="N525" s="24"/>
      <c r="O525" s="24" t="s">
        <v>1859</v>
      </c>
      <c r="P525" s="49">
        <v>7119</v>
      </c>
      <c r="Q525" s="49">
        <f t="shared" si="16"/>
        <v>14238</v>
      </c>
      <c r="R525" s="24" t="s">
        <v>230</v>
      </c>
      <c r="S525" s="66"/>
      <c r="T525" s="56" t="str">
        <f>IF(ISBLANK(VLOOKUP($E525,'Product Master'!B:F,5,FALSE)),"-",(VLOOKUP($E525,'Product Master'!B:F,5,FALSE)))</f>
        <v xml:space="preserve">RT </v>
      </c>
      <c r="U525" s="24" t="s">
        <v>2108</v>
      </c>
    </row>
    <row r="526" spans="1:21" ht="30">
      <c r="A526" s="24">
        <f t="shared" si="17"/>
        <v>525</v>
      </c>
      <c r="B526" s="25">
        <v>43246</v>
      </c>
      <c r="C526" s="55" t="str">
        <f>IFERROR(VLOOKUP($E526,'Product Master'!B:E,2,),"Enter Data in Product Master")</f>
        <v>Dulbecco's phosphate buffered saline</v>
      </c>
      <c r="D526" s="24">
        <f>VLOOKUP(E526,'Product Master'!B:G,6,)</f>
        <v>0</v>
      </c>
      <c r="E526" s="24" t="s">
        <v>49</v>
      </c>
      <c r="F526" s="24" t="s">
        <v>1426</v>
      </c>
      <c r="G526" s="24" t="str">
        <f>IFERROR(VLOOKUP(E526,'Product Master'!B:E,3,),"-")</f>
        <v>Pack</v>
      </c>
      <c r="H526" s="24" t="str">
        <f>IFERROR(VLOOKUP($E526,'Product Master'!B:E,4,),"-")</f>
        <v>500 ml(6)</v>
      </c>
      <c r="I526" s="24">
        <v>4</v>
      </c>
      <c r="J526" s="25" t="s">
        <v>1443</v>
      </c>
      <c r="K526" s="67" t="s">
        <v>1549</v>
      </c>
      <c r="L526" s="24"/>
      <c r="M526" s="24">
        <v>1969</v>
      </c>
      <c r="N526" s="24"/>
      <c r="O526" s="24" t="s">
        <v>1860</v>
      </c>
      <c r="P526" s="49">
        <v>4139</v>
      </c>
      <c r="Q526" s="49">
        <f t="shared" si="16"/>
        <v>16556</v>
      </c>
      <c r="R526" s="24" t="s">
        <v>230</v>
      </c>
      <c r="S526" s="66"/>
      <c r="T526" s="56" t="str">
        <f>IF(ISBLANK(VLOOKUP($E526,'Product Master'!B:F,5,FALSE)),"-",(VLOOKUP($E526,'Product Master'!B:F,5,FALSE)))</f>
        <v xml:space="preserve">RT </v>
      </c>
      <c r="U526" s="24" t="s">
        <v>2093</v>
      </c>
    </row>
    <row r="527" spans="1:21" ht="30">
      <c r="A527" s="24">
        <f t="shared" si="17"/>
        <v>526</v>
      </c>
      <c r="B527" s="25">
        <v>43246</v>
      </c>
      <c r="C527" s="55" t="str">
        <f>IFERROR(VLOOKUP($E527,'Product Master'!B:E,2,),"Enter Data in Product Master")</f>
        <v>Disposable Serological pipette 10 ml (Himedia)</v>
      </c>
      <c r="D527" s="24">
        <f>VLOOKUP(E527,'Product Master'!B:G,6,)</f>
        <v>0</v>
      </c>
      <c r="E527" s="24" t="s">
        <v>67</v>
      </c>
      <c r="F527" s="24" t="s">
        <v>1427</v>
      </c>
      <c r="G527" s="24" t="str">
        <f>IFERROR(VLOOKUP(E527,'Product Master'!B:E,3,),"-")</f>
        <v>Pack</v>
      </c>
      <c r="H527" s="24" t="str">
        <f>IFERROR(VLOOKUP($E527,'Product Master'!B:E,4,),"-")</f>
        <v>100 nos</v>
      </c>
      <c r="I527" s="24">
        <v>5</v>
      </c>
      <c r="J527" s="25">
        <v>43952</v>
      </c>
      <c r="K527" s="67" t="s">
        <v>1560</v>
      </c>
      <c r="L527" s="24"/>
      <c r="M527" s="24">
        <v>1965</v>
      </c>
      <c r="N527" s="24"/>
      <c r="O527" s="24" t="s">
        <v>1861</v>
      </c>
      <c r="P527" s="49">
        <v>1205</v>
      </c>
      <c r="Q527" s="49">
        <f t="shared" si="16"/>
        <v>6025</v>
      </c>
      <c r="R527" s="24" t="s">
        <v>230</v>
      </c>
      <c r="S527" s="66"/>
      <c r="T527" s="56" t="str">
        <f>IF(ISBLANK(VLOOKUP($E527,'Product Master'!B:F,5,FALSE)),"-",(VLOOKUP($E527,'Product Master'!B:F,5,FALSE)))</f>
        <v>-</v>
      </c>
      <c r="U527" s="24" t="s">
        <v>2095</v>
      </c>
    </row>
    <row r="528" spans="1:21" ht="30">
      <c r="A528" s="24">
        <f t="shared" si="17"/>
        <v>527</v>
      </c>
      <c r="B528" s="25">
        <v>43246</v>
      </c>
      <c r="C528" s="55" t="str">
        <f>IFERROR(VLOOKUP($E528,'Product Master'!B:E,2,),"Enter Data in Product Master")</f>
        <v>Disposable serological pipette 5 ml</v>
      </c>
      <c r="D528" s="24">
        <f>VLOOKUP(E528,'Product Master'!B:G,6,)</f>
        <v>0</v>
      </c>
      <c r="E528" s="24" t="s">
        <v>68</v>
      </c>
      <c r="F528" s="24" t="s">
        <v>132</v>
      </c>
      <c r="G528" s="24" t="str">
        <f>IFERROR(VLOOKUP(E528,'Product Master'!B:E,3,),"-")</f>
        <v>Pack</v>
      </c>
      <c r="H528" s="24" t="str">
        <f>IFERROR(VLOOKUP($E528,'Product Master'!B:E,4,),"-")</f>
        <v>100 nos</v>
      </c>
      <c r="I528" s="24">
        <v>5</v>
      </c>
      <c r="J528" s="25">
        <v>43922</v>
      </c>
      <c r="K528" s="67" t="s">
        <v>1560</v>
      </c>
      <c r="L528" s="24"/>
      <c r="M528" s="24">
        <v>1965</v>
      </c>
      <c r="N528" s="24"/>
      <c r="O528" s="24" t="s">
        <v>1861</v>
      </c>
      <c r="P528" s="49">
        <v>1059</v>
      </c>
      <c r="Q528" s="49">
        <f t="shared" si="16"/>
        <v>5295</v>
      </c>
      <c r="R528" s="24" t="s">
        <v>230</v>
      </c>
      <c r="S528" s="66"/>
      <c r="T528" s="56" t="str">
        <f>IF(ISBLANK(VLOOKUP($E528,'Product Master'!B:F,5,FALSE)),"-",(VLOOKUP($E528,'Product Master'!B:F,5,FALSE)))</f>
        <v xml:space="preserve">RT </v>
      </c>
      <c r="U528" s="24" t="s">
        <v>2095</v>
      </c>
    </row>
    <row r="529" spans="1:21" ht="75">
      <c r="A529" s="24">
        <f t="shared" si="17"/>
        <v>528</v>
      </c>
      <c r="B529" s="25">
        <v>43246</v>
      </c>
      <c r="C529" s="55" t="str">
        <f>IFERROR(VLOOKUP($E529,'Product Master'!B:E,2,),"Enter Data in Product Master")</f>
        <v xml:space="preserve">Open array accufill tips </v>
      </c>
      <c r="D529" s="24">
        <f>VLOOKUP(E529,'Product Master'!B:G,6,)</f>
        <v>0</v>
      </c>
      <c r="E529" s="24">
        <v>4458107</v>
      </c>
      <c r="F529" s="24" t="s">
        <v>1428</v>
      </c>
      <c r="G529" s="24" t="str">
        <f>IFERROR(VLOOKUP(E529,'Product Master'!B:E,3,),"-")</f>
        <v>Pack</v>
      </c>
      <c r="H529" s="24" t="str">
        <f>IFERROR(VLOOKUP($E529,'Product Master'!B:E,4,),"-")</f>
        <v>384 Tips</v>
      </c>
      <c r="I529" s="24">
        <v>1</v>
      </c>
      <c r="J529" s="25">
        <v>43429</v>
      </c>
      <c r="K529" s="67" t="s">
        <v>1540</v>
      </c>
      <c r="L529" s="24"/>
      <c r="M529" s="24" t="s">
        <v>2027</v>
      </c>
      <c r="N529" s="24"/>
      <c r="O529" s="24" t="s">
        <v>1862</v>
      </c>
      <c r="P529" s="49">
        <v>43030.2</v>
      </c>
      <c r="Q529" s="49">
        <f t="shared" ref="Q529:Q542" si="18">I529*P529</f>
        <v>43030.2</v>
      </c>
      <c r="R529" s="24" t="s">
        <v>230</v>
      </c>
      <c r="S529" s="66"/>
      <c r="T529" s="56" t="str">
        <f>IF(ISBLANK(VLOOKUP($E529,'Product Master'!B:F,5,FALSE)),"-",(VLOOKUP($E529,'Product Master'!B:F,5,FALSE)))</f>
        <v>AT</v>
      </c>
      <c r="U529" s="24" t="s">
        <v>2086</v>
      </c>
    </row>
    <row r="530" spans="1:21" ht="60">
      <c r="A530" s="24">
        <f t="shared" si="17"/>
        <v>529</v>
      </c>
      <c r="B530" s="25">
        <v>43246</v>
      </c>
      <c r="C530" s="55" t="str">
        <f>IFERROR(VLOOKUP($E530,'Product Master'!B:E,2,),"Enter Data in Product Master")</f>
        <v>Flex Monoclonal Mouse anti-human CD1a</v>
      </c>
      <c r="D530" s="24">
        <f>VLOOKUP(E530,'Product Master'!B:G,6,)</f>
        <v>0</v>
      </c>
      <c r="E530" s="24" t="s">
        <v>941</v>
      </c>
      <c r="F530" s="24">
        <v>10134905</v>
      </c>
      <c r="G530" s="24" t="str">
        <f>IFERROR(VLOOKUP(E530,'Product Master'!B:E,3,),"-")</f>
        <v>-</v>
      </c>
      <c r="H530" s="24" t="str">
        <f>IFERROR(VLOOKUP($E530,'Product Master'!B:E,4,),"-")</f>
        <v>6 ml</v>
      </c>
      <c r="I530" s="24">
        <v>1</v>
      </c>
      <c r="J530" s="25">
        <v>43678</v>
      </c>
      <c r="K530" s="67" t="s">
        <v>1561</v>
      </c>
      <c r="L530" s="24"/>
      <c r="M530" s="24" t="s">
        <v>2028</v>
      </c>
      <c r="N530" s="24"/>
      <c r="O530" s="24" t="s">
        <v>1863</v>
      </c>
      <c r="P530" s="49">
        <v>8500</v>
      </c>
      <c r="Q530" s="49">
        <f t="shared" si="18"/>
        <v>8500</v>
      </c>
      <c r="R530" s="24" t="s">
        <v>230</v>
      </c>
      <c r="S530" s="66"/>
      <c r="T530" s="56" t="str">
        <f>IF(ISBLANK(VLOOKUP($E530,'Product Master'!B:F,5,FALSE)),"-",(VLOOKUP($E530,'Product Master'!B:F,5,FALSE)))</f>
        <v>2-8°C</v>
      </c>
      <c r="U530" s="24" t="s">
        <v>2096</v>
      </c>
    </row>
    <row r="531" spans="1:21" ht="45">
      <c r="A531" s="24">
        <f t="shared" si="17"/>
        <v>530</v>
      </c>
      <c r="B531" s="25">
        <v>43246</v>
      </c>
      <c r="C531" s="55" t="str">
        <f>IFERROR(VLOOKUP($E531,'Product Master'!B:E,2,),"Enter Data in Product Master")</f>
        <v>EDTA tube 6 ml</v>
      </c>
      <c r="D531" s="24">
        <f>VLOOKUP(E531,'Product Master'!B:G,6,)</f>
        <v>0</v>
      </c>
      <c r="E531" s="24">
        <v>367863</v>
      </c>
      <c r="F531" s="24" t="s">
        <v>1429</v>
      </c>
      <c r="G531" s="24" t="str">
        <f>IFERROR(VLOOKUP(E531,'Product Master'!B:E,3,),"-")</f>
        <v>Pack</v>
      </c>
      <c r="H531" s="24" t="str">
        <f>IFERROR(VLOOKUP($E531,'Product Master'!B:E,4,),"-")</f>
        <v>100 Tubes</v>
      </c>
      <c r="I531" s="24">
        <v>10</v>
      </c>
      <c r="J531" s="25" t="s">
        <v>1444</v>
      </c>
      <c r="K531" s="67" t="s">
        <v>1562</v>
      </c>
      <c r="L531" s="24" t="s">
        <v>1672</v>
      </c>
      <c r="M531" s="24" t="s">
        <v>2029</v>
      </c>
      <c r="N531" s="24"/>
      <c r="O531" s="24" t="s">
        <v>1864</v>
      </c>
      <c r="P531" s="49">
        <v>770</v>
      </c>
      <c r="Q531" s="49">
        <f t="shared" si="18"/>
        <v>7700</v>
      </c>
      <c r="R531" s="24" t="s">
        <v>230</v>
      </c>
      <c r="S531" s="66"/>
      <c r="T531" s="56" t="str">
        <f>IF(ISBLANK(VLOOKUP($E531,'Product Master'!B:F,5,FALSE)),"-",(VLOOKUP($E531,'Product Master'!B:F,5,FALSE)))</f>
        <v>AT</v>
      </c>
      <c r="U531" s="24" t="s">
        <v>2086</v>
      </c>
    </row>
    <row r="532" spans="1:21" ht="45">
      <c r="A532" s="24">
        <f t="shared" si="17"/>
        <v>531</v>
      </c>
      <c r="B532" s="25">
        <v>43246</v>
      </c>
      <c r="C532" s="55" t="str">
        <f>IFERROR(VLOOKUP($E532,'Product Master'!B:E,2,),"Enter Data in Product Master")</f>
        <v>EDTA tube 5 ml</v>
      </c>
      <c r="D532" s="24">
        <f>VLOOKUP(E532,'Product Master'!B:G,6,)</f>
        <v>0</v>
      </c>
      <c r="E532" s="24">
        <v>367861</v>
      </c>
      <c r="F532" s="24">
        <v>7279898</v>
      </c>
      <c r="G532" s="24" t="str">
        <f>IFERROR(VLOOKUP(E532,'Product Master'!B:E,3,),"-")</f>
        <v>Pack</v>
      </c>
      <c r="H532" s="24" t="str">
        <f>IFERROR(VLOOKUP($E532,'Product Master'!B:E,4,),"-")</f>
        <v>100 Tubes</v>
      </c>
      <c r="I532" s="24">
        <v>2</v>
      </c>
      <c r="J532" s="25">
        <v>43524</v>
      </c>
      <c r="K532" s="67" t="s">
        <v>1562</v>
      </c>
      <c r="L532" s="24"/>
      <c r="M532" s="24" t="s">
        <v>2029</v>
      </c>
      <c r="N532" s="24"/>
      <c r="O532" s="24" t="s">
        <v>1864</v>
      </c>
      <c r="P532" s="49">
        <v>750</v>
      </c>
      <c r="Q532" s="49">
        <f t="shared" si="18"/>
        <v>1500</v>
      </c>
      <c r="R532" s="24" t="s">
        <v>230</v>
      </c>
      <c r="S532" s="66"/>
      <c r="T532" s="56" t="str">
        <f>IF(ISBLANK(VLOOKUP($E532,'Product Master'!B:F,5,FALSE)),"-",(VLOOKUP($E532,'Product Master'!B:F,5,FALSE)))</f>
        <v>AT</v>
      </c>
      <c r="U532" s="24" t="s">
        <v>2086</v>
      </c>
    </row>
    <row r="533" spans="1:21" ht="45">
      <c r="A533" s="24">
        <f t="shared" si="17"/>
        <v>532</v>
      </c>
      <c r="B533" s="25">
        <v>43246</v>
      </c>
      <c r="C533" s="55" t="str">
        <f>IFERROR(VLOOKUP($E533,'Product Master'!B:E,2,),"Enter Data in Product Master")</f>
        <v>SST Blood collection tubes</v>
      </c>
      <c r="D533" s="24">
        <f>VLOOKUP(E533,'Product Master'!B:G,6,)</f>
        <v>0</v>
      </c>
      <c r="E533" s="24">
        <v>367954</v>
      </c>
      <c r="F533" s="24">
        <v>7283781</v>
      </c>
      <c r="G533" s="24" t="str">
        <f>IFERROR(VLOOKUP(E533,'Product Master'!B:E,3,),"-")</f>
        <v>Pack</v>
      </c>
      <c r="H533" s="24" t="str">
        <f>IFERROR(VLOOKUP($E533,'Product Master'!B:E,4,),"-")</f>
        <v>100 Tubes</v>
      </c>
      <c r="I533" s="24">
        <v>3</v>
      </c>
      <c r="J533" s="25">
        <v>43556</v>
      </c>
      <c r="K533" s="67" t="s">
        <v>1562</v>
      </c>
      <c r="L533" s="24"/>
      <c r="M533" s="24" t="s">
        <v>2029</v>
      </c>
      <c r="N533" s="24"/>
      <c r="O533" s="24" t="s">
        <v>1864</v>
      </c>
      <c r="P533" s="49">
        <v>8.6</v>
      </c>
      <c r="Q533" s="49">
        <f t="shared" si="18"/>
        <v>25.799999999999997</v>
      </c>
      <c r="R533" s="24" t="s">
        <v>230</v>
      </c>
      <c r="S533" s="66"/>
      <c r="T533" s="56" t="str">
        <f>IF(ISBLANK(VLOOKUP($E533,'Product Master'!B:F,5,FALSE)),"-",(VLOOKUP($E533,'Product Master'!B:F,5,FALSE)))</f>
        <v>AT</v>
      </c>
      <c r="U533" s="24" t="s">
        <v>2086</v>
      </c>
    </row>
    <row r="534" spans="1:21" ht="30">
      <c r="A534" s="24">
        <f t="shared" si="17"/>
        <v>533</v>
      </c>
      <c r="B534" s="25">
        <v>43246</v>
      </c>
      <c r="C534" s="55" t="str">
        <f>IFERROR(VLOOKUP($E534,'Product Master'!B:E,2,),"Enter Data in Product Master")</f>
        <v>Fetal Bovine serum</v>
      </c>
      <c r="D534" s="24">
        <f>VLOOKUP(E534,'Product Master'!B:G,6,)</f>
        <v>0</v>
      </c>
      <c r="E534" s="24" t="s">
        <v>51</v>
      </c>
      <c r="F534" s="24" t="s">
        <v>1430</v>
      </c>
      <c r="G534" s="24" t="str">
        <f>IFERROR(VLOOKUP(E534,'Product Master'!B:E,3,),"-")</f>
        <v>Bottle</v>
      </c>
      <c r="H534" s="24" t="str">
        <f>IFERROR(VLOOKUP($E534,'Product Master'!B:E,4,),"-")</f>
        <v>100 ml</v>
      </c>
      <c r="I534" s="24">
        <v>10</v>
      </c>
      <c r="J534" s="25">
        <v>44501</v>
      </c>
      <c r="K534" s="67" t="s">
        <v>1547</v>
      </c>
      <c r="L534" s="24"/>
      <c r="M534" s="24">
        <v>1970</v>
      </c>
      <c r="N534" s="24"/>
      <c r="O534" s="24" t="s">
        <v>1865</v>
      </c>
      <c r="P534" s="49">
        <v>5585</v>
      </c>
      <c r="Q534" s="49">
        <f t="shared" si="18"/>
        <v>55850</v>
      </c>
      <c r="R534" s="24" t="s">
        <v>230</v>
      </c>
      <c r="S534" s="66"/>
      <c r="T534" s="56">
        <f>IF(ISBLANK(VLOOKUP($E534,'Product Master'!B:F,5,FALSE)),"-",(VLOOKUP($E534,'Product Master'!B:F,5,FALSE)))</f>
        <v>-20</v>
      </c>
      <c r="U534" s="24" t="s">
        <v>2090</v>
      </c>
    </row>
    <row r="535" spans="1:21" ht="30">
      <c r="A535" s="24">
        <f t="shared" si="17"/>
        <v>534</v>
      </c>
      <c r="B535" s="25">
        <v>43246</v>
      </c>
      <c r="C535" s="55" t="str">
        <f>IFERROR(VLOOKUP($E535,'Product Master'!B:E,2,),"Enter Data in Product Master")</f>
        <v>Fetal Bovine serum</v>
      </c>
      <c r="D535" s="24">
        <f>VLOOKUP(E535,'Product Master'!B:G,6,)</f>
        <v>0</v>
      </c>
      <c r="E535" s="24" t="s">
        <v>51</v>
      </c>
      <c r="F535" s="24" t="s">
        <v>1430</v>
      </c>
      <c r="G535" s="24" t="str">
        <f>IFERROR(VLOOKUP(E535,'Product Master'!B:E,3,),"-")</f>
        <v>Bottle</v>
      </c>
      <c r="H535" s="24" t="str">
        <f>IFERROR(VLOOKUP($E535,'Product Master'!B:E,4,),"-")</f>
        <v>100 ml</v>
      </c>
      <c r="I535" s="24">
        <v>1</v>
      </c>
      <c r="J535" s="25">
        <v>44501</v>
      </c>
      <c r="K535" s="67" t="s">
        <v>1563</v>
      </c>
      <c r="L535" s="24"/>
      <c r="M535" s="24">
        <v>1971</v>
      </c>
      <c r="N535" s="24"/>
      <c r="O535" s="24" t="s">
        <v>1866</v>
      </c>
      <c r="P535" s="49">
        <v>5585</v>
      </c>
      <c r="Q535" s="49">
        <f t="shared" si="18"/>
        <v>5585</v>
      </c>
      <c r="R535" s="24" t="s">
        <v>230</v>
      </c>
      <c r="S535" s="66"/>
      <c r="T535" s="56">
        <f>IF(ISBLANK(VLOOKUP($E535,'Product Master'!B:F,5,FALSE)),"-",(VLOOKUP($E535,'Product Master'!B:F,5,FALSE)))</f>
        <v>-20</v>
      </c>
      <c r="U535" s="24" t="s">
        <v>2090</v>
      </c>
    </row>
    <row r="536" spans="1:21" ht="45">
      <c r="A536" s="24">
        <f t="shared" si="17"/>
        <v>535</v>
      </c>
      <c r="B536" s="25">
        <v>43246</v>
      </c>
      <c r="C536" s="55" t="str">
        <f>IFERROR(VLOOKUP($E536,'Product Master'!B:E,2,),"Enter Data in Product Master")</f>
        <v>Cryogenic Vial 2 ml</v>
      </c>
      <c r="D536" s="24">
        <f>VLOOKUP(E536,'Product Master'!B:G,6,)</f>
        <v>0</v>
      </c>
      <c r="E536" s="24" t="s">
        <v>115</v>
      </c>
      <c r="F536" s="24" t="s">
        <v>1431</v>
      </c>
      <c r="G536" s="24" t="str">
        <f>IFERROR(VLOOKUP(E536,'Product Master'!B:E,3,),"-")</f>
        <v>Box</v>
      </c>
      <c r="H536" s="24" t="str">
        <f>IFERROR(VLOOKUP($E536,'Product Master'!B:E,4,),"-")</f>
        <v>500 Pcs</v>
      </c>
      <c r="I536" s="24">
        <v>8</v>
      </c>
      <c r="J536" s="25" t="s">
        <v>1445</v>
      </c>
      <c r="K536" s="67" t="s">
        <v>1564</v>
      </c>
      <c r="L536" s="24"/>
      <c r="M536" s="24">
        <v>9240106048</v>
      </c>
      <c r="N536" s="24"/>
      <c r="O536" s="24" t="s">
        <v>1867</v>
      </c>
      <c r="P536" s="49">
        <v>10864</v>
      </c>
      <c r="Q536" s="49">
        <f t="shared" si="18"/>
        <v>86912</v>
      </c>
      <c r="R536" s="24" t="s">
        <v>230</v>
      </c>
      <c r="S536" s="66"/>
      <c r="T536" s="56" t="str">
        <f>IF(ISBLANK(VLOOKUP($E536,'Product Master'!B:F,5,FALSE)),"-",(VLOOKUP($E536,'Product Master'!B:F,5,FALSE)))</f>
        <v xml:space="preserve">RT </v>
      </c>
      <c r="U536" s="24" t="s">
        <v>2095</v>
      </c>
    </row>
    <row r="537" spans="1:21" ht="60">
      <c r="A537" s="24">
        <f t="shared" si="17"/>
        <v>536</v>
      </c>
      <c r="B537" s="25">
        <v>43246</v>
      </c>
      <c r="C537" s="55" t="str">
        <f>IFERROR(VLOOKUP($E537,'Product Master'!B:E,2,),"Enter Data in Product Master")</f>
        <v>Daudi Burkitt's lymphoma Cell Line</v>
      </c>
      <c r="D537" s="24">
        <f>VLOOKUP(E537,'Product Master'!B:G,6,)</f>
        <v>0</v>
      </c>
      <c r="E537" s="24" t="s">
        <v>864</v>
      </c>
      <c r="F537" s="24" t="s">
        <v>47</v>
      </c>
      <c r="G537" s="24" t="str">
        <f>IFERROR(VLOOKUP(E537,'Product Master'!B:E,3,),"-")</f>
        <v>-</v>
      </c>
      <c r="H537" s="24">
        <f>IFERROR(VLOOKUP($E537,'Product Master'!B:E,4,),"-")</f>
        <v>1</v>
      </c>
      <c r="I537" s="24">
        <v>1</v>
      </c>
      <c r="J537" s="25" t="s">
        <v>228</v>
      </c>
      <c r="K537" s="67" t="s">
        <v>1542</v>
      </c>
      <c r="L537" s="24"/>
      <c r="M537" s="24" t="s">
        <v>2030</v>
      </c>
      <c r="N537" s="24"/>
      <c r="O537" s="24" t="s">
        <v>1868</v>
      </c>
      <c r="P537" s="49">
        <v>5000</v>
      </c>
      <c r="Q537" s="49">
        <f t="shared" si="18"/>
        <v>5000</v>
      </c>
      <c r="R537" s="24" t="s">
        <v>230</v>
      </c>
      <c r="S537" s="66"/>
      <c r="T537" s="56" t="str">
        <f>IF(ISBLANK(VLOOKUP($E537,'Product Master'!B:F,5,FALSE)),"-",(VLOOKUP($E537,'Product Master'!B:F,5,FALSE)))</f>
        <v>RT</v>
      </c>
      <c r="U537" s="24" t="s">
        <v>2085</v>
      </c>
    </row>
    <row r="538" spans="1:21" ht="60">
      <c r="A538" s="24">
        <f t="shared" si="17"/>
        <v>537</v>
      </c>
      <c r="B538" s="25">
        <v>43246</v>
      </c>
      <c r="C538" s="55" t="str">
        <f>IFERROR(VLOOKUP($E538,'Product Master'!B:E,2,),"Enter Data in Product Master")</f>
        <v>HL-60 acute promyelocytic leukemia, Cell Line</v>
      </c>
      <c r="D538" s="24">
        <f>VLOOKUP(E538,'Product Master'!B:G,6,)</f>
        <v>0</v>
      </c>
      <c r="E538" s="24" t="s">
        <v>896</v>
      </c>
      <c r="F538" s="24" t="s">
        <v>47</v>
      </c>
      <c r="G538" s="24" t="str">
        <f>IFERROR(VLOOKUP(E538,'Product Master'!B:E,3,),"-")</f>
        <v>-</v>
      </c>
      <c r="H538" s="24">
        <f>IFERROR(VLOOKUP($E538,'Product Master'!B:E,4,),"-")</f>
        <v>1</v>
      </c>
      <c r="I538" s="24">
        <v>1</v>
      </c>
      <c r="J538" s="25" t="s">
        <v>228</v>
      </c>
      <c r="K538" s="67" t="s">
        <v>1542</v>
      </c>
      <c r="L538" s="24"/>
      <c r="M538" s="24" t="s">
        <v>2030</v>
      </c>
      <c r="N538" s="24"/>
      <c r="O538" s="24" t="s">
        <v>1868</v>
      </c>
      <c r="P538" s="49">
        <v>5000</v>
      </c>
      <c r="Q538" s="49">
        <f t="shared" si="18"/>
        <v>5000</v>
      </c>
      <c r="R538" s="24" t="s">
        <v>230</v>
      </c>
      <c r="S538" s="66"/>
      <c r="T538" s="56" t="str">
        <f>IF(ISBLANK(VLOOKUP($E538,'Product Master'!B:F,5,FALSE)),"-",(VLOOKUP($E538,'Product Master'!B:F,5,FALSE)))</f>
        <v>RT</v>
      </c>
      <c r="U538" s="24" t="s">
        <v>2085</v>
      </c>
    </row>
    <row r="539" spans="1:21" ht="60">
      <c r="A539" s="24">
        <f t="shared" si="17"/>
        <v>538</v>
      </c>
      <c r="B539" s="25">
        <v>43246</v>
      </c>
      <c r="C539" s="55" t="str">
        <f>IFERROR(VLOOKUP($E539,'Product Master'!B:E,2,),"Enter Data in Product Master")</f>
        <v>JM-1 B-Lymphocytes Cell Line</v>
      </c>
      <c r="D539" s="24">
        <f>VLOOKUP(E539,'Product Master'!B:G,6,)</f>
        <v>0</v>
      </c>
      <c r="E539" s="24" t="s">
        <v>1036</v>
      </c>
      <c r="F539" s="24" t="s">
        <v>47</v>
      </c>
      <c r="G539" s="24" t="str">
        <f>IFERROR(VLOOKUP(E539,'Product Master'!B:E,3,),"-")</f>
        <v>-</v>
      </c>
      <c r="H539" s="24">
        <f>IFERROR(VLOOKUP($E539,'Product Master'!B:E,4,),"-")</f>
        <v>1</v>
      </c>
      <c r="I539" s="24">
        <v>1</v>
      </c>
      <c r="J539" s="25" t="s">
        <v>228</v>
      </c>
      <c r="K539" s="67" t="s">
        <v>1542</v>
      </c>
      <c r="L539" s="24"/>
      <c r="M539" s="24" t="s">
        <v>2030</v>
      </c>
      <c r="N539" s="24"/>
      <c r="O539" s="24" t="s">
        <v>1868</v>
      </c>
      <c r="P539" s="49">
        <v>5000</v>
      </c>
      <c r="Q539" s="49">
        <f t="shared" si="18"/>
        <v>5000</v>
      </c>
      <c r="R539" s="24" t="s">
        <v>230</v>
      </c>
      <c r="S539" s="66"/>
      <c r="T539" s="56" t="str">
        <f>IF(ISBLANK(VLOOKUP($E539,'Product Master'!B:F,5,FALSE)),"-",(VLOOKUP($E539,'Product Master'!B:F,5,FALSE)))</f>
        <v>RT</v>
      </c>
      <c r="U539" s="24" t="s">
        <v>2085</v>
      </c>
    </row>
    <row r="540" spans="1:21" ht="60">
      <c r="A540" s="24">
        <f t="shared" si="17"/>
        <v>539</v>
      </c>
      <c r="B540" s="25">
        <v>43246</v>
      </c>
      <c r="C540" s="55" t="str">
        <f>IFERROR(VLOOKUP($E540,'Product Master'!B:E,2,),"Enter Data in Product Master")</f>
        <v>THP-1 Monocytes Cell Line</v>
      </c>
      <c r="D540" s="24">
        <f>VLOOKUP(E540,'Product Master'!B:G,6,)</f>
        <v>0</v>
      </c>
      <c r="E540" s="24" t="s">
        <v>1235</v>
      </c>
      <c r="F540" s="24" t="s">
        <v>47</v>
      </c>
      <c r="G540" s="24" t="str">
        <f>IFERROR(VLOOKUP(E540,'Product Master'!B:E,3,),"-")</f>
        <v>-</v>
      </c>
      <c r="H540" s="24">
        <f>IFERROR(VLOOKUP($E540,'Product Master'!B:E,4,),"-")</f>
        <v>1</v>
      </c>
      <c r="I540" s="24">
        <v>1</v>
      </c>
      <c r="J540" s="25" t="s">
        <v>228</v>
      </c>
      <c r="K540" s="67" t="s">
        <v>1542</v>
      </c>
      <c r="L540" s="24"/>
      <c r="M540" s="24" t="s">
        <v>2030</v>
      </c>
      <c r="N540" s="24"/>
      <c r="O540" s="24" t="s">
        <v>1868</v>
      </c>
      <c r="P540" s="49">
        <v>5000</v>
      </c>
      <c r="Q540" s="49">
        <f t="shared" si="18"/>
        <v>5000</v>
      </c>
      <c r="R540" s="24" t="s">
        <v>230</v>
      </c>
      <c r="S540" s="66"/>
      <c r="T540" s="56" t="str">
        <f>IF(ISBLANK(VLOOKUP($E540,'Product Master'!B:F,5,FALSE)),"-",(VLOOKUP($E540,'Product Master'!B:F,5,FALSE)))</f>
        <v>RT</v>
      </c>
      <c r="U540" s="24" t="s">
        <v>2085</v>
      </c>
    </row>
    <row r="541" spans="1:21" ht="45">
      <c r="A541" s="24">
        <f t="shared" si="17"/>
        <v>540</v>
      </c>
      <c r="B541" s="25">
        <v>43248</v>
      </c>
      <c r="C541" s="55" t="str">
        <f>IFERROR(VLOOKUP($E541,'Product Master'!B:E,2,),"Enter Data in Product Master")</f>
        <v>Eurofins Primers (RB1_Exon23_F-R)</v>
      </c>
      <c r="D541" s="24">
        <f>VLOOKUP(E541,'Product Master'!B:G,6,)</f>
        <v>0</v>
      </c>
      <c r="E541" s="55" t="s">
        <v>580</v>
      </c>
      <c r="F541" s="24" t="s">
        <v>47</v>
      </c>
      <c r="G541" s="24" t="str">
        <f>IFERROR(VLOOKUP(E541,'Product Master'!B:E,3,),"-")</f>
        <v>NA</v>
      </c>
      <c r="H541" s="24" t="str">
        <f>IFERROR(VLOOKUP($E541,'Product Master'!B:E,4,),"-")</f>
        <v>40 Bp</v>
      </c>
      <c r="I541" s="24">
        <v>2</v>
      </c>
      <c r="J541" s="25" t="s">
        <v>228</v>
      </c>
      <c r="K541" s="67" t="s">
        <v>1565</v>
      </c>
      <c r="L541" s="24"/>
      <c r="M541" s="24" t="s">
        <v>2031</v>
      </c>
      <c r="N541" s="24"/>
      <c r="O541" s="24" t="s">
        <v>1869</v>
      </c>
      <c r="P541" s="49">
        <v>12</v>
      </c>
      <c r="Q541" s="49">
        <f t="shared" si="18"/>
        <v>24</v>
      </c>
      <c r="R541" s="24" t="s">
        <v>230</v>
      </c>
      <c r="S541" s="66"/>
      <c r="T541" s="56" t="str">
        <f>IF(ISBLANK(VLOOKUP($E541,'Product Master'!B:F,5,FALSE)),"-",(VLOOKUP($E541,'Product Master'!B:F,5,FALSE)))</f>
        <v>AT</v>
      </c>
      <c r="U541" s="24" t="s">
        <v>2086</v>
      </c>
    </row>
    <row r="542" spans="1:21" ht="45">
      <c r="A542" s="24">
        <f t="shared" si="17"/>
        <v>541</v>
      </c>
      <c r="B542" s="25">
        <v>43248</v>
      </c>
      <c r="C542" s="55" t="str">
        <f>IFERROR(VLOOKUP($E542,'Product Master'!B:E,2,),"Enter Data in Product Master")</f>
        <v>Eurofins Probes (QPCR Set 3)</v>
      </c>
      <c r="D542" s="24">
        <f>VLOOKUP(E542,'Product Master'!B:G,6,)</f>
        <v>0</v>
      </c>
      <c r="E542" s="55" t="s">
        <v>581</v>
      </c>
      <c r="F542" s="24" t="s">
        <v>47</v>
      </c>
      <c r="G542" s="24" t="str">
        <f>IFERROR(VLOOKUP(E542,'Product Master'!B:E,3,),"-")</f>
        <v>NA</v>
      </c>
      <c r="H542" s="24" t="str">
        <f>IFERROR(VLOOKUP($E542,'Product Master'!B:E,4,),"-")</f>
        <v>15 Bp</v>
      </c>
      <c r="I542" s="24">
        <v>1</v>
      </c>
      <c r="J542" s="25" t="s">
        <v>228</v>
      </c>
      <c r="K542" s="67" t="s">
        <v>1566</v>
      </c>
      <c r="L542" s="24"/>
      <c r="M542" s="24" t="s">
        <v>2032</v>
      </c>
      <c r="N542" s="24"/>
      <c r="O542" s="24" t="s">
        <v>1870</v>
      </c>
      <c r="P542" s="49">
        <v>10000</v>
      </c>
      <c r="Q542" s="49">
        <f t="shared" si="18"/>
        <v>10000</v>
      </c>
      <c r="R542" s="24" t="s">
        <v>230</v>
      </c>
      <c r="S542" s="66"/>
      <c r="T542" s="56" t="str">
        <f>IF(ISBLANK(VLOOKUP($E542,'Product Master'!B:F,5,FALSE)),"-",(VLOOKUP($E542,'Product Master'!B:F,5,FALSE)))</f>
        <v>AT</v>
      </c>
      <c r="U542" s="24" t="s">
        <v>2086</v>
      </c>
    </row>
    <row r="543" spans="1:21" ht="15">
      <c r="A543" s="24">
        <f t="shared" si="17"/>
        <v>542</v>
      </c>
      <c r="B543" s="25"/>
      <c r="C543" s="55" t="str">
        <f>IFERROR(VLOOKUP($E543,'Product Master'!B:E,2,),"Enter Data in Product Master")</f>
        <v>Enter Data in Product Master</v>
      </c>
      <c r="D543" s="24" t="e">
        <f>VLOOKUP(E543,'Product Master'!B:G,6,)</f>
        <v>#N/A</v>
      </c>
      <c r="E543" s="24"/>
      <c r="F543" s="24" t="s">
        <v>47</v>
      </c>
      <c r="G543" s="24" t="str">
        <f>IFERROR(VLOOKUP(E543,'Product Master'!B:E,3,),"-")</f>
        <v>-</v>
      </c>
      <c r="H543" s="24" t="str">
        <f>IFERROR(VLOOKUP($E543,'Product Master'!B:E,4,),"-")</f>
        <v>-</v>
      </c>
      <c r="I543" s="24"/>
      <c r="J543" s="25"/>
      <c r="K543" s="67"/>
      <c r="L543" s="24"/>
      <c r="M543" s="24"/>
      <c r="N543" s="24"/>
      <c r="O543" s="24"/>
      <c r="P543" s="49"/>
      <c r="Q543" s="49">
        <f>I543*P543</f>
        <v>0</v>
      </c>
      <c r="R543" s="24"/>
      <c r="S543" s="66"/>
      <c r="T543" s="56" t="e">
        <f>IF(ISBLANK(VLOOKUP($E543,'Product Master'!B:F,5,FALSE)),"-",(VLOOKUP($E543,'Product Master'!B:F,5,FALSE)))</f>
        <v>#N/A</v>
      </c>
      <c r="U543" s="56"/>
    </row>
    <row r="544" spans="1:21" ht="15">
      <c r="A544" s="24">
        <f t="shared" si="17"/>
        <v>543</v>
      </c>
      <c r="B544" s="25"/>
      <c r="C544" s="55" t="str">
        <f>IFERROR(VLOOKUP($E544,'Product Master'!B:E,2,),"Enter Data in Product Master")</f>
        <v>Enter Data in Product Master</v>
      </c>
      <c r="D544" s="24" t="e">
        <f>VLOOKUP(E544,'Product Master'!B:G,6,)</f>
        <v>#N/A</v>
      </c>
      <c r="E544" s="24"/>
      <c r="F544" s="24" t="s">
        <v>47</v>
      </c>
      <c r="G544" s="24" t="str">
        <f>IFERROR(VLOOKUP(E544,'Product Master'!B:E,3,),"-")</f>
        <v>-</v>
      </c>
      <c r="H544" s="24" t="str">
        <f>IFERROR(VLOOKUP($E544,'Product Master'!B:E,4,),"-")</f>
        <v>-</v>
      </c>
      <c r="I544" s="24"/>
      <c r="J544" s="25"/>
      <c r="K544" s="67"/>
      <c r="L544" s="24"/>
      <c r="M544" s="24"/>
      <c r="N544" s="24"/>
      <c r="O544" s="24"/>
      <c r="P544" s="49"/>
      <c r="Q544" s="49">
        <f t="shared" ref="Q544:Q575" si="19">I544*P544</f>
        <v>0</v>
      </c>
      <c r="R544" s="24"/>
      <c r="S544" s="66"/>
      <c r="T544" s="56" t="e">
        <f>IF(ISBLANK(VLOOKUP($E544,'Product Master'!B:F,5,FALSE)),"-",(VLOOKUP($E544,'Product Master'!B:F,5,FALSE)))</f>
        <v>#N/A</v>
      </c>
      <c r="U544" s="56"/>
    </row>
    <row r="545" spans="1:21" ht="15">
      <c r="A545" s="24">
        <f t="shared" si="17"/>
        <v>544</v>
      </c>
      <c r="B545" s="25"/>
      <c r="C545" s="55" t="str">
        <f>IFERROR(VLOOKUP($E545,'Product Master'!B:E,2,),"Enter Data in Product Master")</f>
        <v>Enter Data in Product Master</v>
      </c>
      <c r="D545" s="24" t="e">
        <f>VLOOKUP(E545,'Product Master'!B:G,6,)</f>
        <v>#N/A</v>
      </c>
      <c r="E545" s="24"/>
      <c r="F545" s="24" t="s">
        <v>47</v>
      </c>
      <c r="G545" s="24" t="str">
        <f>IFERROR(VLOOKUP(E545,'Product Master'!B:E,3,),"-")</f>
        <v>-</v>
      </c>
      <c r="H545" s="24" t="str">
        <f>IFERROR(VLOOKUP($E545,'Product Master'!B:E,4,),"-")</f>
        <v>-</v>
      </c>
      <c r="I545" s="24"/>
      <c r="J545" s="25"/>
      <c r="K545" s="67"/>
      <c r="L545" s="24"/>
      <c r="M545" s="24"/>
      <c r="N545" s="24"/>
      <c r="O545" s="24"/>
      <c r="P545" s="49"/>
      <c r="Q545" s="49">
        <f t="shared" si="19"/>
        <v>0</v>
      </c>
      <c r="R545" s="24"/>
      <c r="S545" s="66"/>
      <c r="T545" s="56" t="e">
        <f>IF(ISBLANK(VLOOKUP($E545,'Product Master'!B:F,5,FALSE)),"-",(VLOOKUP($E545,'Product Master'!B:F,5,FALSE)))</f>
        <v>#N/A</v>
      </c>
      <c r="U545" s="56"/>
    </row>
    <row r="546" spans="1:21" ht="15">
      <c r="A546" s="24">
        <f t="shared" si="17"/>
        <v>545</v>
      </c>
      <c r="B546" s="25"/>
      <c r="C546" s="55" t="str">
        <f>IFERROR(VLOOKUP($E546,'Product Master'!B:E,2,),"Enter Data in Product Master")</f>
        <v>Enter Data in Product Master</v>
      </c>
      <c r="D546" s="24" t="e">
        <f>VLOOKUP(E546,'Product Master'!B:G,6,)</f>
        <v>#N/A</v>
      </c>
      <c r="E546" s="24"/>
      <c r="F546" s="24" t="s">
        <v>47</v>
      </c>
      <c r="G546" s="24" t="str">
        <f>IFERROR(VLOOKUP(E546,'Product Master'!B:E,3,),"-")</f>
        <v>-</v>
      </c>
      <c r="H546" s="24" t="str">
        <f>IFERROR(VLOOKUP($E546,'Product Master'!B:E,4,),"-")</f>
        <v>-</v>
      </c>
      <c r="I546" s="24"/>
      <c r="J546" s="25"/>
      <c r="K546" s="67"/>
      <c r="L546" s="24"/>
      <c r="M546" s="24"/>
      <c r="N546" s="24"/>
      <c r="O546" s="24"/>
      <c r="P546" s="49"/>
      <c r="Q546" s="49">
        <f t="shared" si="19"/>
        <v>0</v>
      </c>
      <c r="R546" s="24"/>
      <c r="S546" s="66"/>
      <c r="T546" s="56" t="e">
        <f>IF(ISBLANK(VLOOKUP($E546,'Product Master'!B:F,5,FALSE)),"-",(VLOOKUP($E546,'Product Master'!B:F,5,FALSE)))</f>
        <v>#N/A</v>
      </c>
      <c r="U546" s="56"/>
    </row>
    <row r="547" spans="1:21" ht="15">
      <c r="A547" s="24">
        <f t="shared" si="17"/>
        <v>546</v>
      </c>
      <c r="B547" s="25"/>
      <c r="C547" s="55" t="str">
        <f>IFERROR(VLOOKUP($E547,'Product Master'!B:E,2,),"Enter Data in Product Master")</f>
        <v>Enter Data in Product Master</v>
      </c>
      <c r="D547" s="24" t="e">
        <f>VLOOKUP(E547,'Product Master'!B:G,6,)</f>
        <v>#N/A</v>
      </c>
      <c r="E547" s="24"/>
      <c r="F547" s="24" t="s">
        <v>47</v>
      </c>
      <c r="G547" s="24" t="str">
        <f>IFERROR(VLOOKUP(E547,'Product Master'!B:E,3,),"-")</f>
        <v>-</v>
      </c>
      <c r="H547" s="24" t="str">
        <f>IFERROR(VLOOKUP($E547,'Product Master'!B:E,4,),"-")</f>
        <v>-</v>
      </c>
      <c r="I547" s="24"/>
      <c r="J547" s="25"/>
      <c r="K547" s="67"/>
      <c r="L547" s="24"/>
      <c r="M547" s="24"/>
      <c r="N547" s="24"/>
      <c r="O547" s="24"/>
      <c r="P547" s="49"/>
      <c r="Q547" s="49">
        <f t="shared" si="19"/>
        <v>0</v>
      </c>
      <c r="R547" s="24"/>
      <c r="S547" s="66"/>
      <c r="T547" s="56" t="e">
        <f>IF(ISBLANK(VLOOKUP($E547,'Product Master'!B:F,5,FALSE)),"-",(VLOOKUP($E547,'Product Master'!B:F,5,FALSE)))</f>
        <v>#N/A</v>
      </c>
      <c r="U547" s="56"/>
    </row>
    <row r="548" spans="1:21" ht="15">
      <c r="A548" s="24">
        <f t="shared" si="17"/>
        <v>547</v>
      </c>
      <c r="B548" s="25"/>
      <c r="C548" s="55" t="str">
        <f>IFERROR(VLOOKUP($E548,'Product Master'!B:E,2,),"Enter Data in Product Master")</f>
        <v>Enter Data in Product Master</v>
      </c>
      <c r="D548" s="24" t="e">
        <f>VLOOKUP(E548,'Product Master'!B:G,6,)</f>
        <v>#N/A</v>
      </c>
      <c r="E548" s="24"/>
      <c r="F548" s="24" t="s">
        <v>47</v>
      </c>
      <c r="G548" s="24" t="str">
        <f>IFERROR(VLOOKUP(E548,'Product Master'!B:E,3,),"-")</f>
        <v>-</v>
      </c>
      <c r="H548" s="24" t="str">
        <f>IFERROR(VLOOKUP($E548,'Product Master'!B:E,4,),"-")</f>
        <v>-</v>
      </c>
      <c r="I548" s="24"/>
      <c r="J548" s="25"/>
      <c r="K548" s="67"/>
      <c r="L548" s="24"/>
      <c r="M548" s="24"/>
      <c r="N548" s="24"/>
      <c r="O548" s="24"/>
      <c r="P548" s="49"/>
      <c r="Q548" s="49">
        <f t="shared" si="19"/>
        <v>0</v>
      </c>
      <c r="R548" s="24"/>
      <c r="S548" s="66"/>
      <c r="T548" s="56" t="e">
        <f>IF(ISBLANK(VLOOKUP($E548,'Product Master'!B:F,5,FALSE)),"-",(VLOOKUP($E548,'Product Master'!B:F,5,FALSE)))</f>
        <v>#N/A</v>
      </c>
      <c r="U548" s="56"/>
    </row>
    <row r="549" spans="1:21" ht="15">
      <c r="A549" s="24">
        <f t="shared" si="17"/>
        <v>548</v>
      </c>
      <c r="B549" s="25"/>
      <c r="C549" s="55" t="str">
        <f>IFERROR(VLOOKUP($E549,'Product Master'!B:E,2,),"Enter Data in Product Master")</f>
        <v>Enter Data in Product Master</v>
      </c>
      <c r="D549" s="24" t="e">
        <f>VLOOKUP(E549,'Product Master'!B:G,6,)</f>
        <v>#N/A</v>
      </c>
      <c r="E549" s="24"/>
      <c r="F549" s="24" t="s">
        <v>47</v>
      </c>
      <c r="G549" s="24" t="str">
        <f>IFERROR(VLOOKUP(E549,'Product Master'!B:E,3,),"-")</f>
        <v>-</v>
      </c>
      <c r="H549" s="24" t="str">
        <f>IFERROR(VLOOKUP($E549,'Product Master'!B:E,4,),"-")</f>
        <v>-</v>
      </c>
      <c r="I549" s="24"/>
      <c r="J549" s="25"/>
      <c r="K549" s="67"/>
      <c r="L549" s="24"/>
      <c r="M549" s="24"/>
      <c r="N549" s="24"/>
      <c r="O549" s="24"/>
      <c r="P549" s="49"/>
      <c r="Q549" s="49">
        <f t="shared" si="19"/>
        <v>0</v>
      </c>
      <c r="R549" s="24"/>
      <c r="S549" s="66"/>
      <c r="T549" s="56" t="e">
        <f>IF(ISBLANK(VLOOKUP($E549,'Product Master'!B:F,5,FALSE)),"-",(VLOOKUP($E549,'Product Master'!B:F,5,FALSE)))</f>
        <v>#N/A</v>
      </c>
      <c r="U549" s="56"/>
    </row>
    <row r="550" spans="1:21" ht="15">
      <c r="A550" s="24">
        <f t="shared" si="17"/>
        <v>549</v>
      </c>
      <c r="B550" s="25"/>
      <c r="C550" s="55" t="str">
        <f>IFERROR(VLOOKUP($E550,'Product Master'!B:E,2,),"Enter Data in Product Master")</f>
        <v>Enter Data in Product Master</v>
      </c>
      <c r="D550" s="24" t="e">
        <f>VLOOKUP(E550,'Product Master'!B:G,6,)</f>
        <v>#N/A</v>
      </c>
      <c r="E550" s="24"/>
      <c r="F550" s="24" t="s">
        <v>47</v>
      </c>
      <c r="G550" s="24" t="str">
        <f>IFERROR(VLOOKUP(E550,'Product Master'!B:E,3,),"-")</f>
        <v>-</v>
      </c>
      <c r="H550" s="24" t="str">
        <f>IFERROR(VLOOKUP($E550,'Product Master'!B:E,4,),"-")</f>
        <v>-</v>
      </c>
      <c r="I550" s="24"/>
      <c r="J550" s="25"/>
      <c r="K550" s="67"/>
      <c r="L550" s="24"/>
      <c r="M550" s="24"/>
      <c r="N550" s="24"/>
      <c r="O550" s="24"/>
      <c r="P550" s="49"/>
      <c r="Q550" s="49">
        <f t="shared" si="19"/>
        <v>0</v>
      </c>
      <c r="R550" s="24"/>
      <c r="S550" s="66"/>
      <c r="T550" s="56" t="e">
        <f>IF(ISBLANK(VLOOKUP($E550,'Product Master'!B:F,5,FALSE)),"-",(VLOOKUP($E550,'Product Master'!B:F,5,FALSE)))</f>
        <v>#N/A</v>
      </c>
      <c r="U550" s="56"/>
    </row>
    <row r="551" spans="1:21" ht="15">
      <c r="A551" s="24">
        <f t="shared" si="17"/>
        <v>550</v>
      </c>
      <c r="B551" s="25"/>
      <c r="C551" s="55" t="str">
        <f>IFERROR(VLOOKUP($E551,'Product Master'!B:E,2,),"Enter Data in Product Master")</f>
        <v>Enter Data in Product Master</v>
      </c>
      <c r="D551" s="24" t="e">
        <f>VLOOKUP(E551,'Product Master'!B:G,6,)</f>
        <v>#N/A</v>
      </c>
      <c r="E551" s="24"/>
      <c r="F551" s="24" t="s">
        <v>47</v>
      </c>
      <c r="G551" s="24" t="str">
        <f>IFERROR(VLOOKUP(E551,'Product Master'!B:E,3,),"-")</f>
        <v>-</v>
      </c>
      <c r="H551" s="24" t="str">
        <f>IFERROR(VLOOKUP($E551,'Product Master'!B:E,4,),"-")</f>
        <v>-</v>
      </c>
      <c r="I551" s="24"/>
      <c r="J551" s="25"/>
      <c r="K551" s="67"/>
      <c r="L551" s="24"/>
      <c r="M551" s="24"/>
      <c r="N551" s="24"/>
      <c r="O551" s="24"/>
      <c r="P551" s="49"/>
      <c r="Q551" s="49">
        <f t="shared" si="19"/>
        <v>0</v>
      </c>
      <c r="R551" s="24"/>
      <c r="S551" s="66"/>
      <c r="T551" s="56" t="e">
        <f>IF(ISBLANK(VLOOKUP($E551,'Product Master'!B:F,5,FALSE)),"-",(VLOOKUP($E551,'Product Master'!B:F,5,FALSE)))</f>
        <v>#N/A</v>
      </c>
      <c r="U551" s="56"/>
    </row>
    <row r="552" spans="1:21" ht="15">
      <c r="A552" s="24">
        <f t="shared" si="17"/>
        <v>551</v>
      </c>
      <c r="B552" s="25"/>
      <c r="C552" s="55" t="str">
        <f>IFERROR(VLOOKUP($E552,'Product Master'!B:E,2,),"Enter Data in Product Master")</f>
        <v>Enter Data in Product Master</v>
      </c>
      <c r="D552" s="24" t="e">
        <f>VLOOKUP(E552,'Product Master'!B:G,6,)</f>
        <v>#N/A</v>
      </c>
      <c r="E552" s="24"/>
      <c r="F552" s="24" t="s">
        <v>47</v>
      </c>
      <c r="G552" s="24" t="str">
        <f>IFERROR(VLOOKUP(E552,'Product Master'!B:E,3,),"-")</f>
        <v>-</v>
      </c>
      <c r="H552" s="24" t="str">
        <f>IFERROR(VLOOKUP($E552,'Product Master'!B:E,4,),"-")</f>
        <v>-</v>
      </c>
      <c r="I552" s="24"/>
      <c r="J552" s="25"/>
      <c r="K552" s="67"/>
      <c r="L552" s="24"/>
      <c r="M552" s="24"/>
      <c r="N552" s="24"/>
      <c r="O552" s="24"/>
      <c r="P552" s="49"/>
      <c r="Q552" s="49">
        <f t="shared" si="19"/>
        <v>0</v>
      </c>
      <c r="R552" s="24"/>
      <c r="S552" s="66"/>
      <c r="T552" s="56" t="e">
        <f>IF(ISBLANK(VLOOKUP($E552,'Product Master'!B:F,5,FALSE)),"-",(VLOOKUP($E552,'Product Master'!B:F,5,FALSE)))</f>
        <v>#N/A</v>
      </c>
      <c r="U552" s="56"/>
    </row>
    <row r="553" spans="1:21" ht="15">
      <c r="A553" s="24">
        <f t="shared" si="17"/>
        <v>552</v>
      </c>
      <c r="B553" s="25"/>
      <c r="C553" s="55" t="str">
        <f>IFERROR(VLOOKUP($E553,'Product Master'!B:E,2,),"Enter Data in Product Master")</f>
        <v>Enter Data in Product Master</v>
      </c>
      <c r="D553" s="24" t="e">
        <f>VLOOKUP(E553,'Product Master'!B:G,6,)</f>
        <v>#N/A</v>
      </c>
      <c r="E553" s="24"/>
      <c r="F553" s="24" t="s">
        <v>47</v>
      </c>
      <c r="G553" s="24" t="str">
        <f>IFERROR(VLOOKUP(E553,'Product Master'!B:E,3,),"-")</f>
        <v>-</v>
      </c>
      <c r="H553" s="24" t="str">
        <f>IFERROR(VLOOKUP($E553,'Product Master'!B:E,4,),"-")</f>
        <v>-</v>
      </c>
      <c r="I553" s="24"/>
      <c r="J553" s="25"/>
      <c r="K553" s="67"/>
      <c r="L553" s="24"/>
      <c r="M553" s="24"/>
      <c r="N553" s="24"/>
      <c r="O553" s="24"/>
      <c r="P553" s="49"/>
      <c r="Q553" s="49">
        <f t="shared" si="19"/>
        <v>0</v>
      </c>
      <c r="R553" s="24"/>
      <c r="S553" s="66"/>
      <c r="T553" s="56" t="e">
        <f>IF(ISBLANK(VLOOKUP($E553,'Product Master'!B:F,5,FALSE)),"-",(VLOOKUP($E553,'Product Master'!B:F,5,FALSE)))</f>
        <v>#N/A</v>
      </c>
      <c r="U553" s="56"/>
    </row>
    <row r="554" spans="1:21" ht="15">
      <c r="A554" s="24">
        <f t="shared" si="17"/>
        <v>553</v>
      </c>
      <c r="B554" s="25"/>
      <c r="C554" s="55" t="str">
        <f>IFERROR(VLOOKUP($E554,'Product Master'!B:E,2,),"Enter Data in Product Master")</f>
        <v>Enter Data in Product Master</v>
      </c>
      <c r="D554" s="24" t="e">
        <f>VLOOKUP(E554,'Product Master'!B:G,6,)</f>
        <v>#N/A</v>
      </c>
      <c r="E554" s="24"/>
      <c r="F554" s="24" t="s">
        <v>47</v>
      </c>
      <c r="G554" s="24" t="str">
        <f>IFERROR(VLOOKUP(E554,'Product Master'!B:E,3,),"-")</f>
        <v>-</v>
      </c>
      <c r="H554" s="24" t="str">
        <f>IFERROR(VLOOKUP($E554,'Product Master'!B:E,4,),"-")</f>
        <v>-</v>
      </c>
      <c r="I554" s="24"/>
      <c r="J554" s="25"/>
      <c r="K554" s="67"/>
      <c r="L554" s="24"/>
      <c r="M554" s="24"/>
      <c r="N554" s="24"/>
      <c r="O554" s="24"/>
      <c r="P554" s="49"/>
      <c r="Q554" s="49">
        <f t="shared" si="19"/>
        <v>0</v>
      </c>
      <c r="R554" s="24"/>
      <c r="S554" s="66"/>
      <c r="T554" s="56" t="e">
        <f>IF(ISBLANK(VLOOKUP($E554,'Product Master'!B:F,5,FALSE)),"-",(VLOOKUP($E554,'Product Master'!B:F,5,FALSE)))</f>
        <v>#N/A</v>
      </c>
      <c r="U554" s="56"/>
    </row>
    <row r="555" spans="1:21" ht="15">
      <c r="A555" s="24">
        <f t="shared" si="17"/>
        <v>554</v>
      </c>
      <c r="B555" s="25"/>
      <c r="C555" s="55" t="str">
        <f>IFERROR(VLOOKUP($E555,'Product Master'!B:E,2,),"Enter Data in Product Master")</f>
        <v>Enter Data in Product Master</v>
      </c>
      <c r="D555" s="24" t="e">
        <f>VLOOKUP(E555,'Product Master'!B:G,6,)</f>
        <v>#N/A</v>
      </c>
      <c r="E555" s="24"/>
      <c r="F555" s="24" t="s">
        <v>47</v>
      </c>
      <c r="G555" s="24" t="str">
        <f>IFERROR(VLOOKUP(E555,'Product Master'!B:E,3,),"-")</f>
        <v>-</v>
      </c>
      <c r="H555" s="24" t="str">
        <f>IFERROR(VLOOKUP($E555,'Product Master'!B:E,4,),"-")</f>
        <v>-</v>
      </c>
      <c r="I555" s="24"/>
      <c r="J555" s="25"/>
      <c r="K555" s="67"/>
      <c r="L555" s="24"/>
      <c r="M555" s="24"/>
      <c r="N555" s="24"/>
      <c r="O555" s="24"/>
      <c r="P555" s="49"/>
      <c r="Q555" s="49">
        <f t="shared" si="19"/>
        <v>0</v>
      </c>
      <c r="R555" s="24"/>
      <c r="S555" s="66"/>
      <c r="T555" s="56" t="e">
        <f>IF(ISBLANK(VLOOKUP($E555,'Product Master'!B:F,5,FALSE)),"-",(VLOOKUP($E555,'Product Master'!B:F,5,FALSE)))</f>
        <v>#N/A</v>
      </c>
      <c r="U555" s="56"/>
    </row>
    <row r="556" spans="1:21" ht="15">
      <c r="A556" s="24">
        <f t="shared" si="17"/>
        <v>555</v>
      </c>
      <c r="B556" s="25"/>
      <c r="C556" s="55" t="str">
        <f>IFERROR(VLOOKUP($E556,'Product Master'!B:E,2,),"Enter Data in Product Master")</f>
        <v>Enter Data in Product Master</v>
      </c>
      <c r="D556" s="24" t="e">
        <f>VLOOKUP(E556,'Product Master'!B:G,6,)</f>
        <v>#N/A</v>
      </c>
      <c r="E556" s="24"/>
      <c r="F556" s="24" t="s">
        <v>47</v>
      </c>
      <c r="G556" s="24" t="str">
        <f>IFERROR(VLOOKUP(E556,'Product Master'!B:E,3,),"-")</f>
        <v>-</v>
      </c>
      <c r="H556" s="24" t="str">
        <f>IFERROR(VLOOKUP($E556,'Product Master'!B:E,4,),"-")</f>
        <v>-</v>
      </c>
      <c r="I556" s="24"/>
      <c r="J556" s="25"/>
      <c r="K556" s="67"/>
      <c r="L556" s="24"/>
      <c r="M556" s="24"/>
      <c r="N556" s="24"/>
      <c r="O556" s="24"/>
      <c r="P556" s="49"/>
      <c r="Q556" s="49">
        <f t="shared" si="19"/>
        <v>0</v>
      </c>
      <c r="R556" s="24"/>
      <c r="S556" s="66"/>
      <c r="T556" s="56" t="e">
        <f>IF(ISBLANK(VLOOKUP($E556,'Product Master'!B:F,5,FALSE)),"-",(VLOOKUP($E556,'Product Master'!B:F,5,FALSE)))</f>
        <v>#N/A</v>
      </c>
      <c r="U556" s="56"/>
    </row>
    <row r="557" spans="1:21" ht="15">
      <c r="A557" s="24">
        <f t="shared" si="17"/>
        <v>556</v>
      </c>
      <c r="B557" s="25"/>
      <c r="C557" s="55" t="str">
        <f>IFERROR(VLOOKUP($E557,'Product Master'!B:E,2,),"Enter Data in Product Master")</f>
        <v>Enter Data in Product Master</v>
      </c>
      <c r="D557" s="24" t="e">
        <f>VLOOKUP(E557,'Product Master'!B:G,6,)</f>
        <v>#N/A</v>
      </c>
      <c r="E557" s="24"/>
      <c r="F557" s="24" t="s">
        <v>47</v>
      </c>
      <c r="G557" s="24" t="str">
        <f>IFERROR(VLOOKUP(E557,'Product Master'!B:E,3,),"-")</f>
        <v>-</v>
      </c>
      <c r="H557" s="24" t="str">
        <f>IFERROR(VLOOKUP($E557,'Product Master'!B:E,4,),"-")</f>
        <v>-</v>
      </c>
      <c r="I557" s="24"/>
      <c r="J557" s="25"/>
      <c r="K557" s="67"/>
      <c r="L557" s="24"/>
      <c r="M557" s="24"/>
      <c r="N557" s="24"/>
      <c r="O557" s="24"/>
      <c r="P557" s="49"/>
      <c r="Q557" s="49">
        <f t="shared" si="19"/>
        <v>0</v>
      </c>
      <c r="R557" s="24"/>
      <c r="S557" s="66"/>
      <c r="T557" s="56" t="e">
        <f>IF(ISBLANK(VLOOKUP($E557,'Product Master'!B:F,5,FALSE)),"-",(VLOOKUP($E557,'Product Master'!B:F,5,FALSE)))</f>
        <v>#N/A</v>
      </c>
      <c r="U557" s="56"/>
    </row>
    <row r="558" spans="1:21" ht="15">
      <c r="A558" s="24">
        <f t="shared" si="17"/>
        <v>557</v>
      </c>
      <c r="B558" s="25"/>
      <c r="C558" s="55" t="str">
        <f>IFERROR(VLOOKUP($E558,'Product Master'!B:E,2,),"Enter Data in Product Master")</f>
        <v>Enter Data in Product Master</v>
      </c>
      <c r="D558" s="24" t="e">
        <f>VLOOKUP(E558,'Product Master'!B:G,6,)</f>
        <v>#N/A</v>
      </c>
      <c r="E558" s="24"/>
      <c r="F558" s="24" t="s">
        <v>47</v>
      </c>
      <c r="G558" s="24" t="str">
        <f>IFERROR(VLOOKUP(E558,'Product Master'!B:E,3,),"-")</f>
        <v>-</v>
      </c>
      <c r="H558" s="24" t="str">
        <f>IFERROR(VLOOKUP($E558,'Product Master'!B:E,4,),"-")</f>
        <v>-</v>
      </c>
      <c r="I558" s="24"/>
      <c r="J558" s="25"/>
      <c r="K558" s="67"/>
      <c r="L558" s="24"/>
      <c r="M558" s="24"/>
      <c r="N558" s="24"/>
      <c r="O558" s="24"/>
      <c r="P558" s="49"/>
      <c r="Q558" s="49">
        <f t="shared" si="19"/>
        <v>0</v>
      </c>
      <c r="R558" s="24"/>
      <c r="S558" s="66"/>
      <c r="T558" s="56" t="e">
        <f>IF(ISBLANK(VLOOKUP($E558,'Product Master'!B:F,5,FALSE)),"-",(VLOOKUP($E558,'Product Master'!B:F,5,FALSE)))</f>
        <v>#N/A</v>
      </c>
      <c r="U558" s="56"/>
    </row>
    <row r="559" spans="1:21" ht="15">
      <c r="A559" s="24">
        <f t="shared" si="17"/>
        <v>558</v>
      </c>
      <c r="B559" s="25"/>
      <c r="C559" s="55" t="str">
        <f>IFERROR(VLOOKUP($E559,'Product Master'!B:E,2,),"Enter Data in Product Master")</f>
        <v>Enter Data in Product Master</v>
      </c>
      <c r="D559" s="24" t="e">
        <f>VLOOKUP(E559,'Product Master'!B:G,6,)</f>
        <v>#N/A</v>
      </c>
      <c r="E559" s="24"/>
      <c r="F559" s="24" t="s">
        <v>47</v>
      </c>
      <c r="G559" s="24" t="str">
        <f>IFERROR(VLOOKUP(E559,'Product Master'!B:E,3,),"-")</f>
        <v>-</v>
      </c>
      <c r="H559" s="24" t="str">
        <f>IFERROR(VLOOKUP($E559,'Product Master'!B:E,4,),"-")</f>
        <v>-</v>
      </c>
      <c r="I559" s="24"/>
      <c r="J559" s="25"/>
      <c r="K559" s="67"/>
      <c r="L559" s="24"/>
      <c r="M559" s="24"/>
      <c r="N559" s="24"/>
      <c r="O559" s="24"/>
      <c r="P559" s="49"/>
      <c r="Q559" s="49">
        <f t="shared" si="19"/>
        <v>0</v>
      </c>
      <c r="R559" s="24"/>
      <c r="S559" s="66"/>
      <c r="T559" s="56" t="e">
        <f>IF(ISBLANK(VLOOKUP($E559,'Product Master'!B:F,5,FALSE)),"-",(VLOOKUP($E559,'Product Master'!B:F,5,FALSE)))</f>
        <v>#N/A</v>
      </c>
      <c r="U559" s="56"/>
    </row>
    <row r="560" spans="1:21" ht="15">
      <c r="A560" s="24">
        <f t="shared" si="17"/>
        <v>559</v>
      </c>
      <c r="B560" s="25"/>
      <c r="C560" s="55" t="str">
        <f>IFERROR(VLOOKUP($E560,'Product Master'!B:E,2,),"Enter Data in Product Master")</f>
        <v>Enter Data in Product Master</v>
      </c>
      <c r="D560" s="24" t="e">
        <f>VLOOKUP(E560,'Product Master'!B:G,6,)</f>
        <v>#N/A</v>
      </c>
      <c r="E560" s="24"/>
      <c r="F560" s="24" t="s">
        <v>47</v>
      </c>
      <c r="G560" s="24" t="str">
        <f>IFERROR(VLOOKUP(E560,'Product Master'!B:E,3,),"-")</f>
        <v>-</v>
      </c>
      <c r="H560" s="24" t="str">
        <f>IFERROR(VLOOKUP($E560,'Product Master'!B:E,4,),"-")</f>
        <v>-</v>
      </c>
      <c r="I560" s="24"/>
      <c r="J560" s="25"/>
      <c r="K560" s="67"/>
      <c r="L560" s="24"/>
      <c r="M560" s="24"/>
      <c r="N560" s="24"/>
      <c r="O560" s="24"/>
      <c r="P560" s="49"/>
      <c r="Q560" s="49">
        <f t="shared" si="19"/>
        <v>0</v>
      </c>
      <c r="R560" s="24"/>
      <c r="S560" s="66"/>
      <c r="T560" s="56" t="e">
        <f>IF(ISBLANK(VLOOKUP($E560,'Product Master'!B:F,5,FALSE)),"-",(VLOOKUP($E560,'Product Master'!B:F,5,FALSE)))</f>
        <v>#N/A</v>
      </c>
      <c r="U560" s="56"/>
    </row>
    <row r="561" spans="1:21" ht="15">
      <c r="A561" s="24">
        <f t="shared" si="17"/>
        <v>560</v>
      </c>
      <c r="B561" s="25"/>
      <c r="C561" s="55" t="str">
        <f>IFERROR(VLOOKUP($E561,'Product Master'!B:E,2,),"Enter Data in Product Master")</f>
        <v>Enter Data in Product Master</v>
      </c>
      <c r="D561" s="24" t="e">
        <f>VLOOKUP(E561,'Product Master'!B:G,6,)</f>
        <v>#N/A</v>
      </c>
      <c r="E561" s="24"/>
      <c r="F561" s="24" t="s">
        <v>47</v>
      </c>
      <c r="G561" s="24" t="str">
        <f>IFERROR(VLOOKUP(E561,'Product Master'!B:E,3,),"-")</f>
        <v>-</v>
      </c>
      <c r="H561" s="24" t="str">
        <f>IFERROR(VLOOKUP($E561,'Product Master'!B:E,4,),"-")</f>
        <v>-</v>
      </c>
      <c r="I561" s="24"/>
      <c r="J561" s="25"/>
      <c r="K561" s="67"/>
      <c r="L561" s="24"/>
      <c r="M561" s="24"/>
      <c r="N561" s="24"/>
      <c r="O561" s="24"/>
      <c r="P561" s="49"/>
      <c r="Q561" s="49">
        <f t="shared" si="19"/>
        <v>0</v>
      </c>
      <c r="R561" s="24"/>
      <c r="S561" s="66"/>
      <c r="T561" s="56" t="e">
        <f>IF(ISBLANK(VLOOKUP($E561,'Product Master'!B:F,5,FALSE)),"-",(VLOOKUP($E561,'Product Master'!B:F,5,FALSE)))</f>
        <v>#N/A</v>
      </c>
      <c r="U561" s="56"/>
    </row>
    <row r="562" spans="1:21" ht="15">
      <c r="A562" s="24">
        <f t="shared" si="17"/>
        <v>561</v>
      </c>
      <c r="B562" s="25"/>
      <c r="C562" s="55" t="str">
        <f>IFERROR(VLOOKUP($E562,'Product Master'!B:E,2,),"Enter Data in Product Master")</f>
        <v>Enter Data in Product Master</v>
      </c>
      <c r="D562" s="24" t="e">
        <f>VLOOKUP(E562,'Product Master'!B:G,6,)</f>
        <v>#N/A</v>
      </c>
      <c r="E562" s="24"/>
      <c r="F562" s="24" t="s">
        <v>47</v>
      </c>
      <c r="G562" s="24" t="str">
        <f>IFERROR(VLOOKUP(E562,'Product Master'!B:E,3,),"-")</f>
        <v>-</v>
      </c>
      <c r="H562" s="24" t="str">
        <f>IFERROR(VLOOKUP($E562,'Product Master'!B:E,4,),"-")</f>
        <v>-</v>
      </c>
      <c r="I562" s="24"/>
      <c r="J562" s="25"/>
      <c r="K562" s="67"/>
      <c r="L562" s="24"/>
      <c r="M562" s="24"/>
      <c r="N562" s="24"/>
      <c r="O562" s="24"/>
      <c r="P562" s="49"/>
      <c r="Q562" s="49">
        <f t="shared" si="19"/>
        <v>0</v>
      </c>
      <c r="R562" s="24"/>
      <c r="S562" s="66"/>
      <c r="T562" s="56" t="e">
        <f>IF(ISBLANK(VLOOKUP($E562,'Product Master'!B:F,5,FALSE)),"-",(VLOOKUP($E562,'Product Master'!B:F,5,FALSE)))</f>
        <v>#N/A</v>
      </c>
      <c r="U562" s="56"/>
    </row>
    <row r="563" spans="1:21" ht="15">
      <c r="A563" s="24">
        <f t="shared" si="17"/>
        <v>562</v>
      </c>
      <c r="B563" s="25"/>
      <c r="C563" s="55" t="str">
        <f>IFERROR(VLOOKUP($E563,'Product Master'!B:E,2,),"Enter Data in Product Master")</f>
        <v>Enter Data in Product Master</v>
      </c>
      <c r="D563" s="24" t="e">
        <f>VLOOKUP(E563,'Product Master'!B:G,6,)</f>
        <v>#N/A</v>
      </c>
      <c r="E563" s="24"/>
      <c r="F563" s="24" t="s">
        <v>47</v>
      </c>
      <c r="G563" s="24" t="str">
        <f>IFERROR(VLOOKUP(E563,'Product Master'!B:E,3,),"-")</f>
        <v>-</v>
      </c>
      <c r="H563" s="24" t="str">
        <f>IFERROR(VLOOKUP($E563,'Product Master'!B:E,4,),"-")</f>
        <v>-</v>
      </c>
      <c r="I563" s="24"/>
      <c r="J563" s="25"/>
      <c r="K563" s="67"/>
      <c r="L563" s="24"/>
      <c r="M563" s="24"/>
      <c r="N563" s="24"/>
      <c r="O563" s="24"/>
      <c r="P563" s="49"/>
      <c r="Q563" s="49">
        <f t="shared" si="19"/>
        <v>0</v>
      </c>
      <c r="R563" s="24"/>
      <c r="S563" s="66"/>
      <c r="T563" s="56" t="e">
        <f>IF(ISBLANK(VLOOKUP($E563,'Product Master'!B:F,5,FALSE)),"-",(VLOOKUP($E563,'Product Master'!B:F,5,FALSE)))</f>
        <v>#N/A</v>
      </c>
      <c r="U563" s="56"/>
    </row>
    <row r="564" spans="1:21" ht="15">
      <c r="A564" s="24">
        <f t="shared" si="17"/>
        <v>563</v>
      </c>
      <c r="B564" s="25"/>
      <c r="C564" s="55" t="str">
        <f>IFERROR(VLOOKUP($E564,'Product Master'!B:E,2,),"Enter Data in Product Master")</f>
        <v>Enter Data in Product Master</v>
      </c>
      <c r="D564" s="24" t="e">
        <f>VLOOKUP(E564,'Product Master'!B:G,6,)</f>
        <v>#N/A</v>
      </c>
      <c r="E564" s="24"/>
      <c r="F564" s="24" t="s">
        <v>47</v>
      </c>
      <c r="G564" s="24" t="str">
        <f>IFERROR(VLOOKUP(E564,'Product Master'!B:E,3,),"-")</f>
        <v>-</v>
      </c>
      <c r="H564" s="24" t="str">
        <f>IFERROR(VLOOKUP($E564,'Product Master'!B:E,4,),"-")</f>
        <v>-</v>
      </c>
      <c r="I564" s="24"/>
      <c r="J564" s="25"/>
      <c r="K564" s="67"/>
      <c r="L564" s="24"/>
      <c r="M564" s="24"/>
      <c r="N564" s="24"/>
      <c r="O564" s="24"/>
      <c r="P564" s="49"/>
      <c r="Q564" s="49">
        <f t="shared" si="19"/>
        <v>0</v>
      </c>
      <c r="R564" s="24"/>
      <c r="S564" s="66"/>
      <c r="T564" s="56" t="e">
        <f>IF(ISBLANK(VLOOKUP($E564,'Product Master'!B:F,5,FALSE)),"-",(VLOOKUP($E564,'Product Master'!B:F,5,FALSE)))</f>
        <v>#N/A</v>
      </c>
      <c r="U564" s="56"/>
    </row>
    <row r="565" spans="1:21" ht="15">
      <c r="A565" s="24">
        <f t="shared" si="17"/>
        <v>564</v>
      </c>
      <c r="B565" s="25"/>
      <c r="C565" s="55" t="str">
        <f>IFERROR(VLOOKUP($E565,'Product Master'!B:E,2,),"Enter Data in Product Master")</f>
        <v>Enter Data in Product Master</v>
      </c>
      <c r="D565" s="24" t="e">
        <f>VLOOKUP(E565,'Product Master'!B:G,6,)</f>
        <v>#N/A</v>
      </c>
      <c r="E565" s="24"/>
      <c r="F565" s="24" t="s">
        <v>47</v>
      </c>
      <c r="G565" s="24" t="str">
        <f>IFERROR(VLOOKUP(E565,'Product Master'!B:E,3,),"-")</f>
        <v>-</v>
      </c>
      <c r="H565" s="24" t="str">
        <f>IFERROR(VLOOKUP($E565,'Product Master'!B:E,4,),"-")</f>
        <v>-</v>
      </c>
      <c r="I565" s="24"/>
      <c r="J565" s="25"/>
      <c r="K565" s="67"/>
      <c r="L565" s="24"/>
      <c r="M565" s="24"/>
      <c r="N565" s="24"/>
      <c r="O565" s="24"/>
      <c r="P565" s="49"/>
      <c r="Q565" s="49">
        <f t="shared" si="19"/>
        <v>0</v>
      </c>
      <c r="R565" s="24"/>
      <c r="S565" s="66"/>
      <c r="T565" s="56" t="e">
        <f>IF(ISBLANK(VLOOKUP($E565,'Product Master'!B:F,5,FALSE)),"-",(VLOOKUP($E565,'Product Master'!B:F,5,FALSE)))</f>
        <v>#N/A</v>
      </c>
      <c r="U565" s="56"/>
    </row>
    <row r="566" spans="1:21" ht="15">
      <c r="A566" s="24">
        <f t="shared" si="17"/>
        <v>565</v>
      </c>
      <c r="B566" s="25"/>
      <c r="C566" s="55" t="str">
        <f>IFERROR(VLOOKUP($E566,'Product Master'!B:E,2,),"Enter Data in Product Master")</f>
        <v>Enter Data in Product Master</v>
      </c>
      <c r="D566" s="24" t="e">
        <f>VLOOKUP(E566,'Product Master'!B:G,6,)</f>
        <v>#N/A</v>
      </c>
      <c r="E566" s="24"/>
      <c r="F566" s="24" t="s">
        <v>47</v>
      </c>
      <c r="G566" s="24" t="str">
        <f>IFERROR(VLOOKUP(E566,'Product Master'!B:E,3,),"-")</f>
        <v>-</v>
      </c>
      <c r="H566" s="24" t="str">
        <f>IFERROR(VLOOKUP($E566,'Product Master'!B:E,4,),"-")</f>
        <v>-</v>
      </c>
      <c r="I566" s="24"/>
      <c r="J566" s="25"/>
      <c r="K566" s="67"/>
      <c r="L566" s="24"/>
      <c r="M566" s="24"/>
      <c r="N566" s="24"/>
      <c r="O566" s="24"/>
      <c r="P566" s="49"/>
      <c r="Q566" s="49">
        <f t="shared" si="19"/>
        <v>0</v>
      </c>
      <c r="R566" s="24"/>
      <c r="S566" s="66"/>
      <c r="T566" s="56" t="e">
        <f>IF(ISBLANK(VLOOKUP($E566,'Product Master'!B:F,5,FALSE)),"-",(VLOOKUP($E566,'Product Master'!B:F,5,FALSE)))</f>
        <v>#N/A</v>
      </c>
      <c r="U566" s="56"/>
    </row>
    <row r="567" spans="1:21" ht="15">
      <c r="A567" s="24">
        <f t="shared" si="17"/>
        <v>566</v>
      </c>
      <c r="B567" s="25"/>
      <c r="C567" s="55" t="str">
        <f>IFERROR(VLOOKUP($E567,'Product Master'!B:E,2,),"Enter Data in Product Master")</f>
        <v>Enter Data in Product Master</v>
      </c>
      <c r="D567" s="24" t="e">
        <f>VLOOKUP(E567,'Product Master'!B:G,6,)</f>
        <v>#N/A</v>
      </c>
      <c r="E567" s="24"/>
      <c r="F567" s="24" t="s">
        <v>47</v>
      </c>
      <c r="G567" s="24" t="str">
        <f>IFERROR(VLOOKUP(E567,'Product Master'!B:E,3,),"-")</f>
        <v>-</v>
      </c>
      <c r="H567" s="24" t="str">
        <f>IFERROR(VLOOKUP($E567,'Product Master'!B:E,4,),"-")</f>
        <v>-</v>
      </c>
      <c r="I567" s="24"/>
      <c r="J567" s="25"/>
      <c r="K567" s="67"/>
      <c r="L567" s="24"/>
      <c r="M567" s="24"/>
      <c r="N567" s="24"/>
      <c r="O567" s="24"/>
      <c r="P567" s="49"/>
      <c r="Q567" s="49">
        <f t="shared" si="19"/>
        <v>0</v>
      </c>
      <c r="R567" s="24"/>
      <c r="S567" s="66"/>
      <c r="T567" s="56" t="e">
        <f>IF(ISBLANK(VLOOKUP($E567,'Product Master'!B:F,5,FALSE)),"-",(VLOOKUP($E567,'Product Master'!B:F,5,FALSE)))</f>
        <v>#N/A</v>
      </c>
      <c r="U567" s="56"/>
    </row>
    <row r="568" spans="1:21" ht="15">
      <c r="A568" s="24">
        <f t="shared" si="17"/>
        <v>567</v>
      </c>
      <c r="B568" s="25"/>
      <c r="C568" s="55" t="str">
        <f>IFERROR(VLOOKUP($E568,'Product Master'!B:E,2,),"Enter Data in Product Master")</f>
        <v>Enter Data in Product Master</v>
      </c>
      <c r="D568" s="24" t="e">
        <f>VLOOKUP(E568,'Product Master'!B:G,6,)</f>
        <v>#N/A</v>
      </c>
      <c r="E568" s="24"/>
      <c r="F568" s="24" t="s">
        <v>47</v>
      </c>
      <c r="G568" s="24" t="str">
        <f>IFERROR(VLOOKUP(E568,'Product Master'!B:E,3,),"-")</f>
        <v>-</v>
      </c>
      <c r="H568" s="24" t="str">
        <f>IFERROR(VLOOKUP($E568,'Product Master'!B:E,4,),"-")</f>
        <v>-</v>
      </c>
      <c r="I568" s="24"/>
      <c r="J568" s="25"/>
      <c r="K568" s="67"/>
      <c r="L568" s="24"/>
      <c r="M568" s="24"/>
      <c r="N568" s="24"/>
      <c r="O568" s="24"/>
      <c r="P568" s="49"/>
      <c r="Q568" s="49">
        <f t="shared" si="19"/>
        <v>0</v>
      </c>
      <c r="R568" s="24"/>
      <c r="S568" s="66"/>
      <c r="T568" s="56" t="e">
        <f>IF(ISBLANK(VLOOKUP($E568,'Product Master'!B:F,5,FALSE)),"-",(VLOOKUP($E568,'Product Master'!B:F,5,FALSE)))</f>
        <v>#N/A</v>
      </c>
      <c r="U568" s="56"/>
    </row>
    <row r="569" spans="1:21" ht="15">
      <c r="A569" s="24">
        <f t="shared" si="17"/>
        <v>568</v>
      </c>
      <c r="B569" s="25"/>
      <c r="C569" s="55" t="str">
        <f>IFERROR(VLOOKUP($E569,'Product Master'!B:E,2,),"Enter Data in Product Master")</f>
        <v>Enter Data in Product Master</v>
      </c>
      <c r="D569" s="24" t="e">
        <f>VLOOKUP(E569,'Product Master'!B:G,6,)</f>
        <v>#N/A</v>
      </c>
      <c r="E569" s="24"/>
      <c r="F569" s="24" t="s">
        <v>47</v>
      </c>
      <c r="G569" s="24" t="str">
        <f>IFERROR(VLOOKUP(E569,'Product Master'!B:E,3,),"-")</f>
        <v>-</v>
      </c>
      <c r="H569" s="24" t="str">
        <f>IFERROR(VLOOKUP($E569,'Product Master'!B:E,4,),"-")</f>
        <v>-</v>
      </c>
      <c r="I569" s="24"/>
      <c r="J569" s="25"/>
      <c r="K569" s="67"/>
      <c r="L569" s="24"/>
      <c r="M569" s="24"/>
      <c r="N569" s="24"/>
      <c r="O569" s="24"/>
      <c r="P569" s="49"/>
      <c r="Q569" s="49">
        <f t="shared" si="19"/>
        <v>0</v>
      </c>
      <c r="R569" s="24"/>
      <c r="S569" s="66"/>
      <c r="T569" s="56" t="e">
        <f>IF(ISBLANK(VLOOKUP($E569,'Product Master'!B:F,5,FALSE)),"-",(VLOOKUP($E569,'Product Master'!B:F,5,FALSE)))</f>
        <v>#N/A</v>
      </c>
      <c r="U569" s="56"/>
    </row>
    <row r="570" spans="1:21" ht="15">
      <c r="A570" s="24">
        <f t="shared" si="17"/>
        <v>569</v>
      </c>
      <c r="B570" s="25"/>
      <c r="C570" s="55" t="str">
        <f>IFERROR(VLOOKUP($E570,'Product Master'!B:E,2,),"Enter Data in Product Master")</f>
        <v>Enter Data in Product Master</v>
      </c>
      <c r="D570" s="24" t="e">
        <f>VLOOKUP(E570,'Product Master'!B:G,6,)</f>
        <v>#N/A</v>
      </c>
      <c r="E570" s="24"/>
      <c r="F570" s="24" t="s">
        <v>47</v>
      </c>
      <c r="G570" s="24" t="str">
        <f>IFERROR(VLOOKUP(E570,'Product Master'!B:E,3,),"-")</f>
        <v>-</v>
      </c>
      <c r="H570" s="24" t="str">
        <f>IFERROR(VLOOKUP($E570,'Product Master'!B:E,4,),"-")</f>
        <v>-</v>
      </c>
      <c r="I570" s="24"/>
      <c r="J570" s="25"/>
      <c r="K570" s="67"/>
      <c r="L570" s="24"/>
      <c r="M570" s="24"/>
      <c r="N570" s="24"/>
      <c r="O570" s="24"/>
      <c r="P570" s="49"/>
      <c r="Q570" s="49">
        <f t="shared" si="19"/>
        <v>0</v>
      </c>
      <c r="R570" s="24"/>
      <c r="S570" s="66"/>
      <c r="T570" s="56" t="e">
        <f>IF(ISBLANK(VLOOKUP($E570,'Product Master'!B:F,5,FALSE)),"-",(VLOOKUP($E570,'Product Master'!B:F,5,FALSE)))</f>
        <v>#N/A</v>
      </c>
      <c r="U570" s="56"/>
    </row>
    <row r="571" spans="1:21" ht="15">
      <c r="A571" s="24">
        <f t="shared" si="17"/>
        <v>570</v>
      </c>
      <c r="B571" s="25"/>
      <c r="C571" s="55" t="str">
        <f>IFERROR(VLOOKUP($E571,'Product Master'!B:E,2,),"Enter Data in Product Master")</f>
        <v>Enter Data in Product Master</v>
      </c>
      <c r="D571" s="24" t="e">
        <f>VLOOKUP(E571,'Product Master'!B:G,6,)</f>
        <v>#N/A</v>
      </c>
      <c r="E571" s="24"/>
      <c r="F571" s="24" t="s">
        <v>47</v>
      </c>
      <c r="G571" s="24" t="str">
        <f>IFERROR(VLOOKUP(E571,'Product Master'!B:E,3,),"-")</f>
        <v>-</v>
      </c>
      <c r="H571" s="24" t="str">
        <f>IFERROR(VLOOKUP($E571,'Product Master'!B:E,4,),"-")</f>
        <v>-</v>
      </c>
      <c r="I571" s="24"/>
      <c r="J571" s="25"/>
      <c r="K571" s="67"/>
      <c r="L571" s="24"/>
      <c r="M571" s="24"/>
      <c r="N571" s="24"/>
      <c r="O571" s="24"/>
      <c r="P571" s="49"/>
      <c r="Q571" s="49">
        <f t="shared" si="19"/>
        <v>0</v>
      </c>
      <c r="R571" s="24"/>
      <c r="S571" s="66"/>
      <c r="T571" s="56" t="e">
        <f>IF(ISBLANK(VLOOKUP($E571,'Product Master'!B:F,5,FALSE)),"-",(VLOOKUP($E571,'Product Master'!B:F,5,FALSE)))</f>
        <v>#N/A</v>
      </c>
      <c r="U571" s="56"/>
    </row>
    <row r="572" spans="1:21" ht="15">
      <c r="A572" s="24">
        <f t="shared" si="17"/>
        <v>571</v>
      </c>
      <c r="B572" s="25"/>
      <c r="C572" s="55" t="str">
        <f>IFERROR(VLOOKUP($E572,'Product Master'!B:E,2,),"Enter Data in Product Master")</f>
        <v>Enter Data in Product Master</v>
      </c>
      <c r="D572" s="24" t="e">
        <f>VLOOKUP(E572,'Product Master'!B:G,6,)</f>
        <v>#N/A</v>
      </c>
      <c r="E572" s="24"/>
      <c r="F572" s="24" t="s">
        <v>47</v>
      </c>
      <c r="G572" s="24" t="str">
        <f>IFERROR(VLOOKUP(E572,'Product Master'!B:E,3,),"-")</f>
        <v>-</v>
      </c>
      <c r="H572" s="24" t="str">
        <f>IFERROR(VLOOKUP($E572,'Product Master'!B:E,4,),"-")</f>
        <v>-</v>
      </c>
      <c r="I572" s="24"/>
      <c r="J572" s="25"/>
      <c r="K572" s="67"/>
      <c r="L572" s="24"/>
      <c r="M572" s="24"/>
      <c r="N572" s="24"/>
      <c r="O572" s="24"/>
      <c r="P572" s="49"/>
      <c r="Q572" s="49">
        <f t="shared" si="19"/>
        <v>0</v>
      </c>
      <c r="R572" s="24"/>
      <c r="S572" s="66"/>
      <c r="T572" s="56" t="e">
        <f>IF(ISBLANK(VLOOKUP($E572,'Product Master'!B:F,5,FALSE)),"-",(VLOOKUP($E572,'Product Master'!B:F,5,FALSE)))</f>
        <v>#N/A</v>
      </c>
      <c r="U572" s="56"/>
    </row>
    <row r="573" spans="1:21" ht="15">
      <c r="A573" s="24">
        <f t="shared" si="17"/>
        <v>572</v>
      </c>
      <c r="B573" s="25"/>
      <c r="C573" s="55" t="str">
        <f>IFERROR(VLOOKUP($E573,'Product Master'!B:E,2,),"Enter Data in Product Master")</f>
        <v>Enter Data in Product Master</v>
      </c>
      <c r="D573" s="24" t="e">
        <f>VLOOKUP(E573,'Product Master'!B:G,6,)</f>
        <v>#N/A</v>
      </c>
      <c r="E573" s="24"/>
      <c r="F573" s="24" t="s">
        <v>47</v>
      </c>
      <c r="G573" s="24" t="str">
        <f>IFERROR(VLOOKUP(E573,'Product Master'!B:E,3,),"-")</f>
        <v>-</v>
      </c>
      <c r="H573" s="24" t="str">
        <f>IFERROR(VLOOKUP($E573,'Product Master'!B:E,4,),"-")</f>
        <v>-</v>
      </c>
      <c r="I573" s="24"/>
      <c r="J573" s="25"/>
      <c r="K573" s="67"/>
      <c r="L573" s="24"/>
      <c r="M573" s="24"/>
      <c r="N573" s="24"/>
      <c r="O573" s="24"/>
      <c r="P573" s="49"/>
      <c r="Q573" s="49">
        <f t="shared" si="19"/>
        <v>0</v>
      </c>
      <c r="R573" s="24"/>
      <c r="S573" s="66"/>
      <c r="T573" s="56" t="e">
        <f>IF(ISBLANK(VLOOKUP($E573,'Product Master'!B:F,5,FALSE)),"-",(VLOOKUP($E573,'Product Master'!B:F,5,FALSE)))</f>
        <v>#N/A</v>
      </c>
      <c r="U573" s="56"/>
    </row>
    <row r="574" spans="1:21" ht="15">
      <c r="A574" s="24">
        <f t="shared" si="17"/>
        <v>573</v>
      </c>
      <c r="B574" s="25"/>
      <c r="C574" s="55" t="str">
        <f>IFERROR(VLOOKUP($E574,'Product Master'!B:E,2,),"Enter Data in Product Master")</f>
        <v>Enter Data in Product Master</v>
      </c>
      <c r="D574" s="24" t="e">
        <f>VLOOKUP(E574,'Product Master'!B:G,6,)</f>
        <v>#N/A</v>
      </c>
      <c r="E574" s="24"/>
      <c r="F574" s="24" t="s">
        <v>47</v>
      </c>
      <c r="G574" s="24" t="str">
        <f>IFERROR(VLOOKUP(E574,'Product Master'!B:E,3,),"-")</f>
        <v>-</v>
      </c>
      <c r="H574" s="24" t="str">
        <f>IFERROR(VLOOKUP($E574,'Product Master'!B:E,4,),"-")</f>
        <v>-</v>
      </c>
      <c r="I574" s="24"/>
      <c r="J574" s="25"/>
      <c r="K574" s="67"/>
      <c r="L574" s="24"/>
      <c r="M574" s="24"/>
      <c r="N574" s="24"/>
      <c r="O574" s="24"/>
      <c r="P574" s="49"/>
      <c r="Q574" s="49">
        <f t="shared" si="19"/>
        <v>0</v>
      </c>
      <c r="R574" s="24"/>
      <c r="S574" s="66"/>
      <c r="T574" s="56" t="e">
        <f>IF(ISBLANK(VLOOKUP($E574,'Product Master'!B:F,5,FALSE)),"-",(VLOOKUP($E574,'Product Master'!B:F,5,FALSE)))</f>
        <v>#N/A</v>
      </c>
      <c r="U574" s="56"/>
    </row>
    <row r="575" spans="1:21" ht="15">
      <c r="A575" s="24">
        <f t="shared" si="17"/>
        <v>574</v>
      </c>
      <c r="B575" s="25"/>
      <c r="C575" s="55" t="str">
        <f>IFERROR(VLOOKUP($E575,'Product Master'!B:E,2,),"Enter Data in Product Master")</f>
        <v>Enter Data in Product Master</v>
      </c>
      <c r="D575" s="24" t="e">
        <f>VLOOKUP(E575,'Product Master'!B:G,6,)</f>
        <v>#N/A</v>
      </c>
      <c r="E575" s="24"/>
      <c r="F575" s="24" t="s">
        <v>47</v>
      </c>
      <c r="G575" s="24" t="str">
        <f>IFERROR(VLOOKUP(E575,'Product Master'!B:E,3,),"-")</f>
        <v>-</v>
      </c>
      <c r="H575" s="24" t="str">
        <f>IFERROR(VLOOKUP($E575,'Product Master'!B:E,4,),"-")</f>
        <v>-</v>
      </c>
      <c r="I575" s="24"/>
      <c r="J575" s="25"/>
      <c r="K575" s="67"/>
      <c r="L575" s="24"/>
      <c r="M575" s="24"/>
      <c r="N575" s="24"/>
      <c r="O575" s="24"/>
      <c r="P575" s="49"/>
      <c r="Q575" s="49">
        <f t="shared" si="19"/>
        <v>0</v>
      </c>
      <c r="R575" s="24"/>
      <c r="S575" s="66"/>
      <c r="T575" s="56" t="e">
        <f>IF(ISBLANK(VLOOKUP($E575,'Product Master'!B:F,5,FALSE)),"-",(VLOOKUP($E575,'Product Master'!B:F,5,FALSE)))</f>
        <v>#N/A</v>
      </c>
      <c r="U575" s="56"/>
    </row>
    <row r="576" spans="1:21" ht="15">
      <c r="A576" s="24">
        <f t="shared" si="17"/>
        <v>575</v>
      </c>
      <c r="B576" s="25"/>
      <c r="C576" s="55" t="str">
        <f>IFERROR(VLOOKUP($E576,'Product Master'!B:E,2,),"Enter Data in Product Master")</f>
        <v>Enter Data in Product Master</v>
      </c>
      <c r="D576" s="24" t="e">
        <f>VLOOKUP(E576,'Product Master'!B:G,6,)</f>
        <v>#N/A</v>
      </c>
      <c r="E576" s="24"/>
      <c r="F576" s="24" t="s">
        <v>47</v>
      </c>
      <c r="G576" s="24" t="str">
        <f>IFERROR(VLOOKUP(E576,'Product Master'!B:E,3,),"-")</f>
        <v>-</v>
      </c>
      <c r="H576" s="24" t="str">
        <f>IFERROR(VLOOKUP($E576,'Product Master'!B:E,4,),"-")</f>
        <v>-</v>
      </c>
      <c r="I576" s="24"/>
      <c r="J576" s="25"/>
      <c r="K576" s="67"/>
      <c r="L576" s="24"/>
      <c r="M576" s="24"/>
      <c r="N576" s="24"/>
      <c r="O576" s="24"/>
      <c r="P576" s="49"/>
      <c r="Q576" s="49">
        <f t="shared" ref="Q576:Q607" si="20">I576*P576</f>
        <v>0</v>
      </c>
      <c r="R576" s="24"/>
      <c r="S576" s="66"/>
      <c r="T576" s="56" t="e">
        <f>IF(ISBLANK(VLOOKUP($E576,'Product Master'!B:F,5,FALSE)),"-",(VLOOKUP($E576,'Product Master'!B:F,5,FALSE)))</f>
        <v>#N/A</v>
      </c>
      <c r="U576" s="56"/>
    </row>
    <row r="577" spans="1:21" ht="15">
      <c r="A577" s="24">
        <f t="shared" si="17"/>
        <v>576</v>
      </c>
      <c r="B577" s="25"/>
      <c r="C577" s="55" t="str">
        <f>IFERROR(VLOOKUP($E577,'Product Master'!B:E,2,),"Enter Data in Product Master")</f>
        <v>Enter Data in Product Master</v>
      </c>
      <c r="D577" s="24" t="e">
        <f>VLOOKUP(E577,'Product Master'!B:G,6,)</f>
        <v>#N/A</v>
      </c>
      <c r="E577" s="24"/>
      <c r="F577" s="24" t="s">
        <v>47</v>
      </c>
      <c r="G577" s="24" t="str">
        <f>IFERROR(VLOOKUP(E577,'Product Master'!B:E,3,),"-")</f>
        <v>-</v>
      </c>
      <c r="H577" s="24" t="str">
        <f>IFERROR(VLOOKUP($E577,'Product Master'!B:E,4,),"-")</f>
        <v>-</v>
      </c>
      <c r="I577" s="24"/>
      <c r="J577" s="25"/>
      <c r="K577" s="67"/>
      <c r="L577" s="24"/>
      <c r="M577" s="24"/>
      <c r="N577" s="24"/>
      <c r="O577" s="24"/>
      <c r="P577" s="49"/>
      <c r="Q577" s="49">
        <f t="shared" si="20"/>
        <v>0</v>
      </c>
      <c r="R577" s="24"/>
      <c r="S577" s="66"/>
      <c r="T577" s="56" t="e">
        <f>IF(ISBLANK(VLOOKUP($E577,'Product Master'!B:F,5,FALSE)),"-",(VLOOKUP($E577,'Product Master'!B:F,5,FALSE)))</f>
        <v>#N/A</v>
      </c>
      <c r="U577" s="56"/>
    </row>
    <row r="578" spans="1:21" ht="15">
      <c r="A578" s="24">
        <f t="shared" si="17"/>
        <v>577</v>
      </c>
      <c r="B578" s="25"/>
      <c r="C578" s="55" t="str">
        <f>IFERROR(VLOOKUP($E578,'Product Master'!B:E,2,),"Enter Data in Product Master")</f>
        <v>Enter Data in Product Master</v>
      </c>
      <c r="D578" s="24" t="e">
        <f>VLOOKUP(E578,'Product Master'!B:G,6,)</f>
        <v>#N/A</v>
      </c>
      <c r="E578" s="24"/>
      <c r="F578" s="24" t="s">
        <v>47</v>
      </c>
      <c r="G578" s="24" t="str">
        <f>IFERROR(VLOOKUP(E578,'Product Master'!B:E,3,),"-")</f>
        <v>-</v>
      </c>
      <c r="H578" s="24" t="str">
        <f>IFERROR(VLOOKUP($E578,'Product Master'!B:E,4,),"-")</f>
        <v>-</v>
      </c>
      <c r="I578" s="24"/>
      <c r="J578" s="25"/>
      <c r="K578" s="67"/>
      <c r="L578" s="24"/>
      <c r="M578" s="24"/>
      <c r="N578" s="24"/>
      <c r="O578" s="24"/>
      <c r="P578" s="49"/>
      <c r="Q578" s="49">
        <f t="shared" si="20"/>
        <v>0</v>
      </c>
      <c r="R578" s="24"/>
      <c r="S578" s="66"/>
      <c r="T578" s="56" t="e">
        <f>IF(ISBLANK(VLOOKUP($E578,'Product Master'!B:F,5,FALSE)),"-",(VLOOKUP($E578,'Product Master'!B:F,5,FALSE)))</f>
        <v>#N/A</v>
      </c>
      <c r="U578" s="56"/>
    </row>
    <row r="579" spans="1:21" ht="15">
      <c r="A579" s="24">
        <f t="shared" si="17"/>
        <v>578</v>
      </c>
      <c r="B579" s="25"/>
      <c r="C579" s="55" t="str">
        <f>IFERROR(VLOOKUP($E579,'Product Master'!B:E,2,),"Enter Data in Product Master")</f>
        <v>Enter Data in Product Master</v>
      </c>
      <c r="D579" s="24" t="e">
        <f>VLOOKUP(E579,'Product Master'!B:G,6,)</f>
        <v>#N/A</v>
      </c>
      <c r="E579" s="24"/>
      <c r="F579" s="24" t="s">
        <v>47</v>
      </c>
      <c r="G579" s="24" t="str">
        <f>IFERROR(VLOOKUP(E579,'Product Master'!B:E,3,),"-")</f>
        <v>-</v>
      </c>
      <c r="H579" s="24" t="str">
        <f>IFERROR(VLOOKUP($E579,'Product Master'!B:E,4,),"-")</f>
        <v>-</v>
      </c>
      <c r="I579" s="24"/>
      <c r="J579" s="25"/>
      <c r="K579" s="67"/>
      <c r="L579" s="24"/>
      <c r="M579" s="24"/>
      <c r="N579" s="24"/>
      <c r="O579" s="24"/>
      <c r="P579" s="49"/>
      <c r="Q579" s="49">
        <f t="shared" si="20"/>
        <v>0</v>
      </c>
      <c r="R579" s="24"/>
      <c r="S579" s="66"/>
      <c r="T579" s="56" t="e">
        <f>IF(ISBLANK(VLOOKUP($E579,'Product Master'!B:F,5,FALSE)),"-",(VLOOKUP($E579,'Product Master'!B:F,5,FALSE)))</f>
        <v>#N/A</v>
      </c>
      <c r="U579" s="56"/>
    </row>
    <row r="580" spans="1:21" ht="15">
      <c r="A580" s="24">
        <f t="shared" ref="A580:A643" si="21">A579+1</f>
        <v>579</v>
      </c>
      <c r="B580" s="25"/>
      <c r="C580" s="55" t="str">
        <f>IFERROR(VLOOKUP($E580,'Product Master'!B:E,2,),"Enter Data in Product Master")</f>
        <v>Enter Data in Product Master</v>
      </c>
      <c r="D580" s="24" t="e">
        <f>VLOOKUP(E580,'Product Master'!B:G,6,)</f>
        <v>#N/A</v>
      </c>
      <c r="E580" s="24"/>
      <c r="F580" s="24" t="s">
        <v>47</v>
      </c>
      <c r="G580" s="24" t="str">
        <f>IFERROR(VLOOKUP(E580,'Product Master'!B:E,3,),"-")</f>
        <v>-</v>
      </c>
      <c r="H580" s="24" t="str">
        <f>IFERROR(VLOOKUP($E580,'Product Master'!B:E,4,),"-")</f>
        <v>-</v>
      </c>
      <c r="I580" s="24"/>
      <c r="J580" s="25"/>
      <c r="K580" s="67"/>
      <c r="L580" s="24"/>
      <c r="M580" s="24"/>
      <c r="N580" s="24"/>
      <c r="O580" s="24"/>
      <c r="P580" s="49"/>
      <c r="Q580" s="49">
        <f t="shared" si="20"/>
        <v>0</v>
      </c>
      <c r="R580" s="24"/>
      <c r="S580" s="66"/>
      <c r="T580" s="56" t="e">
        <f>IF(ISBLANK(VLOOKUP($E580,'Product Master'!B:F,5,FALSE)),"-",(VLOOKUP($E580,'Product Master'!B:F,5,FALSE)))</f>
        <v>#N/A</v>
      </c>
      <c r="U580" s="56"/>
    </row>
    <row r="581" spans="1:21" ht="15">
      <c r="A581" s="24">
        <f t="shared" si="21"/>
        <v>580</v>
      </c>
      <c r="B581" s="25"/>
      <c r="C581" s="55" t="str">
        <f>IFERROR(VLOOKUP($E581,'Product Master'!B:E,2,),"Enter Data in Product Master")</f>
        <v>Enter Data in Product Master</v>
      </c>
      <c r="D581" s="24" t="e">
        <f>VLOOKUP(E581,'Product Master'!B:G,6,)</f>
        <v>#N/A</v>
      </c>
      <c r="E581" s="24"/>
      <c r="F581" s="24" t="s">
        <v>47</v>
      </c>
      <c r="G581" s="24" t="str">
        <f>IFERROR(VLOOKUP(E581,'Product Master'!B:E,3,),"-")</f>
        <v>-</v>
      </c>
      <c r="H581" s="24" t="str">
        <f>IFERROR(VLOOKUP($E581,'Product Master'!B:E,4,),"-")</f>
        <v>-</v>
      </c>
      <c r="I581" s="24"/>
      <c r="J581" s="25"/>
      <c r="K581" s="67"/>
      <c r="L581" s="24"/>
      <c r="M581" s="24"/>
      <c r="N581" s="24"/>
      <c r="O581" s="24"/>
      <c r="P581" s="49"/>
      <c r="Q581" s="49">
        <f t="shared" si="20"/>
        <v>0</v>
      </c>
      <c r="R581" s="24"/>
      <c r="S581" s="66"/>
      <c r="T581" s="56" t="e">
        <f>IF(ISBLANK(VLOOKUP($E581,'Product Master'!B:F,5,FALSE)),"-",(VLOOKUP($E581,'Product Master'!B:F,5,FALSE)))</f>
        <v>#N/A</v>
      </c>
      <c r="U581" s="56"/>
    </row>
    <row r="582" spans="1:21" ht="15">
      <c r="A582" s="24">
        <f t="shared" si="21"/>
        <v>581</v>
      </c>
      <c r="B582" s="25"/>
      <c r="C582" s="55" t="str">
        <f>IFERROR(VLOOKUP($E582,'Product Master'!B:E,2,),"Enter Data in Product Master")</f>
        <v>Enter Data in Product Master</v>
      </c>
      <c r="D582" s="24" t="e">
        <f>VLOOKUP(E582,'Product Master'!B:G,6,)</f>
        <v>#N/A</v>
      </c>
      <c r="E582" s="24"/>
      <c r="F582" s="24" t="s">
        <v>47</v>
      </c>
      <c r="G582" s="24" t="str">
        <f>IFERROR(VLOOKUP(E582,'Product Master'!B:E,3,),"-")</f>
        <v>-</v>
      </c>
      <c r="H582" s="24" t="str">
        <f>IFERROR(VLOOKUP($E582,'Product Master'!B:E,4,),"-")</f>
        <v>-</v>
      </c>
      <c r="I582" s="24"/>
      <c r="J582" s="25"/>
      <c r="K582" s="67"/>
      <c r="L582" s="24"/>
      <c r="M582" s="24"/>
      <c r="N582" s="24"/>
      <c r="O582" s="24"/>
      <c r="P582" s="49"/>
      <c r="Q582" s="49">
        <f t="shared" si="20"/>
        <v>0</v>
      </c>
      <c r="R582" s="24"/>
      <c r="S582" s="66"/>
      <c r="T582" s="56" t="e">
        <f>IF(ISBLANK(VLOOKUP($E582,'Product Master'!B:F,5,FALSE)),"-",(VLOOKUP($E582,'Product Master'!B:F,5,FALSE)))</f>
        <v>#N/A</v>
      </c>
      <c r="U582" s="56"/>
    </row>
    <row r="583" spans="1:21" ht="15">
      <c r="A583" s="24">
        <f t="shared" si="21"/>
        <v>582</v>
      </c>
      <c r="B583" s="25"/>
      <c r="C583" s="55" t="str">
        <f>IFERROR(VLOOKUP($E583,'Product Master'!B:E,2,),"Enter Data in Product Master")</f>
        <v>Enter Data in Product Master</v>
      </c>
      <c r="D583" s="24" t="e">
        <f>VLOOKUP(E583,'Product Master'!B:G,6,)</f>
        <v>#N/A</v>
      </c>
      <c r="E583" s="24"/>
      <c r="F583" s="24" t="s">
        <v>47</v>
      </c>
      <c r="G583" s="24" t="str">
        <f>IFERROR(VLOOKUP(E583,'Product Master'!B:E,3,),"-")</f>
        <v>-</v>
      </c>
      <c r="H583" s="24" t="str">
        <f>IFERROR(VLOOKUP($E583,'Product Master'!B:E,4,),"-")</f>
        <v>-</v>
      </c>
      <c r="I583" s="24"/>
      <c r="J583" s="25"/>
      <c r="K583" s="67"/>
      <c r="L583" s="24"/>
      <c r="M583" s="24"/>
      <c r="N583" s="24"/>
      <c r="O583" s="24"/>
      <c r="P583" s="49"/>
      <c r="Q583" s="49">
        <f t="shared" si="20"/>
        <v>0</v>
      </c>
      <c r="R583" s="24"/>
      <c r="S583" s="66"/>
      <c r="T583" s="56" t="e">
        <f>IF(ISBLANK(VLOOKUP($E583,'Product Master'!B:F,5,FALSE)),"-",(VLOOKUP($E583,'Product Master'!B:F,5,FALSE)))</f>
        <v>#N/A</v>
      </c>
      <c r="U583" s="56"/>
    </row>
    <row r="584" spans="1:21" ht="15">
      <c r="A584" s="24">
        <f t="shared" si="21"/>
        <v>583</v>
      </c>
      <c r="B584" s="25"/>
      <c r="C584" s="55" t="str">
        <f>IFERROR(VLOOKUP($E584,'Product Master'!B:E,2,),"Enter Data in Product Master")</f>
        <v>Enter Data in Product Master</v>
      </c>
      <c r="D584" s="24" t="e">
        <f>VLOOKUP(E584,'Product Master'!B:G,6,)</f>
        <v>#N/A</v>
      </c>
      <c r="E584" s="24"/>
      <c r="F584" s="24" t="s">
        <v>47</v>
      </c>
      <c r="G584" s="24" t="str">
        <f>IFERROR(VLOOKUP(E584,'Product Master'!B:E,3,),"-")</f>
        <v>-</v>
      </c>
      <c r="H584" s="24" t="str">
        <f>IFERROR(VLOOKUP($E584,'Product Master'!B:E,4,),"-")</f>
        <v>-</v>
      </c>
      <c r="I584" s="24"/>
      <c r="J584" s="25"/>
      <c r="K584" s="67"/>
      <c r="L584" s="24"/>
      <c r="M584" s="24"/>
      <c r="N584" s="24"/>
      <c r="O584" s="24"/>
      <c r="P584" s="49"/>
      <c r="Q584" s="49">
        <f t="shared" si="20"/>
        <v>0</v>
      </c>
      <c r="R584" s="24"/>
      <c r="S584" s="66"/>
      <c r="T584" s="56" t="e">
        <f>IF(ISBLANK(VLOOKUP($E584,'Product Master'!B:F,5,FALSE)),"-",(VLOOKUP($E584,'Product Master'!B:F,5,FALSE)))</f>
        <v>#N/A</v>
      </c>
      <c r="U584" s="56"/>
    </row>
    <row r="585" spans="1:21" ht="15">
      <c r="A585" s="24">
        <f t="shared" si="21"/>
        <v>584</v>
      </c>
      <c r="B585" s="25"/>
      <c r="C585" s="55" t="str">
        <f>IFERROR(VLOOKUP($E585,'Product Master'!B:E,2,),"Enter Data in Product Master")</f>
        <v>Enter Data in Product Master</v>
      </c>
      <c r="D585" s="24" t="e">
        <f>VLOOKUP(E585,'Product Master'!B:G,6,)</f>
        <v>#N/A</v>
      </c>
      <c r="E585" s="24"/>
      <c r="F585" s="24" t="s">
        <v>47</v>
      </c>
      <c r="G585" s="24" t="str">
        <f>IFERROR(VLOOKUP(E585,'Product Master'!B:E,3,),"-")</f>
        <v>-</v>
      </c>
      <c r="H585" s="24" t="str">
        <f>IFERROR(VLOOKUP($E585,'Product Master'!B:E,4,),"-")</f>
        <v>-</v>
      </c>
      <c r="I585" s="24"/>
      <c r="J585" s="25"/>
      <c r="K585" s="67"/>
      <c r="L585" s="24"/>
      <c r="M585" s="24"/>
      <c r="N585" s="24"/>
      <c r="O585" s="24"/>
      <c r="P585" s="49"/>
      <c r="Q585" s="49">
        <f t="shared" si="20"/>
        <v>0</v>
      </c>
      <c r="R585" s="24"/>
      <c r="S585" s="66"/>
      <c r="T585" s="56" t="e">
        <f>IF(ISBLANK(VLOOKUP($E585,'Product Master'!B:F,5,FALSE)),"-",(VLOOKUP($E585,'Product Master'!B:F,5,FALSE)))</f>
        <v>#N/A</v>
      </c>
      <c r="U585" s="56"/>
    </row>
    <row r="586" spans="1:21" ht="15">
      <c r="A586" s="24">
        <f t="shared" si="21"/>
        <v>585</v>
      </c>
      <c r="B586" s="25"/>
      <c r="C586" s="55" t="str">
        <f>IFERROR(VLOOKUP($E586,'Product Master'!B:E,2,),"Enter Data in Product Master")</f>
        <v>Enter Data in Product Master</v>
      </c>
      <c r="D586" s="24" t="e">
        <f>VLOOKUP(E586,'Product Master'!B:G,6,)</f>
        <v>#N/A</v>
      </c>
      <c r="E586" s="24"/>
      <c r="F586" s="24" t="s">
        <v>47</v>
      </c>
      <c r="G586" s="24" t="str">
        <f>IFERROR(VLOOKUP(E586,'Product Master'!B:E,3,),"-")</f>
        <v>-</v>
      </c>
      <c r="H586" s="24" t="str">
        <f>IFERROR(VLOOKUP($E586,'Product Master'!B:E,4,),"-")</f>
        <v>-</v>
      </c>
      <c r="I586" s="24"/>
      <c r="J586" s="25"/>
      <c r="K586" s="67"/>
      <c r="L586" s="24"/>
      <c r="M586" s="24"/>
      <c r="N586" s="24"/>
      <c r="O586" s="24"/>
      <c r="P586" s="49"/>
      <c r="Q586" s="49">
        <f t="shared" si="20"/>
        <v>0</v>
      </c>
      <c r="R586" s="24"/>
      <c r="S586" s="66"/>
      <c r="T586" s="56" t="e">
        <f>IF(ISBLANK(VLOOKUP($E586,'Product Master'!B:F,5,FALSE)),"-",(VLOOKUP($E586,'Product Master'!B:F,5,FALSE)))</f>
        <v>#N/A</v>
      </c>
      <c r="U586" s="56"/>
    </row>
    <row r="587" spans="1:21" ht="15">
      <c r="A587" s="24">
        <f t="shared" si="21"/>
        <v>586</v>
      </c>
      <c r="B587" s="25"/>
      <c r="C587" s="55" t="str">
        <f>IFERROR(VLOOKUP($E587,'Product Master'!B:E,2,),"Enter Data in Product Master")</f>
        <v>Enter Data in Product Master</v>
      </c>
      <c r="D587" s="24" t="e">
        <f>VLOOKUP(E587,'Product Master'!B:G,6,)</f>
        <v>#N/A</v>
      </c>
      <c r="E587" s="24"/>
      <c r="F587" s="24" t="s">
        <v>47</v>
      </c>
      <c r="G587" s="24" t="str">
        <f>IFERROR(VLOOKUP(E587,'Product Master'!B:E,3,),"-")</f>
        <v>-</v>
      </c>
      <c r="H587" s="24" t="str">
        <f>IFERROR(VLOOKUP($E587,'Product Master'!B:E,4,),"-")</f>
        <v>-</v>
      </c>
      <c r="I587" s="24"/>
      <c r="J587" s="25"/>
      <c r="K587" s="67"/>
      <c r="L587" s="24"/>
      <c r="M587" s="24"/>
      <c r="N587" s="24"/>
      <c r="O587" s="24"/>
      <c r="P587" s="49"/>
      <c r="Q587" s="49">
        <f t="shared" si="20"/>
        <v>0</v>
      </c>
      <c r="R587" s="24"/>
      <c r="S587" s="66"/>
      <c r="T587" s="56" t="e">
        <f>IF(ISBLANK(VLOOKUP($E587,'Product Master'!B:F,5,FALSE)),"-",(VLOOKUP($E587,'Product Master'!B:F,5,FALSE)))</f>
        <v>#N/A</v>
      </c>
      <c r="U587" s="56"/>
    </row>
    <row r="588" spans="1:21" ht="15">
      <c r="A588" s="24">
        <f t="shared" si="21"/>
        <v>587</v>
      </c>
      <c r="B588" s="25"/>
      <c r="C588" s="55" t="str">
        <f>IFERROR(VLOOKUP($E588,'Product Master'!B:E,2,),"Enter Data in Product Master")</f>
        <v>Enter Data in Product Master</v>
      </c>
      <c r="D588" s="24" t="e">
        <f>VLOOKUP(E588,'Product Master'!B:G,6,)</f>
        <v>#N/A</v>
      </c>
      <c r="E588" s="24"/>
      <c r="F588" s="24" t="s">
        <v>47</v>
      </c>
      <c r="G588" s="24" t="str">
        <f>IFERROR(VLOOKUP(E588,'Product Master'!B:E,3,),"-")</f>
        <v>-</v>
      </c>
      <c r="H588" s="24" t="str">
        <f>IFERROR(VLOOKUP($E588,'Product Master'!B:E,4,),"-")</f>
        <v>-</v>
      </c>
      <c r="I588" s="24"/>
      <c r="J588" s="25"/>
      <c r="K588" s="67"/>
      <c r="L588" s="24"/>
      <c r="M588" s="24"/>
      <c r="N588" s="24"/>
      <c r="O588" s="24"/>
      <c r="P588" s="49"/>
      <c r="Q588" s="49">
        <f t="shared" si="20"/>
        <v>0</v>
      </c>
      <c r="R588" s="24"/>
      <c r="S588" s="66"/>
      <c r="T588" s="56" t="e">
        <f>IF(ISBLANK(VLOOKUP($E588,'Product Master'!B:F,5,FALSE)),"-",(VLOOKUP($E588,'Product Master'!B:F,5,FALSE)))</f>
        <v>#N/A</v>
      </c>
      <c r="U588" s="56"/>
    </row>
    <row r="589" spans="1:21" ht="15">
      <c r="A589" s="24">
        <f t="shared" si="21"/>
        <v>588</v>
      </c>
      <c r="B589" s="25"/>
      <c r="C589" s="55" t="str">
        <f>IFERROR(VLOOKUP($E589,'Product Master'!B:E,2,),"Enter Data in Product Master")</f>
        <v>Enter Data in Product Master</v>
      </c>
      <c r="D589" s="24" t="e">
        <f>VLOOKUP(E589,'Product Master'!B:G,6,)</f>
        <v>#N/A</v>
      </c>
      <c r="E589" s="24"/>
      <c r="F589" s="24" t="s">
        <v>47</v>
      </c>
      <c r="G589" s="24" t="str">
        <f>IFERROR(VLOOKUP(E589,'Product Master'!B:E,3,),"-")</f>
        <v>-</v>
      </c>
      <c r="H589" s="24" t="str">
        <f>IFERROR(VLOOKUP($E589,'Product Master'!B:E,4,),"-")</f>
        <v>-</v>
      </c>
      <c r="I589" s="24"/>
      <c r="J589" s="25"/>
      <c r="K589" s="67"/>
      <c r="L589" s="24"/>
      <c r="M589" s="24"/>
      <c r="N589" s="24"/>
      <c r="O589" s="24"/>
      <c r="P589" s="49"/>
      <c r="Q589" s="49">
        <f t="shared" si="20"/>
        <v>0</v>
      </c>
      <c r="R589" s="24"/>
      <c r="S589" s="66"/>
      <c r="T589" s="56" t="e">
        <f>IF(ISBLANK(VLOOKUP($E589,'Product Master'!B:F,5,FALSE)),"-",(VLOOKUP($E589,'Product Master'!B:F,5,FALSE)))</f>
        <v>#N/A</v>
      </c>
      <c r="U589" s="56"/>
    </row>
    <row r="590" spans="1:21" ht="15">
      <c r="A590" s="24">
        <f t="shared" si="21"/>
        <v>589</v>
      </c>
      <c r="B590" s="25"/>
      <c r="C590" s="55" t="str">
        <f>IFERROR(VLOOKUP($E590,'Product Master'!B:E,2,),"Enter Data in Product Master")</f>
        <v>Enter Data in Product Master</v>
      </c>
      <c r="D590" s="24" t="e">
        <f>VLOOKUP(E590,'Product Master'!B:G,6,)</f>
        <v>#N/A</v>
      </c>
      <c r="E590" s="24"/>
      <c r="F590" s="24" t="s">
        <v>47</v>
      </c>
      <c r="G590" s="24" t="str">
        <f>IFERROR(VLOOKUP(E590,'Product Master'!B:E,3,),"-")</f>
        <v>-</v>
      </c>
      <c r="H590" s="24" t="str">
        <f>IFERROR(VLOOKUP($E590,'Product Master'!B:E,4,),"-")</f>
        <v>-</v>
      </c>
      <c r="I590" s="24"/>
      <c r="J590" s="25"/>
      <c r="K590" s="67"/>
      <c r="L590" s="24"/>
      <c r="M590" s="24"/>
      <c r="N590" s="24"/>
      <c r="O590" s="24"/>
      <c r="P590" s="49"/>
      <c r="Q590" s="49">
        <f t="shared" si="20"/>
        <v>0</v>
      </c>
      <c r="R590" s="24"/>
      <c r="S590" s="66"/>
      <c r="T590" s="56" t="e">
        <f>IF(ISBLANK(VLOOKUP($E590,'Product Master'!B:F,5,FALSE)),"-",(VLOOKUP($E590,'Product Master'!B:F,5,FALSE)))</f>
        <v>#N/A</v>
      </c>
      <c r="U590" s="56"/>
    </row>
    <row r="591" spans="1:21" ht="15">
      <c r="A591" s="24">
        <f t="shared" si="21"/>
        <v>590</v>
      </c>
      <c r="B591" s="25"/>
      <c r="C591" s="55" t="str">
        <f>IFERROR(VLOOKUP($E591,'Product Master'!B:E,2,),"Enter Data in Product Master")</f>
        <v>Enter Data in Product Master</v>
      </c>
      <c r="D591" s="24" t="e">
        <f>VLOOKUP(E591,'Product Master'!B:G,6,)</f>
        <v>#N/A</v>
      </c>
      <c r="E591" s="24"/>
      <c r="F591" s="24" t="s">
        <v>47</v>
      </c>
      <c r="G591" s="24" t="str">
        <f>IFERROR(VLOOKUP(E591,'Product Master'!B:E,3,),"-")</f>
        <v>-</v>
      </c>
      <c r="H591" s="24" t="str">
        <f>IFERROR(VLOOKUP($E591,'Product Master'!B:E,4,),"-")</f>
        <v>-</v>
      </c>
      <c r="I591" s="24"/>
      <c r="J591" s="25"/>
      <c r="K591" s="67"/>
      <c r="L591" s="24"/>
      <c r="M591" s="24"/>
      <c r="N591" s="24"/>
      <c r="O591" s="24"/>
      <c r="P591" s="49"/>
      <c r="Q591" s="49">
        <f t="shared" si="20"/>
        <v>0</v>
      </c>
      <c r="R591" s="24"/>
      <c r="S591" s="66"/>
      <c r="T591" s="56" t="e">
        <f>IF(ISBLANK(VLOOKUP($E591,'Product Master'!B:F,5,FALSE)),"-",(VLOOKUP($E591,'Product Master'!B:F,5,FALSE)))</f>
        <v>#N/A</v>
      </c>
      <c r="U591" s="56"/>
    </row>
    <row r="592" spans="1:21" ht="15">
      <c r="A592" s="24">
        <f t="shared" si="21"/>
        <v>591</v>
      </c>
      <c r="B592" s="25"/>
      <c r="C592" s="55" t="str">
        <f>IFERROR(VLOOKUP($E592,'Product Master'!B:E,2,),"Enter Data in Product Master")</f>
        <v>Enter Data in Product Master</v>
      </c>
      <c r="D592" s="24" t="e">
        <f>VLOOKUP(E592,'Product Master'!B:G,6,)</f>
        <v>#N/A</v>
      </c>
      <c r="E592" s="24"/>
      <c r="F592" s="24" t="s">
        <v>47</v>
      </c>
      <c r="G592" s="24" t="str">
        <f>IFERROR(VLOOKUP(E592,'Product Master'!B:E,3,),"-")</f>
        <v>-</v>
      </c>
      <c r="H592" s="24" t="str">
        <f>IFERROR(VLOOKUP($E592,'Product Master'!B:E,4,),"-")</f>
        <v>-</v>
      </c>
      <c r="I592" s="24"/>
      <c r="J592" s="25"/>
      <c r="K592" s="67"/>
      <c r="L592" s="24"/>
      <c r="M592" s="24"/>
      <c r="N592" s="24"/>
      <c r="O592" s="24"/>
      <c r="P592" s="49"/>
      <c r="Q592" s="49">
        <f t="shared" si="20"/>
        <v>0</v>
      </c>
      <c r="R592" s="24"/>
      <c r="S592" s="66"/>
      <c r="T592" s="56" t="e">
        <f>IF(ISBLANK(VLOOKUP($E592,'Product Master'!B:F,5,FALSE)),"-",(VLOOKUP($E592,'Product Master'!B:F,5,FALSE)))</f>
        <v>#N/A</v>
      </c>
      <c r="U592" s="56"/>
    </row>
    <row r="593" spans="1:21" ht="15">
      <c r="A593" s="24">
        <f t="shared" si="21"/>
        <v>592</v>
      </c>
      <c r="B593" s="25"/>
      <c r="C593" s="55" t="str">
        <f>IFERROR(VLOOKUP($E593,'Product Master'!B:E,2,),"Enter Data in Product Master")</f>
        <v>Enter Data in Product Master</v>
      </c>
      <c r="D593" s="24" t="e">
        <f>VLOOKUP(E593,'Product Master'!B:G,6,)</f>
        <v>#N/A</v>
      </c>
      <c r="E593" s="24"/>
      <c r="F593" s="24" t="s">
        <v>47</v>
      </c>
      <c r="G593" s="24" t="str">
        <f>IFERROR(VLOOKUP(E593,'Product Master'!B:E,3,),"-")</f>
        <v>-</v>
      </c>
      <c r="H593" s="24" t="str">
        <f>IFERROR(VLOOKUP($E593,'Product Master'!B:E,4,),"-")</f>
        <v>-</v>
      </c>
      <c r="I593" s="24"/>
      <c r="J593" s="25"/>
      <c r="K593" s="67"/>
      <c r="L593" s="24"/>
      <c r="M593" s="24"/>
      <c r="N593" s="24"/>
      <c r="O593" s="24"/>
      <c r="P593" s="49"/>
      <c r="Q593" s="49">
        <f t="shared" si="20"/>
        <v>0</v>
      </c>
      <c r="R593" s="24"/>
      <c r="S593" s="66"/>
      <c r="T593" s="56" t="e">
        <f>IF(ISBLANK(VLOOKUP($E593,'Product Master'!B:F,5,FALSE)),"-",(VLOOKUP($E593,'Product Master'!B:F,5,FALSE)))</f>
        <v>#N/A</v>
      </c>
      <c r="U593" s="56"/>
    </row>
    <row r="594" spans="1:21" ht="15">
      <c r="A594" s="24">
        <f t="shared" si="21"/>
        <v>593</v>
      </c>
      <c r="B594" s="25"/>
      <c r="C594" s="55" t="str">
        <f>IFERROR(VLOOKUP($E594,'Product Master'!B:E,2,),"Enter Data in Product Master")</f>
        <v>Enter Data in Product Master</v>
      </c>
      <c r="D594" s="24" t="e">
        <f>VLOOKUP(E594,'Product Master'!B:G,6,)</f>
        <v>#N/A</v>
      </c>
      <c r="E594" s="24"/>
      <c r="F594" s="24" t="s">
        <v>47</v>
      </c>
      <c r="G594" s="24" t="str">
        <f>IFERROR(VLOOKUP(E594,'Product Master'!B:E,3,),"-")</f>
        <v>-</v>
      </c>
      <c r="H594" s="24" t="str">
        <f>IFERROR(VLOOKUP($E594,'Product Master'!B:E,4,),"-")</f>
        <v>-</v>
      </c>
      <c r="I594" s="24"/>
      <c r="J594" s="25"/>
      <c r="K594" s="67"/>
      <c r="L594" s="24"/>
      <c r="M594" s="24"/>
      <c r="N594" s="24"/>
      <c r="O594" s="24"/>
      <c r="P594" s="49"/>
      <c r="Q594" s="49">
        <f t="shared" si="20"/>
        <v>0</v>
      </c>
      <c r="R594" s="24"/>
      <c r="S594" s="66"/>
      <c r="T594" s="56" t="e">
        <f>IF(ISBLANK(VLOOKUP($E594,'Product Master'!B:F,5,FALSE)),"-",(VLOOKUP($E594,'Product Master'!B:F,5,FALSE)))</f>
        <v>#N/A</v>
      </c>
      <c r="U594" s="56"/>
    </row>
    <row r="595" spans="1:21" ht="15">
      <c r="A595" s="24">
        <f t="shared" si="21"/>
        <v>594</v>
      </c>
      <c r="B595" s="25"/>
      <c r="C595" s="55" t="str">
        <f>IFERROR(VLOOKUP($E595,'Product Master'!B:E,2,),"Enter Data in Product Master")</f>
        <v>Enter Data in Product Master</v>
      </c>
      <c r="D595" s="24" t="e">
        <f>VLOOKUP(E595,'Product Master'!B:G,6,)</f>
        <v>#N/A</v>
      </c>
      <c r="E595" s="24"/>
      <c r="F595" s="24" t="s">
        <v>47</v>
      </c>
      <c r="G595" s="24" t="str">
        <f>IFERROR(VLOOKUP(E595,'Product Master'!B:E,3,),"-")</f>
        <v>-</v>
      </c>
      <c r="H595" s="24" t="str">
        <f>IFERROR(VLOOKUP($E595,'Product Master'!B:E,4,),"-")</f>
        <v>-</v>
      </c>
      <c r="I595" s="24"/>
      <c r="J595" s="25"/>
      <c r="K595" s="67"/>
      <c r="L595" s="24"/>
      <c r="M595" s="24"/>
      <c r="N595" s="24"/>
      <c r="O595" s="24"/>
      <c r="P595" s="49"/>
      <c r="Q595" s="49">
        <f t="shared" si="20"/>
        <v>0</v>
      </c>
      <c r="R595" s="24"/>
      <c r="S595" s="66"/>
      <c r="T595" s="56" t="e">
        <f>IF(ISBLANK(VLOOKUP($E595,'Product Master'!B:F,5,FALSE)),"-",(VLOOKUP($E595,'Product Master'!B:F,5,FALSE)))</f>
        <v>#N/A</v>
      </c>
      <c r="U595" s="56"/>
    </row>
    <row r="596" spans="1:21" ht="15">
      <c r="A596" s="24">
        <f t="shared" si="21"/>
        <v>595</v>
      </c>
      <c r="B596" s="25"/>
      <c r="C596" s="55" t="str">
        <f>IFERROR(VLOOKUP($E596,'Product Master'!B:E,2,),"Enter Data in Product Master")</f>
        <v>Enter Data in Product Master</v>
      </c>
      <c r="D596" s="24" t="e">
        <f>VLOOKUP(E596,'Product Master'!B:G,6,)</f>
        <v>#N/A</v>
      </c>
      <c r="E596" s="24"/>
      <c r="F596" s="24" t="s">
        <v>47</v>
      </c>
      <c r="G596" s="24" t="str">
        <f>IFERROR(VLOOKUP(E596,'Product Master'!B:E,3,),"-")</f>
        <v>-</v>
      </c>
      <c r="H596" s="24" t="str">
        <f>IFERROR(VLOOKUP($E596,'Product Master'!B:E,4,),"-")</f>
        <v>-</v>
      </c>
      <c r="I596" s="24"/>
      <c r="J596" s="25"/>
      <c r="K596" s="67"/>
      <c r="L596" s="24"/>
      <c r="M596" s="24"/>
      <c r="N596" s="24"/>
      <c r="O596" s="24"/>
      <c r="P596" s="49"/>
      <c r="Q596" s="49">
        <f t="shared" si="20"/>
        <v>0</v>
      </c>
      <c r="R596" s="24"/>
      <c r="S596" s="66"/>
      <c r="T596" s="56" t="e">
        <f>IF(ISBLANK(VLOOKUP($E596,'Product Master'!B:F,5,FALSE)),"-",(VLOOKUP($E596,'Product Master'!B:F,5,FALSE)))</f>
        <v>#N/A</v>
      </c>
      <c r="U596" s="56"/>
    </row>
    <row r="597" spans="1:21" ht="15">
      <c r="A597" s="24">
        <f t="shared" si="21"/>
        <v>596</v>
      </c>
      <c r="B597" s="25"/>
      <c r="C597" s="55" t="str">
        <f>IFERROR(VLOOKUP($E597,'Product Master'!B:E,2,),"Enter Data in Product Master")</f>
        <v>Enter Data in Product Master</v>
      </c>
      <c r="D597" s="24" t="e">
        <f>VLOOKUP(E597,'Product Master'!B:G,6,)</f>
        <v>#N/A</v>
      </c>
      <c r="E597" s="24"/>
      <c r="F597" s="24" t="s">
        <v>47</v>
      </c>
      <c r="G597" s="24" t="str">
        <f>IFERROR(VLOOKUP(E597,'Product Master'!B:E,3,),"-")</f>
        <v>-</v>
      </c>
      <c r="H597" s="24" t="str">
        <f>IFERROR(VLOOKUP($E597,'Product Master'!B:E,4,),"-")</f>
        <v>-</v>
      </c>
      <c r="I597" s="24"/>
      <c r="J597" s="25"/>
      <c r="K597" s="67"/>
      <c r="L597" s="24"/>
      <c r="M597" s="24"/>
      <c r="N597" s="24"/>
      <c r="O597" s="24"/>
      <c r="P597" s="49"/>
      <c r="Q597" s="49">
        <f t="shared" si="20"/>
        <v>0</v>
      </c>
      <c r="R597" s="24"/>
      <c r="S597" s="66"/>
      <c r="T597" s="56" t="e">
        <f>IF(ISBLANK(VLOOKUP($E597,'Product Master'!B:F,5,FALSE)),"-",(VLOOKUP($E597,'Product Master'!B:F,5,FALSE)))</f>
        <v>#N/A</v>
      </c>
      <c r="U597" s="56"/>
    </row>
    <row r="598" spans="1:21" ht="15">
      <c r="A598" s="24">
        <f t="shared" si="21"/>
        <v>597</v>
      </c>
      <c r="B598" s="25"/>
      <c r="C598" s="55" t="str">
        <f>IFERROR(VLOOKUP($E598,'Product Master'!B:E,2,),"Enter Data in Product Master")</f>
        <v>Enter Data in Product Master</v>
      </c>
      <c r="D598" s="24" t="e">
        <f>VLOOKUP(E598,'Product Master'!B:G,6,)</f>
        <v>#N/A</v>
      </c>
      <c r="E598" s="24"/>
      <c r="F598" s="24" t="s">
        <v>47</v>
      </c>
      <c r="G598" s="24" t="str">
        <f>IFERROR(VLOOKUP(E598,'Product Master'!B:E,3,),"-")</f>
        <v>-</v>
      </c>
      <c r="H598" s="24" t="str">
        <f>IFERROR(VLOOKUP($E598,'Product Master'!B:E,4,),"-")</f>
        <v>-</v>
      </c>
      <c r="I598" s="24"/>
      <c r="J598" s="25"/>
      <c r="K598" s="67"/>
      <c r="L598" s="24"/>
      <c r="M598" s="24"/>
      <c r="N598" s="24"/>
      <c r="O598" s="24"/>
      <c r="P598" s="49"/>
      <c r="Q598" s="49">
        <f t="shared" si="20"/>
        <v>0</v>
      </c>
      <c r="R598" s="24"/>
      <c r="S598" s="66"/>
      <c r="T598" s="56" t="e">
        <f>IF(ISBLANK(VLOOKUP($E598,'Product Master'!B:F,5,FALSE)),"-",(VLOOKUP($E598,'Product Master'!B:F,5,FALSE)))</f>
        <v>#N/A</v>
      </c>
      <c r="U598" s="56"/>
    </row>
    <row r="599" spans="1:21" ht="15">
      <c r="A599" s="24">
        <f t="shared" si="21"/>
        <v>598</v>
      </c>
      <c r="B599" s="25"/>
      <c r="C599" s="55" t="str">
        <f>IFERROR(VLOOKUP($E599,'Product Master'!B:E,2,),"Enter Data in Product Master")</f>
        <v>Enter Data in Product Master</v>
      </c>
      <c r="D599" s="24" t="e">
        <f>VLOOKUP(E599,'Product Master'!B:G,6,)</f>
        <v>#N/A</v>
      </c>
      <c r="E599" s="24"/>
      <c r="F599" s="24" t="s">
        <v>47</v>
      </c>
      <c r="G599" s="24" t="str">
        <f>IFERROR(VLOOKUP(E599,'Product Master'!B:E,3,),"-")</f>
        <v>-</v>
      </c>
      <c r="H599" s="24" t="str">
        <f>IFERROR(VLOOKUP($E599,'Product Master'!B:E,4,),"-")</f>
        <v>-</v>
      </c>
      <c r="I599" s="24"/>
      <c r="J599" s="25"/>
      <c r="K599" s="67"/>
      <c r="L599" s="24"/>
      <c r="M599" s="24"/>
      <c r="N599" s="24"/>
      <c r="O599" s="24"/>
      <c r="P599" s="49"/>
      <c r="Q599" s="49">
        <f t="shared" si="20"/>
        <v>0</v>
      </c>
      <c r="R599" s="24"/>
      <c r="S599" s="66"/>
      <c r="T599" s="56" t="e">
        <f>IF(ISBLANK(VLOOKUP($E599,'Product Master'!B:F,5,FALSE)),"-",(VLOOKUP($E599,'Product Master'!B:F,5,FALSE)))</f>
        <v>#N/A</v>
      </c>
      <c r="U599" s="56"/>
    </row>
    <row r="600" spans="1:21" ht="15">
      <c r="A600" s="24">
        <f t="shared" si="21"/>
        <v>599</v>
      </c>
      <c r="B600" s="25"/>
      <c r="C600" s="55" t="str">
        <f>IFERROR(VLOOKUP($E600,'Product Master'!B:E,2,),"Enter Data in Product Master")</f>
        <v>Enter Data in Product Master</v>
      </c>
      <c r="D600" s="24" t="e">
        <f>VLOOKUP(E600,'Product Master'!B:G,6,)</f>
        <v>#N/A</v>
      </c>
      <c r="E600" s="24"/>
      <c r="F600" s="24" t="s">
        <v>47</v>
      </c>
      <c r="G600" s="24" t="str">
        <f>IFERROR(VLOOKUP(E600,'Product Master'!B:E,3,),"-")</f>
        <v>-</v>
      </c>
      <c r="H600" s="24" t="str">
        <f>IFERROR(VLOOKUP($E600,'Product Master'!B:E,4,),"-")</f>
        <v>-</v>
      </c>
      <c r="I600" s="24"/>
      <c r="J600" s="25"/>
      <c r="K600" s="67"/>
      <c r="L600" s="24"/>
      <c r="M600" s="24"/>
      <c r="N600" s="24"/>
      <c r="O600" s="24"/>
      <c r="P600" s="49"/>
      <c r="Q600" s="49">
        <f t="shared" si="20"/>
        <v>0</v>
      </c>
      <c r="R600" s="24"/>
      <c r="S600" s="66"/>
      <c r="T600" s="56" t="e">
        <f>IF(ISBLANK(VLOOKUP($E600,'Product Master'!B:F,5,FALSE)),"-",(VLOOKUP($E600,'Product Master'!B:F,5,FALSE)))</f>
        <v>#N/A</v>
      </c>
      <c r="U600" s="56"/>
    </row>
    <row r="601" spans="1:21" ht="15">
      <c r="A601" s="24">
        <f t="shared" si="21"/>
        <v>600</v>
      </c>
      <c r="B601" s="25"/>
      <c r="C601" s="55" t="str">
        <f>IFERROR(VLOOKUP($E601,'Product Master'!B:E,2,),"Enter Data in Product Master")</f>
        <v>Enter Data in Product Master</v>
      </c>
      <c r="D601" s="24" t="e">
        <f>VLOOKUP(E601,'Product Master'!B:G,6,)</f>
        <v>#N/A</v>
      </c>
      <c r="E601" s="24"/>
      <c r="F601" s="24" t="s">
        <v>47</v>
      </c>
      <c r="G601" s="24" t="str">
        <f>IFERROR(VLOOKUP(E601,'Product Master'!B:E,3,),"-")</f>
        <v>-</v>
      </c>
      <c r="H601" s="24" t="str">
        <f>IFERROR(VLOOKUP($E601,'Product Master'!B:E,4,),"-")</f>
        <v>-</v>
      </c>
      <c r="I601" s="24"/>
      <c r="J601" s="25"/>
      <c r="K601" s="67"/>
      <c r="L601" s="24"/>
      <c r="M601" s="24"/>
      <c r="N601" s="24"/>
      <c r="O601" s="24"/>
      <c r="P601" s="49"/>
      <c r="Q601" s="49">
        <f t="shared" si="20"/>
        <v>0</v>
      </c>
      <c r="R601" s="24"/>
      <c r="S601" s="66"/>
      <c r="T601" s="56" t="e">
        <f>IF(ISBLANK(VLOOKUP($E601,'Product Master'!B:F,5,FALSE)),"-",(VLOOKUP($E601,'Product Master'!B:F,5,FALSE)))</f>
        <v>#N/A</v>
      </c>
      <c r="U601" s="56"/>
    </row>
    <row r="602" spans="1:21" ht="15">
      <c r="A602" s="24">
        <f t="shared" si="21"/>
        <v>601</v>
      </c>
      <c r="B602" s="25"/>
      <c r="C602" s="55" t="str">
        <f>IFERROR(VLOOKUP($E602,'Product Master'!B:E,2,),"Enter Data in Product Master")</f>
        <v>Enter Data in Product Master</v>
      </c>
      <c r="D602" s="24" t="e">
        <f>VLOOKUP(E602,'Product Master'!B:G,6,)</f>
        <v>#N/A</v>
      </c>
      <c r="E602" s="24"/>
      <c r="F602" s="24" t="s">
        <v>47</v>
      </c>
      <c r="G602" s="24" t="str">
        <f>IFERROR(VLOOKUP(E602,'Product Master'!B:E,3,),"-")</f>
        <v>-</v>
      </c>
      <c r="H602" s="24" t="str">
        <f>IFERROR(VLOOKUP($E602,'Product Master'!B:E,4,),"-")</f>
        <v>-</v>
      </c>
      <c r="I602" s="24"/>
      <c r="J602" s="25"/>
      <c r="K602" s="67"/>
      <c r="L602" s="24"/>
      <c r="M602" s="24"/>
      <c r="N602" s="24"/>
      <c r="O602" s="24"/>
      <c r="P602" s="49"/>
      <c r="Q602" s="49">
        <f t="shared" si="20"/>
        <v>0</v>
      </c>
      <c r="R602" s="24"/>
      <c r="S602" s="66"/>
      <c r="T602" s="56" t="e">
        <f>IF(ISBLANK(VLOOKUP($E602,'Product Master'!B:F,5,FALSE)),"-",(VLOOKUP($E602,'Product Master'!B:F,5,FALSE)))</f>
        <v>#N/A</v>
      </c>
      <c r="U602" s="56"/>
    </row>
    <row r="603" spans="1:21" ht="15">
      <c r="A603" s="24">
        <f t="shared" si="21"/>
        <v>602</v>
      </c>
      <c r="B603" s="25"/>
      <c r="C603" s="55" t="str">
        <f>IFERROR(VLOOKUP($E603,'Product Master'!B:E,2,),"Enter Data in Product Master")</f>
        <v>Enter Data in Product Master</v>
      </c>
      <c r="D603" s="24" t="e">
        <f>VLOOKUP(E603,'Product Master'!B:G,6,)</f>
        <v>#N/A</v>
      </c>
      <c r="E603" s="24"/>
      <c r="F603" s="24" t="s">
        <v>47</v>
      </c>
      <c r="G603" s="24" t="str">
        <f>IFERROR(VLOOKUP(E603,'Product Master'!B:E,3,),"-")</f>
        <v>-</v>
      </c>
      <c r="H603" s="24" t="str">
        <f>IFERROR(VLOOKUP($E603,'Product Master'!B:E,4,),"-")</f>
        <v>-</v>
      </c>
      <c r="I603" s="24"/>
      <c r="J603" s="25"/>
      <c r="K603" s="67"/>
      <c r="L603" s="24"/>
      <c r="M603" s="24"/>
      <c r="N603" s="24"/>
      <c r="O603" s="24"/>
      <c r="P603" s="49"/>
      <c r="Q603" s="49">
        <f t="shared" si="20"/>
        <v>0</v>
      </c>
      <c r="R603" s="24"/>
      <c r="S603" s="66"/>
      <c r="T603" s="56" t="e">
        <f>IF(ISBLANK(VLOOKUP($E603,'Product Master'!B:F,5,FALSE)),"-",(VLOOKUP($E603,'Product Master'!B:F,5,FALSE)))</f>
        <v>#N/A</v>
      </c>
      <c r="U603" s="56"/>
    </row>
    <row r="604" spans="1:21" ht="15">
      <c r="A604" s="24">
        <f t="shared" si="21"/>
        <v>603</v>
      </c>
      <c r="B604" s="25"/>
      <c r="C604" s="55" t="str">
        <f>IFERROR(VLOOKUP($E604,'Product Master'!B:E,2,),"Enter Data in Product Master")</f>
        <v>Enter Data in Product Master</v>
      </c>
      <c r="D604" s="24" t="e">
        <f>VLOOKUP(E604,'Product Master'!B:G,6,)</f>
        <v>#N/A</v>
      </c>
      <c r="E604" s="24"/>
      <c r="F604" s="24" t="s">
        <v>47</v>
      </c>
      <c r="G604" s="24" t="str">
        <f>IFERROR(VLOOKUP(E604,'Product Master'!B:E,3,),"-")</f>
        <v>-</v>
      </c>
      <c r="H604" s="24" t="str">
        <f>IFERROR(VLOOKUP($E604,'Product Master'!B:E,4,),"-")</f>
        <v>-</v>
      </c>
      <c r="I604" s="24"/>
      <c r="J604" s="25"/>
      <c r="K604" s="67"/>
      <c r="L604" s="24"/>
      <c r="M604" s="24"/>
      <c r="N604" s="24"/>
      <c r="O604" s="24"/>
      <c r="P604" s="49"/>
      <c r="Q604" s="49">
        <f t="shared" si="20"/>
        <v>0</v>
      </c>
      <c r="R604" s="24"/>
      <c r="S604" s="66"/>
      <c r="T604" s="56" t="e">
        <f>IF(ISBLANK(VLOOKUP($E604,'Product Master'!B:F,5,FALSE)),"-",(VLOOKUP($E604,'Product Master'!B:F,5,FALSE)))</f>
        <v>#N/A</v>
      </c>
      <c r="U604" s="56"/>
    </row>
    <row r="605" spans="1:21" ht="15">
      <c r="A605" s="24">
        <f t="shared" si="21"/>
        <v>604</v>
      </c>
      <c r="B605" s="25"/>
      <c r="C605" s="55" t="str">
        <f>IFERROR(VLOOKUP($E605,'Product Master'!B:E,2,),"Enter Data in Product Master")</f>
        <v>Enter Data in Product Master</v>
      </c>
      <c r="D605" s="24" t="e">
        <f>VLOOKUP(E605,'Product Master'!B:G,6,)</f>
        <v>#N/A</v>
      </c>
      <c r="E605" s="24"/>
      <c r="F605" s="24" t="s">
        <v>47</v>
      </c>
      <c r="G605" s="24" t="str">
        <f>IFERROR(VLOOKUP(E605,'Product Master'!B:E,3,),"-")</f>
        <v>-</v>
      </c>
      <c r="H605" s="24" t="str">
        <f>IFERROR(VLOOKUP($E605,'Product Master'!B:E,4,),"-")</f>
        <v>-</v>
      </c>
      <c r="I605" s="24"/>
      <c r="J605" s="25"/>
      <c r="K605" s="67"/>
      <c r="L605" s="24"/>
      <c r="M605" s="24"/>
      <c r="N605" s="24"/>
      <c r="O605" s="24"/>
      <c r="P605" s="49"/>
      <c r="Q605" s="49">
        <f t="shared" si="20"/>
        <v>0</v>
      </c>
      <c r="R605" s="24"/>
      <c r="S605" s="66"/>
      <c r="T605" s="56" t="e">
        <f>IF(ISBLANK(VLOOKUP($E605,'Product Master'!B:F,5,FALSE)),"-",(VLOOKUP($E605,'Product Master'!B:F,5,FALSE)))</f>
        <v>#N/A</v>
      </c>
      <c r="U605" s="56"/>
    </row>
    <row r="606" spans="1:21" ht="15">
      <c r="A606" s="24">
        <f t="shared" si="21"/>
        <v>605</v>
      </c>
      <c r="B606" s="25"/>
      <c r="C606" s="55" t="str">
        <f>IFERROR(VLOOKUP($E606,'Product Master'!B:E,2,),"Enter Data in Product Master")</f>
        <v>Enter Data in Product Master</v>
      </c>
      <c r="D606" s="24" t="e">
        <f>VLOOKUP(E606,'Product Master'!B:G,6,)</f>
        <v>#N/A</v>
      </c>
      <c r="E606" s="24"/>
      <c r="F606" s="24" t="s">
        <v>47</v>
      </c>
      <c r="G606" s="24" t="str">
        <f>IFERROR(VLOOKUP(E606,'Product Master'!B:E,3,),"-")</f>
        <v>-</v>
      </c>
      <c r="H606" s="24" t="str">
        <f>IFERROR(VLOOKUP($E606,'Product Master'!B:E,4,),"-")</f>
        <v>-</v>
      </c>
      <c r="I606" s="24"/>
      <c r="J606" s="25"/>
      <c r="K606" s="67"/>
      <c r="L606" s="24"/>
      <c r="M606" s="24"/>
      <c r="N606" s="24"/>
      <c r="O606" s="24"/>
      <c r="P606" s="49"/>
      <c r="Q606" s="49">
        <f t="shared" si="20"/>
        <v>0</v>
      </c>
      <c r="R606" s="24"/>
      <c r="S606" s="66"/>
      <c r="T606" s="56" t="e">
        <f>IF(ISBLANK(VLOOKUP($E606,'Product Master'!B:F,5,FALSE)),"-",(VLOOKUP($E606,'Product Master'!B:F,5,FALSE)))</f>
        <v>#N/A</v>
      </c>
      <c r="U606" s="56"/>
    </row>
    <row r="607" spans="1:21" ht="15">
      <c r="A607" s="24">
        <f t="shared" si="21"/>
        <v>606</v>
      </c>
      <c r="B607" s="25"/>
      <c r="C607" s="55" t="str">
        <f>IFERROR(VLOOKUP($E607,'Product Master'!B:E,2,),"Enter Data in Product Master")</f>
        <v>Enter Data in Product Master</v>
      </c>
      <c r="D607" s="24" t="e">
        <f>VLOOKUP(E607,'Product Master'!B:G,6,)</f>
        <v>#N/A</v>
      </c>
      <c r="E607" s="24"/>
      <c r="F607" s="24" t="s">
        <v>47</v>
      </c>
      <c r="G607" s="24" t="str">
        <f>IFERROR(VLOOKUP(E607,'Product Master'!B:E,3,),"-")</f>
        <v>-</v>
      </c>
      <c r="H607" s="24" t="str">
        <f>IFERROR(VLOOKUP($E607,'Product Master'!B:E,4,),"-")</f>
        <v>-</v>
      </c>
      <c r="I607" s="24"/>
      <c r="J607" s="25"/>
      <c r="K607" s="67"/>
      <c r="L607" s="24"/>
      <c r="M607" s="24"/>
      <c r="N607" s="24"/>
      <c r="O607" s="24"/>
      <c r="P607" s="49"/>
      <c r="Q607" s="49">
        <f t="shared" si="20"/>
        <v>0</v>
      </c>
      <c r="R607" s="24"/>
      <c r="S607" s="66"/>
      <c r="T607" s="56" t="e">
        <f>IF(ISBLANK(VLOOKUP($E607,'Product Master'!B:F,5,FALSE)),"-",(VLOOKUP($E607,'Product Master'!B:F,5,FALSE)))</f>
        <v>#N/A</v>
      </c>
      <c r="U607" s="56"/>
    </row>
    <row r="608" spans="1:21" ht="15">
      <c r="A608" s="24">
        <f t="shared" si="21"/>
        <v>607</v>
      </c>
      <c r="B608" s="25"/>
      <c r="C608" s="55" t="str">
        <f>IFERROR(VLOOKUP($E608,'Product Master'!B:E,2,),"Enter Data in Product Master")</f>
        <v>Enter Data in Product Master</v>
      </c>
      <c r="D608" s="24" t="e">
        <f>VLOOKUP(E608,'Product Master'!B:G,6,)</f>
        <v>#N/A</v>
      </c>
      <c r="E608" s="24"/>
      <c r="F608" s="24" t="s">
        <v>47</v>
      </c>
      <c r="G608" s="24" t="str">
        <f>IFERROR(VLOOKUP(E608,'Product Master'!B:E,3,),"-")</f>
        <v>-</v>
      </c>
      <c r="H608" s="24" t="str">
        <f>IFERROR(VLOOKUP($E608,'Product Master'!B:E,4,),"-")</f>
        <v>-</v>
      </c>
      <c r="I608" s="24"/>
      <c r="J608" s="25"/>
      <c r="K608" s="67"/>
      <c r="L608" s="24"/>
      <c r="M608" s="24"/>
      <c r="N608" s="24"/>
      <c r="O608" s="24"/>
      <c r="P608" s="49"/>
      <c r="Q608" s="49">
        <f t="shared" ref="Q608:Q639" si="22">I608*P608</f>
        <v>0</v>
      </c>
      <c r="R608" s="24"/>
      <c r="S608" s="66"/>
      <c r="T608" s="56" t="e">
        <f>IF(ISBLANK(VLOOKUP($E608,'Product Master'!B:F,5,FALSE)),"-",(VLOOKUP($E608,'Product Master'!B:F,5,FALSE)))</f>
        <v>#N/A</v>
      </c>
      <c r="U608" s="56"/>
    </row>
    <row r="609" spans="1:21" ht="15">
      <c r="A609" s="24">
        <f t="shared" si="21"/>
        <v>608</v>
      </c>
      <c r="B609" s="25"/>
      <c r="C609" s="55" t="str">
        <f>IFERROR(VLOOKUP($E609,'Product Master'!B:E,2,),"Enter Data in Product Master")</f>
        <v>Enter Data in Product Master</v>
      </c>
      <c r="D609" s="24" t="e">
        <f>VLOOKUP(E609,'Product Master'!B:G,6,)</f>
        <v>#N/A</v>
      </c>
      <c r="E609" s="24"/>
      <c r="F609" s="24" t="s">
        <v>47</v>
      </c>
      <c r="G609" s="24" t="str">
        <f>IFERROR(VLOOKUP(E609,'Product Master'!B:E,3,),"-")</f>
        <v>-</v>
      </c>
      <c r="H609" s="24" t="str">
        <f>IFERROR(VLOOKUP($E609,'Product Master'!B:E,4,),"-")</f>
        <v>-</v>
      </c>
      <c r="I609" s="24"/>
      <c r="J609" s="25"/>
      <c r="K609" s="67"/>
      <c r="L609" s="24"/>
      <c r="M609" s="24"/>
      <c r="N609" s="24"/>
      <c r="O609" s="24"/>
      <c r="P609" s="49"/>
      <c r="Q609" s="49">
        <f t="shared" si="22"/>
        <v>0</v>
      </c>
      <c r="R609" s="24"/>
      <c r="S609" s="66"/>
      <c r="T609" s="56" t="e">
        <f>IF(ISBLANK(VLOOKUP($E609,'Product Master'!B:F,5,FALSE)),"-",(VLOOKUP($E609,'Product Master'!B:F,5,FALSE)))</f>
        <v>#N/A</v>
      </c>
      <c r="U609" s="56"/>
    </row>
    <row r="610" spans="1:21" ht="15">
      <c r="A610" s="24">
        <f t="shared" si="21"/>
        <v>609</v>
      </c>
      <c r="B610" s="25"/>
      <c r="C610" s="55" t="str">
        <f>IFERROR(VLOOKUP($E610,'Product Master'!B:E,2,),"Enter Data in Product Master")</f>
        <v>Enter Data in Product Master</v>
      </c>
      <c r="D610" s="24" t="e">
        <f>VLOOKUP(E610,'Product Master'!B:G,6,)</f>
        <v>#N/A</v>
      </c>
      <c r="E610" s="24"/>
      <c r="F610" s="24" t="s">
        <v>47</v>
      </c>
      <c r="G610" s="24" t="str">
        <f>IFERROR(VLOOKUP(E610,'Product Master'!B:E,3,),"-")</f>
        <v>-</v>
      </c>
      <c r="H610" s="24" t="str">
        <f>IFERROR(VLOOKUP($E610,'Product Master'!B:E,4,),"-")</f>
        <v>-</v>
      </c>
      <c r="I610" s="24"/>
      <c r="J610" s="25"/>
      <c r="K610" s="67"/>
      <c r="L610" s="24"/>
      <c r="M610" s="24"/>
      <c r="N610" s="24"/>
      <c r="O610" s="24"/>
      <c r="P610" s="49"/>
      <c r="Q610" s="49">
        <f t="shared" si="22"/>
        <v>0</v>
      </c>
      <c r="R610" s="24"/>
      <c r="S610" s="66"/>
      <c r="T610" s="56" t="e">
        <f>IF(ISBLANK(VLOOKUP($E610,'Product Master'!B:F,5,FALSE)),"-",(VLOOKUP($E610,'Product Master'!B:F,5,FALSE)))</f>
        <v>#N/A</v>
      </c>
      <c r="U610" s="56"/>
    </row>
    <row r="611" spans="1:21" ht="15">
      <c r="A611" s="24">
        <f t="shared" si="21"/>
        <v>610</v>
      </c>
      <c r="B611" s="25"/>
      <c r="C611" s="55" t="str">
        <f>IFERROR(VLOOKUP($E611,'Product Master'!B:E,2,),"Enter Data in Product Master")</f>
        <v>Enter Data in Product Master</v>
      </c>
      <c r="D611" s="24" t="e">
        <f>VLOOKUP(E611,'Product Master'!B:G,6,)</f>
        <v>#N/A</v>
      </c>
      <c r="E611" s="24"/>
      <c r="F611" s="24" t="s">
        <v>47</v>
      </c>
      <c r="G611" s="24" t="str">
        <f>IFERROR(VLOOKUP(E611,'Product Master'!B:E,3,),"-")</f>
        <v>-</v>
      </c>
      <c r="H611" s="24" t="str">
        <f>IFERROR(VLOOKUP($E611,'Product Master'!B:E,4,),"-")</f>
        <v>-</v>
      </c>
      <c r="I611" s="24"/>
      <c r="J611" s="25"/>
      <c r="K611" s="67"/>
      <c r="L611" s="24"/>
      <c r="M611" s="24"/>
      <c r="N611" s="24"/>
      <c r="O611" s="24"/>
      <c r="P611" s="49"/>
      <c r="Q611" s="49">
        <f t="shared" si="22"/>
        <v>0</v>
      </c>
      <c r="R611" s="24"/>
      <c r="S611" s="66"/>
      <c r="T611" s="56" t="e">
        <f>IF(ISBLANK(VLOOKUP($E611,'Product Master'!B:F,5,FALSE)),"-",(VLOOKUP($E611,'Product Master'!B:F,5,FALSE)))</f>
        <v>#N/A</v>
      </c>
      <c r="U611" s="56"/>
    </row>
    <row r="612" spans="1:21" ht="15">
      <c r="A612" s="24">
        <f t="shared" si="21"/>
        <v>611</v>
      </c>
      <c r="B612" s="25"/>
      <c r="C612" s="55" t="str">
        <f>IFERROR(VLOOKUP($E612,'Product Master'!B:E,2,),"Enter Data in Product Master")</f>
        <v>Enter Data in Product Master</v>
      </c>
      <c r="D612" s="24" t="e">
        <f>VLOOKUP(E612,'Product Master'!B:G,6,)</f>
        <v>#N/A</v>
      </c>
      <c r="E612" s="24"/>
      <c r="F612" s="24" t="s">
        <v>47</v>
      </c>
      <c r="G612" s="24" t="str">
        <f>IFERROR(VLOOKUP(E612,'Product Master'!B:E,3,),"-")</f>
        <v>-</v>
      </c>
      <c r="H612" s="24" t="str">
        <f>IFERROR(VLOOKUP($E612,'Product Master'!B:E,4,),"-")</f>
        <v>-</v>
      </c>
      <c r="I612" s="24"/>
      <c r="J612" s="25"/>
      <c r="K612" s="67"/>
      <c r="L612" s="24"/>
      <c r="M612" s="24"/>
      <c r="N612" s="24"/>
      <c r="O612" s="24"/>
      <c r="P612" s="49"/>
      <c r="Q612" s="49">
        <f t="shared" si="22"/>
        <v>0</v>
      </c>
      <c r="R612" s="24"/>
      <c r="S612" s="66"/>
      <c r="T612" s="56" t="e">
        <f>IF(ISBLANK(VLOOKUP($E612,'Product Master'!B:F,5,FALSE)),"-",(VLOOKUP($E612,'Product Master'!B:F,5,FALSE)))</f>
        <v>#N/A</v>
      </c>
      <c r="U612" s="56"/>
    </row>
    <row r="613" spans="1:21" ht="15">
      <c r="A613" s="24">
        <f t="shared" si="21"/>
        <v>612</v>
      </c>
      <c r="B613" s="25"/>
      <c r="C613" s="55" t="str">
        <f>IFERROR(VLOOKUP($E613,'Product Master'!B:E,2,),"Enter Data in Product Master")</f>
        <v>Enter Data in Product Master</v>
      </c>
      <c r="D613" s="24" t="e">
        <f>VLOOKUP(E613,'Product Master'!B:G,6,)</f>
        <v>#N/A</v>
      </c>
      <c r="E613" s="24"/>
      <c r="F613" s="24" t="s">
        <v>47</v>
      </c>
      <c r="G613" s="24" t="str">
        <f>IFERROR(VLOOKUP(E613,'Product Master'!B:E,3,),"-")</f>
        <v>-</v>
      </c>
      <c r="H613" s="24" t="str">
        <f>IFERROR(VLOOKUP($E613,'Product Master'!B:E,4,),"-")</f>
        <v>-</v>
      </c>
      <c r="I613" s="24"/>
      <c r="J613" s="25"/>
      <c r="K613" s="67"/>
      <c r="L613" s="24"/>
      <c r="M613" s="24"/>
      <c r="N613" s="24"/>
      <c r="O613" s="24"/>
      <c r="P613" s="49"/>
      <c r="Q613" s="49">
        <f t="shared" si="22"/>
        <v>0</v>
      </c>
      <c r="R613" s="24"/>
      <c r="S613" s="66"/>
      <c r="T613" s="56" t="e">
        <f>IF(ISBLANK(VLOOKUP($E613,'Product Master'!B:F,5,FALSE)),"-",(VLOOKUP($E613,'Product Master'!B:F,5,FALSE)))</f>
        <v>#N/A</v>
      </c>
      <c r="U613" s="56"/>
    </row>
    <row r="614" spans="1:21" ht="15">
      <c r="A614" s="24">
        <f t="shared" si="21"/>
        <v>613</v>
      </c>
      <c r="B614" s="25"/>
      <c r="C614" s="55" t="str">
        <f>IFERROR(VLOOKUP($E614,'Product Master'!B:E,2,),"Enter Data in Product Master")</f>
        <v>Enter Data in Product Master</v>
      </c>
      <c r="D614" s="24" t="e">
        <f>VLOOKUP(E614,'Product Master'!B:G,6,)</f>
        <v>#N/A</v>
      </c>
      <c r="E614" s="24"/>
      <c r="F614" s="24" t="s">
        <v>47</v>
      </c>
      <c r="G614" s="24" t="str">
        <f>IFERROR(VLOOKUP(E614,'Product Master'!B:E,3,),"-")</f>
        <v>-</v>
      </c>
      <c r="H614" s="24" t="str">
        <f>IFERROR(VLOOKUP($E614,'Product Master'!B:E,4,),"-")</f>
        <v>-</v>
      </c>
      <c r="I614" s="24"/>
      <c r="J614" s="25"/>
      <c r="K614" s="67"/>
      <c r="L614" s="24"/>
      <c r="M614" s="24"/>
      <c r="N614" s="24"/>
      <c r="O614" s="24"/>
      <c r="P614" s="49"/>
      <c r="Q614" s="49">
        <f t="shared" si="22"/>
        <v>0</v>
      </c>
      <c r="R614" s="24"/>
      <c r="S614" s="66"/>
      <c r="T614" s="56" t="e">
        <f>IF(ISBLANK(VLOOKUP($E614,'Product Master'!B:F,5,FALSE)),"-",(VLOOKUP($E614,'Product Master'!B:F,5,FALSE)))</f>
        <v>#N/A</v>
      </c>
      <c r="U614" s="56"/>
    </row>
    <row r="615" spans="1:21" ht="15">
      <c r="A615" s="24">
        <f t="shared" si="21"/>
        <v>614</v>
      </c>
      <c r="B615" s="25"/>
      <c r="C615" s="55" t="str">
        <f>IFERROR(VLOOKUP($E615,'Product Master'!B:E,2,),"Enter Data in Product Master")</f>
        <v>Enter Data in Product Master</v>
      </c>
      <c r="D615" s="24" t="e">
        <f>VLOOKUP(E615,'Product Master'!B:G,6,)</f>
        <v>#N/A</v>
      </c>
      <c r="E615" s="24"/>
      <c r="F615" s="24" t="s">
        <v>47</v>
      </c>
      <c r="G615" s="24" t="str">
        <f>IFERROR(VLOOKUP(E615,'Product Master'!B:E,3,),"-")</f>
        <v>-</v>
      </c>
      <c r="H615" s="24" t="str">
        <f>IFERROR(VLOOKUP($E615,'Product Master'!B:E,4,),"-")</f>
        <v>-</v>
      </c>
      <c r="I615" s="24"/>
      <c r="J615" s="25"/>
      <c r="K615" s="67"/>
      <c r="L615" s="24"/>
      <c r="M615" s="24"/>
      <c r="N615" s="24"/>
      <c r="O615" s="24"/>
      <c r="P615" s="49"/>
      <c r="Q615" s="49">
        <f t="shared" si="22"/>
        <v>0</v>
      </c>
      <c r="R615" s="24"/>
      <c r="S615" s="66"/>
      <c r="T615" s="56" t="e">
        <f>IF(ISBLANK(VLOOKUP($E615,'Product Master'!B:F,5,FALSE)),"-",(VLOOKUP($E615,'Product Master'!B:F,5,FALSE)))</f>
        <v>#N/A</v>
      </c>
      <c r="U615" s="56"/>
    </row>
    <row r="616" spans="1:21" ht="15">
      <c r="A616" s="24">
        <f t="shared" si="21"/>
        <v>615</v>
      </c>
      <c r="B616" s="25"/>
      <c r="C616" s="55" t="str">
        <f>IFERROR(VLOOKUP($E616,'Product Master'!B:E,2,),"Enter Data in Product Master")</f>
        <v>Enter Data in Product Master</v>
      </c>
      <c r="D616" s="24" t="e">
        <f>VLOOKUP(E616,'Product Master'!B:G,6,)</f>
        <v>#N/A</v>
      </c>
      <c r="E616" s="24"/>
      <c r="F616" s="24" t="s">
        <v>47</v>
      </c>
      <c r="G616" s="24" t="str">
        <f>IFERROR(VLOOKUP(E616,'Product Master'!B:E,3,),"-")</f>
        <v>-</v>
      </c>
      <c r="H616" s="24" t="str">
        <f>IFERROR(VLOOKUP($E616,'Product Master'!B:E,4,),"-")</f>
        <v>-</v>
      </c>
      <c r="I616" s="24"/>
      <c r="J616" s="25"/>
      <c r="K616" s="67"/>
      <c r="L616" s="24"/>
      <c r="M616" s="24"/>
      <c r="N616" s="24"/>
      <c r="O616" s="24"/>
      <c r="P616" s="49"/>
      <c r="Q616" s="49">
        <f t="shared" si="22"/>
        <v>0</v>
      </c>
      <c r="R616" s="24"/>
      <c r="S616" s="66"/>
      <c r="T616" s="56" t="e">
        <f>IF(ISBLANK(VLOOKUP($E616,'Product Master'!B:F,5,FALSE)),"-",(VLOOKUP($E616,'Product Master'!B:F,5,FALSE)))</f>
        <v>#N/A</v>
      </c>
      <c r="U616" s="56"/>
    </row>
    <row r="617" spans="1:21" ht="15">
      <c r="A617" s="24">
        <f t="shared" si="21"/>
        <v>616</v>
      </c>
      <c r="B617" s="25"/>
      <c r="C617" s="55" t="str">
        <f>IFERROR(VLOOKUP($E617,'Product Master'!B:E,2,),"Enter Data in Product Master")</f>
        <v>Enter Data in Product Master</v>
      </c>
      <c r="D617" s="24" t="e">
        <f>VLOOKUP(E617,'Product Master'!B:G,6,)</f>
        <v>#N/A</v>
      </c>
      <c r="E617" s="24"/>
      <c r="F617" s="24" t="s">
        <v>47</v>
      </c>
      <c r="G617" s="24" t="str">
        <f>IFERROR(VLOOKUP(E617,'Product Master'!B:E,3,),"-")</f>
        <v>-</v>
      </c>
      <c r="H617" s="24" t="str">
        <f>IFERROR(VLOOKUP($E617,'Product Master'!B:E,4,),"-")</f>
        <v>-</v>
      </c>
      <c r="I617" s="24"/>
      <c r="J617" s="25"/>
      <c r="K617" s="67"/>
      <c r="L617" s="24"/>
      <c r="M617" s="24"/>
      <c r="N617" s="24"/>
      <c r="O617" s="24"/>
      <c r="P617" s="49"/>
      <c r="Q617" s="49">
        <f t="shared" si="22"/>
        <v>0</v>
      </c>
      <c r="R617" s="24"/>
      <c r="S617" s="66"/>
      <c r="T617" s="56" t="e">
        <f>IF(ISBLANK(VLOOKUP($E617,'Product Master'!B:F,5,FALSE)),"-",(VLOOKUP($E617,'Product Master'!B:F,5,FALSE)))</f>
        <v>#N/A</v>
      </c>
      <c r="U617" s="56"/>
    </row>
    <row r="618" spans="1:21" ht="15">
      <c r="A618" s="24">
        <f t="shared" si="21"/>
        <v>617</v>
      </c>
      <c r="B618" s="25"/>
      <c r="C618" s="55" t="str">
        <f>IFERROR(VLOOKUP($E618,'Product Master'!B:E,2,),"Enter Data in Product Master")</f>
        <v>Enter Data in Product Master</v>
      </c>
      <c r="D618" s="24" t="e">
        <f>VLOOKUP(E618,'Product Master'!B:G,6,)</f>
        <v>#N/A</v>
      </c>
      <c r="E618" s="24"/>
      <c r="F618" s="24" t="s">
        <v>47</v>
      </c>
      <c r="G618" s="24" t="str">
        <f>IFERROR(VLOOKUP(E618,'Product Master'!B:E,3,),"-")</f>
        <v>-</v>
      </c>
      <c r="H618" s="24" t="str">
        <f>IFERROR(VLOOKUP($E618,'Product Master'!B:E,4,),"-")</f>
        <v>-</v>
      </c>
      <c r="I618" s="24"/>
      <c r="J618" s="25"/>
      <c r="K618" s="67"/>
      <c r="L618" s="24"/>
      <c r="M618" s="24"/>
      <c r="N618" s="24"/>
      <c r="O618" s="24"/>
      <c r="P618" s="49"/>
      <c r="Q618" s="49">
        <f t="shared" si="22"/>
        <v>0</v>
      </c>
      <c r="R618" s="24"/>
      <c r="S618" s="66"/>
      <c r="T618" s="56" t="e">
        <f>IF(ISBLANK(VLOOKUP($E618,'Product Master'!B:F,5,FALSE)),"-",(VLOOKUP($E618,'Product Master'!B:F,5,FALSE)))</f>
        <v>#N/A</v>
      </c>
      <c r="U618" s="56"/>
    </row>
    <row r="619" spans="1:21" ht="15">
      <c r="A619" s="24">
        <f t="shared" si="21"/>
        <v>618</v>
      </c>
      <c r="B619" s="25"/>
      <c r="C619" s="55" t="str">
        <f>IFERROR(VLOOKUP($E619,'Product Master'!B:E,2,),"Enter Data in Product Master")</f>
        <v>Enter Data in Product Master</v>
      </c>
      <c r="D619" s="24" t="e">
        <f>VLOOKUP(E619,'Product Master'!B:G,6,)</f>
        <v>#N/A</v>
      </c>
      <c r="E619" s="24"/>
      <c r="F619" s="24" t="s">
        <v>47</v>
      </c>
      <c r="G619" s="24" t="str">
        <f>IFERROR(VLOOKUP(E619,'Product Master'!B:E,3,),"-")</f>
        <v>-</v>
      </c>
      <c r="H619" s="24" t="str">
        <f>IFERROR(VLOOKUP($E619,'Product Master'!B:E,4,),"-")</f>
        <v>-</v>
      </c>
      <c r="I619" s="24"/>
      <c r="J619" s="25"/>
      <c r="K619" s="67"/>
      <c r="L619" s="24"/>
      <c r="M619" s="24"/>
      <c r="N619" s="24"/>
      <c r="O619" s="24"/>
      <c r="P619" s="49"/>
      <c r="Q619" s="49">
        <f t="shared" si="22"/>
        <v>0</v>
      </c>
      <c r="R619" s="24"/>
      <c r="S619" s="66"/>
      <c r="T619" s="56" t="e">
        <f>IF(ISBLANK(VLOOKUP($E619,'Product Master'!B:F,5,FALSE)),"-",(VLOOKUP($E619,'Product Master'!B:F,5,FALSE)))</f>
        <v>#N/A</v>
      </c>
      <c r="U619" s="56"/>
    </row>
    <row r="620" spans="1:21" ht="15">
      <c r="A620" s="24">
        <f t="shared" si="21"/>
        <v>619</v>
      </c>
      <c r="B620" s="25"/>
      <c r="C620" s="55" t="str">
        <f>IFERROR(VLOOKUP($E620,'Product Master'!B:E,2,),"Enter Data in Product Master")</f>
        <v>Enter Data in Product Master</v>
      </c>
      <c r="D620" s="24" t="e">
        <f>VLOOKUP(E620,'Product Master'!B:G,6,)</f>
        <v>#N/A</v>
      </c>
      <c r="E620" s="24"/>
      <c r="F620" s="24" t="s">
        <v>47</v>
      </c>
      <c r="G620" s="24" t="str">
        <f>IFERROR(VLOOKUP(E620,'Product Master'!B:E,3,),"-")</f>
        <v>-</v>
      </c>
      <c r="H620" s="24" t="str">
        <f>IFERROR(VLOOKUP($E620,'Product Master'!B:E,4,),"-")</f>
        <v>-</v>
      </c>
      <c r="I620" s="24"/>
      <c r="J620" s="25"/>
      <c r="K620" s="67"/>
      <c r="L620" s="24"/>
      <c r="M620" s="24"/>
      <c r="N620" s="24"/>
      <c r="O620" s="24"/>
      <c r="P620" s="49"/>
      <c r="Q620" s="49">
        <f t="shared" si="22"/>
        <v>0</v>
      </c>
      <c r="R620" s="24"/>
      <c r="S620" s="66"/>
      <c r="T620" s="56" t="e">
        <f>IF(ISBLANK(VLOOKUP($E620,'Product Master'!B:F,5,FALSE)),"-",(VLOOKUP($E620,'Product Master'!B:F,5,FALSE)))</f>
        <v>#N/A</v>
      </c>
      <c r="U620" s="56"/>
    </row>
    <row r="621" spans="1:21" ht="15">
      <c r="A621" s="24">
        <f t="shared" si="21"/>
        <v>620</v>
      </c>
      <c r="B621" s="25"/>
      <c r="C621" s="55" t="str">
        <f>IFERROR(VLOOKUP($E621,'Product Master'!B:E,2,),"Enter Data in Product Master")</f>
        <v>Enter Data in Product Master</v>
      </c>
      <c r="D621" s="24" t="e">
        <f>VLOOKUP(E621,'Product Master'!B:G,6,)</f>
        <v>#N/A</v>
      </c>
      <c r="E621" s="24"/>
      <c r="F621" s="24" t="s">
        <v>47</v>
      </c>
      <c r="G621" s="24" t="str">
        <f>IFERROR(VLOOKUP(E621,'Product Master'!B:E,3,),"-")</f>
        <v>-</v>
      </c>
      <c r="H621" s="24" t="str">
        <f>IFERROR(VLOOKUP($E621,'Product Master'!B:E,4,),"-")</f>
        <v>-</v>
      </c>
      <c r="I621" s="24"/>
      <c r="J621" s="25"/>
      <c r="K621" s="67"/>
      <c r="L621" s="24"/>
      <c r="M621" s="24"/>
      <c r="N621" s="24"/>
      <c r="O621" s="24"/>
      <c r="P621" s="49"/>
      <c r="Q621" s="49">
        <f t="shared" si="22"/>
        <v>0</v>
      </c>
      <c r="R621" s="24"/>
      <c r="S621" s="66"/>
      <c r="T621" s="56" t="e">
        <f>IF(ISBLANK(VLOOKUP($E621,'Product Master'!B:F,5,FALSE)),"-",(VLOOKUP($E621,'Product Master'!B:F,5,FALSE)))</f>
        <v>#N/A</v>
      </c>
      <c r="U621" s="56"/>
    </row>
    <row r="622" spans="1:21" ht="15">
      <c r="A622" s="24">
        <f t="shared" si="21"/>
        <v>621</v>
      </c>
      <c r="B622" s="25"/>
      <c r="C622" s="55" t="str">
        <f>IFERROR(VLOOKUP($E622,'Product Master'!B:E,2,),"Enter Data in Product Master")</f>
        <v>Enter Data in Product Master</v>
      </c>
      <c r="D622" s="24" t="e">
        <f>VLOOKUP(E622,'Product Master'!B:G,6,)</f>
        <v>#N/A</v>
      </c>
      <c r="E622" s="24"/>
      <c r="F622" s="24" t="s">
        <v>47</v>
      </c>
      <c r="G622" s="24" t="str">
        <f>IFERROR(VLOOKUP(E622,'Product Master'!B:E,3,),"-")</f>
        <v>-</v>
      </c>
      <c r="H622" s="24" t="str">
        <f>IFERROR(VLOOKUP($E622,'Product Master'!B:E,4,),"-")</f>
        <v>-</v>
      </c>
      <c r="I622" s="24"/>
      <c r="J622" s="25"/>
      <c r="K622" s="67"/>
      <c r="L622" s="24"/>
      <c r="M622" s="24"/>
      <c r="N622" s="24"/>
      <c r="O622" s="24"/>
      <c r="P622" s="49"/>
      <c r="Q622" s="49">
        <f t="shared" si="22"/>
        <v>0</v>
      </c>
      <c r="R622" s="24"/>
      <c r="S622" s="66"/>
      <c r="T622" s="56" t="e">
        <f>IF(ISBLANK(VLOOKUP($E622,'Product Master'!B:F,5,FALSE)),"-",(VLOOKUP($E622,'Product Master'!B:F,5,FALSE)))</f>
        <v>#N/A</v>
      </c>
      <c r="U622" s="56"/>
    </row>
    <row r="623" spans="1:21" ht="15">
      <c r="A623" s="24">
        <f t="shared" si="21"/>
        <v>622</v>
      </c>
      <c r="B623" s="25"/>
      <c r="C623" s="55" t="str">
        <f>IFERROR(VLOOKUP($E623,'Product Master'!B:E,2,),"Enter Data in Product Master")</f>
        <v>Enter Data in Product Master</v>
      </c>
      <c r="D623" s="24" t="e">
        <f>VLOOKUP(E623,'Product Master'!B:G,6,)</f>
        <v>#N/A</v>
      </c>
      <c r="E623" s="24"/>
      <c r="F623" s="24" t="s">
        <v>47</v>
      </c>
      <c r="G623" s="24" t="str">
        <f>IFERROR(VLOOKUP(E623,'Product Master'!B:E,3,),"-")</f>
        <v>-</v>
      </c>
      <c r="H623" s="24" t="str">
        <f>IFERROR(VLOOKUP($E623,'Product Master'!B:E,4,),"-")</f>
        <v>-</v>
      </c>
      <c r="I623" s="24"/>
      <c r="J623" s="25"/>
      <c r="K623" s="67"/>
      <c r="L623" s="24"/>
      <c r="M623" s="24"/>
      <c r="N623" s="24"/>
      <c r="O623" s="24"/>
      <c r="P623" s="49"/>
      <c r="Q623" s="49">
        <f t="shared" si="22"/>
        <v>0</v>
      </c>
      <c r="R623" s="24"/>
      <c r="S623" s="66"/>
      <c r="T623" s="56" t="e">
        <f>IF(ISBLANK(VLOOKUP($E623,'Product Master'!B:F,5,FALSE)),"-",(VLOOKUP($E623,'Product Master'!B:F,5,FALSE)))</f>
        <v>#N/A</v>
      </c>
      <c r="U623" s="56"/>
    </row>
    <row r="624" spans="1:21" ht="15">
      <c r="A624" s="24">
        <f t="shared" si="21"/>
        <v>623</v>
      </c>
      <c r="B624" s="25"/>
      <c r="C624" s="55" t="str">
        <f>IFERROR(VLOOKUP($E624,'Product Master'!B:E,2,),"Enter Data in Product Master")</f>
        <v>Enter Data in Product Master</v>
      </c>
      <c r="D624" s="24" t="e">
        <f>VLOOKUP(E624,'Product Master'!B:G,6,)</f>
        <v>#N/A</v>
      </c>
      <c r="E624" s="24"/>
      <c r="F624" s="24" t="s">
        <v>47</v>
      </c>
      <c r="G624" s="24" t="str">
        <f>IFERROR(VLOOKUP(E624,'Product Master'!B:E,3,),"-")</f>
        <v>-</v>
      </c>
      <c r="H624" s="24" t="str">
        <f>IFERROR(VLOOKUP($E624,'Product Master'!B:E,4,),"-")</f>
        <v>-</v>
      </c>
      <c r="I624" s="24"/>
      <c r="J624" s="25"/>
      <c r="K624" s="67"/>
      <c r="L624" s="24"/>
      <c r="M624" s="24"/>
      <c r="N624" s="24"/>
      <c r="O624" s="24"/>
      <c r="P624" s="49"/>
      <c r="Q624" s="49">
        <f t="shared" si="22"/>
        <v>0</v>
      </c>
      <c r="R624" s="24"/>
      <c r="S624" s="66"/>
      <c r="T624" s="56" t="e">
        <f>IF(ISBLANK(VLOOKUP($E624,'Product Master'!B:F,5,FALSE)),"-",(VLOOKUP($E624,'Product Master'!B:F,5,FALSE)))</f>
        <v>#N/A</v>
      </c>
      <c r="U624" s="56"/>
    </row>
    <row r="625" spans="1:21" ht="15">
      <c r="A625" s="24">
        <f t="shared" si="21"/>
        <v>624</v>
      </c>
      <c r="B625" s="25"/>
      <c r="C625" s="55" t="str">
        <f>IFERROR(VLOOKUP($E625,'Product Master'!B:E,2,),"Enter Data in Product Master")</f>
        <v>Enter Data in Product Master</v>
      </c>
      <c r="D625" s="24" t="e">
        <f>VLOOKUP(E625,'Product Master'!B:G,6,)</f>
        <v>#N/A</v>
      </c>
      <c r="E625" s="24"/>
      <c r="F625" s="24" t="s">
        <v>47</v>
      </c>
      <c r="G625" s="24" t="str">
        <f>IFERROR(VLOOKUP(E625,'Product Master'!B:E,3,),"-")</f>
        <v>-</v>
      </c>
      <c r="H625" s="24" t="str">
        <f>IFERROR(VLOOKUP($E625,'Product Master'!B:E,4,),"-")</f>
        <v>-</v>
      </c>
      <c r="I625" s="24"/>
      <c r="J625" s="25"/>
      <c r="K625" s="67"/>
      <c r="L625" s="24"/>
      <c r="M625" s="24"/>
      <c r="N625" s="24"/>
      <c r="O625" s="24"/>
      <c r="P625" s="49"/>
      <c r="Q625" s="49">
        <f t="shared" si="22"/>
        <v>0</v>
      </c>
      <c r="R625" s="24"/>
      <c r="S625" s="66"/>
      <c r="T625" s="56" t="e">
        <f>IF(ISBLANK(VLOOKUP($E625,'Product Master'!B:F,5,FALSE)),"-",(VLOOKUP($E625,'Product Master'!B:F,5,FALSE)))</f>
        <v>#N/A</v>
      </c>
      <c r="U625" s="56"/>
    </row>
    <row r="626" spans="1:21" ht="15">
      <c r="A626" s="24">
        <f t="shared" si="21"/>
        <v>625</v>
      </c>
      <c r="B626" s="25"/>
      <c r="C626" s="55" t="str">
        <f>IFERROR(VLOOKUP($E626,'Product Master'!B:E,2,),"Enter Data in Product Master")</f>
        <v>Enter Data in Product Master</v>
      </c>
      <c r="D626" s="24" t="e">
        <f>VLOOKUP(E626,'Product Master'!B:G,6,)</f>
        <v>#N/A</v>
      </c>
      <c r="E626" s="24"/>
      <c r="F626" s="24" t="s">
        <v>47</v>
      </c>
      <c r="G626" s="24" t="str">
        <f>IFERROR(VLOOKUP(E626,'Product Master'!B:E,3,),"-")</f>
        <v>-</v>
      </c>
      <c r="H626" s="24" t="str">
        <f>IFERROR(VLOOKUP($E626,'Product Master'!B:E,4,),"-")</f>
        <v>-</v>
      </c>
      <c r="I626" s="24"/>
      <c r="J626" s="25"/>
      <c r="K626" s="67"/>
      <c r="L626" s="24"/>
      <c r="M626" s="24"/>
      <c r="N626" s="24"/>
      <c r="O626" s="24"/>
      <c r="P626" s="49"/>
      <c r="Q626" s="49">
        <f t="shared" si="22"/>
        <v>0</v>
      </c>
      <c r="R626" s="24"/>
      <c r="S626" s="66"/>
      <c r="T626" s="56" t="e">
        <f>IF(ISBLANK(VLOOKUP($E626,'Product Master'!B:F,5,FALSE)),"-",(VLOOKUP($E626,'Product Master'!B:F,5,FALSE)))</f>
        <v>#N/A</v>
      </c>
      <c r="U626" s="56"/>
    </row>
    <row r="627" spans="1:21" ht="15">
      <c r="A627" s="24">
        <f t="shared" si="21"/>
        <v>626</v>
      </c>
      <c r="B627" s="25"/>
      <c r="C627" s="55" t="str">
        <f>IFERROR(VLOOKUP($E627,'Product Master'!B:E,2,),"Enter Data in Product Master")</f>
        <v>Enter Data in Product Master</v>
      </c>
      <c r="D627" s="24" t="e">
        <f>VLOOKUP(E627,'Product Master'!B:G,6,)</f>
        <v>#N/A</v>
      </c>
      <c r="E627" s="24"/>
      <c r="F627" s="24" t="s">
        <v>47</v>
      </c>
      <c r="G627" s="24" t="str">
        <f>IFERROR(VLOOKUP(E627,'Product Master'!B:E,3,),"-")</f>
        <v>-</v>
      </c>
      <c r="H627" s="24" t="str">
        <f>IFERROR(VLOOKUP($E627,'Product Master'!B:E,4,),"-")</f>
        <v>-</v>
      </c>
      <c r="I627" s="24"/>
      <c r="J627" s="25"/>
      <c r="K627" s="67"/>
      <c r="L627" s="24"/>
      <c r="M627" s="24"/>
      <c r="N627" s="24"/>
      <c r="O627" s="24"/>
      <c r="P627" s="49"/>
      <c r="Q627" s="49">
        <f t="shared" si="22"/>
        <v>0</v>
      </c>
      <c r="R627" s="24"/>
      <c r="S627" s="66"/>
      <c r="T627" s="56" t="e">
        <f>IF(ISBLANK(VLOOKUP($E627,'Product Master'!B:F,5,FALSE)),"-",(VLOOKUP($E627,'Product Master'!B:F,5,FALSE)))</f>
        <v>#N/A</v>
      </c>
      <c r="U627" s="56"/>
    </row>
    <row r="628" spans="1:21" ht="15">
      <c r="A628" s="24">
        <f t="shared" si="21"/>
        <v>627</v>
      </c>
      <c r="B628" s="25"/>
      <c r="C628" s="55" t="str">
        <f>IFERROR(VLOOKUP($E628,'Product Master'!B:E,2,),"Enter Data in Product Master")</f>
        <v>Enter Data in Product Master</v>
      </c>
      <c r="D628" s="24" t="e">
        <f>VLOOKUP(E628,'Product Master'!B:G,6,)</f>
        <v>#N/A</v>
      </c>
      <c r="E628" s="24"/>
      <c r="F628" s="24" t="s">
        <v>47</v>
      </c>
      <c r="G628" s="24" t="str">
        <f>IFERROR(VLOOKUP(E628,'Product Master'!B:E,3,),"-")</f>
        <v>-</v>
      </c>
      <c r="H628" s="24" t="str">
        <f>IFERROR(VLOOKUP($E628,'Product Master'!B:E,4,),"-")</f>
        <v>-</v>
      </c>
      <c r="I628" s="24"/>
      <c r="J628" s="25"/>
      <c r="K628" s="67"/>
      <c r="L628" s="24"/>
      <c r="M628" s="24"/>
      <c r="N628" s="24"/>
      <c r="O628" s="24"/>
      <c r="P628" s="49"/>
      <c r="Q628" s="49">
        <f t="shared" si="22"/>
        <v>0</v>
      </c>
      <c r="R628" s="24"/>
      <c r="S628" s="66"/>
      <c r="T628" s="56" t="e">
        <f>IF(ISBLANK(VLOOKUP($E628,'Product Master'!B:F,5,FALSE)),"-",(VLOOKUP($E628,'Product Master'!B:F,5,FALSE)))</f>
        <v>#N/A</v>
      </c>
      <c r="U628" s="56"/>
    </row>
    <row r="629" spans="1:21" ht="15">
      <c r="A629" s="24">
        <f t="shared" si="21"/>
        <v>628</v>
      </c>
      <c r="B629" s="25"/>
      <c r="C629" s="55" t="str">
        <f>IFERROR(VLOOKUP($E629,'Product Master'!B:E,2,),"Enter Data in Product Master")</f>
        <v>Enter Data in Product Master</v>
      </c>
      <c r="D629" s="24" t="e">
        <f>VLOOKUP(E629,'Product Master'!B:G,6,)</f>
        <v>#N/A</v>
      </c>
      <c r="E629" s="24"/>
      <c r="F629" s="24" t="s">
        <v>47</v>
      </c>
      <c r="G629" s="24" t="str">
        <f>IFERROR(VLOOKUP(E629,'Product Master'!B:E,3,),"-")</f>
        <v>-</v>
      </c>
      <c r="H629" s="24" t="str">
        <f>IFERROR(VLOOKUP($E629,'Product Master'!B:E,4,),"-")</f>
        <v>-</v>
      </c>
      <c r="I629" s="24"/>
      <c r="J629" s="25"/>
      <c r="K629" s="67"/>
      <c r="L629" s="24"/>
      <c r="M629" s="24"/>
      <c r="N629" s="24"/>
      <c r="O629" s="24"/>
      <c r="P629" s="49"/>
      <c r="Q629" s="49">
        <f t="shared" si="22"/>
        <v>0</v>
      </c>
      <c r="R629" s="24"/>
      <c r="S629" s="66"/>
      <c r="T629" s="56" t="e">
        <f>IF(ISBLANK(VLOOKUP($E629,'Product Master'!B:F,5,FALSE)),"-",(VLOOKUP($E629,'Product Master'!B:F,5,FALSE)))</f>
        <v>#N/A</v>
      </c>
      <c r="U629" s="56"/>
    </row>
    <row r="630" spans="1:21" ht="15">
      <c r="A630" s="24">
        <f t="shared" si="21"/>
        <v>629</v>
      </c>
      <c r="B630" s="25"/>
      <c r="C630" s="55" t="str">
        <f>IFERROR(VLOOKUP($E630,'Product Master'!B:E,2,),"Enter Data in Product Master")</f>
        <v>Enter Data in Product Master</v>
      </c>
      <c r="D630" s="24" t="e">
        <f>VLOOKUP(E630,'Product Master'!B:G,6,)</f>
        <v>#N/A</v>
      </c>
      <c r="E630" s="24"/>
      <c r="F630" s="24" t="s">
        <v>47</v>
      </c>
      <c r="G630" s="24" t="str">
        <f>IFERROR(VLOOKUP(E630,'Product Master'!B:E,3,),"-")</f>
        <v>-</v>
      </c>
      <c r="H630" s="24" t="str">
        <f>IFERROR(VLOOKUP($E630,'Product Master'!B:E,4,),"-")</f>
        <v>-</v>
      </c>
      <c r="I630" s="24"/>
      <c r="J630" s="25"/>
      <c r="K630" s="67"/>
      <c r="L630" s="24"/>
      <c r="M630" s="24"/>
      <c r="N630" s="24"/>
      <c r="O630" s="24"/>
      <c r="P630" s="49"/>
      <c r="Q630" s="49">
        <f t="shared" si="22"/>
        <v>0</v>
      </c>
      <c r="R630" s="24"/>
      <c r="S630" s="66"/>
      <c r="T630" s="56" t="e">
        <f>IF(ISBLANK(VLOOKUP($E630,'Product Master'!B:F,5,FALSE)),"-",(VLOOKUP($E630,'Product Master'!B:F,5,FALSE)))</f>
        <v>#N/A</v>
      </c>
      <c r="U630" s="56"/>
    </row>
    <row r="631" spans="1:21" ht="15">
      <c r="A631" s="24">
        <f t="shared" si="21"/>
        <v>630</v>
      </c>
      <c r="B631" s="25"/>
      <c r="C631" s="55" t="str">
        <f>IFERROR(VLOOKUP($E631,'Product Master'!B:E,2,),"Enter Data in Product Master")</f>
        <v>Enter Data in Product Master</v>
      </c>
      <c r="D631" s="24" t="e">
        <f>VLOOKUP(E631,'Product Master'!B:G,6,)</f>
        <v>#N/A</v>
      </c>
      <c r="E631" s="24"/>
      <c r="F631" s="24" t="s">
        <v>47</v>
      </c>
      <c r="G631" s="24" t="str">
        <f>IFERROR(VLOOKUP(E631,'Product Master'!B:E,3,),"-")</f>
        <v>-</v>
      </c>
      <c r="H631" s="24" t="str">
        <f>IFERROR(VLOOKUP($E631,'Product Master'!B:E,4,),"-")</f>
        <v>-</v>
      </c>
      <c r="I631" s="24"/>
      <c r="J631" s="25"/>
      <c r="K631" s="67"/>
      <c r="L631" s="24"/>
      <c r="M631" s="24"/>
      <c r="N631" s="24"/>
      <c r="O631" s="24"/>
      <c r="P631" s="49"/>
      <c r="Q631" s="49">
        <f t="shared" si="22"/>
        <v>0</v>
      </c>
      <c r="R631" s="24"/>
      <c r="S631" s="66"/>
      <c r="T631" s="56" t="e">
        <f>IF(ISBLANK(VLOOKUP($E631,'Product Master'!B:F,5,FALSE)),"-",(VLOOKUP($E631,'Product Master'!B:F,5,FALSE)))</f>
        <v>#N/A</v>
      </c>
      <c r="U631" s="56"/>
    </row>
    <row r="632" spans="1:21" ht="15">
      <c r="A632" s="24">
        <f t="shared" si="21"/>
        <v>631</v>
      </c>
      <c r="B632" s="25"/>
      <c r="C632" s="55" t="str">
        <f>IFERROR(VLOOKUP($E632,'Product Master'!B:E,2,),"Enter Data in Product Master")</f>
        <v>Enter Data in Product Master</v>
      </c>
      <c r="D632" s="24" t="e">
        <f>VLOOKUP(E632,'Product Master'!B:G,6,)</f>
        <v>#N/A</v>
      </c>
      <c r="E632" s="24"/>
      <c r="F632" s="24" t="s">
        <v>47</v>
      </c>
      <c r="G632" s="24" t="str">
        <f>IFERROR(VLOOKUP(E632,'Product Master'!B:E,3,),"-")</f>
        <v>-</v>
      </c>
      <c r="H632" s="24" t="str">
        <f>IFERROR(VLOOKUP($E632,'Product Master'!B:E,4,),"-")</f>
        <v>-</v>
      </c>
      <c r="I632" s="24"/>
      <c r="J632" s="25"/>
      <c r="K632" s="67"/>
      <c r="L632" s="24"/>
      <c r="M632" s="24"/>
      <c r="N632" s="24"/>
      <c r="O632" s="24"/>
      <c r="P632" s="49"/>
      <c r="Q632" s="49">
        <f t="shared" si="22"/>
        <v>0</v>
      </c>
      <c r="R632" s="24"/>
      <c r="S632" s="66"/>
      <c r="T632" s="56" t="e">
        <f>IF(ISBLANK(VLOOKUP($E632,'Product Master'!B:F,5,FALSE)),"-",(VLOOKUP($E632,'Product Master'!B:F,5,FALSE)))</f>
        <v>#N/A</v>
      </c>
      <c r="U632" s="56"/>
    </row>
    <row r="633" spans="1:21" ht="15">
      <c r="A633" s="24">
        <f t="shared" si="21"/>
        <v>632</v>
      </c>
      <c r="B633" s="25"/>
      <c r="C633" s="55" t="str">
        <f>IFERROR(VLOOKUP($E633,'Product Master'!B:E,2,),"Enter Data in Product Master")</f>
        <v>Enter Data in Product Master</v>
      </c>
      <c r="D633" s="24" t="e">
        <f>VLOOKUP(E633,'Product Master'!B:G,6,)</f>
        <v>#N/A</v>
      </c>
      <c r="E633" s="24"/>
      <c r="F633" s="24" t="s">
        <v>47</v>
      </c>
      <c r="G633" s="24" t="str">
        <f>IFERROR(VLOOKUP(E633,'Product Master'!B:E,3,),"-")</f>
        <v>-</v>
      </c>
      <c r="H633" s="24" t="str">
        <f>IFERROR(VLOOKUP($E633,'Product Master'!B:E,4,),"-")</f>
        <v>-</v>
      </c>
      <c r="I633" s="24"/>
      <c r="J633" s="25"/>
      <c r="K633" s="67"/>
      <c r="L633" s="24"/>
      <c r="M633" s="24"/>
      <c r="N633" s="24"/>
      <c r="O633" s="24"/>
      <c r="P633" s="49"/>
      <c r="Q633" s="49">
        <f t="shared" si="22"/>
        <v>0</v>
      </c>
      <c r="R633" s="24"/>
      <c r="S633" s="66"/>
      <c r="T633" s="56" t="e">
        <f>IF(ISBLANK(VLOOKUP($E633,'Product Master'!B:F,5,FALSE)),"-",(VLOOKUP($E633,'Product Master'!B:F,5,FALSE)))</f>
        <v>#N/A</v>
      </c>
      <c r="U633" s="56"/>
    </row>
    <row r="634" spans="1:21" ht="15">
      <c r="A634" s="24">
        <f t="shared" si="21"/>
        <v>633</v>
      </c>
      <c r="B634" s="25"/>
      <c r="C634" s="55" t="str">
        <f>IFERROR(VLOOKUP($E634,'Product Master'!B:E,2,),"Enter Data in Product Master")</f>
        <v>Enter Data in Product Master</v>
      </c>
      <c r="D634" s="24" t="e">
        <f>VLOOKUP(E634,'Product Master'!B:G,6,)</f>
        <v>#N/A</v>
      </c>
      <c r="E634" s="24"/>
      <c r="F634" s="24" t="s">
        <v>47</v>
      </c>
      <c r="G634" s="24" t="str">
        <f>IFERROR(VLOOKUP(E634,'Product Master'!B:E,3,),"-")</f>
        <v>-</v>
      </c>
      <c r="H634" s="24" t="str">
        <f>IFERROR(VLOOKUP($E634,'Product Master'!B:E,4,),"-")</f>
        <v>-</v>
      </c>
      <c r="I634" s="24"/>
      <c r="J634" s="25"/>
      <c r="K634" s="67"/>
      <c r="L634" s="24"/>
      <c r="M634" s="24"/>
      <c r="N634" s="24"/>
      <c r="O634" s="24"/>
      <c r="P634" s="49"/>
      <c r="Q634" s="49">
        <f t="shared" si="22"/>
        <v>0</v>
      </c>
      <c r="R634" s="24"/>
      <c r="S634" s="66"/>
      <c r="T634" s="56" t="e">
        <f>IF(ISBLANK(VLOOKUP($E634,'Product Master'!B:F,5,FALSE)),"-",(VLOOKUP($E634,'Product Master'!B:F,5,FALSE)))</f>
        <v>#N/A</v>
      </c>
      <c r="U634" s="56"/>
    </row>
    <row r="635" spans="1:21" ht="15">
      <c r="A635" s="24">
        <f t="shared" si="21"/>
        <v>634</v>
      </c>
      <c r="B635" s="25"/>
      <c r="C635" s="55" t="str">
        <f>IFERROR(VLOOKUP($E635,'Product Master'!B:E,2,),"Enter Data in Product Master")</f>
        <v>Enter Data in Product Master</v>
      </c>
      <c r="D635" s="24" t="e">
        <f>VLOOKUP(E635,'Product Master'!B:G,6,)</f>
        <v>#N/A</v>
      </c>
      <c r="E635" s="24"/>
      <c r="F635" s="24" t="s">
        <v>47</v>
      </c>
      <c r="G635" s="24" t="str">
        <f>IFERROR(VLOOKUP(E635,'Product Master'!B:E,3,),"-")</f>
        <v>-</v>
      </c>
      <c r="H635" s="24" t="str">
        <f>IFERROR(VLOOKUP($E635,'Product Master'!B:E,4,),"-")</f>
        <v>-</v>
      </c>
      <c r="I635" s="24"/>
      <c r="J635" s="25"/>
      <c r="K635" s="67"/>
      <c r="L635" s="24"/>
      <c r="M635" s="24"/>
      <c r="N635" s="24"/>
      <c r="O635" s="24"/>
      <c r="P635" s="49"/>
      <c r="Q635" s="49">
        <f t="shared" si="22"/>
        <v>0</v>
      </c>
      <c r="R635" s="24"/>
      <c r="S635" s="66"/>
      <c r="T635" s="56" t="e">
        <f>IF(ISBLANK(VLOOKUP($E635,'Product Master'!B:F,5,FALSE)),"-",(VLOOKUP($E635,'Product Master'!B:F,5,FALSE)))</f>
        <v>#N/A</v>
      </c>
      <c r="U635" s="56"/>
    </row>
    <row r="636" spans="1:21" ht="15">
      <c r="A636" s="24">
        <f t="shared" si="21"/>
        <v>635</v>
      </c>
      <c r="B636" s="25"/>
      <c r="C636" s="55" t="str">
        <f>IFERROR(VLOOKUP($E636,'Product Master'!B:E,2,),"Enter Data in Product Master")</f>
        <v>Enter Data in Product Master</v>
      </c>
      <c r="D636" s="24" t="e">
        <f>VLOOKUP(E636,'Product Master'!B:G,6,)</f>
        <v>#N/A</v>
      </c>
      <c r="E636" s="24"/>
      <c r="F636" s="24" t="s">
        <v>47</v>
      </c>
      <c r="G636" s="24" t="str">
        <f>IFERROR(VLOOKUP(E636,'Product Master'!B:E,3,),"-")</f>
        <v>-</v>
      </c>
      <c r="H636" s="24" t="str">
        <f>IFERROR(VLOOKUP($E636,'Product Master'!B:E,4,),"-")</f>
        <v>-</v>
      </c>
      <c r="I636" s="24"/>
      <c r="J636" s="25"/>
      <c r="K636" s="67"/>
      <c r="L636" s="24"/>
      <c r="M636" s="24"/>
      <c r="N636" s="24"/>
      <c r="O636" s="24"/>
      <c r="P636" s="49"/>
      <c r="Q636" s="49">
        <f t="shared" si="22"/>
        <v>0</v>
      </c>
      <c r="R636" s="24"/>
      <c r="S636" s="66"/>
      <c r="T636" s="56" t="e">
        <f>IF(ISBLANK(VLOOKUP($E636,'Product Master'!B:F,5,FALSE)),"-",(VLOOKUP($E636,'Product Master'!B:F,5,FALSE)))</f>
        <v>#N/A</v>
      </c>
      <c r="U636" s="56"/>
    </row>
    <row r="637" spans="1:21" ht="15">
      <c r="A637" s="24">
        <f t="shared" si="21"/>
        <v>636</v>
      </c>
      <c r="B637" s="25"/>
      <c r="C637" s="55" t="str">
        <f>IFERROR(VLOOKUP($E637,'Product Master'!B:E,2,),"Enter Data in Product Master")</f>
        <v>Enter Data in Product Master</v>
      </c>
      <c r="D637" s="24" t="e">
        <f>VLOOKUP(E637,'Product Master'!B:G,6,)</f>
        <v>#N/A</v>
      </c>
      <c r="E637" s="24"/>
      <c r="F637" s="24" t="s">
        <v>47</v>
      </c>
      <c r="G637" s="24" t="str">
        <f>IFERROR(VLOOKUP(E637,'Product Master'!B:E,3,),"-")</f>
        <v>-</v>
      </c>
      <c r="H637" s="24" t="str">
        <f>IFERROR(VLOOKUP($E637,'Product Master'!B:E,4,),"-")</f>
        <v>-</v>
      </c>
      <c r="I637" s="24"/>
      <c r="J637" s="25"/>
      <c r="K637" s="67"/>
      <c r="L637" s="24"/>
      <c r="M637" s="24"/>
      <c r="N637" s="24"/>
      <c r="O637" s="24"/>
      <c r="P637" s="49"/>
      <c r="Q637" s="49">
        <f t="shared" si="22"/>
        <v>0</v>
      </c>
      <c r="R637" s="24"/>
      <c r="S637" s="66"/>
      <c r="T637" s="56" t="e">
        <f>IF(ISBLANK(VLOOKUP($E637,'Product Master'!B:F,5,FALSE)),"-",(VLOOKUP($E637,'Product Master'!B:F,5,FALSE)))</f>
        <v>#N/A</v>
      </c>
      <c r="U637" s="56"/>
    </row>
    <row r="638" spans="1:21" ht="15">
      <c r="A638" s="24">
        <f t="shared" si="21"/>
        <v>637</v>
      </c>
      <c r="B638" s="25"/>
      <c r="C638" s="55" t="str">
        <f>IFERROR(VLOOKUP($E638,'Product Master'!B:E,2,),"Enter Data in Product Master")</f>
        <v>Enter Data in Product Master</v>
      </c>
      <c r="D638" s="24" t="e">
        <f>VLOOKUP(E638,'Product Master'!B:G,6,)</f>
        <v>#N/A</v>
      </c>
      <c r="E638" s="24"/>
      <c r="F638" s="24" t="s">
        <v>47</v>
      </c>
      <c r="G638" s="24" t="str">
        <f>IFERROR(VLOOKUP(E638,'Product Master'!B:E,3,),"-")</f>
        <v>-</v>
      </c>
      <c r="H638" s="24" t="str">
        <f>IFERROR(VLOOKUP($E638,'Product Master'!B:E,4,),"-")</f>
        <v>-</v>
      </c>
      <c r="I638" s="24"/>
      <c r="J638" s="25"/>
      <c r="K638" s="67"/>
      <c r="L638" s="24"/>
      <c r="M638" s="24"/>
      <c r="N638" s="24"/>
      <c r="O638" s="24"/>
      <c r="P638" s="49"/>
      <c r="Q638" s="49">
        <f t="shared" si="22"/>
        <v>0</v>
      </c>
      <c r="R638" s="24"/>
      <c r="S638" s="66"/>
      <c r="T638" s="56" t="e">
        <f>IF(ISBLANK(VLOOKUP($E638,'Product Master'!B:F,5,FALSE)),"-",(VLOOKUP($E638,'Product Master'!B:F,5,FALSE)))</f>
        <v>#N/A</v>
      </c>
      <c r="U638" s="56"/>
    </row>
    <row r="639" spans="1:21" ht="15">
      <c r="A639" s="24">
        <f t="shared" si="21"/>
        <v>638</v>
      </c>
      <c r="B639" s="25"/>
      <c r="C639" s="55" t="str">
        <f>IFERROR(VLOOKUP($E639,'Product Master'!B:E,2,),"Enter Data in Product Master")</f>
        <v>Enter Data in Product Master</v>
      </c>
      <c r="D639" s="24" t="e">
        <f>VLOOKUP(E639,'Product Master'!B:G,6,)</f>
        <v>#N/A</v>
      </c>
      <c r="E639" s="24"/>
      <c r="F639" s="24" t="s">
        <v>47</v>
      </c>
      <c r="G639" s="24" t="str">
        <f>IFERROR(VLOOKUP(E639,'Product Master'!B:E,3,),"-")</f>
        <v>-</v>
      </c>
      <c r="H639" s="24" t="str">
        <f>IFERROR(VLOOKUP($E639,'Product Master'!B:E,4,),"-")</f>
        <v>-</v>
      </c>
      <c r="I639" s="24"/>
      <c r="J639" s="25"/>
      <c r="K639" s="67"/>
      <c r="L639" s="24"/>
      <c r="M639" s="24"/>
      <c r="N639" s="24"/>
      <c r="O639" s="24"/>
      <c r="P639" s="49"/>
      <c r="Q639" s="49">
        <f t="shared" si="22"/>
        <v>0</v>
      </c>
      <c r="R639" s="24"/>
      <c r="S639" s="66"/>
      <c r="T639" s="56" t="e">
        <f>IF(ISBLANK(VLOOKUP($E639,'Product Master'!B:F,5,FALSE)),"-",(VLOOKUP($E639,'Product Master'!B:F,5,FALSE)))</f>
        <v>#N/A</v>
      </c>
      <c r="U639" s="56"/>
    </row>
    <row r="640" spans="1:21" ht="15">
      <c r="A640" s="24">
        <f t="shared" si="21"/>
        <v>639</v>
      </c>
      <c r="B640" s="25"/>
      <c r="C640" s="55" t="str">
        <f>IFERROR(VLOOKUP($E640,'Product Master'!B:E,2,),"Enter Data in Product Master")</f>
        <v>Enter Data in Product Master</v>
      </c>
      <c r="D640" s="24" t="e">
        <f>VLOOKUP(E640,'Product Master'!B:G,6,)</f>
        <v>#N/A</v>
      </c>
      <c r="E640" s="24"/>
      <c r="F640" s="24" t="s">
        <v>47</v>
      </c>
      <c r="G640" s="24" t="str">
        <f>IFERROR(VLOOKUP(E640,'Product Master'!B:E,3,),"-")</f>
        <v>-</v>
      </c>
      <c r="H640" s="24" t="str">
        <f>IFERROR(VLOOKUP($E640,'Product Master'!B:E,4,),"-")</f>
        <v>-</v>
      </c>
      <c r="I640" s="24"/>
      <c r="J640" s="25"/>
      <c r="K640" s="67"/>
      <c r="L640" s="24"/>
      <c r="M640" s="24"/>
      <c r="N640" s="24"/>
      <c r="O640" s="24"/>
      <c r="P640" s="49"/>
      <c r="Q640" s="49">
        <f t="shared" ref="Q640:Q647" si="23">I640*P640</f>
        <v>0</v>
      </c>
      <c r="R640" s="24"/>
      <c r="S640" s="66"/>
      <c r="T640" s="56" t="e">
        <f>IF(ISBLANK(VLOOKUP($E640,'Product Master'!B:F,5,FALSE)),"-",(VLOOKUP($E640,'Product Master'!B:F,5,FALSE)))</f>
        <v>#N/A</v>
      </c>
      <c r="U640" s="56"/>
    </row>
    <row r="641" spans="1:21" ht="15">
      <c r="A641" s="24">
        <f t="shared" si="21"/>
        <v>640</v>
      </c>
      <c r="B641" s="25"/>
      <c r="C641" s="55" t="str">
        <f>IFERROR(VLOOKUP($E641,'Product Master'!B:E,2,),"Enter Data in Product Master")</f>
        <v>Enter Data in Product Master</v>
      </c>
      <c r="D641" s="24" t="e">
        <f>VLOOKUP(E641,'Product Master'!B:G,6,)</f>
        <v>#N/A</v>
      </c>
      <c r="E641" s="24"/>
      <c r="F641" s="24" t="s">
        <v>47</v>
      </c>
      <c r="G641" s="24" t="str">
        <f>IFERROR(VLOOKUP(E641,'Product Master'!B:E,3,),"-")</f>
        <v>-</v>
      </c>
      <c r="H641" s="24" t="str">
        <f>IFERROR(VLOOKUP($E641,'Product Master'!B:E,4,),"-")</f>
        <v>-</v>
      </c>
      <c r="I641" s="24"/>
      <c r="J641" s="25"/>
      <c r="K641" s="67"/>
      <c r="L641" s="24"/>
      <c r="M641" s="24"/>
      <c r="N641" s="24"/>
      <c r="O641" s="24"/>
      <c r="P641" s="49"/>
      <c r="Q641" s="49">
        <f t="shared" si="23"/>
        <v>0</v>
      </c>
      <c r="R641" s="24"/>
      <c r="S641" s="66"/>
      <c r="T641" s="56" t="e">
        <f>IF(ISBLANK(VLOOKUP($E641,'Product Master'!B:F,5,FALSE)),"-",(VLOOKUP($E641,'Product Master'!B:F,5,FALSE)))</f>
        <v>#N/A</v>
      </c>
      <c r="U641" s="56"/>
    </row>
    <row r="642" spans="1:21" ht="15">
      <c r="A642" s="24">
        <f t="shared" si="21"/>
        <v>641</v>
      </c>
      <c r="B642" s="25"/>
      <c r="C642" s="55" t="str">
        <f>IFERROR(VLOOKUP($E642,'Product Master'!B:E,2,),"Enter Data in Product Master")</f>
        <v>Enter Data in Product Master</v>
      </c>
      <c r="D642" s="24" t="e">
        <f>VLOOKUP(E642,'Product Master'!B:G,6,)</f>
        <v>#N/A</v>
      </c>
      <c r="E642" s="24"/>
      <c r="F642" s="24" t="s">
        <v>47</v>
      </c>
      <c r="G642" s="24" t="str">
        <f>IFERROR(VLOOKUP(E642,'Product Master'!B:E,3,),"-")</f>
        <v>-</v>
      </c>
      <c r="H642" s="24" t="str">
        <f>IFERROR(VLOOKUP($E642,'Product Master'!B:E,4,),"-")</f>
        <v>-</v>
      </c>
      <c r="I642" s="24"/>
      <c r="J642" s="25"/>
      <c r="K642" s="67"/>
      <c r="L642" s="24"/>
      <c r="M642" s="24"/>
      <c r="N642" s="24"/>
      <c r="O642" s="24"/>
      <c r="P642" s="49"/>
      <c r="Q642" s="49">
        <f t="shared" si="23"/>
        <v>0</v>
      </c>
      <c r="R642" s="24"/>
      <c r="S642" s="66"/>
      <c r="T642" s="56" t="e">
        <f>IF(ISBLANK(VLOOKUP($E642,'Product Master'!B:F,5,FALSE)),"-",(VLOOKUP($E642,'Product Master'!B:F,5,FALSE)))</f>
        <v>#N/A</v>
      </c>
      <c r="U642" s="56"/>
    </row>
    <row r="643" spans="1:21" ht="15">
      <c r="A643" s="24">
        <f t="shared" si="21"/>
        <v>642</v>
      </c>
      <c r="B643" s="25"/>
      <c r="C643" s="55" t="str">
        <f>IFERROR(VLOOKUP($E643,'Product Master'!B:E,2,),"Enter Data in Product Master")</f>
        <v>Enter Data in Product Master</v>
      </c>
      <c r="D643" s="24" t="e">
        <f>VLOOKUP(E643,'Product Master'!B:G,6,)</f>
        <v>#N/A</v>
      </c>
      <c r="E643" s="24"/>
      <c r="F643" s="24" t="s">
        <v>47</v>
      </c>
      <c r="G643" s="24" t="str">
        <f>IFERROR(VLOOKUP(E643,'Product Master'!B:E,3,),"-")</f>
        <v>-</v>
      </c>
      <c r="H643" s="24" t="str">
        <f>IFERROR(VLOOKUP($E643,'Product Master'!B:E,4,),"-")</f>
        <v>-</v>
      </c>
      <c r="I643" s="24"/>
      <c r="J643" s="25"/>
      <c r="K643" s="67"/>
      <c r="L643" s="24"/>
      <c r="M643" s="24"/>
      <c r="N643" s="24"/>
      <c r="O643" s="24"/>
      <c r="P643" s="49"/>
      <c r="Q643" s="49">
        <f t="shared" si="23"/>
        <v>0</v>
      </c>
      <c r="R643" s="24"/>
      <c r="S643" s="66"/>
      <c r="T643" s="56" t="e">
        <f>IF(ISBLANK(VLOOKUP($E643,'Product Master'!B:F,5,FALSE)),"-",(VLOOKUP($E643,'Product Master'!B:F,5,FALSE)))</f>
        <v>#N/A</v>
      </c>
      <c r="U643" s="56"/>
    </row>
    <row r="644" spans="1:21" ht="15">
      <c r="A644" s="24">
        <f t="shared" ref="A644:A707" si="24">A643+1</f>
        <v>643</v>
      </c>
      <c r="B644" s="25"/>
      <c r="C644" s="55" t="str">
        <f>IFERROR(VLOOKUP($E644,'Product Master'!B:E,2,),"Enter Data in Product Master")</f>
        <v>Enter Data in Product Master</v>
      </c>
      <c r="D644" s="24" t="e">
        <f>VLOOKUP(E644,'Product Master'!B:G,6,)</f>
        <v>#N/A</v>
      </c>
      <c r="E644" s="24"/>
      <c r="F644" s="24" t="s">
        <v>47</v>
      </c>
      <c r="G644" s="24" t="str">
        <f>IFERROR(VLOOKUP(E644,'Product Master'!B:E,3,),"-")</f>
        <v>-</v>
      </c>
      <c r="H644" s="24" t="str">
        <f>IFERROR(VLOOKUP($E644,'Product Master'!B:E,4,),"-")</f>
        <v>-</v>
      </c>
      <c r="I644" s="24"/>
      <c r="J644" s="25"/>
      <c r="K644" s="67"/>
      <c r="L644" s="24"/>
      <c r="M644" s="24"/>
      <c r="N644" s="24"/>
      <c r="O644" s="24"/>
      <c r="P644" s="49"/>
      <c r="Q644" s="49">
        <f t="shared" si="23"/>
        <v>0</v>
      </c>
      <c r="R644" s="24"/>
      <c r="S644" s="66"/>
      <c r="T644" s="56" t="e">
        <f>IF(ISBLANK(VLOOKUP($E644,'Product Master'!B:F,5,FALSE)),"-",(VLOOKUP($E644,'Product Master'!B:F,5,FALSE)))</f>
        <v>#N/A</v>
      </c>
      <c r="U644" s="56"/>
    </row>
    <row r="645" spans="1:21" ht="15">
      <c r="A645" s="24">
        <f t="shared" si="24"/>
        <v>644</v>
      </c>
      <c r="B645" s="25"/>
      <c r="C645" s="55" t="str">
        <f>IFERROR(VLOOKUP($E645,'Product Master'!B:E,2,),"Enter Data in Product Master")</f>
        <v>Enter Data in Product Master</v>
      </c>
      <c r="D645" s="24" t="e">
        <f>VLOOKUP(E645,'Product Master'!B:G,6,)</f>
        <v>#N/A</v>
      </c>
      <c r="E645" s="24"/>
      <c r="F645" s="24" t="s">
        <v>47</v>
      </c>
      <c r="G645" s="24" t="str">
        <f>IFERROR(VLOOKUP(E645,'Product Master'!B:E,3,),"-")</f>
        <v>-</v>
      </c>
      <c r="H645" s="24" t="str">
        <f>IFERROR(VLOOKUP($E645,'Product Master'!B:E,4,),"-")</f>
        <v>-</v>
      </c>
      <c r="I645" s="24"/>
      <c r="J645" s="25"/>
      <c r="K645" s="67"/>
      <c r="L645" s="24"/>
      <c r="M645" s="24"/>
      <c r="N645" s="24"/>
      <c r="O645" s="24"/>
      <c r="P645" s="49"/>
      <c r="Q645" s="49">
        <f t="shared" si="23"/>
        <v>0</v>
      </c>
      <c r="R645" s="24"/>
      <c r="S645" s="66"/>
      <c r="T645" s="56" t="e">
        <f>IF(ISBLANK(VLOOKUP($E645,'Product Master'!B:F,5,FALSE)),"-",(VLOOKUP($E645,'Product Master'!B:F,5,FALSE)))</f>
        <v>#N/A</v>
      </c>
      <c r="U645" s="56"/>
    </row>
    <row r="646" spans="1:21" ht="15">
      <c r="A646" s="24">
        <f t="shared" si="24"/>
        <v>645</v>
      </c>
      <c r="B646" s="25"/>
      <c r="C646" s="55" t="str">
        <f>IFERROR(VLOOKUP($E646,'Product Master'!B:E,2,),"Enter Data in Product Master")</f>
        <v>Enter Data in Product Master</v>
      </c>
      <c r="D646" s="24" t="e">
        <f>VLOOKUP(E646,'Product Master'!B:G,6,)</f>
        <v>#N/A</v>
      </c>
      <c r="E646" s="24"/>
      <c r="F646" s="24" t="s">
        <v>47</v>
      </c>
      <c r="G646" s="24" t="str">
        <f>IFERROR(VLOOKUP(E646,'Product Master'!B:E,3,),"-")</f>
        <v>-</v>
      </c>
      <c r="H646" s="24" t="str">
        <f>IFERROR(VLOOKUP($E646,'Product Master'!B:E,4,),"-")</f>
        <v>-</v>
      </c>
      <c r="I646" s="24"/>
      <c r="J646" s="25"/>
      <c r="K646" s="67"/>
      <c r="L646" s="24"/>
      <c r="M646" s="24"/>
      <c r="N646" s="24"/>
      <c r="O646" s="24"/>
      <c r="P646" s="49"/>
      <c r="Q646" s="49">
        <f t="shared" si="23"/>
        <v>0</v>
      </c>
      <c r="R646" s="24"/>
      <c r="S646" s="66"/>
      <c r="T646" s="56" t="e">
        <f>IF(ISBLANK(VLOOKUP($E646,'Product Master'!B:F,5,FALSE)),"-",(VLOOKUP($E646,'Product Master'!B:F,5,FALSE)))</f>
        <v>#N/A</v>
      </c>
      <c r="U646" s="56"/>
    </row>
    <row r="647" spans="1:21" ht="15">
      <c r="A647" s="24">
        <f t="shared" si="24"/>
        <v>646</v>
      </c>
      <c r="B647" s="25"/>
      <c r="C647" s="55" t="str">
        <f>IFERROR(VLOOKUP($E647,'Product Master'!B:E,2,),"Enter Data in Product Master")</f>
        <v>Enter Data in Product Master</v>
      </c>
      <c r="D647" s="24" t="e">
        <f>VLOOKUP(E647,'Product Master'!B:G,6,)</f>
        <v>#N/A</v>
      </c>
      <c r="E647" s="24"/>
      <c r="F647" s="24" t="s">
        <v>47</v>
      </c>
      <c r="G647" s="24" t="str">
        <f>IFERROR(VLOOKUP(E647,'Product Master'!B:E,3,),"-")</f>
        <v>-</v>
      </c>
      <c r="H647" s="24" t="str">
        <f>IFERROR(VLOOKUP($E647,'Product Master'!B:E,4,),"-")</f>
        <v>-</v>
      </c>
      <c r="I647" s="24"/>
      <c r="J647" s="25"/>
      <c r="K647" s="67"/>
      <c r="L647" s="24"/>
      <c r="M647" s="24"/>
      <c r="N647" s="24"/>
      <c r="O647" s="24"/>
      <c r="P647" s="49"/>
      <c r="Q647" s="49">
        <f t="shared" si="23"/>
        <v>0</v>
      </c>
      <c r="R647" s="24"/>
      <c r="S647" s="66"/>
      <c r="T647" s="56" t="e">
        <f>IF(ISBLANK(VLOOKUP($E647,'Product Master'!B:F,5,FALSE)),"-",(VLOOKUP($E647,'Product Master'!B:F,5,FALSE)))</f>
        <v>#N/A</v>
      </c>
      <c r="U647" s="56"/>
    </row>
    <row r="648" spans="1:21" ht="15">
      <c r="A648" s="24">
        <f t="shared" si="24"/>
        <v>647</v>
      </c>
      <c r="B648" s="25"/>
      <c r="C648" s="55" t="str">
        <f>IFERROR(VLOOKUP($E648,'Product Master'!B:E,2,),"Enter Data in Product Master")</f>
        <v>Enter Data in Product Master</v>
      </c>
      <c r="D648" s="24" t="e">
        <f>VLOOKUP(E648,'Product Master'!B:G,6,)</f>
        <v>#N/A</v>
      </c>
      <c r="E648" s="24"/>
      <c r="F648" s="24" t="s">
        <v>47</v>
      </c>
      <c r="G648" s="24" t="str">
        <f>IFERROR(VLOOKUP(E648,'Product Master'!B:E,3,),"-")</f>
        <v>-</v>
      </c>
      <c r="H648" s="24" t="str">
        <f>IFERROR(VLOOKUP($E648,'Product Master'!B:E,4,),"-")</f>
        <v>-</v>
      </c>
      <c r="I648" s="24"/>
      <c r="J648" s="25"/>
      <c r="K648" s="67"/>
      <c r="L648" s="24"/>
      <c r="M648" s="24"/>
      <c r="N648" s="24"/>
      <c r="O648" s="24"/>
      <c r="P648" s="49"/>
      <c r="Q648" s="49">
        <f t="shared" ref="Q648:Q711" si="25">I648*P648</f>
        <v>0</v>
      </c>
      <c r="R648" s="24"/>
      <c r="S648" s="66"/>
      <c r="T648" s="56" t="e">
        <f>IF(ISBLANK(VLOOKUP($E648,'Product Master'!B:F,5,FALSE)),"-",(VLOOKUP($E648,'Product Master'!B:F,5,FALSE)))</f>
        <v>#N/A</v>
      </c>
      <c r="U648" s="140"/>
    </row>
    <row r="649" spans="1:21" ht="15">
      <c r="A649" s="24">
        <f t="shared" si="24"/>
        <v>648</v>
      </c>
      <c r="B649" s="25"/>
      <c r="C649" s="55" t="str">
        <f>IFERROR(VLOOKUP($E649,'Product Master'!B:E,2,),"Enter Data in Product Master")</f>
        <v>Enter Data in Product Master</v>
      </c>
      <c r="D649" s="24" t="e">
        <f>VLOOKUP(E649,'Product Master'!B:G,6,)</f>
        <v>#N/A</v>
      </c>
      <c r="E649" s="24"/>
      <c r="F649" s="24" t="s">
        <v>47</v>
      </c>
      <c r="G649" s="24" t="str">
        <f>IFERROR(VLOOKUP(E649,'Product Master'!B:E,3,),"-")</f>
        <v>-</v>
      </c>
      <c r="H649" s="24" t="str">
        <f>IFERROR(VLOOKUP($E649,'Product Master'!B:E,4,),"-")</f>
        <v>-</v>
      </c>
      <c r="I649" s="24"/>
      <c r="J649" s="25"/>
      <c r="K649" s="67"/>
      <c r="L649" s="24"/>
      <c r="M649" s="24"/>
      <c r="N649" s="24"/>
      <c r="O649" s="24"/>
      <c r="P649" s="49"/>
      <c r="Q649" s="49">
        <f t="shared" si="25"/>
        <v>0</v>
      </c>
      <c r="R649" s="24"/>
      <c r="S649" s="66"/>
      <c r="T649" s="56" t="e">
        <f>IF(ISBLANK(VLOOKUP($E649,'Product Master'!B:F,5,FALSE)),"-",(VLOOKUP($E649,'Product Master'!B:F,5,FALSE)))</f>
        <v>#N/A</v>
      </c>
      <c r="U649" s="140"/>
    </row>
    <row r="650" spans="1:21" ht="15">
      <c r="A650" s="24">
        <f t="shared" si="24"/>
        <v>649</v>
      </c>
      <c r="B650" s="25"/>
      <c r="C650" s="55" t="str">
        <f>IFERROR(VLOOKUP($E650,'Product Master'!B:E,2,),"Enter Data in Product Master")</f>
        <v>Enter Data in Product Master</v>
      </c>
      <c r="D650" s="24" t="e">
        <f>VLOOKUP(E650,'Product Master'!B:G,6,)</f>
        <v>#N/A</v>
      </c>
      <c r="E650" s="24"/>
      <c r="F650" s="24" t="s">
        <v>47</v>
      </c>
      <c r="G650" s="24" t="str">
        <f>IFERROR(VLOOKUP(E650,'Product Master'!B:E,3,),"-")</f>
        <v>-</v>
      </c>
      <c r="H650" s="24" t="str">
        <f>IFERROR(VLOOKUP($E650,'Product Master'!B:E,4,),"-")</f>
        <v>-</v>
      </c>
      <c r="I650" s="24"/>
      <c r="J650" s="25"/>
      <c r="K650" s="67"/>
      <c r="L650" s="24"/>
      <c r="M650" s="24"/>
      <c r="N650" s="24"/>
      <c r="O650" s="24"/>
      <c r="P650" s="49"/>
      <c r="Q650" s="49">
        <f t="shared" si="25"/>
        <v>0</v>
      </c>
      <c r="R650" s="24"/>
      <c r="S650" s="66"/>
      <c r="T650" s="56" t="e">
        <f>IF(ISBLANK(VLOOKUP($E650,'Product Master'!B:F,5,FALSE)),"-",(VLOOKUP($E650,'Product Master'!B:F,5,FALSE)))</f>
        <v>#N/A</v>
      </c>
      <c r="U650" s="140"/>
    </row>
    <row r="651" spans="1:21" ht="15">
      <c r="A651" s="24">
        <f t="shared" si="24"/>
        <v>650</v>
      </c>
      <c r="B651" s="25"/>
      <c r="C651" s="55" t="str">
        <f>IFERROR(VLOOKUP($E651,'Product Master'!B:E,2,),"Enter Data in Product Master")</f>
        <v>Enter Data in Product Master</v>
      </c>
      <c r="D651" s="24" t="e">
        <f>VLOOKUP(E651,'Product Master'!B:G,6,)</f>
        <v>#N/A</v>
      </c>
      <c r="E651" s="24"/>
      <c r="F651" s="24" t="s">
        <v>47</v>
      </c>
      <c r="G651" s="24" t="str">
        <f>IFERROR(VLOOKUP(E651,'Product Master'!B:E,3,),"-")</f>
        <v>-</v>
      </c>
      <c r="H651" s="24" t="str">
        <f>IFERROR(VLOOKUP($E651,'Product Master'!B:E,4,),"-")</f>
        <v>-</v>
      </c>
      <c r="I651" s="24"/>
      <c r="J651" s="25"/>
      <c r="K651" s="67"/>
      <c r="L651" s="24"/>
      <c r="M651" s="24"/>
      <c r="N651" s="24"/>
      <c r="O651" s="24"/>
      <c r="P651" s="49"/>
      <c r="Q651" s="49">
        <f t="shared" si="25"/>
        <v>0</v>
      </c>
      <c r="R651" s="24"/>
      <c r="S651" s="66"/>
      <c r="T651" s="56" t="e">
        <f>IF(ISBLANK(VLOOKUP($E651,'Product Master'!B:F,5,FALSE)),"-",(VLOOKUP($E651,'Product Master'!B:F,5,FALSE)))</f>
        <v>#N/A</v>
      </c>
      <c r="U651" s="140"/>
    </row>
    <row r="652" spans="1:21" ht="15">
      <c r="A652" s="24">
        <f t="shared" si="24"/>
        <v>651</v>
      </c>
      <c r="B652" s="25"/>
      <c r="C652" s="55" t="str">
        <f>IFERROR(VLOOKUP($E652,'Product Master'!B:E,2,),"Enter Data in Product Master")</f>
        <v>Enter Data in Product Master</v>
      </c>
      <c r="D652" s="24" t="e">
        <f>VLOOKUP(E652,'Product Master'!B:G,6,)</f>
        <v>#N/A</v>
      </c>
      <c r="E652" s="24"/>
      <c r="F652" s="24" t="s">
        <v>47</v>
      </c>
      <c r="G652" s="24" t="str">
        <f>IFERROR(VLOOKUP(E652,'Product Master'!B:E,3,),"-")</f>
        <v>-</v>
      </c>
      <c r="H652" s="24" t="str">
        <f>IFERROR(VLOOKUP($E652,'Product Master'!B:E,4,),"-")</f>
        <v>-</v>
      </c>
      <c r="I652" s="24"/>
      <c r="J652" s="25"/>
      <c r="K652" s="67"/>
      <c r="L652" s="24"/>
      <c r="M652" s="24"/>
      <c r="N652" s="24"/>
      <c r="O652" s="24"/>
      <c r="P652" s="49"/>
      <c r="Q652" s="49">
        <f t="shared" si="25"/>
        <v>0</v>
      </c>
      <c r="R652" s="24"/>
      <c r="S652" s="66"/>
      <c r="T652" s="56" t="e">
        <f>IF(ISBLANK(VLOOKUP($E652,'Product Master'!B:F,5,FALSE)),"-",(VLOOKUP($E652,'Product Master'!B:F,5,FALSE)))</f>
        <v>#N/A</v>
      </c>
      <c r="U652" s="140"/>
    </row>
    <row r="653" spans="1:21" ht="15">
      <c r="A653" s="24">
        <f t="shared" si="24"/>
        <v>652</v>
      </c>
      <c r="B653" s="25"/>
      <c r="C653" s="55" t="str">
        <f>IFERROR(VLOOKUP($E653,'Product Master'!B:E,2,),"Enter Data in Product Master")</f>
        <v>Enter Data in Product Master</v>
      </c>
      <c r="D653" s="24" t="e">
        <f>VLOOKUP(E653,'Product Master'!B:G,6,)</f>
        <v>#N/A</v>
      </c>
      <c r="E653" s="24"/>
      <c r="F653" s="24" t="s">
        <v>47</v>
      </c>
      <c r="G653" s="24" t="str">
        <f>IFERROR(VLOOKUP(E653,'Product Master'!B:E,3,),"-")</f>
        <v>-</v>
      </c>
      <c r="H653" s="24" t="str">
        <f>IFERROR(VLOOKUP($E653,'Product Master'!B:E,4,),"-")</f>
        <v>-</v>
      </c>
      <c r="I653" s="24"/>
      <c r="J653" s="25"/>
      <c r="K653" s="67"/>
      <c r="L653" s="24"/>
      <c r="M653" s="24"/>
      <c r="N653" s="24"/>
      <c r="O653" s="24"/>
      <c r="P653" s="49"/>
      <c r="Q653" s="49">
        <f t="shared" si="25"/>
        <v>0</v>
      </c>
      <c r="R653" s="24"/>
      <c r="S653" s="66"/>
      <c r="T653" s="56" t="e">
        <f>IF(ISBLANK(VLOOKUP($E653,'Product Master'!B:F,5,FALSE)),"-",(VLOOKUP($E653,'Product Master'!B:F,5,FALSE)))</f>
        <v>#N/A</v>
      </c>
      <c r="U653" s="140"/>
    </row>
    <row r="654" spans="1:21" ht="15">
      <c r="A654" s="24">
        <f t="shared" si="24"/>
        <v>653</v>
      </c>
      <c r="B654" s="25"/>
      <c r="C654" s="55" t="str">
        <f>IFERROR(VLOOKUP($E654,'Product Master'!B:E,2,),"Enter Data in Product Master")</f>
        <v>Enter Data in Product Master</v>
      </c>
      <c r="D654" s="24" t="e">
        <f>VLOOKUP(E654,'Product Master'!B:G,6,)</f>
        <v>#N/A</v>
      </c>
      <c r="E654" s="24"/>
      <c r="F654" s="24" t="s">
        <v>47</v>
      </c>
      <c r="G654" s="24" t="str">
        <f>IFERROR(VLOOKUP(E654,'Product Master'!B:E,3,),"-")</f>
        <v>-</v>
      </c>
      <c r="H654" s="24" t="str">
        <f>IFERROR(VLOOKUP($E654,'Product Master'!B:E,4,),"-")</f>
        <v>-</v>
      </c>
      <c r="I654" s="24"/>
      <c r="J654" s="25"/>
      <c r="K654" s="67"/>
      <c r="L654" s="24"/>
      <c r="M654" s="24"/>
      <c r="N654" s="24"/>
      <c r="O654" s="24"/>
      <c r="P654" s="49"/>
      <c r="Q654" s="49">
        <f t="shared" si="25"/>
        <v>0</v>
      </c>
      <c r="R654" s="24"/>
      <c r="S654" s="66"/>
      <c r="T654" s="56" t="e">
        <f>IF(ISBLANK(VLOOKUP($E654,'Product Master'!B:F,5,FALSE)),"-",(VLOOKUP($E654,'Product Master'!B:F,5,FALSE)))</f>
        <v>#N/A</v>
      </c>
      <c r="U654" s="140"/>
    </row>
    <row r="655" spans="1:21" ht="15">
      <c r="A655" s="24">
        <f t="shared" si="24"/>
        <v>654</v>
      </c>
      <c r="B655" s="25"/>
      <c r="C655" s="55" t="str">
        <f>IFERROR(VLOOKUP($E655,'Product Master'!B:E,2,),"Enter Data in Product Master")</f>
        <v>Enter Data in Product Master</v>
      </c>
      <c r="D655" s="24" t="e">
        <f>VLOOKUP(E655,'Product Master'!B:G,6,)</f>
        <v>#N/A</v>
      </c>
      <c r="E655" s="24"/>
      <c r="F655" s="24" t="s">
        <v>47</v>
      </c>
      <c r="G655" s="24" t="str">
        <f>IFERROR(VLOOKUP(E655,'Product Master'!B:E,3,),"-")</f>
        <v>-</v>
      </c>
      <c r="H655" s="24" t="str">
        <f>IFERROR(VLOOKUP($E655,'Product Master'!B:E,4,),"-")</f>
        <v>-</v>
      </c>
      <c r="I655" s="24"/>
      <c r="J655" s="25"/>
      <c r="K655" s="67"/>
      <c r="L655" s="24"/>
      <c r="M655" s="24"/>
      <c r="N655" s="24"/>
      <c r="O655" s="24"/>
      <c r="P655" s="49"/>
      <c r="Q655" s="49">
        <f t="shared" si="25"/>
        <v>0</v>
      </c>
      <c r="R655" s="24"/>
      <c r="S655" s="66"/>
      <c r="T655" s="56" t="e">
        <f>IF(ISBLANK(VLOOKUP($E655,'Product Master'!B:F,5,FALSE)),"-",(VLOOKUP($E655,'Product Master'!B:F,5,FALSE)))</f>
        <v>#N/A</v>
      </c>
      <c r="U655" s="140"/>
    </row>
    <row r="656" spans="1:21" ht="15">
      <c r="A656" s="24">
        <f t="shared" si="24"/>
        <v>655</v>
      </c>
      <c r="B656" s="25"/>
      <c r="C656" s="55" t="str">
        <f>IFERROR(VLOOKUP($E656,'Product Master'!B:E,2,),"Enter Data in Product Master")</f>
        <v>Enter Data in Product Master</v>
      </c>
      <c r="D656" s="24" t="e">
        <f>VLOOKUP(E656,'Product Master'!B:G,6,)</f>
        <v>#N/A</v>
      </c>
      <c r="E656" s="24"/>
      <c r="F656" s="24" t="s">
        <v>47</v>
      </c>
      <c r="G656" s="24" t="str">
        <f>IFERROR(VLOOKUP(E656,'Product Master'!B:E,3,),"-")</f>
        <v>-</v>
      </c>
      <c r="H656" s="24" t="str">
        <f>IFERROR(VLOOKUP($E656,'Product Master'!B:E,4,),"-")</f>
        <v>-</v>
      </c>
      <c r="I656" s="24"/>
      <c r="J656" s="25"/>
      <c r="K656" s="67"/>
      <c r="L656" s="24"/>
      <c r="M656" s="24"/>
      <c r="N656" s="24"/>
      <c r="O656" s="24"/>
      <c r="P656" s="49"/>
      <c r="Q656" s="49">
        <f t="shared" si="25"/>
        <v>0</v>
      </c>
      <c r="R656" s="24"/>
      <c r="S656" s="66"/>
      <c r="T656" s="56" t="e">
        <f>IF(ISBLANK(VLOOKUP($E656,'Product Master'!B:F,5,FALSE)),"-",(VLOOKUP($E656,'Product Master'!B:F,5,FALSE)))</f>
        <v>#N/A</v>
      </c>
      <c r="U656" s="140"/>
    </row>
    <row r="657" spans="1:21" ht="15">
      <c r="A657" s="24">
        <f t="shared" si="24"/>
        <v>656</v>
      </c>
      <c r="B657" s="25"/>
      <c r="C657" s="55" t="str">
        <f>IFERROR(VLOOKUP($E657,'Product Master'!B:E,2,),"Enter Data in Product Master")</f>
        <v>Enter Data in Product Master</v>
      </c>
      <c r="D657" s="24" t="e">
        <f>VLOOKUP(E657,'Product Master'!B:G,6,)</f>
        <v>#N/A</v>
      </c>
      <c r="E657" s="24"/>
      <c r="F657" s="24" t="s">
        <v>47</v>
      </c>
      <c r="G657" s="24" t="str">
        <f>IFERROR(VLOOKUP(E657,'Product Master'!B:E,3,),"-")</f>
        <v>-</v>
      </c>
      <c r="H657" s="24" t="str">
        <f>IFERROR(VLOOKUP($E657,'Product Master'!B:E,4,),"-")</f>
        <v>-</v>
      </c>
      <c r="I657" s="24"/>
      <c r="J657" s="25"/>
      <c r="K657" s="67"/>
      <c r="L657" s="24"/>
      <c r="M657" s="24"/>
      <c r="N657" s="24"/>
      <c r="O657" s="24"/>
      <c r="P657" s="49"/>
      <c r="Q657" s="49">
        <f t="shared" si="25"/>
        <v>0</v>
      </c>
      <c r="R657" s="24"/>
      <c r="S657" s="66"/>
      <c r="T657" s="56" t="e">
        <f>IF(ISBLANK(VLOOKUP($E657,'Product Master'!B:F,5,FALSE)),"-",(VLOOKUP($E657,'Product Master'!B:F,5,FALSE)))</f>
        <v>#N/A</v>
      </c>
      <c r="U657" s="140"/>
    </row>
    <row r="658" spans="1:21" ht="15">
      <c r="A658" s="24">
        <f t="shared" si="24"/>
        <v>657</v>
      </c>
      <c r="B658" s="25"/>
      <c r="C658" s="55" t="str">
        <f>IFERROR(VLOOKUP($E658,'Product Master'!B:E,2,),"Enter Data in Product Master")</f>
        <v>Enter Data in Product Master</v>
      </c>
      <c r="D658" s="24" t="e">
        <f>VLOOKUP(E658,'Product Master'!B:G,6,)</f>
        <v>#N/A</v>
      </c>
      <c r="E658" s="24"/>
      <c r="F658" s="24" t="s">
        <v>47</v>
      </c>
      <c r="G658" s="24" t="str">
        <f>IFERROR(VLOOKUP(E658,'Product Master'!B:E,3,),"-")</f>
        <v>-</v>
      </c>
      <c r="H658" s="24" t="str">
        <f>IFERROR(VLOOKUP($E658,'Product Master'!B:E,4,),"-")</f>
        <v>-</v>
      </c>
      <c r="I658" s="24"/>
      <c r="J658" s="25"/>
      <c r="K658" s="67"/>
      <c r="L658" s="24"/>
      <c r="M658" s="24"/>
      <c r="N658" s="24"/>
      <c r="O658" s="24"/>
      <c r="P658" s="49"/>
      <c r="Q658" s="49">
        <f t="shared" si="25"/>
        <v>0</v>
      </c>
      <c r="R658" s="24"/>
      <c r="S658" s="66"/>
      <c r="T658" s="56" t="e">
        <f>IF(ISBLANK(VLOOKUP($E658,'Product Master'!B:F,5,FALSE)),"-",(VLOOKUP($E658,'Product Master'!B:F,5,FALSE)))</f>
        <v>#N/A</v>
      </c>
      <c r="U658" s="140"/>
    </row>
    <row r="659" spans="1:21" ht="15">
      <c r="A659" s="24">
        <f t="shared" si="24"/>
        <v>658</v>
      </c>
      <c r="B659" s="25"/>
      <c r="C659" s="55" t="str">
        <f>IFERROR(VLOOKUP($E659,'Product Master'!B:E,2,),"Enter Data in Product Master")</f>
        <v>Enter Data in Product Master</v>
      </c>
      <c r="D659" s="24" t="e">
        <f>VLOOKUP(E659,'Product Master'!B:G,6,)</f>
        <v>#N/A</v>
      </c>
      <c r="E659" s="24"/>
      <c r="F659" s="24" t="s">
        <v>47</v>
      </c>
      <c r="G659" s="24" t="str">
        <f>IFERROR(VLOOKUP(E659,'Product Master'!B:E,3,),"-")</f>
        <v>-</v>
      </c>
      <c r="H659" s="24" t="str">
        <f>IFERROR(VLOOKUP($E659,'Product Master'!B:E,4,),"-")</f>
        <v>-</v>
      </c>
      <c r="I659" s="24"/>
      <c r="J659" s="25"/>
      <c r="K659" s="67"/>
      <c r="L659" s="24"/>
      <c r="M659" s="24"/>
      <c r="N659" s="24"/>
      <c r="O659" s="24"/>
      <c r="P659" s="49"/>
      <c r="Q659" s="49">
        <f t="shared" si="25"/>
        <v>0</v>
      </c>
      <c r="R659" s="24"/>
      <c r="S659" s="66"/>
      <c r="T659" s="56" t="e">
        <f>IF(ISBLANK(VLOOKUP($E659,'Product Master'!B:F,5,FALSE)),"-",(VLOOKUP($E659,'Product Master'!B:F,5,FALSE)))</f>
        <v>#N/A</v>
      </c>
      <c r="U659" s="140"/>
    </row>
    <row r="660" spans="1:21" ht="15">
      <c r="A660" s="24">
        <f t="shared" si="24"/>
        <v>659</v>
      </c>
      <c r="B660" s="25"/>
      <c r="C660" s="55" t="str">
        <f>IFERROR(VLOOKUP($E660,'Product Master'!B:E,2,),"Enter Data in Product Master")</f>
        <v>Enter Data in Product Master</v>
      </c>
      <c r="D660" s="24" t="e">
        <f>VLOOKUP(E660,'Product Master'!B:G,6,)</f>
        <v>#N/A</v>
      </c>
      <c r="E660" s="24"/>
      <c r="F660" s="24" t="s">
        <v>47</v>
      </c>
      <c r="G660" s="24" t="str">
        <f>IFERROR(VLOOKUP(E660,'Product Master'!B:E,3,),"-")</f>
        <v>-</v>
      </c>
      <c r="H660" s="24" t="str">
        <f>IFERROR(VLOOKUP($E660,'Product Master'!B:E,4,),"-")</f>
        <v>-</v>
      </c>
      <c r="I660" s="24"/>
      <c r="J660" s="25"/>
      <c r="K660" s="67"/>
      <c r="L660" s="24"/>
      <c r="M660" s="24"/>
      <c r="N660" s="24"/>
      <c r="O660" s="24"/>
      <c r="P660" s="49"/>
      <c r="Q660" s="49">
        <f t="shared" si="25"/>
        <v>0</v>
      </c>
      <c r="R660" s="24"/>
      <c r="S660" s="66"/>
      <c r="T660" s="56" t="e">
        <f>IF(ISBLANK(VLOOKUP($E660,'Product Master'!B:F,5,FALSE)),"-",(VLOOKUP($E660,'Product Master'!B:F,5,FALSE)))</f>
        <v>#N/A</v>
      </c>
      <c r="U660" s="140"/>
    </row>
    <row r="661" spans="1:21" ht="15">
      <c r="A661" s="24">
        <f t="shared" si="24"/>
        <v>660</v>
      </c>
      <c r="B661" s="25"/>
      <c r="C661" s="55" t="str">
        <f>IFERROR(VLOOKUP($E661,'Product Master'!B:E,2,),"Enter Data in Product Master")</f>
        <v>Enter Data in Product Master</v>
      </c>
      <c r="D661" s="24" t="e">
        <f>VLOOKUP(E661,'Product Master'!B:G,6,)</f>
        <v>#N/A</v>
      </c>
      <c r="E661" s="24"/>
      <c r="F661" s="24" t="s">
        <v>47</v>
      </c>
      <c r="G661" s="24" t="str">
        <f>IFERROR(VLOOKUP(E661,'Product Master'!B:E,3,),"-")</f>
        <v>-</v>
      </c>
      <c r="H661" s="24" t="str">
        <f>IFERROR(VLOOKUP($E661,'Product Master'!B:E,4,),"-")</f>
        <v>-</v>
      </c>
      <c r="I661" s="24"/>
      <c r="J661" s="25"/>
      <c r="K661" s="67"/>
      <c r="L661" s="24"/>
      <c r="M661" s="24"/>
      <c r="N661" s="24"/>
      <c r="O661" s="24"/>
      <c r="P661" s="49"/>
      <c r="Q661" s="49">
        <f t="shared" si="25"/>
        <v>0</v>
      </c>
      <c r="R661" s="24"/>
      <c r="S661" s="66"/>
      <c r="T661" s="56" t="e">
        <f>IF(ISBLANK(VLOOKUP($E661,'Product Master'!B:F,5,FALSE)),"-",(VLOOKUP($E661,'Product Master'!B:F,5,FALSE)))</f>
        <v>#N/A</v>
      </c>
      <c r="U661" s="140"/>
    </row>
    <row r="662" spans="1:21" ht="15">
      <c r="A662" s="24">
        <f t="shared" si="24"/>
        <v>661</v>
      </c>
      <c r="B662" s="25"/>
      <c r="C662" s="55" t="str">
        <f>IFERROR(VLOOKUP($E662,'Product Master'!B:E,2,),"Enter Data in Product Master")</f>
        <v>Enter Data in Product Master</v>
      </c>
      <c r="D662" s="24" t="e">
        <f>VLOOKUP(E662,'Product Master'!B:G,6,)</f>
        <v>#N/A</v>
      </c>
      <c r="E662" s="24"/>
      <c r="F662" s="24" t="s">
        <v>47</v>
      </c>
      <c r="G662" s="24" t="str">
        <f>IFERROR(VLOOKUP(E662,'Product Master'!B:E,3,),"-")</f>
        <v>-</v>
      </c>
      <c r="H662" s="24" t="str">
        <f>IFERROR(VLOOKUP($E662,'Product Master'!B:E,4,),"-")</f>
        <v>-</v>
      </c>
      <c r="I662" s="24"/>
      <c r="J662" s="25"/>
      <c r="K662" s="67"/>
      <c r="L662" s="24"/>
      <c r="M662" s="24"/>
      <c r="N662" s="24"/>
      <c r="O662" s="24"/>
      <c r="P662" s="49"/>
      <c r="Q662" s="49">
        <f t="shared" si="25"/>
        <v>0</v>
      </c>
      <c r="R662" s="24"/>
      <c r="S662" s="66"/>
      <c r="T662" s="56" t="e">
        <f>IF(ISBLANK(VLOOKUP($E662,'Product Master'!B:F,5,FALSE)),"-",(VLOOKUP($E662,'Product Master'!B:F,5,FALSE)))</f>
        <v>#N/A</v>
      </c>
      <c r="U662" s="140"/>
    </row>
    <row r="663" spans="1:21" ht="15">
      <c r="A663" s="24">
        <f t="shared" si="24"/>
        <v>662</v>
      </c>
      <c r="B663" s="25"/>
      <c r="C663" s="55" t="str">
        <f>IFERROR(VLOOKUP($E663,'Product Master'!B:E,2,),"Enter Data in Product Master")</f>
        <v>Enter Data in Product Master</v>
      </c>
      <c r="D663" s="24" t="e">
        <f>VLOOKUP(E663,'Product Master'!B:G,6,)</f>
        <v>#N/A</v>
      </c>
      <c r="E663" s="24"/>
      <c r="F663" s="24" t="s">
        <v>47</v>
      </c>
      <c r="G663" s="24" t="str">
        <f>IFERROR(VLOOKUP(E663,'Product Master'!B:E,3,),"-")</f>
        <v>-</v>
      </c>
      <c r="H663" s="24" t="str">
        <f>IFERROR(VLOOKUP($E663,'Product Master'!B:E,4,),"-")</f>
        <v>-</v>
      </c>
      <c r="I663" s="24"/>
      <c r="J663" s="25"/>
      <c r="K663" s="67"/>
      <c r="L663" s="24"/>
      <c r="M663" s="24"/>
      <c r="N663" s="24"/>
      <c r="O663" s="24"/>
      <c r="P663" s="49"/>
      <c r="Q663" s="49">
        <f t="shared" si="25"/>
        <v>0</v>
      </c>
      <c r="R663" s="24"/>
      <c r="S663" s="66"/>
      <c r="T663" s="56" t="e">
        <f>IF(ISBLANK(VLOOKUP($E663,'Product Master'!B:F,5,FALSE)),"-",(VLOOKUP($E663,'Product Master'!B:F,5,FALSE)))</f>
        <v>#N/A</v>
      </c>
      <c r="U663" s="140"/>
    </row>
    <row r="664" spans="1:21" ht="15">
      <c r="A664" s="24">
        <f t="shared" si="24"/>
        <v>663</v>
      </c>
      <c r="B664" s="25"/>
      <c r="C664" s="55" t="str">
        <f>IFERROR(VLOOKUP($E664,'Product Master'!B:E,2,),"Enter Data in Product Master")</f>
        <v>Enter Data in Product Master</v>
      </c>
      <c r="D664" s="24" t="e">
        <f>VLOOKUP(E664,'Product Master'!B:G,6,)</f>
        <v>#N/A</v>
      </c>
      <c r="E664" s="24"/>
      <c r="F664" s="24" t="s">
        <v>47</v>
      </c>
      <c r="G664" s="24" t="str">
        <f>IFERROR(VLOOKUP(E664,'Product Master'!B:E,3,),"-")</f>
        <v>-</v>
      </c>
      <c r="H664" s="24" t="str">
        <f>IFERROR(VLOOKUP($E664,'Product Master'!B:E,4,),"-")</f>
        <v>-</v>
      </c>
      <c r="I664" s="24"/>
      <c r="J664" s="25"/>
      <c r="K664" s="67"/>
      <c r="L664" s="24"/>
      <c r="M664" s="24"/>
      <c r="N664" s="24"/>
      <c r="O664" s="24"/>
      <c r="P664" s="49"/>
      <c r="Q664" s="49">
        <f t="shared" si="25"/>
        <v>0</v>
      </c>
      <c r="R664" s="24"/>
      <c r="S664" s="66"/>
      <c r="T664" s="56" t="e">
        <f>IF(ISBLANK(VLOOKUP($E664,'Product Master'!B:F,5,FALSE)),"-",(VLOOKUP($E664,'Product Master'!B:F,5,FALSE)))</f>
        <v>#N/A</v>
      </c>
      <c r="U664" s="140"/>
    </row>
    <row r="665" spans="1:21" ht="15">
      <c r="A665" s="24">
        <f t="shared" si="24"/>
        <v>664</v>
      </c>
      <c r="B665" s="25"/>
      <c r="C665" s="55" t="str">
        <f>IFERROR(VLOOKUP($E665,'Product Master'!B:E,2,),"Enter Data in Product Master")</f>
        <v>Enter Data in Product Master</v>
      </c>
      <c r="D665" s="24" t="e">
        <f>VLOOKUP(E665,'Product Master'!B:G,6,)</f>
        <v>#N/A</v>
      </c>
      <c r="E665" s="24"/>
      <c r="F665" s="24" t="s">
        <v>47</v>
      </c>
      <c r="G665" s="24" t="str">
        <f>IFERROR(VLOOKUP(E665,'Product Master'!B:E,3,),"-")</f>
        <v>-</v>
      </c>
      <c r="H665" s="24" t="str">
        <f>IFERROR(VLOOKUP($E665,'Product Master'!B:E,4,),"-")</f>
        <v>-</v>
      </c>
      <c r="I665" s="24"/>
      <c r="J665" s="25"/>
      <c r="K665" s="67"/>
      <c r="L665" s="24"/>
      <c r="M665" s="24"/>
      <c r="N665" s="24"/>
      <c r="O665" s="24"/>
      <c r="P665" s="49"/>
      <c r="Q665" s="49">
        <f t="shared" si="25"/>
        <v>0</v>
      </c>
      <c r="R665" s="24"/>
      <c r="S665" s="66"/>
      <c r="T665" s="56" t="e">
        <f>IF(ISBLANK(VLOOKUP($E665,'Product Master'!B:F,5,FALSE)),"-",(VLOOKUP($E665,'Product Master'!B:F,5,FALSE)))</f>
        <v>#N/A</v>
      </c>
      <c r="U665" s="140"/>
    </row>
    <row r="666" spans="1:21" ht="15">
      <c r="A666" s="24">
        <f t="shared" si="24"/>
        <v>665</v>
      </c>
      <c r="B666" s="25"/>
      <c r="C666" s="55" t="str">
        <f>IFERROR(VLOOKUP($E666,'Product Master'!B:E,2,),"Enter Data in Product Master")</f>
        <v>Enter Data in Product Master</v>
      </c>
      <c r="D666" s="24" t="e">
        <f>VLOOKUP(E666,'Product Master'!B:G,6,)</f>
        <v>#N/A</v>
      </c>
      <c r="E666" s="24"/>
      <c r="F666" s="24" t="s">
        <v>47</v>
      </c>
      <c r="G666" s="24" t="str">
        <f>IFERROR(VLOOKUP(E666,'Product Master'!B:E,3,),"-")</f>
        <v>-</v>
      </c>
      <c r="H666" s="24" t="str">
        <f>IFERROR(VLOOKUP($E666,'Product Master'!B:E,4,),"-")</f>
        <v>-</v>
      </c>
      <c r="I666" s="24"/>
      <c r="J666" s="25"/>
      <c r="K666" s="67"/>
      <c r="L666" s="24"/>
      <c r="M666" s="24"/>
      <c r="N666" s="24"/>
      <c r="O666" s="24"/>
      <c r="P666" s="49"/>
      <c r="Q666" s="49">
        <f t="shared" si="25"/>
        <v>0</v>
      </c>
      <c r="R666" s="24"/>
      <c r="S666" s="66"/>
      <c r="T666" s="56" t="e">
        <f>IF(ISBLANK(VLOOKUP($E666,'Product Master'!B:F,5,FALSE)),"-",(VLOOKUP($E666,'Product Master'!B:F,5,FALSE)))</f>
        <v>#N/A</v>
      </c>
      <c r="U666" s="140"/>
    </row>
    <row r="667" spans="1:21" ht="15">
      <c r="A667" s="24">
        <f t="shared" si="24"/>
        <v>666</v>
      </c>
      <c r="B667" s="25"/>
      <c r="C667" s="55" t="str">
        <f>IFERROR(VLOOKUP($E667,'Product Master'!B:E,2,),"Enter Data in Product Master")</f>
        <v>Enter Data in Product Master</v>
      </c>
      <c r="D667" s="24" t="e">
        <f>VLOOKUP(E667,'Product Master'!B:G,6,)</f>
        <v>#N/A</v>
      </c>
      <c r="E667" s="24"/>
      <c r="F667" s="24" t="s">
        <v>47</v>
      </c>
      <c r="G667" s="24" t="str">
        <f>IFERROR(VLOOKUP(E667,'Product Master'!B:E,3,),"-")</f>
        <v>-</v>
      </c>
      <c r="H667" s="24" t="str">
        <f>IFERROR(VLOOKUP($E667,'Product Master'!B:E,4,),"-")</f>
        <v>-</v>
      </c>
      <c r="I667" s="24"/>
      <c r="J667" s="25"/>
      <c r="K667" s="67"/>
      <c r="L667" s="24"/>
      <c r="M667" s="24"/>
      <c r="N667" s="24"/>
      <c r="O667" s="24"/>
      <c r="P667" s="49"/>
      <c r="Q667" s="49">
        <f t="shared" si="25"/>
        <v>0</v>
      </c>
      <c r="R667" s="24"/>
      <c r="S667" s="66"/>
      <c r="T667" s="56" t="e">
        <f>IF(ISBLANK(VLOOKUP($E667,'Product Master'!B:F,5,FALSE)),"-",(VLOOKUP($E667,'Product Master'!B:F,5,FALSE)))</f>
        <v>#N/A</v>
      </c>
      <c r="U667" s="140"/>
    </row>
    <row r="668" spans="1:21" ht="15">
      <c r="A668" s="24">
        <f t="shared" si="24"/>
        <v>667</v>
      </c>
      <c r="B668" s="25"/>
      <c r="C668" s="55" t="str">
        <f>IFERROR(VLOOKUP($E668,'Product Master'!B:E,2,),"Enter Data in Product Master")</f>
        <v>Enter Data in Product Master</v>
      </c>
      <c r="D668" s="24" t="e">
        <f>VLOOKUP(E668,'Product Master'!B:G,6,)</f>
        <v>#N/A</v>
      </c>
      <c r="E668" s="24"/>
      <c r="F668" s="24" t="s">
        <v>47</v>
      </c>
      <c r="G668" s="24" t="str">
        <f>IFERROR(VLOOKUP(E668,'Product Master'!B:E,3,),"-")</f>
        <v>-</v>
      </c>
      <c r="H668" s="24" t="str">
        <f>IFERROR(VLOOKUP($E668,'Product Master'!B:E,4,),"-")</f>
        <v>-</v>
      </c>
      <c r="I668" s="24"/>
      <c r="J668" s="25"/>
      <c r="K668" s="67"/>
      <c r="L668" s="24"/>
      <c r="M668" s="24"/>
      <c r="N668" s="24"/>
      <c r="O668" s="24"/>
      <c r="P668" s="49"/>
      <c r="Q668" s="49">
        <f t="shared" si="25"/>
        <v>0</v>
      </c>
      <c r="R668" s="24"/>
      <c r="S668" s="66"/>
      <c r="T668" s="56" t="e">
        <f>IF(ISBLANK(VLOOKUP($E668,'Product Master'!B:F,5,FALSE)),"-",(VLOOKUP($E668,'Product Master'!B:F,5,FALSE)))</f>
        <v>#N/A</v>
      </c>
      <c r="U668" s="140"/>
    </row>
    <row r="669" spans="1:21" ht="15">
      <c r="A669" s="24">
        <f t="shared" si="24"/>
        <v>668</v>
      </c>
      <c r="B669" s="25"/>
      <c r="C669" s="55" t="str">
        <f>IFERROR(VLOOKUP($E669,'Product Master'!B:E,2,),"Enter Data in Product Master")</f>
        <v>Enter Data in Product Master</v>
      </c>
      <c r="D669" s="24" t="e">
        <f>VLOOKUP(E669,'Product Master'!B:G,6,)</f>
        <v>#N/A</v>
      </c>
      <c r="E669" s="24"/>
      <c r="F669" s="24" t="s">
        <v>47</v>
      </c>
      <c r="G669" s="24" t="str">
        <f>IFERROR(VLOOKUP(E669,'Product Master'!B:E,3,),"-")</f>
        <v>-</v>
      </c>
      <c r="H669" s="24" t="str">
        <f>IFERROR(VLOOKUP($E669,'Product Master'!B:E,4,),"-")</f>
        <v>-</v>
      </c>
      <c r="I669" s="24"/>
      <c r="J669" s="25"/>
      <c r="K669" s="67"/>
      <c r="L669" s="24"/>
      <c r="M669" s="24"/>
      <c r="N669" s="24"/>
      <c r="O669" s="24"/>
      <c r="P669" s="49"/>
      <c r="Q669" s="49">
        <f t="shared" si="25"/>
        <v>0</v>
      </c>
      <c r="R669" s="24"/>
      <c r="S669" s="66"/>
      <c r="T669" s="56" t="e">
        <f>IF(ISBLANK(VLOOKUP($E669,'Product Master'!B:F,5,FALSE)),"-",(VLOOKUP($E669,'Product Master'!B:F,5,FALSE)))</f>
        <v>#N/A</v>
      </c>
      <c r="U669" s="140"/>
    </row>
    <row r="670" spans="1:21" ht="15">
      <c r="A670" s="24">
        <f t="shared" si="24"/>
        <v>669</v>
      </c>
      <c r="B670" s="25"/>
      <c r="C670" s="55" t="str">
        <f>IFERROR(VLOOKUP($E670,'Product Master'!B:E,2,),"Enter Data in Product Master")</f>
        <v>Enter Data in Product Master</v>
      </c>
      <c r="D670" s="24" t="e">
        <f>VLOOKUP(E670,'Product Master'!B:G,6,)</f>
        <v>#N/A</v>
      </c>
      <c r="E670" s="24"/>
      <c r="F670" s="24" t="s">
        <v>47</v>
      </c>
      <c r="G670" s="24" t="str">
        <f>IFERROR(VLOOKUP(E670,'Product Master'!B:E,3,),"-")</f>
        <v>-</v>
      </c>
      <c r="H670" s="24" t="str">
        <f>IFERROR(VLOOKUP($E670,'Product Master'!B:E,4,),"-")</f>
        <v>-</v>
      </c>
      <c r="I670" s="24"/>
      <c r="J670" s="25"/>
      <c r="K670" s="67"/>
      <c r="L670" s="24"/>
      <c r="M670" s="24"/>
      <c r="N670" s="24"/>
      <c r="O670" s="24"/>
      <c r="P670" s="49"/>
      <c r="Q670" s="49">
        <f t="shared" si="25"/>
        <v>0</v>
      </c>
      <c r="R670" s="24"/>
      <c r="S670" s="66"/>
      <c r="T670" s="56" t="e">
        <f>IF(ISBLANK(VLOOKUP($E670,'Product Master'!B:F,5,FALSE)),"-",(VLOOKUP($E670,'Product Master'!B:F,5,FALSE)))</f>
        <v>#N/A</v>
      </c>
      <c r="U670" s="140"/>
    </row>
    <row r="671" spans="1:21" ht="15">
      <c r="A671" s="24">
        <f t="shared" si="24"/>
        <v>670</v>
      </c>
      <c r="B671" s="25"/>
      <c r="C671" s="55" t="str">
        <f>IFERROR(VLOOKUP($E671,'Product Master'!B:E,2,),"Enter Data in Product Master")</f>
        <v>Enter Data in Product Master</v>
      </c>
      <c r="D671" s="24" t="e">
        <f>VLOOKUP(E671,'Product Master'!B:G,6,)</f>
        <v>#N/A</v>
      </c>
      <c r="E671" s="24"/>
      <c r="F671" s="24" t="s">
        <v>47</v>
      </c>
      <c r="G671" s="24" t="str">
        <f>IFERROR(VLOOKUP(E671,'Product Master'!B:E,3,),"-")</f>
        <v>-</v>
      </c>
      <c r="H671" s="24" t="str">
        <f>IFERROR(VLOOKUP($E671,'Product Master'!B:E,4,),"-")</f>
        <v>-</v>
      </c>
      <c r="I671" s="24"/>
      <c r="J671" s="25"/>
      <c r="K671" s="67"/>
      <c r="L671" s="24"/>
      <c r="M671" s="24"/>
      <c r="N671" s="24"/>
      <c r="O671" s="24"/>
      <c r="P671" s="49"/>
      <c r="Q671" s="49">
        <f t="shared" si="25"/>
        <v>0</v>
      </c>
      <c r="R671" s="24"/>
      <c r="S671" s="66"/>
      <c r="T671" s="56" t="e">
        <f>IF(ISBLANK(VLOOKUP($E671,'Product Master'!B:F,5,FALSE)),"-",(VLOOKUP($E671,'Product Master'!B:F,5,FALSE)))</f>
        <v>#N/A</v>
      </c>
      <c r="U671" s="140"/>
    </row>
    <row r="672" spans="1:21" ht="15">
      <c r="A672" s="24">
        <f t="shared" si="24"/>
        <v>671</v>
      </c>
      <c r="B672" s="25"/>
      <c r="C672" s="55" t="str">
        <f>IFERROR(VLOOKUP($E672,'Product Master'!B:E,2,),"Enter Data in Product Master")</f>
        <v>Enter Data in Product Master</v>
      </c>
      <c r="D672" s="24" t="e">
        <f>VLOOKUP(E672,'Product Master'!B:G,6,)</f>
        <v>#N/A</v>
      </c>
      <c r="E672" s="24"/>
      <c r="F672" s="24" t="s">
        <v>47</v>
      </c>
      <c r="G672" s="24" t="str">
        <f>IFERROR(VLOOKUP(E672,'Product Master'!B:E,3,),"-")</f>
        <v>-</v>
      </c>
      <c r="H672" s="24" t="str">
        <f>IFERROR(VLOOKUP($E672,'Product Master'!B:E,4,),"-")</f>
        <v>-</v>
      </c>
      <c r="I672" s="24"/>
      <c r="J672" s="25"/>
      <c r="K672" s="67"/>
      <c r="L672" s="24"/>
      <c r="M672" s="24"/>
      <c r="N672" s="24"/>
      <c r="O672" s="24"/>
      <c r="P672" s="49"/>
      <c r="Q672" s="49">
        <f t="shared" si="25"/>
        <v>0</v>
      </c>
      <c r="R672" s="24"/>
      <c r="S672" s="66"/>
      <c r="T672" s="56" t="e">
        <f>IF(ISBLANK(VLOOKUP($E672,'Product Master'!B:F,5,FALSE)),"-",(VLOOKUP($E672,'Product Master'!B:F,5,FALSE)))</f>
        <v>#N/A</v>
      </c>
      <c r="U672" s="140"/>
    </row>
    <row r="673" spans="1:21" ht="15">
      <c r="A673" s="24">
        <f t="shared" si="24"/>
        <v>672</v>
      </c>
      <c r="B673" s="25"/>
      <c r="C673" s="55" t="str">
        <f>IFERROR(VLOOKUP($E673,'Product Master'!B:E,2,),"Enter Data in Product Master")</f>
        <v>Enter Data in Product Master</v>
      </c>
      <c r="D673" s="24" t="e">
        <f>VLOOKUP(E673,'Product Master'!B:G,6,)</f>
        <v>#N/A</v>
      </c>
      <c r="E673" s="24"/>
      <c r="F673" s="24" t="s">
        <v>47</v>
      </c>
      <c r="G673" s="24" t="str">
        <f>IFERROR(VLOOKUP(E673,'Product Master'!B:E,3,),"-")</f>
        <v>-</v>
      </c>
      <c r="H673" s="24" t="str">
        <f>IFERROR(VLOOKUP($E673,'Product Master'!B:E,4,),"-")</f>
        <v>-</v>
      </c>
      <c r="I673" s="24"/>
      <c r="J673" s="25"/>
      <c r="K673" s="67"/>
      <c r="L673" s="24"/>
      <c r="M673" s="24"/>
      <c r="N673" s="24"/>
      <c r="O673" s="24"/>
      <c r="P673" s="49"/>
      <c r="Q673" s="49">
        <f t="shared" si="25"/>
        <v>0</v>
      </c>
      <c r="R673" s="24"/>
      <c r="S673" s="66"/>
      <c r="T673" s="56" t="e">
        <f>IF(ISBLANK(VLOOKUP($E673,'Product Master'!B:F,5,FALSE)),"-",(VLOOKUP($E673,'Product Master'!B:F,5,FALSE)))</f>
        <v>#N/A</v>
      </c>
      <c r="U673" s="140"/>
    </row>
    <row r="674" spans="1:21" ht="15">
      <c r="A674" s="24">
        <f t="shared" si="24"/>
        <v>673</v>
      </c>
      <c r="B674" s="25"/>
      <c r="C674" s="55" t="str">
        <f>IFERROR(VLOOKUP($E674,'Product Master'!B:E,2,),"Enter Data in Product Master")</f>
        <v>Enter Data in Product Master</v>
      </c>
      <c r="D674" s="24" t="e">
        <f>VLOOKUP(E674,'Product Master'!B:G,6,)</f>
        <v>#N/A</v>
      </c>
      <c r="E674" s="24"/>
      <c r="F674" s="24" t="s">
        <v>47</v>
      </c>
      <c r="G674" s="24" t="str">
        <f>IFERROR(VLOOKUP(E674,'Product Master'!B:E,3,),"-")</f>
        <v>-</v>
      </c>
      <c r="H674" s="24" t="str">
        <f>IFERROR(VLOOKUP($E674,'Product Master'!B:E,4,),"-")</f>
        <v>-</v>
      </c>
      <c r="I674" s="24"/>
      <c r="J674" s="25"/>
      <c r="K674" s="67"/>
      <c r="L674" s="24"/>
      <c r="M674" s="24"/>
      <c r="N674" s="24"/>
      <c r="O674" s="24"/>
      <c r="P674" s="49"/>
      <c r="Q674" s="49">
        <f t="shared" si="25"/>
        <v>0</v>
      </c>
      <c r="R674" s="24"/>
      <c r="S674" s="66"/>
      <c r="T674" s="56" t="e">
        <f>IF(ISBLANK(VLOOKUP($E674,'Product Master'!B:F,5,FALSE)),"-",(VLOOKUP($E674,'Product Master'!B:F,5,FALSE)))</f>
        <v>#N/A</v>
      </c>
      <c r="U674" s="140"/>
    </row>
    <row r="675" spans="1:21" ht="15">
      <c r="A675" s="24">
        <f t="shared" si="24"/>
        <v>674</v>
      </c>
      <c r="B675" s="25"/>
      <c r="C675" s="55" t="str">
        <f>IFERROR(VLOOKUP($E675,'Product Master'!B:E,2,),"Enter Data in Product Master")</f>
        <v>Enter Data in Product Master</v>
      </c>
      <c r="D675" s="24" t="e">
        <f>VLOOKUP(E675,'Product Master'!B:G,6,)</f>
        <v>#N/A</v>
      </c>
      <c r="E675" s="24"/>
      <c r="F675" s="24" t="s">
        <v>47</v>
      </c>
      <c r="G675" s="24" t="str">
        <f>IFERROR(VLOOKUP(E675,'Product Master'!B:E,3,),"-")</f>
        <v>-</v>
      </c>
      <c r="H675" s="24" t="str">
        <f>IFERROR(VLOOKUP($E675,'Product Master'!B:E,4,),"-")</f>
        <v>-</v>
      </c>
      <c r="I675" s="24"/>
      <c r="J675" s="25"/>
      <c r="K675" s="67"/>
      <c r="L675" s="24"/>
      <c r="M675" s="24"/>
      <c r="N675" s="24"/>
      <c r="O675" s="24"/>
      <c r="P675" s="49"/>
      <c r="Q675" s="49">
        <f t="shared" si="25"/>
        <v>0</v>
      </c>
      <c r="R675" s="24"/>
      <c r="S675" s="66"/>
      <c r="T675" s="56" t="e">
        <f>IF(ISBLANK(VLOOKUP($E675,'Product Master'!B:F,5,FALSE)),"-",(VLOOKUP($E675,'Product Master'!B:F,5,FALSE)))</f>
        <v>#N/A</v>
      </c>
      <c r="U675" s="140"/>
    </row>
    <row r="676" spans="1:21" ht="15">
      <c r="A676" s="24">
        <f t="shared" si="24"/>
        <v>675</v>
      </c>
      <c r="B676" s="25"/>
      <c r="C676" s="55" t="str">
        <f>IFERROR(VLOOKUP($E676,'Product Master'!B:E,2,),"Enter Data in Product Master")</f>
        <v>Enter Data in Product Master</v>
      </c>
      <c r="D676" s="24" t="e">
        <f>VLOOKUP(E676,'Product Master'!B:G,6,)</f>
        <v>#N/A</v>
      </c>
      <c r="E676" s="24"/>
      <c r="F676" s="24" t="s">
        <v>47</v>
      </c>
      <c r="G676" s="24" t="str">
        <f>IFERROR(VLOOKUP(E676,'Product Master'!B:E,3,),"-")</f>
        <v>-</v>
      </c>
      <c r="H676" s="24" t="str">
        <f>IFERROR(VLOOKUP($E676,'Product Master'!B:E,4,),"-")</f>
        <v>-</v>
      </c>
      <c r="I676" s="24"/>
      <c r="J676" s="25"/>
      <c r="K676" s="67"/>
      <c r="L676" s="24"/>
      <c r="M676" s="24"/>
      <c r="N676" s="24"/>
      <c r="O676" s="24"/>
      <c r="P676" s="49"/>
      <c r="Q676" s="49">
        <f t="shared" si="25"/>
        <v>0</v>
      </c>
      <c r="R676" s="24"/>
      <c r="S676" s="66"/>
      <c r="T676" s="56" t="e">
        <f>IF(ISBLANK(VLOOKUP($E676,'Product Master'!B:F,5,FALSE)),"-",(VLOOKUP($E676,'Product Master'!B:F,5,FALSE)))</f>
        <v>#N/A</v>
      </c>
      <c r="U676" s="140"/>
    </row>
    <row r="677" spans="1:21" ht="15">
      <c r="A677" s="24">
        <f t="shared" si="24"/>
        <v>676</v>
      </c>
      <c r="B677" s="25"/>
      <c r="C677" s="55" t="str">
        <f>IFERROR(VLOOKUP($E677,'Product Master'!B:E,2,),"Enter Data in Product Master")</f>
        <v>Enter Data in Product Master</v>
      </c>
      <c r="D677" s="24" t="e">
        <f>VLOOKUP(E677,'Product Master'!B:G,6,)</f>
        <v>#N/A</v>
      </c>
      <c r="E677" s="24"/>
      <c r="F677" s="24" t="s">
        <v>47</v>
      </c>
      <c r="G677" s="24" t="str">
        <f>IFERROR(VLOOKUP(E677,'Product Master'!B:E,3,),"-")</f>
        <v>-</v>
      </c>
      <c r="H677" s="24" t="str">
        <f>IFERROR(VLOOKUP($E677,'Product Master'!B:E,4,),"-")</f>
        <v>-</v>
      </c>
      <c r="I677" s="24"/>
      <c r="J677" s="25"/>
      <c r="K677" s="67"/>
      <c r="L677" s="24"/>
      <c r="M677" s="24"/>
      <c r="N677" s="24"/>
      <c r="O677" s="24"/>
      <c r="P677" s="49"/>
      <c r="Q677" s="49">
        <f t="shared" si="25"/>
        <v>0</v>
      </c>
      <c r="R677" s="24"/>
      <c r="S677" s="66"/>
      <c r="T677" s="56" t="e">
        <f>IF(ISBLANK(VLOOKUP($E677,'Product Master'!B:F,5,FALSE)),"-",(VLOOKUP($E677,'Product Master'!B:F,5,FALSE)))</f>
        <v>#N/A</v>
      </c>
      <c r="U677" s="140"/>
    </row>
    <row r="678" spans="1:21" ht="15">
      <c r="A678" s="24">
        <f t="shared" si="24"/>
        <v>677</v>
      </c>
      <c r="B678" s="25"/>
      <c r="C678" s="55" t="str">
        <f>IFERROR(VLOOKUP($E678,'Product Master'!B:E,2,),"Enter Data in Product Master")</f>
        <v>Enter Data in Product Master</v>
      </c>
      <c r="D678" s="24" t="e">
        <f>VLOOKUP(E678,'Product Master'!B:G,6,)</f>
        <v>#N/A</v>
      </c>
      <c r="E678" s="24"/>
      <c r="F678" s="24" t="s">
        <v>47</v>
      </c>
      <c r="G678" s="24" t="str">
        <f>IFERROR(VLOOKUP(E678,'Product Master'!B:E,3,),"-")</f>
        <v>-</v>
      </c>
      <c r="H678" s="24" t="str">
        <f>IFERROR(VLOOKUP($E678,'Product Master'!B:E,4,),"-")</f>
        <v>-</v>
      </c>
      <c r="I678" s="24"/>
      <c r="J678" s="25"/>
      <c r="K678" s="67"/>
      <c r="L678" s="24"/>
      <c r="M678" s="24"/>
      <c r="N678" s="24"/>
      <c r="O678" s="24"/>
      <c r="P678" s="49"/>
      <c r="Q678" s="49">
        <f t="shared" si="25"/>
        <v>0</v>
      </c>
      <c r="R678" s="24"/>
      <c r="S678" s="66"/>
      <c r="T678" s="56" t="e">
        <f>IF(ISBLANK(VLOOKUP($E678,'Product Master'!B:F,5,FALSE)),"-",(VLOOKUP($E678,'Product Master'!B:F,5,FALSE)))</f>
        <v>#N/A</v>
      </c>
      <c r="U678" s="140"/>
    </row>
    <row r="679" spans="1:21" ht="15">
      <c r="A679" s="24">
        <f t="shared" si="24"/>
        <v>678</v>
      </c>
      <c r="B679" s="25"/>
      <c r="C679" s="55" t="str">
        <f>IFERROR(VLOOKUP($E679,'Product Master'!B:E,2,),"Enter Data in Product Master")</f>
        <v>Enter Data in Product Master</v>
      </c>
      <c r="D679" s="24" t="e">
        <f>VLOOKUP(E679,'Product Master'!B:G,6,)</f>
        <v>#N/A</v>
      </c>
      <c r="E679" s="24"/>
      <c r="F679" s="24" t="s">
        <v>47</v>
      </c>
      <c r="G679" s="24" t="str">
        <f>IFERROR(VLOOKUP(E679,'Product Master'!B:E,3,),"-")</f>
        <v>-</v>
      </c>
      <c r="H679" s="24" t="str">
        <f>IFERROR(VLOOKUP($E679,'Product Master'!B:E,4,),"-")</f>
        <v>-</v>
      </c>
      <c r="I679" s="24"/>
      <c r="J679" s="25"/>
      <c r="K679" s="67"/>
      <c r="L679" s="24"/>
      <c r="M679" s="24"/>
      <c r="N679" s="24"/>
      <c r="O679" s="24"/>
      <c r="P679" s="49"/>
      <c r="Q679" s="49">
        <f t="shared" si="25"/>
        <v>0</v>
      </c>
      <c r="R679" s="24"/>
      <c r="S679" s="66"/>
      <c r="T679" s="56" t="e">
        <f>IF(ISBLANK(VLOOKUP($E679,'Product Master'!B:F,5,FALSE)),"-",(VLOOKUP($E679,'Product Master'!B:F,5,FALSE)))</f>
        <v>#N/A</v>
      </c>
      <c r="U679" s="140"/>
    </row>
    <row r="680" spans="1:21" ht="15">
      <c r="A680" s="24">
        <f t="shared" si="24"/>
        <v>679</v>
      </c>
      <c r="B680" s="25"/>
      <c r="C680" s="55" t="str">
        <f>IFERROR(VLOOKUP($E680,'Product Master'!B:E,2,),"Enter Data in Product Master")</f>
        <v>Enter Data in Product Master</v>
      </c>
      <c r="D680" s="24" t="e">
        <f>VLOOKUP(E680,'Product Master'!B:G,6,)</f>
        <v>#N/A</v>
      </c>
      <c r="E680" s="24"/>
      <c r="F680" s="24" t="s">
        <v>47</v>
      </c>
      <c r="G680" s="24" t="str">
        <f>IFERROR(VLOOKUP(E680,'Product Master'!B:E,3,),"-")</f>
        <v>-</v>
      </c>
      <c r="H680" s="24" t="str">
        <f>IFERROR(VLOOKUP($E680,'Product Master'!B:E,4,),"-")</f>
        <v>-</v>
      </c>
      <c r="I680" s="24"/>
      <c r="J680" s="25"/>
      <c r="K680" s="67"/>
      <c r="L680" s="24"/>
      <c r="M680" s="24"/>
      <c r="N680" s="24"/>
      <c r="O680" s="24"/>
      <c r="P680" s="49"/>
      <c r="Q680" s="49">
        <f t="shared" si="25"/>
        <v>0</v>
      </c>
      <c r="R680" s="24"/>
      <c r="S680" s="66"/>
      <c r="T680" s="56" t="e">
        <f>IF(ISBLANK(VLOOKUP($E680,'Product Master'!B:F,5,FALSE)),"-",(VLOOKUP($E680,'Product Master'!B:F,5,FALSE)))</f>
        <v>#N/A</v>
      </c>
      <c r="U680" s="140"/>
    </row>
    <row r="681" spans="1:21" ht="15">
      <c r="A681" s="24">
        <f t="shared" si="24"/>
        <v>680</v>
      </c>
      <c r="B681" s="25"/>
      <c r="C681" s="55" t="str">
        <f>IFERROR(VLOOKUP($E681,'Product Master'!B:E,2,),"Enter Data in Product Master")</f>
        <v>Enter Data in Product Master</v>
      </c>
      <c r="D681" s="24" t="e">
        <f>VLOOKUP(E681,'Product Master'!B:G,6,)</f>
        <v>#N/A</v>
      </c>
      <c r="E681" s="24"/>
      <c r="F681" s="24" t="s">
        <v>47</v>
      </c>
      <c r="G681" s="24" t="str">
        <f>IFERROR(VLOOKUP(E681,'Product Master'!B:E,3,),"-")</f>
        <v>-</v>
      </c>
      <c r="H681" s="24" t="str">
        <f>IFERROR(VLOOKUP($E681,'Product Master'!B:E,4,),"-")</f>
        <v>-</v>
      </c>
      <c r="I681" s="24"/>
      <c r="J681" s="25"/>
      <c r="K681" s="67"/>
      <c r="L681" s="24"/>
      <c r="M681" s="24"/>
      <c r="N681" s="24"/>
      <c r="O681" s="24"/>
      <c r="P681" s="49"/>
      <c r="Q681" s="49">
        <f t="shared" si="25"/>
        <v>0</v>
      </c>
      <c r="R681" s="24"/>
      <c r="S681" s="66"/>
      <c r="T681" s="56" t="e">
        <f>IF(ISBLANK(VLOOKUP($E681,'Product Master'!B:F,5,FALSE)),"-",(VLOOKUP($E681,'Product Master'!B:F,5,FALSE)))</f>
        <v>#N/A</v>
      </c>
      <c r="U681" s="140"/>
    </row>
    <row r="682" spans="1:21" ht="15">
      <c r="A682" s="24">
        <f t="shared" si="24"/>
        <v>681</v>
      </c>
      <c r="B682" s="25"/>
      <c r="C682" s="55" t="str">
        <f>IFERROR(VLOOKUP($E682,'Product Master'!B:E,2,),"Enter Data in Product Master")</f>
        <v>Enter Data in Product Master</v>
      </c>
      <c r="D682" s="24" t="e">
        <f>VLOOKUP(E682,'Product Master'!B:G,6,)</f>
        <v>#N/A</v>
      </c>
      <c r="E682" s="24"/>
      <c r="F682" s="24" t="s">
        <v>47</v>
      </c>
      <c r="G682" s="24" t="str">
        <f>IFERROR(VLOOKUP(E682,'Product Master'!B:E,3,),"-")</f>
        <v>-</v>
      </c>
      <c r="H682" s="24" t="str">
        <f>IFERROR(VLOOKUP($E682,'Product Master'!B:E,4,),"-")</f>
        <v>-</v>
      </c>
      <c r="I682" s="24"/>
      <c r="J682" s="25"/>
      <c r="K682" s="67"/>
      <c r="L682" s="24"/>
      <c r="M682" s="24"/>
      <c r="N682" s="24"/>
      <c r="O682" s="24"/>
      <c r="P682" s="49"/>
      <c r="Q682" s="49">
        <f t="shared" si="25"/>
        <v>0</v>
      </c>
      <c r="R682" s="24"/>
      <c r="S682" s="66"/>
      <c r="T682" s="56" t="e">
        <f>IF(ISBLANK(VLOOKUP($E682,'Product Master'!B:F,5,FALSE)),"-",(VLOOKUP($E682,'Product Master'!B:F,5,FALSE)))</f>
        <v>#N/A</v>
      </c>
      <c r="U682" s="140"/>
    </row>
    <row r="683" spans="1:21" ht="15">
      <c r="A683" s="24">
        <f t="shared" si="24"/>
        <v>682</v>
      </c>
      <c r="B683" s="25"/>
      <c r="C683" s="55" t="str">
        <f>IFERROR(VLOOKUP($E683,'Product Master'!B:E,2,),"Enter Data in Product Master")</f>
        <v>Enter Data in Product Master</v>
      </c>
      <c r="D683" s="24" t="e">
        <f>VLOOKUP(E683,'Product Master'!B:G,6,)</f>
        <v>#N/A</v>
      </c>
      <c r="E683" s="24"/>
      <c r="F683" s="24" t="s">
        <v>47</v>
      </c>
      <c r="G683" s="24" t="str">
        <f>IFERROR(VLOOKUP(E683,'Product Master'!B:E,3,),"-")</f>
        <v>-</v>
      </c>
      <c r="H683" s="24" t="str">
        <f>IFERROR(VLOOKUP($E683,'Product Master'!B:E,4,),"-")</f>
        <v>-</v>
      </c>
      <c r="I683" s="24"/>
      <c r="J683" s="25"/>
      <c r="K683" s="67"/>
      <c r="L683" s="24"/>
      <c r="M683" s="24"/>
      <c r="N683" s="24"/>
      <c r="O683" s="24"/>
      <c r="P683" s="49"/>
      <c r="Q683" s="49">
        <f t="shared" si="25"/>
        <v>0</v>
      </c>
      <c r="R683" s="24"/>
      <c r="S683" s="66"/>
      <c r="T683" s="56" t="e">
        <f>IF(ISBLANK(VLOOKUP($E683,'Product Master'!B:F,5,FALSE)),"-",(VLOOKUP($E683,'Product Master'!B:F,5,FALSE)))</f>
        <v>#N/A</v>
      </c>
      <c r="U683" s="140"/>
    </row>
    <row r="684" spans="1:21" ht="15">
      <c r="A684" s="24">
        <f t="shared" si="24"/>
        <v>683</v>
      </c>
      <c r="B684" s="25"/>
      <c r="C684" s="55" t="str">
        <f>IFERROR(VLOOKUP($E684,'Product Master'!B:E,2,),"Enter Data in Product Master")</f>
        <v>Enter Data in Product Master</v>
      </c>
      <c r="D684" s="24" t="e">
        <f>VLOOKUP(E684,'Product Master'!B:G,6,)</f>
        <v>#N/A</v>
      </c>
      <c r="E684" s="24"/>
      <c r="F684" s="24" t="s">
        <v>47</v>
      </c>
      <c r="G684" s="24" t="str">
        <f>IFERROR(VLOOKUP(E684,'Product Master'!B:E,3,),"-")</f>
        <v>-</v>
      </c>
      <c r="H684" s="24" t="str">
        <f>IFERROR(VLOOKUP($E684,'Product Master'!B:E,4,),"-")</f>
        <v>-</v>
      </c>
      <c r="I684" s="24"/>
      <c r="J684" s="25"/>
      <c r="K684" s="67"/>
      <c r="L684" s="24"/>
      <c r="M684" s="24"/>
      <c r="N684" s="24"/>
      <c r="O684" s="24"/>
      <c r="P684" s="49"/>
      <c r="Q684" s="49">
        <f t="shared" si="25"/>
        <v>0</v>
      </c>
      <c r="R684" s="24"/>
      <c r="S684" s="66"/>
      <c r="T684" s="56" t="e">
        <f>IF(ISBLANK(VLOOKUP($E684,'Product Master'!B:F,5,FALSE)),"-",(VLOOKUP($E684,'Product Master'!B:F,5,FALSE)))</f>
        <v>#N/A</v>
      </c>
      <c r="U684" s="140"/>
    </row>
    <row r="685" spans="1:21" ht="15">
      <c r="A685" s="24">
        <f t="shared" si="24"/>
        <v>684</v>
      </c>
      <c r="B685" s="25"/>
      <c r="C685" s="55" t="str">
        <f>IFERROR(VLOOKUP($E685,'Product Master'!B:E,2,),"Enter Data in Product Master")</f>
        <v>Enter Data in Product Master</v>
      </c>
      <c r="D685" s="24" t="e">
        <f>VLOOKUP(E685,'Product Master'!B:G,6,)</f>
        <v>#N/A</v>
      </c>
      <c r="E685" s="24"/>
      <c r="F685" s="24" t="s">
        <v>47</v>
      </c>
      <c r="G685" s="24" t="str">
        <f>IFERROR(VLOOKUP(E685,'Product Master'!B:E,3,),"-")</f>
        <v>-</v>
      </c>
      <c r="H685" s="24" t="str">
        <f>IFERROR(VLOOKUP($E685,'Product Master'!B:E,4,),"-")</f>
        <v>-</v>
      </c>
      <c r="I685" s="24"/>
      <c r="J685" s="25"/>
      <c r="K685" s="67"/>
      <c r="L685" s="24"/>
      <c r="M685" s="24"/>
      <c r="N685" s="24"/>
      <c r="O685" s="24"/>
      <c r="P685" s="49"/>
      <c r="Q685" s="49">
        <f t="shared" si="25"/>
        <v>0</v>
      </c>
      <c r="R685" s="24"/>
      <c r="S685" s="66"/>
      <c r="T685" s="56" t="e">
        <f>IF(ISBLANK(VLOOKUP($E685,'Product Master'!B:F,5,FALSE)),"-",(VLOOKUP($E685,'Product Master'!B:F,5,FALSE)))</f>
        <v>#N/A</v>
      </c>
      <c r="U685" s="140"/>
    </row>
    <row r="686" spans="1:21" ht="15">
      <c r="A686" s="24">
        <f t="shared" si="24"/>
        <v>685</v>
      </c>
      <c r="B686" s="25"/>
      <c r="C686" s="55" t="str">
        <f>IFERROR(VLOOKUP($E686,'Product Master'!B:E,2,),"Enter Data in Product Master")</f>
        <v>Enter Data in Product Master</v>
      </c>
      <c r="D686" s="24" t="e">
        <f>VLOOKUP(E686,'Product Master'!B:G,6,)</f>
        <v>#N/A</v>
      </c>
      <c r="E686" s="24"/>
      <c r="F686" s="24" t="s">
        <v>47</v>
      </c>
      <c r="G686" s="24" t="str">
        <f>IFERROR(VLOOKUP(E686,'Product Master'!B:E,3,),"-")</f>
        <v>-</v>
      </c>
      <c r="H686" s="24" t="str">
        <f>IFERROR(VLOOKUP($E686,'Product Master'!B:E,4,),"-")</f>
        <v>-</v>
      </c>
      <c r="I686" s="24"/>
      <c r="J686" s="25"/>
      <c r="K686" s="67"/>
      <c r="L686" s="24"/>
      <c r="M686" s="24"/>
      <c r="N686" s="24"/>
      <c r="O686" s="24"/>
      <c r="P686" s="49"/>
      <c r="Q686" s="49">
        <f t="shared" si="25"/>
        <v>0</v>
      </c>
      <c r="R686" s="24"/>
      <c r="S686" s="66"/>
      <c r="T686" s="56" t="e">
        <f>IF(ISBLANK(VLOOKUP($E686,'Product Master'!B:F,5,FALSE)),"-",(VLOOKUP($E686,'Product Master'!B:F,5,FALSE)))</f>
        <v>#N/A</v>
      </c>
      <c r="U686" s="140"/>
    </row>
    <row r="687" spans="1:21" ht="15">
      <c r="A687" s="24">
        <f t="shared" si="24"/>
        <v>686</v>
      </c>
      <c r="B687" s="25"/>
      <c r="C687" s="55" t="str">
        <f>IFERROR(VLOOKUP($E687,'Product Master'!B:E,2,),"Enter Data in Product Master")</f>
        <v>Enter Data in Product Master</v>
      </c>
      <c r="D687" s="24" t="e">
        <f>VLOOKUP(E687,'Product Master'!B:G,6,)</f>
        <v>#N/A</v>
      </c>
      <c r="E687" s="24"/>
      <c r="F687" s="24" t="s">
        <v>47</v>
      </c>
      <c r="G687" s="24" t="str">
        <f>IFERROR(VLOOKUP(E687,'Product Master'!B:E,3,),"-")</f>
        <v>-</v>
      </c>
      <c r="H687" s="24" t="str">
        <f>IFERROR(VLOOKUP($E687,'Product Master'!B:E,4,),"-")</f>
        <v>-</v>
      </c>
      <c r="I687" s="24"/>
      <c r="J687" s="25"/>
      <c r="K687" s="67"/>
      <c r="L687" s="24"/>
      <c r="M687" s="24"/>
      <c r="N687" s="24"/>
      <c r="O687" s="24"/>
      <c r="P687" s="49"/>
      <c r="Q687" s="49">
        <f t="shared" si="25"/>
        <v>0</v>
      </c>
      <c r="R687" s="24"/>
      <c r="S687" s="66"/>
      <c r="T687" s="56" t="e">
        <f>IF(ISBLANK(VLOOKUP($E687,'Product Master'!B:F,5,FALSE)),"-",(VLOOKUP($E687,'Product Master'!B:F,5,FALSE)))</f>
        <v>#N/A</v>
      </c>
      <c r="U687" s="140"/>
    </row>
    <row r="688" spans="1:21" ht="15">
      <c r="A688" s="24">
        <f t="shared" si="24"/>
        <v>687</v>
      </c>
      <c r="B688" s="25"/>
      <c r="C688" s="55" t="str">
        <f>IFERROR(VLOOKUP($E688,'Product Master'!B:E,2,),"Enter Data in Product Master")</f>
        <v>Enter Data in Product Master</v>
      </c>
      <c r="D688" s="24" t="e">
        <f>VLOOKUP(E688,'Product Master'!B:G,6,)</f>
        <v>#N/A</v>
      </c>
      <c r="E688" s="24"/>
      <c r="F688" s="24" t="s">
        <v>47</v>
      </c>
      <c r="G688" s="24" t="str">
        <f>IFERROR(VLOOKUP(E688,'Product Master'!B:E,3,),"-")</f>
        <v>-</v>
      </c>
      <c r="H688" s="24" t="str">
        <f>IFERROR(VLOOKUP($E688,'Product Master'!B:E,4,),"-")</f>
        <v>-</v>
      </c>
      <c r="I688" s="24"/>
      <c r="J688" s="25"/>
      <c r="K688" s="67"/>
      <c r="L688" s="24"/>
      <c r="M688" s="24"/>
      <c r="N688" s="24"/>
      <c r="O688" s="24"/>
      <c r="P688" s="49"/>
      <c r="Q688" s="49">
        <f t="shared" si="25"/>
        <v>0</v>
      </c>
      <c r="R688" s="24"/>
      <c r="S688" s="66"/>
      <c r="T688" s="56" t="e">
        <f>IF(ISBLANK(VLOOKUP($E688,'Product Master'!B:F,5,FALSE)),"-",(VLOOKUP($E688,'Product Master'!B:F,5,FALSE)))</f>
        <v>#N/A</v>
      </c>
      <c r="U688" s="140"/>
    </row>
    <row r="689" spans="1:21" ht="15">
      <c r="A689" s="24">
        <f t="shared" si="24"/>
        <v>688</v>
      </c>
      <c r="B689" s="25"/>
      <c r="C689" s="55" t="str">
        <f>IFERROR(VLOOKUP($E689,'Product Master'!B:E,2,),"Enter Data in Product Master")</f>
        <v>Enter Data in Product Master</v>
      </c>
      <c r="D689" s="24" t="e">
        <f>VLOOKUP(E689,'Product Master'!B:G,6,)</f>
        <v>#N/A</v>
      </c>
      <c r="E689" s="24"/>
      <c r="F689" s="24" t="s">
        <v>47</v>
      </c>
      <c r="G689" s="24" t="str">
        <f>IFERROR(VLOOKUP(E689,'Product Master'!B:E,3,),"-")</f>
        <v>-</v>
      </c>
      <c r="H689" s="24" t="str">
        <f>IFERROR(VLOOKUP($E689,'Product Master'!B:E,4,),"-")</f>
        <v>-</v>
      </c>
      <c r="I689" s="24"/>
      <c r="J689" s="25"/>
      <c r="K689" s="67"/>
      <c r="L689" s="24"/>
      <c r="M689" s="24"/>
      <c r="N689" s="24"/>
      <c r="O689" s="24"/>
      <c r="P689" s="49"/>
      <c r="Q689" s="49">
        <f t="shared" si="25"/>
        <v>0</v>
      </c>
      <c r="R689" s="24"/>
      <c r="S689" s="66"/>
      <c r="T689" s="56" t="e">
        <f>IF(ISBLANK(VLOOKUP($E689,'Product Master'!B:F,5,FALSE)),"-",(VLOOKUP($E689,'Product Master'!B:F,5,FALSE)))</f>
        <v>#N/A</v>
      </c>
      <c r="U689" s="140"/>
    </row>
    <row r="690" spans="1:21" ht="15">
      <c r="A690" s="24">
        <f t="shared" si="24"/>
        <v>689</v>
      </c>
      <c r="B690" s="25"/>
      <c r="C690" s="55" t="str">
        <f>IFERROR(VLOOKUP($E690,'Product Master'!B:E,2,),"Enter Data in Product Master")</f>
        <v>Enter Data in Product Master</v>
      </c>
      <c r="D690" s="24" t="e">
        <f>VLOOKUP(E690,'Product Master'!B:G,6,)</f>
        <v>#N/A</v>
      </c>
      <c r="E690" s="24"/>
      <c r="F690" s="24" t="s">
        <v>47</v>
      </c>
      <c r="G690" s="24" t="str">
        <f>IFERROR(VLOOKUP(E690,'Product Master'!B:E,3,),"-")</f>
        <v>-</v>
      </c>
      <c r="H690" s="24" t="str">
        <f>IFERROR(VLOOKUP($E690,'Product Master'!B:E,4,),"-")</f>
        <v>-</v>
      </c>
      <c r="I690" s="24"/>
      <c r="J690" s="25"/>
      <c r="K690" s="67"/>
      <c r="L690" s="24"/>
      <c r="M690" s="24"/>
      <c r="N690" s="24"/>
      <c r="O690" s="24"/>
      <c r="P690" s="49"/>
      <c r="Q690" s="49">
        <f t="shared" si="25"/>
        <v>0</v>
      </c>
      <c r="R690" s="24"/>
      <c r="S690" s="66"/>
      <c r="T690" s="56" t="e">
        <f>IF(ISBLANK(VLOOKUP($E690,'Product Master'!B:F,5,FALSE)),"-",(VLOOKUP($E690,'Product Master'!B:F,5,FALSE)))</f>
        <v>#N/A</v>
      </c>
      <c r="U690" s="140"/>
    </row>
    <row r="691" spans="1:21" ht="15">
      <c r="A691" s="24">
        <f t="shared" si="24"/>
        <v>690</v>
      </c>
      <c r="B691" s="25"/>
      <c r="C691" s="55" t="str">
        <f>IFERROR(VLOOKUP($E691,'Product Master'!B:E,2,),"Enter Data in Product Master")</f>
        <v>Enter Data in Product Master</v>
      </c>
      <c r="D691" s="24" t="e">
        <f>VLOOKUP(E691,'Product Master'!B:G,6,)</f>
        <v>#N/A</v>
      </c>
      <c r="E691" s="24"/>
      <c r="F691" s="24" t="s">
        <v>47</v>
      </c>
      <c r="G691" s="24" t="str">
        <f>IFERROR(VLOOKUP(E691,'Product Master'!B:E,3,),"-")</f>
        <v>-</v>
      </c>
      <c r="H691" s="24" t="str">
        <f>IFERROR(VLOOKUP($E691,'Product Master'!B:E,4,),"-")</f>
        <v>-</v>
      </c>
      <c r="I691" s="24"/>
      <c r="J691" s="25"/>
      <c r="K691" s="67"/>
      <c r="L691" s="24"/>
      <c r="M691" s="24"/>
      <c r="N691" s="24"/>
      <c r="O691" s="24"/>
      <c r="P691" s="49"/>
      <c r="Q691" s="49">
        <f t="shared" si="25"/>
        <v>0</v>
      </c>
      <c r="R691" s="24"/>
      <c r="S691" s="66"/>
      <c r="T691" s="56" t="e">
        <f>IF(ISBLANK(VLOOKUP($E691,'Product Master'!B:F,5,FALSE)),"-",(VLOOKUP($E691,'Product Master'!B:F,5,FALSE)))</f>
        <v>#N/A</v>
      </c>
      <c r="U691" s="140"/>
    </row>
    <row r="692" spans="1:21" ht="15">
      <c r="A692" s="24">
        <f t="shared" si="24"/>
        <v>691</v>
      </c>
      <c r="B692" s="25"/>
      <c r="C692" s="55" t="str">
        <f>IFERROR(VLOOKUP($E692,'Product Master'!B:E,2,),"Enter Data in Product Master")</f>
        <v>Enter Data in Product Master</v>
      </c>
      <c r="D692" s="24" t="e">
        <f>VLOOKUP(E692,'Product Master'!B:G,6,)</f>
        <v>#N/A</v>
      </c>
      <c r="E692" s="24"/>
      <c r="F692" s="24" t="s">
        <v>47</v>
      </c>
      <c r="G692" s="24" t="str">
        <f>IFERROR(VLOOKUP(E692,'Product Master'!B:E,3,),"-")</f>
        <v>-</v>
      </c>
      <c r="H692" s="24" t="str">
        <f>IFERROR(VLOOKUP($E692,'Product Master'!B:E,4,),"-")</f>
        <v>-</v>
      </c>
      <c r="I692" s="24"/>
      <c r="J692" s="25"/>
      <c r="K692" s="67"/>
      <c r="L692" s="24"/>
      <c r="M692" s="24"/>
      <c r="N692" s="24"/>
      <c r="O692" s="24"/>
      <c r="P692" s="49"/>
      <c r="Q692" s="49">
        <f t="shared" si="25"/>
        <v>0</v>
      </c>
      <c r="R692" s="24"/>
      <c r="S692" s="66"/>
      <c r="T692" s="56" t="e">
        <f>IF(ISBLANK(VLOOKUP($E692,'Product Master'!B:F,5,FALSE)),"-",(VLOOKUP($E692,'Product Master'!B:F,5,FALSE)))</f>
        <v>#N/A</v>
      </c>
      <c r="U692" s="140"/>
    </row>
    <row r="693" spans="1:21" ht="15">
      <c r="A693" s="24">
        <f t="shared" si="24"/>
        <v>692</v>
      </c>
      <c r="B693" s="25"/>
      <c r="C693" s="55" t="str">
        <f>IFERROR(VLOOKUP($E693,'Product Master'!B:E,2,),"Enter Data in Product Master")</f>
        <v>Enter Data in Product Master</v>
      </c>
      <c r="D693" s="24" t="e">
        <f>VLOOKUP(E693,'Product Master'!B:G,6,)</f>
        <v>#N/A</v>
      </c>
      <c r="E693" s="24"/>
      <c r="F693" s="24" t="s">
        <v>47</v>
      </c>
      <c r="G693" s="24" t="str">
        <f>IFERROR(VLOOKUP(E693,'Product Master'!B:E,3,),"-")</f>
        <v>-</v>
      </c>
      <c r="H693" s="24" t="str">
        <f>IFERROR(VLOOKUP($E693,'Product Master'!B:E,4,),"-")</f>
        <v>-</v>
      </c>
      <c r="I693" s="24"/>
      <c r="J693" s="25"/>
      <c r="K693" s="67"/>
      <c r="L693" s="24"/>
      <c r="M693" s="24"/>
      <c r="N693" s="24"/>
      <c r="O693" s="24"/>
      <c r="P693" s="49"/>
      <c r="Q693" s="49">
        <f t="shared" si="25"/>
        <v>0</v>
      </c>
      <c r="R693" s="24"/>
      <c r="S693" s="66"/>
      <c r="T693" s="56" t="e">
        <f>IF(ISBLANK(VLOOKUP($E693,'Product Master'!B:F,5,FALSE)),"-",(VLOOKUP($E693,'Product Master'!B:F,5,FALSE)))</f>
        <v>#N/A</v>
      </c>
      <c r="U693" s="140"/>
    </row>
    <row r="694" spans="1:21" ht="15">
      <c r="A694" s="24">
        <f t="shared" si="24"/>
        <v>693</v>
      </c>
      <c r="B694" s="25"/>
      <c r="C694" s="55" t="str">
        <f>IFERROR(VLOOKUP($E694,'Product Master'!B:E,2,),"Enter Data in Product Master")</f>
        <v>Enter Data in Product Master</v>
      </c>
      <c r="D694" s="24" t="e">
        <f>VLOOKUP(E694,'Product Master'!B:G,6,)</f>
        <v>#N/A</v>
      </c>
      <c r="E694" s="24"/>
      <c r="F694" s="24" t="s">
        <v>47</v>
      </c>
      <c r="G694" s="24" t="str">
        <f>IFERROR(VLOOKUP(E694,'Product Master'!B:E,3,),"-")</f>
        <v>-</v>
      </c>
      <c r="H694" s="24" t="str">
        <f>IFERROR(VLOOKUP($E694,'Product Master'!B:E,4,),"-")</f>
        <v>-</v>
      </c>
      <c r="I694" s="24"/>
      <c r="J694" s="25"/>
      <c r="K694" s="67"/>
      <c r="L694" s="24"/>
      <c r="M694" s="24"/>
      <c r="N694" s="24"/>
      <c r="O694" s="24"/>
      <c r="P694" s="49"/>
      <c r="Q694" s="49">
        <f t="shared" si="25"/>
        <v>0</v>
      </c>
      <c r="R694" s="24"/>
      <c r="S694" s="66"/>
      <c r="T694" s="56" t="e">
        <f>IF(ISBLANK(VLOOKUP($E694,'Product Master'!B:F,5,FALSE)),"-",(VLOOKUP($E694,'Product Master'!B:F,5,FALSE)))</f>
        <v>#N/A</v>
      </c>
      <c r="U694" s="140"/>
    </row>
    <row r="695" spans="1:21" ht="15">
      <c r="A695" s="24">
        <f t="shared" si="24"/>
        <v>694</v>
      </c>
      <c r="B695" s="25"/>
      <c r="C695" s="55" t="str">
        <f>IFERROR(VLOOKUP($E695,'Product Master'!B:E,2,),"Enter Data in Product Master")</f>
        <v>Enter Data in Product Master</v>
      </c>
      <c r="D695" s="24" t="e">
        <f>VLOOKUP(E695,'Product Master'!B:G,6,)</f>
        <v>#N/A</v>
      </c>
      <c r="E695" s="24"/>
      <c r="F695" s="24" t="s">
        <v>47</v>
      </c>
      <c r="G695" s="24" t="str">
        <f>IFERROR(VLOOKUP(E695,'Product Master'!B:E,3,),"-")</f>
        <v>-</v>
      </c>
      <c r="H695" s="24" t="str">
        <f>IFERROR(VLOOKUP($E695,'Product Master'!B:E,4,),"-")</f>
        <v>-</v>
      </c>
      <c r="I695" s="24"/>
      <c r="J695" s="25"/>
      <c r="K695" s="67"/>
      <c r="L695" s="24"/>
      <c r="M695" s="24"/>
      <c r="N695" s="24"/>
      <c r="O695" s="24"/>
      <c r="P695" s="49"/>
      <c r="Q695" s="49">
        <f t="shared" si="25"/>
        <v>0</v>
      </c>
      <c r="R695" s="24"/>
      <c r="S695" s="66"/>
      <c r="T695" s="56" t="e">
        <f>IF(ISBLANK(VLOOKUP($E695,'Product Master'!B:F,5,FALSE)),"-",(VLOOKUP($E695,'Product Master'!B:F,5,FALSE)))</f>
        <v>#N/A</v>
      </c>
      <c r="U695" s="140"/>
    </row>
    <row r="696" spans="1:21" ht="15">
      <c r="A696" s="24">
        <f t="shared" si="24"/>
        <v>695</v>
      </c>
      <c r="B696" s="25"/>
      <c r="C696" s="55" t="str">
        <f>IFERROR(VLOOKUP($E696,'Product Master'!B:E,2,),"Enter Data in Product Master")</f>
        <v>Enter Data in Product Master</v>
      </c>
      <c r="D696" s="24" t="e">
        <f>VLOOKUP(E696,'Product Master'!B:G,6,)</f>
        <v>#N/A</v>
      </c>
      <c r="E696" s="24"/>
      <c r="F696" s="24" t="s">
        <v>47</v>
      </c>
      <c r="G696" s="24" t="str">
        <f>IFERROR(VLOOKUP(E696,'Product Master'!B:E,3,),"-")</f>
        <v>-</v>
      </c>
      <c r="H696" s="24" t="str">
        <f>IFERROR(VLOOKUP($E696,'Product Master'!B:E,4,),"-")</f>
        <v>-</v>
      </c>
      <c r="I696" s="24"/>
      <c r="J696" s="25"/>
      <c r="K696" s="67"/>
      <c r="L696" s="24"/>
      <c r="M696" s="24"/>
      <c r="N696" s="24"/>
      <c r="O696" s="24"/>
      <c r="P696" s="49"/>
      <c r="Q696" s="49">
        <f t="shared" si="25"/>
        <v>0</v>
      </c>
      <c r="R696" s="24"/>
      <c r="S696" s="66"/>
      <c r="T696" s="56" t="e">
        <f>IF(ISBLANK(VLOOKUP($E696,'Product Master'!B:F,5,FALSE)),"-",(VLOOKUP($E696,'Product Master'!B:F,5,FALSE)))</f>
        <v>#N/A</v>
      </c>
      <c r="U696" s="140"/>
    </row>
    <row r="697" spans="1:21" ht="15">
      <c r="A697" s="24">
        <f t="shared" si="24"/>
        <v>696</v>
      </c>
      <c r="B697" s="25"/>
      <c r="C697" s="55" t="str">
        <f>IFERROR(VLOOKUP($E697,'Product Master'!B:E,2,),"Enter Data in Product Master")</f>
        <v>Enter Data in Product Master</v>
      </c>
      <c r="D697" s="24" t="e">
        <f>VLOOKUP(E697,'Product Master'!B:G,6,)</f>
        <v>#N/A</v>
      </c>
      <c r="E697" s="24"/>
      <c r="F697" s="24" t="s">
        <v>47</v>
      </c>
      <c r="G697" s="24" t="str">
        <f>IFERROR(VLOOKUP(E697,'Product Master'!B:E,3,),"-")</f>
        <v>-</v>
      </c>
      <c r="H697" s="24" t="str">
        <f>IFERROR(VLOOKUP($E697,'Product Master'!B:E,4,),"-")</f>
        <v>-</v>
      </c>
      <c r="I697" s="24"/>
      <c r="J697" s="25"/>
      <c r="K697" s="67"/>
      <c r="L697" s="24"/>
      <c r="M697" s="24"/>
      <c r="N697" s="24"/>
      <c r="O697" s="24"/>
      <c r="P697" s="49"/>
      <c r="Q697" s="49">
        <f t="shared" si="25"/>
        <v>0</v>
      </c>
      <c r="R697" s="24"/>
      <c r="S697" s="66"/>
      <c r="T697" s="56" t="e">
        <f>IF(ISBLANK(VLOOKUP($E697,'Product Master'!B:F,5,FALSE)),"-",(VLOOKUP($E697,'Product Master'!B:F,5,FALSE)))</f>
        <v>#N/A</v>
      </c>
      <c r="U697" s="140"/>
    </row>
    <row r="698" spans="1:21" ht="15">
      <c r="A698" s="24">
        <f t="shared" si="24"/>
        <v>697</v>
      </c>
      <c r="B698" s="25"/>
      <c r="C698" s="55" t="str">
        <f>IFERROR(VLOOKUP($E698,'Product Master'!B:E,2,),"Enter Data in Product Master")</f>
        <v>Enter Data in Product Master</v>
      </c>
      <c r="D698" s="24" t="e">
        <f>VLOOKUP(E698,'Product Master'!B:G,6,)</f>
        <v>#N/A</v>
      </c>
      <c r="E698" s="24"/>
      <c r="F698" s="24" t="s">
        <v>47</v>
      </c>
      <c r="G698" s="24" t="str">
        <f>IFERROR(VLOOKUP(E698,'Product Master'!B:E,3,),"-")</f>
        <v>-</v>
      </c>
      <c r="H698" s="24" t="str">
        <f>IFERROR(VLOOKUP($E698,'Product Master'!B:E,4,),"-")</f>
        <v>-</v>
      </c>
      <c r="I698" s="24"/>
      <c r="J698" s="25"/>
      <c r="K698" s="67"/>
      <c r="L698" s="24"/>
      <c r="M698" s="24"/>
      <c r="N698" s="24"/>
      <c r="O698" s="24"/>
      <c r="P698" s="49"/>
      <c r="Q698" s="49">
        <f t="shared" si="25"/>
        <v>0</v>
      </c>
      <c r="R698" s="24"/>
      <c r="S698" s="66"/>
      <c r="T698" s="56" t="e">
        <f>IF(ISBLANK(VLOOKUP($E698,'Product Master'!B:F,5,FALSE)),"-",(VLOOKUP($E698,'Product Master'!B:F,5,FALSE)))</f>
        <v>#N/A</v>
      </c>
      <c r="U698" s="140"/>
    </row>
    <row r="699" spans="1:21" ht="15">
      <c r="A699" s="24">
        <f t="shared" si="24"/>
        <v>698</v>
      </c>
      <c r="B699" s="25"/>
      <c r="C699" s="55" t="str">
        <f>IFERROR(VLOOKUP($E699,'Product Master'!B:E,2,),"Enter Data in Product Master")</f>
        <v>Enter Data in Product Master</v>
      </c>
      <c r="D699" s="24" t="e">
        <f>VLOOKUP(E699,'Product Master'!B:G,6,)</f>
        <v>#N/A</v>
      </c>
      <c r="E699" s="24"/>
      <c r="F699" s="24" t="s">
        <v>47</v>
      </c>
      <c r="G699" s="24" t="str">
        <f>IFERROR(VLOOKUP(E699,'Product Master'!B:E,3,),"-")</f>
        <v>-</v>
      </c>
      <c r="H699" s="24" t="str">
        <f>IFERROR(VLOOKUP($E699,'Product Master'!B:E,4,),"-")</f>
        <v>-</v>
      </c>
      <c r="I699" s="24"/>
      <c r="J699" s="25"/>
      <c r="K699" s="67"/>
      <c r="L699" s="24"/>
      <c r="M699" s="24"/>
      <c r="N699" s="24"/>
      <c r="O699" s="24"/>
      <c r="P699" s="49"/>
      <c r="Q699" s="49">
        <f t="shared" si="25"/>
        <v>0</v>
      </c>
      <c r="R699" s="24"/>
      <c r="S699" s="66"/>
      <c r="T699" s="56" t="e">
        <f>IF(ISBLANK(VLOOKUP($E699,'Product Master'!B:F,5,FALSE)),"-",(VLOOKUP($E699,'Product Master'!B:F,5,FALSE)))</f>
        <v>#N/A</v>
      </c>
      <c r="U699" s="140"/>
    </row>
    <row r="700" spans="1:21" ht="15">
      <c r="A700" s="24">
        <f t="shared" si="24"/>
        <v>699</v>
      </c>
      <c r="B700" s="25"/>
      <c r="C700" s="55" t="str">
        <f>IFERROR(VLOOKUP($E700,'Product Master'!B:E,2,),"Enter Data in Product Master")</f>
        <v>Enter Data in Product Master</v>
      </c>
      <c r="D700" s="24" t="e">
        <f>VLOOKUP(E700,'Product Master'!B:G,6,)</f>
        <v>#N/A</v>
      </c>
      <c r="E700" s="24"/>
      <c r="F700" s="24" t="s">
        <v>47</v>
      </c>
      <c r="G700" s="24" t="str">
        <f>IFERROR(VLOOKUP(E700,'Product Master'!B:E,3,),"-")</f>
        <v>-</v>
      </c>
      <c r="H700" s="24" t="str">
        <f>IFERROR(VLOOKUP($E700,'Product Master'!B:E,4,),"-")</f>
        <v>-</v>
      </c>
      <c r="I700" s="24"/>
      <c r="J700" s="25"/>
      <c r="K700" s="67"/>
      <c r="L700" s="24"/>
      <c r="M700" s="24"/>
      <c r="N700" s="24"/>
      <c r="O700" s="24"/>
      <c r="P700" s="49"/>
      <c r="Q700" s="49">
        <f t="shared" si="25"/>
        <v>0</v>
      </c>
      <c r="R700" s="24"/>
      <c r="S700" s="66"/>
      <c r="T700" s="56" t="e">
        <f>IF(ISBLANK(VLOOKUP($E700,'Product Master'!B:F,5,FALSE)),"-",(VLOOKUP($E700,'Product Master'!B:F,5,FALSE)))</f>
        <v>#N/A</v>
      </c>
      <c r="U700" s="140"/>
    </row>
    <row r="701" spans="1:21" ht="15">
      <c r="A701" s="24">
        <f t="shared" si="24"/>
        <v>700</v>
      </c>
      <c r="B701" s="25"/>
      <c r="C701" s="55" t="str">
        <f>IFERROR(VLOOKUP($E701,'Product Master'!B:E,2,),"Enter Data in Product Master")</f>
        <v>Enter Data in Product Master</v>
      </c>
      <c r="D701" s="24" t="e">
        <f>VLOOKUP(E701,'Product Master'!B:G,6,)</f>
        <v>#N/A</v>
      </c>
      <c r="E701" s="24"/>
      <c r="F701" s="24" t="s">
        <v>47</v>
      </c>
      <c r="G701" s="24" t="str">
        <f>IFERROR(VLOOKUP(E701,'Product Master'!B:E,3,),"-")</f>
        <v>-</v>
      </c>
      <c r="H701" s="24" t="str">
        <f>IFERROR(VLOOKUP($E701,'Product Master'!B:E,4,),"-")</f>
        <v>-</v>
      </c>
      <c r="I701" s="24"/>
      <c r="J701" s="25"/>
      <c r="K701" s="67"/>
      <c r="L701" s="24"/>
      <c r="M701" s="24"/>
      <c r="N701" s="24"/>
      <c r="O701" s="24"/>
      <c r="P701" s="49"/>
      <c r="Q701" s="49">
        <f t="shared" si="25"/>
        <v>0</v>
      </c>
      <c r="R701" s="24"/>
      <c r="S701" s="66"/>
      <c r="T701" s="56" t="e">
        <f>IF(ISBLANK(VLOOKUP($E701,'Product Master'!B:F,5,FALSE)),"-",(VLOOKUP($E701,'Product Master'!B:F,5,FALSE)))</f>
        <v>#N/A</v>
      </c>
      <c r="U701" s="140"/>
    </row>
    <row r="702" spans="1:21" ht="15">
      <c r="A702" s="24">
        <f t="shared" si="24"/>
        <v>701</v>
      </c>
      <c r="B702" s="25"/>
      <c r="C702" s="55" t="str">
        <f>IFERROR(VLOOKUP($E702,'Product Master'!B:E,2,),"Enter Data in Product Master")</f>
        <v>Enter Data in Product Master</v>
      </c>
      <c r="D702" s="24" t="e">
        <f>VLOOKUP(E702,'Product Master'!B:G,6,)</f>
        <v>#N/A</v>
      </c>
      <c r="E702" s="24"/>
      <c r="F702" s="24" t="s">
        <v>47</v>
      </c>
      <c r="G702" s="24" t="str">
        <f>IFERROR(VLOOKUP(E702,'Product Master'!B:E,3,),"-")</f>
        <v>-</v>
      </c>
      <c r="H702" s="24" t="str">
        <f>IFERROR(VLOOKUP($E702,'Product Master'!B:E,4,),"-")</f>
        <v>-</v>
      </c>
      <c r="I702" s="24"/>
      <c r="J702" s="25"/>
      <c r="K702" s="67"/>
      <c r="L702" s="24"/>
      <c r="M702" s="24"/>
      <c r="N702" s="24"/>
      <c r="O702" s="24"/>
      <c r="P702" s="49"/>
      <c r="Q702" s="49">
        <f t="shared" si="25"/>
        <v>0</v>
      </c>
      <c r="R702" s="24"/>
      <c r="S702" s="66"/>
      <c r="T702" s="56" t="e">
        <f>IF(ISBLANK(VLOOKUP($E702,'Product Master'!B:F,5,FALSE)),"-",(VLOOKUP($E702,'Product Master'!B:F,5,FALSE)))</f>
        <v>#N/A</v>
      </c>
      <c r="U702" s="140"/>
    </row>
    <row r="703" spans="1:21" ht="15">
      <c r="A703" s="24">
        <f t="shared" si="24"/>
        <v>702</v>
      </c>
      <c r="B703" s="25"/>
      <c r="C703" s="55" t="str">
        <f>IFERROR(VLOOKUP($E703,'Product Master'!B:E,2,),"Enter Data in Product Master")</f>
        <v>Enter Data in Product Master</v>
      </c>
      <c r="D703" s="24" t="e">
        <f>VLOOKUP(E703,'Product Master'!B:G,6,)</f>
        <v>#N/A</v>
      </c>
      <c r="E703" s="24"/>
      <c r="F703" s="24" t="s">
        <v>47</v>
      </c>
      <c r="G703" s="24" t="str">
        <f>IFERROR(VLOOKUP(E703,'Product Master'!B:E,3,),"-")</f>
        <v>-</v>
      </c>
      <c r="H703" s="24" t="str">
        <f>IFERROR(VLOOKUP($E703,'Product Master'!B:E,4,),"-")</f>
        <v>-</v>
      </c>
      <c r="I703" s="24"/>
      <c r="J703" s="25"/>
      <c r="K703" s="67"/>
      <c r="L703" s="24"/>
      <c r="M703" s="24"/>
      <c r="N703" s="24"/>
      <c r="O703" s="24"/>
      <c r="P703" s="49"/>
      <c r="Q703" s="49">
        <f t="shared" si="25"/>
        <v>0</v>
      </c>
      <c r="R703" s="24"/>
      <c r="S703" s="66"/>
      <c r="T703" s="56" t="e">
        <f>IF(ISBLANK(VLOOKUP($E703,'Product Master'!B:F,5,FALSE)),"-",(VLOOKUP($E703,'Product Master'!B:F,5,FALSE)))</f>
        <v>#N/A</v>
      </c>
      <c r="U703" s="140"/>
    </row>
    <row r="704" spans="1:21" ht="15">
      <c r="A704" s="24">
        <f t="shared" si="24"/>
        <v>703</v>
      </c>
      <c r="B704" s="25"/>
      <c r="C704" s="55" t="str">
        <f>IFERROR(VLOOKUP($E704,'Product Master'!B:E,2,),"Enter Data in Product Master")</f>
        <v>Enter Data in Product Master</v>
      </c>
      <c r="D704" s="24" t="e">
        <f>VLOOKUP(E704,'Product Master'!B:G,6,)</f>
        <v>#N/A</v>
      </c>
      <c r="E704" s="24"/>
      <c r="F704" s="24" t="s">
        <v>47</v>
      </c>
      <c r="G704" s="24" t="str">
        <f>IFERROR(VLOOKUP(E704,'Product Master'!B:E,3,),"-")</f>
        <v>-</v>
      </c>
      <c r="H704" s="24" t="str">
        <f>IFERROR(VLOOKUP($E704,'Product Master'!B:E,4,),"-")</f>
        <v>-</v>
      </c>
      <c r="I704" s="24"/>
      <c r="J704" s="25"/>
      <c r="K704" s="67"/>
      <c r="L704" s="24"/>
      <c r="M704" s="24"/>
      <c r="N704" s="24"/>
      <c r="O704" s="24"/>
      <c r="P704" s="49"/>
      <c r="Q704" s="49">
        <f t="shared" si="25"/>
        <v>0</v>
      </c>
      <c r="R704" s="24"/>
      <c r="S704" s="66"/>
      <c r="T704" s="56" t="e">
        <f>IF(ISBLANK(VLOOKUP($E704,'Product Master'!B:F,5,FALSE)),"-",(VLOOKUP($E704,'Product Master'!B:F,5,FALSE)))</f>
        <v>#N/A</v>
      </c>
      <c r="U704" s="140"/>
    </row>
    <row r="705" spans="1:21" ht="15">
      <c r="A705" s="24">
        <f t="shared" si="24"/>
        <v>704</v>
      </c>
      <c r="B705" s="25"/>
      <c r="C705" s="55" t="str">
        <f>IFERROR(VLOOKUP($E705,'Product Master'!B:E,2,),"Enter Data in Product Master")</f>
        <v>Enter Data in Product Master</v>
      </c>
      <c r="D705" s="24" t="e">
        <f>VLOOKUP(E705,'Product Master'!B:G,6,)</f>
        <v>#N/A</v>
      </c>
      <c r="E705" s="24"/>
      <c r="F705" s="24" t="s">
        <v>47</v>
      </c>
      <c r="G705" s="24" t="str">
        <f>IFERROR(VLOOKUP(E705,'Product Master'!B:E,3,),"-")</f>
        <v>-</v>
      </c>
      <c r="H705" s="24" t="str">
        <f>IFERROR(VLOOKUP($E705,'Product Master'!B:E,4,),"-")</f>
        <v>-</v>
      </c>
      <c r="I705" s="24"/>
      <c r="J705" s="25"/>
      <c r="K705" s="67"/>
      <c r="L705" s="24"/>
      <c r="M705" s="24"/>
      <c r="N705" s="24"/>
      <c r="O705" s="24"/>
      <c r="P705" s="49"/>
      <c r="Q705" s="49">
        <f t="shared" si="25"/>
        <v>0</v>
      </c>
      <c r="R705" s="24"/>
      <c r="S705" s="66"/>
      <c r="T705" s="56" t="e">
        <f>IF(ISBLANK(VLOOKUP($E705,'Product Master'!B:F,5,FALSE)),"-",(VLOOKUP($E705,'Product Master'!B:F,5,FALSE)))</f>
        <v>#N/A</v>
      </c>
      <c r="U705" s="140"/>
    </row>
    <row r="706" spans="1:21" ht="15">
      <c r="A706" s="24">
        <f t="shared" si="24"/>
        <v>705</v>
      </c>
      <c r="B706" s="25"/>
      <c r="C706" s="55" t="str">
        <f>IFERROR(VLOOKUP($E706,'Product Master'!B:E,2,),"Enter Data in Product Master")</f>
        <v>Enter Data in Product Master</v>
      </c>
      <c r="D706" s="24" t="e">
        <f>VLOOKUP(E706,'Product Master'!B:G,6,)</f>
        <v>#N/A</v>
      </c>
      <c r="E706" s="24"/>
      <c r="F706" s="24" t="s">
        <v>47</v>
      </c>
      <c r="G706" s="24" t="str">
        <f>IFERROR(VLOOKUP(E706,'Product Master'!B:E,3,),"-")</f>
        <v>-</v>
      </c>
      <c r="H706" s="24" t="str">
        <f>IFERROR(VLOOKUP($E706,'Product Master'!B:E,4,),"-")</f>
        <v>-</v>
      </c>
      <c r="I706" s="24"/>
      <c r="J706" s="25"/>
      <c r="K706" s="67"/>
      <c r="L706" s="24"/>
      <c r="M706" s="24"/>
      <c r="N706" s="24"/>
      <c r="O706" s="24"/>
      <c r="P706" s="49"/>
      <c r="Q706" s="49">
        <f t="shared" si="25"/>
        <v>0</v>
      </c>
      <c r="R706" s="24"/>
      <c r="S706" s="66"/>
      <c r="T706" s="56" t="e">
        <f>IF(ISBLANK(VLOOKUP($E706,'Product Master'!B:F,5,FALSE)),"-",(VLOOKUP($E706,'Product Master'!B:F,5,FALSE)))</f>
        <v>#N/A</v>
      </c>
      <c r="U706" s="140"/>
    </row>
    <row r="707" spans="1:21" ht="15">
      <c r="A707" s="24">
        <f t="shared" si="24"/>
        <v>706</v>
      </c>
      <c r="B707" s="25"/>
      <c r="C707" s="55" t="str">
        <f>IFERROR(VLOOKUP($E707,'Product Master'!B:E,2,),"Enter Data in Product Master")</f>
        <v>Enter Data in Product Master</v>
      </c>
      <c r="D707" s="24" t="e">
        <f>VLOOKUP(E707,'Product Master'!B:G,6,)</f>
        <v>#N/A</v>
      </c>
      <c r="E707" s="24"/>
      <c r="F707" s="24" t="s">
        <v>47</v>
      </c>
      <c r="G707" s="24" t="str">
        <f>IFERROR(VLOOKUP(E707,'Product Master'!B:E,3,),"-")</f>
        <v>-</v>
      </c>
      <c r="H707" s="24" t="str">
        <f>IFERROR(VLOOKUP($E707,'Product Master'!B:E,4,),"-")</f>
        <v>-</v>
      </c>
      <c r="I707" s="24"/>
      <c r="J707" s="25"/>
      <c r="K707" s="67"/>
      <c r="L707" s="24"/>
      <c r="M707" s="24"/>
      <c r="N707" s="24"/>
      <c r="O707" s="24"/>
      <c r="P707" s="49"/>
      <c r="Q707" s="49">
        <f t="shared" si="25"/>
        <v>0</v>
      </c>
      <c r="R707" s="24"/>
      <c r="S707" s="66"/>
      <c r="T707" s="56" t="e">
        <f>IF(ISBLANK(VLOOKUP($E707,'Product Master'!B:F,5,FALSE)),"-",(VLOOKUP($E707,'Product Master'!B:F,5,FALSE)))</f>
        <v>#N/A</v>
      </c>
      <c r="U707" s="140"/>
    </row>
    <row r="708" spans="1:21" ht="15">
      <c r="A708" s="24">
        <f t="shared" ref="A708:A771" si="26">A707+1</f>
        <v>707</v>
      </c>
      <c r="B708" s="25"/>
      <c r="C708" s="55" t="str">
        <f>IFERROR(VLOOKUP($E708,'Product Master'!B:E,2,),"Enter Data in Product Master")</f>
        <v>Enter Data in Product Master</v>
      </c>
      <c r="D708" s="24" t="e">
        <f>VLOOKUP(E708,'Product Master'!B:G,6,)</f>
        <v>#N/A</v>
      </c>
      <c r="E708" s="24"/>
      <c r="F708" s="24" t="s">
        <v>47</v>
      </c>
      <c r="G708" s="24" t="str">
        <f>IFERROR(VLOOKUP(E708,'Product Master'!B:E,3,),"-")</f>
        <v>-</v>
      </c>
      <c r="H708" s="24" t="str">
        <f>IFERROR(VLOOKUP($E708,'Product Master'!B:E,4,),"-")</f>
        <v>-</v>
      </c>
      <c r="I708" s="24"/>
      <c r="J708" s="25"/>
      <c r="K708" s="67"/>
      <c r="L708" s="24"/>
      <c r="M708" s="24"/>
      <c r="N708" s="24"/>
      <c r="O708" s="24"/>
      <c r="P708" s="49"/>
      <c r="Q708" s="49">
        <f t="shared" si="25"/>
        <v>0</v>
      </c>
      <c r="R708" s="24"/>
      <c r="S708" s="66"/>
      <c r="T708" s="56" t="e">
        <f>IF(ISBLANK(VLOOKUP($E708,'Product Master'!B:F,5,FALSE)),"-",(VLOOKUP($E708,'Product Master'!B:F,5,FALSE)))</f>
        <v>#N/A</v>
      </c>
      <c r="U708" s="140"/>
    </row>
    <row r="709" spans="1:21" ht="15">
      <c r="A709" s="24">
        <f t="shared" si="26"/>
        <v>708</v>
      </c>
      <c r="B709" s="25"/>
      <c r="C709" s="55" t="str">
        <f>IFERROR(VLOOKUP($E709,'Product Master'!B:E,2,),"Enter Data in Product Master")</f>
        <v>Enter Data in Product Master</v>
      </c>
      <c r="D709" s="24" t="e">
        <f>VLOOKUP(E709,'Product Master'!B:G,6,)</f>
        <v>#N/A</v>
      </c>
      <c r="E709" s="24"/>
      <c r="F709" s="24" t="s">
        <v>47</v>
      </c>
      <c r="G709" s="24" t="str">
        <f>IFERROR(VLOOKUP(E709,'Product Master'!B:E,3,),"-")</f>
        <v>-</v>
      </c>
      <c r="H709" s="24" t="str">
        <f>IFERROR(VLOOKUP($E709,'Product Master'!B:E,4,),"-")</f>
        <v>-</v>
      </c>
      <c r="I709" s="24"/>
      <c r="J709" s="25"/>
      <c r="K709" s="67"/>
      <c r="L709" s="24"/>
      <c r="M709" s="24"/>
      <c r="N709" s="24"/>
      <c r="O709" s="24"/>
      <c r="P709" s="49"/>
      <c r="Q709" s="49">
        <f t="shared" si="25"/>
        <v>0</v>
      </c>
      <c r="R709" s="24"/>
      <c r="S709" s="66"/>
      <c r="T709" s="56" t="e">
        <f>IF(ISBLANK(VLOOKUP($E709,'Product Master'!B:F,5,FALSE)),"-",(VLOOKUP($E709,'Product Master'!B:F,5,FALSE)))</f>
        <v>#N/A</v>
      </c>
      <c r="U709" s="140"/>
    </row>
    <row r="710" spans="1:21" ht="15">
      <c r="A710" s="24">
        <f t="shared" si="26"/>
        <v>709</v>
      </c>
      <c r="B710" s="25"/>
      <c r="C710" s="55" t="str">
        <f>IFERROR(VLOOKUP($E710,'Product Master'!B:E,2,),"Enter Data in Product Master")</f>
        <v>Enter Data in Product Master</v>
      </c>
      <c r="D710" s="24" t="e">
        <f>VLOOKUP(E710,'Product Master'!B:G,6,)</f>
        <v>#N/A</v>
      </c>
      <c r="E710" s="24"/>
      <c r="F710" s="24" t="s">
        <v>47</v>
      </c>
      <c r="G710" s="24" t="str">
        <f>IFERROR(VLOOKUP(E710,'Product Master'!B:E,3,),"-")</f>
        <v>-</v>
      </c>
      <c r="H710" s="24" t="str">
        <f>IFERROR(VLOOKUP($E710,'Product Master'!B:E,4,),"-")</f>
        <v>-</v>
      </c>
      <c r="I710" s="24"/>
      <c r="J710" s="25"/>
      <c r="K710" s="67"/>
      <c r="L710" s="24"/>
      <c r="M710" s="24"/>
      <c r="N710" s="24"/>
      <c r="O710" s="24"/>
      <c r="P710" s="49"/>
      <c r="Q710" s="49">
        <f t="shared" si="25"/>
        <v>0</v>
      </c>
      <c r="R710" s="24"/>
      <c r="S710" s="66"/>
      <c r="T710" s="56" t="e">
        <f>IF(ISBLANK(VLOOKUP($E710,'Product Master'!B:F,5,FALSE)),"-",(VLOOKUP($E710,'Product Master'!B:F,5,FALSE)))</f>
        <v>#N/A</v>
      </c>
      <c r="U710" s="140"/>
    </row>
    <row r="711" spans="1:21" ht="15">
      <c r="A711" s="24">
        <f t="shared" si="26"/>
        <v>710</v>
      </c>
      <c r="B711" s="25"/>
      <c r="C711" s="55" t="str">
        <f>IFERROR(VLOOKUP($E711,'Product Master'!B:E,2,),"Enter Data in Product Master")</f>
        <v>Enter Data in Product Master</v>
      </c>
      <c r="D711" s="24" t="e">
        <f>VLOOKUP(E711,'Product Master'!B:G,6,)</f>
        <v>#N/A</v>
      </c>
      <c r="E711" s="24"/>
      <c r="F711" s="24" t="s">
        <v>47</v>
      </c>
      <c r="G711" s="24" t="str">
        <f>IFERROR(VLOOKUP(E711,'Product Master'!B:E,3,),"-")</f>
        <v>-</v>
      </c>
      <c r="H711" s="24" t="str">
        <f>IFERROR(VLOOKUP($E711,'Product Master'!B:E,4,),"-")</f>
        <v>-</v>
      </c>
      <c r="I711" s="24"/>
      <c r="J711" s="25"/>
      <c r="K711" s="67"/>
      <c r="L711" s="24"/>
      <c r="M711" s="24"/>
      <c r="N711" s="24"/>
      <c r="O711" s="24"/>
      <c r="P711" s="49"/>
      <c r="Q711" s="49">
        <f t="shared" si="25"/>
        <v>0</v>
      </c>
      <c r="R711" s="24"/>
      <c r="S711" s="66"/>
      <c r="T711" s="56" t="e">
        <f>IF(ISBLANK(VLOOKUP($E711,'Product Master'!B:F,5,FALSE)),"-",(VLOOKUP($E711,'Product Master'!B:F,5,FALSE)))</f>
        <v>#N/A</v>
      </c>
      <c r="U711" s="140"/>
    </row>
    <row r="712" spans="1:21" ht="15">
      <c r="A712" s="24">
        <f t="shared" si="26"/>
        <v>711</v>
      </c>
      <c r="B712" s="25"/>
      <c r="C712" s="55" t="str">
        <f>IFERROR(VLOOKUP($E712,'Product Master'!B:E,2,),"Enter Data in Product Master")</f>
        <v>Enter Data in Product Master</v>
      </c>
      <c r="D712" s="24" t="e">
        <f>VLOOKUP(E712,'Product Master'!B:G,6,)</f>
        <v>#N/A</v>
      </c>
      <c r="E712" s="24"/>
      <c r="F712" s="24" t="s">
        <v>47</v>
      </c>
      <c r="G712" s="24" t="str">
        <f>IFERROR(VLOOKUP(E712,'Product Master'!B:E,3,),"-")</f>
        <v>-</v>
      </c>
      <c r="H712" s="24" t="str">
        <f>IFERROR(VLOOKUP($E712,'Product Master'!B:E,4,),"-")</f>
        <v>-</v>
      </c>
      <c r="I712" s="24"/>
      <c r="J712" s="25"/>
      <c r="K712" s="67"/>
      <c r="L712" s="24"/>
      <c r="M712" s="24"/>
      <c r="N712" s="24"/>
      <c r="O712" s="24"/>
      <c r="P712" s="49"/>
      <c r="Q712" s="49">
        <f t="shared" ref="Q712:Q775" si="27">I712*P712</f>
        <v>0</v>
      </c>
      <c r="R712" s="24"/>
      <c r="S712" s="66"/>
      <c r="T712" s="56" t="e">
        <f>IF(ISBLANK(VLOOKUP($E712,'Product Master'!B:F,5,FALSE)),"-",(VLOOKUP($E712,'Product Master'!B:F,5,FALSE)))</f>
        <v>#N/A</v>
      </c>
      <c r="U712" s="140"/>
    </row>
    <row r="713" spans="1:21" ht="15">
      <c r="A713" s="24">
        <f t="shared" si="26"/>
        <v>712</v>
      </c>
      <c r="B713" s="25"/>
      <c r="C713" s="55" t="str">
        <f>IFERROR(VLOOKUP($E713,'Product Master'!B:E,2,),"Enter Data in Product Master")</f>
        <v>Enter Data in Product Master</v>
      </c>
      <c r="D713" s="24" t="e">
        <f>VLOOKUP(E713,'Product Master'!B:G,6,)</f>
        <v>#N/A</v>
      </c>
      <c r="E713" s="24"/>
      <c r="F713" s="24" t="s">
        <v>47</v>
      </c>
      <c r="G713" s="24" t="str">
        <f>IFERROR(VLOOKUP(E713,'Product Master'!B:E,3,),"-")</f>
        <v>-</v>
      </c>
      <c r="H713" s="24" t="str">
        <f>IFERROR(VLOOKUP($E713,'Product Master'!B:E,4,),"-")</f>
        <v>-</v>
      </c>
      <c r="I713" s="24"/>
      <c r="J713" s="25"/>
      <c r="K713" s="67"/>
      <c r="L713" s="24"/>
      <c r="M713" s="24"/>
      <c r="N713" s="24"/>
      <c r="O713" s="24"/>
      <c r="P713" s="49"/>
      <c r="Q713" s="49">
        <f t="shared" si="27"/>
        <v>0</v>
      </c>
      <c r="R713" s="24"/>
      <c r="S713" s="66"/>
      <c r="T713" s="56" t="e">
        <f>IF(ISBLANK(VLOOKUP($E713,'Product Master'!B:F,5,FALSE)),"-",(VLOOKUP($E713,'Product Master'!B:F,5,FALSE)))</f>
        <v>#N/A</v>
      </c>
      <c r="U713" s="140"/>
    </row>
    <row r="714" spans="1:21" ht="15">
      <c r="A714" s="24">
        <f t="shared" si="26"/>
        <v>713</v>
      </c>
      <c r="B714" s="25"/>
      <c r="C714" s="55" t="str">
        <f>IFERROR(VLOOKUP($E714,'Product Master'!B:E,2,),"Enter Data in Product Master")</f>
        <v>Enter Data in Product Master</v>
      </c>
      <c r="D714" s="24" t="e">
        <f>VLOOKUP(E714,'Product Master'!B:G,6,)</f>
        <v>#N/A</v>
      </c>
      <c r="E714" s="24"/>
      <c r="F714" s="24" t="s">
        <v>47</v>
      </c>
      <c r="G714" s="24" t="str">
        <f>IFERROR(VLOOKUP(E714,'Product Master'!B:E,3,),"-")</f>
        <v>-</v>
      </c>
      <c r="H714" s="24" t="str">
        <f>IFERROR(VLOOKUP($E714,'Product Master'!B:E,4,),"-")</f>
        <v>-</v>
      </c>
      <c r="I714" s="24"/>
      <c r="J714" s="25"/>
      <c r="K714" s="67"/>
      <c r="L714" s="24"/>
      <c r="M714" s="24"/>
      <c r="N714" s="24"/>
      <c r="O714" s="24"/>
      <c r="P714" s="49"/>
      <c r="Q714" s="49">
        <f t="shared" si="27"/>
        <v>0</v>
      </c>
      <c r="R714" s="24"/>
      <c r="S714" s="66"/>
      <c r="T714" s="56" t="e">
        <f>IF(ISBLANK(VLOOKUP($E714,'Product Master'!B:F,5,FALSE)),"-",(VLOOKUP($E714,'Product Master'!B:F,5,FALSE)))</f>
        <v>#N/A</v>
      </c>
      <c r="U714" s="140"/>
    </row>
    <row r="715" spans="1:21" ht="15">
      <c r="A715" s="24">
        <f t="shared" si="26"/>
        <v>714</v>
      </c>
      <c r="B715" s="25"/>
      <c r="C715" s="55" t="str">
        <f>IFERROR(VLOOKUP($E715,'Product Master'!B:E,2,),"Enter Data in Product Master")</f>
        <v>Enter Data in Product Master</v>
      </c>
      <c r="D715" s="24" t="e">
        <f>VLOOKUP(E715,'Product Master'!B:G,6,)</f>
        <v>#N/A</v>
      </c>
      <c r="E715" s="24"/>
      <c r="F715" s="24" t="s">
        <v>47</v>
      </c>
      <c r="G715" s="24" t="str">
        <f>IFERROR(VLOOKUP(E715,'Product Master'!B:E,3,),"-")</f>
        <v>-</v>
      </c>
      <c r="H715" s="24" t="str">
        <f>IFERROR(VLOOKUP($E715,'Product Master'!B:E,4,),"-")</f>
        <v>-</v>
      </c>
      <c r="I715" s="24"/>
      <c r="J715" s="25"/>
      <c r="K715" s="67"/>
      <c r="L715" s="24"/>
      <c r="M715" s="24"/>
      <c r="N715" s="24"/>
      <c r="O715" s="24"/>
      <c r="P715" s="49"/>
      <c r="Q715" s="49">
        <f t="shared" si="27"/>
        <v>0</v>
      </c>
      <c r="R715" s="24"/>
      <c r="S715" s="66"/>
      <c r="T715" s="56" t="e">
        <f>IF(ISBLANK(VLOOKUP($E715,'Product Master'!B:F,5,FALSE)),"-",(VLOOKUP($E715,'Product Master'!B:F,5,FALSE)))</f>
        <v>#N/A</v>
      </c>
      <c r="U715" s="140"/>
    </row>
    <row r="716" spans="1:21" ht="15">
      <c r="A716" s="24">
        <f t="shared" si="26"/>
        <v>715</v>
      </c>
      <c r="B716" s="25"/>
      <c r="C716" s="55" t="str">
        <f>IFERROR(VLOOKUP($E716,'Product Master'!B:E,2,),"Enter Data in Product Master")</f>
        <v>Enter Data in Product Master</v>
      </c>
      <c r="D716" s="24" t="e">
        <f>VLOOKUP(E716,'Product Master'!B:G,6,)</f>
        <v>#N/A</v>
      </c>
      <c r="E716" s="24"/>
      <c r="F716" s="24" t="s">
        <v>47</v>
      </c>
      <c r="G716" s="24" t="str">
        <f>IFERROR(VLOOKUP(E716,'Product Master'!B:E,3,),"-")</f>
        <v>-</v>
      </c>
      <c r="H716" s="24" t="str">
        <f>IFERROR(VLOOKUP($E716,'Product Master'!B:E,4,),"-")</f>
        <v>-</v>
      </c>
      <c r="I716" s="24"/>
      <c r="J716" s="25"/>
      <c r="K716" s="67"/>
      <c r="L716" s="24"/>
      <c r="M716" s="24"/>
      <c r="N716" s="24"/>
      <c r="O716" s="24"/>
      <c r="P716" s="49"/>
      <c r="Q716" s="49">
        <f t="shared" si="27"/>
        <v>0</v>
      </c>
      <c r="R716" s="24"/>
      <c r="S716" s="66"/>
      <c r="T716" s="56" t="e">
        <f>IF(ISBLANK(VLOOKUP($E716,'Product Master'!B:F,5,FALSE)),"-",(VLOOKUP($E716,'Product Master'!B:F,5,FALSE)))</f>
        <v>#N/A</v>
      </c>
      <c r="U716" s="140"/>
    </row>
    <row r="717" spans="1:21" ht="15">
      <c r="A717" s="24">
        <f t="shared" si="26"/>
        <v>716</v>
      </c>
      <c r="B717" s="25"/>
      <c r="C717" s="55" t="str">
        <f>IFERROR(VLOOKUP($E717,'Product Master'!B:E,2,),"Enter Data in Product Master")</f>
        <v>Enter Data in Product Master</v>
      </c>
      <c r="D717" s="24" t="e">
        <f>VLOOKUP(E717,'Product Master'!B:G,6,)</f>
        <v>#N/A</v>
      </c>
      <c r="E717" s="24"/>
      <c r="F717" s="24" t="s">
        <v>47</v>
      </c>
      <c r="G717" s="24" t="str">
        <f>IFERROR(VLOOKUP(E717,'Product Master'!B:E,3,),"-")</f>
        <v>-</v>
      </c>
      <c r="H717" s="24" t="str">
        <f>IFERROR(VLOOKUP($E717,'Product Master'!B:E,4,),"-")</f>
        <v>-</v>
      </c>
      <c r="I717" s="24"/>
      <c r="J717" s="25"/>
      <c r="K717" s="67"/>
      <c r="L717" s="24"/>
      <c r="M717" s="24"/>
      <c r="N717" s="24"/>
      <c r="O717" s="24"/>
      <c r="P717" s="49"/>
      <c r="Q717" s="49">
        <f t="shared" si="27"/>
        <v>0</v>
      </c>
      <c r="R717" s="24"/>
      <c r="S717" s="66"/>
      <c r="T717" s="56" t="e">
        <f>IF(ISBLANK(VLOOKUP($E717,'Product Master'!B:F,5,FALSE)),"-",(VLOOKUP($E717,'Product Master'!B:F,5,FALSE)))</f>
        <v>#N/A</v>
      </c>
      <c r="U717" s="140"/>
    </row>
    <row r="718" spans="1:21" ht="15">
      <c r="A718" s="24">
        <f t="shared" si="26"/>
        <v>717</v>
      </c>
      <c r="B718" s="25"/>
      <c r="C718" s="55" t="str">
        <f>IFERROR(VLOOKUP($E718,'Product Master'!B:E,2,),"Enter Data in Product Master")</f>
        <v>Enter Data in Product Master</v>
      </c>
      <c r="D718" s="24" t="e">
        <f>VLOOKUP(E718,'Product Master'!B:G,6,)</f>
        <v>#N/A</v>
      </c>
      <c r="E718" s="24"/>
      <c r="F718" s="24" t="s">
        <v>47</v>
      </c>
      <c r="G718" s="24" t="str">
        <f>IFERROR(VLOOKUP(E718,'Product Master'!B:E,3,),"-")</f>
        <v>-</v>
      </c>
      <c r="H718" s="24" t="str">
        <f>IFERROR(VLOOKUP($E718,'Product Master'!B:E,4,),"-")</f>
        <v>-</v>
      </c>
      <c r="I718" s="24"/>
      <c r="J718" s="25"/>
      <c r="K718" s="67"/>
      <c r="L718" s="24"/>
      <c r="M718" s="24"/>
      <c r="N718" s="24"/>
      <c r="O718" s="24"/>
      <c r="P718" s="49"/>
      <c r="Q718" s="49">
        <f t="shared" si="27"/>
        <v>0</v>
      </c>
      <c r="R718" s="24"/>
      <c r="S718" s="66"/>
      <c r="T718" s="56" t="e">
        <f>IF(ISBLANK(VLOOKUP($E718,'Product Master'!B:F,5,FALSE)),"-",(VLOOKUP($E718,'Product Master'!B:F,5,FALSE)))</f>
        <v>#N/A</v>
      </c>
      <c r="U718" s="140"/>
    </row>
    <row r="719" spans="1:21" ht="15">
      <c r="A719" s="24">
        <f t="shared" si="26"/>
        <v>718</v>
      </c>
      <c r="B719" s="25"/>
      <c r="C719" s="55" t="str">
        <f>IFERROR(VLOOKUP($E719,'Product Master'!B:E,2,),"Enter Data in Product Master")</f>
        <v>Enter Data in Product Master</v>
      </c>
      <c r="D719" s="24" t="e">
        <f>VLOOKUP(E719,'Product Master'!B:G,6,)</f>
        <v>#N/A</v>
      </c>
      <c r="E719" s="24"/>
      <c r="F719" s="24" t="s">
        <v>47</v>
      </c>
      <c r="G719" s="24" t="str">
        <f>IFERROR(VLOOKUP(E719,'Product Master'!B:E,3,),"-")</f>
        <v>-</v>
      </c>
      <c r="H719" s="24" t="str">
        <f>IFERROR(VLOOKUP($E719,'Product Master'!B:E,4,),"-")</f>
        <v>-</v>
      </c>
      <c r="I719" s="24"/>
      <c r="J719" s="25"/>
      <c r="K719" s="67"/>
      <c r="L719" s="24"/>
      <c r="M719" s="24"/>
      <c r="N719" s="24"/>
      <c r="O719" s="24"/>
      <c r="P719" s="49"/>
      <c r="Q719" s="49">
        <f t="shared" si="27"/>
        <v>0</v>
      </c>
      <c r="R719" s="24"/>
      <c r="S719" s="66"/>
      <c r="T719" s="56" t="e">
        <f>IF(ISBLANK(VLOOKUP($E719,'Product Master'!B:F,5,FALSE)),"-",(VLOOKUP($E719,'Product Master'!B:F,5,FALSE)))</f>
        <v>#N/A</v>
      </c>
      <c r="U719" s="140"/>
    </row>
    <row r="720" spans="1:21" ht="15">
      <c r="A720" s="24">
        <f t="shared" si="26"/>
        <v>719</v>
      </c>
      <c r="B720" s="25"/>
      <c r="C720" s="55" t="str">
        <f>IFERROR(VLOOKUP($E720,'Product Master'!B:E,2,),"Enter Data in Product Master")</f>
        <v>Enter Data in Product Master</v>
      </c>
      <c r="D720" s="24" t="e">
        <f>VLOOKUP(E720,'Product Master'!B:G,6,)</f>
        <v>#N/A</v>
      </c>
      <c r="E720" s="24"/>
      <c r="F720" s="24" t="s">
        <v>47</v>
      </c>
      <c r="G720" s="24" t="str">
        <f>IFERROR(VLOOKUP(E720,'Product Master'!B:E,3,),"-")</f>
        <v>-</v>
      </c>
      <c r="H720" s="24" t="str">
        <f>IFERROR(VLOOKUP($E720,'Product Master'!B:E,4,),"-")</f>
        <v>-</v>
      </c>
      <c r="I720" s="24"/>
      <c r="J720" s="25"/>
      <c r="K720" s="67"/>
      <c r="L720" s="24"/>
      <c r="M720" s="24"/>
      <c r="N720" s="24"/>
      <c r="O720" s="24"/>
      <c r="P720" s="49"/>
      <c r="Q720" s="49">
        <f t="shared" si="27"/>
        <v>0</v>
      </c>
      <c r="R720" s="24"/>
      <c r="S720" s="66"/>
      <c r="T720" s="56" t="e">
        <f>IF(ISBLANK(VLOOKUP($E720,'Product Master'!B:F,5,FALSE)),"-",(VLOOKUP($E720,'Product Master'!B:F,5,FALSE)))</f>
        <v>#N/A</v>
      </c>
      <c r="U720" s="140"/>
    </row>
    <row r="721" spans="1:21" ht="15">
      <c r="A721" s="24">
        <f t="shared" si="26"/>
        <v>720</v>
      </c>
      <c r="B721" s="25"/>
      <c r="C721" s="55" t="str">
        <f>IFERROR(VLOOKUP($E721,'Product Master'!B:E,2,),"Enter Data in Product Master")</f>
        <v>Enter Data in Product Master</v>
      </c>
      <c r="D721" s="24" t="e">
        <f>VLOOKUP(E721,'Product Master'!B:G,6,)</f>
        <v>#N/A</v>
      </c>
      <c r="E721" s="24"/>
      <c r="F721" s="24" t="s">
        <v>47</v>
      </c>
      <c r="G721" s="24" t="str">
        <f>IFERROR(VLOOKUP(E721,'Product Master'!B:E,3,),"-")</f>
        <v>-</v>
      </c>
      <c r="H721" s="24" t="str">
        <f>IFERROR(VLOOKUP($E721,'Product Master'!B:E,4,),"-")</f>
        <v>-</v>
      </c>
      <c r="I721" s="24"/>
      <c r="J721" s="25"/>
      <c r="K721" s="67"/>
      <c r="L721" s="24"/>
      <c r="M721" s="24"/>
      <c r="N721" s="24"/>
      <c r="O721" s="24"/>
      <c r="P721" s="49"/>
      <c r="Q721" s="49">
        <f t="shared" si="27"/>
        <v>0</v>
      </c>
      <c r="R721" s="24"/>
      <c r="S721" s="66"/>
      <c r="T721" s="56" t="e">
        <f>IF(ISBLANK(VLOOKUP($E721,'Product Master'!B:F,5,FALSE)),"-",(VLOOKUP($E721,'Product Master'!B:F,5,FALSE)))</f>
        <v>#N/A</v>
      </c>
      <c r="U721" s="140"/>
    </row>
    <row r="722" spans="1:21" ht="15">
      <c r="A722" s="24">
        <f t="shared" si="26"/>
        <v>721</v>
      </c>
      <c r="B722" s="25"/>
      <c r="C722" s="55" t="str">
        <f>IFERROR(VLOOKUP($E722,'Product Master'!B:E,2,),"Enter Data in Product Master")</f>
        <v>Enter Data in Product Master</v>
      </c>
      <c r="D722" s="24" t="e">
        <f>VLOOKUP(E722,'Product Master'!B:G,6,)</f>
        <v>#N/A</v>
      </c>
      <c r="E722" s="24"/>
      <c r="F722" s="24" t="s">
        <v>47</v>
      </c>
      <c r="G722" s="24" t="str">
        <f>IFERROR(VLOOKUP(E722,'Product Master'!B:E,3,),"-")</f>
        <v>-</v>
      </c>
      <c r="H722" s="24" t="str">
        <f>IFERROR(VLOOKUP($E722,'Product Master'!B:E,4,),"-")</f>
        <v>-</v>
      </c>
      <c r="I722" s="24"/>
      <c r="J722" s="25"/>
      <c r="K722" s="67"/>
      <c r="L722" s="24"/>
      <c r="M722" s="24"/>
      <c r="N722" s="24"/>
      <c r="O722" s="24"/>
      <c r="P722" s="49"/>
      <c r="Q722" s="49">
        <f t="shared" si="27"/>
        <v>0</v>
      </c>
      <c r="R722" s="24"/>
      <c r="S722" s="66"/>
      <c r="T722" s="56" t="e">
        <f>IF(ISBLANK(VLOOKUP($E722,'Product Master'!B:F,5,FALSE)),"-",(VLOOKUP($E722,'Product Master'!B:F,5,FALSE)))</f>
        <v>#N/A</v>
      </c>
      <c r="U722" s="140"/>
    </row>
    <row r="723" spans="1:21" ht="15">
      <c r="A723" s="24">
        <f t="shared" si="26"/>
        <v>722</v>
      </c>
      <c r="B723" s="25"/>
      <c r="C723" s="55" t="str">
        <f>IFERROR(VLOOKUP($E723,'Product Master'!B:E,2,),"Enter Data in Product Master")</f>
        <v>Enter Data in Product Master</v>
      </c>
      <c r="D723" s="24" t="e">
        <f>VLOOKUP(E723,'Product Master'!B:G,6,)</f>
        <v>#N/A</v>
      </c>
      <c r="E723" s="24"/>
      <c r="F723" s="24" t="s">
        <v>47</v>
      </c>
      <c r="G723" s="24" t="str">
        <f>IFERROR(VLOOKUP(E723,'Product Master'!B:E,3,),"-")</f>
        <v>-</v>
      </c>
      <c r="H723" s="24" t="str">
        <f>IFERROR(VLOOKUP($E723,'Product Master'!B:E,4,),"-")</f>
        <v>-</v>
      </c>
      <c r="I723" s="24"/>
      <c r="J723" s="25"/>
      <c r="K723" s="67"/>
      <c r="L723" s="24"/>
      <c r="M723" s="24"/>
      <c r="N723" s="24"/>
      <c r="O723" s="24"/>
      <c r="P723" s="49"/>
      <c r="Q723" s="49">
        <f t="shared" si="27"/>
        <v>0</v>
      </c>
      <c r="R723" s="24"/>
      <c r="S723" s="66"/>
      <c r="T723" s="56" t="e">
        <f>IF(ISBLANK(VLOOKUP($E723,'Product Master'!B:F,5,FALSE)),"-",(VLOOKUP($E723,'Product Master'!B:F,5,FALSE)))</f>
        <v>#N/A</v>
      </c>
      <c r="U723" s="140"/>
    </row>
    <row r="724" spans="1:21" ht="15">
      <c r="A724" s="24">
        <f t="shared" si="26"/>
        <v>723</v>
      </c>
      <c r="B724" s="25"/>
      <c r="C724" s="55" t="str">
        <f>IFERROR(VLOOKUP($E724,'Product Master'!B:E,2,),"Enter Data in Product Master")</f>
        <v>Enter Data in Product Master</v>
      </c>
      <c r="D724" s="24" t="e">
        <f>VLOOKUP(E724,'Product Master'!B:G,6,)</f>
        <v>#N/A</v>
      </c>
      <c r="E724" s="24"/>
      <c r="F724" s="24" t="s">
        <v>47</v>
      </c>
      <c r="G724" s="24" t="str">
        <f>IFERROR(VLOOKUP(E724,'Product Master'!B:E,3,),"-")</f>
        <v>-</v>
      </c>
      <c r="H724" s="24" t="str">
        <f>IFERROR(VLOOKUP($E724,'Product Master'!B:E,4,),"-")</f>
        <v>-</v>
      </c>
      <c r="I724" s="24"/>
      <c r="J724" s="25"/>
      <c r="K724" s="67"/>
      <c r="L724" s="24"/>
      <c r="M724" s="24"/>
      <c r="N724" s="24"/>
      <c r="O724" s="24"/>
      <c r="P724" s="49"/>
      <c r="Q724" s="49">
        <f t="shared" si="27"/>
        <v>0</v>
      </c>
      <c r="R724" s="24"/>
      <c r="S724" s="66"/>
      <c r="T724" s="56" t="e">
        <f>IF(ISBLANK(VLOOKUP($E724,'Product Master'!B:F,5,FALSE)),"-",(VLOOKUP($E724,'Product Master'!B:F,5,FALSE)))</f>
        <v>#N/A</v>
      </c>
      <c r="U724" s="140"/>
    </row>
    <row r="725" spans="1:21" ht="15">
      <c r="A725" s="24">
        <f t="shared" si="26"/>
        <v>724</v>
      </c>
      <c r="B725" s="25"/>
      <c r="C725" s="55" t="str">
        <f>IFERROR(VLOOKUP($E725,'Product Master'!B:E,2,),"Enter Data in Product Master")</f>
        <v>Enter Data in Product Master</v>
      </c>
      <c r="D725" s="24" t="e">
        <f>VLOOKUP(E725,'Product Master'!B:G,6,)</f>
        <v>#N/A</v>
      </c>
      <c r="E725" s="24"/>
      <c r="F725" s="24" t="s">
        <v>47</v>
      </c>
      <c r="G725" s="24" t="str">
        <f>IFERROR(VLOOKUP(E725,'Product Master'!B:E,3,),"-")</f>
        <v>-</v>
      </c>
      <c r="H725" s="24" t="str">
        <f>IFERROR(VLOOKUP($E725,'Product Master'!B:E,4,),"-")</f>
        <v>-</v>
      </c>
      <c r="I725" s="24"/>
      <c r="J725" s="25"/>
      <c r="K725" s="67"/>
      <c r="L725" s="24"/>
      <c r="M725" s="24"/>
      <c r="N725" s="24"/>
      <c r="O725" s="24"/>
      <c r="P725" s="49"/>
      <c r="Q725" s="49">
        <f t="shared" si="27"/>
        <v>0</v>
      </c>
      <c r="R725" s="24"/>
      <c r="S725" s="66"/>
      <c r="T725" s="56" t="e">
        <f>IF(ISBLANK(VLOOKUP($E725,'Product Master'!B:F,5,FALSE)),"-",(VLOOKUP($E725,'Product Master'!B:F,5,FALSE)))</f>
        <v>#N/A</v>
      </c>
      <c r="U725" s="140"/>
    </row>
    <row r="726" spans="1:21" ht="15">
      <c r="A726" s="24">
        <f t="shared" si="26"/>
        <v>725</v>
      </c>
      <c r="B726" s="25"/>
      <c r="C726" s="55" t="str">
        <f>IFERROR(VLOOKUP($E726,'Product Master'!B:E,2,),"Enter Data in Product Master")</f>
        <v>Enter Data in Product Master</v>
      </c>
      <c r="D726" s="24" t="e">
        <f>VLOOKUP(E726,'Product Master'!B:G,6,)</f>
        <v>#N/A</v>
      </c>
      <c r="E726" s="24"/>
      <c r="F726" s="24" t="s">
        <v>47</v>
      </c>
      <c r="G726" s="24" t="str">
        <f>IFERROR(VLOOKUP(E726,'Product Master'!B:E,3,),"-")</f>
        <v>-</v>
      </c>
      <c r="H726" s="24" t="str">
        <f>IFERROR(VLOOKUP($E726,'Product Master'!B:E,4,),"-")</f>
        <v>-</v>
      </c>
      <c r="I726" s="24"/>
      <c r="J726" s="25"/>
      <c r="K726" s="67"/>
      <c r="L726" s="24"/>
      <c r="M726" s="24"/>
      <c r="N726" s="24"/>
      <c r="O726" s="24"/>
      <c r="P726" s="49"/>
      <c r="Q726" s="49">
        <f t="shared" si="27"/>
        <v>0</v>
      </c>
      <c r="R726" s="24"/>
      <c r="S726" s="66"/>
      <c r="T726" s="56" t="e">
        <f>IF(ISBLANK(VLOOKUP($E726,'Product Master'!B:F,5,FALSE)),"-",(VLOOKUP($E726,'Product Master'!B:F,5,FALSE)))</f>
        <v>#N/A</v>
      </c>
      <c r="U726" s="140"/>
    </row>
    <row r="727" spans="1:21" ht="15">
      <c r="A727" s="24">
        <f t="shared" si="26"/>
        <v>726</v>
      </c>
      <c r="B727" s="25"/>
      <c r="C727" s="55" t="str">
        <f>IFERROR(VLOOKUP($E727,'Product Master'!B:E,2,),"Enter Data in Product Master")</f>
        <v>Enter Data in Product Master</v>
      </c>
      <c r="D727" s="24" t="e">
        <f>VLOOKUP(E727,'Product Master'!B:G,6,)</f>
        <v>#N/A</v>
      </c>
      <c r="E727" s="24"/>
      <c r="F727" s="24" t="s">
        <v>47</v>
      </c>
      <c r="G727" s="24" t="str">
        <f>IFERROR(VLOOKUP(E727,'Product Master'!B:E,3,),"-")</f>
        <v>-</v>
      </c>
      <c r="H727" s="24" t="str">
        <f>IFERROR(VLOOKUP($E727,'Product Master'!B:E,4,),"-")</f>
        <v>-</v>
      </c>
      <c r="I727" s="24"/>
      <c r="J727" s="25"/>
      <c r="K727" s="67"/>
      <c r="L727" s="24"/>
      <c r="M727" s="24"/>
      <c r="N727" s="24"/>
      <c r="O727" s="24"/>
      <c r="P727" s="49"/>
      <c r="Q727" s="49">
        <f t="shared" si="27"/>
        <v>0</v>
      </c>
      <c r="R727" s="24"/>
      <c r="S727" s="66"/>
      <c r="T727" s="56" t="e">
        <f>IF(ISBLANK(VLOOKUP($E727,'Product Master'!B:F,5,FALSE)),"-",(VLOOKUP($E727,'Product Master'!B:F,5,FALSE)))</f>
        <v>#N/A</v>
      </c>
      <c r="U727" s="140"/>
    </row>
    <row r="728" spans="1:21" ht="15">
      <c r="A728" s="24">
        <f t="shared" si="26"/>
        <v>727</v>
      </c>
      <c r="B728" s="25"/>
      <c r="C728" s="55" t="str">
        <f>IFERROR(VLOOKUP($E728,'Product Master'!B:E,2,),"Enter Data in Product Master")</f>
        <v>Enter Data in Product Master</v>
      </c>
      <c r="D728" s="24" t="e">
        <f>VLOOKUP(E728,'Product Master'!B:G,6,)</f>
        <v>#N/A</v>
      </c>
      <c r="E728" s="24"/>
      <c r="F728" s="24" t="s">
        <v>47</v>
      </c>
      <c r="G728" s="24" t="str">
        <f>IFERROR(VLOOKUP(E728,'Product Master'!B:E,3,),"-")</f>
        <v>-</v>
      </c>
      <c r="H728" s="24" t="str">
        <f>IFERROR(VLOOKUP($E728,'Product Master'!B:E,4,),"-")</f>
        <v>-</v>
      </c>
      <c r="I728" s="24"/>
      <c r="J728" s="25"/>
      <c r="K728" s="67"/>
      <c r="L728" s="24"/>
      <c r="M728" s="24"/>
      <c r="N728" s="24"/>
      <c r="O728" s="24"/>
      <c r="P728" s="49"/>
      <c r="Q728" s="49">
        <f t="shared" si="27"/>
        <v>0</v>
      </c>
      <c r="R728" s="24"/>
      <c r="S728" s="66"/>
      <c r="T728" s="56" t="e">
        <f>IF(ISBLANK(VLOOKUP($E728,'Product Master'!B:F,5,FALSE)),"-",(VLOOKUP($E728,'Product Master'!B:F,5,FALSE)))</f>
        <v>#N/A</v>
      </c>
      <c r="U728" s="140"/>
    </row>
    <row r="729" spans="1:21" ht="15">
      <c r="A729" s="24">
        <f t="shared" si="26"/>
        <v>728</v>
      </c>
      <c r="B729" s="25"/>
      <c r="C729" s="55" t="str">
        <f>IFERROR(VLOOKUP($E729,'Product Master'!B:E,2,),"Enter Data in Product Master")</f>
        <v>Enter Data in Product Master</v>
      </c>
      <c r="D729" s="24" t="e">
        <f>VLOOKUP(E729,'Product Master'!B:G,6,)</f>
        <v>#N/A</v>
      </c>
      <c r="E729" s="24"/>
      <c r="F729" s="24" t="s">
        <v>47</v>
      </c>
      <c r="G729" s="24" t="str">
        <f>IFERROR(VLOOKUP(E729,'Product Master'!B:E,3,),"-")</f>
        <v>-</v>
      </c>
      <c r="H729" s="24" t="str">
        <f>IFERROR(VLOOKUP($E729,'Product Master'!B:E,4,),"-")</f>
        <v>-</v>
      </c>
      <c r="I729" s="24"/>
      <c r="J729" s="25"/>
      <c r="K729" s="67"/>
      <c r="L729" s="24"/>
      <c r="M729" s="24"/>
      <c r="N729" s="24"/>
      <c r="O729" s="24"/>
      <c r="P729" s="49"/>
      <c r="Q729" s="49">
        <f t="shared" si="27"/>
        <v>0</v>
      </c>
      <c r="R729" s="24"/>
      <c r="S729" s="66"/>
      <c r="T729" s="56" t="e">
        <f>IF(ISBLANK(VLOOKUP($E729,'Product Master'!B:F,5,FALSE)),"-",(VLOOKUP($E729,'Product Master'!B:F,5,FALSE)))</f>
        <v>#N/A</v>
      </c>
      <c r="U729" s="140"/>
    </row>
    <row r="730" spans="1:21" ht="15">
      <c r="A730" s="24">
        <f t="shared" si="26"/>
        <v>729</v>
      </c>
      <c r="B730" s="25"/>
      <c r="C730" s="55" t="str">
        <f>IFERROR(VLOOKUP($E730,'Product Master'!B:E,2,),"Enter Data in Product Master")</f>
        <v>Enter Data in Product Master</v>
      </c>
      <c r="D730" s="24" t="e">
        <f>VLOOKUP(E730,'Product Master'!B:G,6,)</f>
        <v>#N/A</v>
      </c>
      <c r="E730" s="24"/>
      <c r="F730" s="24" t="s">
        <v>47</v>
      </c>
      <c r="G730" s="24" t="str">
        <f>IFERROR(VLOOKUP(E730,'Product Master'!B:E,3,),"-")</f>
        <v>-</v>
      </c>
      <c r="H730" s="24" t="str">
        <f>IFERROR(VLOOKUP($E730,'Product Master'!B:E,4,),"-")</f>
        <v>-</v>
      </c>
      <c r="I730" s="24"/>
      <c r="J730" s="25"/>
      <c r="K730" s="67"/>
      <c r="L730" s="24"/>
      <c r="M730" s="24"/>
      <c r="N730" s="24"/>
      <c r="O730" s="24"/>
      <c r="P730" s="49"/>
      <c r="Q730" s="49">
        <f t="shared" si="27"/>
        <v>0</v>
      </c>
      <c r="R730" s="24"/>
      <c r="S730" s="66"/>
      <c r="T730" s="56" t="e">
        <f>IF(ISBLANK(VLOOKUP($E730,'Product Master'!B:F,5,FALSE)),"-",(VLOOKUP($E730,'Product Master'!B:F,5,FALSE)))</f>
        <v>#N/A</v>
      </c>
      <c r="U730" s="140"/>
    </row>
    <row r="731" spans="1:21" ht="15">
      <c r="A731" s="24">
        <f t="shared" si="26"/>
        <v>730</v>
      </c>
      <c r="B731" s="25"/>
      <c r="C731" s="55" t="str">
        <f>IFERROR(VLOOKUP($E731,'Product Master'!B:E,2,),"Enter Data in Product Master")</f>
        <v>Enter Data in Product Master</v>
      </c>
      <c r="D731" s="24" t="e">
        <f>VLOOKUP(E731,'Product Master'!B:G,6,)</f>
        <v>#N/A</v>
      </c>
      <c r="E731" s="24"/>
      <c r="F731" s="24" t="s">
        <v>47</v>
      </c>
      <c r="G731" s="24" t="str">
        <f>IFERROR(VLOOKUP(E731,'Product Master'!B:E,3,),"-")</f>
        <v>-</v>
      </c>
      <c r="H731" s="24" t="str">
        <f>IFERROR(VLOOKUP($E731,'Product Master'!B:E,4,),"-")</f>
        <v>-</v>
      </c>
      <c r="I731" s="24"/>
      <c r="J731" s="25"/>
      <c r="K731" s="67"/>
      <c r="L731" s="24"/>
      <c r="M731" s="24"/>
      <c r="N731" s="24"/>
      <c r="O731" s="24"/>
      <c r="P731" s="49"/>
      <c r="Q731" s="49">
        <f t="shared" si="27"/>
        <v>0</v>
      </c>
      <c r="R731" s="24"/>
      <c r="S731" s="66"/>
      <c r="T731" s="56" t="e">
        <f>IF(ISBLANK(VLOOKUP($E731,'Product Master'!B:F,5,FALSE)),"-",(VLOOKUP($E731,'Product Master'!B:F,5,FALSE)))</f>
        <v>#N/A</v>
      </c>
      <c r="U731" s="140"/>
    </row>
    <row r="732" spans="1:21" ht="15">
      <c r="A732" s="24">
        <f t="shared" si="26"/>
        <v>731</v>
      </c>
      <c r="B732" s="25"/>
      <c r="C732" s="55" t="str">
        <f>IFERROR(VLOOKUP($E732,'Product Master'!B:E,2,),"Enter Data in Product Master")</f>
        <v>Enter Data in Product Master</v>
      </c>
      <c r="D732" s="24" t="e">
        <f>VLOOKUP(E732,'Product Master'!B:G,6,)</f>
        <v>#N/A</v>
      </c>
      <c r="E732" s="24"/>
      <c r="F732" s="24" t="s">
        <v>47</v>
      </c>
      <c r="G732" s="24" t="str">
        <f>IFERROR(VLOOKUP(E732,'Product Master'!B:E,3,),"-")</f>
        <v>-</v>
      </c>
      <c r="H732" s="24" t="str">
        <f>IFERROR(VLOOKUP($E732,'Product Master'!B:E,4,),"-")</f>
        <v>-</v>
      </c>
      <c r="I732" s="24"/>
      <c r="J732" s="25"/>
      <c r="K732" s="67"/>
      <c r="L732" s="24"/>
      <c r="M732" s="24"/>
      <c r="N732" s="24"/>
      <c r="O732" s="24"/>
      <c r="P732" s="49"/>
      <c r="Q732" s="49">
        <f t="shared" si="27"/>
        <v>0</v>
      </c>
      <c r="R732" s="24"/>
      <c r="S732" s="66"/>
      <c r="T732" s="56" t="e">
        <f>IF(ISBLANK(VLOOKUP($E732,'Product Master'!B:F,5,FALSE)),"-",(VLOOKUP($E732,'Product Master'!B:F,5,FALSE)))</f>
        <v>#N/A</v>
      </c>
      <c r="U732" s="140"/>
    </row>
    <row r="733" spans="1:21" ht="15">
      <c r="A733" s="24">
        <f t="shared" si="26"/>
        <v>732</v>
      </c>
      <c r="B733" s="25"/>
      <c r="C733" s="55" t="str">
        <f>IFERROR(VLOOKUP($E733,'Product Master'!B:E,2,),"Enter Data in Product Master")</f>
        <v>Enter Data in Product Master</v>
      </c>
      <c r="D733" s="24" t="e">
        <f>VLOOKUP(E733,'Product Master'!B:G,6,)</f>
        <v>#N/A</v>
      </c>
      <c r="E733" s="24"/>
      <c r="F733" s="24" t="s">
        <v>47</v>
      </c>
      <c r="G733" s="24" t="str">
        <f>IFERROR(VLOOKUP(E733,'Product Master'!B:E,3,),"-")</f>
        <v>-</v>
      </c>
      <c r="H733" s="24" t="str">
        <f>IFERROR(VLOOKUP($E733,'Product Master'!B:E,4,),"-")</f>
        <v>-</v>
      </c>
      <c r="I733" s="24"/>
      <c r="J733" s="25"/>
      <c r="K733" s="67"/>
      <c r="L733" s="24"/>
      <c r="M733" s="24"/>
      <c r="N733" s="24"/>
      <c r="O733" s="24"/>
      <c r="P733" s="49"/>
      <c r="Q733" s="49">
        <f t="shared" si="27"/>
        <v>0</v>
      </c>
      <c r="R733" s="24"/>
      <c r="S733" s="66"/>
      <c r="T733" s="56" t="e">
        <f>IF(ISBLANK(VLOOKUP($E733,'Product Master'!B:F,5,FALSE)),"-",(VLOOKUP($E733,'Product Master'!B:F,5,FALSE)))</f>
        <v>#N/A</v>
      </c>
      <c r="U733" s="140"/>
    </row>
    <row r="734" spans="1:21" ht="15">
      <c r="A734" s="24">
        <f t="shared" si="26"/>
        <v>733</v>
      </c>
      <c r="B734" s="25"/>
      <c r="C734" s="55" t="str">
        <f>IFERROR(VLOOKUP($E734,'Product Master'!B:E,2,),"Enter Data in Product Master")</f>
        <v>Enter Data in Product Master</v>
      </c>
      <c r="D734" s="24" t="e">
        <f>VLOOKUP(E734,'Product Master'!B:G,6,)</f>
        <v>#N/A</v>
      </c>
      <c r="E734" s="24"/>
      <c r="F734" s="24" t="s">
        <v>47</v>
      </c>
      <c r="G734" s="24" t="str">
        <f>IFERROR(VLOOKUP(E734,'Product Master'!B:E,3,),"-")</f>
        <v>-</v>
      </c>
      <c r="H734" s="24" t="str">
        <f>IFERROR(VLOOKUP($E734,'Product Master'!B:E,4,),"-")</f>
        <v>-</v>
      </c>
      <c r="I734" s="24"/>
      <c r="J734" s="25"/>
      <c r="K734" s="67"/>
      <c r="L734" s="24"/>
      <c r="M734" s="24"/>
      <c r="N734" s="24"/>
      <c r="O734" s="24"/>
      <c r="P734" s="49"/>
      <c r="Q734" s="49">
        <f t="shared" si="27"/>
        <v>0</v>
      </c>
      <c r="R734" s="24"/>
      <c r="S734" s="66"/>
      <c r="T734" s="56" t="e">
        <f>IF(ISBLANK(VLOOKUP($E734,'Product Master'!B:F,5,FALSE)),"-",(VLOOKUP($E734,'Product Master'!B:F,5,FALSE)))</f>
        <v>#N/A</v>
      </c>
      <c r="U734" s="140"/>
    </row>
    <row r="735" spans="1:21" ht="15">
      <c r="A735" s="24">
        <f t="shared" si="26"/>
        <v>734</v>
      </c>
      <c r="B735" s="25"/>
      <c r="C735" s="55" t="str">
        <f>IFERROR(VLOOKUP($E735,'Product Master'!B:E,2,),"Enter Data in Product Master")</f>
        <v>Enter Data in Product Master</v>
      </c>
      <c r="D735" s="24" t="e">
        <f>VLOOKUP(E735,'Product Master'!B:G,6,)</f>
        <v>#N/A</v>
      </c>
      <c r="E735" s="24"/>
      <c r="F735" s="24" t="s">
        <v>47</v>
      </c>
      <c r="G735" s="24" t="str">
        <f>IFERROR(VLOOKUP(E735,'Product Master'!B:E,3,),"-")</f>
        <v>-</v>
      </c>
      <c r="H735" s="24" t="str">
        <f>IFERROR(VLOOKUP($E735,'Product Master'!B:E,4,),"-")</f>
        <v>-</v>
      </c>
      <c r="I735" s="24"/>
      <c r="J735" s="25"/>
      <c r="K735" s="67"/>
      <c r="L735" s="24"/>
      <c r="M735" s="24"/>
      <c r="N735" s="24"/>
      <c r="O735" s="24"/>
      <c r="P735" s="49"/>
      <c r="Q735" s="49">
        <f t="shared" si="27"/>
        <v>0</v>
      </c>
      <c r="R735" s="24"/>
      <c r="S735" s="66"/>
      <c r="T735" s="56" t="e">
        <f>IF(ISBLANK(VLOOKUP($E735,'Product Master'!B:F,5,FALSE)),"-",(VLOOKUP($E735,'Product Master'!B:F,5,FALSE)))</f>
        <v>#N/A</v>
      </c>
      <c r="U735" s="140"/>
    </row>
    <row r="736" spans="1:21" ht="15">
      <c r="A736" s="24">
        <f t="shared" si="26"/>
        <v>735</v>
      </c>
      <c r="B736" s="25"/>
      <c r="C736" s="55" t="str">
        <f>IFERROR(VLOOKUP($E736,'Product Master'!B:E,2,),"Enter Data in Product Master")</f>
        <v>Enter Data in Product Master</v>
      </c>
      <c r="D736" s="24" t="e">
        <f>VLOOKUP(E736,'Product Master'!B:G,6,)</f>
        <v>#N/A</v>
      </c>
      <c r="E736" s="24"/>
      <c r="F736" s="24" t="s">
        <v>47</v>
      </c>
      <c r="G736" s="24" t="str">
        <f>IFERROR(VLOOKUP(E736,'Product Master'!B:E,3,),"-")</f>
        <v>-</v>
      </c>
      <c r="H736" s="24" t="str">
        <f>IFERROR(VLOOKUP($E736,'Product Master'!B:E,4,),"-")</f>
        <v>-</v>
      </c>
      <c r="I736" s="24"/>
      <c r="J736" s="25"/>
      <c r="K736" s="67"/>
      <c r="L736" s="24"/>
      <c r="M736" s="24"/>
      <c r="N736" s="24"/>
      <c r="O736" s="24"/>
      <c r="P736" s="49"/>
      <c r="Q736" s="49">
        <f t="shared" si="27"/>
        <v>0</v>
      </c>
      <c r="R736" s="24"/>
      <c r="S736" s="66"/>
      <c r="T736" s="56" t="e">
        <f>IF(ISBLANK(VLOOKUP($E736,'Product Master'!B:F,5,FALSE)),"-",(VLOOKUP($E736,'Product Master'!B:F,5,FALSE)))</f>
        <v>#N/A</v>
      </c>
      <c r="U736" s="140"/>
    </row>
    <row r="737" spans="1:21" ht="15">
      <c r="A737" s="24">
        <f t="shared" si="26"/>
        <v>736</v>
      </c>
      <c r="B737" s="25"/>
      <c r="C737" s="55" t="str">
        <f>IFERROR(VLOOKUP($E737,'Product Master'!B:E,2,),"Enter Data in Product Master")</f>
        <v>Enter Data in Product Master</v>
      </c>
      <c r="D737" s="24" t="e">
        <f>VLOOKUP(E737,'Product Master'!B:G,6,)</f>
        <v>#N/A</v>
      </c>
      <c r="E737" s="24"/>
      <c r="F737" s="24" t="s">
        <v>47</v>
      </c>
      <c r="G737" s="24" t="str">
        <f>IFERROR(VLOOKUP(E737,'Product Master'!B:E,3,),"-")</f>
        <v>-</v>
      </c>
      <c r="H737" s="24" t="str">
        <f>IFERROR(VLOOKUP($E737,'Product Master'!B:E,4,),"-")</f>
        <v>-</v>
      </c>
      <c r="I737" s="24"/>
      <c r="J737" s="25"/>
      <c r="K737" s="67"/>
      <c r="L737" s="24"/>
      <c r="M737" s="24"/>
      <c r="N737" s="24"/>
      <c r="O737" s="24"/>
      <c r="P737" s="49"/>
      <c r="Q737" s="49">
        <f t="shared" si="27"/>
        <v>0</v>
      </c>
      <c r="R737" s="24"/>
      <c r="S737" s="66"/>
      <c r="T737" s="56" t="e">
        <f>IF(ISBLANK(VLOOKUP($E737,'Product Master'!B:F,5,FALSE)),"-",(VLOOKUP($E737,'Product Master'!B:F,5,FALSE)))</f>
        <v>#N/A</v>
      </c>
      <c r="U737" s="140"/>
    </row>
    <row r="738" spans="1:21" ht="15">
      <c r="A738" s="24">
        <f t="shared" si="26"/>
        <v>737</v>
      </c>
      <c r="B738" s="25"/>
      <c r="C738" s="55" t="str">
        <f>IFERROR(VLOOKUP($E738,'Product Master'!B:E,2,),"Enter Data in Product Master")</f>
        <v>Enter Data in Product Master</v>
      </c>
      <c r="D738" s="24" t="e">
        <f>VLOOKUP(E738,'Product Master'!B:G,6,)</f>
        <v>#N/A</v>
      </c>
      <c r="E738" s="24"/>
      <c r="F738" s="24" t="s">
        <v>47</v>
      </c>
      <c r="G738" s="24" t="str">
        <f>IFERROR(VLOOKUP(E738,'Product Master'!B:E,3,),"-")</f>
        <v>-</v>
      </c>
      <c r="H738" s="24" t="str">
        <f>IFERROR(VLOOKUP($E738,'Product Master'!B:E,4,),"-")</f>
        <v>-</v>
      </c>
      <c r="I738" s="24"/>
      <c r="J738" s="25"/>
      <c r="K738" s="67"/>
      <c r="L738" s="24"/>
      <c r="M738" s="24"/>
      <c r="N738" s="24"/>
      <c r="O738" s="24"/>
      <c r="P738" s="49"/>
      <c r="Q738" s="49">
        <f t="shared" si="27"/>
        <v>0</v>
      </c>
      <c r="R738" s="24"/>
      <c r="S738" s="66"/>
      <c r="T738" s="56" t="e">
        <f>IF(ISBLANK(VLOOKUP($E738,'Product Master'!B:F,5,FALSE)),"-",(VLOOKUP($E738,'Product Master'!B:F,5,FALSE)))</f>
        <v>#N/A</v>
      </c>
      <c r="U738" s="140"/>
    </row>
    <row r="739" spans="1:21" ht="15">
      <c r="A739" s="24">
        <f t="shared" si="26"/>
        <v>738</v>
      </c>
      <c r="B739" s="25"/>
      <c r="C739" s="55" t="str">
        <f>IFERROR(VLOOKUP($E739,'Product Master'!B:E,2,),"Enter Data in Product Master")</f>
        <v>Enter Data in Product Master</v>
      </c>
      <c r="D739" s="24" t="e">
        <f>VLOOKUP(E739,'Product Master'!B:G,6,)</f>
        <v>#N/A</v>
      </c>
      <c r="E739" s="24"/>
      <c r="F739" s="24" t="s">
        <v>47</v>
      </c>
      <c r="G739" s="24" t="str">
        <f>IFERROR(VLOOKUP(E739,'Product Master'!B:E,3,),"-")</f>
        <v>-</v>
      </c>
      <c r="H739" s="24" t="str">
        <f>IFERROR(VLOOKUP($E739,'Product Master'!B:E,4,),"-")</f>
        <v>-</v>
      </c>
      <c r="I739" s="24"/>
      <c r="J739" s="25"/>
      <c r="K739" s="67"/>
      <c r="L739" s="24"/>
      <c r="M739" s="24"/>
      <c r="N739" s="24"/>
      <c r="O739" s="24"/>
      <c r="P739" s="49"/>
      <c r="Q739" s="49">
        <f t="shared" si="27"/>
        <v>0</v>
      </c>
      <c r="R739" s="24"/>
      <c r="S739" s="66"/>
      <c r="T739" s="56" t="e">
        <f>IF(ISBLANK(VLOOKUP($E739,'Product Master'!B:F,5,FALSE)),"-",(VLOOKUP($E739,'Product Master'!B:F,5,FALSE)))</f>
        <v>#N/A</v>
      </c>
      <c r="U739" s="140"/>
    </row>
    <row r="740" spans="1:21" ht="15">
      <c r="A740" s="24">
        <f t="shared" si="26"/>
        <v>739</v>
      </c>
      <c r="B740" s="25"/>
      <c r="C740" s="55" t="str">
        <f>IFERROR(VLOOKUP($E740,'Product Master'!B:E,2,),"Enter Data in Product Master")</f>
        <v>Enter Data in Product Master</v>
      </c>
      <c r="D740" s="24" t="e">
        <f>VLOOKUP(E740,'Product Master'!B:G,6,)</f>
        <v>#N/A</v>
      </c>
      <c r="E740" s="24"/>
      <c r="F740" s="24" t="s">
        <v>47</v>
      </c>
      <c r="G740" s="24" t="str">
        <f>IFERROR(VLOOKUP(E740,'Product Master'!B:E,3,),"-")</f>
        <v>-</v>
      </c>
      <c r="H740" s="24" t="str">
        <f>IFERROR(VLOOKUP($E740,'Product Master'!B:E,4,),"-")</f>
        <v>-</v>
      </c>
      <c r="I740" s="24"/>
      <c r="J740" s="25"/>
      <c r="K740" s="67"/>
      <c r="L740" s="24"/>
      <c r="M740" s="24"/>
      <c r="N740" s="24"/>
      <c r="O740" s="24"/>
      <c r="P740" s="49"/>
      <c r="Q740" s="49">
        <f t="shared" si="27"/>
        <v>0</v>
      </c>
      <c r="R740" s="24"/>
      <c r="S740" s="66"/>
      <c r="T740" s="56" t="e">
        <f>IF(ISBLANK(VLOOKUP($E740,'Product Master'!B:F,5,FALSE)),"-",(VLOOKUP($E740,'Product Master'!B:F,5,FALSE)))</f>
        <v>#N/A</v>
      </c>
      <c r="U740" s="140"/>
    </row>
    <row r="741" spans="1:21" ht="15">
      <c r="A741" s="24">
        <f t="shared" si="26"/>
        <v>740</v>
      </c>
      <c r="B741" s="25"/>
      <c r="C741" s="55" t="str">
        <f>IFERROR(VLOOKUP($E741,'Product Master'!B:E,2,),"Enter Data in Product Master")</f>
        <v>Enter Data in Product Master</v>
      </c>
      <c r="D741" s="24" t="e">
        <f>VLOOKUP(E741,'Product Master'!B:G,6,)</f>
        <v>#N/A</v>
      </c>
      <c r="E741" s="24"/>
      <c r="F741" s="24" t="s">
        <v>47</v>
      </c>
      <c r="G741" s="24" t="str">
        <f>IFERROR(VLOOKUP(E741,'Product Master'!B:E,3,),"-")</f>
        <v>-</v>
      </c>
      <c r="H741" s="24" t="str">
        <f>IFERROR(VLOOKUP($E741,'Product Master'!B:E,4,),"-")</f>
        <v>-</v>
      </c>
      <c r="I741" s="24"/>
      <c r="J741" s="25"/>
      <c r="K741" s="67"/>
      <c r="L741" s="24"/>
      <c r="M741" s="24"/>
      <c r="N741" s="24"/>
      <c r="O741" s="24"/>
      <c r="P741" s="49"/>
      <c r="Q741" s="49">
        <f t="shared" si="27"/>
        <v>0</v>
      </c>
      <c r="R741" s="24"/>
      <c r="S741" s="66"/>
      <c r="T741" s="56" t="e">
        <f>IF(ISBLANK(VLOOKUP($E741,'Product Master'!B:F,5,FALSE)),"-",(VLOOKUP($E741,'Product Master'!B:F,5,FALSE)))</f>
        <v>#N/A</v>
      </c>
      <c r="U741" s="140"/>
    </row>
    <row r="742" spans="1:21" ht="15">
      <c r="A742" s="24">
        <f t="shared" si="26"/>
        <v>741</v>
      </c>
      <c r="B742" s="25"/>
      <c r="C742" s="55" t="str">
        <f>IFERROR(VLOOKUP($E742,'Product Master'!B:E,2,),"Enter Data in Product Master")</f>
        <v>Enter Data in Product Master</v>
      </c>
      <c r="D742" s="24" t="e">
        <f>VLOOKUP(E742,'Product Master'!B:G,6,)</f>
        <v>#N/A</v>
      </c>
      <c r="E742" s="24"/>
      <c r="F742" s="24" t="s">
        <v>47</v>
      </c>
      <c r="G742" s="24" t="str">
        <f>IFERROR(VLOOKUP(E742,'Product Master'!B:E,3,),"-")</f>
        <v>-</v>
      </c>
      <c r="H742" s="24" t="str">
        <f>IFERROR(VLOOKUP($E742,'Product Master'!B:E,4,),"-")</f>
        <v>-</v>
      </c>
      <c r="I742" s="24"/>
      <c r="J742" s="25"/>
      <c r="K742" s="67"/>
      <c r="L742" s="24"/>
      <c r="M742" s="24"/>
      <c r="N742" s="24"/>
      <c r="O742" s="24"/>
      <c r="P742" s="49"/>
      <c r="Q742" s="49">
        <f t="shared" si="27"/>
        <v>0</v>
      </c>
      <c r="R742" s="24"/>
      <c r="S742" s="66"/>
      <c r="T742" s="56" t="e">
        <f>IF(ISBLANK(VLOOKUP($E742,'Product Master'!B:F,5,FALSE)),"-",(VLOOKUP($E742,'Product Master'!B:F,5,FALSE)))</f>
        <v>#N/A</v>
      </c>
      <c r="U742" s="140"/>
    </row>
    <row r="743" spans="1:21" ht="15">
      <c r="A743" s="24">
        <f t="shared" si="26"/>
        <v>742</v>
      </c>
      <c r="B743" s="25"/>
      <c r="C743" s="55" t="str">
        <f>IFERROR(VLOOKUP($E743,'Product Master'!B:E,2,),"Enter Data in Product Master")</f>
        <v>Enter Data in Product Master</v>
      </c>
      <c r="D743" s="24" t="e">
        <f>VLOOKUP(E743,'Product Master'!B:G,6,)</f>
        <v>#N/A</v>
      </c>
      <c r="E743" s="24"/>
      <c r="F743" s="24" t="s">
        <v>47</v>
      </c>
      <c r="G743" s="24" t="str">
        <f>IFERROR(VLOOKUP(E743,'Product Master'!B:E,3,),"-")</f>
        <v>-</v>
      </c>
      <c r="H743" s="24" t="str">
        <f>IFERROR(VLOOKUP($E743,'Product Master'!B:E,4,),"-")</f>
        <v>-</v>
      </c>
      <c r="I743" s="24"/>
      <c r="J743" s="25"/>
      <c r="K743" s="67"/>
      <c r="L743" s="24"/>
      <c r="M743" s="24"/>
      <c r="N743" s="24"/>
      <c r="O743" s="24"/>
      <c r="P743" s="49"/>
      <c r="Q743" s="49">
        <f t="shared" si="27"/>
        <v>0</v>
      </c>
      <c r="R743" s="24"/>
      <c r="S743" s="66"/>
      <c r="T743" s="56" t="e">
        <f>IF(ISBLANK(VLOOKUP($E743,'Product Master'!B:F,5,FALSE)),"-",(VLOOKUP($E743,'Product Master'!B:F,5,FALSE)))</f>
        <v>#N/A</v>
      </c>
      <c r="U743" s="140"/>
    </row>
    <row r="744" spans="1:21" ht="15">
      <c r="A744" s="24">
        <f t="shared" si="26"/>
        <v>743</v>
      </c>
      <c r="B744" s="25"/>
      <c r="C744" s="55" t="str">
        <f>IFERROR(VLOOKUP($E744,'Product Master'!B:E,2,),"Enter Data in Product Master")</f>
        <v>Enter Data in Product Master</v>
      </c>
      <c r="D744" s="24" t="e">
        <f>VLOOKUP(E744,'Product Master'!B:G,6,)</f>
        <v>#N/A</v>
      </c>
      <c r="E744" s="24"/>
      <c r="F744" s="24" t="s">
        <v>47</v>
      </c>
      <c r="G744" s="24" t="str">
        <f>IFERROR(VLOOKUP(E744,'Product Master'!B:E,3,),"-")</f>
        <v>-</v>
      </c>
      <c r="H744" s="24" t="str">
        <f>IFERROR(VLOOKUP($E744,'Product Master'!B:E,4,),"-")</f>
        <v>-</v>
      </c>
      <c r="I744" s="24"/>
      <c r="J744" s="25"/>
      <c r="K744" s="67"/>
      <c r="L744" s="24"/>
      <c r="M744" s="24"/>
      <c r="N744" s="24"/>
      <c r="O744" s="24"/>
      <c r="P744" s="49"/>
      <c r="Q744" s="49">
        <f t="shared" si="27"/>
        <v>0</v>
      </c>
      <c r="R744" s="24"/>
      <c r="S744" s="66"/>
      <c r="T744" s="56" t="e">
        <f>IF(ISBLANK(VLOOKUP($E744,'Product Master'!B:F,5,FALSE)),"-",(VLOOKUP($E744,'Product Master'!B:F,5,FALSE)))</f>
        <v>#N/A</v>
      </c>
      <c r="U744" s="140"/>
    </row>
    <row r="745" spans="1:21" ht="15">
      <c r="A745" s="24">
        <f t="shared" si="26"/>
        <v>744</v>
      </c>
      <c r="B745" s="25"/>
      <c r="C745" s="55" t="str">
        <f>IFERROR(VLOOKUP($E745,'Product Master'!B:E,2,),"Enter Data in Product Master")</f>
        <v>Enter Data in Product Master</v>
      </c>
      <c r="D745" s="24" t="e">
        <f>VLOOKUP(E745,'Product Master'!B:G,6,)</f>
        <v>#N/A</v>
      </c>
      <c r="E745" s="24"/>
      <c r="F745" s="24" t="s">
        <v>47</v>
      </c>
      <c r="G745" s="24" t="str">
        <f>IFERROR(VLOOKUP(E745,'Product Master'!B:E,3,),"-")</f>
        <v>-</v>
      </c>
      <c r="H745" s="24" t="str">
        <f>IFERROR(VLOOKUP($E745,'Product Master'!B:E,4,),"-")</f>
        <v>-</v>
      </c>
      <c r="I745" s="24"/>
      <c r="J745" s="25"/>
      <c r="K745" s="67"/>
      <c r="L745" s="24"/>
      <c r="M745" s="24"/>
      <c r="N745" s="24"/>
      <c r="O745" s="24"/>
      <c r="P745" s="49"/>
      <c r="Q745" s="49">
        <f t="shared" si="27"/>
        <v>0</v>
      </c>
      <c r="R745" s="24"/>
      <c r="S745" s="66"/>
      <c r="T745" s="56" t="e">
        <f>IF(ISBLANK(VLOOKUP($E745,'Product Master'!B:F,5,FALSE)),"-",(VLOOKUP($E745,'Product Master'!B:F,5,FALSE)))</f>
        <v>#N/A</v>
      </c>
      <c r="U745" s="140"/>
    </row>
    <row r="746" spans="1:21" ht="15">
      <c r="A746" s="24">
        <f t="shared" si="26"/>
        <v>745</v>
      </c>
      <c r="B746" s="25"/>
      <c r="C746" s="55" t="str">
        <f>IFERROR(VLOOKUP($E746,'Product Master'!B:E,2,),"Enter Data in Product Master")</f>
        <v>Enter Data in Product Master</v>
      </c>
      <c r="D746" s="24" t="e">
        <f>VLOOKUP(E746,'Product Master'!B:G,6,)</f>
        <v>#N/A</v>
      </c>
      <c r="E746" s="24"/>
      <c r="F746" s="24" t="s">
        <v>47</v>
      </c>
      <c r="G746" s="24" t="str">
        <f>IFERROR(VLOOKUP(E746,'Product Master'!B:E,3,),"-")</f>
        <v>-</v>
      </c>
      <c r="H746" s="24" t="str">
        <f>IFERROR(VLOOKUP($E746,'Product Master'!B:E,4,),"-")</f>
        <v>-</v>
      </c>
      <c r="I746" s="24"/>
      <c r="J746" s="25"/>
      <c r="K746" s="67"/>
      <c r="L746" s="24"/>
      <c r="M746" s="24"/>
      <c r="N746" s="24"/>
      <c r="O746" s="24"/>
      <c r="P746" s="49"/>
      <c r="Q746" s="49">
        <f t="shared" si="27"/>
        <v>0</v>
      </c>
      <c r="R746" s="24"/>
      <c r="S746" s="66"/>
      <c r="T746" s="56" t="e">
        <f>IF(ISBLANK(VLOOKUP($E746,'Product Master'!B:F,5,FALSE)),"-",(VLOOKUP($E746,'Product Master'!B:F,5,FALSE)))</f>
        <v>#N/A</v>
      </c>
      <c r="U746" s="140"/>
    </row>
    <row r="747" spans="1:21" ht="15">
      <c r="A747" s="24">
        <f t="shared" si="26"/>
        <v>746</v>
      </c>
      <c r="B747" s="25"/>
      <c r="C747" s="55" t="str">
        <f>IFERROR(VLOOKUP($E747,'Product Master'!B:E,2,),"Enter Data in Product Master")</f>
        <v>Enter Data in Product Master</v>
      </c>
      <c r="D747" s="24" t="e">
        <f>VLOOKUP(E747,'Product Master'!B:G,6,)</f>
        <v>#N/A</v>
      </c>
      <c r="E747" s="24"/>
      <c r="F747" s="24" t="s">
        <v>47</v>
      </c>
      <c r="G747" s="24" t="str">
        <f>IFERROR(VLOOKUP(E747,'Product Master'!B:E,3,),"-")</f>
        <v>-</v>
      </c>
      <c r="H747" s="24" t="str">
        <f>IFERROR(VLOOKUP($E747,'Product Master'!B:E,4,),"-")</f>
        <v>-</v>
      </c>
      <c r="I747" s="24"/>
      <c r="J747" s="25"/>
      <c r="K747" s="67"/>
      <c r="L747" s="24"/>
      <c r="M747" s="24"/>
      <c r="N747" s="24"/>
      <c r="O747" s="24"/>
      <c r="P747" s="49"/>
      <c r="Q747" s="49">
        <f t="shared" si="27"/>
        <v>0</v>
      </c>
      <c r="R747" s="24"/>
      <c r="S747" s="66"/>
      <c r="T747" s="56" t="e">
        <f>IF(ISBLANK(VLOOKUP($E747,'Product Master'!B:F,5,FALSE)),"-",(VLOOKUP($E747,'Product Master'!B:F,5,FALSE)))</f>
        <v>#N/A</v>
      </c>
      <c r="U747" s="140"/>
    </row>
    <row r="748" spans="1:21" ht="15">
      <c r="A748" s="24">
        <f t="shared" si="26"/>
        <v>747</v>
      </c>
      <c r="B748" s="25"/>
      <c r="C748" s="55" t="str">
        <f>IFERROR(VLOOKUP($E748,'Product Master'!B:E,2,),"Enter Data in Product Master")</f>
        <v>Enter Data in Product Master</v>
      </c>
      <c r="D748" s="24" t="e">
        <f>VLOOKUP(E748,'Product Master'!B:G,6,)</f>
        <v>#N/A</v>
      </c>
      <c r="E748" s="24"/>
      <c r="F748" s="24" t="s">
        <v>47</v>
      </c>
      <c r="G748" s="24" t="str">
        <f>IFERROR(VLOOKUP(E748,'Product Master'!B:E,3,),"-")</f>
        <v>-</v>
      </c>
      <c r="H748" s="24" t="str">
        <f>IFERROR(VLOOKUP($E748,'Product Master'!B:E,4,),"-")</f>
        <v>-</v>
      </c>
      <c r="I748" s="24"/>
      <c r="J748" s="25"/>
      <c r="K748" s="67"/>
      <c r="L748" s="24"/>
      <c r="M748" s="24"/>
      <c r="N748" s="24"/>
      <c r="O748" s="24"/>
      <c r="P748" s="49"/>
      <c r="Q748" s="49">
        <f t="shared" si="27"/>
        <v>0</v>
      </c>
      <c r="R748" s="24"/>
      <c r="S748" s="66"/>
      <c r="T748" s="56" t="e">
        <f>IF(ISBLANK(VLOOKUP($E748,'Product Master'!B:F,5,FALSE)),"-",(VLOOKUP($E748,'Product Master'!B:F,5,FALSE)))</f>
        <v>#N/A</v>
      </c>
      <c r="U748" s="140"/>
    </row>
    <row r="749" spans="1:21" ht="15">
      <c r="A749" s="24">
        <f t="shared" si="26"/>
        <v>748</v>
      </c>
      <c r="B749" s="25"/>
      <c r="C749" s="55" t="str">
        <f>IFERROR(VLOOKUP($E749,'Product Master'!B:E,2,),"Enter Data in Product Master")</f>
        <v>Enter Data in Product Master</v>
      </c>
      <c r="D749" s="24" t="e">
        <f>VLOOKUP(E749,'Product Master'!B:G,6,)</f>
        <v>#N/A</v>
      </c>
      <c r="E749" s="24"/>
      <c r="F749" s="24" t="s">
        <v>47</v>
      </c>
      <c r="G749" s="24" t="str">
        <f>IFERROR(VLOOKUP(E749,'Product Master'!B:E,3,),"-")</f>
        <v>-</v>
      </c>
      <c r="H749" s="24" t="str">
        <f>IFERROR(VLOOKUP($E749,'Product Master'!B:E,4,),"-")</f>
        <v>-</v>
      </c>
      <c r="I749" s="24"/>
      <c r="J749" s="25"/>
      <c r="K749" s="67"/>
      <c r="L749" s="24"/>
      <c r="M749" s="24"/>
      <c r="N749" s="24"/>
      <c r="O749" s="24"/>
      <c r="P749" s="49"/>
      <c r="Q749" s="49">
        <f t="shared" si="27"/>
        <v>0</v>
      </c>
      <c r="R749" s="24"/>
      <c r="S749" s="66"/>
      <c r="T749" s="56" t="e">
        <f>IF(ISBLANK(VLOOKUP($E749,'Product Master'!B:F,5,FALSE)),"-",(VLOOKUP($E749,'Product Master'!B:F,5,FALSE)))</f>
        <v>#N/A</v>
      </c>
      <c r="U749" s="140"/>
    </row>
    <row r="750" spans="1:21" ht="15">
      <c r="A750" s="24">
        <f t="shared" si="26"/>
        <v>749</v>
      </c>
      <c r="B750" s="25"/>
      <c r="C750" s="55" t="str">
        <f>IFERROR(VLOOKUP($E750,'Product Master'!B:E,2,),"Enter Data in Product Master")</f>
        <v>Enter Data in Product Master</v>
      </c>
      <c r="D750" s="24" t="e">
        <f>VLOOKUP(E750,'Product Master'!B:G,6,)</f>
        <v>#N/A</v>
      </c>
      <c r="E750" s="24"/>
      <c r="F750" s="24" t="s">
        <v>47</v>
      </c>
      <c r="G750" s="24" t="str">
        <f>IFERROR(VLOOKUP(E750,'Product Master'!B:E,3,),"-")</f>
        <v>-</v>
      </c>
      <c r="H750" s="24" t="str">
        <f>IFERROR(VLOOKUP($E750,'Product Master'!B:E,4,),"-")</f>
        <v>-</v>
      </c>
      <c r="I750" s="24"/>
      <c r="J750" s="25"/>
      <c r="K750" s="67"/>
      <c r="L750" s="24"/>
      <c r="M750" s="24"/>
      <c r="N750" s="24"/>
      <c r="O750" s="24"/>
      <c r="P750" s="49"/>
      <c r="Q750" s="49">
        <f t="shared" si="27"/>
        <v>0</v>
      </c>
      <c r="R750" s="24"/>
      <c r="S750" s="66"/>
      <c r="T750" s="56" t="e">
        <f>IF(ISBLANK(VLOOKUP($E750,'Product Master'!B:F,5,FALSE)),"-",(VLOOKUP($E750,'Product Master'!B:F,5,FALSE)))</f>
        <v>#N/A</v>
      </c>
      <c r="U750" s="140"/>
    </row>
    <row r="751" spans="1:21" ht="15">
      <c r="A751" s="24">
        <f t="shared" si="26"/>
        <v>750</v>
      </c>
      <c r="B751" s="25"/>
      <c r="C751" s="55" t="str">
        <f>IFERROR(VLOOKUP($E751,'Product Master'!B:E,2,),"Enter Data in Product Master")</f>
        <v>Enter Data in Product Master</v>
      </c>
      <c r="D751" s="24" t="e">
        <f>VLOOKUP(E751,'Product Master'!B:G,6,)</f>
        <v>#N/A</v>
      </c>
      <c r="E751" s="24"/>
      <c r="F751" s="24" t="s">
        <v>47</v>
      </c>
      <c r="G751" s="24" t="str">
        <f>IFERROR(VLOOKUP(E751,'Product Master'!B:E,3,),"-")</f>
        <v>-</v>
      </c>
      <c r="H751" s="24" t="str">
        <f>IFERROR(VLOOKUP($E751,'Product Master'!B:E,4,),"-")</f>
        <v>-</v>
      </c>
      <c r="I751" s="24"/>
      <c r="J751" s="25"/>
      <c r="K751" s="67"/>
      <c r="L751" s="24"/>
      <c r="M751" s="24"/>
      <c r="N751" s="24"/>
      <c r="O751" s="24"/>
      <c r="P751" s="49"/>
      <c r="Q751" s="49">
        <f t="shared" si="27"/>
        <v>0</v>
      </c>
      <c r="R751" s="24"/>
      <c r="S751" s="66"/>
      <c r="T751" s="56" t="e">
        <f>IF(ISBLANK(VLOOKUP($E751,'Product Master'!B:F,5,FALSE)),"-",(VLOOKUP($E751,'Product Master'!B:F,5,FALSE)))</f>
        <v>#N/A</v>
      </c>
      <c r="U751" s="140"/>
    </row>
    <row r="752" spans="1:21" ht="15">
      <c r="A752" s="24">
        <f t="shared" si="26"/>
        <v>751</v>
      </c>
      <c r="B752" s="25"/>
      <c r="C752" s="55" t="str">
        <f>IFERROR(VLOOKUP($E752,'Product Master'!B:E,2,),"Enter Data in Product Master")</f>
        <v>Enter Data in Product Master</v>
      </c>
      <c r="D752" s="24" t="e">
        <f>VLOOKUP(E752,'Product Master'!B:G,6,)</f>
        <v>#N/A</v>
      </c>
      <c r="E752" s="24"/>
      <c r="F752" s="24" t="s">
        <v>47</v>
      </c>
      <c r="G752" s="24" t="str">
        <f>IFERROR(VLOOKUP(E752,'Product Master'!B:E,3,),"-")</f>
        <v>-</v>
      </c>
      <c r="H752" s="24" t="str">
        <f>IFERROR(VLOOKUP($E752,'Product Master'!B:E,4,),"-")</f>
        <v>-</v>
      </c>
      <c r="I752" s="24"/>
      <c r="J752" s="25"/>
      <c r="K752" s="67"/>
      <c r="L752" s="24"/>
      <c r="M752" s="24"/>
      <c r="N752" s="24"/>
      <c r="O752" s="24"/>
      <c r="P752" s="49"/>
      <c r="Q752" s="49">
        <f t="shared" si="27"/>
        <v>0</v>
      </c>
      <c r="R752" s="24"/>
      <c r="S752" s="66"/>
      <c r="T752" s="56" t="e">
        <f>IF(ISBLANK(VLOOKUP($E752,'Product Master'!B:F,5,FALSE)),"-",(VLOOKUP($E752,'Product Master'!B:F,5,FALSE)))</f>
        <v>#N/A</v>
      </c>
      <c r="U752" s="140"/>
    </row>
    <row r="753" spans="1:21" ht="15">
      <c r="A753" s="24">
        <f t="shared" si="26"/>
        <v>752</v>
      </c>
      <c r="B753" s="25"/>
      <c r="C753" s="55" t="str">
        <f>IFERROR(VLOOKUP($E753,'Product Master'!B:E,2,),"Enter Data in Product Master")</f>
        <v>Enter Data in Product Master</v>
      </c>
      <c r="D753" s="24" t="e">
        <f>VLOOKUP(E753,'Product Master'!B:G,6,)</f>
        <v>#N/A</v>
      </c>
      <c r="E753" s="24"/>
      <c r="F753" s="24" t="s">
        <v>47</v>
      </c>
      <c r="G753" s="24" t="str">
        <f>IFERROR(VLOOKUP(E753,'Product Master'!B:E,3,),"-")</f>
        <v>-</v>
      </c>
      <c r="H753" s="24" t="str">
        <f>IFERROR(VLOOKUP($E753,'Product Master'!B:E,4,),"-")</f>
        <v>-</v>
      </c>
      <c r="I753" s="24"/>
      <c r="J753" s="25"/>
      <c r="K753" s="67"/>
      <c r="L753" s="24"/>
      <c r="M753" s="24"/>
      <c r="N753" s="24"/>
      <c r="O753" s="24"/>
      <c r="P753" s="49"/>
      <c r="Q753" s="49">
        <f t="shared" si="27"/>
        <v>0</v>
      </c>
      <c r="R753" s="24"/>
      <c r="S753" s="66"/>
      <c r="T753" s="56" t="e">
        <f>IF(ISBLANK(VLOOKUP($E753,'Product Master'!B:F,5,FALSE)),"-",(VLOOKUP($E753,'Product Master'!B:F,5,FALSE)))</f>
        <v>#N/A</v>
      </c>
      <c r="U753" s="140"/>
    </row>
    <row r="754" spans="1:21" ht="15">
      <c r="A754" s="24">
        <f t="shared" si="26"/>
        <v>753</v>
      </c>
      <c r="B754" s="25"/>
      <c r="C754" s="55" t="str">
        <f>IFERROR(VLOOKUP($E754,'Product Master'!B:E,2,),"Enter Data in Product Master")</f>
        <v>Enter Data in Product Master</v>
      </c>
      <c r="D754" s="24" t="e">
        <f>VLOOKUP(E754,'Product Master'!B:G,6,)</f>
        <v>#N/A</v>
      </c>
      <c r="E754" s="24"/>
      <c r="F754" s="24" t="s">
        <v>47</v>
      </c>
      <c r="G754" s="24" t="str">
        <f>IFERROR(VLOOKUP(E754,'Product Master'!B:E,3,),"-")</f>
        <v>-</v>
      </c>
      <c r="H754" s="24" t="str">
        <f>IFERROR(VLOOKUP($E754,'Product Master'!B:E,4,),"-")</f>
        <v>-</v>
      </c>
      <c r="I754" s="24"/>
      <c r="J754" s="25"/>
      <c r="K754" s="67"/>
      <c r="L754" s="24"/>
      <c r="M754" s="24"/>
      <c r="N754" s="24"/>
      <c r="O754" s="24"/>
      <c r="P754" s="49"/>
      <c r="Q754" s="49">
        <f t="shared" si="27"/>
        <v>0</v>
      </c>
      <c r="R754" s="24"/>
      <c r="S754" s="66"/>
      <c r="T754" s="56" t="e">
        <f>IF(ISBLANK(VLOOKUP($E754,'Product Master'!B:F,5,FALSE)),"-",(VLOOKUP($E754,'Product Master'!B:F,5,FALSE)))</f>
        <v>#N/A</v>
      </c>
      <c r="U754" s="140"/>
    </row>
    <row r="755" spans="1:21" ht="15">
      <c r="A755" s="24">
        <f t="shared" si="26"/>
        <v>754</v>
      </c>
      <c r="B755" s="25"/>
      <c r="C755" s="55" t="str">
        <f>IFERROR(VLOOKUP($E755,'Product Master'!B:E,2,),"Enter Data in Product Master")</f>
        <v>Enter Data in Product Master</v>
      </c>
      <c r="D755" s="24" t="e">
        <f>VLOOKUP(E755,'Product Master'!B:G,6,)</f>
        <v>#N/A</v>
      </c>
      <c r="E755" s="24"/>
      <c r="F755" s="24" t="s">
        <v>47</v>
      </c>
      <c r="G755" s="24" t="str">
        <f>IFERROR(VLOOKUP(E755,'Product Master'!B:E,3,),"-")</f>
        <v>-</v>
      </c>
      <c r="H755" s="24" t="str">
        <f>IFERROR(VLOOKUP($E755,'Product Master'!B:E,4,),"-")</f>
        <v>-</v>
      </c>
      <c r="I755" s="24"/>
      <c r="J755" s="25"/>
      <c r="K755" s="67"/>
      <c r="L755" s="24"/>
      <c r="M755" s="24"/>
      <c r="N755" s="24"/>
      <c r="O755" s="24"/>
      <c r="P755" s="49"/>
      <c r="Q755" s="49">
        <f t="shared" si="27"/>
        <v>0</v>
      </c>
      <c r="R755" s="24"/>
      <c r="S755" s="66"/>
      <c r="T755" s="56" t="e">
        <f>IF(ISBLANK(VLOOKUP($E755,'Product Master'!B:F,5,FALSE)),"-",(VLOOKUP($E755,'Product Master'!B:F,5,FALSE)))</f>
        <v>#N/A</v>
      </c>
      <c r="U755" s="140"/>
    </row>
    <row r="756" spans="1:21" ht="15">
      <c r="A756" s="24">
        <f t="shared" si="26"/>
        <v>755</v>
      </c>
      <c r="B756" s="25"/>
      <c r="C756" s="55" t="str">
        <f>IFERROR(VLOOKUP($E756,'Product Master'!B:E,2,),"Enter Data in Product Master")</f>
        <v>Enter Data in Product Master</v>
      </c>
      <c r="D756" s="24" t="e">
        <f>VLOOKUP(E756,'Product Master'!B:G,6,)</f>
        <v>#N/A</v>
      </c>
      <c r="E756" s="24"/>
      <c r="F756" s="24" t="s">
        <v>47</v>
      </c>
      <c r="G756" s="24" t="str">
        <f>IFERROR(VLOOKUP(E756,'Product Master'!B:E,3,),"-")</f>
        <v>-</v>
      </c>
      <c r="H756" s="24" t="str">
        <f>IFERROR(VLOOKUP($E756,'Product Master'!B:E,4,),"-")</f>
        <v>-</v>
      </c>
      <c r="I756" s="24"/>
      <c r="J756" s="25"/>
      <c r="K756" s="67"/>
      <c r="L756" s="24"/>
      <c r="M756" s="24"/>
      <c r="N756" s="24"/>
      <c r="O756" s="24"/>
      <c r="P756" s="49"/>
      <c r="Q756" s="49">
        <f t="shared" si="27"/>
        <v>0</v>
      </c>
      <c r="R756" s="24"/>
      <c r="S756" s="66"/>
      <c r="T756" s="56" t="e">
        <f>IF(ISBLANK(VLOOKUP($E756,'Product Master'!B:F,5,FALSE)),"-",(VLOOKUP($E756,'Product Master'!B:F,5,FALSE)))</f>
        <v>#N/A</v>
      </c>
      <c r="U756" s="140"/>
    </row>
    <row r="757" spans="1:21" ht="15">
      <c r="A757" s="24">
        <f t="shared" si="26"/>
        <v>756</v>
      </c>
      <c r="B757" s="25"/>
      <c r="C757" s="55" t="str">
        <f>IFERROR(VLOOKUP($E757,'Product Master'!B:E,2,),"Enter Data in Product Master")</f>
        <v>Enter Data in Product Master</v>
      </c>
      <c r="D757" s="24" t="e">
        <f>VLOOKUP(E757,'Product Master'!B:G,6,)</f>
        <v>#N/A</v>
      </c>
      <c r="E757" s="24"/>
      <c r="F757" s="24" t="s">
        <v>47</v>
      </c>
      <c r="G757" s="24" t="str">
        <f>IFERROR(VLOOKUP(E757,'Product Master'!B:E,3,),"-")</f>
        <v>-</v>
      </c>
      <c r="H757" s="24" t="str">
        <f>IFERROR(VLOOKUP($E757,'Product Master'!B:E,4,),"-")</f>
        <v>-</v>
      </c>
      <c r="I757" s="24"/>
      <c r="J757" s="25"/>
      <c r="K757" s="67"/>
      <c r="L757" s="24"/>
      <c r="M757" s="24"/>
      <c r="N757" s="24"/>
      <c r="O757" s="24"/>
      <c r="P757" s="49"/>
      <c r="Q757" s="49">
        <f t="shared" si="27"/>
        <v>0</v>
      </c>
      <c r="R757" s="24"/>
      <c r="S757" s="66"/>
      <c r="T757" s="56" t="e">
        <f>IF(ISBLANK(VLOOKUP($E757,'Product Master'!B:F,5,FALSE)),"-",(VLOOKUP($E757,'Product Master'!B:F,5,FALSE)))</f>
        <v>#N/A</v>
      </c>
      <c r="U757" s="140"/>
    </row>
    <row r="758" spans="1:21" ht="15">
      <c r="A758" s="24">
        <f t="shared" si="26"/>
        <v>757</v>
      </c>
      <c r="B758" s="25"/>
      <c r="C758" s="55" t="str">
        <f>IFERROR(VLOOKUP($E758,'Product Master'!B:E,2,),"Enter Data in Product Master")</f>
        <v>Enter Data in Product Master</v>
      </c>
      <c r="D758" s="24" t="e">
        <f>VLOOKUP(E758,'Product Master'!B:G,6,)</f>
        <v>#N/A</v>
      </c>
      <c r="E758" s="24"/>
      <c r="F758" s="24" t="s">
        <v>47</v>
      </c>
      <c r="G758" s="24" t="str">
        <f>IFERROR(VLOOKUP(E758,'Product Master'!B:E,3,),"-")</f>
        <v>-</v>
      </c>
      <c r="H758" s="24" t="str">
        <f>IFERROR(VLOOKUP($E758,'Product Master'!B:E,4,),"-")</f>
        <v>-</v>
      </c>
      <c r="I758" s="24"/>
      <c r="J758" s="25"/>
      <c r="K758" s="67"/>
      <c r="L758" s="24"/>
      <c r="M758" s="24"/>
      <c r="N758" s="24"/>
      <c r="O758" s="24"/>
      <c r="P758" s="49"/>
      <c r="Q758" s="49">
        <f t="shared" si="27"/>
        <v>0</v>
      </c>
      <c r="R758" s="24"/>
      <c r="S758" s="66"/>
      <c r="T758" s="56" t="e">
        <f>IF(ISBLANK(VLOOKUP($E758,'Product Master'!B:F,5,FALSE)),"-",(VLOOKUP($E758,'Product Master'!B:F,5,FALSE)))</f>
        <v>#N/A</v>
      </c>
      <c r="U758" s="140"/>
    </row>
    <row r="759" spans="1:21" ht="15">
      <c r="A759" s="24">
        <f t="shared" si="26"/>
        <v>758</v>
      </c>
      <c r="B759" s="25"/>
      <c r="C759" s="55" t="str">
        <f>IFERROR(VLOOKUP($E759,'Product Master'!B:E,2,),"Enter Data in Product Master")</f>
        <v>Enter Data in Product Master</v>
      </c>
      <c r="D759" s="24" t="e">
        <f>VLOOKUP(E759,'Product Master'!B:G,6,)</f>
        <v>#N/A</v>
      </c>
      <c r="E759" s="24"/>
      <c r="F759" s="24" t="s">
        <v>47</v>
      </c>
      <c r="G759" s="24" t="str">
        <f>IFERROR(VLOOKUP(E759,'Product Master'!B:E,3,),"-")</f>
        <v>-</v>
      </c>
      <c r="H759" s="24" t="str">
        <f>IFERROR(VLOOKUP($E759,'Product Master'!B:E,4,),"-")</f>
        <v>-</v>
      </c>
      <c r="I759" s="24"/>
      <c r="J759" s="25"/>
      <c r="K759" s="67"/>
      <c r="L759" s="24"/>
      <c r="M759" s="24"/>
      <c r="N759" s="24"/>
      <c r="O759" s="24"/>
      <c r="P759" s="49"/>
      <c r="Q759" s="49">
        <f t="shared" si="27"/>
        <v>0</v>
      </c>
      <c r="R759" s="24"/>
      <c r="S759" s="66"/>
      <c r="T759" s="56" t="e">
        <f>IF(ISBLANK(VLOOKUP($E759,'Product Master'!B:F,5,FALSE)),"-",(VLOOKUP($E759,'Product Master'!B:F,5,FALSE)))</f>
        <v>#N/A</v>
      </c>
      <c r="U759" s="140"/>
    </row>
    <row r="760" spans="1:21" ht="15">
      <c r="A760" s="24">
        <f t="shared" si="26"/>
        <v>759</v>
      </c>
      <c r="B760" s="25"/>
      <c r="C760" s="55" t="str">
        <f>IFERROR(VLOOKUP($E760,'Product Master'!B:E,2,),"Enter Data in Product Master")</f>
        <v>Enter Data in Product Master</v>
      </c>
      <c r="D760" s="24" t="e">
        <f>VLOOKUP(E760,'Product Master'!B:G,6,)</f>
        <v>#N/A</v>
      </c>
      <c r="E760" s="24"/>
      <c r="F760" s="24" t="s">
        <v>47</v>
      </c>
      <c r="G760" s="24" t="str">
        <f>IFERROR(VLOOKUP(E760,'Product Master'!B:E,3,),"-")</f>
        <v>-</v>
      </c>
      <c r="H760" s="24" t="str">
        <f>IFERROR(VLOOKUP($E760,'Product Master'!B:E,4,),"-")</f>
        <v>-</v>
      </c>
      <c r="I760" s="24"/>
      <c r="J760" s="25"/>
      <c r="K760" s="67"/>
      <c r="L760" s="24"/>
      <c r="M760" s="24"/>
      <c r="N760" s="24"/>
      <c r="O760" s="24"/>
      <c r="P760" s="49"/>
      <c r="Q760" s="49">
        <f t="shared" si="27"/>
        <v>0</v>
      </c>
      <c r="R760" s="24"/>
      <c r="S760" s="66"/>
      <c r="T760" s="56" t="e">
        <f>IF(ISBLANK(VLOOKUP($E760,'Product Master'!B:F,5,FALSE)),"-",(VLOOKUP($E760,'Product Master'!B:F,5,FALSE)))</f>
        <v>#N/A</v>
      </c>
      <c r="U760" s="140"/>
    </row>
    <row r="761" spans="1:21" ht="15">
      <c r="A761" s="24">
        <f t="shared" si="26"/>
        <v>760</v>
      </c>
      <c r="B761" s="25"/>
      <c r="C761" s="55" t="str">
        <f>IFERROR(VLOOKUP($E761,'Product Master'!B:E,2,),"Enter Data in Product Master")</f>
        <v>Enter Data in Product Master</v>
      </c>
      <c r="D761" s="24" t="e">
        <f>VLOOKUP(E761,'Product Master'!B:G,6,)</f>
        <v>#N/A</v>
      </c>
      <c r="E761" s="24"/>
      <c r="F761" s="24" t="s">
        <v>47</v>
      </c>
      <c r="G761" s="24" t="str">
        <f>IFERROR(VLOOKUP(E761,'Product Master'!B:E,3,),"-")</f>
        <v>-</v>
      </c>
      <c r="H761" s="24" t="str">
        <f>IFERROR(VLOOKUP($E761,'Product Master'!B:E,4,),"-")</f>
        <v>-</v>
      </c>
      <c r="I761" s="24"/>
      <c r="J761" s="25"/>
      <c r="K761" s="67"/>
      <c r="L761" s="24"/>
      <c r="M761" s="24"/>
      <c r="N761" s="24"/>
      <c r="O761" s="24"/>
      <c r="P761" s="49"/>
      <c r="Q761" s="49">
        <f t="shared" si="27"/>
        <v>0</v>
      </c>
      <c r="R761" s="24"/>
      <c r="S761" s="66"/>
      <c r="T761" s="56" t="e">
        <f>IF(ISBLANK(VLOOKUP($E761,'Product Master'!B:F,5,FALSE)),"-",(VLOOKUP($E761,'Product Master'!B:F,5,FALSE)))</f>
        <v>#N/A</v>
      </c>
      <c r="U761" s="140"/>
    </row>
    <row r="762" spans="1:21" ht="15">
      <c r="A762" s="24">
        <f t="shared" si="26"/>
        <v>761</v>
      </c>
      <c r="B762" s="25"/>
      <c r="C762" s="55" t="str">
        <f>IFERROR(VLOOKUP($E762,'Product Master'!B:E,2,),"Enter Data in Product Master")</f>
        <v>Enter Data in Product Master</v>
      </c>
      <c r="D762" s="24" t="e">
        <f>VLOOKUP(E762,'Product Master'!B:G,6,)</f>
        <v>#N/A</v>
      </c>
      <c r="E762" s="24"/>
      <c r="F762" s="24" t="s">
        <v>47</v>
      </c>
      <c r="G762" s="24" t="str">
        <f>IFERROR(VLOOKUP(E762,'Product Master'!B:E,3,),"-")</f>
        <v>-</v>
      </c>
      <c r="H762" s="24" t="str">
        <f>IFERROR(VLOOKUP($E762,'Product Master'!B:E,4,),"-")</f>
        <v>-</v>
      </c>
      <c r="I762" s="24"/>
      <c r="J762" s="25"/>
      <c r="K762" s="67"/>
      <c r="L762" s="24"/>
      <c r="M762" s="24"/>
      <c r="N762" s="24"/>
      <c r="O762" s="24"/>
      <c r="P762" s="49"/>
      <c r="Q762" s="49">
        <f t="shared" si="27"/>
        <v>0</v>
      </c>
      <c r="R762" s="24"/>
      <c r="S762" s="66"/>
      <c r="T762" s="56" t="e">
        <f>IF(ISBLANK(VLOOKUP($E762,'Product Master'!B:F,5,FALSE)),"-",(VLOOKUP($E762,'Product Master'!B:F,5,FALSE)))</f>
        <v>#N/A</v>
      </c>
      <c r="U762" s="140"/>
    </row>
    <row r="763" spans="1:21" ht="15">
      <c r="A763" s="24">
        <f t="shared" si="26"/>
        <v>762</v>
      </c>
      <c r="B763" s="25"/>
      <c r="C763" s="55" t="str">
        <f>IFERROR(VLOOKUP($E763,'Product Master'!B:E,2,),"Enter Data in Product Master")</f>
        <v>Enter Data in Product Master</v>
      </c>
      <c r="D763" s="24" t="e">
        <f>VLOOKUP(E763,'Product Master'!B:G,6,)</f>
        <v>#N/A</v>
      </c>
      <c r="E763" s="24"/>
      <c r="F763" s="24" t="s">
        <v>47</v>
      </c>
      <c r="G763" s="24" t="str">
        <f>IFERROR(VLOOKUP(E763,'Product Master'!B:E,3,),"-")</f>
        <v>-</v>
      </c>
      <c r="H763" s="24" t="str">
        <f>IFERROR(VLOOKUP($E763,'Product Master'!B:E,4,),"-")</f>
        <v>-</v>
      </c>
      <c r="I763" s="24"/>
      <c r="J763" s="25"/>
      <c r="K763" s="67"/>
      <c r="L763" s="24"/>
      <c r="M763" s="24"/>
      <c r="N763" s="24"/>
      <c r="O763" s="24"/>
      <c r="P763" s="49"/>
      <c r="Q763" s="49">
        <f t="shared" si="27"/>
        <v>0</v>
      </c>
      <c r="R763" s="24"/>
      <c r="S763" s="66"/>
      <c r="T763" s="56" t="e">
        <f>IF(ISBLANK(VLOOKUP($E763,'Product Master'!B:F,5,FALSE)),"-",(VLOOKUP($E763,'Product Master'!B:F,5,FALSE)))</f>
        <v>#N/A</v>
      </c>
      <c r="U763" s="140"/>
    </row>
    <row r="764" spans="1:21" ht="15">
      <c r="A764" s="24">
        <f t="shared" si="26"/>
        <v>763</v>
      </c>
      <c r="B764" s="25"/>
      <c r="C764" s="55" t="str">
        <f>IFERROR(VLOOKUP($E764,'Product Master'!B:E,2,),"Enter Data in Product Master")</f>
        <v>Enter Data in Product Master</v>
      </c>
      <c r="D764" s="24" t="e">
        <f>VLOOKUP(E764,'Product Master'!B:G,6,)</f>
        <v>#N/A</v>
      </c>
      <c r="E764" s="24"/>
      <c r="F764" s="24" t="s">
        <v>47</v>
      </c>
      <c r="G764" s="24" t="str">
        <f>IFERROR(VLOOKUP(E764,'Product Master'!B:E,3,),"-")</f>
        <v>-</v>
      </c>
      <c r="H764" s="24" t="str">
        <f>IFERROR(VLOOKUP($E764,'Product Master'!B:E,4,),"-")</f>
        <v>-</v>
      </c>
      <c r="I764" s="24"/>
      <c r="J764" s="25"/>
      <c r="K764" s="67"/>
      <c r="L764" s="24"/>
      <c r="M764" s="24"/>
      <c r="N764" s="24"/>
      <c r="O764" s="24"/>
      <c r="P764" s="49"/>
      <c r="Q764" s="49">
        <f t="shared" si="27"/>
        <v>0</v>
      </c>
      <c r="R764" s="24"/>
      <c r="S764" s="66"/>
      <c r="T764" s="56" t="e">
        <f>IF(ISBLANK(VLOOKUP($E764,'Product Master'!B:F,5,FALSE)),"-",(VLOOKUP($E764,'Product Master'!B:F,5,FALSE)))</f>
        <v>#N/A</v>
      </c>
      <c r="U764" s="140"/>
    </row>
    <row r="765" spans="1:21" ht="15">
      <c r="A765" s="24">
        <f t="shared" si="26"/>
        <v>764</v>
      </c>
      <c r="B765" s="25"/>
      <c r="C765" s="55" t="str">
        <f>IFERROR(VLOOKUP($E765,'Product Master'!B:E,2,),"Enter Data in Product Master")</f>
        <v>Enter Data in Product Master</v>
      </c>
      <c r="D765" s="24" t="e">
        <f>VLOOKUP(E765,'Product Master'!B:G,6,)</f>
        <v>#N/A</v>
      </c>
      <c r="E765" s="24"/>
      <c r="F765" s="24" t="s">
        <v>47</v>
      </c>
      <c r="G765" s="24" t="str">
        <f>IFERROR(VLOOKUP(E765,'Product Master'!B:E,3,),"-")</f>
        <v>-</v>
      </c>
      <c r="H765" s="24" t="str">
        <f>IFERROR(VLOOKUP($E765,'Product Master'!B:E,4,),"-")</f>
        <v>-</v>
      </c>
      <c r="I765" s="24"/>
      <c r="J765" s="25"/>
      <c r="K765" s="67"/>
      <c r="L765" s="24"/>
      <c r="M765" s="24"/>
      <c r="N765" s="24"/>
      <c r="O765" s="24"/>
      <c r="P765" s="49"/>
      <c r="Q765" s="49">
        <f t="shared" si="27"/>
        <v>0</v>
      </c>
      <c r="R765" s="24"/>
      <c r="S765" s="66"/>
      <c r="T765" s="56" t="e">
        <f>IF(ISBLANK(VLOOKUP($E765,'Product Master'!B:F,5,FALSE)),"-",(VLOOKUP($E765,'Product Master'!B:F,5,FALSE)))</f>
        <v>#N/A</v>
      </c>
      <c r="U765" s="140"/>
    </row>
    <row r="766" spans="1:21" ht="15">
      <c r="A766" s="24">
        <f t="shared" si="26"/>
        <v>765</v>
      </c>
      <c r="B766" s="25"/>
      <c r="C766" s="55" t="str">
        <f>IFERROR(VLOOKUP($E766,'Product Master'!B:E,2,),"Enter Data in Product Master")</f>
        <v>Enter Data in Product Master</v>
      </c>
      <c r="D766" s="24" t="e">
        <f>VLOOKUP(E766,'Product Master'!B:G,6,)</f>
        <v>#N/A</v>
      </c>
      <c r="E766" s="24"/>
      <c r="F766" s="24" t="s">
        <v>47</v>
      </c>
      <c r="G766" s="24" t="str">
        <f>IFERROR(VLOOKUP(E766,'Product Master'!B:E,3,),"-")</f>
        <v>-</v>
      </c>
      <c r="H766" s="24" t="str">
        <f>IFERROR(VLOOKUP($E766,'Product Master'!B:E,4,),"-")</f>
        <v>-</v>
      </c>
      <c r="I766" s="24"/>
      <c r="J766" s="25"/>
      <c r="K766" s="67"/>
      <c r="L766" s="24"/>
      <c r="M766" s="24"/>
      <c r="N766" s="24"/>
      <c r="O766" s="24"/>
      <c r="P766" s="49"/>
      <c r="Q766" s="49">
        <f t="shared" si="27"/>
        <v>0</v>
      </c>
      <c r="R766" s="24"/>
      <c r="S766" s="66"/>
      <c r="T766" s="56" t="e">
        <f>IF(ISBLANK(VLOOKUP($E766,'Product Master'!B:F,5,FALSE)),"-",(VLOOKUP($E766,'Product Master'!B:F,5,FALSE)))</f>
        <v>#N/A</v>
      </c>
      <c r="U766" s="140"/>
    </row>
    <row r="767" spans="1:21" ht="15">
      <c r="A767" s="24">
        <f t="shared" si="26"/>
        <v>766</v>
      </c>
      <c r="B767" s="25"/>
      <c r="C767" s="55" t="str">
        <f>IFERROR(VLOOKUP($E767,'Product Master'!B:E,2,),"Enter Data in Product Master")</f>
        <v>Enter Data in Product Master</v>
      </c>
      <c r="D767" s="24" t="e">
        <f>VLOOKUP(E767,'Product Master'!B:G,6,)</f>
        <v>#N/A</v>
      </c>
      <c r="E767" s="24"/>
      <c r="F767" s="24" t="s">
        <v>47</v>
      </c>
      <c r="G767" s="24" t="str">
        <f>IFERROR(VLOOKUP(E767,'Product Master'!B:E,3,),"-")</f>
        <v>-</v>
      </c>
      <c r="H767" s="24" t="str">
        <f>IFERROR(VLOOKUP($E767,'Product Master'!B:E,4,),"-")</f>
        <v>-</v>
      </c>
      <c r="I767" s="24"/>
      <c r="J767" s="25"/>
      <c r="K767" s="67"/>
      <c r="L767" s="24"/>
      <c r="M767" s="24"/>
      <c r="N767" s="24"/>
      <c r="O767" s="24"/>
      <c r="P767" s="49"/>
      <c r="Q767" s="49">
        <f t="shared" si="27"/>
        <v>0</v>
      </c>
      <c r="R767" s="24"/>
      <c r="S767" s="66"/>
      <c r="T767" s="56" t="e">
        <f>IF(ISBLANK(VLOOKUP($E767,'Product Master'!B:F,5,FALSE)),"-",(VLOOKUP($E767,'Product Master'!B:F,5,FALSE)))</f>
        <v>#N/A</v>
      </c>
      <c r="U767" s="140"/>
    </row>
    <row r="768" spans="1:21" ht="15">
      <c r="A768" s="24">
        <f t="shared" si="26"/>
        <v>767</v>
      </c>
      <c r="B768" s="25"/>
      <c r="C768" s="55" t="str">
        <f>IFERROR(VLOOKUP($E768,'Product Master'!B:E,2,),"Enter Data in Product Master")</f>
        <v>Enter Data in Product Master</v>
      </c>
      <c r="D768" s="24" t="e">
        <f>VLOOKUP(E768,'Product Master'!B:G,6,)</f>
        <v>#N/A</v>
      </c>
      <c r="E768" s="24"/>
      <c r="F768" s="24" t="s">
        <v>47</v>
      </c>
      <c r="G768" s="24" t="str">
        <f>IFERROR(VLOOKUP(E768,'Product Master'!B:E,3,),"-")</f>
        <v>-</v>
      </c>
      <c r="H768" s="24" t="str">
        <f>IFERROR(VLOOKUP($E768,'Product Master'!B:E,4,),"-")</f>
        <v>-</v>
      </c>
      <c r="I768" s="24"/>
      <c r="J768" s="25"/>
      <c r="K768" s="67"/>
      <c r="L768" s="24"/>
      <c r="M768" s="24"/>
      <c r="N768" s="24"/>
      <c r="O768" s="24"/>
      <c r="P768" s="49"/>
      <c r="Q768" s="49">
        <f t="shared" si="27"/>
        <v>0</v>
      </c>
      <c r="R768" s="24"/>
      <c r="S768" s="66"/>
      <c r="T768" s="56" t="e">
        <f>IF(ISBLANK(VLOOKUP($E768,'Product Master'!B:F,5,FALSE)),"-",(VLOOKUP($E768,'Product Master'!B:F,5,FALSE)))</f>
        <v>#N/A</v>
      </c>
      <c r="U768" s="140"/>
    </row>
    <row r="769" spans="1:21" ht="15">
      <c r="A769" s="24">
        <f t="shared" si="26"/>
        <v>768</v>
      </c>
      <c r="B769" s="25"/>
      <c r="C769" s="55" t="str">
        <f>IFERROR(VLOOKUP($E769,'Product Master'!B:E,2,),"Enter Data in Product Master")</f>
        <v>Enter Data in Product Master</v>
      </c>
      <c r="D769" s="24" t="e">
        <f>VLOOKUP(E769,'Product Master'!B:G,6,)</f>
        <v>#N/A</v>
      </c>
      <c r="E769" s="24"/>
      <c r="F769" s="24" t="s">
        <v>47</v>
      </c>
      <c r="G769" s="24" t="str">
        <f>IFERROR(VLOOKUP(E769,'Product Master'!B:E,3,),"-")</f>
        <v>-</v>
      </c>
      <c r="H769" s="24" t="str">
        <f>IFERROR(VLOOKUP($E769,'Product Master'!B:E,4,),"-")</f>
        <v>-</v>
      </c>
      <c r="I769" s="24"/>
      <c r="J769" s="25"/>
      <c r="K769" s="67"/>
      <c r="L769" s="24"/>
      <c r="M769" s="24"/>
      <c r="N769" s="24"/>
      <c r="O769" s="24"/>
      <c r="P769" s="49"/>
      <c r="Q769" s="49">
        <f t="shared" si="27"/>
        <v>0</v>
      </c>
      <c r="R769" s="24"/>
      <c r="S769" s="66"/>
      <c r="T769" s="56" t="e">
        <f>IF(ISBLANK(VLOOKUP($E769,'Product Master'!B:F,5,FALSE)),"-",(VLOOKUP($E769,'Product Master'!B:F,5,FALSE)))</f>
        <v>#N/A</v>
      </c>
      <c r="U769" s="140"/>
    </row>
    <row r="770" spans="1:21" ht="15">
      <c r="A770" s="24">
        <f t="shared" si="26"/>
        <v>769</v>
      </c>
      <c r="B770" s="25"/>
      <c r="C770" s="55" t="str">
        <f>IFERROR(VLOOKUP($E770,'Product Master'!B:E,2,),"Enter Data in Product Master")</f>
        <v>Enter Data in Product Master</v>
      </c>
      <c r="D770" s="24" t="e">
        <f>VLOOKUP(E770,'Product Master'!B:G,6,)</f>
        <v>#N/A</v>
      </c>
      <c r="E770" s="24"/>
      <c r="F770" s="24" t="s">
        <v>47</v>
      </c>
      <c r="G770" s="24" t="str">
        <f>IFERROR(VLOOKUP(E770,'Product Master'!B:E,3,),"-")</f>
        <v>-</v>
      </c>
      <c r="H770" s="24" t="str">
        <f>IFERROR(VLOOKUP($E770,'Product Master'!B:E,4,),"-")</f>
        <v>-</v>
      </c>
      <c r="I770" s="24"/>
      <c r="J770" s="25"/>
      <c r="K770" s="67"/>
      <c r="L770" s="24"/>
      <c r="M770" s="24"/>
      <c r="N770" s="24"/>
      <c r="O770" s="24"/>
      <c r="P770" s="49"/>
      <c r="Q770" s="49">
        <f t="shared" si="27"/>
        <v>0</v>
      </c>
      <c r="R770" s="24"/>
      <c r="S770" s="66"/>
      <c r="T770" s="56" t="e">
        <f>IF(ISBLANK(VLOOKUP($E770,'Product Master'!B:F,5,FALSE)),"-",(VLOOKUP($E770,'Product Master'!B:F,5,FALSE)))</f>
        <v>#N/A</v>
      </c>
      <c r="U770" s="140"/>
    </row>
    <row r="771" spans="1:21" ht="15">
      <c r="A771" s="24">
        <f t="shared" si="26"/>
        <v>770</v>
      </c>
      <c r="B771" s="25"/>
      <c r="C771" s="55" t="str">
        <f>IFERROR(VLOOKUP($E771,'Product Master'!B:E,2,),"Enter Data in Product Master")</f>
        <v>Enter Data in Product Master</v>
      </c>
      <c r="D771" s="24" t="e">
        <f>VLOOKUP(E771,'Product Master'!B:G,6,)</f>
        <v>#N/A</v>
      </c>
      <c r="E771" s="24"/>
      <c r="F771" s="24" t="s">
        <v>47</v>
      </c>
      <c r="G771" s="24" t="str">
        <f>IFERROR(VLOOKUP(E771,'Product Master'!B:E,3,),"-")</f>
        <v>-</v>
      </c>
      <c r="H771" s="24" t="str">
        <f>IFERROR(VLOOKUP($E771,'Product Master'!B:E,4,),"-")</f>
        <v>-</v>
      </c>
      <c r="I771" s="24"/>
      <c r="J771" s="25"/>
      <c r="K771" s="67"/>
      <c r="L771" s="24"/>
      <c r="M771" s="24"/>
      <c r="N771" s="24"/>
      <c r="O771" s="24"/>
      <c r="P771" s="49"/>
      <c r="Q771" s="49">
        <f t="shared" si="27"/>
        <v>0</v>
      </c>
      <c r="R771" s="24"/>
      <c r="S771" s="66"/>
      <c r="T771" s="56" t="e">
        <f>IF(ISBLANK(VLOOKUP($E771,'Product Master'!B:F,5,FALSE)),"-",(VLOOKUP($E771,'Product Master'!B:F,5,FALSE)))</f>
        <v>#N/A</v>
      </c>
      <c r="U771" s="140"/>
    </row>
    <row r="772" spans="1:21" ht="15">
      <c r="A772" s="24">
        <f t="shared" ref="A772:A835" si="28">A771+1</f>
        <v>771</v>
      </c>
      <c r="B772" s="25"/>
      <c r="C772" s="55" t="str">
        <f>IFERROR(VLOOKUP($E772,'Product Master'!B:E,2,),"Enter Data in Product Master")</f>
        <v>Enter Data in Product Master</v>
      </c>
      <c r="D772" s="24" t="e">
        <f>VLOOKUP(E772,'Product Master'!B:G,6,)</f>
        <v>#N/A</v>
      </c>
      <c r="E772" s="24"/>
      <c r="F772" s="24" t="s">
        <v>47</v>
      </c>
      <c r="G772" s="24" t="str">
        <f>IFERROR(VLOOKUP(E772,'Product Master'!B:E,3,),"-")</f>
        <v>-</v>
      </c>
      <c r="H772" s="24" t="str">
        <f>IFERROR(VLOOKUP($E772,'Product Master'!B:E,4,),"-")</f>
        <v>-</v>
      </c>
      <c r="I772" s="24"/>
      <c r="J772" s="25"/>
      <c r="K772" s="67"/>
      <c r="L772" s="24"/>
      <c r="M772" s="24"/>
      <c r="N772" s="24"/>
      <c r="O772" s="24"/>
      <c r="P772" s="49"/>
      <c r="Q772" s="49">
        <f t="shared" si="27"/>
        <v>0</v>
      </c>
      <c r="R772" s="24"/>
      <c r="S772" s="66"/>
      <c r="T772" s="56" t="e">
        <f>IF(ISBLANK(VLOOKUP($E772,'Product Master'!B:F,5,FALSE)),"-",(VLOOKUP($E772,'Product Master'!B:F,5,FALSE)))</f>
        <v>#N/A</v>
      </c>
      <c r="U772" s="140"/>
    </row>
    <row r="773" spans="1:21" ht="15">
      <c r="A773" s="24">
        <f t="shared" si="28"/>
        <v>772</v>
      </c>
      <c r="B773" s="25"/>
      <c r="C773" s="55" t="str">
        <f>IFERROR(VLOOKUP($E773,'Product Master'!B:E,2,),"Enter Data in Product Master")</f>
        <v>Enter Data in Product Master</v>
      </c>
      <c r="D773" s="24" t="e">
        <f>VLOOKUP(E773,'Product Master'!B:G,6,)</f>
        <v>#N/A</v>
      </c>
      <c r="E773" s="24"/>
      <c r="F773" s="24" t="s">
        <v>47</v>
      </c>
      <c r="G773" s="24" t="str">
        <f>IFERROR(VLOOKUP(E773,'Product Master'!B:E,3,),"-")</f>
        <v>-</v>
      </c>
      <c r="H773" s="24" t="str">
        <f>IFERROR(VLOOKUP($E773,'Product Master'!B:E,4,),"-")</f>
        <v>-</v>
      </c>
      <c r="I773" s="24"/>
      <c r="J773" s="25"/>
      <c r="K773" s="67"/>
      <c r="L773" s="24"/>
      <c r="M773" s="24"/>
      <c r="N773" s="24"/>
      <c r="O773" s="24"/>
      <c r="P773" s="49"/>
      <c r="Q773" s="49">
        <f t="shared" si="27"/>
        <v>0</v>
      </c>
      <c r="R773" s="24"/>
      <c r="S773" s="66"/>
      <c r="T773" s="56" t="e">
        <f>IF(ISBLANK(VLOOKUP($E773,'Product Master'!B:F,5,FALSE)),"-",(VLOOKUP($E773,'Product Master'!B:F,5,FALSE)))</f>
        <v>#N/A</v>
      </c>
      <c r="U773" s="140"/>
    </row>
    <row r="774" spans="1:21" ht="15">
      <c r="A774" s="24">
        <f t="shared" si="28"/>
        <v>773</v>
      </c>
      <c r="B774" s="25"/>
      <c r="C774" s="55" t="str">
        <f>IFERROR(VLOOKUP($E774,'Product Master'!B:E,2,),"Enter Data in Product Master")</f>
        <v>Enter Data in Product Master</v>
      </c>
      <c r="D774" s="24" t="e">
        <f>VLOOKUP(E774,'Product Master'!B:G,6,)</f>
        <v>#N/A</v>
      </c>
      <c r="E774" s="24"/>
      <c r="F774" s="24" t="s">
        <v>47</v>
      </c>
      <c r="G774" s="24" t="str">
        <f>IFERROR(VLOOKUP(E774,'Product Master'!B:E,3,),"-")</f>
        <v>-</v>
      </c>
      <c r="H774" s="24" t="str">
        <f>IFERROR(VLOOKUP($E774,'Product Master'!B:E,4,),"-")</f>
        <v>-</v>
      </c>
      <c r="I774" s="24"/>
      <c r="J774" s="25"/>
      <c r="K774" s="67"/>
      <c r="L774" s="24"/>
      <c r="M774" s="24"/>
      <c r="N774" s="24"/>
      <c r="O774" s="24"/>
      <c r="P774" s="49"/>
      <c r="Q774" s="49">
        <f t="shared" si="27"/>
        <v>0</v>
      </c>
      <c r="R774" s="24"/>
      <c r="S774" s="66"/>
      <c r="T774" s="56" t="e">
        <f>IF(ISBLANK(VLOOKUP($E774,'Product Master'!B:F,5,FALSE)),"-",(VLOOKUP($E774,'Product Master'!B:F,5,FALSE)))</f>
        <v>#N/A</v>
      </c>
      <c r="U774" s="140"/>
    </row>
    <row r="775" spans="1:21" ht="15">
      <c r="A775" s="24">
        <f t="shared" si="28"/>
        <v>774</v>
      </c>
      <c r="B775" s="25"/>
      <c r="C775" s="55" t="str">
        <f>IFERROR(VLOOKUP($E775,'Product Master'!B:E,2,),"Enter Data in Product Master")</f>
        <v>Enter Data in Product Master</v>
      </c>
      <c r="D775" s="24" t="e">
        <f>VLOOKUP(E775,'Product Master'!B:G,6,)</f>
        <v>#N/A</v>
      </c>
      <c r="E775" s="24"/>
      <c r="F775" s="24" t="s">
        <v>47</v>
      </c>
      <c r="G775" s="24" t="str">
        <f>IFERROR(VLOOKUP(E775,'Product Master'!B:E,3,),"-")</f>
        <v>-</v>
      </c>
      <c r="H775" s="24" t="str">
        <f>IFERROR(VLOOKUP($E775,'Product Master'!B:E,4,),"-")</f>
        <v>-</v>
      </c>
      <c r="I775" s="24"/>
      <c r="J775" s="25"/>
      <c r="K775" s="67"/>
      <c r="L775" s="24"/>
      <c r="M775" s="24"/>
      <c r="N775" s="24"/>
      <c r="O775" s="24"/>
      <c r="P775" s="49"/>
      <c r="Q775" s="49">
        <f t="shared" si="27"/>
        <v>0</v>
      </c>
      <c r="R775" s="24"/>
      <c r="S775" s="66"/>
      <c r="T775" s="56" t="e">
        <f>IF(ISBLANK(VLOOKUP($E775,'Product Master'!B:F,5,FALSE)),"-",(VLOOKUP($E775,'Product Master'!B:F,5,FALSE)))</f>
        <v>#N/A</v>
      </c>
      <c r="U775" s="140"/>
    </row>
    <row r="776" spans="1:21" ht="15">
      <c r="A776" s="24">
        <f t="shared" si="28"/>
        <v>775</v>
      </c>
      <c r="B776" s="25"/>
      <c r="C776" s="55" t="str">
        <f>IFERROR(VLOOKUP($E776,'Product Master'!B:E,2,),"Enter Data in Product Master")</f>
        <v>Enter Data in Product Master</v>
      </c>
      <c r="D776" s="24" t="e">
        <f>VLOOKUP(E776,'Product Master'!B:G,6,)</f>
        <v>#N/A</v>
      </c>
      <c r="E776" s="24"/>
      <c r="F776" s="24" t="s">
        <v>47</v>
      </c>
      <c r="G776" s="24" t="str">
        <f>IFERROR(VLOOKUP(E776,'Product Master'!B:E,3,),"-")</f>
        <v>-</v>
      </c>
      <c r="H776" s="24" t="str">
        <f>IFERROR(VLOOKUP($E776,'Product Master'!B:E,4,),"-")</f>
        <v>-</v>
      </c>
      <c r="I776" s="24"/>
      <c r="J776" s="25"/>
      <c r="K776" s="67"/>
      <c r="L776" s="24"/>
      <c r="M776" s="24"/>
      <c r="N776" s="24"/>
      <c r="O776" s="24"/>
      <c r="P776" s="49"/>
      <c r="Q776" s="49">
        <f t="shared" ref="Q776:Q839" si="29">I776*P776</f>
        <v>0</v>
      </c>
      <c r="R776" s="24"/>
      <c r="S776" s="66"/>
      <c r="T776" s="56" t="e">
        <f>IF(ISBLANK(VLOOKUP($E776,'Product Master'!B:F,5,FALSE)),"-",(VLOOKUP($E776,'Product Master'!B:F,5,FALSE)))</f>
        <v>#N/A</v>
      </c>
      <c r="U776" s="140"/>
    </row>
    <row r="777" spans="1:21" ht="15">
      <c r="A777" s="24">
        <f t="shared" si="28"/>
        <v>776</v>
      </c>
      <c r="B777" s="25"/>
      <c r="C777" s="55" t="str">
        <f>IFERROR(VLOOKUP($E777,'Product Master'!B:E,2,),"Enter Data in Product Master")</f>
        <v>Enter Data in Product Master</v>
      </c>
      <c r="D777" s="24" t="e">
        <f>VLOOKUP(E777,'Product Master'!B:G,6,)</f>
        <v>#N/A</v>
      </c>
      <c r="E777" s="24"/>
      <c r="F777" s="24" t="s">
        <v>47</v>
      </c>
      <c r="G777" s="24" t="str">
        <f>IFERROR(VLOOKUP(E777,'Product Master'!B:E,3,),"-")</f>
        <v>-</v>
      </c>
      <c r="H777" s="24" t="str">
        <f>IFERROR(VLOOKUP($E777,'Product Master'!B:E,4,),"-")</f>
        <v>-</v>
      </c>
      <c r="I777" s="24"/>
      <c r="J777" s="25"/>
      <c r="K777" s="67"/>
      <c r="L777" s="24"/>
      <c r="M777" s="24"/>
      <c r="N777" s="24"/>
      <c r="O777" s="24"/>
      <c r="P777" s="49"/>
      <c r="Q777" s="49">
        <f t="shared" si="29"/>
        <v>0</v>
      </c>
      <c r="R777" s="24"/>
      <c r="S777" s="66"/>
      <c r="T777" s="56" t="e">
        <f>IF(ISBLANK(VLOOKUP($E777,'Product Master'!B:F,5,FALSE)),"-",(VLOOKUP($E777,'Product Master'!B:F,5,FALSE)))</f>
        <v>#N/A</v>
      </c>
      <c r="U777" s="140"/>
    </row>
    <row r="778" spans="1:21" ht="15">
      <c r="A778" s="24">
        <f t="shared" si="28"/>
        <v>777</v>
      </c>
      <c r="B778" s="25"/>
      <c r="C778" s="55" t="str">
        <f>IFERROR(VLOOKUP($E778,'Product Master'!B:E,2,),"Enter Data in Product Master")</f>
        <v>Enter Data in Product Master</v>
      </c>
      <c r="D778" s="24" t="e">
        <f>VLOOKUP(E778,'Product Master'!B:G,6,)</f>
        <v>#N/A</v>
      </c>
      <c r="E778" s="24"/>
      <c r="F778" s="24" t="s">
        <v>47</v>
      </c>
      <c r="G778" s="24" t="str">
        <f>IFERROR(VLOOKUP(E778,'Product Master'!B:E,3,),"-")</f>
        <v>-</v>
      </c>
      <c r="H778" s="24" t="str">
        <f>IFERROR(VLOOKUP($E778,'Product Master'!B:E,4,),"-")</f>
        <v>-</v>
      </c>
      <c r="I778" s="24"/>
      <c r="J778" s="25"/>
      <c r="K778" s="67"/>
      <c r="L778" s="24"/>
      <c r="M778" s="24"/>
      <c r="N778" s="24"/>
      <c r="O778" s="24"/>
      <c r="P778" s="49"/>
      <c r="Q778" s="49">
        <f t="shared" si="29"/>
        <v>0</v>
      </c>
      <c r="R778" s="24"/>
      <c r="S778" s="66"/>
      <c r="T778" s="56" t="e">
        <f>IF(ISBLANK(VLOOKUP($E778,'Product Master'!B:F,5,FALSE)),"-",(VLOOKUP($E778,'Product Master'!B:F,5,FALSE)))</f>
        <v>#N/A</v>
      </c>
      <c r="U778" s="140"/>
    </row>
    <row r="779" spans="1:21" ht="15">
      <c r="A779" s="24">
        <f t="shared" si="28"/>
        <v>778</v>
      </c>
      <c r="B779" s="25"/>
      <c r="C779" s="55" t="str">
        <f>IFERROR(VLOOKUP($E779,'Product Master'!B:E,2,),"Enter Data in Product Master")</f>
        <v>Enter Data in Product Master</v>
      </c>
      <c r="D779" s="24" t="e">
        <f>VLOOKUP(E779,'Product Master'!B:G,6,)</f>
        <v>#N/A</v>
      </c>
      <c r="E779" s="24"/>
      <c r="F779" s="24" t="s">
        <v>47</v>
      </c>
      <c r="G779" s="24" t="str">
        <f>IFERROR(VLOOKUP(E779,'Product Master'!B:E,3,),"-")</f>
        <v>-</v>
      </c>
      <c r="H779" s="24" t="str">
        <f>IFERROR(VLOOKUP($E779,'Product Master'!B:E,4,),"-")</f>
        <v>-</v>
      </c>
      <c r="I779" s="24"/>
      <c r="J779" s="25"/>
      <c r="K779" s="67"/>
      <c r="L779" s="24"/>
      <c r="M779" s="24"/>
      <c r="N779" s="24"/>
      <c r="O779" s="24"/>
      <c r="P779" s="49"/>
      <c r="Q779" s="49">
        <f t="shared" si="29"/>
        <v>0</v>
      </c>
      <c r="R779" s="24"/>
      <c r="S779" s="66"/>
      <c r="T779" s="56" t="e">
        <f>IF(ISBLANK(VLOOKUP($E779,'Product Master'!B:F,5,FALSE)),"-",(VLOOKUP($E779,'Product Master'!B:F,5,FALSE)))</f>
        <v>#N/A</v>
      </c>
      <c r="U779" s="140"/>
    </row>
    <row r="780" spans="1:21" ht="15">
      <c r="A780" s="24">
        <f t="shared" si="28"/>
        <v>779</v>
      </c>
      <c r="B780" s="25"/>
      <c r="C780" s="55" t="str">
        <f>IFERROR(VLOOKUP($E780,'Product Master'!B:E,2,),"Enter Data in Product Master")</f>
        <v>Enter Data in Product Master</v>
      </c>
      <c r="D780" s="24" t="e">
        <f>VLOOKUP(E780,'Product Master'!B:G,6,)</f>
        <v>#N/A</v>
      </c>
      <c r="E780" s="24"/>
      <c r="F780" s="24" t="s">
        <v>47</v>
      </c>
      <c r="G780" s="24" t="str">
        <f>IFERROR(VLOOKUP(E780,'Product Master'!B:E,3,),"-")</f>
        <v>-</v>
      </c>
      <c r="H780" s="24" t="str">
        <f>IFERROR(VLOOKUP($E780,'Product Master'!B:E,4,),"-")</f>
        <v>-</v>
      </c>
      <c r="I780" s="24"/>
      <c r="J780" s="25"/>
      <c r="K780" s="67"/>
      <c r="L780" s="24"/>
      <c r="M780" s="24"/>
      <c r="N780" s="24"/>
      <c r="O780" s="24"/>
      <c r="P780" s="49"/>
      <c r="Q780" s="49">
        <f t="shared" si="29"/>
        <v>0</v>
      </c>
      <c r="R780" s="24"/>
      <c r="S780" s="66"/>
      <c r="T780" s="56" t="e">
        <f>IF(ISBLANK(VLOOKUP($E780,'Product Master'!B:F,5,FALSE)),"-",(VLOOKUP($E780,'Product Master'!B:F,5,FALSE)))</f>
        <v>#N/A</v>
      </c>
      <c r="U780" s="140"/>
    </row>
    <row r="781" spans="1:21" ht="15">
      <c r="A781" s="24">
        <f t="shared" si="28"/>
        <v>780</v>
      </c>
      <c r="B781" s="25"/>
      <c r="C781" s="55" t="str">
        <f>IFERROR(VLOOKUP($E781,'Product Master'!B:E,2,),"Enter Data in Product Master")</f>
        <v>Enter Data in Product Master</v>
      </c>
      <c r="D781" s="24" t="e">
        <f>VLOOKUP(E781,'Product Master'!B:G,6,)</f>
        <v>#N/A</v>
      </c>
      <c r="E781" s="24"/>
      <c r="F781" s="24" t="s">
        <v>47</v>
      </c>
      <c r="G781" s="24" t="str">
        <f>IFERROR(VLOOKUP(E781,'Product Master'!B:E,3,),"-")</f>
        <v>-</v>
      </c>
      <c r="H781" s="24" t="str">
        <f>IFERROR(VLOOKUP($E781,'Product Master'!B:E,4,),"-")</f>
        <v>-</v>
      </c>
      <c r="I781" s="24"/>
      <c r="J781" s="25"/>
      <c r="K781" s="67"/>
      <c r="L781" s="24"/>
      <c r="M781" s="24"/>
      <c r="N781" s="24"/>
      <c r="O781" s="24"/>
      <c r="P781" s="49"/>
      <c r="Q781" s="49">
        <f t="shared" si="29"/>
        <v>0</v>
      </c>
      <c r="R781" s="24"/>
      <c r="S781" s="66"/>
      <c r="T781" s="56" t="e">
        <f>IF(ISBLANK(VLOOKUP($E781,'Product Master'!B:F,5,FALSE)),"-",(VLOOKUP($E781,'Product Master'!B:F,5,FALSE)))</f>
        <v>#N/A</v>
      </c>
      <c r="U781" s="140"/>
    </row>
    <row r="782" spans="1:21" ht="15">
      <c r="A782" s="24">
        <f t="shared" si="28"/>
        <v>781</v>
      </c>
      <c r="B782" s="25"/>
      <c r="C782" s="55" t="str">
        <f>IFERROR(VLOOKUP($E782,'Product Master'!B:E,2,),"Enter Data in Product Master")</f>
        <v>Enter Data in Product Master</v>
      </c>
      <c r="D782" s="24" t="e">
        <f>VLOOKUP(E782,'Product Master'!B:G,6,)</f>
        <v>#N/A</v>
      </c>
      <c r="E782" s="24"/>
      <c r="F782" s="24" t="s">
        <v>47</v>
      </c>
      <c r="G782" s="24" t="str">
        <f>IFERROR(VLOOKUP(E782,'Product Master'!B:E,3,),"-")</f>
        <v>-</v>
      </c>
      <c r="H782" s="24" t="str">
        <f>IFERROR(VLOOKUP($E782,'Product Master'!B:E,4,),"-")</f>
        <v>-</v>
      </c>
      <c r="I782" s="24"/>
      <c r="J782" s="25"/>
      <c r="K782" s="67"/>
      <c r="L782" s="24"/>
      <c r="M782" s="24"/>
      <c r="N782" s="24"/>
      <c r="O782" s="24"/>
      <c r="P782" s="49"/>
      <c r="Q782" s="49">
        <f t="shared" si="29"/>
        <v>0</v>
      </c>
      <c r="R782" s="24"/>
      <c r="S782" s="66"/>
      <c r="T782" s="56" t="e">
        <f>IF(ISBLANK(VLOOKUP($E782,'Product Master'!B:F,5,FALSE)),"-",(VLOOKUP($E782,'Product Master'!B:F,5,FALSE)))</f>
        <v>#N/A</v>
      </c>
      <c r="U782" s="140"/>
    </row>
    <row r="783" spans="1:21" ht="15">
      <c r="A783" s="24">
        <f t="shared" si="28"/>
        <v>782</v>
      </c>
      <c r="B783" s="25"/>
      <c r="C783" s="55" t="str">
        <f>IFERROR(VLOOKUP($E783,'Product Master'!B:E,2,),"Enter Data in Product Master")</f>
        <v>Enter Data in Product Master</v>
      </c>
      <c r="D783" s="24" t="e">
        <f>VLOOKUP(E783,'Product Master'!B:G,6,)</f>
        <v>#N/A</v>
      </c>
      <c r="E783" s="24"/>
      <c r="F783" s="24" t="s">
        <v>47</v>
      </c>
      <c r="G783" s="24" t="str">
        <f>IFERROR(VLOOKUP(E783,'Product Master'!B:E,3,),"-")</f>
        <v>-</v>
      </c>
      <c r="H783" s="24" t="str">
        <f>IFERROR(VLOOKUP($E783,'Product Master'!B:E,4,),"-")</f>
        <v>-</v>
      </c>
      <c r="I783" s="24"/>
      <c r="J783" s="25"/>
      <c r="K783" s="67"/>
      <c r="L783" s="24"/>
      <c r="M783" s="24"/>
      <c r="N783" s="24"/>
      <c r="O783" s="24"/>
      <c r="P783" s="49"/>
      <c r="Q783" s="49">
        <f t="shared" si="29"/>
        <v>0</v>
      </c>
      <c r="R783" s="24"/>
      <c r="S783" s="66"/>
      <c r="T783" s="56" t="e">
        <f>IF(ISBLANK(VLOOKUP($E783,'Product Master'!B:F,5,FALSE)),"-",(VLOOKUP($E783,'Product Master'!B:F,5,FALSE)))</f>
        <v>#N/A</v>
      </c>
      <c r="U783" s="140"/>
    </row>
    <row r="784" spans="1:21" ht="15">
      <c r="A784" s="24">
        <f t="shared" si="28"/>
        <v>783</v>
      </c>
      <c r="B784" s="25"/>
      <c r="C784" s="55" t="str">
        <f>IFERROR(VLOOKUP($E784,'Product Master'!B:E,2,),"Enter Data in Product Master")</f>
        <v>Enter Data in Product Master</v>
      </c>
      <c r="D784" s="24" t="e">
        <f>VLOOKUP(E784,'Product Master'!B:G,6,)</f>
        <v>#N/A</v>
      </c>
      <c r="E784" s="24"/>
      <c r="F784" s="24" t="s">
        <v>47</v>
      </c>
      <c r="G784" s="24" t="str">
        <f>IFERROR(VLOOKUP(E784,'Product Master'!B:E,3,),"-")</f>
        <v>-</v>
      </c>
      <c r="H784" s="24" t="str">
        <f>IFERROR(VLOOKUP($E784,'Product Master'!B:E,4,),"-")</f>
        <v>-</v>
      </c>
      <c r="I784" s="24"/>
      <c r="J784" s="25"/>
      <c r="K784" s="67"/>
      <c r="L784" s="24"/>
      <c r="M784" s="24"/>
      <c r="N784" s="24"/>
      <c r="O784" s="24"/>
      <c r="P784" s="49"/>
      <c r="Q784" s="49">
        <f t="shared" si="29"/>
        <v>0</v>
      </c>
      <c r="R784" s="24"/>
      <c r="S784" s="66"/>
      <c r="T784" s="56" t="e">
        <f>IF(ISBLANK(VLOOKUP($E784,'Product Master'!B:F,5,FALSE)),"-",(VLOOKUP($E784,'Product Master'!B:F,5,FALSE)))</f>
        <v>#N/A</v>
      </c>
      <c r="U784" s="140"/>
    </row>
    <row r="785" spans="1:21" ht="15">
      <c r="A785" s="24">
        <f t="shared" si="28"/>
        <v>784</v>
      </c>
      <c r="B785" s="25"/>
      <c r="C785" s="55" t="str">
        <f>IFERROR(VLOOKUP($E785,'Product Master'!B:E,2,),"Enter Data in Product Master")</f>
        <v>Enter Data in Product Master</v>
      </c>
      <c r="D785" s="24" t="e">
        <f>VLOOKUP(E785,'Product Master'!B:G,6,)</f>
        <v>#N/A</v>
      </c>
      <c r="E785" s="24"/>
      <c r="F785" s="24" t="s">
        <v>47</v>
      </c>
      <c r="G785" s="24" t="str">
        <f>IFERROR(VLOOKUP(E785,'Product Master'!B:E,3,),"-")</f>
        <v>-</v>
      </c>
      <c r="H785" s="24" t="str">
        <f>IFERROR(VLOOKUP($E785,'Product Master'!B:E,4,),"-")</f>
        <v>-</v>
      </c>
      <c r="I785" s="24"/>
      <c r="J785" s="25"/>
      <c r="K785" s="67"/>
      <c r="L785" s="24"/>
      <c r="M785" s="24"/>
      <c r="N785" s="24"/>
      <c r="O785" s="24"/>
      <c r="P785" s="49"/>
      <c r="Q785" s="49">
        <f t="shared" si="29"/>
        <v>0</v>
      </c>
      <c r="R785" s="24"/>
      <c r="S785" s="66"/>
      <c r="T785" s="56" t="e">
        <f>IF(ISBLANK(VLOOKUP($E785,'Product Master'!B:F,5,FALSE)),"-",(VLOOKUP($E785,'Product Master'!B:F,5,FALSE)))</f>
        <v>#N/A</v>
      </c>
      <c r="U785" s="140"/>
    </row>
    <row r="786" spans="1:21" ht="15">
      <c r="A786" s="24">
        <f t="shared" si="28"/>
        <v>785</v>
      </c>
      <c r="B786" s="25"/>
      <c r="C786" s="55" t="str">
        <f>IFERROR(VLOOKUP($E786,'Product Master'!B:E,2,),"Enter Data in Product Master")</f>
        <v>Enter Data in Product Master</v>
      </c>
      <c r="D786" s="24" t="e">
        <f>VLOOKUP(E786,'Product Master'!B:G,6,)</f>
        <v>#N/A</v>
      </c>
      <c r="E786" s="24"/>
      <c r="F786" s="24" t="s">
        <v>47</v>
      </c>
      <c r="G786" s="24" t="str">
        <f>IFERROR(VLOOKUP(E786,'Product Master'!B:E,3,),"-")</f>
        <v>-</v>
      </c>
      <c r="H786" s="24" t="str">
        <f>IFERROR(VLOOKUP($E786,'Product Master'!B:E,4,),"-")</f>
        <v>-</v>
      </c>
      <c r="I786" s="24"/>
      <c r="J786" s="25"/>
      <c r="K786" s="67"/>
      <c r="L786" s="24"/>
      <c r="M786" s="24"/>
      <c r="N786" s="24"/>
      <c r="O786" s="24"/>
      <c r="P786" s="49"/>
      <c r="Q786" s="49">
        <f t="shared" si="29"/>
        <v>0</v>
      </c>
      <c r="R786" s="24"/>
      <c r="S786" s="66"/>
      <c r="T786" s="56" t="e">
        <f>IF(ISBLANK(VLOOKUP($E786,'Product Master'!B:F,5,FALSE)),"-",(VLOOKUP($E786,'Product Master'!B:F,5,FALSE)))</f>
        <v>#N/A</v>
      </c>
      <c r="U786" s="140"/>
    </row>
    <row r="787" spans="1:21" ht="15">
      <c r="A787" s="24">
        <f t="shared" si="28"/>
        <v>786</v>
      </c>
      <c r="B787" s="25"/>
      <c r="C787" s="55" t="str">
        <f>IFERROR(VLOOKUP($E787,'Product Master'!B:E,2,),"Enter Data in Product Master")</f>
        <v>Enter Data in Product Master</v>
      </c>
      <c r="D787" s="24" t="e">
        <f>VLOOKUP(E787,'Product Master'!B:G,6,)</f>
        <v>#N/A</v>
      </c>
      <c r="E787" s="24"/>
      <c r="F787" s="24" t="s">
        <v>47</v>
      </c>
      <c r="G787" s="24" t="str">
        <f>IFERROR(VLOOKUP(E787,'Product Master'!B:E,3,),"-")</f>
        <v>-</v>
      </c>
      <c r="H787" s="24" t="str">
        <f>IFERROR(VLOOKUP($E787,'Product Master'!B:E,4,),"-")</f>
        <v>-</v>
      </c>
      <c r="I787" s="24"/>
      <c r="J787" s="25"/>
      <c r="K787" s="67"/>
      <c r="L787" s="24"/>
      <c r="M787" s="24"/>
      <c r="N787" s="24"/>
      <c r="O787" s="24"/>
      <c r="P787" s="49"/>
      <c r="Q787" s="49">
        <f t="shared" si="29"/>
        <v>0</v>
      </c>
      <c r="R787" s="24"/>
      <c r="S787" s="66"/>
      <c r="T787" s="56" t="e">
        <f>IF(ISBLANK(VLOOKUP($E787,'Product Master'!B:F,5,FALSE)),"-",(VLOOKUP($E787,'Product Master'!B:F,5,FALSE)))</f>
        <v>#N/A</v>
      </c>
      <c r="U787" s="140"/>
    </row>
    <row r="788" spans="1:21" ht="15">
      <c r="A788" s="24">
        <f t="shared" si="28"/>
        <v>787</v>
      </c>
      <c r="B788" s="25"/>
      <c r="C788" s="55" t="str">
        <f>IFERROR(VLOOKUP($E788,'Product Master'!B:E,2,),"Enter Data in Product Master")</f>
        <v>Enter Data in Product Master</v>
      </c>
      <c r="D788" s="24" t="e">
        <f>VLOOKUP(E788,'Product Master'!B:G,6,)</f>
        <v>#N/A</v>
      </c>
      <c r="E788" s="24"/>
      <c r="F788" s="24" t="s">
        <v>47</v>
      </c>
      <c r="G788" s="24" t="str">
        <f>IFERROR(VLOOKUP(E788,'Product Master'!B:E,3,),"-")</f>
        <v>-</v>
      </c>
      <c r="H788" s="24" t="str">
        <f>IFERROR(VLOOKUP($E788,'Product Master'!B:E,4,),"-")</f>
        <v>-</v>
      </c>
      <c r="I788" s="24"/>
      <c r="J788" s="25"/>
      <c r="K788" s="67"/>
      <c r="L788" s="24"/>
      <c r="M788" s="24"/>
      <c r="N788" s="24"/>
      <c r="O788" s="24"/>
      <c r="P788" s="49"/>
      <c r="Q788" s="49">
        <f t="shared" si="29"/>
        <v>0</v>
      </c>
      <c r="R788" s="24"/>
      <c r="S788" s="66"/>
      <c r="T788" s="56" t="e">
        <f>IF(ISBLANK(VLOOKUP($E788,'Product Master'!B:F,5,FALSE)),"-",(VLOOKUP($E788,'Product Master'!B:F,5,FALSE)))</f>
        <v>#N/A</v>
      </c>
      <c r="U788" s="140"/>
    </row>
    <row r="789" spans="1:21" ht="15">
      <c r="A789" s="24">
        <f t="shared" si="28"/>
        <v>788</v>
      </c>
      <c r="B789" s="25"/>
      <c r="C789" s="55" t="str">
        <f>IFERROR(VLOOKUP($E789,'Product Master'!B:E,2,),"Enter Data in Product Master")</f>
        <v>Enter Data in Product Master</v>
      </c>
      <c r="D789" s="24" t="e">
        <f>VLOOKUP(E789,'Product Master'!B:G,6,)</f>
        <v>#N/A</v>
      </c>
      <c r="E789" s="24"/>
      <c r="F789" s="24" t="s">
        <v>47</v>
      </c>
      <c r="G789" s="24" t="str">
        <f>IFERROR(VLOOKUP(E789,'Product Master'!B:E,3,),"-")</f>
        <v>-</v>
      </c>
      <c r="H789" s="24" t="str">
        <f>IFERROR(VLOOKUP($E789,'Product Master'!B:E,4,),"-")</f>
        <v>-</v>
      </c>
      <c r="I789" s="24"/>
      <c r="J789" s="25"/>
      <c r="K789" s="67"/>
      <c r="L789" s="24"/>
      <c r="M789" s="24"/>
      <c r="N789" s="24"/>
      <c r="O789" s="24"/>
      <c r="P789" s="49"/>
      <c r="Q789" s="49">
        <f t="shared" si="29"/>
        <v>0</v>
      </c>
      <c r="R789" s="24"/>
      <c r="S789" s="66"/>
      <c r="T789" s="56" t="e">
        <f>IF(ISBLANK(VLOOKUP($E789,'Product Master'!B:F,5,FALSE)),"-",(VLOOKUP($E789,'Product Master'!B:F,5,FALSE)))</f>
        <v>#N/A</v>
      </c>
      <c r="U789" s="140"/>
    </row>
    <row r="790" spans="1:21" ht="15">
      <c r="A790" s="24">
        <f t="shared" si="28"/>
        <v>789</v>
      </c>
      <c r="B790" s="25"/>
      <c r="C790" s="55" t="str">
        <f>IFERROR(VLOOKUP($E790,'Product Master'!B:E,2,),"Enter Data in Product Master")</f>
        <v>Enter Data in Product Master</v>
      </c>
      <c r="D790" s="24" t="e">
        <f>VLOOKUP(E790,'Product Master'!B:G,6,)</f>
        <v>#N/A</v>
      </c>
      <c r="E790" s="24"/>
      <c r="F790" s="24" t="s">
        <v>47</v>
      </c>
      <c r="G790" s="24" t="str">
        <f>IFERROR(VLOOKUP(E790,'Product Master'!B:E,3,),"-")</f>
        <v>-</v>
      </c>
      <c r="H790" s="24" t="str">
        <f>IFERROR(VLOOKUP($E790,'Product Master'!B:E,4,),"-")</f>
        <v>-</v>
      </c>
      <c r="I790" s="24"/>
      <c r="J790" s="25"/>
      <c r="K790" s="67"/>
      <c r="L790" s="24"/>
      <c r="M790" s="24"/>
      <c r="N790" s="24"/>
      <c r="O790" s="24"/>
      <c r="P790" s="49"/>
      <c r="Q790" s="49">
        <f t="shared" si="29"/>
        <v>0</v>
      </c>
      <c r="R790" s="24"/>
      <c r="S790" s="66"/>
      <c r="T790" s="56" t="e">
        <f>IF(ISBLANK(VLOOKUP($E790,'Product Master'!B:F,5,FALSE)),"-",(VLOOKUP($E790,'Product Master'!B:F,5,FALSE)))</f>
        <v>#N/A</v>
      </c>
      <c r="U790" s="140"/>
    </row>
    <row r="791" spans="1:21" ht="15">
      <c r="A791" s="24">
        <f t="shared" si="28"/>
        <v>790</v>
      </c>
      <c r="B791" s="25"/>
      <c r="C791" s="55" t="str">
        <f>IFERROR(VLOOKUP($E791,'Product Master'!B:E,2,),"Enter Data in Product Master")</f>
        <v>Enter Data in Product Master</v>
      </c>
      <c r="D791" s="24" t="e">
        <f>VLOOKUP(E791,'Product Master'!B:G,6,)</f>
        <v>#N/A</v>
      </c>
      <c r="E791" s="24"/>
      <c r="F791" s="24" t="s">
        <v>47</v>
      </c>
      <c r="G791" s="24" t="str">
        <f>IFERROR(VLOOKUP(E791,'Product Master'!B:E,3,),"-")</f>
        <v>-</v>
      </c>
      <c r="H791" s="24" t="str">
        <f>IFERROR(VLOOKUP($E791,'Product Master'!B:E,4,),"-")</f>
        <v>-</v>
      </c>
      <c r="I791" s="24"/>
      <c r="J791" s="25"/>
      <c r="K791" s="67"/>
      <c r="L791" s="24"/>
      <c r="M791" s="24"/>
      <c r="N791" s="24"/>
      <c r="O791" s="24"/>
      <c r="P791" s="49"/>
      <c r="Q791" s="49">
        <f t="shared" si="29"/>
        <v>0</v>
      </c>
      <c r="R791" s="24"/>
      <c r="S791" s="66"/>
      <c r="T791" s="56" t="e">
        <f>IF(ISBLANK(VLOOKUP($E791,'Product Master'!B:F,5,FALSE)),"-",(VLOOKUP($E791,'Product Master'!B:F,5,FALSE)))</f>
        <v>#N/A</v>
      </c>
      <c r="U791" s="140"/>
    </row>
    <row r="792" spans="1:21" ht="15">
      <c r="A792" s="24">
        <f t="shared" si="28"/>
        <v>791</v>
      </c>
      <c r="B792" s="25"/>
      <c r="C792" s="55" t="str">
        <f>IFERROR(VLOOKUP($E792,'Product Master'!B:E,2,),"Enter Data in Product Master")</f>
        <v>Enter Data in Product Master</v>
      </c>
      <c r="D792" s="24" t="e">
        <f>VLOOKUP(E792,'Product Master'!B:G,6,)</f>
        <v>#N/A</v>
      </c>
      <c r="E792" s="24"/>
      <c r="F792" s="24" t="s">
        <v>47</v>
      </c>
      <c r="G792" s="24" t="str">
        <f>IFERROR(VLOOKUP(E792,'Product Master'!B:E,3,),"-")</f>
        <v>-</v>
      </c>
      <c r="H792" s="24" t="str">
        <f>IFERROR(VLOOKUP($E792,'Product Master'!B:E,4,),"-")</f>
        <v>-</v>
      </c>
      <c r="I792" s="24"/>
      <c r="J792" s="25"/>
      <c r="K792" s="67"/>
      <c r="L792" s="24"/>
      <c r="M792" s="24"/>
      <c r="N792" s="24"/>
      <c r="O792" s="24"/>
      <c r="P792" s="49"/>
      <c r="Q792" s="49">
        <f t="shared" si="29"/>
        <v>0</v>
      </c>
      <c r="R792" s="24"/>
      <c r="S792" s="66"/>
      <c r="T792" s="56" t="e">
        <f>IF(ISBLANK(VLOOKUP($E792,'Product Master'!B:F,5,FALSE)),"-",(VLOOKUP($E792,'Product Master'!B:F,5,FALSE)))</f>
        <v>#N/A</v>
      </c>
      <c r="U792" s="140"/>
    </row>
    <row r="793" spans="1:21" ht="15">
      <c r="A793" s="24">
        <f t="shared" si="28"/>
        <v>792</v>
      </c>
      <c r="B793" s="25"/>
      <c r="C793" s="55" t="str">
        <f>IFERROR(VLOOKUP($E793,'Product Master'!B:E,2,),"Enter Data in Product Master")</f>
        <v>Enter Data in Product Master</v>
      </c>
      <c r="D793" s="24" t="e">
        <f>VLOOKUP(E793,'Product Master'!B:G,6,)</f>
        <v>#N/A</v>
      </c>
      <c r="E793" s="24"/>
      <c r="F793" s="24" t="s">
        <v>47</v>
      </c>
      <c r="G793" s="24" t="str">
        <f>IFERROR(VLOOKUP(E793,'Product Master'!B:E,3,),"-")</f>
        <v>-</v>
      </c>
      <c r="H793" s="24" t="str">
        <f>IFERROR(VLOOKUP($E793,'Product Master'!B:E,4,),"-")</f>
        <v>-</v>
      </c>
      <c r="I793" s="24"/>
      <c r="J793" s="25"/>
      <c r="K793" s="67"/>
      <c r="L793" s="24"/>
      <c r="M793" s="24"/>
      <c r="N793" s="24"/>
      <c r="O793" s="24"/>
      <c r="P793" s="49"/>
      <c r="Q793" s="49">
        <f t="shared" si="29"/>
        <v>0</v>
      </c>
      <c r="R793" s="24"/>
      <c r="S793" s="66"/>
      <c r="T793" s="56" t="e">
        <f>IF(ISBLANK(VLOOKUP($E793,'Product Master'!B:F,5,FALSE)),"-",(VLOOKUP($E793,'Product Master'!B:F,5,FALSE)))</f>
        <v>#N/A</v>
      </c>
      <c r="U793" s="140"/>
    </row>
    <row r="794" spans="1:21" ht="15">
      <c r="A794" s="24">
        <f t="shared" si="28"/>
        <v>793</v>
      </c>
      <c r="B794" s="25"/>
      <c r="C794" s="55" t="str">
        <f>IFERROR(VLOOKUP($E794,'Product Master'!B:E,2,),"Enter Data in Product Master")</f>
        <v>Enter Data in Product Master</v>
      </c>
      <c r="D794" s="24" t="e">
        <f>VLOOKUP(E794,'Product Master'!B:G,6,)</f>
        <v>#N/A</v>
      </c>
      <c r="E794" s="24"/>
      <c r="F794" s="24" t="s">
        <v>47</v>
      </c>
      <c r="G794" s="24" t="str">
        <f>IFERROR(VLOOKUP(E794,'Product Master'!B:E,3,),"-")</f>
        <v>-</v>
      </c>
      <c r="H794" s="24" t="str">
        <f>IFERROR(VLOOKUP($E794,'Product Master'!B:E,4,),"-")</f>
        <v>-</v>
      </c>
      <c r="I794" s="24"/>
      <c r="J794" s="25"/>
      <c r="K794" s="67"/>
      <c r="L794" s="24"/>
      <c r="M794" s="24"/>
      <c r="N794" s="24"/>
      <c r="O794" s="24"/>
      <c r="P794" s="49"/>
      <c r="Q794" s="49">
        <f t="shared" si="29"/>
        <v>0</v>
      </c>
      <c r="R794" s="24"/>
      <c r="S794" s="66"/>
      <c r="T794" s="56" t="e">
        <f>IF(ISBLANK(VLOOKUP($E794,'Product Master'!B:F,5,FALSE)),"-",(VLOOKUP($E794,'Product Master'!B:F,5,FALSE)))</f>
        <v>#N/A</v>
      </c>
      <c r="U794" s="140"/>
    </row>
    <row r="795" spans="1:21" ht="15">
      <c r="A795" s="24">
        <f t="shared" si="28"/>
        <v>794</v>
      </c>
      <c r="B795" s="25"/>
      <c r="C795" s="55" t="str">
        <f>IFERROR(VLOOKUP($E795,'Product Master'!B:E,2,),"Enter Data in Product Master")</f>
        <v>Enter Data in Product Master</v>
      </c>
      <c r="D795" s="24" t="e">
        <f>VLOOKUP(E795,'Product Master'!B:G,6,)</f>
        <v>#N/A</v>
      </c>
      <c r="E795" s="24"/>
      <c r="F795" s="24" t="s">
        <v>47</v>
      </c>
      <c r="G795" s="24" t="str">
        <f>IFERROR(VLOOKUP(E795,'Product Master'!B:E,3,),"-")</f>
        <v>-</v>
      </c>
      <c r="H795" s="24" t="str">
        <f>IFERROR(VLOOKUP($E795,'Product Master'!B:E,4,),"-")</f>
        <v>-</v>
      </c>
      <c r="I795" s="24"/>
      <c r="J795" s="25"/>
      <c r="K795" s="67"/>
      <c r="L795" s="24"/>
      <c r="M795" s="24"/>
      <c r="N795" s="24"/>
      <c r="O795" s="24"/>
      <c r="P795" s="49"/>
      <c r="Q795" s="49">
        <f t="shared" si="29"/>
        <v>0</v>
      </c>
      <c r="R795" s="24"/>
      <c r="S795" s="66"/>
      <c r="T795" s="56" t="e">
        <f>IF(ISBLANK(VLOOKUP($E795,'Product Master'!B:F,5,FALSE)),"-",(VLOOKUP($E795,'Product Master'!B:F,5,FALSE)))</f>
        <v>#N/A</v>
      </c>
      <c r="U795" s="140"/>
    </row>
    <row r="796" spans="1:21" ht="15">
      <c r="A796" s="24">
        <f t="shared" si="28"/>
        <v>795</v>
      </c>
      <c r="B796" s="25"/>
      <c r="C796" s="55" t="str">
        <f>IFERROR(VLOOKUP($E796,'Product Master'!B:E,2,),"Enter Data in Product Master")</f>
        <v>Enter Data in Product Master</v>
      </c>
      <c r="D796" s="24" t="e">
        <f>VLOOKUP(E796,'Product Master'!B:G,6,)</f>
        <v>#N/A</v>
      </c>
      <c r="E796" s="24"/>
      <c r="F796" s="24" t="s">
        <v>47</v>
      </c>
      <c r="G796" s="24" t="str">
        <f>IFERROR(VLOOKUP(E796,'Product Master'!B:E,3,),"-")</f>
        <v>-</v>
      </c>
      <c r="H796" s="24" t="str">
        <f>IFERROR(VLOOKUP($E796,'Product Master'!B:E,4,),"-")</f>
        <v>-</v>
      </c>
      <c r="I796" s="24"/>
      <c r="J796" s="25"/>
      <c r="K796" s="67"/>
      <c r="L796" s="24"/>
      <c r="M796" s="24"/>
      <c r="N796" s="24"/>
      <c r="O796" s="24"/>
      <c r="P796" s="49"/>
      <c r="Q796" s="49">
        <f t="shared" si="29"/>
        <v>0</v>
      </c>
      <c r="R796" s="24"/>
      <c r="S796" s="66"/>
      <c r="T796" s="56" t="e">
        <f>IF(ISBLANK(VLOOKUP($E796,'Product Master'!B:F,5,FALSE)),"-",(VLOOKUP($E796,'Product Master'!B:F,5,FALSE)))</f>
        <v>#N/A</v>
      </c>
      <c r="U796" s="140"/>
    </row>
    <row r="797" spans="1:21" ht="15">
      <c r="A797" s="24">
        <f t="shared" si="28"/>
        <v>796</v>
      </c>
      <c r="B797" s="25"/>
      <c r="C797" s="55" t="str">
        <f>IFERROR(VLOOKUP($E797,'Product Master'!B:E,2,),"Enter Data in Product Master")</f>
        <v>Enter Data in Product Master</v>
      </c>
      <c r="D797" s="24" t="e">
        <f>VLOOKUP(E797,'Product Master'!B:G,6,)</f>
        <v>#N/A</v>
      </c>
      <c r="E797" s="24"/>
      <c r="F797" s="24" t="s">
        <v>47</v>
      </c>
      <c r="G797" s="24" t="str">
        <f>IFERROR(VLOOKUP(E797,'Product Master'!B:E,3,),"-")</f>
        <v>-</v>
      </c>
      <c r="H797" s="24" t="str">
        <f>IFERROR(VLOOKUP($E797,'Product Master'!B:E,4,),"-")</f>
        <v>-</v>
      </c>
      <c r="I797" s="24"/>
      <c r="J797" s="25"/>
      <c r="K797" s="67"/>
      <c r="L797" s="24"/>
      <c r="M797" s="24"/>
      <c r="N797" s="24"/>
      <c r="O797" s="24"/>
      <c r="P797" s="49"/>
      <c r="Q797" s="49">
        <f t="shared" si="29"/>
        <v>0</v>
      </c>
      <c r="R797" s="24"/>
      <c r="S797" s="66"/>
      <c r="T797" s="56" t="e">
        <f>IF(ISBLANK(VLOOKUP($E797,'Product Master'!B:F,5,FALSE)),"-",(VLOOKUP($E797,'Product Master'!B:F,5,FALSE)))</f>
        <v>#N/A</v>
      </c>
      <c r="U797" s="140"/>
    </row>
    <row r="798" spans="1:21" ht="15">
      <c r="A798" s="24">
        <f t="shared" si="28"/>
        <v>797</v>
      </c>
      <c r="B798" s="25"/>
      <c r="C798" s="55" t="str">
        <f>IFERROR(VLOOKUP($E798,'Product Master'!B:E,2,),"Enter Data in Product Master")</f>
        <v>Enter Data in Product Master</v>
      </c>
      <c r="D798" s="24" t="e">
        <f>VLOOKUP(E798,'Product Master'!B:G,6,)</f>
        <v>#N/A</v>
      </c>
      <c r="E798" s="24"/>
      <c r="F798" s="24" t="s">
        <v>47</v>
      </c>
      <c r="G798" s="24" t="str">
        <f>IFERROR(VLOOKUP(E798,'Product Master'!B:E,3,),"-")</f>
        <v>-</v>
      </c>
      <c r="H798" s="24" t="str">
        <f>IFERROR(VLOOKUP($E798,'Product Master'!B:E,4,),"-")</f>
        <v>-</v>
      </c>
      <c r="I798" s="24"/>
      <c r="J798" s="25"/>
      <c r="K798" s="67"/>
      <c r="L798" s="24"/>
      <c r="M798" s="24"/>
      <c r="N798" s="24"/>
      <c r="O798" s="24"/>
      <c r="P798" s="49"/>
      <c r="Q798" s="49">
        <f t="shared" si="29"/>
        <v>0</v>
      </c>
      <c r="R798" s="24"/>
      <c r="S798" s="66"/>
      <c r="T798" s="56" t="e">
        <f>IF(ISBLANK(VLOOKUP($E798,'Product Master'!B:F,5,FALSE)),"-",(VLOOKUP($E798,'Product Master'!B:F,5,FALSE)))</f>
        <v>#N/A</v>
      </c>
      <c r="U798" s="140"/>
    </row>
    <row r="799" spans="1:21" ht="15">
      <c r="A799" s="24">
        <f t="shared" si="28"/>
        <v>798</v>
      </c>
      <c r="B799" s="25"/>
      <c r="C799" s="55" t="str">
        <f>IFERROR(VLOOKUP($E799,'Product Master'!B:E,2,),"Enter Data in Product Master")</f>
        <v>Enter Data in Product Master</v>
      </c>
      <c r="D799" s="24" t="e">
        <f>VLOOKUP(E799,'Product Master'!B:G,6,)</f>
        <v>#N/A</v>
      </c>
      <c r="E799" s="24"/>
      <c r="F799" s="24" t="s">
        <v>47</v>
      </c>
      <c r="G799" s="24" t="str">
        <f>IFERROR(VLOOKUP(E799,'Product Master'!B:E,3,),"-")</f>
        <v>-</v>
      </c>
      <c r="H799" s="24" t="str">
        <f>IFERROR(VLOOKUP($E799,'Product Master'!B:E,4,),"-")</f>
        <v>-</v>
      </c>
      <c r="I799" s="24"/>
      <c r="J799" s="25"/>
      <c r="K799" s="67"/>
      <c r="L799" s="24"/>
      <c r="M799" s="24"/>
      <c r="N799" s="24"/>
      <c r="O799" s="24"/>
      <c r="P799" s="49"/>
      <c r="Q799" s="49">
        <f t="shared" si="29"/>
        <v>0</v>
      </c>
      <c r="R799" s="24"/>
      <c r="S799" s="66"/>
      <c r="T799" s="56" t="e">
        <f>IF(ISBLANK(VLOOKUP($E799,'Product Master'!B:F,5,FALSE)),"-",(VLOOKUP($E799,'Product Master'!B:F,5,FALSE)))</f>
        <v>#N/A</v>
      </c>
      <c r="U799" s="140"/>
    </row>
    <row r="800" spans="1:21" ht="15">
      <c r="A800" s="24">
        <f t="shared" si="28"/>
        <v>799</v>
      </c>
      <c r="B800" s="25"/>
      <c r="C800" s="55" t="str">
        <f>IFERROR(VLOOKUP($E800,'Product Master'!B:E,2,),"Enter Data in Product Master")</f>
        <v>Enter Data in Product Master</v>
      </c>
      <c r="D800" s="24" t="e">
        <f>VLOOKUP(E800,'Product Master'!B:G,6,)</f>
        <v>#N/A</v>
      </c>
      <c r="E800" s="24"/>
      <c r="F800" s="24" t="s">
        <v>47</v>
      </c>
      <c r="G800" s="24" t="str">
        <f>IFERROR(VLOOKUP(E800,'Product Master'!B:E,3,),"-")</f>
        <v>-</v>
      </c>
      <c r="H800" s="24" t="str">
        <f>IFERROR(VLOOKUP($E800,'Product Master'!B:E,4,),"-")</f>
        <v>-</v>
      </c>
      <c r="I800" s="24"/>
      <c r="J800" s="25"/>
      <c r="K800" s="67"/>
      <c r="L800" s="24"/>
      <c r="M800" s="24"/>
      <c r="N800" s="24"/>
      <c r="O800" s="24"/>
      <c r="P800" s="49"/>
      <c r="Q800" s="49">
        <f t="shared" si="29"/>
        <v>0</v>
      </c>
      <c r="R800" s="24"/>
      <c r="S800" s="66"/>
      <c r="T800" s="56" t="e">
        <f>IF(ISBLANK(VLOOKUP($E800,'Product Master'!B:F,5,FALSE)),"-",(VLOOKUP($E800,'Product Master'!B:F,5,FALSE)))</f>
        <v>#N/A</v>
      </c>
      <c r="U800" s="140"/>
    </row>
    <row r="801" spans="1:21" ht="15">
      <c r="A801" s="24">
        <f t="shared" si="28"/>
        <v>800</v>
      </c>
      <c r="B801" s="25"/>
      <c r="C801" s="55" t="str">
        <f>IFERROR(VLOOKUP($E801,'Product Master'!B:E,2,),"Enter Data in Product Master")</f>
        <v>Enter Data in Product Master</v>
      </c>
      <c r="D801" s="24" t="e">
        <f>VLOOKUP(E801,'Product Master'!B:G,6,)</f>
        <v>#N/A</v>
      </c>
      <c r="E801" s="24"/>
      <c r="F801" s="24" t="s">
        <v>47</v>
      </c>
      <c r="G801" s="24" t="str">
        <f>IFERROR(VLOOKUP(E801,'Product Master'!B:E,3,),"-")</f>
        <v>-</v>
      </c>
      <c r="H801" s="24" t="str">
        <f>IFERROR(VLOOKUP($E801,'Product Master'!B:E,4,),"-")</f>
        <v>-</v>
      </c>
      <c r="I801" s="24"/>
      <c r="J801" s="25"/>
      <c r="K801" s="67"/>
      <c r="L801" s="24"/>
      <c r="M801" s="24"/>
      <c r="N801" s="24"/>
      <c r="O801" s="24"/>
      <c r="P801" s="49"/>
      <c r="Q801" s="49">
        <f t="shared" si="29"/>
        <v>0</v>
      </c>
      <c r="R801" s="24"/>
      <c r="S801" s="66"/>
      <c r="T801" s="56" t="e">
        <f>IF(ISBLANK(VLOOKUP($E801,'Product Master'!B:F,5,FALSE)),"-",(VLOOKUP($E801,'Product Master'!B:F,5,FALSE)))</f>
        <v>#N/A</v>
      </c>
      <c r="U801" s="140"/>
    </row>
    <row r="802" spans="1:21" ht="15">
      <c r="A802" s="24">
        <f t="shared" si="28"/>
        <v>801</v>
      </c>
      <c r="B802" s="25"/>
      <c r="C802" s="55" t="str">
        <f>IFERROR(VLOOKUP($E802,'Product Master'!B:E,2,),"Enter Data in Product Master")</f>
        <v>Enter Data in Product Master</v>
      </c>
      <c r="D802" s="24" t="e">
        <f>VLOOKUP(E802,'Product Master'!B:G,6,)</f>
        <v>#N/A</v>
      </c>
      <c r="E802" s="24"/>
      <c r="F802" s="24" t="s">
        <v>47</v>
      </c>
      <c r="G802" s="24" t="str">
        <f>IFERROR(VLOOKUP(E802,'Product Master'!B:E,3,),"-")</f>
        <v>-</v>
      </c>
      <c r="H802" s="24" t="str">
        <f>IFERROR(VLOOKUP($E802,'Product Master'!B:E,4,),"-")</f>
        <v>-</v>
      </c>
      <c r="I802" s="24"/>
      <c r="J802" s="25"/>
      <c r="K802" s="67"/>
      <c r="L802" s="24"/>
      <c r="M802" s="24"/>
      <c r="N802" s="24"/>
      <c r="O802" s="24"/>
      <c r="P802" s="49"/>
      <c r="Q802" s="49">
        <f t="shared" si="29"/>
        <v>0</v>
      </c>
      <c r="R802" s="24"/>
      <c r="S802" s="66"/>
      <c r="T802" s="56" t="e">
        <f>IF(ISBLANK(VLOOKUP($E802,'Product Master'!B:F,5,FALSE)),"-",(VLOOKUP($E802,'Product Master'!B:F,5,FALSE)))</f>
        <v>#N/A</v>
      </c>
      <c r="U802" s="140"/>
    </row>
    <row r="803" spans="1:21" ht="15">
      <c r="A803" s="24">
        <f t="shared" si="28"/>
        <v>802</v>
      </c>
      <c r="B803" s="25"/>
      <c r="C803" s="55" t="str">
        <f>IFERROR(VLOOKUP($E803,'Product Master'!B:E,2,),"Enter Data in Product Master")</f>
        <v>Enter Data in Product Master</v>
      </c>
      <c r="D803" s="24" t="e">
        <f>VLOOKUP(E803,'Product Master'!B:G,6,)</f>
        <v>#N/A</v>
      </c>
      <c r="E803" s="24"/>
      <c r="F803" s="24" t="s">
        <v>47</v>
      </c>
      <c r="G803" s="24" t="str">
        <f>IFERROR(VLOOKUP(E803,'Product Master'!B:E,3,),"-")</f>
        <v>-</v>
      </c>
      <c r="H803" s="24" t="str">
        <f>IFERROR(VLOOKUP($E803,'Product Master'!B:E,4,),"-")</f>
        <v>-</v>
      </c>
      <c r="I803" s="24"/>
      <c r="J803" s="25"/>
      <c r="K803" s="67"/>
      <c r="L803" s="24"/>
      <c r="M803" s="24"/>
      <c r="N803" s="24"/>
      <c r="O803" s="24"/>
      <c r="P803" s="49"/>
      <c r="Q803" s="49">
        <f t="shared" si="29"/>
        <v>0</v>
      </c>
      <c r="R803" s="24"/>
      <c r="S803" s="66"/>
      <c r="T803" s="56" t="e">
        <f>IF(ISBLANK(VLOOKUP($E803,'Product Master'!B:F,5,FALSE)),"-",(VLOOKUP($E803,'Product Master'!B:F,5,FALSE)))</f>
        <v>#N/A</v>
      </c>
      <c r="U803" s="140"/>
    </row>
    <row r="804" spans="1:21" ht="15">
      <c r="A804" s="24">
        <f t="shared" si="28"/>
        <v>803</v>
      </c>
      <c r="B804" s="25"/>
      <c r="C804" s="55" t="str">
        <f>IFERROR(VLOOKUP($E804,'Product Master'!B:E,2,),"Enter Data in Product Master")</f>
        <v>Enter Data in Product Master</v>
      </c>
      <c r="D804" s="24" t="e">
        <f>VLOOKUP(E804,'Product Master'!B:G,6,)</f>
        <v>#N/A</v>
      </c>
      <c r="E804" s="24"/>
      <c r="F804" s="24" t="s">
        <v>47</v>
      </c>
      <c r="G804" s="24" t="str">
        <f>IFERROR(VLOOKUP(E804,'Product Master'!B:E,3,),"-")</f>
        <v>-</v>
      </c>
      <c r="H804" s="24" t="str">
        <f>IFERROR(VLOOKUP($E804,'Product Master'!B:E,4,),"-")</f>
        <v>-</v>
      </c>
      <c r="I804" s="24"/>
      <c r="J804" s="25"/>
      <c r="K804" s="67"/>
      <c r="L804" s="24"/>
      <c r="M804" s="24"/>
      <c r="N804" s="24"/>
      <c r="O804" s="24"/>
      <c r="P804" s="49"/>
      <c r="Q804" s="49">
        <f t="shared" si="29"/>
        <v>0</v>
      </c>
      <c r="R804" s="24"/>
      <c r="S804" s="66"/>
      <c r="T804" s="56" t="e">
        <f>IF(ISBLANK(VLOOKUP($E804,'Product Master'!B:F,5,FALSE)),"-",(VLOOKUP($E804,'Product Master'!B:F,5,FALSE)))</f>
        <v>#N/A</v>
      </c>
      <c r="U804" s="140"/>
    </row>
    <row r="805" spans="1:21" ht="15">
      <c r="A805" s="24">
        <f t="shared" si="28"/>
        <v>804</v>
      </c>
      <c r="B805" s="25"/>
      <c r="C805" s="55" t="str">
        <f>IFERROR(VLOOKUP($E805,'Product Master'!B:E,2,),"Enter Data in Product Master")</f>
        <v>Enter Data in Product Master</v>
      </c>
      <c r="D805" s="24" t="e">
        <f>VLOOKUP(E805,'Product Master'!B:G,6,)</f>
        <v>#N/A</v>
      </c>
      <c r="E805" s="24"/>
      <c r="F805" s="24" t="s">
        <v>47</v>
      </c>
      <c r="G805" s="24" t="str">
        <f>IFERROR(VLOOKUP(E805,'Product Master'!B:E,3,),"-")</f>
        <v>-</v>
      </c>
      <c r="H805" s="24" t="str">
        <f>IFERROR(VLOOKUP($E805,'Product Master'!B:E,4,),"-")</f>
        <v>-</v>
      </c>
      <c r="I805" s="24"/>
      <c r="J805" s="25"/>
      <c r="K805" s="67"/>
      <c r="L805" s="24"/>
      <c r="M805" s="24"/>
      <c r="N805" s="24"/>
      <c r="O805" s="24"/>
      <c r="P805" s="49"/>
      <c r="Q805" s="49">
        <f t="shared" si="29"/>
        <v>0</v>
      </c>
      <c r="R805" s="24"/>
      <c r="S805" s="66"/>
      <c r="T805" s="56" t="e">
        <f>IF(ISBLANK(VLOOKUP($E805,'Product Master'!B:F,5,FALSE)),"-",(VLOOKUP($E805,'Product Master'!B:F,5,FALSE)))</f>
        <v>#N/A</v>
      </c>
      <c r="U805" s="140"/>
    </row>
    <row r="806" spans="1:21" ht="15">
      <c r="A806" s="24">
        <f t="shared" si="28"/>
        <v>805</v>
      </c>
      <c r="B806" s="25"/>
      <c r="C806" s="55" t="str">
        <f>IFERROR(VLOOKUP($E806,'Product Master'!B:E,2,),"Enter Data in Product Master")</f>
        <v>Enter Data in Product Master</v>
      </c>
      <c r="D806" s="24" t="e">
        <f>VLOOKUP(E806,'Product Master'!B:G,6,)</f>
        <v>#N/A</v>
      </c>
      <c r="E806" s="24"/>
      <c r="F806" s="24" t="s">
        <v>47</v>
      </c>
      <c r="G806" s="24" t="str">
        <f>IFERROR(VLOOKUP(E806,'Product Master'!B:E,3,),"-")</f>
        <v>-</v>
      </c>
      <c r="H806" s="24" t="str">
        <f>IFERROR(VLOOKUP($E806,'Product Master'!B:E,4,),"-")</f>
        <v>-</v>
      </c>
      <c r="I806" s="24"/>
      <c r="J806" s="25"/>
      <c r="K806" s="67"/>
      <c r="L806" s="24"/>
      <c r="M806" s="24"/>
      <c r="N806" s="24"/>
      <c r="O806" s="24"/>
      <c r="P806" s="49"/>
      <c r="Q806" s="49">
        <f t="shared" si="29"/>
        <v>0</v>
      </c>
      <c r="R806" s="24"/>
      <c r="S806" s="66"/>
      <c r="T806" s="56" t="e">
        <f>IF(ISBLANK(VLOOKUP($E806,'Product Master'!B:F,5,FALSE)),"-",(VLOOKUP($E806,'Product Master'!B:F,5,FALSE)))</f>
        <v>#N/A</v>
      </c>
      <c r="U806" s="140"/>
    </row>
    <row r="807" spans="1:21" ht="15">
      <c r="A807" s="24">
        <f t="shared" si="28"/>
        <v>806</v>
      </c>
      <c r="B807" s="25"/>
      <c r="C807" s="55" t="str">
        <f>IFERROR(VLOOKUP($E807,'Product Master'!B:E,2,),"Enter Data in Product Master")</f>
        <v>Enter Data in Product Master</v>
      </c>
      <c r="D807" s="24" t="e">
        <f>VLOOKUP(E807,'Product Master'!B:G,6,)</f>
        <v>#N/A</v>
      </c>
      <c r="E807" s="24"/>
      <c r="F807" s="24" t="s">
        <v>47</v>
      </c>
      <c r="G807" s="24" t="str">
        <f>IFERROR(VLOOKUP(E807,'Product Master'!B:E,3,),"-")</f>
        <v>-</v>
      </c>
      <c r="H807" s="24" t="str">
        <f>IFERROR(VLOOKUP($E807,'Product Master'!B:E,4,),"-")</f>
        <v>-</v>
      </c>
      <c r="I807" s="24"/>
      <c r="J807" s="25"/>
      <c r="K807" s="67"/>
      <c r="L807" s="24"/>
      <c r="M807" s="24"/>
      <c r="N807" s="24"/>
      <c r="O807" s="24"/>
      <c r="P807" s="49"/>
      <c r="Q807" s="49">
        <f t="shared" si="29"/>
        <v>0</v>
      </c>
      <c r="R807" s="24"/>
      <c r="S807" s="66"/>
      <c r="T807" s="56" t="e">
        <f>IF(ISBLANK(VLOOKUP($E807,'Product Master'!B:F,5,FALSE)),"-",(VLOOKUP($E807,'Product Master'!B:F,5,FALSE)))</f>
        <v>#N/A</v>
      </c>
      <c r="U807" s="140"/>
    </row>
    <row r="808" spans="1:21" ht="15">
      <c r="A808" s="24">
        <f t="shared" si="28"/>
        <v>807</v>
      </c>
      <c r="B808" s="25"/>
      <c r="C808" s="55" t="str">
        <f>IFERROR(VLOOKUP($E808,'Product Master'!B:E,2,),"Enter Data in Product Master")</f>
        <v>Enter Data in Product Master</v>
      </c>
      <c r="D808" s="24" t="e">
        <f>VLOOKUP(E808,'Product Master'!B:G,6,)</f>
        <v>#N/A</v>
      </c>
      <c r="E808" s="24"/>
      <c r="F808" s="24" t="s">
        <v>47</v>
      </c>
      <c r="G808" s="24" t="str">
        <f>IFERROR(VLOOKUP(E808,'Product Master'!B:E,3,),"-")</f>
        <v>-</v>
      </c>
      <c r="H808" s="24" t="str">
        <f>IFERROR(VLOOKUP($E808,'Product Master'!B:E,4,),"-")</f>
        <v>-</v>
      </c>
      <c r="I808" s="24"/>
      <c r="J808" s="25"/>
      <c r="K808" s="67"/>
      <c r="L808" s="24"/>
      <c r="M808" s="24"/>
      <c r="N808" s="24"/>
      <c r="O808" s="24"/>
      <c r="P808" s="49"/>
      <c r="Q808" s="49">
        <f t="shared" si="29"/>
        <v>0</v>
      </c>
      <c r="R808" s="24"/>
      <c r="S808" s="66"/>
      <c r="T808" s="56" t="e">
        <f>IF(ISBLANK(VLOOKUP($E808,'Product Master'!B:F,5,FALSE)),"-",(VLOOKUP($E808,'Product Master'!B:F,5,FALSE)))</f>
        <v>#N/A</v>
      </c>
      <c r="U808" s="140"/>
    </row>
    <row r="809" spans="1:21" ht="15">
      <c r="A809" s="24">
        <f t="shared" si="28"/>
        <v>808</v>
      </c>
      <c r="B809" s="25"/>
      <c r="C809" s="55" t="str">
        <f>IFERROR(VLOOKUP($E809,'Product Master'!B:E,2,),"Enter Data in Product Master")</f>
        <v>Enter Data in Product Master</v>
      </c>
      <c r="D809" s="24" t="e">
        <f>VLOOKUP(E809,'Product Master'!B:G,6,)</f>
        <v>#N/A</v>
      </c>
      <c r="E809" s="24"/>
      <c r="F809" s="24" t="s">
        <v>47</v>
      </c>
      <c r="G809" s="24" t="str">
        <f>IFERROR(VLOOKUP(E809,'Product Master'!B:E,3,),"-")</f>
        <v>-</v>
      </c>
      <c r="H809" s="24" t="str">
        <f>IFERROR(VLOOKUP($E809,'Product Master'!B:E,4,),"-")</f>
        <v>-</v>
      </c>
      <c r="I809" s="24"/>
      <c r="J809" s="25"/>
      <c r="K809" s="67"/>
      <c r="L809" s="24"/>
      <c r="M809" s="24"/>
      <c r="N809" s="24"/>
      <c r="O809" s="24"/>
      <c r="P809" s="49"/>
      <c r="Q809" s="49">
        <f t="shared" si="29"/>
        <v>0</v>
      </c>
      <c r="R809" s="24"/>
      <c r="S809" s="66"/>
      <c r="T809" s="56" t="e">
        <f>IF(ISBLANK(VLOOKUP($E809,'Product Master'!B:F,5,FALSE)),"-",(VLOOKUP($E809,'Product Master'!B:F,5,FALSE)))</f>
        <v>#N/A</v>
      </c>
      <c r="U809" s="140"/>
    </row>
    <row r="810" spans="1:21" ht="15">
      <c r="A810" s="24">
        <f t="shared" si="28"/>
        <v>809</v>
      </c>
      <c r="B810" s="25"/>
      <c r="C810" s="55" t="str">
        <f>IFERROR(VLOOKUP($E810,'Product Master'!B:E,2,),"Enter Data in Product Master")</f>
        <v>Enter Data in Product Master</v>
      </c>
      <c r="D810" s="24" t="e">
        <f>VLOOKUP(E810,'Product Master'!B:G,6,)</f>
        <v>#N/A</v>
      </c>
      <c r="E810" s="24"/>
      <c r="F810" s="24" t="s">
        <v>47</v>
      </c>
      <c r="G810" s="24" t="str">
        <f>IFERROR(VLOOKUP(E810,'Product Master'!B:E,3,),"-")</f>
        <v>-</v>
      </c>
      <c r="H810" s="24" t="str">
        <f>IFERROR(VLOOKUP($E810,'Product Master'!B:E,4,),"-")</f>
        <v>-</v>
      </c>
      <c r="I810" s="24"/>
      <c r="J810" s="25"/>
      <c r="K810" s="67"/>
      <c r="L810" s="24"/>
      <c r="M810" s="24"/>
      <c r="N810" s="24"/>
      <c r="O810" s="24"/>
      <c r="P810" s="49"/>
      <c r="Q810" s="49">
        <f t="shared" si="29"/>
        <v>0</v>
      </c>
      <c r="R810" s="24"/>
      <c r="S810" s="66"/>
      <c r="T810" s="56" t="e">
        <f>IF(ISBLANK(VLOOKUP($E810,'Product Master'!B:F,5,FALSE)),"-",(VLOOKUP($E810,'Product Master'!B:F,5,FALSE)))</f>
        <v>#N/A</v>
      </c>
      <c r="U810" s="140"/>
    </row>
    <row r="811" spans="1:21" ht="15">
      <c r="A811" s="24">
        <f t="shared" si="28"/>
        <v>810</v>
      </c>
      <c r="B811" s="25"/>
      <c r="C811" s="55" t="str">
        <f>IFERROR(VLOOKUP($E811,'Product Master'!B:E,2,),"Enter Data in Product Master")</f>
        <v>Enter Data in Product Master</v>
      </c>
      <c r="D811" s="24" t="e">
        <f>VLOOKUP(E811,'Product Master'!B:G,6,)</f>
        <v>#N/A</v>
      </c>
      <c r="E811" s="24"/>
      <c r="F811" s="24" t="s">
        <v>47</v>
      </c>
      <c r="G811" s="24" t="str">
        <f>IFERROR(VLOOKUP(E811,'Product Master'!B:E,3,),"-")</f>
        <v>-</v>
      </c>
      <c r="H811" s="24" t="str">
        <f>IFERROR(VLOOKUP($E811,'Product Master'!B:E,4,),"-")</f>
        <v>-</v>
      </c>
      <c r="I811" s="24"/>
      <c r="J811" s="25"/>
      <c r="K811" s="67"/>
      <c r="L811" s="24"/>
      <c r="M811" s="24"/>
      <c r="N811" s="24"/>
      <c r="O811" s="24"/>
      <c r="P811" s="49"/>
      <c r="Q811" s="49">
        <f t="shared" si="29"/>
        <v>0</v>
      </c>
      <c r="R811" s="24"/>
      <c r="S811" s="66"/>
      <c r="T811" s="56" t="e">
        <f>IF(ISBLANK(VLOOKUP($E811,'Product Master'!B:F,5,FALSE)),"-",(VLOOKUP($E811,'Product Master'!B:F,5,FALSE)))</f>
        <v>#N/A</v>
      </c>
      <c r="U811" s="140"/>
    </row>
    <row r="812" spans="1:21" ht="15">
      <c r="A812" s="24">
        <f t="shared" si="28"/>
        <v>811</v>
      </c>
      <c r="B812" s="25"/>
      <c r="C812" s="55" t="str">
        <f>IFERROR(VLOOKUP($E812,'Product Master'!B:E,2,),"Enter Data in Product Master")</f>
        <v>Enter Data in Product Master</v>
      </c>
      <c r="D812" s="24" t="e">
        <f>VLOOKUP(E812,'Product Master'!B:G,6,)</f>
        <v>#N/A</v>
      </c>
      <c r="E812" s="24"/>
      <c r="F812" s="24" t="s">
        <v>47</v>
      </c>
      <c r="G812" s="24" t="str">
        <f>IFERROR(VLOOKUP(E812,'Product Master'!B:E,3,),"-")</f>
        <v>-</v>
      </c>
      <c r="H812" s="24" t="str">
        <f>IFERROR(VLOOKUP($E812,'Product Master'!B:E,4,),"-")</f>
        <v>-</v>
      </c>
      <c r="I812" s="24"/>
      <c r="J812" s="25"/>
      <c r="K812" s="67"/>
      <c r="L812" s="24"/>
      <c r="M812" s="24"/>
      <c r="N812" s="24"/>
      <c r="O812" s="24"/>
      <c r="P812" s="49"/>
      <c r="Q812" s="49">
        <f t="shared" si="29"/>
        <v>0</v>
      </c>
      <c r="R812" s="24"/>
      <c r="S812" s="66"/>
      <c r="T812" s="56" t="e">
        <f>IF(ISBLANK(VLOOKUP($E812,'Product Master'!B:F,5,FALSE)),"-",(VLOOKUP($E812,'Product Master'!B:F,5,FALSE)))</f>
        <v>#N/A</v>
      </c>
      <c r="U812" s="140"/>
    </row>
    <row r="813" spans="1:21" ht="15">
      <c r="A813" s="24">
        <f t="shared" si="28"/>
        <v>812</v>
      </c>
      <c r="B813" s="25"/>
      <c r="C813" s="55" t="str">
        <f>IFERROR(VLOOKUP($E813,'Product Master'!B:E,2,),"Enter Data in Product Master")</f>
        <v>Enter Data in Product Master</v>
      </c>
      <c r="D813" s="24" t="e">
        <f>VLOOKUP(E813,'Product Master'!B:G,6,)</f>
        <v>#N/A</v>
      </c>
      <c r="E813" s="24"/>
      <c r="F813" s="24" t="s">
        <v>47</v>
      </c>
      <c r="G813" s="24" t="str">
        <f>IFERROR(VLOOKUP(E813,'Product Master'!B:E,3,),"-")</f>
        <v>-</v>
      </c>
      <c r="H813" s="24" t="str">
        <f>IFERROR(VLOOKUP($E813,'Product Master'!B:E,4,),"-")</f>
        <v>-</v>
      </c>
      <c r="I813" s="24"/>
      <c r="J813" s="25"/>
      <c r="K813" s="67"/>
      <c r="L813" s="24"/>
      <c r="M813" s="24"/>
      <c r="N813" s="24"/>
      <c r="O813" s="24"/>
      <c r="P813" s="49"/>
      <c r="Q813" s="49">
        <f t="shared" si="29"/>
        <v>0</v>
      </c>
      <c r="R813" s="24"/>
      <c r="S813" s="66"/>
      <c r="T813" s="56" t="e">
        <f>IF(ISBLANK(VLOOKUP($E813,'Product Master'!B:F,5,FALSE)),"-",(VLOOKUP($E813,'Product Master'!B:F,5,FALSE)))</f>
        <v>#N/A</v>
      </c>
      <c r="U813" s="140"/>
    </row>
    <row r="814" spans="1:21" ht="15">
      <c r="A814" s="24">
        <f t="shared" si="28"/>
        <v>813</v>
      </c>
      <c r="B814" s="25"/>
      <c r="C814" s="55" t="str">
        <f>IFERROR(VLOOKUP($E814,'Product Master'!B:E,2,),"Enter Data in Product Master")</f>
        <v>Enter Data in Product Master</v>
      </c>
      <c r="D814" s="24" t="e">
        <f>VLOOKUP(E814,'Product Master'!B:G,6,)</f>
        <v>#N/A</v>
      </c>
      <c r="E814" s="24"/>
      <c r="F814" s="24" t="s">
        <v>47</v>
      </c>
      <c r="G814" s="24" t="str">
        <f>IFERROR(VLOOKUP(E814,'Product Master'!B:E,3,),"-")</f>
        <v>-</v>
      </c>
      <c r="H814" s="24" t="str">
        <f>IFERROR(VLOOKUP($E814,'Product Master'!B:E,4,),"-")</f>
        <v>-</v>
      </c>
      <c r="I814" s="24"/>
      <c r="J814" s="25"/>
      <c r="K814" s="67"/>
      <c r="L814" s="24"/>
      <c r="M814" s="24"/>
      <c r="N814" s="24"/>
      <c r="O814" s="24"/>
      <c r="P814" s="49"/>
      <c r="Q814" s="49">
        <f t="shared" si="29"/>
        <v>0</v>
      </c>
      <c r="R814" s="24"/>
      <c r="S814" s="66"/>
      <c r="T814" s="56" t="e">
        <f>IF(ISBLANK(VLOOKUP($E814,'Product Master'!B:F,5,FALSE)),"-",(VLOOKUP($E814,'Product Master'!B:F,5,FALSE)))</f>
        <v>#N/A</v>
      </c>
      <c r="U814" s="140"/>
    </row>
    <row r="815" spans="1:21" ht="15">
      <c r="A815" s="24">
        <f t="shared" si="28"/>
        <v>814</v>
      </c>
      <c r="B815" s="25"/>
      <c r="C815" s="55" t="str">
        <f>IFERROR(VLOOKUP($E815,'Product Master'!B:E,2,),"Enter Data in Product Master")</f>
        <v>Enter Data in Product Master</v>
      </c>
      <c r="D815" s="24" t="e">
        <f>VLOOKUP(E815,'Product Master'!B:G,6,)</f>
        <v>#N/A</v>
      </c>
      <c r="E815" s="24"/>
      <c r="F815" s="24" t="s">
        <v>47</v>
      </c>
      <c r="G815" s="24" t="str">
        <f>IFERROR(VLOOKUP(E815,'Product Master'!B:E,3,),"-")</f>
        <v>-</v>
      </c>
      <c r="H815" s="24" t="str">
        <f>IFERROR(VLOOKUP($E815,'Product Master'!B:E,4,),"-")</f>
        <v>-</v>
      </c>
      <c r="I815" s="24"/>
      <c r="J815" s="25"/>
      <c r="K815" s="67"/>
      <c r="L815" s="24"/>
      <c r="M815" s="24"/>
      <c r="N815" s="24"/>
      <c r="O815" s="24"/>
      <c r="P815" s="49"/>
      <c r="Q815" s="49">
        <f t="shared" si="29"/>
        <v>0</v>
      </c>
      <c r="R815" s="24"/>
      <c r="S815" s="66"/>
      <c r="T815" s="56" t="e">
        <f>IF(ISBLANK(VLOOKUP($E815,'Product Master'!B:F,5,FALSE)),"-",(VLOOKUP($E815,'Product Master'!B:F,5,FALSE)))</f>
        <v>#N/A</v>
      </c>
      <c r="U815" s="140"/>
    </row>
    <row r="816" spans="1:21" ht="15">
      <c r="A816" s="24">
        <f t="shared" si="28"/>
        <v>815</v>
      </c>
      <c r="B816" s="25"/>
      <c r="C816" s="55" t="str">
        <f>IFERROR(VLOOKUP($E816,'Product Master'!B:E,2,),"Enter Data in Product Master")</f>
        <v>Enter Data in Product Master</v>
      </c>
      <c r="D816" s="24" t="e">
        <f>VLOOKUP(E816,'Product Master'!B:G,6,)</f>
        <v>#N/A</v>
      </c>
      <c r="E816" s="24"/>
      <c r="F816" s="24" t="s">
        <v>47</v>
      </c>
      <c r="G816" s="24" t="str">
        <f>IFERROR(VLOOKUP(E816,'Product Master'!B:E,3,),"-")</f>
        <v>-</v>
      </c>
      <c r="H816" s="24" t="str">
        <f>IFERROR(VLOOKUP($E816,'Product Master'!B:E,4,),"-")</f>
        <v>-</v>
      </c>
      <c r="I816" s="24"/>
      <c r="J816" s="25"/>
      <c r="K816" s="67"/>
      <c r="L816" s="24"/>
      <c r="M816" s="24"/>
      <c r="N816" s="24"/>
      <c r="O816" s="24"/>
      <c r="P816" s="49"/>
      <c r="Q816" s="49">
        <f t="shared" si="29"/>
        <v>0</v>
      </c>
      <c r="R816" s="24"/>
      <c r="S816" s="66"/>
      <c r="T816" s="56" t="e">
        <f>IF(ISBLANK(VLOOKUP($E816,'Product Master'!B:F,5,FALSE)),"-",(VLOOKUP($E816,'Product Master'!B:F,5,FALSE)))</f>
        <v>#N/A</v>
      </c>
      <c r="U816" s="140"/>
    </row>
    <row r="817" spans="1:21" ht="15">
      <c r="A817" s="24">
        <f t="shared" si="28"/>
        <v>816</v>
      </c>
      <c r="B817" s="25"/>
      <c r="C817" s="55" t="str">
        <f>IFERROR(VLOOKUP($E817,'Product Master'!B:E,2,),"Enter Data in Product Master")</f>
        <v>Enter Data in Product Master</v>
      </c>
      <c r="D817" s="24" t="e">
        <f>VLOOKUP(E817,'Product Master'!B:G,6,)</f>
        <v>#N/A</v>
      </c>
      <c r="E817" s="24"/>
      <c r="F817" s="24" t="s">
        <v>47</v>
      </c>
      <c r="G817" s="24" t="str">
        <f>IFERROR(VLOOKUP(E817,'Product Master'!B:E,3,),"-")</f>
        <v>-</v>
      </c>
      <c r="H817" s="24" t="str">
        <f>IFERROR(VLOOKUP($E817,'Product Master'!B:E,4,),"-")</f>
        <v>-</v>
      </c>
      <c r="I817" s="24"/>
      <c r="J817" s="25"/>
      <c r="K817" s="67"/>
      <c r="L817" s="24"/>
      <c r="M817" s="24"/>
      <c r="N817" s="24"/>
      <c r="O817" s="24"/>
      <c r="P817" s="49"/>
      <c r="Q817" s="49">
        <f t="shared" si="29"/>
        <v>0</v>
      </c>
      <c r="R817" s="24"/>
      <c r="S817" s="66"/>
      <c r="T817" s="56" t="e">
        <f>IF(ISBLANK(VLOOKUP($E817,'Product Master'!B:F,5,FALSE)),"-",(VLOOKUP($E817,'Product Master'!B:F,5,FALSE)))</f>
        <v>#N/A</v>
      </c>
      <c r="U817" s="140"/>
    </row>
    <row r="818" spans="1:21" ht="15">
      <c r="A818" s="24">
        <f t="shared" si="28"/>
        <v>817</v>
      </c>
      <c r="B818" s="25"/>
      <c r="C818" s="55" t="str">
        <f>IFERROR(VLOOKUP($E818,'Product Master'!B:E,2,),"Enter Data in Product Master")</f>
        <v>Enter Data in Product Master</v>
      </c>
      <c r="D818" s="24" t="e">
        <f>VLOOKUP(E818,'Product Master'!B:G,6,)</f>
        <v>#N/A</v>
      </c>
      <c r="E818" s="24"/>
      <c r="F818" s="24" t="s">
        <v>47</v>
      </c>
      <c r="G818" s="24" t="str">
        <f>IFERROR(VLOOKUP(E818,'Product Master'!B:E,3,),"-")</f>
        <v>-</v>
      </c>
      <c r="H818" s="24" t="str">
        <f>IFERROR(VLOOKUP($E818,'Product Master'!B:E,4,),"-")</f>
        <v>-</v>
      </c>
      <c r="I818" s="24"/>
      <c r="J818" s="25"/>
      <c r="K818" s="67"/>
      <c r="L818" s="24"/>
      <c r="M818" s="24"/>
      <c r="N818" s="24"/>
      <c r="O818" s="24"/>
      <c r="P818" s="49"/>
      <c r="Q818" s="49">
        <f t="shared" si="29"/>
        <v>0</v>
      </c>
      <c r="R818" s="24"/>
      <c r="S818" s="66"/>
      <c r="T818" s="56" t="e">
        <f>IF(ISBLANK(VLOOKUP($E818,'Product Master'!B:F,5,FALSE)),"-",(VLOOKUP($E818,'Product Master'!B:F,5,FALSE)))</f>
        <v>#N/A</v>
      </c>
      <c r="U818" s="140"/>
    </row>
    <row r="819" spans="1:21" ht="15">
      <c r="A819" s="24">
        <f t="shared" si="28"/>
        <v>818</v>
      </c>
      <c r="B819" s="25"/>
      <c r="C819" s="55" t="str">
        <f>IFERROR(VLOOKUP($E819,'Product Master'!B:E,2,),"Enter Data in Product Master")</f>
        <v>Enter Data in Product Master</v>
      </c>
      <c r="D819" s="24" t="e">
        <f>VLOOKUP(E819,'Product Master'!B:G,6,)</f>
        <v>#N/A</v>
      </c>
      <c r="E819" s="24"/>
      <c r="F819" s="24" t="s">
        <v>47</v>
      </c>
      <c r="G819" s="24" t="str">
        <f>IFERROR(VLOOKUP(E819,'Product Master'!B:E,3,),"-")</f>
        <v>-</v>
      </c>
      <c r="H819" s="24" t="str">
        <f>IFERROR(VLOOKUP($E819,'Product Master'!B:E,4,),"-")</f>
        <v>-</v>
      </c>
      <c r="I819" s="24"/>
      <c r="J819" s="25"/>
      <c r="K819" s="67"/>
      <c r="L819" s="24"/>
      <c r="M819" s="24"/>
      <c r="N819" s="24"/>
      <c r="O819" s="24"/>
      <c r="P819" s="49"/>
      <c r="Q819" s="49">
        <f t="shared" si="29"/>
        <v>0</v>
      </c>
      <c r="R819" s="24"/>
      <c r="S819" s="66"/>
      <c r="T819" s="56" t="e">
        <f>IF(ISBLANK(VLOOKUP($E819,'Product Master'!B:F,5,FALSE)),"-",(VLOOKUP($E819,'Product Master'!B:F,5,FALSE)))</f>
        <v>#N/A</v>
      </c>
      <c r="U819" s="140"/>
    </row>
    <row r="820" spans="1:21" ht="15">
      <c r="A820" s="24">
        <f t="shared" si="28"/>
        <v>819</v>
      </c>
      <c r="B820" s="25"/>
      <c r="C820" s="55" t="str">
        <f>IFERROR(VLOOKUP($E820,'Product Master'!B:E,2,),"Enter Data in Product Master")</f>
        <v>Enter Data in Product Master</v>
      </c>
      <c r="D820" s="24" t="e">
        <f>VLOOKUP(E820,'Product Master'!B:G,6,)</f>
        <v>#N/A</v>
      </c>
      <c r="E820" s="24"/>
      <c r="F820" s="24" t="s">
        <v>47</v>
      </c>
      <c r="G820" s="24" t="str">
        <f>IFERROR(VLOOKUP(E820,'Product Master'!B:E,3,),"-")</f>
        <v>-</v>
      </c>
      <c r="H820" s="24" t="str">
        <f>IFERROR(VLOOKUP($E820,'Product Master'!B:E,4,),"-")</f>
        <v>-</v>
      </c>
      <c r="I820" s="24"/>
      <c r="J820" s="25"/>
      <c r="K820" s="67"/>
      <c r="L820" s="24"/>
      <c r="M820" s="24"/>
      <c r="N820" s="24"/>
      <c r="O820" s="24"/>
      <c r="P820" s="49"/>
      <c r="Q820" s="49">
        <f t="shared" si="29"/>
        <v>0</v>
      </c>
      <c r="R820" s="24"/>
      <c r="S820" s="66"/>
      <c r="T820" s="56" t="e">
        <f>IF(ISBLANK(VLOOKUP($E820,'Product Master'!B:F,5,FALSE)),"-",(VLOOKUP($E820,'Product Master'!B:F,5,FALSE)))</f>
        <v>#N/A</v>
      </c>
      <c r="U820" s="140"/>
    </row>
    <row r="821" spans="1:21" ht="15">
      <c r="A821" s="24">
        <f t="shared" si="28"/>
        <v>820</v>
      </c>
      <c r="B821" s="25"/>
      <c r="C821" s="55" t="str">
        <f>IFERROR(VLOOKUP($E821,'Product Master'!B:E,2,),"Enter Data in Product Master")</f>
        <v>Enter Data in Product Master</v>
      </c>
      <c r="D821" s="24" t="e">
        <f>VLOOKUP(E821,'Product Master'!B:G,6,)</f>
        <v>#N/A</v>
      </c>
      <c r="E821" s="24"/>
      <c r="F821" s="24" t="s">
        <v>47</v>
      </c>
      <c r="G821" s="24" t="str">
        <f>IFERROR(VLOOKUP(E821,'Product Master'!B:E,3,),"-")</f>
        <v>-</v>
      </c>
      <c r="H821" s="24" t="str">
        <f>IFERROR(VLOOKUP($E821,'Product Master'!B:E,4,),"-")</f>
        <v>-</v>
      </c>
      <c r="I821" s="24"/>
      <c r="J821" s="25"/>
      <c r="K821" s="67"/>
      <c r="L821" s="24"/>
      <c r="M821" s="24"/>
      <c r="N821" s="24"/>
      <c r="O821" s="24"/>
      <c r="P821" s="49"/>
      <c r="Q821" s="49">
        <f t="shared" si="29"/>
        <v>0</v>
      </c>
      <c r="R821" s="24"/>
      <c r="S821" s="66"/>
      <c r="T821" s="56" t="e">
        <f>IF(ISBLANK(VLOOKUP($E821,'Product Master'!B:F,5,FALSE)),"-",(VLOOKUP($E821,'Product Master'!B:F,5,FALSE)))</f>
        <v>#N/A</v>
      </c>
      <c r="U821" s="140"/>
    </row>
    <row r="822" spans="1:21" ht="15">
      <c r="A822" s="24">
        <f t="shared" si="28"/>
        <v>821</v>
      </c>
      <c r="B822" s="25"/>
      <c r="C822" s="55" t="str">
        <f>IFERROR(VLOOKUP($E822,'Product Master'!B:E,2,),"Enter Data in Product Master")</f>
        <v>Enter Data in Product Master</v>
      </c>
      <c r="D822" s="24" t="e">
        <f>VLOOKUP(E822,'Product Master'!B:G,6,)</f>
        <v>#N/A</v>
      </c>
      <c r="E822" s="24"/>
      <c r="F822" s="24" t="s">
        <v>47</v>
      </c>
      <c r="G822" s="24" t="str">
        <f>IFERROR(VLOOKUP(E822,'Product Master'!B:E,3,),"-")</f>
        <v>-</v>
      </c>
      <c r="H822" s="24" t="str">
        <f>IFERROR(VLOOKUP($E822,'Product Master'!B:E,4,),"-")</f>
        <v>-</v>
      </c>
      <c r="I822" s="24"/>
      <c r="J822" s="25"/>
      <c r="K822" s="67"/>
      <c r="L822" s="24"/>
      <c r="M822" s="24"/>
      <c r="N822" s="24"/>
      <c r="O822" s="24"/>
      <c r="P822" s="49"/>
      <c r="Q822" s="49">
        <f t="shared" si="29"/>
        <v>0</v>
      </c>
      <c r="R822" s="24"/>
      <c r="S822" s="66"/>
      <c r="T822" s="56" t="e">
        <f>IF(ISBLANK(VLOOKUP($E822,'Product Master'!B:F,5,FALSE)),"-",(VLOOKUP($E822,'Product Master'!B:F,5,FALSE)))</f>
        <v>#N/A</v>
      </c>
      <c r="U822" s="140"/>
    </row>
    <row r="823" spans="1:21" ht="15">
      <c r="A823" s="24">
        <f t="shared" si="28"/>
        <v>822</v>
      </c>
      <c r="B823" s="25"/>
      <c r="C823" s="55" t="str">
        <f>IFERROR(VLOOKUP($E823,'Product Master'!B:E,2,),"Enter Data in Product Master")</f>
        <v>Enter Data in Product Master</v>
      </c>
      <c r="D823" s="24" t="e">
        <f>VLOOKUP(E823,'Product Master'!B:G,6,)</f>
        <v>#N/A</v>
      </c>
      <c r="E823" s="24"/>
      <c r="F823" s="24" t="s">
        <v>47</v>
      </c>
      <c r="G823" s="24" t="str">
        <f>IFERROR(VLOOKUP(E823,'Product Master'!B:E,3,),"-")</f>
        <v>-</v>
      </c>
      <c r="H823" s="24" t="str">
        <f>IFERROR(VLOOKUP($E823,'Product Master'!B:E,4,),"-")</f>
        <v>-</v>
      </c>
      <c r="I823" s="24"/>
      <c r="J823" s="25"/>
      <c r="K823" s="67"/>
      <c r="L823" s="24"/>
      <c r="M823" s="24"/>
      <c r="N823" s="24"/>
      <c r="O823" s="24"/>
      <c r="P823" s="49"/>
      <c r="Q823" s="49">
        <f t="shared" si="29"/>
        <v>0</v>
      </c>
      <c r="R823" s="24"/>
      <c r="S823" s="66"/>
      <c r="T823" s="56" t="e">
        <f>IF(ISBLANK(VLOOKUP($E823,'Product Master'!B:F,5,FALSE)),"-",(VLOOKUP($E823,'Product Master'!B:F,5,FALSE)))</f>
        <v>#N/A</v>
      </c>
      <c r="U823" s="140"/>
    </row>
    <row r="824" spans="1:21" ht="15">
      <c r="A824" s="24">
        <f t="shared" si="28"/>
        <v>823</v>
      </c>
      <c r="B824" s="25"/>
      <c r="C824" s="55" t="str">
        <f>IFERROR(VLOOKUP($E824,'Product Master'!B:E,2,),"Enter Data in Product Master")</f>
        <v>Enter Data in Product Master</v>
      </c>
      <c r="D824" s="24" t="e">
        <f>VLOOKUP(E824,'Product Master'!B:G,6,)</f>
        <v>#N/A</v>
      </c>
      <c r="E824" s="24"/>
      <c r="F824" s="24" t="s">
        <v>47</v>
      </c>
      <c r="G824" s="24" t="str">
        <f>IFERROR(VLOOKUP(E824,'Product Master'!B:E,3,),"-")</f>
        <v>-</v>
      </c>
      <c r="H824" s="24" t="str">
        <f>IFERROR(VLOOKUP($E824,'Product Master'!B:E,4,),"-")</f>
        <v>-</v>
      </c>
      <c r="I824" s="24"/>
      <c r="J824" s="25"/>
      <c r="K824" s="67"/>
      <c r="L824" s="24"/>
      <c r="M824" s="24"/>
      <c r="N824" s="24"/>
      <c r="O824" s="24"/>
      <c r="P824" s="49"/>
      <c r="Q824" s="49">
        <f t="shared" si="29"/>
        <v>0</v>
      </c>
      <c r="R824" s="24"/>
      <c r="S824" s="66"/>
      <c r="T824" s="56" t="e">
        <f>IF(ISBLANK(VLOOKUP($E824,'Product Master'!B:F,5,FALSE)),"-",(VLOOKUP($E824,'Product Master'!B:F,5,FALSE)))</f>
        <v>#N/A</v>
      </c>
      <c r="U824" s="140"/>
    </row>
    <row r="825" spans="1:21" ht="15">
      <c r="A825" s="24">
        <f t="shared" si="28"/>
        <v>824</v>
      </c>
      <c r="B825" s="25"/>
      <c r="C825" s="55" t="str">
        <f>IFERROR(VLOOKUP($E825,'Product Master'!B:E,2,),"Enter Data in Product Master")</f>
        <v>Enter Data in Product Master</v>
      </c>
      <c r="D825" s="24" t="e">
        <f>VLOOKUP(E825,'Product Master'!B:G,6,)</f>
        <v>#N/A</v>
      </c>
      <c r="E825" s="24"/>
      <c r="F825" s="24" t="s">
        <v>47</v>
      </c>
      <c r="G825" s="24" t="str">
        <f>IFERROR(VLOOKUP(E825,'Product Master'!B:E,3,),"-")</f>
        <v>-</v>
      </c>
      <c r="H825" s="24" t="str">
        <f>IFERROR(VLOOKUP($E825,'Product Master'!B:E,4,),"-")</f>
        <v>-</v>
      </c>
      <c r="I825" s="24"/>
      <c r="J825" s="25"/>
      <c r="K825" s="67"/>
      <c r="L825" s="24"/>
      <c r="M825" s="24"/>
      <c r="N825" s="24"/>
      <c r="O825" s="24"/>
      <c r="P825" s="49"/>
      <c r="Q825" s="49">
        <f t="shared" si="29"/>
        <v>0</v>
      </c>
      <c r="R825" s="24"/>
      <c r="S825" s="66"/>
      <c r="T825" s="56" t="e">
        <f>IF(ISBLANK(VLOOKUP($E825,'Product Master'!B:F,5,FALSE)),"-",(VLOOKUP($E825,'Product Master'!B:F,5,FALSE)))</f>
        <v>#N/A</v>
      </c>
      <c r="U825" s="140"/>
    </row>
    <row r="826" spans="1:21" ht="15">
      <c r="A826" s="24">
        <f t="shared" si="28"/>
        <v>825</v>
      </c>
      <c r="B826" s="25"/>
      <c r="C826" s="55" t="str">
        <f>IFERROR(VLOOKUP($E826,'Product Master'!B:E,2,),"Enter Data in Product Master")</f>
        <v>Enter Data in Product Master</v>
      </c>
      <c r="D826" s="24" t="e">
        <f>VLOOKUP(E826,'Product Master'!B:G,6,)</f>
        <v>#N/A</v>
      </c>
      <c r="E826" s="24"/>
      <c r="F826" s="24" t="s">
        <v>47</v>
      </c>
      <c r="G826" s="24" t="str">
        <f>IFERROR(VLOOKUP(E826,'Product Master'!B:E,3,),"-")</f>
        <v>-</v>
      </c>
      <c r="H826" s="24" t="str">
        <f>IFERROR(VLOOKUP($E826,'Product Master'!B:E,4,),"-")</f>
        <v>-</v>
      </c>
      <c r="I826" s="24"/>
      <c r="J826" s="25"/>
      <c r="K826" s="67"/>
      <c r="L826" s="24"/>
      <c r="M826" s="24"/>
      <c r="N826" s="24"/>
      <c r="O826" s="24"/>
      <c r="P826" s="49"/>
      <c r="Q826" s="49">
        <f t="shared" si="29"/>
        <v>0</v>
      </c>
      <c r="R826" s="24"/>
      <c r="S826" s="66"/>
      <c r="T826" s="56" t="e">
        <f>IF(ISBLANK(VLOOKUP($E826,'Product Master'!B:F,5,FALSE)),"-",(VLOOKUP($E826,'Product Master'!B:F,5,FALSE)))</f>
        <v>#N/A</v>
      </c>
      <c r="U826" s="140"/>
    </row>
    <row r="827" spans="1:21" ht="15">
      <c r="A827" s="24">
        <f t="shared" si="28"/>
        <v>826</v>
      </c>
      <c r="B827" s="25"/>
      <c r="C827" s="55" t="str">
        <f>IFERROR(VLOOKUP($E827,'Product Master'!B:E,2,),"Enter Data in Product Master")</f>
        <v>Enter Data in Product Master</v>
      </c>
      <c r="D827" s="24" t="e">
        <f>VLOOKUP(E827,'Product Master'!B:G,6,)</f>
        <v>#N/A</v>
      </c>
      <c r="E827" s="24"/>
      <c r="F827" s="24" t="s">
        <v>47</v>
      </c>
      <c r="G827" s="24" t="str">
        <f>IFERROR(VLOOKUP(E827,'Product Master'!B:E,3,),"-")</f>
        <v>-</v>
      </c>
      <c r="H827" s="24" t="str">
        <f>IFERROR(VLOOKUP($E827,'Product Master'!B:E,4,),"-")</f>
        <v>-</v>
      </c>
      <c r="I827" s="24"/>
      <c r="J827" s="25"/>
      <c r="K827" s="67"/>
      <c r="L827" s="24"/>
      <c r="M827" s="24"/>
      <c r="N827" s="24"/>
      <c r="O827" s="24"/>
      <c r="P827" s="49"/>
      <c r="Q827" s="49">
        <f t="shared" si="29"/>
        <v>0</v>
      </c>
      <c r="R827" s="24"/>
      <c r="S827" s="66"/>
      <c r="T827" s="56" t="e">
        <f>IF(ISBLANK(VLOOKUP($E827,'Product Master'!B:F,5,FALSE)),"-",(VLOOKUP($E827,'Product Master'!B:F,5,FALSE)))</f>
        <v>#N/A</v>
      </c>
      <c r="U827" s="140"/>
    </row>
    <row r="828" spans="1:21" ht="15">
      <c r="A828" s="24">
        <f t="shared" si="28"/>
        <v>827</v>
      </c>
      <c r="B828" s="25"/>
      <c r="C828" s="55" t="str">
        <f>IFERROR(VLOOKUP($E828,'Product Master'!B:E,2,),"Enter Data in Product Master")</f>
        <v>Enter Data in Product Master</v>
      </c>
      <c r="D828" s="24" t="e">
        <f>VLOOKUP(E828,'Product Master'!B:G,6,)</f>
        <v>#N/A</v>
      </c>
      <c r="E828" s="24"/>
      <c r="F828" s="24" t="s">
        <v>47</v>
      </c>
      <c r="G828" s="24" t="str">
        <f>IFERROR(VLOOKUP(E828,'Product Master'!B:E,3,),"-")</f>
        <v>-</v>
      </c>
      <c r="H828" s="24" t="str">
        <f>IFERROR(VLOOKUP($E828,'Product Master'!B:E,4,),"-")</f>
        <v>-</v>
      </c>
      <c r="I828" s="24"/>
      <c r="J828" s="25"/>
      <c r="K828" s="67"/>
      <c r="L828" s="24"/>
      <c r="M828" s="24"/>
      <c r="N828" s="24"/>
      <c r="O828" s="24"/>
      <c r="P828" s="49"/>
      <c r="Q828" s="49">
        <f t="shared" si="29"/>
        <v>0</v>
      </c>
      <c r="R828" s="24"/>
      <c r="S828" s="66"/>
      <c r="T828" s="56" t="e">
        <f>IF(ISBLANK(VLOOKUP($E828,'Product Master'!B:F,5,FALSE)),"-",(VLOOKUP($E828,'Product Master'!B:F,5,FALSE)))</f>
        <v>#N/A</v>
      </c>
      <c r="U828" s="140"/>
    </row>
    <row r="829" spans="1:21" ht="15">
      <c r="A829" s="24">
        <f t="shared" si="28"/>
        <v>828</v>
      </c>
      <c r="B829" s="25"/>
      <c r="C829" s="55" t="str">
        <f>IFERROR(VLOOKUP($E829,'Product Master'!B:E,2,),"Enter Data in Product Master")</f>
        <v>Enter Data in Product Master</v>
      </c>
      <c r="D829" s="24" t="e">
        <f>VLOOKUP(E829,'Product Master'!B:G,6,)</f>
        <v>#N/A</v>
      </c>
      <c r="E829" s="24"/>
      <c r="F829" s="24" t="s">
        <v>47</v>
      </c>
      <c r="G829" s="24" t="str">
        <f>IFERROR(VLOOKUP(E829,'Product Master'!B:E,3,),"-")</f>
        <v>-</v>
      </c>
      <c r="H829" s="24" t="str">
        <f>IFERROR(VLOOKUP($E829,'Product Master'!B:E,4,),"-")</f>
        <v>-</v>
      </c>
      <c r="I829" s="24"/>
      <c r="J829" s="25"/>
      <c r="K829" s="67"/>
      <c r="L829" s="24"/>
      <c r="M829" s="24"/>
      <c r="N829" s="24"/>
      <c r="O829" s="24"/>
      <c r="P829" s="49"/>
      <c r="Q829" s="49">
        <f t="shared" si="29"/>
        <v>0</v>
      </c>
      <c r="R829" s="24"/>
      <c r="S829" s="66"/>
      <c r="T829" s="56" t="e">
        <f>IF(ISBLANK(VLOOKUP($E829,'Product Master'!B:F,5,FALSE)),"-",(VLOOKUP($E829,'Product Master'!B:F,5,FALSE)))</f>
        <v>#N/A</v>
      </c>
      <c r="U829" s="140"/>
    </row>
    <row r="830" spans="1:21" ht="15">
      <c r="A830" s="24">
        <f t="shared" si="28"/>
        <v>829</v>
      </c>
      <c r="B830" s="25"/>
      <c r="C830" s="55" t="str">
        <f>IFERROR(VLOOKUP($E830,'Product Master'!B:E,2,),"Enter Data in Product Master")</f>
        <v>Enter Data in Product Master</v>
      </c>
      <c r="D830" s="24" t="e">
        <f>VLOOKUP(E830,'Product Master'!B:G,6,)</f>
        <v>#N/A</v>
      </c>
      <c r="E830" s="24"/>
      <c r="F830" s="24" t="s">
        <v>47</v>
      </c>
      <c r="G830" s="24" t="str">
        <f>IFERROR(VLOOKUP(E830,'Product Master'!B:E,3,),"-")</f>
        <v>-</v>
      </c>
      <c r="H830" s="24" t="str">
        <f>IFERROR(VLOOKUP($E830,'Product Master'!B:E,4,),"-")</f>
        <v>-</v>
      </c>
      <c r="I830" s="24"/>
      <c r="J830" s="25"/>
      <c r="K830" s="67"/>
      <c r="L830" s="24"/>
      <c r="M830" s="24"/>
      <c r="N830" s="24"/>
      <c r="O830" s="24"/>
      <c r="P830" s="49"/>
      <c r="Q830" s="49">
        <f t="shared" si="29"/>
        <v>0</v>
      </c>
      <c r="R830" s="24"/>
      <c r="S830" s="66"/>
      <c r="T830" s="56" t="e">
        <f>IF(ISBLANK(VLOOKUP($E830,'Product Master'!B:F,5,FALSE)),"-",(VLOOKUP($E830,'Product Master'!B:F,5,FALSE)))</f>
        <v>#N/A</v>
      </c>
      <c r="U830" s="140"/>
    </row>
    <row r="831" spans="1:21" ht="15">
      <c r="A831" s="24">
        <f t="shared" si="28"/>
        <v>830</v>
      </c>
      <c r="B831" s="25"/>
      <c r="C831" s="55" t="str">
        <f>IFERROR(VLOOKUP($E831,'Product Master'!B:E,2,),"Enter Data in Product Master")</f>
        <v>Enter Data in Product Master</v>
      </c>
      <c r="D831" s="24" t="e">
        <f>VLOOKUP(E831,'Product Master'!B:G,6,)</f>
        <v>#N/A</v>
      </c>
      <c r="E831" s="24"/>
      <c r="F831" s="24" t="s">
        <v>47</v>
      </c>
      <c r="G831" s="24" t="str">
        <f>IFERROR(VLOOKUP(E831,'Product Master'!B:E,3,),"-")</f>
        <v>-</v>
      </c>
      <c r="H831" s="24" t="str">
        <f>IFERROR(VLOOKUP($E831,'Product Master'!B:E,4,),"-")</f>
        <v>-</v>
      </c>
      <c r="I831" s="24"/>
      <c r="J831" s="25"/>
      <c r="K831" s="67"/>
      <c r="L831" s="24"/>
      <c r="M831" s="24"/>
      <c r="N831" s="24"/>
      <c r="O831" s="24"/>
      <c r="P831" s="49"/>
      <c r="Q831" s="49">
        <f t="shared" si="29"/>
        <v>0</v>
      </c>
      <c r="R831" s="24"/>
      <c r="S831" s="66"/>
      <c r="T831" s="56" t="e">
        <f>IF(ISBLANK(VLOOKUP($E831,'Product Master'!B:F,5,FALSE)),"-",(VLOOKUP($E831,'Product Master'!B:F,5,FALSE)))</f>
        <v>#N/A</v>
      </c>
      <c r="U831" s="140"/>
    </row>
    <row r="832" spans="1:21" ht="15">
      <c r="A832" s="24">
        <f t="shared" si="28"/>
        <v>831</v>
      </c>
      <c r="B832" s="25"/>
      <c r="C832" s="55" t="str">
        <f>IFERROR(VLOOKUP($E832,'Product Master'!B:E,2,),"Enter Data in Product Master")</f>
        <v>Enter Data in Product Master</v>
      </c>
      <c r="D832" s="24" t="e">
        <f>VLOOKUP(E832,'Product Master'!B:G,6,)</f>
        <v>#N/A</v>
      </c>
      <c r="E832" s="24"/>
      <c r="F832" s="24" t="s">
        <v>47</v>
      </c>
      <c r="G832" s="24" t="str">
        <f>IFERROR(VLOOKUP(E832,'Product Master'!B:E,3,),"-")</f>
        <v>-</v>
      </c>
      <c r="H832" s="24" t="str">
        <f>IFERROR(VLOOKUP($E832,'Product Master'!B:E,4,),"-")</f>
        <v>-</v>
      </c>
      <c r="I832" s="24"/>
      <c r="J832" s="25"/>
      <c r="K832" s="67"/>
      <c r="L832" s="24"/>
      <c r="M832" s="24"/>
      <c r="N832" s="24"/>
      <c r="O832" s="24"/>
      <c r="P832" s="49"/>
      <c r="Q832" s="49">
        <f t="shared" si="29"/>
        <v>0</v>
      </c>
      <c r="R832" s="24"/>
      <c r="S832" s="66"/>
      <c r="T832" s="56" t="e">
        <f>IF(ISBLANK(VLOOKUP($E832,'Product Master'!B:F,5,FALSE)),"-",(VLOOKUP($E832,'Product Master'!B:F,5,FALSE)))</f>
        <v>#N/A</v>
      </c>
      <c r="U832" s="140"/>
    </row>
    <row r="833" spans="1:21" ht="15">
      <c r="A833" s="24">
        <f t="shared" si="28"/>
        <v>832</v>
      </c>
      <c r="B833" s="25"/>
      <c r="C833" s="55" t="str">
        <f>IFERROR(VLOOKUP($E833,'Product Master'!B:E,2,),"Enter Data in Product Master")</f>
        <v>Enter Data in Product Master</v>
      </c>
      <c r="D833" s="24" t="e">
        <f>VLOOKUP(E833,'Product Master'!B:G,6,)</f>
        <v>#N/A</v>
      </c>
      <c r="E833" s="24"/>
      <c r="F833" s="24" t="s">
        <v>47</v>
      </c>
      <c r="G833" s="24" t="str">
        <f>IFERROR(VLOOKUP(E833,'Product Master'!B:E,3,),"-")</f>
        <v>-</v>
      </c>
      <c r="H833" s="24" t="str">
        <f>IFERROR(VLOOKUP($E833,'Product Master'!B:E,4,),"-")</f>
        <v>-</v>
      </c>
      <c r="I833" s="24"/>
      <c r="J833" s="25"/>
      <c r="K833" s="67"/>
      <c r="L833" s="24"/>
      <c r="M833" s="24"/>
      <c r="N833" s="24"/>
      <c r="O833" s="24"/>
      <c r="P833" s="49"/>
      <c r="Q833" s="49">
        <f t="shared" si="29"/>
        <v>0</v>
      </c>
      <c r="R833" s="24"/>
      <c r="S833" s="66"/>
      <c r="T833" s="56" t="e">
        <f>IF(ISBLANK(VLOOKUP($E833,'Product Master'!B:F,5,FALSE)),"-",(VLOOKUP($E833,'Product Master'!B:F,5,FALSE)))</f>
        <v>#N/A</v>
      </c>
      <c r="U833" s="140"/>
    </row>
    <row r="834" spans="1:21" ht="15">
      <c r="A834" s="24">
        <f t="shared" si="28"/>
        <v>833</v>
      </c>
      <c r="B834" s="25"/>
      <c r="C834" s="55" t="str">
        <f>IFERROR(VLOOKUP($E834,'Product Master'!B:E,2,),"Enter Data in Product Master")</f>
        <v>Enter Data in Product Master</v>
      </c>
      <c r="D834" s="24" t="e">
        <f>VLOOKUP(E834,'Product Master'!B:G,6,)</f>
        <v>#N/A</v>
      </c>
      <c r="E834" s="24"/>
      <c r="F834" s="24" t="s">
        <v>47</v>
      </c>
      <c r="G834" s="24" t="str">
        <f>IFERROR(VLOOKUP(E834,'Product Master'!B:E,3,),"-")</f>
        <v>-</v>
      </c>
      <c r="H834" s="24" t="str">
        <f>IFERROR(VLOOKUP($E834,'Product Master'!B:E,4,),"-")</f>
        <v>-</v>
      </c>
      <c r="I834" s="24"/>
      <c r="J834" s="25"/>
      <c r="K834" s="67"/>
      <c r="L834" s="24"/>
      <c r="M834" s="24"/>
      <c r="N834" s="24"/>
      <c r="O834" s="24"/>
      <c r="P834" s="49"/>
      <c r="Q834" s="49">
        <f t="shared" si="29"/>
        <v>0</v>
      </c>
      <c r="R834" s="24"/>
      <c r="S834" s="66"/>
      <c r="T834" s="56" t="e">
        <f>IF(ISBLANK(VLOOKUP($E834,'Product Master'!B:F,5,FALSE)),"-",(VLOOKUP($E834,'Product Master'!B:F,5,FALSE)))</f>
        <v>#N/A</v>
      </c>
      <c r="U834" s="140"/>
    </row>
    <row r="835" spans="1:21" ht="15">
      <c r="A835" s="24">
        <f t="shared" si="28"/>
        <v>834</v>
      </c>
      <c r="B835" s="25"/>
      <c r="C835" s="55" t="str">
        <f>IFERROR(VLOOKUP($E835,'Product Master'!B:E,2,),"Enter Data in Product Master")</f>
        <v>Enter Data in Product Master</v>
      </c>
      <c r="D835" s="24" t="e">
        <f>VLOOKUP(E835,'Product Master'!B:G,6,)</f>
        <v>#N/A</v>
      </c>
      <c r="E835" s="24"/>
      <c r="F835" s="24" t="s">
        <v>47</v>
      </c>
      <c r="G835" s="24" t="str">
        <f>IFERROR(VLOOKUP(E835,'Product Master'!B:E,3,),"-")</f>
        <v>-</v>
      </c>
      <c r="H835" s="24" t="str">
        <f>IFERROR(VLOOKUP($E835,'Product Master'!B:E,4,),"-")</f>
        <v>-</v>
      </c>
      <c r="I835" s="24"/>
      <c r="J835" s="25"/>
      <c r="K835" s="67"/>
      <c r="L835" s="24"/>
      <c r="M835" s="24"/>
      <c r="N835" s="24"/>
      <c r="O835" s="24"/>
      <c r="P835" s="49"/>
      <c r="Q835" s="49">
        <f t="shared" si="29"/>
        <v>0</v>
      </c>
      <c r="R835" s="24"/>
      <c r="S835" s="66"/>
      <c r="T835" s="56" t="e">
        <f>IF(ISBLANK(VLOOKUP($E835,'Product Master'!B:F,5,FALSE)),"-",(VLOOKUP($E835,'Product Master'!B:F,5,FALSE)))</f>
        <v>#N/A</v>
      </c>
      <c r="U835" s="140"/>
    </row>
    <row r="836" spans="1:21" ht="15">
      <c r="A836" s="24">
        <f t="shared" ref="A836:A899" si="30">A835+1</f>
        <v>835</v>
      </c>
      <c r="B836" s="25"/>
      <c r="C836" s="55" t="str">
        <f>IFERROR(VLOOKUP($E836,'Product Master'!B:E,2,),"Enter Data in Product Master")</f>
        <v>Enter Data in Product Master</v>
      </c>
      <c r="D836" s="24" t="e">
        <f>VLOOKUP(E836,'Product Master'!B:G,6,)</f>
        <v>#N/A</v>
      </c>
      <c r="E836" s="24"/>
      <c r="F836" s="24" t="s">
        <v>47</v>
      </c>
      <c r="G836" s="24" t="str">
        <f>IFERROR(VLOOKUP(E836,'Product Master'!B:E,3,),"-")</f>
        <v>-</v>
      </c>
      <c r="H836" s="24" t="str">
        <f>IFERROR(VLOOKUP($E836,'Product Master'!B:E,4,),"-")</f>
        <v>-</v>
      </c>
      <c r="I836" s="24"/>
      <c r="J836" s="25"/>
      <c r="K836" s="67"/>
      <c r="L836" s="24"/>
      <c r="M836" s="24"/>
      <c r="N836" s="24"/>
      <c r="O836" s="24"/>
      <c r="P836" s="49"/>
      <c r="Q836" s="49">
        <f t="shared" si="29"/>
        <v>0</v>
      </c>
      <c r="R836" s="24"/>
      <c r="S836" s="66"/>
      <c r="T836" s="56" t="e">
        <f>IF(ISBLANK(VLOOKUP($E836,'Product Master'!B:F,5,FALSE)),"-",(VLOOKUP($E836,'Product Master'!B:F,5,FALSE)))</f>
        <v>#N/A</v>
      </c>
      <c r="U836" s="140"/>
    </row>
    <row r="837" spans="1:21" ht="15">
      <c r="A837" s="24">
        <f t="shared" si="30"/>
        <v>836</v>
      </c>
      <c r="B837" s="25"/>
      <c r="C837" s="55" t="str">
        <f>IFERROR(VLOOKUP($E837,'Product Master'!B:E,2,),"Enter Data in Product Master")</f>
        <v>Enter Data in Product Master</v>
      </c>
      <c r="D837" s="24" t="e">
        <f>VLOOKUP(E837,'Product Master'!B:G,6,)</f>
        <v>#N/A</v>
      </c>
      <c r="E837" s="24"/>
      <c r="F837" s="24" t="s">
        <v>47</v>
      </c>
      <c r="G837" s="24" t="str">
        <f>IFERROR(VLOOKUP(E837,'Product Master'!B:E,3,),"-")</f>
        <v>-</v>
      </c>
      <c r="H837" s="24" t="str">
        <f>IFERROR(VLOOKUP($E837,'Product Master'!B:E,4,),"-")</f>
        <v>-</v>
      </c>
      <c r="I837" s="24"/>
      <c r="J837" s="25"/>
      <c r="K837" s="67"/>
      <c r="L837" s="24"/>
      <c r="M837" s="24"/>
      <c r="N837" s="24"/>
      <c r="O837" s="24"/>
      <c r="P837" s="49"/>
      <c r="Q837" s="49">
        <f t="shared" si="29"/>
        <v>0</v>
      </c>
      <c r="R837" s="24"/>
      <c r="S837" s="66"/>
      <c r="T837" s="56" t="e">
        <f>IF(ISBLANK(VLOOKUP($E837,'Product Master'!B:F,5,FALSE)),"-",(VLOOKUP($E837,'Product Master'!B:F,5,FALSE)))</f>
        <v>#N/A</v>
      </c>
      <c r="U837" s="140"/>
    </row>
    <row r="838" spans="1:21" ht="15">
      <c r="A838" s="24">
        <f t="shared" si="30"/>
        <v>837</v>
      </c>
      <c r="B838" s="25"/>
      <c r="C838" s="55" t="str">
        <f>IFERROR(VLOOKUP($E838,'Product Master'!B:E,2,),"Enter Data in Product Master")</f>
        <v>Enter Data in Product Master</v>
      </c>
      <c r="D838" s="24" t="e">
        <f>VLOOKUP(E838,'Product Master'!B:G,6,)</f>
        <v>#N/A</v>
      </c>
      <c r="E838" s="24"/>
      <c r="F838" s="24" t="s">
        <v>47</v>
      </c>
      <c r="G838" s="24" t="str">
        <f>IFERROR(VLOOKUP(E838,'Product Master'!B:E,3,),"-")</f>
        <v>-</v>
      </c>
      <c r="H838" s="24" t="str">
        <f>IFERROR(VLOOKUP($E838,'Product Master'!B:E,4,),"-")</f>
        <v>-</v>
      </c>
      <c r="I838" s="24"/>
      <c r="J838" s="25"/>
      <c r="K838" s="67"/>
      <c r="L838" s="24"/>
      <c r="M838" s="24"/>
      <c r="N838" s="24"/>
      <c r="O838" s="24"/>
      <c r="P838" s="49"/>
      <c r="Q838" s="49">
        <f t="shared" si="29"/>
        <v>0</v>
      </c>
      <c r="R838" s="24"/>
      <c r="S838" s="66"/>
      <c r="T838" s="56" t="e">
        <f>IF(ISBLANK(VLOOKUP($E838,'Product Master'!B:F,5,FALSE)),"-",(VLOOKUP($E838,'Product Master'!B:F,5,FALSE)))</f>
        <v>#N/A</v>
      </c>
      <c r="U838" s="140"/>
    </row>
    <row r="839" spans="1:21" ht="15">
      <c r="A839" s="24">
        <f t="shared" si="30"/>
        <v>838</v>
      </c>
      <c r="B839" s="25"/>
      <c r="C839" s="55" t="str">
        <f>IFERROR(VLOOKUP($E839,'Product Master'!B:E,2,),"Enter Data in Product Master")</f>
        <v>Enter Data in Product Master</v>
      </c>
      <c r="D839" s="24" t="e">
        <f>VLOOKUP(E839,'Product Master'!B:G,6,)</f>
        <v>#N/A</v>
      </c>
      <c r="E839" s="24"/>
      <c r="F839" s="24" t="s">
        <v>47</v>
      </c>
      <c r="G839" s="24" t="str">
        <f>IFERROR(VLOOKUP(E839,'Product Master'!B:E,3,),"-")</f>
        <v>-</v>
      </c>
      <c r="H839" s="24" t="str">
        <f>IFERROR(VLOOKUP($E839,'Product Master'!B:E,4,),"-")</f>
        <v>-</v>
      </c>
      <c r="I839" s="24"/>
      <c r="J839" s="25"/>
      <c r="K839" s="67"/>
      <c r="L839" s="24"/>
      <c r="M839" s="24"/>
      <c r="N839" s="24"/>
      <c r="O839" s="24"/>
      <c r="P839" s="49"/>
      <c r="Q839" s="49">
        <f t="shared" si="29"/>
        <v>0</v>
      </c>
      <c r="R839" s="24"/>
      <c r="S839" s="66"/>
      <c r="T839" s="56" t="e">
        <f>IF(ISBLANK(VLOOKUP($E839,'Product Master'!B:F,5,FALSE)),"-",(VLOOKUP($E839,'Product Master'!B:F,5,FALSE)))</f>
        <v>#N/A</v>
      </c>
      <c r="U839" s="140"/>
    </row>
    <row r="840" spans="1:21" ht="15">
      <c r="A840" s="24">
        <f t="shared" si="30"/>
        <v>839</v>
      </c>
      <c r="B840" s="25"/>
      <c r="C840" s="55" t="str">
        <f>IFERROR(VLOOKUP($E840,'Product Master'!B:E,2,),"Enter Data in Product Master")</f>
        <v>Enter Data in Product Master</v>
      </c>
      <c r="D840" s="24" t="e">
        <f>VLOOKUP(E840,'Product Master'!B:G,6,)</f>
        <v>#N/A</v>
      </c>
      <c r="E840" s="24"/>
      <c r="F840" s="24" t="s">
        <v>47</v>
      </c>
      <c r="G840" s="24" t="str">
        <f>IFERROR(VLOOKUP(E840,'Product Master'!B:E,3,),"-")</f>
        <v>-</v>
      </c>
      <c r="H840" s="24" t="str">
        <f>IFERROR(VLOOKUP($E840,'Product Master'!B:E,4,),"-")</f>
        <v>-</v>
      </c>
      <c r="I840" s="24"/>
      <c r="J840" s="25"/>
      <c r="K840" s="67"/>
      <c r="L840" s="24"/>
      <c r="M840" s="24"/>
      <c r="N840" s="24"/>
      <c r="O840" s="24"/>
      <c r="P840" s="49"/>
      <c r="Q840" s="49">
        <f t="shared" ref="Q840:Q903" si="31">I840*P840</f>
        <v>0</v>
      </c>
      <c r="R840" s="24"/>
      <c r="S840" s="66"/>
      <c r="T840" s="56" t="e">
        <f>IF(ISBLANK(VLOOKUP($E840,'Product Master'!B:F,5,FALSE)),"-",(VLOOKUP($E840,'Product Master'!B:F,5,FALSE)))</f>
        <v>#N/A</v>
      </c>
      <c r="U840" s="140"/>
    </row>
    <row r="841" spans="1:21" ht="15">
      <c r="A841" s="24">
        <f t="shared" si="30"/>
        <v>840</v>
      </c>
      <c r="B841" s="25"/>
      <c r="C841" s="55" t="str">
        <f>IFERROR(VLOOKUP($E841,'Product Master'!B:E,2,),"Enter Data in Product Master")</f>
        <v>Enter Data in Product Master</v>
      </c>
      <c r="D841" s="24" t="e">
        <f>VLOOKUP(E841,'Product Master'!B:G,6,)</f>
        <v>#N/A</v>
      </c>
      <c r="E841" s="24"/>
      <c r="F841" s="24" t="s">
        <v>47</v>
      </c>
      <c r="G841" s="24" t="str">
        <f>IFERROR(VLOOKUP(E841,'Product Master'!B:E,3,),"-")</f>
        <v>-</v>
      </c>
      <c r="H841" s="24" t="str">
        <f>IFERROR(VLOOKUP($E841,'Product Master'!B:E,4,),"-")</f>
        <v>-</v>
      </c>
      <c r="I841" s="24"/>
      <c r="J841" s="25"/>
      <c r="K841" s="67"/>
      <c r="L841" s="24"/>
      <c r="M841" s="24"/>
      <c r="N841" s="24"/>
      <c r="O841" s="24"/>
      <c r="P841" s="49"/>
      <c r="Q841" s="49">
        <f t="shared" si="31"/>
        <v>0</v>
      </c>
      <c r="R841" s="24"/>
      <c r="S841" s="66"/>
      <c r="T841" s="56" t="e">
        <f>IF(ISBLANK(VLOOKUP($E841,'Product Master'!B:F,5,FALSE)),"-",(VLOOKUP($E841,'Product Master'!B:F,5,FALSE)))</f>
        <v>#N/A</v>
      </c>
      <c r="U841" s="140"/>
    </row>
    <row r="842" spans="1:21" ht="15">
      <c r="A842" s="24">
        <f t="shared" si="30"/>
        <v>841</v>
      </c>
      <c r="B842" s="25"/>
      <c r="C842" s="55" t="str">
        <f>IFERROR(VLOOKUP($E842,'Product Master'!B:E,2,),"Enter Data in Product Master")</f>
        <v>Enter Data in Product Master</v>
      </c>
      <c r="D842" s="24" t="e">
        <f>VLOOKUP(E842,'Product Master'!B:G,6,)</f>
        <v>#N/A</v>
      </c>
      <c r="E842" s="24"/>
      <c r="F842" s="24" t="s">
        <v>47</v>
      </c>
      <c r="G842" s="24" t="str">
        <f>IFERROR(VLOOKUP(E842,'Product Master'!B:E,3,),"-")</f>
        <v>-</v>
      </c>
      <c r="H842" s="24" t="str">
        <f>IFERROR(VLOOKUP($E842,'Product Master'!B:E,4,),"-")</f>
        <v>-</v>
      </c>
      <c r="I842" s="24"/>
      <c r="J842" s="25"/>
      <c r="K842" s="67"/>
      <c r="L842" s="24"/>
      <c r="M842" s="24"/>
      <c r="N842" s="24"/>
      <c r="O842" s="24"/>
      <c r="P842" s="49"/>
      <c r="Q842" s="49">
        <f t="shared" si="31"/>
        <v>0</v>
      </c>
      <c r="R842" s="24"/>
      <c r="S842" s="66"/>
      <c r="T842" s="56" t="e">
        <f>IF(ISBLANK(VLOOKUP($E842,'Product Master'!B:F,5,FALSE)),"-",(VLOOKUP($E842,'Product Master'!B:F,5,FALSE)))</f>
        <v>#N/A</v>
      </c>
      <c r="U842" s="140"/>
    </row>
    <row r="843" spans="1:21" ht="15">
      <c r="A843" s="24">
        <f t="shared" si="30"/>
        <v>842</v>
      </c>
      <c r="B843" s="25"/>
      <c r="C843" s="55" t="str">
        <f>IFERROR(VLOOKUP($E843,'Product Master'!B:E,2,),"Enter Data in Product Master")</f>
        <v>Enter Data in Product Master</v>
      </c>
      <c r="D843" s="24" t="e">
        <f>VLOOKUP(E843,'Product Master'!B:G,6,)</f>
        <v>#N/A</v>
      </c>
      <c r="E843" s="24"/>
      <c r="F843" s="24" t="s">
        <v>47</v>
      </c>
      <c r="G843" s="24" t="str">
        <f>IFERROR(VLOOKUP(E843,'Product Master'!B:E,3,),"-")</f>
        <v>-</v>
      </c>
      <c r="H843" s="24" t="str">
        <f>IFERROR(VLOOKUP($E843,'Product Master'!B:E,4,),"-")</f>
        <v>-</v>
      </c>
      <c r="I843" s="24"/>
      <c r="J843" s="25"/>
      <c r="K843" s="67"/>
      <c r="L843" s="24"/>
      <c r="M843" s="24"/>
      <c r="N843" s="24"/>
      <c r="O843" s="24"/>
      <c r="P843" s="49"/>
      <c r="Q843" s="49">
        <f t="shared" si="31"/>
        <v>0</v>
      </c>
      <c r="R843" s="24"/>
      <c r="S843" s="66"/>
      <c r="T843" s="56" t="e">
        <f>IF(ISBLANK(VLOOKUP($E843,'Product Master'!B:F,5,FALSE)),"-",(VLOOKUP($E843,'Product Master'!B:F,5,FALSE)))</f>
        <v>#N/A</v>
      </c>
      <c r="U843" s="140"/>
    </row>
    <row r="844" spans="1:21" ht="15">
      <c r="A844" s="24">
        <f t="shared" si="30"/>
        <v>843</v>
      </c>
      <c r="B844" s="25"/>
      <c r="C844" s="55" t="str">
        <f>IFERROR(VLOOKUP($E844,'Product Master'!B:E,2,),"Enter Data in Product Master")</f>
        <v>Enter Data in Product Master</v>
      </c>
      <c r="D844" s="24" t="e">
        <f>VLOOKUP(E844,'Product Master'!B:G,6,)</f>
        <v>#N/A</v>
      </c>
      <c r="E844" s="24"/>
      <c r="F844" s="24" t="s">
        <v>47</v>
      </c>
      <c r="G844" s="24" t="str">
        <f>IFERROR(VLOOKUP(E844,'Product Master'!B:E,3,),"-")</f>
        <v>-</v>
      </c>
      <c r="H844" s="24" t="str">
        <f>IFERROR(VLOOKUP($E844,'Product Master'!B:E,4,),"-")</f>
        <v>-</v>
      </c>
      <c r="I844" s="24"/>
      <c r="J844" s="25"/>
      <c r="K844" s="67"/>
      <c r="L844" s="24"/>
      <c r="M844" s="24"/>
      <c r="N844" s="24"/>
      <c r="O844" s="24"/>
      <c r="P844" s="49"/>
      <c r="Q844" s="49">
        <f t="shared" si="31"/>
        <v>0</v>
      </c>
      <c r="R844" s="24"/>
      <c r="S844" s="66"/>
      <c r="T844" s="56" t="e">
        <f>IF(ISBLANK(VLOOKUP($E844,'Product Master'!B:F,5,FALSE)),"-",(VLOOKUP($E844,'Product Master'!B:F,5,FALSE)))</f>
        <v>#N/A</v>
      </c>
      <c r="U844" s="140"/>
    </row>
    <row r="845" spans="1:21" ht="15">
      <c r="A845" s="24">
        <f t="shared" si="30"/>
        <v>844</v>
      </c>
      <c r="B845" s="25"/>
      <c r="C845" s="55" t="str">
        <f>IFERROR(VLOOKUP($E845,'Product Master'!B:E,2,),"Enter Data in Product Master")</f>
        <v>Enter Data in Product Master</v>
      </c>
      <c r="D845" s="24" t="e">
        <f>VLOOKUP(E845,'Product Master'!B:G,6,)</f>
        <v>#N/A</v>
      </c>
      <c r="E845" s="24"/>
      <c r="F845" s="24" t="s">
        <v>47</v>
      </c>
      <c r="G845" s="24" t="str">
        <f>IFERROR(VLOOKUP(E845,'Product Master'!B:E,3,),"-")</f>
        <v>-</v>
      </c>
      <c r="H845" s="24" t="str">
        <f>IFERROR(VLOOKUP($E845,'Product Master'!B:E,4,),"-")</f>
        <v>-</v>
      </c>
      <c r="I845" s="24"/>
      <c r="J845" s="25"/>
      <c r="K845" s="67"/>
      <c r="L845" s="24"/>
      <c r="M845" s="24"/>
      <c r="N845" s="24"/>
      <c r="O845" s="24"/>
      <c r="P845" s="49"/>
      <c r="Q845" s="49">
        <f t="shared" si="31"/>
        <v>0</v>
      </c>
      <c r="R845" s="24"/>
      <c r="S845" s="66"/>
      <c r="T845" s="56" t="e">
        <f>IF(ISBLANK(VLOOKUP($E845,'Product Master'!B:F,5,FALSE)),"-",(VLOOKUP($E845,'Product Master'!B:F,5,FALSE)))</f>
        <v>#N/A</v>
      </c>
      <c r="U845" s="140"/>
    </row>
    <row r="846" spans="1:21" ht="15">
      <c r="A846" s="24">
        <f t="shared" si="30"/>
        <v>845</v>
      </c>
      <c r="B846" s="25"/>
      <c r="C846" s="55" t="str">
        <f>IFERROR(VLOOKUP($E846,'Product Master'!B:E,2,),"Enter Data in Product Master")</f>
        <v>Enter Data in Product Master</v>
      </c>
      <c r="D846" s="24" t="e">
        <f>VLOOKUP(E846,'Product Master'!B:G,6,)</f>
        <v>#N/A</v>
      </c>
      <c r="E846" s="24"/>
      <c r="F846" s="24" t="s">
        <v>47</v>
      </c>
      <c r="G846" s="24" t="str">
        <f>IFERROR(VLOOKUP(E846,'Product Master'!B:E,3,),"-")</f>
        <v>-</v>
      </c>
      <c r="H846" s="24" t="str">
        <f>IFERROR(VLOOKUP($E846,'Product Master'!B:E,4,),"-")</f>
        <v>-</v>
      </c>
      <c r="I846" s="24"/>
      <c r="J846" s="25"/>
      <c r="K846" s="67"/>
      <c r="L846" s="24"/>
      <c r="M846" s="24"/>
      <c r="N846" s="24"/>
      <c r="O846" s="24"/>
      <c r="P846" s="49"/>
      <c r="Q846" s="49">
        <f t="shared" si="31"/>
        <v>0</v>
      </c>
      <c r="R846" s="24"/>
      <c r="S846" s="66"/>
      <c r="T846" s="56" t="e">
        <f>IF(ISBLANK(VLOOKUP($E846,'Product Master'!B:F,5,FALSE)),"-",(VLOOKUP($E846,'Product Master'!B:F,5,FALSE)))</f>
        <v>#N/A</v>
      </c>
      <c r="U846" s="140"/>
    </row>
    <row r="847" spans="1:21" ht="15">
      <c r="A847" s="24">
        <f t="shared" si="30"/>
        <v>846</v>
      </c>
      <c r="B847" s="25"/>
      <c r="C847" s="55" t="str">
        <f>IFERROR(VLOOKUP($E847,'Product Master'!B:E,2,),"Enter Data in Product Master")</f>
        <v>Enter Data in Product Master</v>
      </c>
      <c r="D847" s="24" t="e">
        <f>VLOOKUP(E847,'Product Master'!B:G,6,)</f>
        <v>#N/A</v>
      </c>
      <c r="E847" s="24"/>
      <c r="F847" s="24" t="s">
        <v>47</v>
      </c>
      <c r="G847" s="24" t="str">
        <f>IFERROR(VLOOKUP(E847,'Product Master'!B:E,3,),"-")</f>
        <v>-</v>
      </c>
      <c r="H847" s="24" t="str">
        <f>IFERROR(VLOOKUP($E847,'Product Master'!B:E,4,),"-")</f>
        <v>-</v>
      </c>
      <c r="I847" s="24"/>
      <c r="J847" s="25"/>
      <c r="K847" s="67"/>
      <c r="L847" s="24"/>
      <c r="M847" s="24"/>
      <c r="N847" s="24"/>
      <c r="O847" s="24"/>
      <c r="P847" s="49"/>
      <c r="Q847" s="49">
        <f t="shared" si="31"/>
        <v>0</v>
      </c>
      <c r="R847" s="24"/>
      <c r="S847" s="66"/>
      <c r="T847" s="56" t="e">
        <f>IF(ISBLANK(VLOOKUP($E847,'Product Master'!B:F,5,FALSE)),"-",(VLOOKUP($E847,'Product Master'!B:F,5,FALSE)))</f>
        <v>#N/A</v>
      </c>
      <c r="U847" s="140"/>
    </row>
    <row r="848" spans="1:21" ht="15">
      <c r="A848" s="24">
        <f t="shared" si="30"/>
        <v>847</v>
      </c>
      <c r="B848" s="25"/>
      <c r="C848" s="55" t="str">
        <f>IFERROR(VLOOKUP($E848,'Product Master'!B:E,2,),"Enter Data in Product Master")</f>
        <v>Enter Data in Product Master</v>
      </c>
      <c r="D848" s="24" t="e">
        <f>VLOOKUP(E848,'Product Master'!B:G,6,)</f>
        <v>#N/A</v>
      </c>
      <c r="E848" s="24"/>
      <c r="F848" s="24" t="s">
        <v>47</v>
      </c>
      <c r="G848" s="24" t="str">
        <f>IFERROR(VLOOKUP(E848,'Product Master'!B:E,3,),"-")</f>
        <v>-</v>
      </c>
      <c r="H848" s="24" t="str">
        <f>IFERROR(VLOOKUP($E848,'Product Master'!B:E,4,),"-")</f>
        <v>-</v>
      </c>
      <c r="I848" s="24"/>
      <c r="J848" s="25"/>
      <c r="K848" s="67"/>
      <c r="L848" s="24"/>
      <c r="M848" s="24"/>
      <c r="N848" s="24"/>
      <c r="O848" s="24"/>
      <c r="P848" s="49"/>
      <c r="Q848" s="49">
        <f t="shared" si="31"/>
        <v>0</v>
      </c>
      <c r="R848" s="24"/>
      <c r="S848" s="66"/>
      <c r="T848" s="56" t="e">
        <f>IF(ISBLANK(VLOOKUP($E848,'Product Master'!B:F,5,FALSE)),"-",(VLOOKUP($E848,'Product Master'!B:F,5,FALSE)))</f>
        <v>#N/A</v>
      </c>
      <c r="U848" s="140"/>
    </row>
    <row r="849" spans="1:21" ht="15">
      <c r="A849" s="24">
        <f t="shared" si="30"/>
        <v>848</v>
      </c>
      <c r="B849" s="25"/>
      <c r="C849" s="55" t="str">
        <f>IFERROR(VLOOKUP($E849,'Product Master'!B:E,2,),"Enter Data in Product Master")</f>
        <v>Enter Data in Product Master</v>
      </c>
      <c r="D849" s="24" t="e">
        <f>VLOOKUP(E849,'Product Master'!B:G,6,)</f>
        <v>#N/A</v>
      </c>
      <c r="E849" s="24"/>
      <c r="F849" s="24" t="s">
        <v>47</v>
      </c>
      <c r="G849" s="24" t="str">
        <f>IFERROR(VLOOKUP(E849,'Product Master'!B:E,3,),"-")</f>
        <v>-</v>
      </c>
      <c r="H849" s="24" t="str">
        <f>IFERROR(VLOOKUP($E849,'Product Master'!B:E,4,),"-")</f>
        <v>-</v>
      </c>
      <c r="I849" s="24"/>
      <c r="J849" s="25"/>
      <c r="K849" s="67"/>
      <c r="L849" s="24"/>
      <c r="M849" s="24"/>
      <c r="N849" s="24"/>
      <c r="O849" s="24"/>
      <c r="P849" s="49"/>
      <c r="Q849" s="49">
        <f t="shared" si="31"/>
        <v>0</v>
      </c>
      <c r="R849" s="24"/>
      <c r="S849" s="66"/>
      <c r="T849" s="56" t="e">
        <f>IF(ISBLANK(VLOOKUP($E849,'Product Master'!B:F,5,FALSE)),"-",(VLOOKUP($E849,'Product Master'!B:F,5,FALSE)))</f>
        <v>#N/A</v>
      </c>
      <c r="U849" s="140"/>
    </row>
    <row r="850" spans="1:21" ht="15">
      <c r="A850" s="24">
        <f t="shared" si="30"/>
        <v>849</v>
      </c>
      <c r="B850" s="25"/>
      <c r="C850" s="55" t="str">
        <f>IFERROR(VLOOKUP($E850,'Product Master'!B:E,2,),"Enter Data in Product Master")</f>
        <v>Enter Data in Product Master</v>
      </c>
      <c r="D850" s="24" t="e">
        <f>VLOOKUP(E850,'Product Master'!B:G,6,)</f>
        <v>#N/A</v>
      </c>
      <c r="E850" s="24"/>
      <c r="F850" s="24" t="s">
        <v>47</v>
      </c>
      <c r="G850" s="24" t="str">
        <f>IFERROR(VLOOKUP(E850,'Product Master'!B:E,3,),"-")</f>
        <v>-</v>
      </c>
      <c r="H850" s="24" t="str">
        <f>IFERROR(VLOOKUP($E850,'Product Master'!B:E,4,),"-")</f>
        <v>-</v>
      </c>
      <c r="I850" s="24"/>
      <c r="J850" s="25"/>
      <c r="K850" s="67"/>
      <c r="L850" s="24"/>
      <c r="M850" s="24"/>
      <c r="N850" s="24"/>
      <c r="O850" s="24"/>
      <c r="P850" s="49"/>
      <c r="Q850" s="49">
        <f t="shared" si="31"/>
        <v>0</v>
      </c>
      <c r="R850" s="24"/>
      <c r="S850" s="66"/>
      <c r="T850" s="56" t="e">
        <f>IF(ISBLANK(VLOOKUP($E850,'Product Master'!B:F,5,FALSE)),"-",(VLOOKUP($E850,'Product Master'!B:F,5,FALSE)))</f>
        <v>#N/A</v>
      </c>
      <c r="U850" s="140"/>
    </row>
    <row r="851" spans="1:21" ht="15">
      <c r="A851" s="24">
        <f t="shared" si="30"/>
        <v>850</v>
      </c>
      <c r="B851" s="25"/>
      <c r="C851" s="55" t="str">
        <f>IFERROR(VLOOKUP($E851,'Product Master'!B:E,2,),"Enter Data in Product Master")</f>
        <v>Enter Data in Product Master</v>
      </c>
      <c r="D851" s="24" t="e">
        <f>VLOOKUP(E851,'Product Master'!B:G,6,)</f>
        <v>#N/A</v>
      </c>
      <c r="E851" s="24"/>
      <c r="F851" s="24" t="s">
        <v>47</v>
      </c>
      <c r="G851" s="24" t="str">
        <f>IFERROR(VLOOKUP(E851,'Product Master'!B:E,3,),"-")</f>
        <v>-</v>
      </c>
      <c r="H851" s="24" t="str">
        <f>IFERROR(VLOOKUP($E851,'Product Master'!B:E,4,),"-")</f>
        <v>-</v>
      </c>
      <c r="I851" s="24"/>
      <c r="J851" s="25"/>
      <c r="K851" s="67"/>
      <c r="L851" s="24"/>
      <c r="M851" s="24"/>
      <c r="N851" s="24"/>
      <c r="O851" s="24"/>
      <c r="P851" s="49"/>
      <c r="Q851" s="49">
        <f t="shared" si="31"/>
        <v>0</v>
      </c>
      <c r="R851" s="24"/>
      <c r="S851" s="66"/>
      <c r="T851" s="56" t="e">
        <f>IF(ISBLANK(VLOOKUP($E851,'Product Master'!B:F,5,FALSE)),"-",(VLOOKUP($E851,'Product Master'!B:F,5,FALSE)))</f>
        <v>#N/A</v>
      </c>
      <c r="U851" s="140"/>
    </row>
    <row r="852" spans="1:21" ht="15">
      <c r="A852" s="24">
        <f t="shared" si="30"/>
        <v>851</v>
      </c>
      <c r="B852" s="25"/>
      <c r="C852" s="55" t="str">
        <f>IFERROR(VLOOKUP($E852,'Product Master'!B:E,2,),"Enter Data in Product Master")</f>
        <v>Enter Data in Product Master</v>
      </c>
      <c r="D852" s="24" t="e">
        <f>VLOOKUP(E852,'Product Master'!B:G,6,)</f>
        <v>#N/A</v>
      </c>
      <c r="E852" s="24"/>
      <c r="F852" s="24" t="s">
        <v>47</v>
      </c>
      <c r="G852" s="24" t="str">
        <f>IFERROR(VLOOKUP(E852,'Product Master'!B:E,3,),"-")</f>
        <v>-</v>
      </c>
      <c r="H852" s="24" t="str">
        <f>IFERROR(VLOOKUP($E852,'Product Master'!B:E,4,),"-")</f>
        <v>-</v>
      </c>
      <c r="I852" s="24"/>
      <c r="J852" s="25"/>
      <c r="K852" s="67"/>
      <c r="L852" s="24"/>
      <c r="M852" s="24"/>
      <c r="N852" s="24"/>
      <c r="O852" s="24"/>
      <c r="P852" s="49"/>
      <c r="Q852" s="49">
        <f t="shared" si="31"/>
        <v>0</v>
      </c>
      <c r="R852" s="24"/>
      <c r="S852" s="66"/>
      <c r="T852" s="56" t="e">
        <f>IF(ISBLANK(VLOOKUP($E852,'Product Master'!B:F,5,FALSE)),"-",(VLOOKUP($E852,'Product Master'!B:F,5,FALSE)))</f>
        <v>#N/A</v>
      </c>
      <c r="U852" s="140"/>
    </row>
    <row r="853" spans="1:21" ht="15">
      <c r="A853" s="24">
        <f t="shared" si="30"/>
        <v>852</v>
      </c>
      <c r="B853" s="25"/>
      <c r="C853" s="55" t="str">
        <f>IFERROR(VLOOKUP($E853,'Product Master'!B:E,2,),"Enter Data in Product Master")</f>
        <v>Enter Data in Product Master</v>
      </c>
      <c r="D853" s="24" t="e">
        <f>VLOOKUP(E853,'Product Master'!B:G,6,)</f>
        <v>#N/A</v>
      </c>
      <c r="E853" s="24"/>
      <c r="F853" s="24" t="s">
        <v>47</v>
      </c>
      <c r="G853" s="24" t="str">
        <f>IFERROR(VLOOKUP(E853,'Product Master'!B:E,3,),"-")</f>
        <v>-</v>
      </c>
      <c r="H853" s="24" t="str">
        <f>IFERROR(VLOOKUP($E853,'Product Master'!B:E,4,),"-")</f>
        <v>-</v>
      </c>
      <c r="I853" s="24"/>
      <c r="J853" s="25"/>
      <c r="K853" s="67"/>
      <c r="L853" s="24"/>
      <c r="M853" s="24"/>
      <c r="N853" s="24"/>
      <c r="O853" s="24"/>
      <c r="P853" s="49"/>
      <c r="Q853" s="49">
        <f t="shared" si="31"/>
        <v>0</v>
      </c>
      <c r="R853" s="24"/>
      <c r="S853" s="66"/>
      <c r="T853" s="56" t="e">
        <f>IF(ISBLANK(VLOOKUP($E853,'Product Master'!B:F,5,FALSE)),"-",(VLOOKUP($E853,'Product Master'!B:F,5,FALSE)))</f>
        <v>#N/A</v>
      </c>
      <c r="U853" s="140"/>
    </row>
    <row r="854" spans="1:21" ht="15">
      <c r="A854" s="24">
        <f t="shared" si="30"/>
        <v>853</v>
      </c>
      <c r="B854" s="25"/>
      <c r="C854" s="55" t="str">
        <f>IFERROR(VLOOKUP($E854,'Product Master'!B:E,2,),"Enter Data in Product Master")</f>
        <v>Enter Data in Product Master</v>
      </c>
      <c r="D854" s="24" t="e">
        <f>VLOOKUP(E854,'Product Master'!B:G,6,)</f>
        <v>#N/A</v>
      </c>
      <c r="E854" s="24"/>
      <c r="F854" s="24" t="s">
        <v>47</v>
      </c>
      <c r="G854" s="24" t="str">
        <f>IFERROR(VLOOKUP(E854,'Product Master'!B:E,3,),"-")</f>
        <v>-</v>
      </c>
      <c r="H854" s="24" t="str">
        <f>IFERROR(VLOOKUP($E854,'Product Master'!B:E,4,),"-")</f>
        <v>-</v>
      </c>
      <c r="I854" s="24"/>
      <c r="J854" s="25"/>
      <c r="K854" s="67"/>
      <c r="L854" s="24"/>
      <c r="M854" s="24"/>
      <c r="N854" s="24"/>
      <c r="O854" s="24"/>
      <c r="P854" s="49"/>
      <c r="Q854" s="49">
        <f t="shared" si="31"/>
        <v>0</v>
      </c>
      <c r="R854" s="24"/>
      <c r="S854" s="66"/>
      <c r="T854" s="56" t="e">
        <f>IF(ISBLANK(VLOOKUP($E854,'Product Master'!B:F,5,FALSE)),"-",(VLOOKUP($E854,'Product Master'!B:F,5,FALSE)))</f>
        <v>#N/A</v>
      </c>
      <c r="U854" s="140"/>
    </row>
    <row r="855" spans="1:21" ht="15">
      <c r="A855" s="24">
        <f t="shared" si="30"/>
        <v>854</v>
      </c>
      <c r="B855" s="25"/>
      <c r="C855" s="55" t="str">
        <f>IFERROR(VLOOKUP($E855,'Product Master'!B:E,2,),"Enter Data in Product Master")</f>
        <v>Enter Data in Product Master</v>
      </c>
      <c r="D855" s="24" t="e">
        <f>VLOOKUP(E855,'Product Master'!B:G,6,)</f>
        <v>#N/A</v>
      </c>
      <c r="E855" s="24"/>
      <c r="F855" s="24" t="s">
        <v>47</v>
      </c>
      <c r="G855" s="24" t="str">
        <f>IFERROR(VLOOKUP(E855,'Product Master'!B:E,3,),"-")</f>
        <v>-</v>
      </c>
      <c r="H855" s="24" t="str">
        <f>IFERROR(VLOOKUP($E855,'Product Master'!B:E,4,),"-")</f>
        <v>-</v>
      </c>
      <c r="I855" s="24"/>
      <c r="J855" s="25"/>
      <c r="K855" s="67"/>
      <c r="L855" s="24"/>
      <c r="M855" s="24"/>
      <c r="N855" s="24"/>
      <c r="O855" s="24"/>
      <c r="P855" s="49"/>
      <c r="Q855" s="49">
        <f t="shared" si="31"/>
        <v>0</v>
      </c>
      <c r="R855" s="24"/>
      <c r="S855" s="66"/>
      <c r="T855" s="56" t="e">
        <f>IF(ISBLANK(VLOOKUP($E855,'Product Master'!B:F,5,FALSE)),"-",(VLOOKUP($E855,'Product Master'!B:F,5,FALSE)))</f>
        <v>#N/A</v>
      </c>
      <c r="U855" s="140"/>
    </row>
    <row r="856" spans="1:21" ht="15">
      <c r="A856" s="24">
        <f t="shared" si="30"/>
        <v>855</v>
      </c>
      <c r="B856" s="25"/>
      <c r="C856" s="55" t="str">
        <f>IFERROR(VLOOKUP($E856,'Product Master'!B:E,2,),"Enter Data in Product Master")</f>
        <v>Enter Data in Product Master</v>
      </c>
      <c r="D856" s="24" t="e">
        <f>VLOOKUP(E856,'Product Master'!B:G,6,)</f>
        <v>#N/A</v>
      </c>
      <c r="E856" s="24"/>
      <c r="F856" s="24" t="s">
        <v>47</v>
      </c>
      <c r="G856" s="24" t="str">
        <f>IFERROR(VLOOKUP(E856,'Product Master'!B:E,3,),"-")</f>
        <v>-</v>
      </c>
      <c r="H856" s="24" t="str">
        <f>IFERROR(VLOOKUP($E856,'Product Master'!B:E,4,),"-")</f>
        <v>-</v>
      </c>
      <c r="I856" s="24"/>
      <c r="J856" s="25"/>
      <c r="K856" s="67"/>
      <c r="L856" s="24"/>
      <c r="M856" s="24"/>
      <c r="N856" s="24"/>
      <c r="O856" s="24"/>
      <c r="P856" s="49"/>
      <c r="Q856" s="49">
        <f t="shared" si="31"/>
        <v>0</v>
      </c>
      <c r="R856" s="24"/>
      <c r="S856" s="66"/>
      <c r="T856" s="56" t="e">
        <f>IF(ISBLANK(VLOOKUP($E856,'Product Master'!B:F,5,FALSE)),"-",(VLOOKUP($E856,'Product Master'!B:F,5,FALSE)))</f>
        <v>#N/A</v>
      </c>
      <c r="U856" s="140"/>
    </row>
    <row r="857" spans="1:21" ht="15">
      <c r="A857" s="24">
        <f t="shared" si="30"/>
        <v>856</v>
      </c>
      <c r="B857" s="25"/>
      <c r="C857" s="55" t="str">
        <f>IFERROR(VLOOKUP($E857,'Product Master'!B:E,2,),"Enter Data in Product Master")</f>
        <v>Enter Data in Product Master</v>
      </c>
      <c r="D857" s="24" t="e">
        <f>VLOOKUP(E857,'Product Master'!B:G,6,)</f>
        <v>#N/A</v>
      </c>
      <c r="E857" s="24"/>
      <c r="F857" s="24" t="s">
        <v>47</v>
      </c>
      <c r="G857" s="24" t="str">
        <f>IFERROR(VLOOKUP(E857,'Product Master'!B:E,3,),"-")</f>
        <v>-</v>
      </c>
      <c r="H857" s="24" t="str">
        <f>IFERROR(VLOOKUP($E857,'Product Master'!B:E,4,),"-")</f>
        <v>-</v>
      </c>
      <c r="I857" s="24"/>
      <c r="J857" s="25"/>
      <c r="K857" s="67"/>
      <c r="L857" s="24"/>
      <c r="M857" s="24"/>
      <c r="N857" s="24"/>
      <c r="O857" s="24"/>
      <c r="P857" s="49"/>
      <c r="Q857" s="49">
        <f t="shared" si="31"/>
        <v>0</v>
      </c>
      <c r="R857" s="24"/>
      <c r="S857" s="66"/>
      <c r="T857" s="56" t="e">
        <f>IF(ISBLANK(VLOOKUP($E857,'Product Master'!B:F,5,FALSE)),"-",(VLOOKUP($E857,'Product Master'!B:F,5,FALSE)))</f>
        <v>#N/A</v>
      </c>
      <c r="U857" s="140"/>
    </row>
    <row r="858" spans="1:21" ht="15">
      <c r="A858" s="24">
        <f t="shared" si="30"/>
        <v>857</v>
      </c>
      <c r="B858" s="25"/>
      <c r="C858" s="55" t="str">
        <f>IFERROR(VLOOKUP($E858,'Product Master'!B:E,2,),"Enter Data in Product Master")</f>
        <v>Enter Data in Product Master</v>
      </c>
      <c r="D858" s="24" t="e">
        <f>VLOOKUP(E858,'Product Master'!B:G,6,)</f>
        <v>#N/A</v>
      </c>
      <c r="E858" s="24"/>
      <c r="F858" s="24" t="s">
        <v>47</v>
      </c>
      <c r="G858" s="24" t="str">
        <f>IFERROR(VLOOKUP(E858,'Product Master'!B:E,3,),"-")</f>
        <v>-</v>
      </c>
      <c r="H858" s="24" t="str">
        <f>IFERROR(VLOOKUP($E858,'Product Master'!B:E,4,),"-")</f>
        <v>-</v>
      </c>
      <c r="I858" s="24"/>
      <c r="J858" s="25"/>
      <c r="K858" s="67"/>
      <c r="L858" s="24"/>
      <c r="M858" s="24"/>
      <c r="N858" s="24"/>
      <c r="O858" s="24"/>
      <c r="P858" s="49"/>
      <c r="Q858" s="49">
        <f t="shared" si="31"/>
        <v>0</v>
      </c>
      <c r="R858" s="24"/>
      <c r="S858" s="66"/>
      <c r="T858" s="56" t="e">
        <f>IF(ISBLANK(VLOOKUP($E858,'Product Master'!B:F,5,FALSE)),"-",(VLOOKUP($E858,'Product Master'!B:F,5,FALSE)))</f>
        <v>#N/A</v>
      </c>
      <c r="U858" s="140"/>
    </row>
    <row r="859" spans="1:21" ht="15">
      <c r="A859" s="24">
        <f t="shared" si="30"/>
        <v>858</v>
      </c>
      <c r="B859" s="25"/>
      <c r="C859" s="55" t="str">
        <f>IFERROR(VLOOKUP($E859,'Product Master'!B:E,2,),"Enter Data in Product Master")</f>
        <v>Enter Data in Product Master</v>
      </c>
      <c r="D859" s="24" t="e">
        <f>VLOOKUP(E859,'Product Master'!B:G,6,)</f>
        <v>#N/A</v>
      </c>
      <c r="E859" s="24"/>
      <c r="F859" s="24" t="s">
        <v>47</v>
      </c>
      <c r="G859" s="24" t="str">
        <f>IFERROR(VLOOKUP(E859,'Product Master'!B:E,3,),"-")</f>
        <v>-</v>
      </c>
      <c r="H859" s="24" t="str">
        <f>IFERROR(VLOOKUP($E859,'Product Master'!B:E,4,),"-")</f>
        <v>-</v>
      </c>
      <c r="I859" s="24"/>
      <c r="J859" s="25"/>
      <c r="K859" s="67"/>
      <c r="L859" s="24"/>
      <c r="M859" s="24"/>
      <c r="N859" s="24"/>
      <c r="O859" s="24"/>
      <c r="P859" s="49"/>
      <c r="Q859" s="49">
        <f t="shared" si="31"/>
        <v>0</v>
      </c>
      <c r="R859" s="24"/>
      <c r="S859" s="66"/>
      <c r="T859" s="56" t="e">
        <f>IF(ISBLANK(VLOOKUP($E859,'Product Master'!B:F,5,FALSE)),"-",(VLOOKUP($E859,'Product Master'!B:F,5,FALSE)))</f>
        <v>#N/A</v>
      </c>
      <c r="U859" s="140"/>
    </row>
    <row r="860" spans="1:21" ht="15">
      <c r="A860" s="24">
        <f t="shared" si="30"/>
        <v>859</v>
      </c>
      <c r="B860" s="25"/>
      <c r="C860" s="55" t="str">
        <f>IFERROR(VLOOKUP($E860,'Product Master'!B:E,2,),"Enter Data in Product Master")</f>
        <v>Enter Data in Product Master</v>
      </c>
      <c r="D860" s="24" t="e">
        <f>VLOOKUP(E860,'Product Master'!B:G,6,)</f>
        <v>#N/A</v>
      </c>
      <c r="E860" s="24"/>
      <c r="F860" s="24" t="s">
        <v>47</v>
      </c>
      <c r="G860" s="24" t="str">
        <f>IFERROR(VLOOKUP(E860,'Product Master'!B:E,3,),"-")</f>
        <v>-</v>
      </c>
      <c r="H860" s="24" t="str">
        <f>IFERROR(VLOOKUP($E860,'Product Master'!B:E,4,),"-")</f>
        <v>-</v>
      </c>
      <c r="I860" s="24"/>
      <c r="J860" s="25"/>
      <c r="K860" s="67"/>
      <c r="L860" s="24"/>
      <c r="M860" s="24"/>
      <c r="N860" s="24"/>
      <c r="O860" s="24"/>
      <c r="P860" s="49"/>
      <c r="Q860" s="49">
        <f t="shared" si="31"/>
        <v>0</v>
      </c>
      <c r="R860" s="24"/>
      <c r="S860" s="66"/>
      <c r="T860" s="56" t="e">
        <f>IF(ISBLANK(VLOOKUP($E860,'Product Master'!B:F,5,FALSE)),"-",(VLOOKUP($E860,'Product Master'!B:F,5,FALSE)))</f>
        <v>#N/A</v>
      </c>
      <c r="U860" s="140"/>
    </row>
    <row r="861" spans="1:21" ht="15">
      <c r="A861" s="24">
        <f t="shared" si="30"/>
        <v>860</v>
      </c>
      <c r="B861" s="25"/>
      <c r="C861" s="55" t="str">
        <f>IFERROR(VLOOKUP($E861,'Product Master'!B:E,2,),"Enter Data in Product Master")</f>
        <v>Enter Data in Product Master</v>
      </c>
      <c r="D861" s="24" t="e">
        <f>VLOOKUP(E861,'Product Master'!B:G,6,)</f>
        <v>#N/A</v>
      </c>
      <c r="E861" s="24"/>
      <c r="F861" s="24" t="s">
        <v>47</v>
      </c>
      <c r="G861" s="24" t="str">
        <f>IFERROR(VLOOKUP(E861,'Product Master'!B:E,3,),"-")</f>
        <v>-</v>
      </c>
      <c r="H861" s="24" t="str">
        <f>IFERROR(VLOOKUP($E861,'Product Master'!B:E,4,),"-")</f>
        <v>-</v>
      </c>
      <c r="I861" s="24"/>
      <c r="J861" s="25"/>
      <c r="K861" s="67"/>
      <c r="L861" s="24"/>
      <c r="M861" s="24"/>
      <c r="N861" s="24"/>
      <c r="O861" s="24"/>
      <c r="P861" s="49"/>
      <c r="Q861" s="49">
        <f t="shared" si="31"/>
        <v>0</v>
      </c>
      <c r="R861" s="24"/>
      <c r="S861" s="66"/>
      <c r="T861" s="56" t="e">
        <f>IF(ISBLANK(VLOOKUP($E861,'Product Master'!B:F,5,FALSE)),"-",(VLOOKUP($E861,'Product Master'!B:F,5,FALSE)))</f>
        <v>#N/A</v>
      </c>
      <c r="U861" s="140"/>
    </row>
    <row r="862" spans="1:21" ht="15">
      <c r="A862" s="24">
        <f t="shared" si="30"/>
        <v>861</v>
      </c>
      <c r="B862" s="25"/>
      <c r="C862" s="55" t="str">
        <f>IFERROR(VLOOKUP($E862,'Product Master'!B:E,2,),"Enter Data in Product Master")</f>
        <v>Enter Data in Product Master</v>
      </c>
      <c r="D862" s="24" t="e">
        <f>VLOOKUP(E862,'Product Master'!B:G,6,)</f>
        <v>#N/A</v>
      </c>
      <c r="E862" s="24"/>
      <c r="F862" s="24" t="s">
        <v>47</v>
      </c>
      <c r="G862" s="24" t="str">
        <f>IFERROR(VLOOKUP(E862,'Product Master'!B:E,3,),"-")</f>
        <v>-</v>
      </c>
      <c r="H862" s="24" t="str">
        <f>IFERROR(VLOOKUP($E862,'Product Master'!B:E,4,),"-")</f>
        <v>-</v>
      </c>
      <c r="I862" s="24"/>
      <c r="J862" s="25"/>
      <c r="K862" s="67"/>
      <c r="L862" s="24"/>
      <c r="M862" s="24"/>
      <c r="N862" s="24"/>
      <c r="O862" s="24"/>
      <c r="P862" s="49"/>
      <c r="Q862" s="49">
        <f t="shared" si="31"/>
        <v>0</v>
      </c>
      <c r="R862" s="24"/>
      <c r="S862" s="66"/>
      <c r="T862" s="56" t="e">
        <f>IF(ISBLANK(VLOOKUP($E862,'Product Master'!B:F,5,FALSE)),"-",(VLOOKUP($E862,'Product Master'!B:F,5,FALSE)))</f>
        <v>#N/A</v>
      </c>
      <c r="U862" s="140"/>
    </row>
    <row r="863" spans="1:21" ht="15">
      <c r="A863" s="24">
        <f t="shared" si="30"/>
        <v>862</v>
      </c>
      <c r="B863" s="25"/>
      <c r="C863" s="55" t="str">
        <f>IFERROR(VLOOKUP($E863,'Product Master'!B:E,2,),"Enter Data in Product Master")</f>
        <v>Enter Data in Product Master</v>
      </c>
      <c r="D863" s="24" t="e">
        <f>VLOOKUP(E863,'Product Master'!B:G,6,)</f>
        <v>#N/A</v>
      </c>
      <c r="E863" s="24"/>
      <c r="F863" s="24" t="s">
        <v>47</v>
      </c>
      <c r="G863" s="24" t="str">
        <f>IFERROR(VLOOKUP(E863,'Product Master'!B:E,3,),"-")</f>
        <v>-</v>
      </c>
      <c r="H863" s="24" t="str">
        <f>IFERROR(VLOOKUP($E863,'Product Master'!B:E,4,),"-")</f>
        <v>-</v>
      </c>
      <c r="I863" s="24"/>
      <c r="J863" s="25"/>
      <c r="K863" s="67"/>
      <c r="L863" s="24"/>
      <c r="M863" s="24"/>
      <c r="N863" s="24"/>
      <c r="O863" s="24"/>
      <c r="P863" s="49"/>
      <c r="Q863" s="49">
        <f t="shared" si="31"/>
        <v>0</v>
      </c>
      <c r="R863" s="24"/>
      <c r="S863" s="66"/>
      <c r="T863" s="56" t="e">
        <f>IF(ISBLANK(VLOOKUP($E863,'Product Master'!B:F,5,FALSE)),"-",(VLOOKUP($E863,'Product Master'!B:F,5,FALSE)))</f>
        <v>#N/A</v>
      </c>
      <c r="U863" s="140"/>
    </row>
    <row r="864" spans="1:21" ht="15">
      <c r="A864" s="24">
        <f t="shared" si="30"/>
        <v>863</v>
      </c>
      <c r="B864" s="25"/>
      <c r="C864" s="55" t="str">
        <f>IFERROR(VLOOKUP($E864,'Product Master'!B:E,2,),"Enter Data in Product Master")</f>
        <v>Enter Data in Product Master</v>
      </c>
      <c r="D864" s="24" t="e">
        <f>VLOOKUP(E864,'Product Master'!B:G,6,)</f>
        <v>#N/A</v>
      </c>
      <c r="E864" s="24"/>
      <c r="F864" s="24" t="s">
        <v>47</v>
      </c>
      <c r="G864" s="24" t="str">
        <f>IFERROR(VLOOKUP(E864,'Product Master'!B:E,3,),"-")</f>
        <v>-</v>
      </c>
      <c r="H864" s="24" t="str">
        <f>IFERROR(VLOOKUP($E864,'Product Master'!B:E,4,),"-")</f>
        <v>-</v>
      </c>
      <c r="I864" s="24"/>
      <c r="J864" s="25"/>
      <c r="K864" s="67"/>
      <c r="L864" s="24"/>
      <c r="M864" s="24"/>
      <c r="N864" s="24"/>
      <c r="O864" s="24"/>
      <c r="P864" s="49"/>
      <c r="Q864" s="49">
        <f t="shared" si="31"/>
        <v>0</v>
      </c>
      <c r="R864" s="24"/>
      <c r="S864" s="66"/>
      <c r="T864" s="56" t="e">
        <f>IF(ISBLANK(VLOOKUP($E864,'Product Master'!B:F,5,FALSE)),"-",(VLOOKUP($E864,'Product Master'!B:F,5,FALSE)))</f>
        <v>#N/A</v>
      </c>
      <c r="U864" s="140"/>
    </row>
    <row r="865" spans="1:21" ht="15">
      <c r="A865" s="24">
        <f t="shared" si="30"/>
        <v>864</v>
      </c>
      <c r="B865" s="25"/>
      <c r="C865" s="55" t="str">
        <f>IFERROR(VLOOKUP($E865,'Product Master'!B:E,2,),"Enter Data in Product Master")</f>
        <v>Enter Data in Product Master</v>
      </c>
      <c r="D865" s="24" t="e">
        <f>VLOOKUP(E865,'Product Master'!B:G,6,)</f>
        <v>#N/A</v>
      </c>
      <c r="E865" s="24"/>
      <c r="F865" s="24" t="s">
        <v>47</v>
      </c>
      <c r="G865" s="24" t="str">
        <f>IFERROR(VLOOKUP(E865,'Product Master'!B:E,3,),"-")</f>
        <v>-</v>
      </c>
      <c r="H865" s="24" t="str">
        <f>IFERROR(VLOOKUP($E865,'Product Master'!B:E,4,),"-")</f>
        <v>-</v>
      </c>
      <c r="I865" s="24"/>
      <c r="J865" s="25"/>
      <c r="K865" s="67"/>
      <c r="L865" s="24"/>
      <c r="M865" s="24"/>
      <c r="N865" s="24"/>
      <c r="O865" s="24"/>
      <c r="P865" s="49"/>
      <c r="Q865" s="49">
        <f t="shared" si="31"/>
        <v>0</v>
      </c>
      <c r="R865" s="24"/>
      <c r="S865" s="66"/>
      <c r="T865" s="56" t="e">
        <f>IF(ISBLANK(VLOOKUP($E865,'Product Master'!B:F,5,FALSE)),"-",(VLOOKUP($E865,'Product Master'!B:F,5,FALSE)))</f>
        <v>#N/A</v>
      </c>
      <c r="U865" s="140"/>
    </row>
    <row r="866" spans="1:21" ht="15">
      <c r="A866" s="24">
        <f t="shared" si="30"/>
        <v>865</v>
      </c>
      <c r="B866" s="25"/>
      <c r="C866" s="55" t="str">
        <f>IFERROR(VLOOKUP($E866,'Product Master'!B:E,2,),"Enter Data in Product Master")</f>
        <v>Enter Data in Product Master</v>
      </c>
      <c r="D866" s="24" t="e">
        <f>VLOOKUP(E866,'Product Master'!B:G,6,)</f>
        <v>#N/A</v>
      </c>
      <c r="E866" s="24"/>
      <c r="F866" s="24" t="s">
        <v>47</v>
      </c>
      <c r="G866" s="24" t="str">
        <f>IFERROR(VLOOKUP(E866,'Product Master'!B:E,3,),"-")</f>
        <v>-</v>
      </c>
      <c r="H866" s="24" t="str">
        <f>IFERROR(VLOOKUP($E866,'Product Master'!B:E,4,),"-")</f>
        <v>-</v>
      </c>
      <c r="I866" s="24"/>
      <c r="J866" s="25"/>
      <c r="K866" s="67"/>
      <c r="L866" s="24"/>
      <c r="M866" s="24"/>
      <c r="N866" s="24"/>
      <c r="O866" s="24"/>
      <c r="P866" s="49"/>
      <c r="Q866" s="49">
        <f t="shared" si="31"/>
        <v>0</v>
      </c>
      <c r="R866" s="24"/>
      <c r="S866" s="66"/>
      <c r="T866" s="56" t="e">
        <f>IF(ISBLANK(VLOOKUP($E866,'Product Master'!B:F,5,FALSE)),"-",(VLOOKUP($E866,'Product Master'!B:F,5,FALSE)))</f>
        <v>#N/A</v>
      </c>
      <c r="U866" s="140"/>
    </row>
    <row r="867" spans="1:21" ht="15">
      <c r="A867" s="24">
        <f t="shared" si="30"/>
        <v>866</v>
      </c>
      <c r="B867" s="25"/>
      <c r="C867" s="55" t="str">
        <f>IFERROR(VLOOKUP($E867,'Product Master'!B:E,2,),"Enter Data in Product Master")</f>
        <v>Enter Data in Product Master</v>
      </c>
      <c r="D867" s="24" t="e">
        <f>VLOOKUP(E867,'Product Master'!B:G,6,)</f>
        <v>#N/A</v>
      </c>
      <c r="E867" s="24"/>
      <c r="F867" s="24" t="s">
        <v>47</v>
      </c>
      <c r="G867" s="24" t="str">
        <f>IFERROR(VLOOKUP(E867,'Product Master'!B:E,3,),"-")</f>
        <v>-</v>
      </c>
      <c r="H867" s="24" t="str">
        <f>IFERROR(VLOOKUP($E867,'Product Master'!B:E,4,),"-")</f>
        <v>-</v>
      </c>
      <c r="I867" s="24"/>
      <c r="J867" s="25"/>
      <c r="K867" s="67"/>
      <c r="L867" s="24"/>
      <c r="M867" s="24"/>
      <c r="N867" s="24"/>
      <c r="O867" s="24"/>
      <c r="P867" s="49"/>
      <c r="Q867" s="49">
        <f t="shared" si="31"/>
        <v>0</v>
      </c>
      <c r="R867" s="24"/>
      <c r="S867" s="66"/>
      <c r="T867" s="56" t="e">
        <f>IF(ISBLANK(VLOOKUP($E867,'Product Master'!B:F,5,FALSE)),"-",(VLOOKUP($E867,'Product Master'!B:F,5,FALSE)))</f>
        <v>#N/A</v>
      </c>
      <c r="U867" s="140"/>
    </row>
    <row r="868" spans="1:21" ht="15">
      <c r="A868" s="24">
        <f t="shared" si="30"/>
        <v>867</v>
      </c>
      <c r="B868" s="25"/>
      <c r="C868" s="55" t="str">
        <f>IFERROR(VLOOKUP($E868,'Product Master'!B:E,2,),"Enter Data in Product Master")</f>
        <v>Enter Data in Product Master</v>
      </c>
      <c r="D868" s="24" t="e">
        <f>VLOOKUP(E868,'Product Master'!B:G,6,)</f>
        <v>#N/A</v>
      </c>
      <c r="E868" s="24"/>
      <c r="F868" s="24" t="s">
        <v>47</v>
      </c>
      <c r="G868" s="24" t="str">
        <f>IFERROR(VLOOKUP(E868,'Product Master'!B:E,3,),"-")</f>
        <v>-</v>
      </c>
      <c r="H868" s="24" t="str">
        <f>IFERROR(VLOOKUP($E868,'Product Master'!B:E,4,),"-")</f>
        <v>-</v>
      </c>
      <c r="I868" s="24"/>
      <c r="J868" s="25"/>
      <c r="K868" s="67"/>
      <c r="L868" s="24"/>
      <c r="M868" s="24"/>
      <c r="N868" s="24"/>
      <c r="O868" s="24"/>
      <c r="P868" s="49"/>
      <c r="Q868" s="49">
        <f t="shared" si="31"/>
        <v>0</v>
      </c>
      <c r="R868" s="24"/>
      <c r="S868" s="66"/>
      <c r="T868" s="56" t="e">
        <f>IF(ISBLANK(VLOOKUP($E868,'Product Master'!B:F,5,FALSE)),"-",(VLOOKUP($E868,'Product Master'!B:F,5,FALSE)))</f>
        <v>#N/A</v>
      </c>
      <c r="U868" s="140"/>
    </row>
    <row r="869" spans="1:21" ht="15">
      <c r="A869" s="24">
        <f t="shared" si="30"/>
        <v>868</v>
      </c>
      <c r="B869" s="25"/>
      <c r="C869" s="55" t="str">
        <f>IFERROR(VLOOKUP($E869,'Product Master'!B:E,2,),"Enter Data in Product Master")</f>
        <v>Enter Data in Product Master</v>
      </c>
      <c r="D869" s="24" t="e">
        <f>VLOOKUP(E869,'Product Master'!B:G,6,)</f>
        <v>#N/A</v>
      </c>
      <c r="E869" s="24"/>
      <c r="F869" s="24" t="s">
        <v>47</v>
      </c>
      <c r="G869" s="24" t="str">
        <f>IFERROR(VLOOKUP(E869,'Product Master'!B:E,3,),"-")</f>
        <v>-</v>
      </c>
      <c r="H869" s="24" t="str">
        <f>IFERROR(VLOOKUP($E869,'Product Master'!B:E,4,),"-")</f>
        <v>-</v>
      </c>
      <c r="I869" s="24"/>
      <c r="J869" s="25"/>
      <c r="K869" s="67"/>
      <c r="L869" s="24"/>
      <c r="M869" s="24"/>
      <c r="N869" s="24"/>
      <c r="O869" s="24"/>
      <c r="P869" s="49"/>
      <c r="Q869" s="49">
        <f t="shared" si="31"/>
        <v>0</v>
      </c>
      <c r="R869" s="24"/>
      <c r="S869" s="66"/>
      <c r="T869" s="56" t="e">
        <f>IF(ISBLANK(VLOOKUP($E869,'Product Master'!B:F,5,FALSE)),"-",(VLOOKUP($E869,'Product Master'!B:F,5,FALSE)))</f>
        <v>#N/A</v>
      </c>
      <c r="U869" s="140"/>
    </row>
    <row r="870" spans="1:21" ht="15">
      <c r="A870" s="24">
        <f t="shared" si="30"/>
        <v>869</v>
      </c>
      <c r="B870" s="25"/>
      <c r="C870" s="55" t="str">
        <f>IFERROR(VLOOKUP($E870,'Product Master'!B:E,2,),"Enter Data in Product Master")</f>
        <v>Enter Data in Product Master</v>
      </c>
      <c r="D870" s="24" t="e">
        <f>VLOOKUP(E870,'Product Master'!B:G,6,)</f>
        <v>#N/A</v>
      </c>
      <c r="E870" s="24"/>
      <c r="F870" s="24" t="s">
        <v>47</v>
      </c>
      <c r="G870" s="24" t="str">
        <f>IFERROR(VLOOKUP(E870,'Product Master'!B:E,3,),"-")</f>
        <v>-</v>
      </c>
      <c r="H870" s="24" t="str">
        <f>IFERROR(VLOOKUP($E870,'Product Master'!B:E,4,),"-")</f>
        <v>-</v>
      </c>
      <c r="I870" s="24"/>
      <c r="J870" s="25"/>
      <c r="K870" s="67"/>
      <c r="L870" s="24"/>
      <c r="M870" s="24"/>
      <c r="N870" s="24"/>
      <c r="O870" s="24"/>
      <c r="P870" s="49"/>
      <c r="Q870" s="49">
        <f t="shared" si="31"/>
        <v>0</v>
      </c>
      <c r="R870" s="24"/>
      <c r="S870" s="66"/>
      <c r="T870" s="56" t="e">
        <f>IF(ISBLANK(VLOOKUP($E870,'Product Master'!B:F,5,FALSE)),"-",(VLOOKUP($E870,'Product Master'!B:F,5,FALSE)))</f>
        <v>#N/A</v>
      </c>
      <c r="U870" s="140"/>
    </row>
    <row r="871" spans="1:21" ht="15">
      <c r="A871" s="24">
        <f t="shared" si="30"/>
        <v>870</v>
      </c>
      <c r="B871" s="25"/>
      <c r="C871" s="55" t="str">
        <f>IFERROR(VLOOKUP($E871,'Product Master'!B:E,2,),"Enter Data in Product Master")</f>
        <v>Enter Data in Product Master</v>
      </c>
      <c r="D871" s="24" t="e">
        <f>VLOOKUP(E871,'Product Master'!B:G,6,)</f>
        <v>#N/A</v>
      </c>
      <c r="E871" s="24"/>
      <c r="F871" s="24" t="s">
        <v>47</v>
      </c>
      <c r="G871" s="24" t="str">
        <f>IFERROR(VLOOKUP(E871,'Product Master'!B:E,3,),"-")</f>
        <v>-</v>
      </c>
      <c r="H871" s="24" t="str">
        <f>IFERROR(VLOOKUP($E871,'Product Master'!B:E,4,),"-")</f>
        <v>-</v>
      </c>
      <c r="I871" s="24"/>
      <c r="J871" s="25"/>
      <c r="K871" s="67"/>
      <c r="L871" s="24"/>
      <c r="M871" s="24"/>
      <c r="N871" s="24"/>
      <c r="O871" s="24"/>
      <c r="P871" s="49"/>
      <c r="Q871" s="49">
        <f t="shared" si="31"/>
        <v>0</v>
      </c>
      <c r="R871" s="24"/>
      <c r="S871" s="66"/>
      <c r="T871" s="56" t="e">
        <f>IF(ISBLANK(VLOOKUP($E871,'Product Master'!B:F,5,FALSE)),"-",(VLOOKUP($E871,'Product Master'!B:F,5,FALSE)))</f>
        <v>#N/A</v>
      </c>
      <c r="U871" s="140"/>
    </row>
    <row r="872" spans="1:21" ht="15">
      <c r="A872" s="24">
        <f t="shared" si="30"/>
        <v>871</v>
      </c>
      <c r="B872" s="25"/>
      <c r="C872" s="55" t="str">
        <f>IFERROR(VLOOKUP($E872,'Product Master'!B:E,2,),"Enter Data in Product Master")</f>
        <v>Enter Data in Product Master</v>
      </c>
      <c r="D872" s="24" t="e">
        <f>VLOOKUP(E872,'Product Master'!B:G,6,)</f>
        <v>#N/A</v>
      </c>
      <c r="E872" s="24"/>
      <c r="F872" s="24" t="s">
        <v>47</v>
      </c>
      <c r="G872" s="24" t="str">
        <f>IFERROR(VLOOKUP(E872,'Product Master'!B:E,3,),"-")</f>
        <v>-</v>
      </c>
      <c r="H872" s="24" t="str">
        <f>IFERROR(VLOOKUP($E872,'Product Master'!B:E,4,),"-")</f>
        <v>-</v>
      </c>
      <c r="I872" s="24"/>
      <c r="J872" s="25"/>
      <c r="K872" s="67"/>
      <c r="L872" s="24"/>
      <c r="M872" s="24"/>
      <c r="N872" s="24"/>
      <c r="O872" s="24"/>
      <c r="P872" s="49"/>
      <c r="Q872" s="49">
        <f t="shared" si="31"/>
        <v>0</v>
      </c>
      <c r="R872" s="24"/>
      <c r="S872" s="66"/>
      <c r="T872" s="56" t="e">
        <f>IF(ISBLANK(VLOOKUP($E872,'Product Master'!B:F,5,FALSE)),"-",(VLOOKUP($E872,'Product Master'!B:F,5,FALSE)))</f>
        <v>#N/A</v>
      </c>
      <c r="U872" s="140"/>
    </row>
    <row r="873" spans="1:21" ht="15">
      <c r="A873" s="24">
        <f t="shared" si="30"/>
        <v>872</v>
      </c>
      <c r="B873" s="25"/>
      <c r="C873" s="55" t="str">
        <f>IFERROR(VLOOKUP($E873,'Product Master'!B:E,2,),"Enter Data in Product Master")</f>
        <v>Enter Data in Product Master</v>
      </c>
      <c r="D873" s="24" t="e">
        <f>VLOOKUP(E873,'Product Master'!B:G,6,)</f>
        <v>#N/A</v>
      </c>
      <c r="E873" s="24"/>
      <c r="F873" s="24" t="s">
        <v>47</v>
      </c>
      <c r="G873" s="24" t="str">
        <f>IFERROR(VLOOKUP(E873,'Product Master'!B:E,3,),"-")</f>
        <v>-</v>
      </c>
      <c r="H873" s="24" t="str">
        <f>IFERROR(VLOOKUP($E873,'Product Master'!B:E,4,),"-")</f>
        <v>-</v>
      </c>
      <c r="I873" s="24"/>
      <c r="J873" s="25"/>
      <c r="K873" s="67"/>
      <c r="L873" s="24"/>
      <c r="M873" s="24"/>
      <c r="N873" s="24"/>
      <c r="O873" s="24"/>
      <c r="P873" s="49"/>
      <c r="Q873" s="49">
        <f t="shared" si="31"/>
        <v>0</v>
      </c>
      <c r="R873" s="24"/>
      <c r="S873" s="66"/>
      <c r="T873" s="56" t="e">
        <f>IF(ISBLANK(VLOOKUP($E873,'Product Master'!B:F,5,FALSE)),"-",(VLOOKUP($E873,'Product Master'!B:F,5,FALSE)))</f>
        <v>#N/A</v>
      </c>
      <c r="U873" s="140"/>
    </row>
    <row r="874" spans="1:21" ht="15">
      <c r="A874" s="24">
        <f t="shared" si="30"/>
        <v>873</v>
      </c>
      <c r="B874" s="25"/>
      <c r="C874" s="55" t="str">
        <f>IFERROR(VLOOKUP($E874,'Product Master'!B:E,2,),"Enter Data in Product Master")</f>
        <v>Enter Data in Product Master</v>
      </c>
      <c r="D874" s="24" t="e">
        <f>VLOOKUP(E874,'Product Master'!B:G,6,)</f>
        <v>#N/A</v>
      </c>
      <c r="E874" s="24"/>
      <c r="F874" s="24" t="s">
        <v>47</v>
      </c>
      <c r="G874" s="24" t="str">
        <f>IFERROR(VLOOKUP(E874,'Product Master'!B:E,3,),"-")</f>
        <v>-</v>
      </c>
      <c r="H874" s="24" t="str">
        <f>IFERROR(VLOOKUP($E874,'Product Master'!B:E,4,),"-")</f>
        <v>-</v>
      </c>
      <c r="I874" s="24"/>
      <c r="J874" s="25"/>
      <c r="K874" s="67"/>
      <c r="L874" s="24"/>
      <c r="M874" s="24"/>
      <c r="N874" s="24"/>
      <c r="O874" s="24"/>
      <c r="P874" s="49"/>
      <c r="Q874" s="49">
        <f t="shared" si="31"/>
        <v>0</v>
      </c>
      <c r="R874" s="24"/>
      <c r="S874" s="66"/>
      <c r="T874" s="56" t="e">
        <f>IF(ISBLANK(VLOOKUP($E874,'Product Master'!B:F,5,FALSE)),"-",(VLOOKUP($E874,'Product Master'!B:F,5,FALSE)))</f>
        <v>#N/A</v>
      </c>
      <c r="U874" s="140"/>
    </row>
    <row r="875" spans="1:21" ht="15">
      <c r="A875" s="24">
        <f t="shared" si="30"/>
        <v>874</v>
      </c>
      <c r="B875" s="25"/>
      <c r="C875" s="55" t="str">
        <f>IFERROR(VLOOKUP($E875,'Product Master'!B:E,2,),"Enter Data in Product Master")</f>
        <v>Enter Data in Product Master</v>
      </c>
      <c r="D875" s="24" t="e">
        <f>VLOOKUP(E875,'Product Master'!B:G,6,)</f>
        <v>#N/A</v>
      </c>
      <c r="E875" s="24"/>
      <c r="F875" s="24" t="s">
        <v>47</v>
      </c>
      <c r="G875" s="24" t="str">
        <f>IFERROR(VLOOKUP(E875,'Product Master'!B:E,3,),"-")</f>
        <v>-</v>
      </c>
      <c r="H875" s="24" t="str">
        <f>IFERROR(VLOOKUP($E875,'Product Master'!B:E,4,),"-")</f>
        <v>-</v>
      </c>
      <c r="I875" s="24"/>
      <c r="J875" s="25"/>
      <c r="K875" s="67"/>
      <c r="L875" s="24"/>
      <c r="M875" s="24"/>
      <c r="N875" s="24"/>
      <c r="O875" s="24"/>
      <c r="P875" s="49"/>
      <c r="Q875" s="49">
        <f t="shared" si="31"/>
        <v>0</v>
      </c>
      <c r="R875" s="24"/>
      <c r="S875" s="66"/>
      <c r="T875" s="56" t="e">
        <f>IF(ISBLANK(VLOOKUP($E875,'Product Master'!B:F,5,FALSE)),"-",(VLOOKUP($E875,'Product Master'!B:F,5,FALSE)))</f>
        <v>#N/A</v>
      </c>
      <c r="U875" s="140"/>
    </row>
    <row r="876" spans="1:21" ht="15">
      <c r="A876" s="24">
        <f t="shared" si="30"/>
        <v>875</v>
      </c>
      <c r="B876" s="25"/>
      <c r="C876" s="55" t="str">
        <f>IFERROR(VLOOKUP($E876,'Product Master'!B:E,2,),"Enter Data in Product Master")</f>
        <v>Enter Data in Product Master</v>
      </c>
      <c r="D876" s="24" t="e">
        <f>VLOOKUP(E876,'Product Master'!B:G,6,)</f>
        <v>#N/A</v>
      </c>
      <c r="E876" s="24"/>
      <c r="F876" s="24" t="s">
        <v>47</v>
      </c>
      <c r="G876" s="24" t="str">
        <f>IFERROR(VLOOKUP(E876,'Product Master'!B:E,3,),"-")</f>
        <v>-</v>
      </c>
      <c r="H876" s="24" t="str">
        <f>IFERROR(VLOOKUP($E876,'Product Master'!B:E,4,),"-")</f>
        <v>-</v>
      </c>
      <c r="I876" s="24"/>
      <c r="J876" s="25"/>
      <c r="K876" s="67"/>
      <c r="L876" s="24"/>
      <c r="M876" s="24"/>
      <c r="N876" s="24"/>
      <c r="O876" s="24"/>
      <c r="P876" s="49"/>
      <c r="Q876" s="49">
        <f t="shared" si="31"/>
        <v>0</v>
      </c>
      <c r="R876" s="24"/>
      <c r="S876" s="66"/>
      <c r="T876" s="56" t="e">
        <f>IF(ISBLANK(VLOOKUP($E876,'Product Master'!B:F,5,FALSE)),"-",(VLOOKUP($E876,'Product Master'!B:F,5,FALSE)))</f>
        <v>#N/A</v>
      </c>
      <c r="U876" s="140"/>
    </row>
    <row r="877" spans="1:21" ht="15">
      <c r="A877" s="24">
        <f t="shared" si="30"/>
        <v>876</v>
      </c>
      <c r="B877" s="25"/>
      <c r="C877" s="55" t="str">
        <f>IFERROR(VLOOKUP($E877,'Product Master'!B:E,2,),"Enter Data in Product Master")</f>
        <v>Enter Data in Product Master</v>
      </c>
      <c r="D877" s="24" t="e">
        <f>VLOOKUP(E877,'Product Master'!B:G,6,)</f>
        <v>#N/A</v>
      </c>
      <c r="E877" s="24"/>
      <c r="F877" s="24" t="s">
        <v>47</v>
      </c>
      <c r="G877" s="24" t="str">
        <f>IFERROR(VLOOKUP(E877,'Product Master'!B:E,3,),"-")</f>
        <v>-</v>
      </c>
      <c r="H877" s="24" t="str">
        <f>IFERROR(VLOOKUP($E877,'Product Master'!B:E,4,),"-")</f>
        <v>-</v>
      </c>
      <c r="I877" s="24"/>
      <c r="J877" s="25"/>
      <c r="K877" s="67"/>
      <c r="L877" s="24"/>
      <c r="M877" s="24"/>
      <c r="N877" s="24"/>
      <c r="O877" s="24"/>
      <c r="P877" s="49"/>
      <c r="Q877" s="49">
        <f t="shared" si="31"/>
        <v>0</v>
      </c>
      <c r="R877" s="24"/>
      <c r="S877" s="66"/>
      <c r="T877" s="56" t="e">
        <f>IF(ISBLANK(VLOOKUP($E877,'Product Master'!B:F,5,FALSE)),"-",(VLOOKUP($E877,'Product Master'!B:F,5,FALSE)))</f>
        <v>#N/A</v>
      </c>
      <c r="U877" s="140"/>
    </row>
    <row r="878" spans="1:21" ht="15">
      <c r="A878" s="24">
        <f t="shared" si="30"/>
        <v>877</v>
      </c>
      <c r="B878" s="25"/>
      <c r="C878" s="55" t="str">
        <f>IFERROR(VLOOKUP($E878,'Product Master'!B:E,2,),"Enter Data in Product Master")</f>
        <v>Enter Data in Product Master</v>
      </c>
      <c r="D878" s="24" t="e">
        <f>VLOOKUP(E878,'Product Master'!B:G,6,)</f>
        <v>#N/A</v>
      </c>
      <c r="E878" s="24"/>
      <c r="F878" s="24" t="s">
        <v>47</v>
      </c>
      <c r="G878" s="24" t="str">
        <f>IFERROR(VLOOKUP(E878,'Product Master'!B:E,3,),"-")</f>
        <v>-</v>
      </c>
      <c r="H878" s="24" t="str">
        <f>IFERROR(VLOOKUP($E878,'Product Master'!B:E,4,),"-")</f>
        <v>-</v>
      </c>
      <c r="I878" s="24"/>
      <c r="J878" s="25"/>
      <c r="K878" s="67"/>
      <c r="L878" s="24"/>
      <c r="M878" s="24"/>
      <c r="N878" s="24"/>
      <c r="O878" s="24"/>
      <c r="P878" s="49"/>
      <c r="Q878" s="49">
        <f t="shared" si="31"/>
        <v>0</v>
      </c>
      <c r="R878" s="24"/>
      <c r="S878" s="66"/>
      <c r="T878" s="56" t="e">
        <f>IF(ISBLANK(VLOOKUP($E878,'Product Master'!B:F,5,FALSE)),"-",(VLOOKUP($E878,'Product Master'!B:F,5,FALSE)))</f>
        <v>#N/A</v>
      </c>
      <c r="U878" s="140"/>
    </row>
    <row r="879" spans="1:21" ht="15">
      <c r="A879" s="24">
        <f t="shared" si="30"/>
        <v>878</v>
      </c>
      <c r="B879" s="25"/>
      <c r="C879" s="55" t="str">
        <f>IFERROR(VLOOKUP($E879,'Product Master'!B:E,2,),"Enter Data in Product Master")</f>
        <v>Enter Data in Product Master</v>
      </c>
      <c r="D879" s="24" t="e">
        <f>VLOOKUP(E879,'Product Master'!B:G,6,)</f>
        <v>#N/A</v>
      </c>
      <c r="E879" s="24"/>
      <c r="F879" s="24" t="s">
        <v>47</v>
      </c>
      <c r="G879" s="24" t="str">
        <f>IFERROR(VLOOKUP(E879,'Product Master'!B:E,3,),"-")</f>
        <v>-</v>
      </c>
      <c r="H879" s="24" t="str">
        <f>IFERROR(VLOOKUP($E879,'Product Master'!B:E,4,),"-")</f>
        <v>-</v>
      </c>
      <c r="I879" s="24"/>
      <c r="J879" s="25"/>
      <c r="K879" s="67"/>
      <c r="L879" s="24"/>
      <c r="M879" s="24"/>
      <c r="N879" s="24"/>
      <c r="O879" s="24"/>
      <c r="P879" s="49"/>
      <c r="Q879" s="49">
        <f t="shared" si="31"/>
        <v>0</v>
      </c>
      <c r="R879" s="24"/>
      <c r="S879" s="66"/>
      <c r="T879" s="56" t="e">
        <f>IF(ISBLANK(VLOOKUP($E879,'Product Master'!B:F,5,FALSE)),"-",(VLOOKUP($E879,'Product Master'!B:F,5,FALSE)))</f>
        <v>#N/A</v>
      </c>
      <c r="U879" s="140"/>
    </row>
    <row r="880" spans="1:21" ht="15">
      <c r="A880" s="24">
        <f t="shared" si="30"/>
        <v>879</v>
      </c>
      <c r="B880" s="25"/>
      <c r="C880" s="55" t="str">
        <f>IFERROR(VLOOKUP($E880,'Product Master'!B:E,2,),"Enter Data in Product Master")</f>
        <v>Enter Data in Product Master</v>
      </c>
      <c r="D880" s="24" t="e">
        <f>VLOOKUP(E880,'Product Master'!B:G,6,)</f>
        <v>#N/A</v>
      </c>
      <c r="E880" s="24"/>
      <c r="F880" s="24" t="s">
        <v>47</v>
      </c>
      <c r="G880" s="24" t="str">
        <f>IFERROR(VLOOKUP(E880,'Product Master'!B:E,3,),"-")</f>
        <v>-</v>
      </c>
      <c r="H880" s="24" t="str">
        <f>IFERROR(VLOOKUP($E880,'Product Master'!B:E,4,),"-")</f>
        <v>-</v>
      </c>
      <c r="I880" s="24"/>
      <c r="J880" s="25"/>
      <c r="K880" s="67"/>
      <c r="L880" s="24"/>
      <c r="M880" s="24"/>
      <c r="N880" s="24"/>
      <c r="O880" s="24"/>
      <c r="P880" s="49"/>
      <c r="Q880" s="49">
        <f t="shared" si="31"/>
        <v>0</v>
      </c>
      <c r="R880" s="24"/>
      <c r="S880" s="66"/>
      <c r="T880" s="56" t="e">
        <f>IF(ISBLANK(VLOOKUP($E880,'Product Master'!B:F,5,FALSE)),"-",(VLOOKUP($E880,'Product Master'!B:F,5,FALSE)))</f>
        <v>#N/A</v>
      </c>
      <c r="U880" s="140"/>
    </row>
    <row r="881" spans="1:21" ht="15">
      <c r="A881" s="24">
        <f t="shared" si="30"/>
        <v>880</v>
      </c>
      <c r="B881" s="25"/>
      <c r="C881" s="55" t="str">
        <f>IFERROR(VLOOKUP($E881,'Product Master'!B:E,2,),"Enter Data in Product Master")</f>
        <v>Enter Data in Product Master</v>
      </c>
      <c r="D881" s="24" t="e">
        <f>VLOOKUP(E881,'Product Master'!B:G,6,)</f>
        <v>#N/A</v>
      </c>
      <c r="E881" s="24"/>
      <c r="F881" s="24" t="s">
        <v>47</v>
      </c>
      <c r="G881" s="24" t="str">
        <f>IFERROR(VLOOKUP(E881,'Product Master'!B:E,3,),"-")</f>
        <v>-</v>
      </c>
      <c r="H881" s="24" t="str">
        <f>IFERROR(VLOOKUP($E881,'Product Master'!B:E,4,),"-")</f>
        <v>-</v>
      </c>
      <c r="I881" s="24"/>
      <c r="J881" s="25"/>
      <c r="K881" s="67"/>
      <c r="L881" s="24"/>
      <c r="M881" s="24"/>
      <c r="N881" s="24"/>
      <c r="O881" s="24"/>
      <c r="P881" s="49"/>
      <c r="Q881" s="49">
        <f t="shared" si="31"/>
        <v>0</v>
      </c>
      <c r="R881" s="24"/>
      <c r="S881" s="66"/>
      <c r="T881" s="56" t="e">
        <f>IF(ISBLANK(VLOOKUP($E881,'Product Master'!B:F,5,FALSE)),"-",(VLOOKUP($E881,'Product Master'!B:F,5,FALSE)))</f>
        <v>#N/A</v>
      </c>
      <c r="U881" s="140"/>
    </row>
    <row r="882" spans="1:21" ht="15">
      <c r="A882" s="24">
        <f t="shared" si="30"/>
        <v>881</v>
      </c>
      <c r="B882" s="25"/>
      <c r="C882" s="55" t="str">
        <f>IFERROR(VLOOKUP($E882,'Product Master'!B:E,2,),"Enter Data in Product Master")</f>
        <v>Enter Data in Product Master</v>
      </c>
      <c r="D882" s="24" t="e">
        <f>VLOOKUP(E882,'Product Master'!B:G,6,)</f>
        <v>#N/A</v>
      </c>
      <c r="E882" s="24"/>
      <c r="F882" s="24" t="s">
        <v>47</v>
      </c>
      <c r="G882" s="24" t="str">
        <f>IFERROR(VLOOKUP(E882,'Product Master'!B:E,3,),"-")</f>
        <v>-</v>
      </c>
      <c r="H882" s="24" t="str">
        <f>IFERROR(VLOOKUP($E882,'Product Master'!B:E,4,),"-")</f>
        <v>-</v>
      </c>
      <c r="I882" s="24"/>
      <c r="J882" s="25"/>
      <c r="K882" s="67"/>
      <c r="L882" s="24"/>
      <c r="M882" s="24"/>
      <c r="N882" s="24"/>
      <c r="O882" s="24"/>
      <c r="P882" s="49"/>
      <c r="Q882" s="49">
        <f t="shared" si="31"/>
        <v>0</v>
      </c>
      <c r="R882" s="24"/>
      <c r="S882" s="66"/>
      <c r="T882" s="56" t="e">
        <f>IF(ISBLANK(VLOOKUP($E882,'Product Master'!B:F,5,FALSE)),"-",(VLOOKUP($E882,'Product Master'!B:F,5,FALSE)))</f>
        <v>#N/A</v>
      </c>
      <c r="U882" s="140"/>
    </row>
    <row r="883" spans="1:21" ht="15">
      <c r="A883" s="24">
        <f t="shared" si="30"/>
        <v>882</v>
      </c>
      <c r="B883" s="25"/>
      <c r="C883" s="55" t="str">
        <f>IFERROR(VLOOKUP($E883,'Product Master'!B:E,2,),"Enter Data in Product Master")</f>
        <v>Enter Data in Product Master</v>
      </c>
      <c r="D883" s="24" t="e">
        <f>VLOOKUP(E883,'Product Master'!B:G,6,)</f>
        <v>#N/A</v>
      </c>
      <c r="E883" s="24"/>
      <c r="F883" s="24" t="s">
        <v>47</v>
      </c>
      <c r="G883" s="24" t="str">
        <f>IFERROR(VLOOKUP(E883,'Product Master'!B:E,3,),"-")</f>
        <v>-</v>
      </c>
      <c r="H883" s="24" t="str">
        <f>IFERROR(VLOOKUP($E883,'Product Master'!B:E,4,),"-")</f>
        <v>-</v>
      </c>
      <c r="I883" s="24"/>
      <c r="J883" s="25"/>
      <c r="K883" s="67"/>
      <c r="L883" s="24"/>
      <c r="M883" s="24"/>
      <c r="N883" s="24"/>
      <c r="O883" s="24"/>
      <c r="P883" s="49"/>
      <c r="Q883" s="49">
        <f t="shared" si="31"/>
        <v>0</v>
      </c>
      <c r="R883" s="24"/>
      <c r="S883" s="66"/>
      <c r="T883" s="56" t="e">
        <f>IF(ISBLANK(VLOOKUP($E883,'Product Master'!B:F,5,FALSE)),"-",(VLOOKUP($E883,'Product Master'!B:F,5,FALSE)))</f>
        <v>#N/A</v>
      </c>
      <c r="U883" s="140"/>
    </row>
    <row r="884" spans="1:21" ht="15">
      <c r="A884" s="24">
        <f t="shared" si="30"/>
        <v>883</v>
      </c>
      <c r="B884" s="25"/>
      <c r="C884" s="55" t="str">
        <f>IFERROR(VLOOKUP($E884,'Product Master'!B:E,2,),"Enter Data in Product Master")</f>
        <v>Enter Data in Product Master</v>
      </c>
      <c r="D884" s="24" t="e">
        <f>VLOOKUP(E884,'Product Master'!B:G,6,)</f>
        <v>#N/A</v>
      </c>
      <c r="E884" s="24"/>
      <c r="F884" s="24" t="s">
        <v>47</v>
      </c>
      <c r="G884" s="24" t="str">
        <f>IFERROR(VLOOKUP(E884,'Product Master'!B:E,3,),"-")</f>
        <v>-</v>
      </c>
      <c r="H884" s="24" t="str">
        <f>IFERROR(VLOOKUP($E884,'Product Master'!B:E,4,),"-")</f>
        <v>-</v>
      </c>
      <c r="I884" s="24"/>
      <c r="J884" s="25"/>
      <c r="K884" s="67"/>
      <c r="L884" s="24"/>
      <c r="M884" s="24"/>
      <c r="N884" s="24"/>
      <c r="O884" s="24"/>
      <c r="P884" s="49"/>
      <c r="Q884" s="49">
        <f t="shared" si="31"/>
        <v>0</v>
      </c>
      <c r="R884" s="24"/>
      <c r="S884" s="66"/>
      <c r="T884" s="56" t="e">
        <f>IF(ISBLANK(VLOOKUP($E884,'Product Master'!B:F,5,FALSE)),"-",(VLOOKUP($E884,'Product Master'!B:F,5,FALSE)))</f>
        <v>#N/A</v>
      </c>
      <c r="U884" s="140"/>
    </row>
    <row r="885" spans="1:21" ht="15">
      <c r="A885" s="24">
        <f t="shared" si="30"/>
        <v>884</v>
      </c>
      <c r="B885" s="25"/>
      <c r="C885" s="55" t="str">
        <f>IFERROR(VLOOKUP($E885,'Product Master'!B:E,2,),"Enter Data in Product Master")</f>
        <v>Enter Data in Product Master</v>
      </c>
      <c r="D885" s="24" t="e">
        <f>VLOOKUP(E885,'Product Master'!B:G,6,)</f>
        <v>#N/A</v>
      </c>
      <c r="E885" s="24"/>
      <c r="F885" s="24" t="s">
        <v>47</v>
      </c>
      <c r="G885" s="24" t="str">
        <f>IFERROR(VLOOKUP(E885,'Product Master'!B:E,3,),"-")</f>
        <v>-</v>
      </c>
      <c r="H885" s="24" t="str">
        <f>IFERROR(VLOOKUP($E885,'Product Master'!B:E,4,),"-")</f>
        <v>-</v>
      </c>
      <c r="I885" s="24"/>
      <c r="J885" s="25"/>
      <c r="K885" s="67"/>
      <c r="L885" s="24"/>
      <c r="M885" s="24"/>
      <c r="N885" s="24"/>
      <c r="O885" s="24"/>
      <c r="P885" s="49"/>
      <c r="Q885" s="49">
        <f t="shared" si="31"/>
        <v>0</v>
      </c>
      <c r="R885" s="24"/>
      <c r="S885" s="66"/>
      <c r="T885" s="56" t="e">
        <f>IF(ISBLANK(VLOOKUP($E885,'Product Master'!B:F,5,FALSE)),"-",(VLOOKUP($E885,'Product Master'!B:F,5,FALSE)))</f>
        <v>#N/A</v>
      </c>
      <c r="U885" s="140"/>
    </row>
    <row r="886" spans="1:21" ht="15">
      <c r="A886" s="24">
        <f t="shared" si="30"/>
        <v>885</v>
      </c>
      <c r="B886" s="25"/>
      <c r="C886" s="55" t="str">
        <f>IFERROR(VLOOKUP($E886,'Product Master'!B:E,2,),"Enter Data in Product Master")</f>
        <v>Enter Data in Product Master</v>
      </c>
      <c r="D886" s="24" t="e">
        <f>VLOOKUP(E886,'Product Master'!B:G,6,)</f>
        <v>#N/A</v>
      </c>
      <c r="E886" s="24"/>
      <c r="F886" s="24" t="s">
        <v>47</v>
      </c>
      <c r="G886" s="24" t="str">
        <f>IFERROR(VLOOKUP(E886,'Product Master'!B:E,3,),"-")</f>
        <v>-</v>
      </c>
      <c r="H886" s="24" t="str">
        <f>IFERROR(VLOOKUP($E886,'Product Master'!B:E,4,),"-")</f>
        <v>-</v>
      </c>
      <c r="I886" s="24"/>
      <c r="J886" s="25"/>
      <c r="K886" s="67"/>
      <c r="L886" s="24"/>
      <c r="M886" s="24"/>
      <c r="N886" s="24"/>
      <c r="O886" s="24"/>
      <c r="P886" s="49"/>
      <c r="Q886" s="49">
        <f t="shared" si="31"/>
        <v>0</v>
      </c>
      <c r="R886" s="24"/>
      <c r="S886" s="66"/>
      <c r="T886" s="56" t="e">
        <f>IF(ISBLANK(VLOOKUP($E886,'Product Master'!B:F,5,FALSE)),"-",(VLOOKUP($E886,'Product Master'!B:F,5,FALSE)))</f>
        <v>#N/A</v>
      </c>
      <c r="U886" s="140"/>
    </row>
    <row r="887" spans="1:21" ht="15">
      <c r="A887" s="24">
        <f t="shared" si="30"/>
        <v>886</v>
      </c>
      <c r="B887" s="25"/>
      <c r="C887" s="55" t="str">
        <f>IFERROR(VLOOKUP($E887,'Product Master'!B:E,2,),"Enter Data in Product Master")</f>
        <v>Enter Data in Product Master</v>
      </c>
      <c r="D887" s="24" t="e">
        <f>VLOOKUP(E887,'Product Master'!B:G,6,)</f>
        <v>#N/A</v>
      </c>
      <c r="E887" s="24"/>
      <c r="F887" s="24" t="s">
        <v>47</v>
      </c>
      <c r="G887" s="24" t="str">
        <f>IFERROR(VLOOKUP(E887,'Product Master'!B:E,3,),"-")</f>
        <v>-</v>
      </c>
      <c r="H887" s="24" t="str">
        <f>IFERROR(VLOOKUP($E887,'Product Master'!B:E,4,),"-")</f>
        <v>-</v>
      </c>
      <c r="I887" s="24"/>
      <c r="J887" s="25"/>
      <c r="K887" s="67"/>
      <c r="L887" s="24"/>
      <c r="M887" s="24"/>
      <c r="N887" s="24"/>
      <c r="O887" s="24"/>
      <c r="P887" s="49"/>
      <c r="Q887" s="49">
        <f t="shared" si="31"/>
        <v>0</v>
      </c>
      <c r="R887" s="24"/>
      <c r="S887" s="66"/>
      <c r="T887" s="56" t="e">
        <f>IF(ISBLANK(VLOOKUP($E887,'Product Master'!B:F,5,FALSE)),"-",(VLOOKUP($E887,'Product Master'!B:F,5,FALSE)))</f>
        <v>#N/A</v>
      </c>
      <c r="U887" s="140"/>
    </row>
    <row r="888" spans="1:21" ht="15">
      <c r="A888" s="24">
        <f t="shared" si="30"/>
        <v>887</v>
      </c>
      <c r="B888" s="25"/>
      <c r="C888" s="55" t="str">
        <f>IFERROR(VLOOKUP($E888,'Product Master'!B:E,2,),"Enter Data in Product Master")</f>
        <v>Enter Data in Product Master</v>
      </c>
      <c r="D888" s="24" t="e">
        <f>VLOOKUP(E888,'Product Master'!B:G,6,)</f>
        <v>#N/A</v>
      </c>
      <c r="E888" s="24"/>
      <c r="F888" s="24" t="s">
        <v>47</v>
      </c>
      <c r="G888" s="24" t="str">
        <f>IFERROR(VLOOKUP(E888,'Product Master'!B:E,3,),"-")</f>
        <v>-</v>
      </c>
      <c r="H888" s="24" t="str">
        <f>IFERROR(VLOOKUP($E888,'Product Master'!B:E,4,),"-")</f>
        <v>-</v>
      </c>
      <c r="I888" s="24"/>
      <c r="J888" s="25"/>
      <c r="K888" s="67"/>
      <c r="L888" s="24"/>
      <c r="M888" s="24"/>
      <c r="N888" s="24"/>
      <c r="O888" s="24"/>
      <c r="P888" s="49"/>
      <c r="Q888" s="49">
        <f t="shared" si="31"/>
        <v>0</v>
      </c>
      <c r="R888" s="24"/>
      <c r="S888" s="66"/>
      <c r="T888" s="56" t="e">
        <f>IF(ISBLANK(VLOOKUP($E888,'Product Master'!B:F,5,FALSE)),"-",(VLOOKUP($E888,'Product Master'!B:F,5,FALSE)))</f>
        <v>#N/A</v>
      </c>
      <c r="U888" s="140"/>
    </row>
    <row r="889" spans="1:21" ht="15">
      <c r="A889" s="24">
        <f t="shared" si="30"/>
        <v>888</v>
      </c>
      <c r="B889" s="25"/>
      <c r="C889" s="55" t="str">
        <f>IFERROR(VLOOKUP($E889,'Product Master'!B:E,2,),"Enter Data in Product Master")</f>
        <v>Enter Data in Product Master</v>
      </c>
      <c r="D889" s="24" t="e">
        <f>VLOOKUP(E889,'Product Master'!B:G,6,)</f>
        <v>#N/A</v>
      </c>
      <c r="E889" s="24"/>
      <c r="F889" s="24" t="s">
        <v>47</v>
      </c>
      <c r="G889" s="24" t="str">
        <f>IFERROR(VLOOKUP(E889,'Product Master'!B:E,3,),"-")</f>
        <v>-</v>
      </c>
      <c r="H889" s="24" t="str">
        <f>IFERROR(VLOOKUP($E889,'Product Master'!B:E,4,),"-")</f>
        <v>-</v>
      </c>
      <c r="I889" s="24"/>
      <c r="J889" s="25"/>
      <c r="K889" s="67"/>
      <c r="L889" s="24"/>
      <c r="M889" s="24"/>
      <c r="N889" s="24"/>
      <c r="O889" s="24"/>
      <c r="P889" s="49"/>
      <c r="Q889" s="49">
        <f t="shared" si="31"/>
        <v>0</v>
      </c>
      <c r="R889" s="24"/>
      <c r="S889" s="66"/>
      <c r="T889" s="56" t="e">
        <f>IF(ISBLANK(VLOOKUP($E889,'Product Master'!B:F,5,FALSE)),"-",(VLOOKUP($E889,'Product Master'!B:F,5,FALSE)))</f>
        <v>#N/A</v>
      </c>
      <c r="U889" s="140"/>
    </row>
    <row r="890" spans="1:21" ht="15">
      <c r="A890" s="24">
        <f t="shared" si="30"/>
        <v>889</v>
      </c>
      <c r="B890" s="25"/>
      <c r="C890" s="55" t="str">
        <f>IFERROR(VLOOKUP($E890,'Product Master'!B:E,2,),"Enter Data in Product Master")</f>
        <v>Enter Data in Product Master</v>
      </c>
      <c r="D890" s="24" t="e">
        <f>VLOOKUP(E890,'Product Master'!B:G,6,)</f>
        <v>#N/A</v>
      </c>
      <c r="E890" s="24"/>
      <c r="F890" s="24" t="s">
        <v>47</v>
      </c>
      <c r="G890" s="24" t="str">
        <f>IFERROR(VLOOKUP(E890,'Product Master'!B:E,3,),"-")</f>
        <v>-</v>
      </c>
      <c r="H890" s="24" t="str">
        <f>IFERROR(VLOOKUP($E890,'Product Master'!B:E,4,),"-")</f>
        <v>-</v>
      </c>
      <c r="I890" s="24"/>
      <c r="J890" s="25"/>
      <c r="K890" s="67"/>
      <c r="L890" s="24"/>
      <c r="M890" s="24"/>
      <c r="N890" s="24"/>
      <c r="O890" s="24"/>
      <c r="P890" s="49"/>
      <c r="Q890" s="49">
        <f t="shared" si="31"/>
        <v>0</v>
      </c>
      <c r="R890" s="24"/>
      <c r="S890" s="66"/>
      <c r="T890" s="56" t="e">
        <f>IF(ISBLANK(VLOOKUP($E890,'Product Master'!B:F,5,FALSE)),"-",(VLOOKUP($E890,'Product Master'!B:F,5,FALSE)))</f>
        <v>#N/A</v>
      </c>
      <c r="U890" s="140"/>
    </row>
    <row r="891" spans="1:21" ht="15">
      <c r="A891" s="24">
        <f t="shared" si="30"/>
        <v>890</v>
      </c>
      <c r="B891" s="25"/>
      <c r="C891" s="55" t="str">
        <f>IFERROR(VLOOKUP($E891,'Product Master'!B:E,2,),"Enter Data in Product Master")</f>
        <v>Enter Data in Product Master</v>
      </c>
      <c r="D891" s="24" t="e">
        <f>VLOOKUP(E891,'Product Master'!B:G,6,)</f>
        <v>#N/A</v>
      </c>
      <c r="E891" s="24"/>
      <c r="F891" s="24" t="s">
        <v>47</v>
      </c>
      <c r="G891" s="24" t="str">
        <f>IFERROR(VLOOKUP(E891,'Product Master'!B:E,3,),"-")</f>
        <v>-</v>
      </c>
      <c r="H891" s="24" t="str">
        <f>IFERROR(VLOOKUP($E891,'Product Master'!B:E,4,),"-")</f>
        <v>-</v>
      </c>
      <c r="I891" s="24"/>
      <c r="J891" s="25"/>
      <c r="K891" s="67"/>
      <c r="L891" s="24"/>
      <c r="M891" s="24"/>
      <c r="N891" s="24"/>
      <c r="O891" s="24"/>
      <c r="P891" s="49"/>
      <c r="Q891" s="49">
        <f t="shared" si="31"/>
        <v>0</v>
      </c>
      <c r="R891" s="24"/>
      <c r="S891" s="66"/>
      <c r="T891" s="56" t="e">
        <f>IF(ISBLANK(VLOOKUP($E891,'Product Master'!B:F,5,FALSE)),"-",(VLOOKUP($E891,'Product Master'!B:F,5,FALSE)))</f>
        <v>#N/A</v>
      </c>
      <c r="U891" s="140"/>
    </row>
    <row r="892" spans="1:21" ht="15">
      <c r="A892" s="24">
        <f t="shared" si="30"/>
        <v>891</v>
      </c>
      <c r="B892" s="25"/>
      <c r="C892" s="55" t="str">
        <f>IFERROR(VLOOKUP($E892,'Product Master'!B:E,2,),"Enter Data in Product Master")</f>
        <v>Enter Data in Product Master</v>
      </c>
      <c r="D892" s="24" t="e">
        <f>VLOOKUP(E892,'Product Master'!B:G,6,)</f>
        <v>#N/A</v>
      </c>
      <c r="E892" s="24"/>
      <c r="F892" s="24" t="s">
        <v>47</v>
      </c>
      <c r="G892" s="24" t="str">
        <f>IFERROR(VLOOKUP(E892,'Product Master'!B:E,3,),"-")</f>
        <v>-</v>
      </c>
      <c r="H892" s="24" t="str">
        <f>IFERROR(VLOOKUP($E892,'Product Master'!B:E,4,),"-")</f>
        <v>-</v>
      </c>
      <c r="I892" s="24"/>
      <c r="J892" s="25"/>
      <c r="K892" s="67"/>
      <c r="L892" s="24"/>
      <c r="M892" s="24"/>
      <c r="N892" s="24"/>
      <c r="O892" s="24"/>
      <c r="P892" s="49"/>
      <c r="Q892" s="49">
        <f t="shared" si="31"/>
        <v>0</v>
      </c>
      <c r="R892" s="24"/>
      <c r="S892" s="66"/>
      <c r="T892" s="56" t="e">
        <f>IF(ISBLANK(VLOOKUP($E892,'Product Master'!B:F,5,FALSE)),"-",(VLOOKUP($E892,'Product Master'!B:F,5,FALSE)))</f>
        <v>#N/A</v>
      </c>
      <c r="U892" s="140"/>
    </row>
    <row r="893" spans="1:21" ht="15">
      <c r="A893" s="24">
        <f t="shared" si="30"/>
        <v>892</v>
      </c>
      <c r="B893" s="25"/>
      <c r="C893" s="55" t="str">
        <f>IFERROR(VLOOKUP($E893,'Product Master'!B:E,2,),"Enter Data in Product Master")</f>
        <v>Enter Data in Product Master</v>
      </c>
      <c r="D893" s="24" t="e">
        <f>VLOOKUP(E893,'Product Master'!B:G,6,)</f>
        <v>#N/A</v>
      </c>
      <c r="E893" s="24"/>
      <c r="F893" s="24" t="s">
        <v>47</v>
      </c>
      <c r="G893" s="24" t="str">
        <f>IFERROR(VLOOKUP(E893,'Product Master'!B:E,3,),"-")</f>
        <v>-</v>
      </c>
      <c r="H893" s="24" t="str">
        <f>IFERROR(VLOOKUP($E893,'Product Master'!B:E,4,),"-")</f>
        <v>-</v>
      </c>
      <c r="I893" s="24"/>
      <c r="J893" s="25"/>
      <c r="K893" s="67"/>
      <c r="L893" s="24"/>
      <c r="M893" s="24"/>
      <c r="N893" s="24"/>
      <c r="O893" s="24"/>
      <c r="P893" s="49"/>
      <c r="Q893" s="49">
        <f t="shared" si="31"/>
        <v>0</v>
      </c>
      <c r="R893" s="24"/>
      <c r="S893" s="66"/>
      <c r="T893" s="56" t="e">
        <f>IF(ISBLANK(VLOOKUP($E893,'Product Master'!B:F,5,FALSE)),"-",(VLOOKUP($E893,'Product Master'!B:F,5,FALSE)))</f>
        <v>#N/A</v>
      </c>
      <c r="U893" s="140"/>
    </row>
    <row r="894" spans="1:21" ht="15">
      <c r="A894" s="24">
        <f t="shared" si="30"/>
        <v>893</v>
      </c>
      <c r="B894" s="25"/>
      <c r="C894" s="55" t="str">
        <f>IFERROR(VLOOKUP($E894,'Product Master'!B:E,2,),"Enter Data in Product Master")</f>
        <v>Enter Data in Product Master</v>
      </c>
      <c r="D894" s="24" t="e">
        <f>VLOOKUP(E894,'Product Master'!B:G,6,)</f>
        <v>#N/A</v>
      </c>
      <c r="E894" s="24"/>
      <c r="F894" s="24" t="s">
        <v>47</v>
      </c>
      <c r="G894" s="24" t="str">
        <f>IFERROR(VLOOKUP(E894,'Product Master'!B:E,3,),"-")</f>
        <v>-</v>
      </c>
      <c r="H894" s="24" t="str">
        <f>IFERROR(VLOOKUP($E894,'Product Master'!B:E,4,),"-")</f>
        <v>-</v>
      </c>
      <c r="I894" s="24"/>
      <c r="J894" s="25"/>
      <c r="K894" s="67"/>
      <c r="L894" s="24"/>
      <c r="M894" s="24"/>
      <c r="N894" s="24"/>
      <c r="O894" s="24"/>
      <c r="P894" s="49"/>
      <c r="Q894" s="49">
        <f t="shared" si="31"/>
        <v>0</v>
      </c>
      <c r="R894" s="24"/>
      <c r="S894" s="66"/>
      <c r="T894" s="56" t="e">
        <f>IF(ISBLANK(VLOOKUP($E894,'Product Master'!B:F,5,FALSE)),"-",(VLOOKUP($E894,'Product Master'!B:F,5,FALSE)))</f>
        <v>#N/A</v>
      </c>
      <c r="U894" s="140"/>
    </row>
    <row r="895" spans="1:21" ht="15">
      <c r="A895" s="24">
        <f t="shared" si="30"/>
        <v>894</v>
      </c>
      <c r="B895" s="25"/>
      <c r="C895" s="55" t="str">
        <f>IFERROR(VLOOKUP($E895,'Product Master'!B:E,2,),"Enter Data in Product Master")</f>
        <v>Enter Data in Product Master</v>
      </c>
      <c r="D895" s="24" t="e">
        <f>VLOOKUP(E895,'Product Master'!B:G,6,)</f>
        <v>#N/A</v>
      </c>
      <c r="E895" s="24"/>
      <c r="F895" s="24" t="s">
        <v>47</v>
      </c>
      <c r="G895" s="24" t="str">
        <f>IFERROR(VLOOKUP(E895,'Product Master'!B:E,3,),"-")</f>
        <v>-</v>
      </c>
      <c r="H895" s="24" t="str">
        <f>IFERROR(VLOOKUP($E895,'Product Master'!B:E,4,),"-")</f>
        <v>-</v>
      </c>
      <c r="I895" s="24"/>
      <c r="J895" s="25"/>
      <c r="K895" s="67"/>
      <c r="L895" s="24"/>
      <c r="M895" s="24"/>
      <c r="N895" s="24"/>
      <c r="O895" s="24"/>
      <c r="P895" s="49"/>
      <c r="Q895" s="49">
        <f t="shared" si="31"/>
        <v>0</v>
      </c>
      <c r="R895" s="24"/>
      <c r="S895" s="66"/>
      <c r="T895" s="56" t="e">
        <f>IF(ISBLANK(VLOOKUP($E895,'Product Master'!B:F,5,FALSE)),"-",(VLOOKUP($E895,'Product Master'!B:F,5,FALSE)))</f>
        <v>#N/A</v>
      </c>
      <c r="U895" s="140"/>
    </row>
    <row r="896" spans="1:21" ht="15">
      <c r="A896" s="24">
        <f t="shared" si="30"/>
        <v>895</v>
      </c>
      <c r="B896" s="25"/>
      <c r="C896" s="55" t="str">
        <f>IFERROR(VLOOKUP($E896,'Product Master'!B:E,2,),"Enter Data in Product Master")</f>
        <v>Enter Data in Product Master</v>
      </c>
      <c r="D896" s="24" t="e">
        <f>VLOOKUP(E896,'Product Master'!B:G,6,)</f>
        <v>#N/A</v>
      </c>
      <c r="E896" s="24"/>
      <c r="F896" s="24" t="s">
        <v>47</v>
      </c>
      <c r="G896" s="24" t="str">
        <f>IFERROR(VLOOKUP(E896,'Product Master'!B:E,3,),"-")</f>
        <v>-</v>
      </c>
      <c r="H896" s="24" t="str">
        <f>IFERROR(VLOOKUP($E896,'Product Master'!B:E,4,),"-")</f>
        <v>-</v>
      </c>
      <c r="I896" s="24"/>
      <c r="J896" s="25"/>
      <c r="K896" s="67"/>
      <c r="L896" s="24"/>
      <c r="M896" s="24"/>
      <c r="N896" s="24"/>
      <c r="O896" s="24"/>
      <c r="P896" s="49"/>
      <c r="Q896" s="49">
        <f t="shared" si="31"/>
        <v>0</v>
      </c>
      <c r="R896" s="24"/>
      <c r="S896" s="66"/>
      <c r="T896" s="56" t="e">
        <f>IF(ISBLANK(VLOOKUP($E896,'Product Master'!B:F,5,FALSE)),"-",(VLOOKUP($E896,'Product Master'!B:F,5,FALSE)))</f>
        <v>#N/A</v>
      </c>
      <c r="U896" s="140"/>
    </row>
    <row r="897" spans="1:21" ht="15">
      <c r="A897" s="24">
        <f t="shared" si="30"/>
        <v>896</v>
      </c>
      <c r="B897" s="25"/>
      <c r="C897" s="55" t="str">
        <f>IFERROR(VLOOKUP($E897,'Product Master'!B:E,2,),"Enter Data in Product Master")</f>
        <v>Enter Data in Product Master</v>
      </c>
      <c r="D897" s="24" t="e">
        <f>VLOOKUP(E897,'Product Master'!B:G,6,)</f>
        <v>#N/A</v>
      </c>
      <c r="E897" s="24"/>
      <c r="F897" s="24" t="s">
        <v>47</v>
      </c>
      <c r="G897" s="24" t="str">
        <f>IFERROR(VLOOKUP(E897,'Product Master'!B:E,3,),"-")</f>
        <v>-</v>
      </c>
      <c r="H897" s="24" t="str">
        <f>IFERROR(VLOOKUP($E897,'Product Master'!B:E,4,),"-")</f>
        <v>-</v>
      </c>
      <c r="I897" s="24"/>
      <c r="J897" s="25"/>
      <c r="K897" s="67"/>
      <c r="L897" s="24"/>
      <c r="M897" s="24"/>
      <c r="N897" s="24"/>
      <c r="O897" s="24"/>
      <c r="P897" s="49"/>
      <c r="Q897" s="49">
        <f t="shared" si="31"/>
        <v>0</v>
      </c>
      <c r="R897" s="24"/>
      <c r="S897" s="66"/>
      <c r="T897" s="56" t="e">
        <f>IF(ISBLANK(VLOOKUP($E897,'Product Master'!B:F,5,FALSE)),"-",(VLOOKUP($E897,'Product Master'!B:F,5,FALSE)))</f>
        <v>#N/A</v>
      </c>
      <c r="U897" s="140"/>
    </row>
    <row r="898" spans="1:21" ht="15">
      <c r="A898" s="24">
        <f t="shared" si="30"/>
        <v>897</v>
      </c>
      <c r="B898" s="25"/>
      <c r="C898" s="55" t="str">
        <f>IFERROR(VLOOKUP($E898,'Product Master'!B:E,2,),"Enter Data in Product Master")</f>
        <v>Enter Data in Product Master</v>
      </c>
      <c r="D898" s="24" t="e">
        <f>VLOOKUP(E898,'Product Master'!B:G,6,)</f>
        <v>#N/A</v>
      </c>
      <c r="E898" s="24"/>
      <c r="F898" s="24" t="s">
        <v>47</v>
      </c>
      <c r="G898" s="24" t="str">
        <f>IFERROR(VLOOKUP(E898,'Product Master'!B:E,3,),"-")</f>
        <v>-</v>
      </c>
      <c r="H898" s="24" t="str">
        <f>IFERROR(VLOOKUP($E898,'Product Master'!B:E,4,),"-")</f>
        <v>-</v>
      </c>
      <c r="I898" s="24"/>
      <c r="J898" s="25"/>
      <c r="K898" s="67"/>
      <c r="L898" s="24"/>
      <c r="M898" s="24"/>
      <c r="N898" s="24"/>
      <c r="O898" s="24"/>
      <c r="P898" s="49"/>
      <c r="Q898" s="49">
        <f t="shared" si="31"/>
        <v>0</v>
      </c>
      <c r="R898" s="24"/>
      <c r="S898" s="66"/>
      <c r="T898" s="56" t="e">
        <f>IF(ISBLANK(VLOOKUP($E898,'Product Master'!B:F,5,FALSE)),"-",(VLOOKUP($E898,'Product Master'!B:F,5,FALSE)))</f>
        <v>#N/A</v>
      </c>
      <c r="U898" s="140"/>
    </row>
    <row r="899" spans="1:21" ht="15">
      <c r="A899" s="24">
        <f t="shared" si="30"/>
        <v>898</v>
      </c>
      <c r="B899" s="25"/>
      <c r="C899" s="55" t="str">
        <f>IFERROR(VLOOKUP($E899,'Product Master'!B:E,2,),"Enter Data in Product Master")</f>
        <v>Enter Data in Product Master</v>
      </c>
      <c r="D899" s="24" t="e">
        <f>VLOOKUP(E899,'Product Master'!B:G,6,)</f>
        <v>#N/A</v>
      </c>
      <c r="E899" s="24"/>
      <c r="F899" s="24" t="s">
        <v>47</v>
      </c>
      <c r="G899" s="24" t="str">
        <f>IFERROR(VLOOKUP(E899,'Product Master'!B:E,3,),"-")</f>
        <v>-</v>
      </c>
      <c r="H899" s="24" t="str">
        <f>IFERROR(VLOOKUP($E899,'Product Master'!B:E,4,),"-")</f>
        <v>-</v>
      </c>
      <c r="I899" s="24"/>
      <c r="J899" s="25"/>
      <c r="K899" s="67"/>
      <c r="L899" s="24"/>
      <c r="M899" s="24"/>
      <c r="N899" s="24"/>
      <c r="O899" s="24"/>
      <c r="P899" s="49"/>
      <c r="Q899" s="49">
        <f t="shared" si="31"/>
        <v>0</v>
      </c>
      <c r="R899" s="24"/>
      <c r="S899" s="66"/>
      <c r="T899" s="56" t="e">
        <f>IF(ISBLANK(VLOOKUP($E899,'Product Master'!B:F,5,FALSE)),"-",(VLOOKUP($E899,'Product Master'!B:F,5,FALSE)))</f>
        <v>#N/A</v>
      </c>
      <c r="U899" s="140"/>
    </row>
    <row r="900" spans="1:21" ht="15">
      <c r="A900" s="24">
        <f t="shared" ref="A900:A963" si="32">A899+1</f>
        <v>899</v>
      </c>
      <c r="B900" s="25"/>
      <c r="C900" s="55" t="str">
        <f>IFERROR(VLOOKUP($E900,'Product Master'!B:E,2,),"Enter Data in Product Master")</f>
        <v>Enter Data in Product Master</v>
      </c>
      <c r="D900" s="24" t="e">
        <f>VLOOKUP(E900,'Product Master'!B:G,6,)</f>
        <v>#N/A</v>
      </c>
      <c r="E900" s="24"/>
      <c r="F900" s="24" t="s">
        <v>47</v>
      </c>
      <c r="G900" s="24" t="str">
        <f>IFERROR(VLOOKUP(E900,'Product Master'!B:E,3,),"-")</f>
        <v>-</v>
      </c>
      <c r="H900" s="24" t="str">
        <f>IFERROR(VLOOKUP($E900,'Product Master'!B:E,4,),"-")</f>
        <v>-</v>
      </c>
      <c r="I900" s="24"/>
      <c r="J900" s="25"/>
      <c r="K900" s="67"/>
      <c r="L900" s="24"/>
      <c r="M900" s="24"/>
      <c r="N900" s="24"/>
      <c r="O900" s="24"/>
      <c r="P900" s="49"/>
      <c r="Q900" s="49">
        <f t="shared" si="31"/>
        <v>0</v>
      </c>
      <c r="R900" s="24"/>
      <c r="S900" s="66"/>
      <c r="T900" s="56" t="e">
        <f>IF(ISBLANK(VLOOKUP($E900,'Product Master'!B:F,5,FALSE)),"-",(VLOOKUP($E900,'Product Master'!B:F,5,FALSE)))</f>
        <v>#N/A</v>
      </c>
      <c r="U900" s="140"/>
    </row>
    <row r="901" spans="1:21" ht="15">
      <c r="A901" s="24">
        <f t="shared" si="32"/>
        <v>900</v>
      </c>
      <c r="B901" s="25"/>
      <c r="C901" s="55" t="str">
        <f>IFERROR(VLOOKUP($E901,'Product Master'!B:E,2,),"Enter Data in Product Master")</f>
        <v>Enter Data in Product Master</v>
      </c>
      <c r="D901" s="24" t="e">
        <f>VLOOKUP(E901,'Product Master'!B:G,6,)</f>
        <v>#N/A</v>
      </c>
      <c r="E901" s="24"/>
      <c r="F901" s="24" t="s">
        <v>47</v>
      </c>
      <c r="G901" s="24" t="str">
        <f>IFERROR(VLOOKUP(E901,'Product Master'!B:E,3,),"-")</f>
        <v>-</v>
      </c>
      <c r="H901" s="24" t="str">
        <f>IFERROR(VLOOKUP($E901,'Product Master'!B:E,4,),"-")</f>
        <v>-</v>
      </c>
      <c r="I901" s="24"/>
      <c r="J901" s="25"/>
      <c r="K901" s="67"/>
      <c r="L901" s="24"/>
      <c r="M901" s="24"/>
      <c r="N901" s="24"/>
      <c r="O901" s="24"/>
      <c r="P901" s="49"/>
      <c r="Q901" s="49">
        <f t="shared" si="31"/>
        <v>0</v>
      </c>
      <c r="R901" s="24"/>
      <c r="S901" s="66"/>
      <c r="T901" s="56" t="e">
        <f>IF(ISBLANK(VLOOKUP($E901,'Product Master'!B:F,5,FALSE)),"-",(VLOOKUP($E901,'Product Master'!B:F,5,FALSE)))</f>
        <v>#N/A</v>
      </c>
      <c r="U901" s="140"/>
    </row>
    <row r="902" spans="1:21" ht="15">
      <c r="A902" s="24">
        <f t="shared" si="32"/>
        <v>901</v>
      </c>
      <c r="B902" s="25"/>
      <c r="C902" s="55" t="str">
        <f>IFERROR(VLOOKUP($E902,'Product Master'!B:E,2,),"Enter Data in Product Master")</f>
        <v>Enter Data in Product Master</v>
      </c>
      <c r="D902" s="24" t="e">
        <f>VLOOKUP(E902,'Product Master'!B:G,6,)</f>
        <v>#N/A</v>
      </c>
      <c r="E902" s="24"/>
      <c r="F902" s="24" t="s">
        <v>47</v>
      </c>
      <c r="G902" s="24" t="str">
        <f>IFERROR(VLOOKUP(E902,'Product Master'!B:E,3,),"-")</f>
        <v>-</v>
      </c>
      <c r="H902" s="24" t="str">
        <f>IFERROR(VLOOKUP($E902,'Product Master'!B:E,4,),"-")</f>
        <v>-</v>
      </c>
      <c r="I902" s="24"/>
      <c r="J902" s="25"/>
      <c r="K902" s="67"/>
      <c r="L902" s="24"/>
      <c r="M902" s="24"/>
      <c r="N902" s="24"/>
      <c r="O902" s="24"/>
      <c r="P902" s="49"/>
      <c r="Q902" s="49">
        <f t="shared" si="31"/>
        <v>0</v>
      </c>
      <c r="R902" s="24"/>
      <c r="S902" s="66"/>
      <c r="T902" s="56" t="e">
        <f>IF(ISBLANK(VLOOKUP($E902,'Product Master'!B:F,5,FALSE)),"-",(VLOOKUP($E902,'Product Master'!B:F,5,FALSE)))</f>
        <v>#N/A</v>
      </c>
      <c r="U902" s="140"/>
    </row>
    <row r="903" spans="1:21" ht="15">
      <c r="A903" s="24">
        <f t="shared" si="32"/>
        <v>902</v>
      </c>
      <c r="B903" s="25"/>
      <c r="C903" s="55" t="str">
        <f>IFERROR(VLOOKUP($E903,'Product Master'!B:E,2,),"Enter Data in Product Master")</f>
        <v>Enter Data in Product Master</v>
      </c>
      <c r="D903" s="24" t="e">
        <f>VLOOKUP(E903,'Product Master'!B:G,6,)</f>
        <v>#N/A</v>
      </c>
      <c r="E903" s="24"/>
      <c r="F903" s="24" t="s">
        <v>47</v>
      </c>
      <c r="G903" s="24" t="str">
        <f>IFERROR(VLOOKUP(E903,'Product Master'!B:E,3,),"-")</f>
        <v>-</v>
      </c>
      <c r="H903" s="24" t="str">
        <f>IFERROR(VLOOKUP($E903,'Product Master'!B:E,4,),"-")</f>
        <v>-</v>
      </c>
      <c r="I903" s="24"/>
      <c r="J903" s="25"/>
      <c r="K903" s="67"/>
      <c r="L903" s="24"/>
      <c r="M903" s="24"/>
      <c r="N903" s="24"/>
      <c r="O903" s="24"/>
      <c r="P903" s="49"/>
      <c r="Q903" s="49">
        <f t="shared" si="31"/>
        <v>0</v>
      </c>
      <c r="R903" s="24"/>
      <c r="S903" s="66"/>
      <c r="T903" s="56" t="e">
        <f>IF(ISBLANK(VLOOKUP($E903,'Product Master'!B:F,5,FALSE)),"-",(VLOOKUP($E903,'Product Master'!B:F,5,FALSE)))</f>
        <v>#N/A</v>
      </c>
      <c r="U903" s="140"/>
    </row>
    <row r="904" spans="1:21" ht="15">
      <c r="A904" s="24">
        <f t="shared" si="32"/>
        <v>903</v>
      </c>
      <c r="B904" s="25"/>
      <c r="C904" s="55" t="str">
        <f>IFERROR(VLOOKUP($E904,'Product Master'!B:E,2,),"Enter Data in Product Master")</f>
        <v>Enter Data in Product Master</v>
      </c>
      <c r="D904" s="24" t="e">
        <f>VLOOKUP(E904,'Product Master'!B:G,6,)</f>
        <v>#N/A</v>
      </c>
      <c r="E904" s="24"/>
      <c r="F904" s="24" t="s">
        <v>47</v>
      </c>
      <c r="G904" s="24" t="str">
        <f>IFERROR(VLOOKUP(E904,'Product Master'!B:E,3,),"-")</f>
        <v>-</v>
      </c>
      <c r="H904" s="24" t="str">
        <f>IFERROR(VLOOKUP($E904,'Product Master'!B:E,4,),"-")</f>
        <v>-</v>
      </c>
      <c r="I904" s="24"/>
      <c r="J904" s="25"/>
      <c r="K904" s="67"/>
      <c r="L904" s="24"/>
      <c r="M904" s="24"/>
      <c r="N904" s="24"/>
      <c r="O904" s="24"/>
      <c r="P904" s="49"/>
      <c r="Q904" s="49">
        <f t="shared" ref="Q904:Q967" si="33">I904*P904</f>
        <v>0</v>
      </c>
      <c r="R904" s="24"/>
      <c r="S904" s="66"/>
      <c r="T904" s="56" t="e">
        <f>IF(ISBLANK(VLOOKUP($E904,'Product Master'!B:F,5,FALSE)),"-",(VLOOKUP($E904,'Product Master'!B:F,5,FALSE)))</f>
        <v>#N/A</v>
      </c>
      <c r="U904" s="140"/>
    </row>
    <row r="905" spans="1:21" ht="15">
      <c r="A905" s="24">
        <f t="shared" si="32"/>
        <v>904</v>
      </c>
      <c r="B905" s="25"/>
      <c r="C905" s="55" t="str">
        <f>IFERROR(VLOOKUP($E905,'Product Master'!B:E,2,),"Enter Data in Product Master")</f>
        <v>Enter Data in Product Master</v>
      </c>
      <c r="D905" s="24" t="e">
        <f>VLOOKUP(E905,'Product Master'!B:G,6,)</f>
        <v>#N/A</v>
      </c>
      <c r="E905" s="24"/>
      <c r="F905" s="24" t="s">
        <v>47</v>
      </c>
      <c r="G905" s="24" t="str">
        <f>IFERROR(VLOOKUP(E905,'Product Master'!B:E,3,),"-")</f>
        <v>-</v>
      </c>
      <c r="H905" s="24" t="str">
        <f>IFERROR(VLOOKUP($E905,'Product Master'!B:E,4,),"-")</f>
        <v>-</v>
      </c>
      <c r="I905" s="24"/>
      <c r="J905" s="25"/>
      <c r="K905" s="67"/>
      <c r="L905" s="24"/>
      <c r="M905" s="24"/>
      <c r="N905" s="24"/>
      <c r="O905" s="24"/>
      <c r="P905" s="49"/>
      <c r="Q905" s="49">
        <f t="shared" si="33"/>
        <v>0</v>
      </c>
      <c r="R905" s="24"/>
      <c r="S905" s="66"/>
      <c r="T905" s="56" t="e">
        <f>IF(ISBLANK(VLOOKUP($E905,'Product Master'!B:F,5,FALSE)),"-",(VLOOKUP($E905,'Product Master'!B:F,5,FALSE)))</f>
        <v>#N/A</v>
      </c>
      <c r="U905" s="140"/>
    </row>
    <row r="906" spans="1:21" ht="15">
      <c r="A906" s="24">
        <f t="shared" si="32"/>
        <v>905</v>
      </c>
      <c r="B906" s="25"/>
      <c r="C906" s="55" t="str">
        <f>IFERROR(VLOOKUP($E906,'Product Master'!B:E,2,),"Enter Data in Product Master")</f>
        <v>Enter Data in Product Master</v>
      </c>
      <c r="D906" s="24" t="e">
        <f>VLOOKUP(E906,'Product Master'!B:G,6,)</f>
        <v>#N/A</v>
      </c>
      <c r="E906" s="24"/>
      <c r="F906" s="24" t="s">
        <v>47</v>
      </c>
      <c r="G906" s="24" t="str">
        <f>IFERROR(VLOOKUP(E906,'Product Master'!B:E,3,),"-")</f>
        <v>-</v>
      </c>
      <c r="H906" s="24" t="str">
        <f>IFERROR(VLOOKUP($E906,'Product Master'!B:E,4,),"-")</f>
        <v>-</v>
      </c>
      <c r="I906" s="24"/>
      <c r="J906" s="25"/>
      <c r="K906" s="67"/>
      <c r="L906" s="24"/>
      <c r="M906" s="24"/>
      <c r="N906" s="24"/>
      <c r="O906" s="24"/>
      <c r="P906" s="49"/>
      <c r="Q906" s="49">
        <f t="shared" si="33"/>
        <v>0</v>
      </c>
      <c r="R906" s="24"/>
      <c r="S906" s="66"/>
      <c r="T906" s="56" t="e">
        <f>IF(ISBLANK(VLOOKUP($E906,'Product Master'!B:F,5,FALSE)),"-",(VLOOKUP($E906,'Product Master'!B:F,5,FALSE)))</f>
        <v>#N/A</v>
      </c>
      <c r="U906" s="140"/>
    </row>
    <row r="907" spans="1:21" ht="15">
      <c r="A907" s="24">
        <f t="shared" si="32"/>
        <v>906</v>
      </c>
      <c r="B907" s="25"/>
      <c r="C907" s="55" t="str">
        <f>IFERROR(VLOOKUP($E907,'Product Master'!B:E,2,),"Enter Data in Product Master")</f>
        <v>Enter Data in Product Master</v>
      </c>
      <c r="D907" s="24" t="e">
        <f>VLOOKUP(E907,'Product Master'!B:G,6,)</f>
        <v>#N/A</v>
      </c>
      <c r="E907" s="24"/>
      <c r="F907" s="24" t="s">
        <v>47</v>
      </c>
      <c r="G907" s="24" t="str">
        <f>IFERROR(VLOOKUP(E907,'Product Master'!B:E,3,),"-")</f>
        <v>-</v>
      </c>
      <c r="H907" s="24" t="str">
        <f>IFERROR(VLOOKUP($E907,'Product Master'!B:E,4,),"-")</f>
        <v>-</v>
      </c>
      <c r="I907" s="24"/>
      <c r="J907" s="25"/>
      <c r="K907" s="67"/>
      <c r="L907" s="24"/>
      <c r="M907" s="24"/>
      <c r="N907" s="24"/>
      <c r="O907" s="24"/>
      <c r="P907" s="49"/>
      <c r="Q907" s="49">
        <f t="shared" si="33"/>
        <v>0</v>
      </c>
      <c r="R907" s="24"/>
      <c r="S907" s="66"/>
      <c r="T907" s="56" t="e">
        <f>IF(ISBLANK(VLOOKUP($E907,'Product Master'!B:F,5,FALSE)),"-",(VLOOKUP($E907,'Product Master'!B:F,5,FALSE)))</f>
        <v>#N/A</v>
      </c>
      <c r="U907" s="140"/>
    </row>
    <row r="908" spans="1:21" ht="15">
      <c r="A908" s="24">
        <f t="shared" si="32"/>
        <v>907</v>
      </c>
      <c r="B908" s="25"/>
      <c r="C908" s="55" t="str">
        <f>IFERROR(VLOOKUP($E908,'Product Master'!B:E,2,),"Enter Data in Product Master")</f>
        <v>Enter Data in Product Master</v>
      </c>
      <c r="D908" s="24" t="e">
        <f>VLOOKUP(E908,'Product Master'!B:G,6,)</f>
        <v>#N/A</v>
      </c>
      <c r="E908" s="24"/>
      <c r="F908" s="24" t="s">
        <v>47</v>
      </c>
      <c r="G908" s="24" t="str">
        <f>IFERROR(VLOOKUP(E908,'Product Master'!B:E,3,),"-")</f>
        <v>-</v>
      </c>
      <c r="H908" s="24" t="str">
        <f>IFERROR(VLOOKUP($E908,'Product Master'!B:E,4,),"-")</f>
        <v>-</v>
      </c>
      <c r="I908" s="24"/>
      <c r="J908" s="25"/>
      <c r="K908" s="67"/>
      <c r="L908" s="24"/>
      <c r="M908" s="24"/>
      <c r="N908" s="24"/>
      <c r="O908" s="24"/>
      <c r="P908" s="49"/>
      <c r="Q908" s="49">
        <f t="shared" si="33"/>
        <v>0</v>
      </c>
      <c r="R908" s="24"/>
      <c r="S908" s="66"/>
      <c r="T908" s="56" t="e">
        <f>IF(ISBLANK(VLOOKUP($E908,'Product Master'!B:F,5,FALSE)),"-",(VLOOKUP($E908,'Product Master'!B:F,5,FALSE)))</f>
        <v>#N/A</v>
      </c>
      <c r="U908" s="140"/>
    </row>
    <row r="909" spans="1:21" ht="15">
      <c r="A909" s="24">
        <f t="shared" si="32"/>
        <v>908</v>
      </c>
      <c r="B909" s="25"/>
      <c r="C909" s="55" t="str">
        <f>IFERROR(VLOOKUP($E909,'Product Master'!B:E,2,),"Enter Data in Product Master")</f>
        <v>Enter Data in Product Master</v>
      </c>
      <c r="D909" s="24" t="e">
        <f>VLOOKUP(E909,'Product Master'!B:G,6,)</f>
        <v>#N/A</v>
      </c>
      <c r="E909" s="24"/>
      <c r="F909" s="24" t="s">
        <v>47</v>
      </c>
      <c r="G909" s="24" t="str">
        <f>IFERROR(VLOOKUP(E909,'Product Master'!B:E,3,),"-")</f>
        <v>-</v>
      </c>
      <c r="H909" s="24" t="str">
        <f>IFERROR(VLOOKUP($E909,'Product Master'!B:E,4,),"-")</f>
        <v>-</v>
      </c>
      <c r="I909" s="24"/>
      <c r="J909" s="25"/>
      <c r="K909" s="67"/>
      <c r="L909" s="24"/>
      <c r="M909" s="24"/>
      <c r="N909" s="24"/>
      <c r="O909" s="24"/>
      <c r="P909" s="49"/>
      <c r="Q909" s="49">
        <f t="shared" si="33"/>
        <v>0</v>
      </c>
      <c r="R909" s="24"/>
      <c r="S909" s="66"/>
      <c r="T909" s="56" t="e">
        <f>IF(ISBLANK(VLOOKUP($E909,'Product Master'!B:F,5,FALSE)),"-",(VLOOKUP($E909,'Product Master'!B:F,5,FALSE)))</f>
        <v>#N/A</v>
      </c>
      <c r="U909" s="140"/>
    </row>
    <row r="910" spans="1:21" ht="15">
      <c r="A910" s="24">
        <f t="shared" si="32"/>
        <v>909</v>
      </c>
      <c r="B910" s="25"/>
      <c r="C910" s="55" t="str">
        <f>IFERROR(VLOOKUP($E910,'Product Master'!B:E,2,),"Enter Data in Product Master")</f>
        <v>Enter Data in Product Master</v>
      </c>
      <c r="D910" s="24" t="e">
        <f>VLOOKUP(E910,'Product Master'!B:G,6,)</f>
        <v>#N/A</v>
      </c>
      <c r="E910" s="24"/>
      <c r="F910" s="24" t="s">
        <v>47</v>
      </c>
      <c r="G910" s="24" t="str">
        <f>IFERROR(VLOOKUP(E910,'Product Master'!B:E,3,),"-")</f>
        <v>-</v>
      </c>
      <c r="H910" s="24" t="str">
        <f>IFERROR(VLOOKUP($E910,'Product Master'!B:E,4,),"-")</f>
        <v>-</v>
      </c>
      <c r="I910" s="24"/>
      <c r="J910" s="25"/>
      <c r="K910" s="67"/>
      <c r="L910" s="24"/>
      <c r="M910" s="24"/>
      <c r="N910" s="24"/>
      <c r="O910" s="24"/>
      <c r="P910" s="49"/>
      <c r="Q910" s="49">
        <f t="shared" si="33"/>
        <v>0</v>
      </c>
      <c r="R910" s="24"/>
      <c r="S910" s="66"/>
      <c r="T910" s="56" t="e">
        <f>IF(ISBLANK(VLOOKUP($E910,'Product Master'!B:F,5,FALSE)),"-",(VLOOKUP($E910,'Product Master'!B:F,5,FALSE)))</f>
        <v>#N/A</v>
      </c>
      <c r="U910" s="140"/>
    </row>
    <row r="911" spans="1:21" ht="15">
      <c r="A911" s="24">
        <f t="shared" si="32"/>
        <v>910</v>
      </c>
      <c r="B911" s="25"/>
      <c r="C911" s="55" t="str">
        <f>IFERROR(VLOOKUP($E911,'Product Master'!B:E,2,),"Enter Data in Product Master")</f>
        <v>Enter Data in Product Master</v>
      </c>
      <c r="D911" s="24" t="e">
        <f>VLOOKUP(E911,'Product Master'!B:G,6,)</f>
        <v>#N/A</v>
      </c>
      <c r="E911" s="24"/>
      <c r="F911" s="24" t="s">
        <v>47</v>
      </c>
      <c r="G911" s="24" t="str">
        <f>IFERROR(VLOOKUP(E911,'Product Master'!B:E,3,),"-")</f>
        <v>-</v>
      </c>
      <c r="H911" s="24" t="str">
        <f>IFERROR(VLOOKUP($E911,'Product Master'!B:E,4,),"-")</f>
        <v>-</v>
      </c>
      <c r="I911" s="24"/>
      <c r="J911" s="25"/>
      <c r="K911" s="67"/>
      <c r="L911" s="24"/>
      <c r="M911" s="24"/>
      <c r="N911" s="24"/>
      <c r="O911" s="24"/>
      <c r="P911" s="49"/>
      <c r="Q911" s="49">
        <f t="shared" si="33"/>
        <v>0</v>
      </c>
      <c r="R911" s="24"/>
      <c r="S911" s="66"/>
      <c r="T911" s="56" t="e">
        <f>IF(ISBLANK(VLOOKUP($E911,'Product Master'!B:F,5,FALSE)),"-",(VLOOKUP($E911,'Product Master'!B:F,5,FALSE)))</f>
        <v>#N/A</v>
      </c>
      <c r="U911" s="140"/>
    </row>
    <row r="912" spans="1:21" ht="15">
      <c r="A912" s="24">
        <f t="shared" si="32"/>
        <v>911</v>
      </c>
      <c r="B912" s="25"/>
      <c r="C912" s="55" t="str">
        <f>IFERROR(VLOOKUP($E912,'Product Master'!B:E,2,),"Enter Data in Product Master")</f>
        <v>Enter Data in Product Master</v>
      </c>
      <c r="D912" s="24" t="e">
        <f>VLOOKUP(E912,'Product Master'!B:G,6,)</f>
        <v>#N/A</v>
      </c>
      <c r="E912" s="24"/>
      <c r="F912" s="24" t="s">
        <v>47</v>
      </c>
      <c r="G912" s="24" t="str">
        <f>IFERROR(VLOOKUP(E912,'Product Master'!B:E,3,),"-")</f>
        <v>-</v>
      </c>
      <c r="H912" s="24" t="str">
        <f>IFERROR(VLOOKUP($E912,'Product Master'!B:E,4,),"-")</f>
        <v>-</v>
      </c>
      <c r="I912" s="24"/>
      <c r="J912" s="25"/>
      <c r="K912" s="67"/>
      <c r="L912" s="24"/>
      <c r="M912" s="24"/>
      <c r="N912" s="24"/>
      <c r="O912" s="24"/>
      <c r="P912" s="49"/>
      <c r="Q912" s="49">
        <f t="shared" si="33"/>
        <v>0</v>
      </c>
      <c r="R912" s="24"/>
      <c r="S912" s="66"/>
      <c r="T912" s="56" t="e">
        <f>IF(ISBLANK(VLOOKUP($E912,'Product Master'!B:F,5,FALSE)),"-",(VLOOKUP($E912,'Product Master'!B:F,5,FALSE)))</f>
        <v>#N/A</v>
      </c>
      <c r="U912" s="140"/>
    </row>
    <row r="913" spans="1:21" ht="15">
      <c r="A913" s="24">
        <f t="shared" si="32"/>
        <v>912</v>
      </c>
      <c r="B913" s="25"/>
      <c r="C913" s="55" t="str">
        <f>IFERROR(VLOOKUP($E913,'Product Master'!B:E,2,),"Enter Data in Product Master")</f>
        <v>Enter Data in Product Master</v>
      </c>
      <c r="D913" s="24" t="e">
        <f>VLOOKUP(E913,'Product Master'!B:G,6,)</f>
        <v>#N/A</v>
      </c>
      <c r="E913" s="24"/>
      <c r="F913" s="24" t="s">
        <v>47</v>
      </c>
      <c r="G913" s="24" t="str">
        <f>IFERROR(VLOOKUP(E913,'Product Master'!B:E,3,),"-")</f>
        <v>-</v>
      </c>
      <c r="H913" s="24" t="str">
        <f>IFERROR(VLOOKUP($E913,'Product Master'!B:E,4,),"-")</f>
        <v>-</v>
      </c>
      <c r="I913" s="24"/>
      <c r="J913" s="25"/>
      <c r="K913" s="67"/>
      <c r="L913" s="24"/>
      <c r="M913" s="24"/>
      <c r="N913" s="24"/>
      <c r="O913" s="24"/>
      <c r="P913" s="49"/>
      <c r="Q913" s="49">
        <f t="shared" si="33"/>
        <v>0</v>
      </c>
      <c r="R913" s="24"/>
      <c r="S913" s="66"/>
      <c r="T913" s="56" t="e">
        <f>IF(ISBLANK(VLOOKUP($E913,'Product Master'!B:F,5,FALSE)),"-",(VLOOKUP($E913,'Product Master'!B:F,5,FALSE)))</f>
        <v>#N/A</v>
      </c>
      <c r="U913" s="140"/>
    </row>
    <row r="914" spans="1:21" ht="15">
      <c r="A914" s="24">
        <f t="shared" si="32"/>
        <v>913</v>
      </c>
      <c r="B914" s="25"/>
      <c r="C914" s="55" t="str">
        <f>IFERROR(VLOOKUP($E914,'Product Master'!B:E,2,),"Enter Data in Product Master")</f>
        <v>Enter Data in Product Master</v>
      </c>
      <c r="D914" s="24" t="e">
        <f>VLOOKUP(E914,'Product Master'!B:G,6,)</f>
        <v>#N/A</v>
      </c>
      <c r="E914" s="24"/>
      <c r="F914" s="24" t="s">
        <v>47</v>
      </c>
      <c r="G914" s="24" t="str">
        <f>IFERROR(VLOOKUP(E914,'Product Master'!B:E,3,),"-")</f>
        <v>-</v>
      </c>
      <c r="H914" s="24" t="str">
        <f>IFERROR(VLOOKUP($E914,'Product Master'!B:E,4,),"-")</f>
        <v>-</v>
      </c>
      <c r="I914" s="24"/>
      <c r="J914" s="25"/>
      <c r="K914" s="67"/>
      <c r="L914" s="24"/>
      <c r="M914" s="24"/>
      <c r="N914" s="24"/>
      <c r="O914" s="24"/>
      <c r="P914" s="49"/>
      <c r="Q914" s="49">
        <f t="shared" si="33"/>
        <v>0</v>
      </c>
      <c r="R914" s="24"/>
      <c r="S914" s="66"/>
      <c r="T914" s="56" t="e">
        <f>IF(ISBLANK(VLOOKUP($E914,'Product Master'!B:F,5,FALSE)),"-",(VLOOKUP($E914,'Product Master'!B:F,5,FALSE)))</f>
        <v>#N/A</v>
      </c>
      <c r="U914" s="140"/>
    </row>
    <row r="915" spans="1:21" ht="15">
      <c r="A915" s="24">
        <f t="shared" si="32"/>
        <v>914</v>
      </c>
      <c r="B915" s="25"/>
      <c r="C915" s="55" t="str">
        <f>IFERROR(VLOOKUP($E915,'Product Master'!B:E,2,),"Enter Data in Product Master")</f>
        <v>Enter Data in Product Master</v>
      </c>
      <c r="D915" s="24" t="e">
        <f>VLOOKUP(E915,'Product Master'!B:G,6,)</f>
        <v>#N/A</v>
      </c>
      <c r="E915" s="24"/>
      <c r="F915" s="24" t="s">
        <v>47</v>
      </c>
      <c r="G915" s="24" t="str">
        <f>IFERROR(VLOOKUP(E915,'Product Master'!B:E,3,),"-")</f>
        <v>-</v>
      </c>
      <c r="H915" s="24" t="str">
        <f>IFERROR(VLOOKUP($E915,'Product Master'!B:E,4,),"-")</f>
        <v>-</v>
      </c>
      <c r="I915" s="24"/>
      <c r="J915" s="25"/>
      <c r="K915" s="67"/>
      <c r="L915" s="24"/>
      <c r="M915" s="24"/>
      <c r="N915" s="24"/>
      <c r="O915" s="24"/>
      <c r="P915" s="49"/>
      <c r="Q915" s="49">
        <f t="shared" si="33"/>
        <v>0</v>
      </c>
      <c r="R915" s="24"/>
      <c r="S915" s="66"/>
      <c r="T915" s="56" t="e">
        <f>IF(ISBLANK(VLOOKUP($E915,'Product Master'!B:F,5,FALSE)),"-",(VLOOKUP($E915,'Product Master'!B:F,5,FALSE)))</f>
        <v>#N/A</v>
      </c>
      <c r="U915" s="140"/>
    </row>
    <row r="916" spans="1:21" ht="15">
      <c r="A916" s="24">
        <f t="shared" si="32"/>
        <v>915</v>
      </c>
      <c r="B916" s="25"/>
      <c r="C916" s="55" t="str">
        <f>IFERROR(VLOOKUP($E916,'Product Master'!B:E,2,),"Enter Data in Product Master")</f>
        <v>Enter Data in Product Master</v>
      </c>
      <c r="D916" s="24" t="e">
        <f>VLOOKUP(E916,'Product Master'!B:G,6,)</f>
        <v>#N/A</v>
      </c>
      <c r="E916" s="24"/>
      <c r="F916" s="24" t="s">
        <v>47</v>
      </c>
      <c r="G916" s="24" t="str">
        <f>IFERROR(VLOOKUP(E916,'Product Master'!B:E,3,),"-")</f>
        <v>-</v>
      </c>
      <c r="H916" s="24" t="str">
        <f>IFERROR(VLOOKUP($E916,'Product Master'!B:E,4,),"-")</f>
        <v>-</v>
      </c>
      <c r="I916" s="24"/>
      <c r="J916" s="25"/>
      <c r="K916" s="67"/>
      <c r="L916" s="24"/>
      <c r="M916" s="24"/>
      <c r="N916" s="24"/>
      <c r="O916" s="24"/>
      <c r="P916" s="49"/>
      <c r="Q916" s="49">
        <f t="shared" si="33"/>
        <v>0</v>
      </c>
      <c r="R916" s="24"/>
      <c r="S916" s="66"/>
      <c r="T916" s="56" t="e">
        <f>IF(ISBLANK(VLOOKUP($E916,'Product Master'!B:F,5,FALSE)),"-",(VLOOKUP($E916,'Product Master'!B:F,5,FALSE)))</f>
        <v>#N/A</v>
      </c>
      <c r="U916" s="140"/>
    </row>
    <row r="917" spans="1:21" ht="15">
      <c r="A917" s="24">
        <f t="shared" si="32"/>
        <v>916</v>
      </c>
      <c r="B917" s="25"/>
      <c r="C917" s="55" t="str">
        <f>IFERROR(VLOOKUP($E917,'Product Master'!B:E,2,),"Enter Data in Product Master")</f>
        <v>Enter Data in Product Master</v>
      </c>
      <c r="D917" s="24" t="e">
        <f>VLOOKUP(E917,'Product Master'!B:G,6,)</f>
        <v>#N/A</v>
      </c>
      <c r="E917" s="24"/>
      <c r="F917" s="24" t="s">
        <v>47</v>
      </c>
      <c r="G917" s="24" t="str">
        <f>IFERROR(VLOOKUP(E917,'Product Master'!B:E,3,),"-")</f>
        <v>-</v>
      </c>
      <c r="H917" s="24" t="str">
        <f>IFERROR(VLOOKUP($E917,'Product Master'!B:E,4,),"-")</f>
        <v>-</v>
      </c>
      <c r="I917" s="24"/>
      <c r="J917" s="25"/>
      <c r="K917" s="67"/>
      <c r="L917" s="24"/>
      <c r="M917" s="24"/>
      <c r="N917" s="24"/>
      <c r="O917" s="24"/>
      <c r="P917" s="49"/>
      <c r="Q917" s="49">
        <f t="shared" si="33"/>
        <v>0</v>
      </c>
      <c r="R917" s="24"/>
      <c r="S917" s="66"/>
      <c r="T917" s="56" t="e">
        <f>IF(ISBLANK(VLOOKUP($E917,'Product Master'!B:F,5,FALSE)),"-",(VLOOKUP($E917,'Product Master'!B:F,5,FALSE)))</f>
        <v>#N/A</v>
      </c>
      <c r="U917" s="140"/>
    </row>
    <row r="918" spans="1:21" ht="15">
      <c r="A918" s="24">
        <f t="shared" si="32"/>
        <v>917</v>
      </c>
      <c r="B918" s="25"/>
      <c r="C918" s="55" t="str">
        <f>IFERROR(VLOOKUP($E918,'Product Master'!B:E,2,),"Enter Data in Product Master")</f>
        <v>Enter Data in Product Master</v>
      </c>
      <c r="D918" s="24" t="e">
        <f>VLOOKUP(E918,'Product Master'!B:G,6,)</f>
        <v>#N/A</v>
      </c>
      <c r="E918" s="24"/>
      <c r="F918" s="24" t="s">
        <v>47</v>
      </c>
      <c r="G918" s="24" t="str">
        <f>IFERROR(VLOOKUP(E918,'Product Master'!B:E,3,),"-")</f>
        <v>-</v>
      </c>
      <c r="H918" s="24" t="str">
        <f>IFERROR(VLOOKUP($E918,'Product Master'!B:E,4,),"-")</f>
        <v>-</v>
      </c>
      <c r="I918" s="24"/>
      <c r="J918" s="25"/>
      <c r="K918" s="67"/>
      <c r="L918" s="24"/>
      <c r="M918" s="24"/>
      <c r="N918" s="24"/>
      <c r="O918" s="24"/>
      <c r="P918" s="49"/>
      <c r="Q918" s="49">
        <f t="shared" si="33"/>
        <v>0</v>
      </c>
      <c r="R918" s="24"/>
      <c r="S918" s="66"/>
      <c r="T918" s="56" t="e">
        <f>IF(ISBLANK(VLOOKUP($E918,'Product Master'!B:F,5,FALSE)),"-",(VLOOKUP($E918,'Product Master'!B:F,5,FALSE)))</f>
        <v>#N/A</v>
      </c>
      <c r="U918" s="140"/>
    </row>
    <row r="919" spans="1:21" ht="15">
      <c r="A919" s="24">
        <f t="shared" si="32"/>
        <v>918</v>
      </c>
      <c r="B919" s="25"/>
      <c r="C919" s="55" t="str">
        <f>IFERROR(VLOOKUP($E919,'Product Master'!B:E,2,),"Enter Data in Product Master")</f>
        <v>Enter Data in Product Master</v>
      </c>
      <c r="D919" s="24" t="e">
        <f>VLOOKUP(E919,'Product Master'!B:G,6,)</f>
        <v>#N/A</v>
      </c>
      <c r="E919" s="24"/>
      <c r="F919" s="24" t="s">
        <v>47</v>
      </c>
      <c r="G919" s="24" t="str">
        <f>IFERROR(VLOOKUP(E919,'Product Master'!B:E,3,),"-")</f>
        <v>-</v>
      </c>
      <c r="H919" s="24" t="str">
        <f>IFERROR(VLOOKUP($E919,'Product Master'!B:E,4,),"-")</f>
        <v>-</v>
      </c>
      <c r="I919" s="24"/>
      <c r="J919" s="25"/>
      <c r="K919" s="67"/>
      <c r="L919" s="24"/>
      <c r="M919" s="24"/>
      <c r="N919" s="24"/>
      <c r="O919" s="24"/>
      <c r="P919" s="49"/>
      <c r="Q919" s="49">
        <f t="shared" si="33"/>
        <v>0</v>
      </c>
      <c r="R919" s="24"/>
      <c r="S919" s="66"/>
      <c r="T919" s="56" t="e">
        <f>IF(ISBLANK(VLOOKUP($E919,'Product Master'!B:F,5,FALSE)),"-",(VLOOKUP($E919,'Product Master'!B:F,5,FALSE)))</f>
        <v>#N/A</v>
      </c>
      <c r="U919" s="140"/>
    </row>
    <row r="920" spans="1:21" ht="15">
      <c r="A920" s="24">
        <f t="shared" si="32"/>
        <v>919</v>
      </c>
      <c r="B920" s="25"/>
      <c r="C920" s="55" t="str">
        <f>IFERROR(VLOOKUP($E920,'Product Master'!B:E,2,),"Enter Data in Product Master")</f>
        <v>Enter Data in Product Master</v>
      </c>
      <c r="D920" s="24" t="e">
        <f>VLOOKUP(E920,'Product Master'!B:G,6,)</f>
        <v>#N/A</v>
      </c>
      <c r="E920" s="24"/>
      <c r="F920" s="24" t="s">
        <v>47</v>
      </c>
      <c r="G920" s="24" t="str">
        <f>IFERROR(VLOOKUP(E920,'Product Master'!B:E,3,),"-")</f>
        <v>-</v>
      </c>
      <c r="H920" s="24" t="str">
        <f>IFERROR(VLOOKUP($E920,'Product Master'!B:E,4,),"-")</f>
        <v>-</v>
      </c>
      <c r="I920" s="24"/>
      <c r="J920" s="25"/>
      <c r="K920" s="67"/>
      <c r="L920" s="24"/>
      <c r="M920" s="24"/>
      <c r="N920" s="24"/>
      <c r="O920" s="24"/>
      <c r="P920" s="49"/>
      <c r="Q920" s="49">
        <f t="shared" si="33"/>
        <v>0</v>
      </c>
      <c r="R920" s="24"/>
      <c r="S920" s="66"/>
      <c r="T920" s="56" t="e">
        <f>IF(ISBLANK(VLOOKUP($E920,'Product Master'!B:F,5,FALSE)),"-",(VLOOKUP($E920,'Product Master'!B:F,5,FALSE)))</f>
        <v>#N/A</v>
      </c>
      <c r="U920" s="140"/>
    </row>
    <row r="921" spans="1:21" ht="15">
      <c r="A921" s="24">
        <f t="shared" si="32"/>
        <v>920</v>
      </c>
      <c r="B921" s="25"/>
      <c r="C921" s="55" t="str">
        <f>IFERROR(VLOOKUP($E921,'Product Master'!B:E,2,),"Enter Data in Product Master")</f>
        <v>Enter Data in Product Master</v>
      </c>
      <c r="D921" s="24" t="e">
        <f>VLOOKUP(E921,'Product Master'!B:G,6,)</f>
        <v>#N/A</v>
      </c>
      <c r="E921" s="24"/>
      <c r="F921" s="24" t="s">
        <v>47</v>
      </c>
      <c r="G921" s="24" t="str">
        <f>IFERROR(VLOOKUP(E921,'Product Master'!B:E,3,),"-")</f>
        <v>-</v>
      </c>
      <c r="H921" s="24" t="str">
        <f>IFERROR(VLOOKUP($E921,'Product Master'!B:E,4,),"-")</f>
        <v>-</v>
      </c>
      <c r="I921" s="24"/>
      <c r="J921" s="25"/>
      <c r="K921" s="67"/>
      <c r="L921" s="24"/>
      <c r="M921" s="24"/>
      <c r="N921" s="24"/>
      <c r="O921" s="24"/>
      <c r="P921" s="49"/>
      <c r="Q921" s="49">
        <f t="shared" si="33"/>
        <v>0</v>
      </c>
      <c r="R921" s="24"/>
      <c r="S921" s="66"/>
      <c r="T921" s="56" t="e">
        <f>IF(ISBLANK(VLOOKUP($E921,'Product Master'!B:F,5,FALSE)),"-",(VLOOKUP($E921,'Product Master'!B:F,5,FALSE)))</f>
        <v>#N/A</v>
      </c>
      <c r="U921" s="140"/>
    </row>
    <row r="922" spans="1:21" ht="15">
      <c r="A922" s="24">
        <f t="shared" si="32"/>
        <v>921</v>
      </c>
      <c r="B922" s="25"/>
      <c r="C922" s="55" t="str">
        <f>IFERROR(VLOOKUP($E922,'Product Master'!B:E,2,),"Enter Data in Product Master")</f>
        <v>Enter Data in Product Master</v>
      </c>
      <c r="D922" s="24" t="e">
        <f>VLOOKUP(E922,'Product Master'!B:G,6,)</f>
        <v>#N/A</v>
      </c>
      <c r="E922" s="24"/>
      <c r="F922" s="24" t="s">
        <v>47</v>
      </c>
      <c r="G922" s="24" t="str">
        <f>IFERROR(VLOOKUP(E922,'Product Master'!B:E,3,),"-")</f>
        <v>-</v>
      </c>
      <c r="H922" s="24" t="str">
        <f>IFERROR(VLOOKUP($E922,'Product Master'!B:E,4,),"-")</f>
        <v>-</v>
      </c>
      <c r="I922" s="24"/>
      <c r="J922" s="25"/>
      <c r="K922" s="67"/>
      <c r="L922" s="24"/>
      <c r="M922" s="24"/>
      <c r="N922" s="24"/>
      <c r="O922" s="24"/>
      <c r="P922" s="49"/>
      <c r="Q922" s="49">
        <f t="shared" si="33"/>
        <v>0</v>
      </c>
      <c r="R922" s="24"/>
      <c r="S922" s="66"/>
      <c r="T922" s="56" t="e">
        <f>IF(ISBLANK(VLOOKUP($E922,'Product Master'!B:F,5,FALSE)),"-",(VLOOKUP($E922,'Product Master'!B:F,5,FALSE)))</f>
        <v>#N/A</v>
      </c>
      <c r="U922" s="140"/>
    </row>
    <row r="923" spans="1:21" ht="15">
      <c r="A923" s="24">
        <f t="shared" si="32"/>
        <v>922</v>
      </c>
      <c r="B923" s="25"/>
      <c r="C923" s="55" t="str">
        <f>IFERROR(VLOOKUP($E923,'Product Master'!B:E,2,),"Enter Data in Product Master")</f>
        <v>Enter Data in Product Master</v>
      </c>
      <c r="D923" s="24" t="e">
        <f>VLOOKUP(E923,'Product Master'!B:G,6,)</f>
        <v>#N/A</v>
      </c>
      <c r="E923" s="24"/>
      <c r="F923" s="24" t="s">
        <v>47</v>
      </c>
      <c r="G923" s="24" t="str">
        <f>IFERROR(VLOOKUP(E923,'Product Master'!B:E,3,),"-")</f>
        <v>-</v>
      </c>
      <c r="H923" s="24" t="str">
        <f>IFERROR(VLOOKUP($E923,'Product Master'!B:E,4,),"-")</f>
        <v>-</v>
      </c>
      <c r="I923" s="24"/>
      <c r="J923" s="25"/>
      <c r="K923" s="67"/>
      <c r="L923" s="24"/>
      <c r="M923" s="24"/>
      <c r="N923" s="24"/>
      <c r="O923" s="24"/>
      <c r="P923" s="49"/>
      <c r="Q923" s="49">
        <f t="shared" si="33"/>
        <v>0</v>
      </c>
      <c r="R923" s="24"/>
      <c r="S923" s="66"/>
      <c r="T923" s="56" t="e">
        <f>IF(ISBLANK(VLOOKUP($E923,'Product Master'!B:F,5,FALSE)),"-",(VLOOKUP($E923,'Product Master'!B:F,5,FALSE)))</f>
        <v>#N/A</v>
      </c>
      <c r="U923" s="140"/>
    </row>
    <row r="924" spans="1:21" ht="15">
      <c r="A924" s="24">
        <f t="shared" si="32"/>
        <v>923</v>
      </c>
      <c r="B924" s="25"/>
      <c r="C924" s="55" t="str">
        <f>IFERROR(VLOOKUP($E924,'Product Master'!B:E,2,),"Enter Data in Product Master")</f>
        <v>Enter Data in Product Master</v>
      </c>
      <c r="D924" s="24" t="e">
        <f>VLOOKUP(E924,'Product Master'!B:G,6,)</f>
        <v>#N/A</v>
      </c>
      <c r="E924" s="24"/>
      <c r="F924" s="24" t="s">
        <v>47</v>
      </c>
      <c r="G924" s="24" t="str">
        <f>IFERROR(VLOOKUP(E924,'Product Master'!B:E,3,),"-")</f>
        <v>-</v>
      </c>
      <c r="H924" s="24" t="str">
        <f>IFERROR(VLOOKUP($E924,'Product Master'!B:E,4,),"-")</f>
        <v>-</v>
      </c>
      <c r="I924" s="24"/>
      <c r="J924" s="25"/>
      <c r="K924" s="67"/>
      <c r="L924" s="24"/>
      <c r="M924" s="24"/>
      <c r="N924" s="24"/>
      <c r="O924" s="24"/>
      <c r="P924" s="49"/>
      <c r="Q924" s="49">
        <f t="shared" si="33"/>
        <v>0</v>
      </c>
      <c r="R924" s="24"/>
      <c r="S924" s="66"/>
      <c r="T924" s="56" t="e">
        <f>IF(ISBLANK(VLOOKUP($E924,'Product Master'!B:F,5,FALSE)),"-",(VLOOKUP($E924,'Product Master'!B:F,5,FALSE)))</f>
        <v>#N/A</v>
      </c>
      <c r="U924" s="140"/>
    </row>
    <row r="925" spans="1:21" ht="15">
      <c r="A925" s="24">
        <f t="shared" si="32"/>
        <v>924</v>
      </c>
      <c r="B925" s="25"/>
      <c r="C925" s="55" t="str">
        <f>IFERROR(VLOOKUP($E925,'Product Master'!B:E,2,),"Enter Data in Product Master")</f>
        <v>Enter Data in Product Master</v>
      </c>
      <c r="D925" s="24" t="e">
        <f>VLOOKUP(E925,'Product Master'!B:G,6,)</f>
        <v>#N/A</v>
      </c>
      <c r="E925" s="24"/>
      <c r="F925" s="24" t="s">
        <v>47</v>
      </c>
      <c r="G925" s="24" t="str">
        <f>IFERROR(VLOOKUP(E925,'Product Master'!B:E,3,),"-")</f>
        <v>-</v>
      </c>
      <c r="H925" s="24" t="str">
        <f>IFERROR(VLOOKUP($E925,'Product Master'!B:E,4,),"-")</f>
        <v>-</v>
      </c>
      <c r="I925" s="24"/>
      <c r="J925" s="25"/>
      <c r="K925" s="67"/>
      <c r="L925" s="24"/>
      <c r="M925" s="24"/>
      <c r="N925" s="24"/>
      <c r="O925" s="24"/>
      <c r="P925" s="49"/>
      <c r="Q925" s="49">
        <f t="shared" si="33"/>
        <v>0</v>
      </c>
      <c r="R925" s="24"/>
      <c r="S925" s="66"/>
      <c r="T925" s="56" t="e">
        <f>IF(ISBLANK(VLOOKUP($E925,'Product Master'!B:F,5,FALSE)),"-",(VLOOKUP($E925,'Product Master'!B:F,5,FALSE)))</f>
        <v>#N/A</v>
      </c>
      <c r="U925" s="140"/>
    </row>
    <row r="926" spans="1:21" ht="15">
      <c r="A926" s="24">
        <f t="shared" si="32"/>
        <v>925</v>
      </c>
      <c r="B926" s="25"/>
      <c r="C926" s="55" t="str">
        <f>IFERROR(VLOOKUP($E926,'Product Master'!B:E,2,),"Enter Data in Product Master")</f>
        <v>Enter Data in Product Master</v>
      </c>
      <c r="D926" s="24" t="e">
        <f>VLOOKUP(E926,'Product Master'!B:G,6,)</f>
        <v>#N/A</v>
      </c>
      <c r="E926" s="24"/>
      <c r="F926" s="24" t="s">
        <v>47</v>
      </c>
      <c r="G926" s="24" t="str">
        <f>IFERROR(VLOOKUP(E926,'Product Master'!B:E,3,),"-")</f>
        <v>-</v>
      </c>
      <c r="H926" s="24" t="str">
        <f>IFERROR(VLOOKUP($E926,'Product Master'!B:E,4,),"-")</f>
        <v>-</v>
      </c>
      <c r="I926" s="24"/>
      <c r="J926" s="25"/>
      <c r="K926" s="67"/>
      <c r="L926" s="24"/>
      <c r="M926" s="24"/>
      <c r="N926" s="24"/>
      <c r="O926" s="24"/>
      <c r="P926" s="49"/>
      <c r="Q926" s="49">
        <f t="shared" si="33"/>
        <v>0</v>
      </c>
      <c r="R926" s="24"/>
      <c r="S926" s="66"/>
      <c r="T926" s="56" t="e">
        <f>IF(ISBLANK(VLOOKUP($E926,'Product Master'!B:F,5,FALSE)),"-",(VLOOKUP($E926,'Product Master'!B:F,5,FALSE)))</f>
        <v>#N/A</v>
      </c>
      <c r="U926" s="140"/>
    </row>
    <row r="927" spans="1:21" ht="15">
      <c r="A927" s="24">
        <f t="shared" si="32"/>
        <v>926</v>
      </c>
      <c r="B927" s="25"/>
      <c r="C927" s="55" t="str">
        <f>IFERROR(VLOOKUP($E927,'Product Master'!B:E,2,),"Enter Data in Product Master")</f>
        <v>Enter Data in Product Master</v>
      </c>
      <c r="D927" s="24" t="e">
        <f>VLOOKUP(E927,'Product Master'!B:G,6,)</f>
        <v>#N/A</v>
      </c>
      <c r="E927" s="24"/>
      <c r="F927" s="24" t="s">
        <v>47</v>
      </c>
      <c r="G927" s="24" t="str">
        <f>IFERROR(VLOOKUP(E927,'Product Master'!B:E,3,),"-")</f>
        <v>-</v>
      </c>
      <c r="H927" s="24" t="str">
        <f>IFERROR(VLOOKUP($E927,'Product Master'!B:E,4,),"-")</f>
        <v>-</v>
      </c>
      <c r="I927" s="24"/>
      <c r="J927" s="25"/>
      <c r="K927" s="67"/>
      <c r="L927" s="24"/>
      <c r="M927" s="24"/>
      <c r="N927" s="24"/>
      <c r="O927" s="24"/>
      <c r="P927" s="49"/>
      <c r="Q927" s="49">
        <f t="shared" si="33"/>
        <v>0</v>
      </c>
      <c r="R927" s="24"/>
      <c r="S927" s="66"/>
      <c r="T927" s="56" t="e">
        <f>IF(ISBLANK(VLOOKUP($E927,'Product Master'!B:F,5,FALSE)),"-",(VLOOKUP($E927,'Product Master'!B:F,5,FALSE)))</f>
        <v>#N/A</v>
      </c>
      <c r="U927" s="140"/>
    </row>
    <row r="928" spans="1:21" ht="15">
      <c r="A928" s="24">
        <f t="shared" si="32"/>
        <v>927</v>
      </c>
      <c r="B928" s="25"/>
      <c r="C928" s="55" t="str">
        <f>IFERROR(VLOOKUP($E928,'Product Master'!B:E,2,),"Enter Data in Product Master")</f>
        <v>Enter Data in Product Master</v>
      </c>
      <c r="D928" s="24" t="e">
        <f>VLOOKUP(E928,'Product Master'!B:G,6,)</f>
        <v>#N/A</v>
      </c>
      <c r="E928" s="24"/>
      <c r="F928" s="24" t="s">
        <v>47</v>
      </c>
      <c r="G928" s="24" t="str">
        <f>IFERROR(VLOOKUP(E928,'Product Master'!B:E,3,),"-")</f>
        <v>-</v>
      </c>
      <c r="H928" s="24" t="str">
        <f>IFERROR(VLOOKUP($E928,'Product Master'!B:E,4,),"-")</f>
        <v>-</v>
      </c>
      <c r="I928" s="24"/>
      <c r="J928" s="25"/>
      <c r="K928" s="67"/>
      <c r="L928" s="24"/>
      <c r="M928" s="24"/>
      <c r="N928" s="24"/>
      <c r="O928" s="24"/>
      <c r="P928" s="49"/>
      <c r="Q928" s="49">
        <f t="shared" si="33"/>
        <v>0</v>
      </c>
      <c r="R928" s="24"/>
      <c r="S928" s="66"/>
      <c r="T928" s="56" t="e">
        <f>IF(ISBLANK(VLOOKUP($E928,'Product Master'!B:F,5,FALSE)),"-",(VLOOKUP($E928,'Product Master'!B:F,5,FALSE)))</f>
        <v>#N/A</v>
      </c>
      <c r="U928" s="140"/>
    </row>
    <row r="929" spans="1:21" ht="15">
      <c r="A929" s="24">
        <f t="shared" si="32"/>
        <v>928</v>
      </c>
      <c r="B929" s="25"/>
      <c r="C929" s="55" t="str">
        <f>IFERROR(VLOOKUP($E929,'Product Master'!B:E,2,),"Enter Data in Product Master")</f>
        <v>Enter Data in Product Master</v>
      </c>
      <c r="D929" s="24" t="e">
        <f>VLOOKUP(E929,'Product Master'!B:G,6,)</f>
        <v>#N/A</v>
      </c>
      <c r="E929" s="24"/>
      <c r="F929" s="24" t="s">
        <v>47</v>
      </c>
      <c r="G929" s="24" t="str">
        <f>IFERROR(VLOOKUP(E929,'Product Master'!B:E,3,),"-")</f>
        <v>-</v>
      </c>
      <c r="H929" s="24" t="str">
        <f>IFERROR(VLOOKUP($E929,'Product Master'!B:E,4,),"-")</f>
        <v>-</v>
      </c>
      <c r="I929" s="24"/>
      <c r="J929" s="25"/>
      <c r="K929" s="67"/>
      <c r="L929" s="24"/>
      <c r="M929" s="24"/>
      <c r="N929" s="24"/>
      <c r="O929" s="24"/>
      <c r="P929" s="49"/>
      <c r="Q929" s="49">
        <f t="shared" si="33"/>
        <v>0</v>
      </c>
      <c r="R929" s="24"/>
      <c r="S929" s="66"/>
      <c r="T929" s="56" t="e">
        <f>IF(ISBLANK(VLOOKUP($E929,'Product Master'!B:F,5,FALSE)),"-",(VLOOKUP($E929,'Product Master'!B:F,5,FALSE)))</f>
        <v>#N/A</v>
      </c>
      <c r="U929" s="140"/>
    </row>
    <row r="930" spans="1:21" ht="15">
      <c r="A930" s="24">
        <f t="shared" si="32"/>
        <v>929</v>
      </c>
      <c r="B930" s="25"/>
      <c r="C930" s="55" t="str">
        <f>IFERROR(VLOOKUP($E930,'Product Master'!B:E,2,),"Enter Data in Product Master")</f>
        <v>Enter Data in Product Master</v>
      </c>
      <c r="D930" s="24" t="e">
        <f>VLOOKUP(E930,'Product Master'!B:G,6,)</f>
        <v>#N/A</v>
      </c>
      <c r="E930" s="24"/>
      <c r="F930" s="24" t="s">
        <v>47</v>
      </c>
      <c r="G930" s="24" t="str">
        <f>IFERROR(VLOOKUP(E930,'Product Master'!B:E,3,),"-")</f>
        <v>-</v>
      </c>
      <c r="H930" s="24" t="str">
        <f>IFERROR(VLOOKUP($E930,'Product Master'!B:E,4,),"-")</f>
        <v>-</v>
      </c>
      <c r="I930" s="24"/>
      <c r="J930" s="25"/>
      <c r="K930" s="67"/>
      <c r="L930" s="24"/>
      <c r="M930" s="24"/>
      <c r="N930" s="24"/>
      <c r="O930" s="24"/>
      <c r="P930" s="49"/>
      <c r="Q930" s="49">
        <f t="shared" si="33"/>
        <v>0</v>
      </c>
      <c r="R930" s="24"/>
      <c r="S930" s="66"/>
      <c r="T930" s="56" t="e">
        <f>IF(ISBLANK(VLOOKUP($E930,'Product Master'!B:F,5,FALSE)),"-",(VLOOKUP($E930,'Product Master'!B:F,5,FALSE)))</f>
        <v>#N/A</v>
      </c>
      <c r="U930" s="140"/>
    </row>
    <row r="931" spans="1:21" ht="15">
      <c r="A931" s="24">
        <f t="shared" si="32"/>
        <v>930</v>
      </c>
      <c r="B931" s="25"/>
      <c r="C931" s="55" t="str">
        <f>IFERROR(VLOOKUP($E931,'Product Master'!B:E,2,),"Enter Data in Product Master")</f>
        <v>Enter Data in Product Master</v>
      </c>
      <c r="D931" s="24" t="e">
        <f>VLOOKUP(E931,'Product Master'!B:G,6,)</f>
        <v>#N/A</v>
      </c>
      <c r="E931" s="24"/>
      <c r="F931" s="24" t="s">
        <v>47</v>
      </c>
      <c r="G931" s="24" t="str">
        <f>IFERROR(VLOOKUP(E931,'Product Master'!B:E,3,),"-")</f>
        <v>-</v>
      </c>
      <c r="H931" s="24" t="str">
        <f>IFERROR(VLOOKUP($E931,'Product Master'!B:E,4,),"-")</f>
        <v>-</v>
      </c>
      <c r="I931" s="24"/>
      <c r="J931" s="25"/>
      <c r="K931" s="67"/>
      <c r="L931" s="24"/>
      <c r="M931" s="24"/>
      <c r="N931" s="24"/>
      <c r="O931" s="24"/>
      <c r="P931" s="49"/>
      <c r="Q931" s="49">
        <f t="shared" si="33"/>
        <v>0</v>
      </c>
      <c r="R931" s="24"/>
      <c r="S931" s="66"/>
      <c r="T931" s="56" t="e">
        <f>IF(ISBLANK(VLOOKUP($E931,'Product Master'!B:F,5,FALSE)),"-",(VLOOKUP($E931,'Product Master'!B:F,5,FALSE)))</f>
        <v>#N/A</v>
      </c>
      <c r="U931" s="140"/>
    </row>
    <row r="932" spans="1:21" ht="15">
      <c r="A932" s="24">
        <f t="shared" si="32"/>
        <v>931</v>
      </c>
      <c r="B932" s="25"/>
      <c r="C932" s="55" t="str">
        <f>IFERROR(VLOOKUP($E932,'Product Master'!B:E,2,),"Enter Data in Product Master")</f>
        <v>Enter Data in Product Master</v>
      </c>
      <c r="D932" s="24" t="e">
        <f>VLOOKUP(E932,'Product Master'!B:G,6,)</f>
        <v>#N/A</v>
      </c>
      <c r="E932" s="24"/>
      <c r="F932" s="24" t="s">
        <v>47</v>
      </c>
      <c r="G932" s="24" t="str">
        <f>IFERROR(VLOOKUP(E932,'Product Master'!B:E,3,),"-")</f>
        <v>-</v>
      </c>
      <c r="H932" s="24" t="str">
        <f>IFERROR(VLOOKUP($E932,'Product Master'!B:E,4,),"-")</f>
        <v>-</v>
      </c>
      <c r="I932" s="24"/>
      <c r="J932" s="25"/>
      <c r="K932" s="67"/>
      <c r="L932" s="24"/>
      <c r="M932" s="24"/>
      <c r="N932" s="24"/>
      <c r="O932" s="24"/>
      <c r="P932" s="49"/>
      <c r="Q932" s="49">
        <f t="shared" si="33"/>
        <v>0</v>
      </c>
      <c r="R932" s="24"/>
      <c r="S932" s="66"/>
      <c r="T932" s="56" t="e">
        <f>IF(ISBLANK(VLOOKUP($E932,'Product Master'!B:F,5,FALSE)),"-",(VLOOKUP($E932,'Product Master'!B:F,5,FALSE)))</f>
        <v>#N/A</v>
      </c>
      <c r="U932" s="140"/>
    </row>
    <row r="933" spans="1:21" ht="15">
      <c r="A933" s="24">
        <f t="shared" si="32"/>
        <v>932</v>
      </c>
      <c r="B933" s="25"/>
      <c r="C933" s="55" t="str">
        <f>IFERROR(VLOOKUP($E933,'Product Master'!B:E,2,),"Enter Data in Product Master")</f>
        <v>Enter Data in Product Master</v>
      </c>
      <c r="D933" s="24" t="e">
        <f>VLOOKUP(E933,'Product Master'!B:G,6,)</f>
        <v>#N/A</v>
      </c>
      <c r="E933" s="24"/>
      <c r="F933" s="24" t="s">
        <v>47</v>
      </c>
      <c r="G933" s="24" t="str">
        <f>IFERROR(VLOOKUP(E933,'Product Master'!B:E,3,),"-")</f>
        <v>-</v>
      </c>
      <c r="H933" s="24" t="str">
        <f>IFERROR(VLOOKUP($E933,'Product Master'!B:E,4,),"-")</f>
        <v>-</v>
      </c>
      <c r="I933" s="24"/>
      <c r="J933" s="25"/>
      <c r="K933" s="67"/>
      <c r="L933" s="24"/>
      <c r="M933" s="24"/>
      <c r="N933" s="24"/>
      <c r="O933" s="24"/>
      <c r="P933" s="49"/>
      <c r="Q933" s="49">
        <f t="shared" si="33"/>
        <v>0</v>
      </c>
      <c r="R933" s="24"/>
      <c r="S933" s="66"/>
      <c r="T933" s="56" t="e">
        <f>IF(ISBLANK(VLOOKUP($E933,'Product Master'!B:F,5,FALSE)),"-",(VLOOKUP($E933,'Product Master'!B:F,5,FALSE)))</f>
        <v>#N/A</v>
      </c>
      <c r="U933" s="140"/>
    </row>
    <row r="934" spans="1:21" ht="15">
      <c r="A934" s="24">
        <f t="shared" si="32"/>
        <v>933</v>
      </c>
      <c r="B934" s="25"/>
      <c r="C934" s="55" t="str">
        <f>IFERROR(VLOOKUP($E934,'Product Master'!B:E,2,),"Enter Data in Product Master")</f>
        <v>Enter Data in Product Master</v>
      </c>
      <c r="D934" s="24" t="e">
        <f>VLOOKUP(E934,'Product Master'!B:G,6,)</f>
        <v>#N/A</v>
      </c>
      <c r="E934" s="24"/>
      <c r="F934" s="24" t="s">
        <v>47</v>
      </c>
      <c r="G934" s="24" t="str">
        <f>IFERROR(VLOOKUP(E934,'Product Master'!B:E,3,),"-")</f>
        <v>-</v>
      </c>
      <c r="H934" s="24" t="str">
        <f>IFERROR(VLOOKUP($E934,'Product Master'!B:E,4,),"-")</f>
        <v>-</v>
      </c>
      <c r="I934" s="24"/>
      <c r="J934" s="25"/>
      <c r="K934" s="67"/>
      <c r="L934" s="24"/>
      <c r="M934" s="24"/>
      <c r="N934" s="24"/>
      <c r="O934" s="24"/>
      <c r="P934" s="49"/>
      <c r="Q934" s="49">
        <f t="shared" si="33"/>
        <v>0</v>
      </c>
      <c r="R934" s="24"/>
      <c r="S934" s="66"/>
      <c r="T934" s="56" t="e">
        <f>IF(ISBLANK(VLOOKUP($E934,'Product Master'!B:F,5,FALSE)),"-",(VLOOKUP($E934,'Product Master'!B:F,5,FALSE)))</f>
        <v>#N/A</v>
      </c>
      <c r="U934" s="140"/>
    </row>
    <row r="935" spans="1:21" ht="15">
      <c r="A935" s="24">
        <f t="shared" si="32"/>
        <v>934</v>
      </c>
      <c r="B935" s="25"/>
      <c r="C935" s="55" t="str">
        <f>IFERROR(VLOOKUP($E935,'Product Master'!B:E,2,),"Enter Data in Product Master")</f>
        <v>Enter Data in Product Master</v>
      </c>
      <c r="D935" s="24" t="e">
        <f>VLOOKUP(E935,'Product Master'!B:G,6,)</f>
        <v>#N/A</v>
      </c>
      <c r="E935" s="24"/>
      <c r="F935" s="24" t="s">
        <v>47</v>
      </c>
      <c r="G935" s="24" t="str">
        <f>IFERROR(VLOOKUP(E935,'Product Master'!B:E,3,),"-")</f>
        <v>-</v>
      </c>
      <c r="H935" s="24" t="str">
        <f>IFERROR(VLOOKUP($E935,'Product Master'!B:E,4,),"-")</f>
        <v>-</v>
      </c>
      <c r="I935" s="24"/>
      <c r="J935" s="25"/>
      <c r="K935" s="67"/>
      <c r="L935" s="24"/>
      <c r="M935" s="24"/>
      <c r="N935" s="24"/>
      <c r="O935" s="24"/>
      <c r="P935" s="49"/>
      <c r="Q935" s="49">
        <f t="shared" si="33"/>
        <v>0</v>
      </c>
      <c r="R935" s="24"/>
      <c r="S935" s="66"/>
      <c r="T935" s="56" t="e">
        <f>IF(ISBLANK(VLOOKUP($E935,'Product Master'!B:F,5,FALSE)),"-",(VLOOKUP($E935,'Product Master'!B:F,5,FALSE)))</f>
        <v>#N/A</v>
      </c>
      <c r="U935" s="140"/>
    </row>
    <row r="936" spans="1:21" ht="15">
      <c r="A936" s="24">
        <f t="shared" si="32"/>
        <v>935</v>
      </c>
      <c r="B936" s="25"/>
      <c r="C936" s="55" t="str">
        <f>IFERROR(VLOOKUP($E936,'Product Master'!B:E,2,),"Enter Data in Product Master")</f>
        <v>Enter Data in Product Master</v>
      </c>
      <c r="D936" s="24" t="e">
        <f>VLOOKUP(E936,'Product Master'!B:G,6,)</f>
        <v>#N/A</v>
      </c>
      <c r="E936" s="24"/>
      <c r="F936" s="24" t="s">
        <v>47</v>
      </c>
      <c r="G936" s="24" t="str">
        <f>IFERROR(VLOOKUP(E936,'Product Master'!B:E,3,),"-")</f>
        <v>-</v>
      </c>
      <c r="H936" s="24" t="str">
        <f>IFERROR(VLOOKUP($E936,'Product Master'!B:E,4,),"-")</f>
        <v>-</v>
      </c>
      <c r="I936" s="24"/>
      <c r="J936" s="25"/>
      <c r="K936" s="67"/>
      <c r="L936" s="24"/>
      <c r="M936" s="24"/>
      <c r="N936" s="24"/>
      <c r="O936" s="24"/>
      <c r="P936" s="49"/>
      <c r="Q936" s="49">
        <f t="shared" si="33"/>
        <v>0</v>
      </c>
      <c r="R936" s="24"/>
      <c r="S936" s="66"/>
      <c r="T936" s="56" t="e">
        <f>IF(ISBLANK(VLOOKUP($E936,'Product Master'!B:F,5,FALSE)),"-",(VLOOKUP($E936,'Product Master'!B:F,5,FALSE)))</f>
        <v>#N/A</v>
      </c>
      <c r="U936" s="140"/>
    </row>
    <row r="937" spans="1:21" ht="15">
      <c r="A937" s="24">
        <f t="shared" si="32"/>
        <v>936</v>
      </c>
      <c r="B937" s="25"/>
      <c r="C937" s="55" t="str">
        <f>IFERROR(VLOOKUP($E937,'Product Master'!B:E,2,),"Enter Data in Product Master")</f>
        <v>Enter Data in Product Master</v>
      </c>
      <c r="D937" s="24" t="e">
        <f>VLOOKUP(E937,'Product Master'!B:G,6,)</f>
        <v>#N/A</v>
      </c>
      <c r="E937" s="24"/>
      <c r="F937" s="24" t="s">
        <v>47</v>
      </c>
      <c r="G937" s="24" t="str">
        <f>IFERROR(VLOOKUP(E937,'Product Master'!B:E,3,),"-")</f>
        <v>-</v>
      </c>
      <c r="H937" s="24" t="str">
        <f>IFERROR(VLOOKUP($E937,'Product Master'!B:E,4,),"-")</f>
        <v>-</v>
      </c>
      <c r="I937" s="24"/>
      <c r="J937" s="25"/>
      <c r="K937" s="67"/>
      <c r="L937" s="24"/>
      <c r="M937" s="24"/>
      <c r="N937" s="24"/>
      <c r="O937" s="24"/>
      <c r="P937" s="49"/>
      <c r="Q937" s="49">
        <f t="shared" si="33"/>
        <v>0</v>
      </c>
      <c r="R937" s="24"/>
      <c r="S937" s="66"/>
      <c r="T937" s="56" t="e">
        <f>IF(ISBLANK(VLOOKUP($E937,'Product Master'!B:F,5,FALSE)),"-",(VLOOKUP($E937,'Product Master'!B:F,5,FALSE)))</f>
        <v>#N/A</v>
      </c>
      <c r="U937" s="140"/>
    </row>
    <row r="938" spans="1:21" ht="15">
      <c r="A938" s="24">
        <f t="shared" si="32"/>
        <v>937</v>
      </c>
      <c r="B938" s="25"/>
      <c r="C938" s="55" t="str">
        <f>IFERROR(VLOOKUP($E938,'Product Master'!B:E,2,),"Enter Data in Product Master")</f>
        <v>Enter Data in Product Master</v>
      </c>
      <c r="D938" s="24" t="e">
        <f>VLOOKUP(E938,'Product Master'!B:G,6,)</f>
        <v>#N/A</v>
      </c>
      <c r="E938" s="24"/>
      <c r="F938" s="24" t="s">
        <v>47</v>
      </c>
      <c r="G938" s="24" t="str">
        <f>IFERROR(VLOOKUP(E938,'Product Master'!B:E,3,),"-")</f>
        <v>-</v>
      </c>
      <c r="H938" s="24" t="str">
        <f>IFERROR(VLOOKUP($E938,'Product Master'!B:E,4,),"-")</f>
        <v>-</v>
      </c>
      <c r="I938" s="24"/>
      <c r="J938" s="25"/>
      <c r="K938" s="67"/>
      <c r="L938" s="24"/>
      <c r="M938" s="24"/>
      <c r="N938" s="24"/>
      <c r="O938" s="24"/>
      <c r="P938" s="49"/>
      <c r="Q938" s="49">
        <f t="shared" si="33"/>
        <v>0</v>
      </c>
      <c r="R938" s="24"/>
      <c r="S938" s="66"/>
      <c r="T938" s="56" t="e">
        <f>IF(ISBLANK(VLOOKUP($E938,'Product Master'!B:F,5,FALSE)),"-",(VLOOKUP($E938,'Product Master'!B:F,5,FALSE)))</f>
        <v>#N/A</v>
      </c>
      <c r="U938" s="140"/>
    </row>
    <row r="939" spans="1:21" ht="15">
      <c r="A939" s="24">
        <f t="shared" si="32"/>
        <v>938</v>
      </c>
      <c r="B939" s="25"/>
      <c r="C939" s="55" t="str">
        <f>IFERROR(VLOOKUP($E939,'Product Master'!B:E,2,),"Enter Data in Product Master")</f>
        <v>Enter Data in Product Master</v>
      </c>
      <c r="D939" s="24" t="e">
        <f>VLOOKUP(E939,'Product Master'!B:G,6,)</f>
        <v>#N/A</v>
      </c>
      <c r="E939" s="24"/>
      <c r="F939" s="24" t="s">
        <v>47</v>
      </c>
      <c r="G939" s="24" t="str">
        <f>IFERROR(VLOOKUP(E939,'Product Master'!B:E,3,),"-")</f>
        <v>-</v>
      </c>
      <c r="H939" s="24" t="str">
        <f>IFERROR(VLOOKUP($E939,'Product Master'!B:E,4,),"-")</f>
        <v>-</v>
      </c>
      <c r="I939" s="24"/>
      <c r="J939" s="25"/>
      <c r="K939" s="67"/>
      <c r="L939" s="24"/>
      <c r="M939" s="24"/>
      <c r="N939" s="24"/>
      <c r="O939" s="24"/>
      <c r="P939" s="49"/>
      <c r="Q939" s="49">
        <f t="shared" si="33"/>
        <v>0</v>
      </c>
      <c r="R939" s="24"/>
      <c r="S939" s="66"/>
      <c r="T939" s="56" t="e">
        <f>IF(ISBLANK(VLOOKUP($E939,'Product Master'!B:F,5,FALSE)),"-",(VLOOKUP($E939,'Product Master'!B:F,5,FALSE)))</f>
        <v>#N/A</v>
      </c>
      <c r="U939" s="140"/>
    </row>
    <row r="940" spans="1:21" ht="15">
      <c r="A940" s="24">
        <f t="shared" si="32"/>
        <v>939</v>
      </c>
      <c r="B940" s="25"/>
      <c r="C940" s="55" t="str">
        <f>IFERROR(VLOOKUP($E940,'Product Master'!B:E,2,),"Enter Data in Product Master")</f>
        <v>Enter Data in Product Master</v>
      </c>
      <c r="D940" s="24" t="e">
        <f>VLOOKUP(E940,'Product Master'!B:G,6,)</f>
        <v>#N/A</v>
      </c>
      <c r="E940" s="24"/>
      <c r="F940" s="24" t="s">
        <v>47</v>
      </c>
      <c r="G940" s="24" t="str">
        <f>IFERROR(VLOOKUP(E940,'Product Master'!B:E,3,),"-")</f>
        <v>-</v>
      </c>
      <c r="H940" s="24" t="str">
        <f>IFERROR(VLOOKUP($E940,'Product Master'!B:E,4,),"-")</f>
        <v>-</v>
      </c>
      <c r="I940" s="24"/>
      <c r="J940" s="25"/>
      <c r="K940" s="67"/>
      <c r="L940" s="24"/>
      <c r="M940" s="24"/>
      <c r="N940" s="24"/>
      <c r="O940" s="24"/>
      <c r="P940" s="49"/>
      <c r="Q940" s="49">
        <f t="shared" si="33"/>
        <v>0</v>
      </c>
      <c r="R940" s="24"/>
      <c r="S940" s="66"/>
      <c r="T940" s="56" t="e">
        <f>IF(ISBLANK(VLOOKUP($E940,'Product Master'!B:F,5,FALSE)),"-",(VLOOKUP($E940,'Product Master'!B:F,5,FALSE)))</f>
        <v>#N/A</v>
      </c>
      <c r="U940" s="140"/>
    </row>
    <row r="941" spans="1:21" ht="15">
      <c r="A941" s="24">
        <f t="shared" si="32"/>
        <v>940</v>
      </c>
      <c r="B941" s="25"/>
      <c r="C941" s="55" t="str">
        <f>IFERROR(VLOOKUP($E941,'Product Master'!B:E,2,),"Enter Data in Product Master")</f>
        <v>Enter Data in Product Master</v>
      </c>
      <c r="D941" s="24" t="e">
        <f>VLOOKUP(E941,'Product Master'!B:G,6,)</f>
        <v>#N/A</v>
      </c>
      <c r="E941" s="24"/>
      <c r="F941" s="24" t="s">
        <v>47</v>
      </c>
      <c r="G941" s="24" t="str">
        <f>IFERROR(VLOOKUP(E941,'Product Master'!B:E,3,),"-")</f>
        <v>-</v>
      </c>
      <c r="H941" s="24" t="str">
        <f>IFERROR(VLOOKUP($E941,'Product Master'!B:E,4,),"-")</f>
        <v>-</v>
      </c>
      <c r="I941" s="24"/>
      <c r="J941" s="25"/>
      <c r="K941" s="67"/>
      <c r="L941" s="24"/>
      <c r="M941" s="24"/>
      <c r="N941" s="24"/>
      <c r="O941" s="24"/>
      <c r="P941" s="49"/>
      <c r="Q941" s="49">
        <f t="shared" si="33"/>
        <v>0</v>
      </c>
      <c r="R941" s="24"/>
      <c r="S941" s="66"/>
      <c r="T941" s="56" t="e">
        <f>IF(ISBLANK(VLOOKUP($E941,'Product Master'!B:F,5,FALSE)),"-",(VLOOKUP($E941,'Product Master'!B:F,5,FALSE)))</f>
        <v>#N/A</v>
      </c>
      <c r="U941" s="140"/>
    </row>
    <row r="942" spans="1:21" ht="15">
      <c r="A942" s="24">
        <f t="shared" si="32"/>
        <v>941</v>
      </c>
      <c r="B942" s="25"/>
      <c r="C942" s="55" t="str">
        <f>IFERROR(VLOOKUP($E942,'Product Master'!B:E,2,),"Enter Data in Product Master")</f>
        <v>Enter Data in Product Master</v>
      </c>
      <c r="D942" s="24" t="e">
        <f>VLOOKUP(E942,'Product Master'!B:G,6,)</f>
        <v>#N/A</v>
      </c>
      <c r="E942" s="24"/>
      <c r="F942" s="24" t="s">
        <v>47</v>
      </c>
      <c r="G942" s="24" t="str">
        <f>IFERROR(VLOOKUP(E942,'Product Master'!B:E,3,),"-")</f>
        <v>-</v>
      </c>
      <c r="H942" s="24" t="str">
        <f>IFERROR(VLOOKUP($E942,'Product Master'!B:E,4,),"-")</f>
        <v>-</v>
      </c>
      <c r="I942" s="24"/>
      <c r="J942" s="25"/>
      <c r="K942" s="67"/>
      <c r="L942" s="24"/>
      <c r="M942" s="24"/>
      <c r="N942" s="24"/>
      <c r="O942" s="24"/>
      <c r="P942" s="49"/>
      <c r="Q942" s="49">
        <f t="shared" si="33"/>
        <v>0</v>
      </c>
      <c r="R942" s="24"/>
      <c r="S942" s="66"/>
      <c r="T942" s="56" t="e">
        <f>IF(ISBLANK(VLOOKUP($E942,'Product Master'!B:F,5,FALSE)),"-",(VLOOKUP($E942,'Product Master'!B:F,5,FALSE)))</f>
        <v>#N/A</v>
      </c>
      <c r="U942" s="140"/>
    </row>
    <row r="943" spans="1:21" ht="15">
      <c r="A943" s="24">
        <f t="shared" si="32"/>
        <v>942</v>
      </c>
      <c r="B943" s="25"/>
      <c r="C943" s="55" t="str">
        <f>IFERROR(VLOOKUP($E943,'Product Master'!B:E,2,),"Enter Data in Product Master")</f>
        <v>Enter Data in Product Master</v>
      </c>
      <c r="D943" s="24" t="e">
        <f>VLOOKUP(E943,'Product Master'!B:G,6,)</f>
        <v>#N/A</v>
      </c>
      <c r="E943" s="24"/>
      <c r="F943" s="24" t="s">
        <v>47</v>
      </c>
      <c r="G943" s="24" t="str">
        <f>IFERROR(VLOOKUP(E943,'Product Master'!B:E,3,),"-")</f>
        <v>-</v>
      </c>
      <c r="H943" s="24" t="str">
        <f>IFERROR(VLOOKUP($E943,'Product Master'!B:E,4,),"-")</f>
        <v>-</v>
      </c>
      <c r="I943" s="24"/>
      <c r="J943" s="25"/>
      <c r="K943" s="67"/>
      <c r="L943" s="24"/>
      <c r="M943" s="24"/>
      <c r="N943" s="24"/>
      <c r="O943" s="24"/>
      <c r="P943" s="49"/>
      <c r="Q943" s="49">
        <f t="shared" si="33"/>
        <v>0</v>
      </c>
      <c r="R943" s="24"/>
      <c r="S943" s="66"/>
      <c r="T943" s="56" t="e">
        <f>IF(ISBLANK(VLOOKUP($E943,'Product Master'!B:F,5,FALSE)),"-",(VLOOKUP($E943,'Product Master'!B:F,5,FALSE)))</f>
        <v>#N/A</v>
      </c>
      <c r="U943" s="140"/>
    </row>
    <row r="944" spans="1:21" ht="15">
      <c r="A944" s="24">
        <f t="shared" si="32"/>
        <v>943</v>
      </c>
      <c r="B944" s="25"/>
      <c r="C944" s="55" t="str">
        <f>IFERROR(VLOOKUP($E944,'Product Master'!B:E,2,),"Enter Data in Product Master")</f>
        <v>Enter Data in Product Master</v>
      </c>
      <c r="D944" s="24" t="e">
        <f>VLOOKUP(E944,'Product Master'!B:G,6,)</f>
        <v>#N/A</v>
      </c>
      <c r="E944" s="24"/>
      <c r="F944" s="24" t="s">
        <v>47</v>
      </c>
      <c r="G944" s="24" t="str">
        <f>IFERROR(VLOOKUP(E944,'Product Master'!B:E,3,),"-")</f>
        <v>-</v>
      </c>
      <c r="H944" s="24" t="str">
        <f>IFERROR(VLOOKUP($E944,'Product Master'!B:E,4,),"-")</f>
        <v>-</v>
      </c>
      <c r="I944" s="24"/>
      <c r="J944" s="25"/>
      <c r="K944" s="67"/>
      <c r="L944" s="24"/>
      <c r="M944" s="24"/>
      <c r="N944" s="24"/>
      <c r="O944" s="24"/>
      <c r="P944" s="49"/>
      <c r="Q944" s="49">
        <f t="shared" si="33"/>
        <v>0</v>
      </c>
      <c r="R944" s="24"/>
      <c r="S944" s="66"/>
      <c r="T944" s="56" t="e">
        <f>IF(ISBLANK(VLOOKUP($E944,'Product Master'!B:F,5,FALSE)),"-",(VLOOKUP($E944,'Product Master'!B:F,5,FALSE)))</f>
        <v>#N/A</v>
      </c>
      <c r="U944" s="140"/>
    </row>
    <row r="945" spans="1:21" ht="15">
      <c r="A945" s="24">
        <f t="shared" si="32"/>
        <v>944</v>
      </c>
      <c r="B945" s="25"/>
      <c r="C945" s="55" t="str">
        <f>IFERROR(VLOOKUP($E945,'Product Master'!B:E,2,),"Enter Data in Product Master")</f>
        <v>Enter Data in Product Master</v>
      </c>
      <c r="D945" s="24" t="e">
        <f>VLOOKUP(E945,'Product Master'!B:G,6,)</f>
        <v>#N/A</v>
      </c>
      <c r="E945" s="24"/>
      <c r="F945" s="24" t="s">
        <v>47</v>
      </c>
      <c r="G945" s="24" t="str">
        <f>IFERROR(VLOOKUP(E945,'Product Master'!B:E,3,),"-")</f>
        <v>-</v>
      </c>
      <c r="H945" s="24" t="str">
        <f>IFERROR(VLOOKUP($E945,'Product Master'!B:E,4,),"-")</f>
        <v>-</v>
      </c>
      <c r="I945" s="24"/>
      <c r="J945" s="25"/>
      <c r="K945" s="67"/>
      <c r="L945" s="24"/>
      <c r="M945" s="24"/>
      <c r="N945" s="24"/>
      <c r="O945" s="24"/>
      <c r="P945" s="49"/>
      <c r="Q945" s="49">
        <f t="shared" si="33"/>
        <v>0</v>
      </c>
      <c r="R945" s="24"/>
      <c r="S945" s="66"/>
      <c r="T945" s="56" t="e">
        <f>IF(ISBLANK(VLOOKUP($E945,'Product Master'!B:F,5,FALSE)),"-",(VLOOKUP($E945,'Product Master'!B:F,5,FALSE)))</f>
        <v>#N/A</v>
      </c>
      <c r="U945" s="140"/>
    </row>
    <row r="946" spans="1:21" ht="15">
      <c r="A946" s="24">
        <f t="shared" si="32"/>
        <v>945</v>
      </c>
      <c r="B946" s="25"/>
      <c r="C946" s="55" t="str">
        <f>IFERROR(VLOOKUP($E946,'Product Master'!B:E,2,),"Enter Data in Product Master")</f>
        <v>Enter Data in Product Master</v>
      </c>
      <c r="D946" s="24" t="e">
        <f>VLOOKUP(E946,'Product Master'!B:G,6,)</f>
        <v>#N/A</v>
      </c>
      <c r="E946" s="24"/>
      <c r="F946" s="24" t="s">
        <v>47</v>
      </c>
      <c r="G946" s="24" t="str">
        <f>IFERROR(VLOOKUP(E946,'Product Master'!B:E,3,),"-")</f>
        <v>-</v>
      </c>
      <c r="H946" s="24" t="str">
        <f>IFERROR(VLOOKUP($E946,'Product Master'!B:E,4,),"-")</f>
        <v>-</v>
      </c>
      <c r="I946" s="24"/>
      <c r="J946" s="25"/>
      <c r="K946" s="67"/>
      <c r="L946" s="24"/>
      <c r="M946" s="24"/>
      <c r="N946" s="24"/>
      <c r="O946" s="24"/>
      <c r="P946" s="49"/>
      <c r="Q946" s="49">
        <f t="shared" si="33"/>
        <v>0</v>
      </c>
      <c r="R946" s="24"/>
      <c r="S946" s="66"/>
      <c r="T946" s="56" t="e">
        <f>IF(ISBLANK(VLOOKUP($E946,'Product Master'!B:F,5,FALSE)),"-",(VLOOKUP($E946,'Product Master'!B:F,5,FALSE)))</f>
        <v>#N/A</v>
      </c>
      <c r="U946" s="140"/>
    </row>
    <row r="947" spans="1:21" ht="15">
      <c r="A947" s="24">
        <f t="shared" si="32"/>
        <v>946</v>
      </c>
      <c r="B947" s="25"/>
      <c r="C947" s="55" t="str">
        <f>IFERROR(VLOOKUP($E947,'Product Master'!B:E,2,),"Enter Data in Product Master")</f>
        <v>Enter Data in Product Master</v>
      </c>
      <c r="D947" s="24" t="e">
        <f>VLOOKUP(E947,'Product Master'!B:G,6,)</f>
        <v>#N/A</v>
      </c>
      <c r="E947" s="24"/>
      <c r="F947" s="24" t="s">
        <v>47</v>
      </c>
      <c r="G947" s="24" t="str">
        <f>IFERROR(VLOOKUP(E947,'Product Master'!B:E,3,),"-")</f>
        <v>-</v>
      </c>
      <c r="H947" s="24" t="str">
        <f>IFERROR(VLOOKUP($E947,'Product Master'!B:E,4,),"-")</f>
        <v>-</v>
      </c>
      <c r="I947" s="24"/>
      <c r="J947" s="25"/>
      <c r="K947" s="67"/>
      <c r="L947" s="24"/>
      <c r="M947" s="24"/>
      <c r="N947" s="24"/>
      <c r="O947" s="24"/>
      <c r="P947" s="49"/>
      <c r="Q947" s="49">
        <f t="shared" si="33"/>
        <v>0</v>
      </c>
      <c r="R947" s="24"/>
      <c r="S947" s="66"/>
      <c r="T947" s="56" t="e">
        <f>IF(ISBLANK(VLOOKUP($E947,'Product Master'!B:F,5,FALSE)),"-",(VLOOKUP($E947,'Product Master'!B:F,5,FALSE)))</f>
        <v>#N/A</v>
      </c>
      <c r="U947" s="140"/>
    </row>
    <row r="948" spans="1:21" ht="15">
      <c r="A948" s="24">
        <f t="shared" si="32"/>
        <v>947</v>
      </c>
      <c r="B948" s="25"/>
      <c r="C948" s="55" t="str">
        <f>IFERROR(VLOOKUP($E948,'Product Master'!B:E,2,),"Enter Data in Product Master")</f>
        <v>Enter Data in Product Master</v>
      </c>
      <c r="D948" s="24" t="e">
        <f>VLOOKUP(E948,'Product Master'!B:G,6,)</f>
        <v>#N/A</v>
      </c>
      <c r="E948" s="24"/>
      <c r="F948" s="24" t="s">
        <v>47</v>
      </c>
      <c r="G948" s="24" t="str">
        <f>IFERROR(VLOOKUP(E948,'Product Master'!B:E,3,),"-")</f>
        <v>-</v>
      </c>
      <c r="H948" s="24" t="str">
        <f>IFERROR(VLOOKUP($E948,'Product Master'!B:E,4,),"-")</f>
        <v>-</v>
      </c>
      <c r="I948" s="24"/>
      <c r="J948" s="25"/>
      <c r="K948" s="67"/>
      <c r="L948" s="24"/>
      <c r="M948" s="24"/>
      <c r="N948" s="24"/>
      <c r="O948" s="24"/>
      <c r="P948" s="49"/>
      <c r="Q948" s="49">
        <f t="shared" si="33"/>
        <v>0</v>
      </c>
      <c r="R948" s="24"/>
      <c r="S948" s="66"/>
      <c r="T948" s="56" t="e">
        <f>IF(ISBLANK(VLOOKUP($E948,'Product Master'!B:F,5,FALSE)),"-",(VLOOKUP($E948,'Product Master'!B:F,5,FALSE)))</f>
        <v>#N/A</v>
      </c>
      <c r="U948" s="140"/>
    </row>
    <row r="949" spans="1:21" ht="15">
      <c r="A949" s="24">
        <f t="shared" si="32"/>
        <v>948</v>
      </c>
      <c r="B949" s="25"/>
      <c r="C949" s="55" t="str">
        <f>IFERROR(VLOOKUP($E949,'Product Master'!B:E,2,),"Enter Data in Product Master")</f>
        <v>Enter Data in Product Master</v>
      </c>
      <c r="D949" s="24" t="e">
        <f>VLOOKUP(E949,'Product Master'!B:G,6,)</f>
        <v>#N/A</v>
      </c>
      <c r="E949" s="24"/>
      <c r="F949" s="24" t="s">
        <v>47</v>
      </c>
      <c r="G949" s="24" t="str">
        <f>IFERROR(VLOOKUP(E949,'Product Master'!B:E,3,),"-")</f>
        <v>-</v>
      </c>
      <c r="H949" s="24" t="str">
        <f>IFERROR(VLOOKUP($E949,'Product Master'!B:E,4,),"-")</f>
        <v>-</v>
      </c>
      <c r="I949" s="24"/>
      <c r="J949" s="25"/>
      <c r="K949" s="67"/>
      <c r="L949" s="24"/>
      <c r="M949" s="24"/>
      <c r="N949" s="24"/>
      <c r="O949" s="24"/>
      <c r="P949" s="49"/>
      <c r="Q949" s="49">
        <f t="shared" si="33"/>
        <v>0</v>
      </c>
      <c r="R949" s="24"/>
      <c r="S949" s="66"/>
      <c r="T949" s="56" t="e">
        <f>IF(ISBLANK(VLOOKUP($E949,'Product Master'!B:F,5,FALSE)),"-",(VLOOKUP($E949,'Product Master'!B:F,5,FALSE)))</f>
        <v>#N/A</v>
      </c>
      <c r="U949" s="140"/>
    </row>
    <row r="950" spans="1:21" ht="15">
      <c r="A950" s="24">
        <f t="shared" si="32"/>
        <v>949</v>
      </c>
      <c r="B950" s="25"/>
      <c r="C950" s="55" t="str">
        <f>IFERROR(VLOOKUP($E950,'Product Master'!B:E,2,),"Enter Data in Product Master")</f>
        <v>Enter Data in Product Master</v>
      </c>
      <c r="D950" s="24" t="e">
        <f>VLOOKUP(E950,'Product Master'!B:G,6,)</f>
        <v>#N/A</v>
      </c>
      <c r="E950" s="24"/>
      <c r="F950" s="24" t="s">
        <v>47</v>
      </c>
      <c r="G950" s="24" t="str">
        <f>IFERROR(VLOOKUP(E950,'Product Master'!B:E,3,),"-")</f>
        <v>-</v>
      </c>
      <c r="H950" s="24" t="str">
        <f>IFERROR(VLOOKUP($E950,'Product Master'!B:E,4,),"-")</f>
        <v>-</v>
      </c>
      <c r="I950" s="24"/>
      <c r="J950" s="25"/>
      <c r="K950" s="67"/>
      <c r="L950" s="24"/>
      <c r="M950" s="24"/>
      <c r="N950" s="24"/>
      <c r="O950" s="24"/>
      <c r="P950" s="49"/>
      <c r="Q950" s="49">
        <f t="shared" si="33"/>
        <v>0</v>
      </c>
      <c r="R950" s="24"/>
      <c r="S950" s="66"/>
      <c r="T950" s="56" t="e">
        <f>IF(ISBLANK(VLOOKUP($E950,'Product Master'!B:F,5,FALSE)),"-",(VLOOKUP($E950,'Product Master'!B:F,5,FALSE)))</f>
        <v>#N/A</v>
      </c>
      <c r="U950" s="140"/>
    </row>
    <row r="951" spans="1:21" ht="15">
      <c r="A951" s="24">
        <f t="shared" si="32"/>
        <v>950</v>
      </c>
      <c r="B951" s="25"/>
      <c r="C951" s="55" t="str">
        <f>IFERROR(VLOOKUP($E951,'Product Master'!B:E,2,),"Enter Data in Product Master")</f>
        <v>Enter Data in Product Master</v>
      </c>
      <c r="D951" s="24" t="e">
        <f>VLOOKUP(E951,'Product Master'!B:G,6,)</f>
        <v>#N/A</v>
      </c>
      <c r="E951" s="24"/>
      <c r="F951" s="24" t="s">
        <v>47</v>
      </c>
      <c r="G951" s="24" t="str">
        <f>IFERROR(VLOOKUP(E951,'Product Master'!B:E,3,),"-")</f>
        <v>-</v>
      </c>
      <c r="H951" s="24" t="str">
        <f>IFERROR(VLOOKUP($E951,'Product Master'!B:E,4,),"-")</f>
        <v>-</v>
      </c>
      <c r="I951" s="24"/>
      <c r="J951" s="25"/>
      <c r="K951" s="67"/>
      <c r="L951" s="24"/>
      <c r="M951" s="24"/>
      <c r="N951" s="24"/>
      <c r="O951" s="24"/>
      <c r="P951" s="49"/>
      <c r="Q951" s="49">
        <f t="shared" si="33"/>
        <v>0</v>
      </c>
      <c r="R951" s="24"/>
      <c r="S951" s="66"/>
      <c r="T951" s="56" t="e">
        <f>IF(ISBLANK(VLOOKUP($E951,'Product Master'!B:F,5,FALSE)),"-",(VLOOKUP($E951,'Product Master'!B:F,5,FALSE)))</f>
        <v>#N/A</v>
      </c>
      <c r="U951" s="140"/>
    </row>
    <row r="952" spans="1:21" ht="15">
      <c r="A952" s="24">
        <f t="shared" si="32"/>
        <v>951</v>
      </c>
      <c r="B952" s="25"/>
      <c r="C952" s="55" t="str">
        <f>IFERROR(VLOOKUP($E952,'Product Master'!B:E,2,),"Enter Data in Product Master")</f>
        <v>Enter Data in Product Master</v>
      </c>
      <c r="D952" s="24" t="e">
        <f>VLOOKUP(E952,'Product Master'!B:G,6,)</f>
        <v>#N/A</v>
      </c>
      <c r="E952" s="24"/>
      <c r="F952" s="24" t="s">
        <v>47</v>
      </c>
      <c r="G952" s="24" t="str">
        <f>IFERROR(VLOOKUP(E952,'Product Master'!B:E,3,),"-")</f>
        <v>-</v>
      </c>
      <c r="H952" s="24" t="str">
        <f>IFERROR(VLOOKUP($E952,'Product Master'!B:E,4,),"-")</f>
        <v>-</v>
      </c>
      <c r="I952" s="24"/>
      <c r="J952" s="25"/>
      <c r="K952" s="67"/>
      <c r="L952" s="24"/>
      <c r="M952" s="24"/>
      <c r="N952" s="24"/>
      <c r="O952" s="24"/>
      <c r="P952" s="49"/>
      <c r="Q952" s="49">
        <f t="shared" si="33"/>
        <v>0</v>
      </c>
      <c r="R952" s="24"/>
      <c r="S952" s="66"/>
      <c r="T952" s="56" t="e">
        <f>IF(ISBLANK(VLOOKUP($E952,'Product Master'!B:F,5,FALSE)),"-",(VLOOKUP($E952,'Product Master'!B:F,5,FALSE)))</f>
        <v>#N/A</v>
      </c>
      <c r="U952" s="140"/>
    </row>
    <row r="953" spans="1:21" ht="15">
      <c r="A953" s="24">
        <f t="shared" si="32"/>
        <v>952</v>
      </c>
      <c r="B953" s="25"/>
      <c r="C953" s="55" t="str">
        <f>IFERROR(VLOOKUP($E953,'Product Master'!B:E,2,),"Enter Data in Product Master")</f>
        <v>Enter Data in Product Master</v>
      </c>
      <c r="D953" s="24" t="e">
        <f>VLOOKUP(E953,'Product Master'!B:G,6,)</f>
        <v>#N/A</v>
      </c>
      <c r="E953" s="24"/>
      <c r="F953" s="24" t="s">
        <v>47</v>
      </c>
      <c r="G953" s="24" t="str">
        <f>IFERROR(VLOOKUP(E953,'Product Master'!B:E,3,),"-")</f>
        <v>-</v>
      </c>
      <c r="H953" s="24" t="str">
        <f>IFERROR(VLOOKUP($E953,'Product Master'!B:E,4,),"-")</f>
        <v>-</v>
      </c>
      <c r="I953" s="24"/>
      <c r="J953" s="25"/>
      <c r="K953" s="67"/>
      <c r="L953" s="24"/>
      <c r="M953" s="24"/>
      <c r="N953" s="24"/>
      <c r="O953" s="24"/>
      <c r="P953" s="49"/>
      <c r="Q953" s="49">
        <f t="shared" si="33"/>
        <v>0</v>
      </c>
      <c r="R953" s="24"/>
      <c r="S953" s="66"/>
      <c r="T953" s="56" t="e">
        <f>IF(ISBLANK(VLOOKUP($E953,'Product Master'!B:F,5,FALSE)),"-",(VLOOKUP($E953,'Product Master'!B:F,5,FALSE)))</f>
        <v>#N/A</v>
      </c>
      <c r="U953" s="140"/>
    </row>
    <row r="954" spans="1:21" ht="15">
      <c r="A954" s="24">
        <f t="shared" si="32"/>
        <v>953</v>
      </c>
      <c r="B954" s="25"/>
      <c r="C954" s="55" t="str">
        <f>IFERROR(VLOOKUP($E954,'Product Master'!B:E,2,),"Enter Data in Product Master")</f>
        <v>Enter Data in Product Master</v>
      </c>
      <c r="D954" s="24" t="e">
        <f>VLOOKUP(E954,'Product Master'!B:G,6,)</f>
        <v>#N/A</v>
      </c>
      <c r="E954" s="24"/>
      <c r="F954" s="24" t="s">
        <v>47</v>
      </c>
      <c r="G954" s="24" t="str">
        <f>IFERROR(VLOOKUP(E954,'Product Master'!B:E,3,),"-")</f>
        <v>-</v>
      </c>
      <c r="H954" s="24" t="str">
        <f>IFERROR(VLOOKUP($E954,'Product Master'!B:E,4,),"-")</f>
        <v>-</v>
      </c>
      <c r="I954" s="24"/>
      <c r="J954" s="25"/>
      <c r="K954" s="67"/>
      <c r="L954" s="24"/>
      <c r="M954" s="24"/>
      <c r="N954" s="24"/>
      <c r="O954" s="24"/>
      <c r="P954" s="49"/>
      <c r="Q954" s="49">
        <f t="shared" si="33"/>
        <v>0</v>
      </c>
      <c r="R954" s="24"/>
      <c r="S954" s="66"/>
      <c r="T954" s="56" t="e">
        <f>IF(ISBLANK(VLOOKUP($E954,'Product Master'!B:F,5,FALSE)),"-",(VLOOKUP($E954,'Product Master'!B:F,5,FALSE)))</f>
        <v>#N/A</v>
      </c>
      <c r="U954" s="140"/>
    </row>
    <row r="955" spans="1:21" ht="15">
      <c r="A955" s="24">
        <f t="shared" si="32"/>
        <v>954</v>
      </c>
      <c r="B955" s="25"/>
      <c r="C955" s="55" t="str">
        <f>IFERROR(VLOOKUP($E955,'Product Master'!B:E,2,),"Enter Data in Product Master")</f>
        <v>Enter Data in Product Master</v>
      </c>
      <c r="D955" s="24" t="e">
        <f>VLOOKUP(E955,'Product Master'!B:G,6,)</f>
        <v>#N/A</v>
      </c>
      <c r="E955" s="24"/>
      <c r="F955" s="24" t="s">
        <v>47</v>
      </c>
      <c r="G955" s="24" t="str">
        <f>IFERROR(VLOOKUP(E955,'Product Master'!B:E,3,),"-")</f>
        <v>-</v>
      </c>
      <c r="H955" s="24" t="str">
        <f>IFERROR(VLOOKUP($E955,'Product Master'!B:E,4,),"-")</f>
        <v>-</v>
      </c>
      <c r="I955" s="24"/>
      <c r="J955" s="25"/>
      <c r="K955" s="67"/>
      <c r="L955" s="24"/>
      <c r="M955" s="24"/>
      <c r="N955" s="24"/>
      <c r="O955" s="24"/>
      <c r="P955" s="49"/>
      <c r="Q955" s="49">
        <f t="shared" si="33"/>
        <v>0</v>
      </c>
      <c r="R955" s="24"/>
      <c r="S955" s="66"/>
      <c r="T955" s="56" t="e">
        <f>IF(ISBLANK(VLOOKUP($E955,'Product Master'!B:F,5,FALSE)),"-",(VLOOKUP($E955,'Product Master'!B:F,5,FALSE)))</f>
        <v>#N/A</v>
      </c>
      <c r="U955" s="140"/>
    </row>
    <row r="956" spans="1:21" ht="15">
      <c r="A956" s="24">
        <f t="shared" si="32"/>
        <v>955</v>
      </c>
      <c r="B956" s="25"/>
      <c r="C956" s="55" t="str">
        <f>IFERROR(VLOOKUP($E956,'Product Master'!B:E,2,),"Enter Data in Product Master")</f>
        <v>Enter Data in Product Master</v>
      </c>
      <c r="D956" s="24" t="e">
        <f>VLOOKUP(E956,'Product Master'!B:G,6,)</f>
        <v>#N/A</v>
      </c>
      <c r="E956" s="24"/>
      <c r="F956" s="24" t="s">
        <v>47</v>
      </c>
      <c r="G956" s="24" t="str">
        <f>IFERROR(VLOOKUP(E956,'Product Master'!B:E,3,),"-")</f>
        <v>-</v>
      </c>
      <c r="H956" s="24" t="str">
        <f>IFERROR(VLOOKUP($E956,'Product Master'!B:E,4,),"-")</f>
        <v>-</v>
      </c>
      <c r="I956" s="24"/>
      <c r="J956" s="25"/>
      <c r="K956" s="67"/>
      <c r="L956" s="24"/>
      <c r="M956" s="24"/>
      <c r="N956" s="24"/>
      <c r="O956" s="24"/>
      <c r="P956" s="49"/>
      <c r="Q956" s="49">
        <f t="shared" si="33"/>
        <v>0</v>
      </c>
      <c r="R956" s="24"/>
      <c r="S956" s="66"/>
      <c r="T956" s="56" t="e">
        <f>IF(ISBLANK(VLOOKUP($E956,'Product Master'!B:F,5,FALSE)),"-",(VLOOKUP($E956,'Product Master'!B:F,5,FALSE)))</f>
        <v>#N/A</v>
      </c>
      <c r="U956" s="140"/>
    </row>
    <row r="957" spans="1:21" ht="15">
      <c r="A957" s="24">
        <f t="shared" si="32"/>
        <v>956</v>
      </c>
      <c r="B957" s="25"/>
      <c r="C957" s="55" t="str">
        <f>IFERROR(VLOOKUP($E957,'Product Master'!B:E,2,),"Enter Data in Product Master")</f>
        <v>Enter Data in Product Master</v>
      </c>
      <c r="D957" s="24" t="e">
        <f>VLOOKUP(E957,'Product Master'!B:G,6,)</f>
        <v>#N/A</v>
      </c>
      <c r="E957" s="24"/>
      <c r="F957" s="24" t="s">
        <v>47</v>
      </c>
      <c r="G957" s="24" t="str">
        <f>IFERROR(VLOOKUP(E957,'Product Master'!B:E,3,),"-")</f>
        <v>-</v>
      </c>
      <c r="H957" s="24" t="str">
        <f>IFERROR(VLOOKUP($E957,'Product Master'!B:E,4,),"-")</f>
        <v>-</v>
      </c>
      <c r="I957" s="24"/>
      <c r="J957" s="25"/>
      <c r="K957" s="67"/>
      <c r="L957" s="24"/>
      <c r="M957" s="24"/>
      <c r="N957" s="24"/>
      <c r="O957" s="24"/>
      <c r="P957" s="49"/>
      <c r="Q957" s="49">
        <f t="shared" si="33"/>
        <v>0</v>
      </c>
      <c r="R957" s="24"/>
      <c r="S957" s="66"/>
      <c r="T957" s="56" t="e">
        <f>IF(ISBLANK(VLOOKUP($E957,'Product Master'!B:F,5,FALSE)),"-",(VLOOKUP($E957,'Product Master'!B:F,5,FALSE)))</f>
        <v>#N/A</v>
      </c>
      <c r="U957" s="140"/>
    </row>
    <row r="958" spans="1:21" ht="15">
      <c r="A958" s="24">
        <f t="shared" si="32"/>
        <v>957</v>
      </c>
      <c r="B958" s="25"/>
      <c r="C958" s="55" t="str">
        <f>IFERROR(VLOOKUP($E958,'Product Master'!B:E,2,),"Enter Data in Product Master")</f>
        <v>Enter Data in Product Master</v>
      </c>
      <c r="D958" s="24" t="e">
        <f>VLOOKUP(E958,'Product Master'!B:G,6,)</f>
        <v>#N/A</v>
      </c>
      <c r="E958" s="24"/>
      <c r="F958" s="24" t="s">
        <v>47</v>
      </c>
      <c r="G958" s="24" t="str">
        <f>IFERROR(VLOOKUP(E958,'Product Master'!B:E,3,),"-")</f>
        <v>-</v>
      </c>
      <c r="H958" s="24" t="str">
        <f>IFERROR(VLOOKUP($E958,'Product Master'!B:E,4,),"-")</f>
        <v>-</v>
      </c>
      <c r="I958" s="24"/>
      <c r="J958" s="25"/>
      <c r="K958" s="67"/>
      <c r="L958" s="24"/>
      <c r="M958" s="24"/>
      <c r="N958" s="24"/>
      <c r="O958" s="24"/>
      <c r="P958" s="49"/>
      <c r="Q958" s="49">
        <f t="shared" si="33"/>
        <v>0</v>
      </c>
      <c r="R958" s="24"/>
      <c r="S958" s="66"/>
      <c r="T958" s="56" t="e">
        <f>IF(ISBLANK(VLOOKUP($E958,'Product Master'!B:F,5,FALSE)),"-",(VLOOKUP($E958,'Product Master'!B:F,5,FALSE)))</f>
        <v>#N/A</v>
      </c>
      <c r="U958" s="140"/>
    </row>
    <row r="959" spans="1:21" ht="15">
      <c r="A959" s="24">
        <f t="shared" si="32"/>
        <v>958</v>
      </c>
      <c r="B959" s="25"/>
      <c r="C959" s="55" t="str">
        <f>IFERROR(VLOOKUP($E959,'Product Master'!B:E,2,),"Enter Data in Product Master")</f>
        <v>Enter Data in Product Master</v>
      </c>
      <c r="D959" s="24" t="e">
        <f>VLOOKUP(E959,'Product Master'!B:G,6,)</f>
        <v>#N/A</v>
      </c>
      <c r="E959" s="24"/>
      <c r="F959" s="24" t="s">
        <v>47</v>
      </c>
      <c r="G959" s="24" t="str">
        <f>IFERROR(VLOOKUP(E959,'Product Master'!B:E,3,),"-")</f>
        <v>-</v>
      </c>
      <c r="H959" s="24" t="str">
        <f>IFERROR(VLOOKUP($E959,'Product Master'!B:E,4,),"-")</f>
        <v>-</v>
      </c>
      <c r="I959" s="24"/>
      <c r="J959" s="25"/>
      <c r="K959" s="67"/>
      <c r="L959" s="24"/>
      <c r="M959" s="24"/>
      <c r="N959" s="24"/>
      <c r="O959" s="24"/>
      <c r="P959" s="49"/>
      <c r="Q959" s="49">
        <f t="shared" si="33"/>
        <v>0</v>
      </c>
      <c r="R959" s="24"/>
      <c r="S959" s="66"/>
      <c r="T959" s="56" t="e">
        <f>IF(ISBLANK(VLOOKUP($E959,'Product Master'!B:F,5,FALSE)),"-",(VLOOKUP($E959,'Product Master'!B:F,5,FALSE)))</f>
        <v>#N/A</v>
      </c>
      <c r="U959" s="140"/>
    </row>
    <row r="960" spans="1:21" ht="15">
      <c r="A960" s="24">
        <f t="shared" si="32"/>
        <v>959</v>
      </c>
      <c r="B960" s="25"/>
      <c r="C960" s="55" t="str">
        <f>IFERROR(VLOOKUP($E960,'Product Master'!B:E,2,),"Enter Data in Product Master")</f>
        <v>Enter Data in Product Master</v>
      </c>
      <c r="D960" s="24" t="e">
        <f>VLOOKUP(E960,'Product Master'!B:G,6,)</f>
        <v>#N/A</v>
      </c>
      <c r="E960" s="24"/>
      <c r="F960" s="24" t="s">
        <v>47</v>
      </c>
      <c r="G960" s="24" t="str">
        <f>IFERROR(VLOOKUP(E960,'Product Master'!B:E,3,),"-")</f>
        <v>-</v>
      </c>
      <c r="H960" s="24" t="str">
        <f>IFERROR(VLOOKUP($E960,'Product Master'!B:E,4,),"-")</f>
        <v>-</v>
      </c>
      <c r="I960" s="24"/>
      <c r="J960" s="25"/>
      <c r="K960" s="67"/>
      <c r="L960" s="24"/>
      <c r="M960" s="24"/>
      <c r="N960" s="24"/>
      <c r="O960" s="24"/>
      <c r="P960" s="49"/>
      <c r="Q960" s="49">
        <f t="shared" si="33"/>
        <v>0</v>
      </c>
      <c r="R960" s="24"/>
      <c r="S960" s="66"/>
      <c r="T960" s="56" t="e">
        <f>IF(ISBLANK(VLOOKUP($E960,'Product Master'!B:F,5,FALSE)),"-",(VLOOKUP($E960,'Product Master'!B:F,5,FALSE)))</f>
        <v>#N/A</v>
      </c>
      <c r="U960" s="140"/>
    </row>
    <row r="961" spans="1:21" ht="15">
      <c r="A961" s="24">
        <f t="shared" si="32"/>
        <v>960</v>
      </c>
      <c r="B961" s="25"/>
      <c r="C961" s="55" t="str">
        <f>IFERROR(VLOOKUP($E961,'Product Master'!B:E,2,),"Enter Data in Product Master")</f>
        <v>Enter Data in Product Master</v>
      </c>
      <c r="D961" s="24" t="e">
        <f>VLOOKUP(E961,'Product Master'!B:G,6,)</f>
        <v>#N/A</v>
      </c>
      <c r="E961" s="24"/>
      <c r="F961" s="24" t="s">
        <v>47</v>
      </c>
      <c r="G961" s="24" t="str">
        <f>IFERROR(VLOOKUP(E961,'Product Master'!B:E,3,),"-")</f>
        <v>-</v>
      </c>
      <c r="H961" s="24" t="str">
        <f>IFERROR(VLOOKUP($E961,'Product Master'!B:E,4,),"-")</f>
        <v>-</v>
      </c>
      <c r="I961" s="24"/>
      <c r="J961" s="25"/>
      <c r="K961" s="67"/>
      <c r="L961" s="24"/>
      <c r="M961" s="24"/>
      <c r="N961" s="24"/>
      <c r="O961" s="24"/>
      <c r="P961" s="49"/>
      <c r="Q961" s="49">
        <f t="shared" si="33"/>
        <v>0</v>
      </c>
      <c r="R961" s="24"/>
      <c r="S961" s="66"/>
      <c r="T961" s="56" t="e">
        <f>IF(ISBLANK(VLOOKUP($E961,'Product Master'!B:F,5,FALSE)),"-",(VLOOKUP($E961,'Product Master'!B:F,5,FALSE)))</f>
        <v>#N/A</v>
      </c>
      <c r="U961" s="140"/>
    </row>
    <row r="962" spans="1:21" ht="15">
      <c r="A962" s="24">
        <f t="shared" si="32"/>
        <v>961</v>
      </c>
      <c r="B962" s="25"/>
      <c r="C962" s="55" t="str">
        <f>IFERROR(VLOOKUP($E962,'Product Master'!B:E,2,),"Enter Data in Product Master")</f>
        <v>Enter Data in Product Master</v>
      </c>
      <c r="D962" s="24" t="e">
        <f>VLOOKUP(E962,'Product Master'!B:G,6,)</f>
        <v>#N/A</v>
      </c>
      <c r="E962" s="24"/>
      <c r="F962" s="24" t="s">
        <v>47</v>
      </c>
      <c r="G962" s="24" t="str">
        <f>IFERROR(VLOOKUP(E962,'Product Master'!B:E,3,),"-")</f>
        <v>-</v>
      </c>
      <c r="H962" s="24" t="str">
        <f>IFERROR(VLOOKUP($E962,'Product Master'!B:E,4,),"-")</f>
        <v>-</v>
      </c>
      <c r="I962" s="24"/>
      <c r="J962" s="25"/>
      <c r="K962" s="67"/>
      <c r="L962" s="24"/>
      <c r="M962" s="24"/>
      <c r="N962" s="24"/>
      <c r="O962" s="24"/>
      <c r="P962" s="49"/>
      <c r="Q962" s="49">
        <f t="shared" si="33"/>
        <v>0</v>
      </c>
      <c r="R962" s="24"/>
      <c r="S962" s="66"/>
      <c r="T962" s="56" t="e">
        <f>IF(ISBLANK(VLOOKUP($E962,'Product Master'!B:F,5,FALSE)),"-",(VLOOKUP($E962,'Product Master'!B:F,5,FALSE)))</f>
        <v>#N/A</v>
      </c>
      <c r="U962" s="140"/>
    </row>
    <row r="963" spans="1:21" ht="15">
      <c r="A963" s="24">
        <f t="shared" si="32"/>
        <v>962</v>
      </c>
      <c r="B963" s="25"/>
      <c r="C963" s="55" t="str">
        <f>IFERROR(VLOOKUP($E963,'Product Master'!B:E,2,),"Enter Data in Product Master")</f>
        <v>Enter Data in Product Master</v>
      </c>
      <c r="D963" s="24" t="e">
        <f>VLOOKUP(E963,'Product Master'!B:G,6,)</f>
        <v>#N/A</v>
      </c>
      <c r="E963" s="24"/>
      <c r="F963" s="24" t="s">
        <v>47</v>
      </c>
      <c r="G963" s="24" t="str">
        <f>IFERROR(VLOOKUP(E963,'Product Master'!B:E,3,),"-")</f>
        <v>-</v>
      </c>
      <c r="H963" s="24" t="str">
        <f>IFERROR(VLOOKUP($E963,'Product Master'!B:E,4,),"-")</f>
        <v>-</v>
      </c>
      <c r="I963" s="24"/>
      <c r="J963" s="25"/>
      <c r="K963" s="67"/>
      <c r="L963" s="24"/>
      <c r="M963" s="24"/>
      <c r="N963" s="24"/>
      <c r="O963" s="24"/>
      <c r="P963" s="49"/>
      <c r="Q963" s="49">
        <f t="shared" si="33"/>
        <v>0</v>
      </c>
      <c r="R963" s="24"/>
      <c r="S963" s="66"/>
      <c r="T963" s="56" t="e">
        <f>IF(ISBLANK(VLOOKUP($E963,'Product Master'!B:F,5,FALSE)),"-",(VLOOKUP($E963,'Product Master'!B:F,5,FALSE)))</f>
        <v>#N/A</v>
      </c>
      <c r="U963" s="140"/>
    </row>
    <row r="964" spans="1:21" ht="15">
      <c r="A964" s="24">
        <f t="shared" ref="A964:A1027" si="34">A963+1</f>
        <v>963</v>
      </c>
      <c r="B964" s="25"/>
      <c r="C964" s="55" t="str">
        <f>IFERROR(VLOOKUP($E964,'Product Master'!B:E,2,),"Enter Data in Product Master")</f>
        <v>Enter Data in Product Master</v>
      </c>
      <c r="D964" s="24" t="e">
        <f>VLOOKUP(E964,'Product Master'!B:G,6,)</f>
        <v>#N/A</v>
      </c>
      <c r="E964" s="24"/>
      <c r="F964" s="24" t="s">
        <v>47</v>
      </c>
      <c r="G964" s="24" t="str">
        <f>IFERROR(VLOOKUP(E964,'Product Master'!B:E,3,),"-")</f>
        <v>-</v>
      </c>
      <c r="H964" s="24" t="str">
        <f>IFERROR(VLOOKUP($E964,'Product Master'!B:E,4,),"-")</f>
        <v>-</v>
      </c>
      <c r="I964" s="24"/>
      <c r="J964" s="25"/>
      <c r="K964" s="67"/>
      <c r="L964" s="24"/>
      <c r="M964" s="24"/>
      <c r="N964" s="24"/>
      <c r="O964" s="24"/>
      <c r="P964" s="49"/>
      <c r="Q964" s="49">
        <f t="shared" si="33"/>
        <v>0</v>
      </c>
      <c r="R964" s="24"/>
      <c r="S964" s="66"/>
      <c r="T964" s="56" t="e">
        <f>IF(ISBLANK(VLOOKUP($E964,'Product Master'!B:F,5,FALSE)),"-",(VLOOKUP($E964,'Product Master'!B:F,5,FALSE)))</f>
        <v>#N/A</v>
      </c>
      <c r="U964" s="140"/>
    </row>
    <row r="965" spans="1:21" ht="15">
      <c r="A965" s="24">
        <f t="shared" si="34"/>
        <v>964</v>
      </c>
      <c r="B965" s="25"/>
      <c r="C965" s="55" t="str">
        <f>IFERROR(VLOOKUP($E965,'Product Master'!B:E,2,),"Enter Data in Product Master")</f>
        <v>Enter Data in Product Master</v>
      </c>
      <c r="D965" s="24" t="e">
        <f>VLOOKUP(E965,'Product Master'!B:G,6,)</f>
        <v>#N/A</v>
      </c>
      <c r="E965" s="24"/>
      <c r="F965" s="24" t="s">
        <v>47</v>
      </c>
      <c r="G965" s="24" t="str">
        <f>IFERROR(VLOOKUP(E965,'Product Master'!B:E,3,),"-")</f>
        <v>-</v>
      </c>
      <c r="H965" s="24" t="str">
        <f>IFERROR(VLOOKUP($E965,'Product Master'!B:E,4,),"-")</f>
        <v>-</v>
      </c>
      <c r="I965" s="24"/>
      <c r="J965" s="25"/>
      <c r="K965" s="67"/>
      <c r="L965" s="24"/>
      <c r="M965" s="24"/>
      <c r="N965" s="24"/>
      <c r="O965" s="24"/>
      <c r="P965" s="49"/>
      <c r="Q965" s="49">
        <f t="shared" si="33"/>
        <v>0</v>
      </c>
      <c r="R965" s="24"/>
      <c r="S965" s="66"/>
      <c r="T965" s="56" t="e">
        <f>IF(ISBLANK(VLOOKUP($E965,'Product Master'!B:F,5,FALSE)),"-",(VLOOKUP($E965,'Product Master'!B:F,5,FALSE)))</f>
        <v>#N/A</v>
      </c>
      <c r="U965" s="140"/>
    </row>
    <row r="966" spans="1:21" ht="15">
      <c r="A966" s="24">
        <f t="shared" si="34"/>
        <v>965</v>
      </c>
      <c r="B966" s="25"/>
      <c r="C966" s="55" t="str">
        <f>IFERROR(VLOOKUP($E966,'Product Master'!B:E,2,),"Enter Data in Product Master")</f>
        <v>Enter Data in Product Master</v>
      </c>
      <c r="D966" s="24" t="e">
        <f>VLOOKUP(E966,'Product Master'!B:G,6,)</f>
        <v>#N/A</v>
      </c>
      <c r="E966" s="24"/>
      <c r="F966" s="24" t="s">
        <v>47</v>
      </c>
      <c r="G966" s="24" t="str">
        <f>IFERROR(VLOOKUP(E966,'Product Master'!B:E,3,),"-")</f>
        <v>-</v>
      </c>
      <c r="H966" s="24" t="str">
        <f>IFERROR(VLOOKUP($E966,'Product Master'!B:E,4,),"-")</f>
        <v>-</v>
      </c>
      <c r="I966" s="24"/>
      <c r="J966" s="25"/>
      <c r="K966" s="67"/>
      <c r="L966" s="24"/>
      <c r="M966" s="24"/>
      <c r="N966" s="24"/>
      <c r="O966" s="24"/>
      <c r="P966" s="49"/>
      <c r="Q966" s="49">
        <f t="shared" si="33"/>
        <v>0</v>
      </c>
      <c r="R966" s="24"/>
      <c r="S966" s="66"/>
      <c r="T966" s="56" t="e">
        <f>IF(ISBLANK(VLOOKUP($E966,'Product Master'!B:F,5,FALSE)),"-",(VLOOKUP($E966,'Product Master'!B:F,5,FALSE)))</f>
        <v>#N/A</v>
      </c>
      <c r="U966" s="140"/>
    </row>
    <row r="967" spans="1:21" ht="15">
      <c r="A967" s="24">
        <f t="shared" si="34"/>
        <v>966</v>
      </c>
      <c r="B967" s="25"/>
      <c r="C967" s="55" t="str">
        <f>IFERROR(VLOOKUP($E967,'Product Master'!B:E,2,),"Enter Data in Product Master")</f>
        <v>Enter Data in Product Master</v>
      </c>
      <c r="D967" s="24" t="e">
        <f>VLOOKUP(E967,'Product Master'!B:G,6,)</f>
        <v>#N/A</v>
      </c>
      <c r="E967" s="24"/>
      <c r="F967" s="24" t="s">
        <v>47</v>
      </c>
      <c r="G967" s="24" t="str">
        <f>IFERROR(VLOOKUP(E967,'Product Master'!B:E,3,),"-")</f>
        <v>-</v>
      </c>
      <c r="H967" s="24" t="str">
        <f>IFERROR(VLOOKUP($E967,'Product Master'!B:E,4,),"-")</f>
        <v>-</v>
      </c>
      <c r="I967" s="24"/>
      <c r="J967" s="25"/>
      <c r="K967" s="67"/>
      <c r="L967" s="24"/>
      <c r="M967" s="24"/>
      <c r="N967" s="24"/>
      <c r="O967" s="24"/>
      <c r="P967" s="49"/>
      <c r="Q967" s="49">
        <f t="shared" si="33"/>
        <v>0</v>
      </c>
      <c r="R967" s="24"/>
      <c r="S967" s="66"/>
      <c r="T967" s="56" t="e">
        <f>IF(ISBLANK(VLOOKUP($E967,'Product Master'!B:F,5,FALSE)),"-",(VLOOKUP($E967,'Product Master'!B:F,5,FALSE)))</f>
        <v>#N/A</v>
      </c>
      <c r="U967" s="140"/>
    </row>
    <row r="968" spans="1:21" ht="15">
      <c r="A968" s="24">
        <f t="shared" si="34"/>
        <v>967</v>
      </c>
      <c r="B968" s="25"/>
      <c r="C968" s="55" t="str">
        <f>IFERROR(VLOOKUP($E968,'Product Master'!B:E,2,),"Enter Data in Product Master")</f>
        <v>Enter Data in Product Master</v>
      </c>
      <c r="D968" s="24" t="e">
        <f>VLOOKUP(E968,'Product Master'!B:G,6,)</f>
        <v>#N/A</v>
      </c>
      <c r="E968" s="24"/>
      <c r="F968" s="24" t="s">
        <v>47</v>
      </c>
      <c r="G968" s="24" t="str">
        <f>IFERROR(VLOOKUP(E968,'Product Master'!B:E,3,),"-")</f>
        <v>-</v>
      </c>
      <c r="H968" s="24" t="str">
        <f>IFERROR(VLOOKUP($E968,'Product Master'!B:E,4,),"-")</f>
        <v>-</v>
      </c>
      <c r="I968" s="24"/>
      <c r="J968" s="25"/>
      <c r="K968" s="67"/>
      <c r="L968" s="24"/>
      <c r="M968" s="24"/>
      <c r="N968" s="24"/>
      <c r="O968" s="24"/>
      <c r="P968" s="49"/>
      <c r="Q968" s="49">
        <f t="shared" ref="Q968:Q1031" si="35">I968*P968</f>
        <v>0</v>
      </c>
      <c r="R968" s="24"/>
      <c r="S968" s="66"/>
      <c r="T968" s="56" t="e">
        <f>IF(ISBLANK(VLOOKUP($E968,'Product Master'!B:F,5,FALSE)),"-",(VLOOKUP($E968,'Product Master'!B:F,5,FALSE)))</f>
        <v>#N/A</v>
      </c>
      <c r="U968" s="140"/>
    </row>
    <row r="969" spans="1:21" ht="15">
      <c r="A969" s="24">
        <f t="shared" si="34"/>
        <v>968</v>
      </c>
      <c r="B969" s="25"/>
      <c r="C969" s="55" t="str">
        <f>IFERROR(VLOOKUP($E969,'Product Master'!B:E,2,),"Enter Data in Product Master")</f>
        <v>Enter Data in Product Master</v>
      </c>
      <c r="D969" s="24" t="e">
        <f>VLOOKUP(E969,'Product Master'!B:G,6,)</f>
        <v>#N/A</v>
      </c>
      <c r="E969" s="24"/>
      <c r="F969" s="24" t="s">
        <v>47</v>
      </c>
      <c r="G969" s="24" t="str">
        <f>IFERROR(VLOOKUP(E969,'Product Master'!B:E,3,),"-")</f>
        <v>-</v>
      </c>
      <c r="H969" s="24" t="str">
        <f>IFERROR(VLOOKUP($E969,'Product Master'!B:E,4,),"-")</f>
        <v>-</v>
      </c>
      <c r="I969" s="24"/>
      <c r="J969" s="25"/>
      <c r="K969" s="67"/>
      <c r="L969" s="24"/>
      <c r="M969" s="24"/>
      <c r="N969" s="24"/>
      <c r="O969" s="24"/>
      <c r="P969" s="49"/>
      <c r="Q969" s="49">
        <f t="shared" si="35"/>
        <v>0</v>
      </c>
      <c r="R969" s="24"/>
      <c r="S969" s="66"/>
      <c r="T969" s="56" t="e">
        <f>IF(ISBLANK(VLOOKUP($E969,'Product Master'!B:F,5,FALSE)),"-",(VLOOKUP($E969,'Product Master'!B:F,5,FALSE)))</f>
        <v>#N/A</v>
      </c>
      <c r="U969" s="140"/>
    </row>
    <row r="970" spans="1:21" ht="15">
      <c r="A970" s="24">
        <f t="shared" si="34"/>
        <v>969</v>
      </c>
      <c r="B970" s="25"/>
      <c r="C970" s="55" t="str">
        <f>IFERROR(VLOOKUP($E970,'Product Master'!B:E,2,),"Enter Data in Product Master")</f>
        <v>Enter Data in Product Master</v>
      </c>
      <c r="D970" s="24" t="e">
        <f>VLOOKUP(E970,'Product Master'!B:G,6,)</f>
        <v>#N/A</v>
      </c>
      <c r="E970" s="24"/>
      <c r="F970" s="24" t="s">
        <v>47</v>
      </c>
      <c r="G970" s="24" t="str">
        <f>IFERROR(VLOOKUP(E970,'Product Master'!B:E,3,),"-")</f>
        <v>-</v>
      </c>
      <c r="H970" s="24" t="str">
        <f>IFERROR(VLOOKUP($E970,'Product Master'!B:E,4,),"-")</f>
        <v>-</v>
      </c>
      <c r="I970" s="24"/>
      <c r="J970" s="25"/>
      <c r="K970" s="67"/>
      <c r="L970" s="24"/>
      <c r="M970" s="24"/>
      <c r="N970" s="24"/>
      <c r="O970" s="24"/>
      <c r="P970" s="49"/>
      <c r="Q970" s="49">
        <f t="shared" si="35"/>
        <v>0</v>
      </c>
      <c r="R970" s="24"/>
      <c r="S970" s="66"/>
      <c r="T970" s="56" t="e">
        <f>IF(ISBLANK(VLOOKUP($E970,'Product Master'!B:F,5,FALSE)),"-",(VLOOKUP($E970,'Product Master'!B:F,5,FALSE)))</f>
        <v>#N/A</v>
      </c>
      <c r="U970" s="140"/>
    </row>
    <row r="971" spans="1:21" ht="15">
      <c r="A971" s="24">
        <f t="shared" si="34"/>
        <v>970</v>
      </c>
      <c r="B971" s="25"/>
      <c r="C971" s="55" t="str">
        <f>IFERROR(VLOOKUP($E971,'Product Master'!B:E,2,),"Enter Data in Product Master")</f>
        <v>Enter Data in Product Master</v>
      </c>
      <c r="D971" s="24" t="e">
        <f>VLOOKUP(E971,'Product Master'!B:G,6,)</f>
        <v>#N/A</v>
      </c>
      <c r="E971" s="24"/>
      <c r="F971" s="24" t="s">
        <v>47</v>
      </c>
      <c r="G971" s="24" t="str">
        <f>IFERROR(VLOOKUP(E971,'Product Master'!B:E,3,),"-")</f>
        <v>-</v>
      </c>
      <c r="H971" s="24" t="str">
        <f>IFERROR(VLOOKUP($E971,'Product Master'!B:E,4,),"-")</f>
        <v>-</v>
      </c>
      <c r="I971" s="24"/>
      <c r="J971" s="25"/>
      <c r="K971" s="67"/>
      <c r="L971" s="24"/>
      <c r="M971" s="24"/>
      <c r="N971" s="24"/>
      <c r="O971" s="24"/>
      <c r="P971" s="49"/>
      <c r="Q971" s="49">
        <f t="shared" si="35"/>
        <v>0</v>
      </c>
      <c r="R971" s="24"/>
      <c r="S971" s="66"/>
      <c r="T971" s="56" t="e">
        <f>IF(ISBLANK(VLOOKUP($E971,'Product Master'!B:F,5,FALSE)),"-",(VLOOKUP($E971,'Product Master'!B:F,5,FALSE)))</f>
        <v>#N/A</v>
      </c>
      <c r="U971" s="140"/>
    </row>
    <row r="972" spans="1:21" ht="15">
      <c r="A972" s="24">
        <f t="shared" si="34"/>
        <v>971</v>
      </c>
      <c r="B972" s="25"/>
      <c r="C972" s="55" t="str">
        <f>IFERROR(VLOOKUP($E972,'Product Master'!B:E,2,),"Enter Data in Product Master")</f>
        <v>Enter Data in Product Master</v>
      </c>
      <c r="D972" s="24" t="e">
        <f>VLOOKUP(E972,'Product Master'!B:G,6,)</f>
        <v>#N/A</v>
      </c>
      <c r="E972" s="24"/>
      <c r="F972" s="24" t="s">
        <v>47</v>
      </c>
      <c r="G972" s="24" t="str">
        <f>IFERROR(VLOOKUP(E972,'Product Master'!B:E,3,),"-")</f>
        <v>-</v>
      </c>
      <c r="H972" s="24" t="str">
        <f>IFERROR(VLOOKUP($E972,'Product Master'!B:E,4,),"-")</f>
        <v>-</v>
      </c>
      <c r="I972" s="24"/>
      <c r="J972" s="25"/>
      <c r="K972" s="67"/>
      <c r="L972" s="24"/>
      <c r="M972" s="24"/>
      <c r="N972" s="24"/>
      <c r="O972" s="24"/>
      <c r="P972" s="49"/>
      <c r="Q972" s="49">
        <f t="shared" si="35"/>
        <v>0</v>
      </c>
      <c r="R972" s="24"/>
      <c r="S972" s="66"/>
      <c r="T972" s="56" t="e">
        <f>IF(ISBLANK(VLOOKUP($E972,'Product Master'!B:F,5,FALSE)),"-",(VLOOKUP($E972,'Product Master'!B:F,5,FALSE)))</f>
        <v>#N/A</v>
      </c>
      <c r="U972" s="140"/>
    </row>
    <row r="973" spans="1:21" ht="15">
      <c r="A973" s="24">
        <f t="shared" si="34"/>
        <v>972</v>
      </c>
      <c r="B973" s="25"/>
      <c r="C973" s="55" t="str">
        <f>IFERROR(VLOOKUP($E973,'Product Master'!B:E,2,),"Enter Data in Product Master")</f>
        <v>Enter Data in Product Master</v>
      </c>
      <c r="D973" s="24" t="e">
        <f>VLOOKUP(E973,'Product Master'!B:G,6,)</f>
        <v>#N/A</v>
      </c>
      <c r="E973" s="24"/>
      <c r="F973" s="24" t="s">
        <v>47</v>
      </c>
      <c r="G973" s="24" t="str">
        <f>IFERROR(VLOOKUP(E973,'Product Master'!B:E,3,),"-")</f>
        <v>-</v>
      </c>
      <c r="H973" s="24" t="str">
        <f>IFERROR(VLOOKUP($E973,'Product Master'!B:E,4,),"-")</f>
        <v>-</v>
      </c>
      <c r="I973" s="24"/>
      <c r="J973" s="25"/>
      <c r="K973" s="67"/>
      <c r="L973" s="24"/>
      <c r="M973" s="24"/>
      <c r="N973" s="24"/>
      <c r="O973" s="24"/>
      <c r="P973" s="49"/>
      <c r="Q973" s="49">
        <f t="shared" si="35"/>
        <v>0</v>
      </c>
      <c r="R973" s="24"/>
      <c r="S973" s="66"/>
      <c r="T973" s="56" t="e">
        <f>IF(ISBLANK(VLOOKUP($E973,'Product Master'!B:F,5,FALSE)),"-",(VLOOKUP($E973,'Product Master'!B:F,5,FALSE)))</f>
        <v>#N/A</v>
      </c>
      <c r="U973" s="140"/>
    </row>
    <row r="974" spans="1:21" ht="15">
      <c r="A974" s="24">
        <f t="shared" si="34"/>
        <v>973</v>
      </c>
      <c r="B974" s="25"/>
      <c r="C974" s="55" t="str">
        <f>IFERROR(VLOOKUP($E974,'Product Master'!B:E,2,),"Enter Data in Product Master")</f>
        <v>Enter Data in Product Master</v>
      </c>
      <c r="D974" s="24" t="e">
        <f>VLOOKUP(E974,'Product Master'!B:G,6,)</f>
        <v>#N/A</v>
      </c>
      <c r="E974" s="24"/>
      <c r="F974" s="24" t="s">
        <v>47</v>
      </c>
      <c r="G974" s="24" t="str">
        <f>IFERROR(VLOOKUP(E974,'Product Master'!B:E,3,),"-")</f>
        <v>-</v>
      </c>
      <c r="H974" s="24" t="str">
        <f>IFERROR(VLOOKUP($E974,'Product Master'!B:E,4,),"-")</f>
        <v>-</v>
      </c>
      <c r="I974" s="24"/>
      <c r="J974" s="25"/>
      <c r="K974" s="67"/>
      <c r="L974" s="24"/>
      <c r="M974" s="24"/>
      <c r="N974" s="24"/>
      <c r="O974" s="24"/>
      <c r="P974" s="49"/>
      <c r="Q974" s="49">
        <f t="shared" si="35"/>
        <v>0</v>
      </c>
      <c r="R974" s="24"/>
      <c r="S974" s="66"/>
      <c r="T974" s="56" t="e">
        <f>IF(ISBLANK(VLOOKUP($E974,'Product Master'!B:F,5,FALSE)),"-",(VLOOKUP($E974,'Product Master'!B:F,5,FALSE)))</f>
        <v>#N/A</v>
      </c>
      <c r="U974" s="140"/>
    </row>
    <row r="975" spans="1:21" ht="15">
      <c r="A975" s="24">
        <f t="shared" si="34"/>
        <v>974</v>
      </c>
      <c r="B975" s="25"/>
      <c r="C975" s="55" t="str">
        <f>IFERROR(VLOOKUP($E975,'Product Master'!B:E,2,),"Enter Data in Product Master")</f>
        <v>Enter Data in Product Master</v>
      </c>
      <c r="D975" s="24" t="e">
        <f>VLOOKUP(E975,'Product Master'!B:G,6,)</f>
        <v>#N/A</v>
      </c>
      <c r="E975" s="24"/>
      <c r="F975" s="24" t="s">
        <v>47</v>
      </c>
      <c r="G975" s="24" t="str">
        <f>IFERROR(VLOOKUP(E975,'Product Master'!B:E,3,),"-")</f>
        <v>-</v>
      </c>
      <c r="H975" s="24" t="str">
        <f>IFERROR(VLOOKUP($E975,'Product Master'!B:E,4,),"-")</f>
        <v>-</v>
      </c>
      <c r="I975" s="24"/>
      <c r="J975" s="25"/>
      <c r="K975" s="67"/>
      <c r="L975" s="24"/>
      <c r="M975" s="24"/>
      <c r="N975" s="24"/>
      <c r="O975" s="24"/>
      <c r="P975" s="49"/>
      <c r="Q975" s="49">
        <f t="shared" si="35"/>
        <v>0</v>
      </c>
      <c r="R975" s="24"/>
      <c r="S975" s="66"/>
      <c r="T975" s="56" t="e">
        <f>IF(ISBLANK(VLOOKUP($E975,'Product Master'!B:F,5,FALSE)),"-",(VLOOKUP($E975,'Product Master'!B:F,5,FALSE)))</f>
        <v>#N/A</v>
      </c>
      <c r="U975" s="140"/>
    </row>
    <row r="976" spans="1:21" ht="15">
      <c r="A976" s="24">
        <f t="shared" si="34"/>
        <v>975</v>
      </c>
      <c r="B976" s="25"/>
      <c r="C976" s="55" t="str">
        <f>IFERROR(VLOOKUP($E976,'Product Master'!B:E,2,),"Enter Data in Product Master")</f>
        <v>Enter Data in Product Master</v>
      </c>
      <c r="D976" s="24" t="e">
        <f>VLOOKUP(E976,'Product Master'!B:G,6,)</f>
        <v>#N/A</v>
      </c>
      <c r="E976" s="24"/>
      <c r="F976" s="24" t="s">
        <v>47</v>
      </c>
      <c r="G976" s="24" t="str">
        <f>IFERROR(VLOOKUP(E976,'Product Master'!B:E,3,),"-")</f>
        <v>-</v>
      </c>
      <c r="H976" s="24" t="str">
        <f>IFERROR(VLOOKUP($E976,'Product Master'!B:E,4,),"-")</f>
        <v>-</v>
      </c>
      <c r="I976" s="24"/>
      <c r="J976" s="25"/>
      <c r="K976" s="67"/>
      <c r="L976" s="24"/>
      <c r="M976" s="24"/>
      <c r="N976" s="24"/>
      <c r="O976" s="24"/>
      <c r="P976" s="49"/>
      <c r="Q976" s="49">
        <f t="shared" si="35"/>
        <v>0</v>
      </c>
      <c r="R976" s="24"/>
      <c r="S976" s="66"/>
      <c r="T976" s="56" t="e">
        <f>IF(ISBLANK(VLOOKUP($E976,'Product Master'!B:F,5,FALSE)),"-",(VLOOKUP($E976,'Product Master'!B:F,5,FALSE)))</f>
        <v>#N/A</v>
      </c>
      <c r="U976" s="140"/>
    </row>
    <row r="977" spans="1:21" ht="15">
      <c r="A977" s="24">
        <f t="shared" si="34"/>
        <v>976</v>
      </c>
      <c r="B977" s="25"/>
      <c r="C977" s="55" t="str">
        <f>IFERROR(VLOOKUP($E977,'Product Master'!B:E,2,),"Enter Data in Product Master")</f>
        <v>Enter Data in Product Master</v>
      </c>
      <c r="D977" s="24" t="e">
        <f>VLOOKUP(E977,'Product Master'!B:G,6,)</f>
        <v>#N/A</v>
      </c>
      <c r="E977" s="24"/>
      <c r="F977" s="24" t="s">
        <v>47</v>
      </c>
      <c r="G977" s="24" t="str">
        <f>IFERROR(VLOOKUP(E977,'Product Master'!B:E,3,),"-")</f>
        <v>-</v>
      </c>
      <c r="H977" s="24" t="str">
        <f>IFERROR(VLOOKUP($E977,'Product Master'!B:E,4,),"-")</f>
        <v>-</v>
      </c>
      <c r="I977" s="24"/>
      <c r="J977" s="25"/>
      <c r="K977" s="67"/>
      <c r="L977" s="24"/>
      <c r="M977" s="24"/>
      <c r="N977" s="24"/>
      <c r="O977" s="24"/>
      <c r="P977" s="49"/>
      <c r="Q977" s="49">
        <f t="shared" si="35"/>
        <v>0</v>
      </c>
      <c r="R977" s="24"/>
      <c r="S977" s="66"/>
      <c r="T977" s="56" t="e">
        <f>IF(ISBLANK(VLOOKUP($E977,'Product Master'!B:F,5,FALSE)),"-",(VLOOKUP($E977,'Product Master'!B:F,5,FALSE)))</f>
        <v>#N/A</v>
      </c>
      <c r="U977" s="140"/>
    </row>
    <row r="978" spans="1:21" ht="15">
      <c r="A978" s="24">
        <f t="shared" si="34"/>
        <v>977</v>
      </c>
      <c r="B978" s="25"/>
      <c r="C978" s="55" t="str">
        <f>IFERROR(VLOOKUP($E978,'Product Master'!B:E,2,),"Enter Data in Product Master")</f>
        <v>Enter Data in Product Master</v>
      </c>
      <c r="D978" s="24" t="e">
        <f>VLOOKUP(E978,'Product Master'!B:G,6,)</f>
        <v>#N/A</v>
      </c>
      <c r="E978" s="24"/>
      <c r="F978" s="24" t="s">
        <v>47</v>
      </c>
      <c r="G978" s="24" t="str">
        <f>IFERROR(VLOOKUP(E978,'Product Master'!B:E,3,),"-")</f>
        <v>-</v>
      </c>
      <c r="H978" s="24" t="str">
        <f>IFERROR(VLOOKUP($E978,'Product Master'!B:E,4,),"-")</f>
        <v>-</v>
      </c>
      <c r="I978" s="24"/>
      <c r="J978" s="25"/>
      <c r="K978" s="67"/>
      <c r="L978" s="24"/>
      <c r="M978" s="24"/>
      <c r="N978" s="24"/>
      <c r="O978" s="24"/>
      <c r="P978" s="49"/>
      <c r="Q978" s="49">
        <f t="shared" si="35"/>
        <v>0</v>
      </c>
      <c r="R978" s="24"/>
      <c r="S978" s="66"/>
      <c r="T978" s="56" t="e">
        <f>IF(ISBLANK(VLOOKUP($E978,'Product Master'!B:F,5,FALSE)),"-",(VLOOKUP($E978,'Product Master'!B:F,5,FALSE)))</f>
        <v>#N/A</v>
      </c>
      <c r="U978" s="140"/>
    </row>
    <row r="979" spans="1:21" ht="15">
      <c r="A979" s="24">
        <f t="shared" si="34"/>
        <v>978</v>
      </c>
      <c r="B979" s="25"/>
      <c r="C979" s="55" t="str">
        <f>IFERROR(VLOOKUP($E979,'Product Master'!B:E,2,),"Enter Data in Product Master")</f>
        <v>Enter Data in Product Master</v>
      </c>
      <c r="D979" s="24" t="e">
        <f>VLOOKUP(E979,'Product Master'!B:G,6,)</f>
        <v>#N/A</v>
      </c>
      <c r="E979" s="24"/>
      <c r="F979" s="24" t="s">
        <v>47</v>
      </c>
      <c r="G979" s="24" t="str">
        <f>IFERROR(VLOOKUP(E979,'Product Master'!B:E,3,),"-")</f>
        <v>-</v>
      </c>
      <c r="H979" s="24" t="str">
        <f>IFERROR(VLOOKUP($E979,'Product Master'!B:E,4,),"-")</f>
        <v>-</v>
      </c>
      <c r="I979" s="24"/>
      <c r="J979" s="25"/>
      <c r="K979" s="67"/>
      <c r="L979" s="24"/>
      <c r="M979" s="24"/>
      <c r="N979" s="24"/>
      <c r="O979" s="24"/>
      <c r="P979" s="49"/>
      <c r="Q979" s="49">
        <f t="shared" si="35"/>
        <v>0</v>
      </c>
      <c r="R979" s="24"/>
      <c r="S979" s="66"/>
      <c r="T979" s="56" t="e">
        <f>IF(ISBLANK(VLOOKUP($E979,'Product Master'!B:F,5,FALSE)),"-",(VLOOKUP($E979,'Product Master'!B:F,5,FALSE)))</f>
        <v>#N/A</v>
      </c>
      <c r="U979" s="140"/>
    </row>
    <row r="980" spans="1:21" ht="15">
      <c r="A980" s="24">
        <f t="shared" si="34"/>
        <v>979</v>
      </c>
      <c r="B980" s="25"/>
      <c r="C980" s="55" t="str">
        <f>IFERROR(VLOOKUP($E980,'Product Master'!B:E,2,),"Enter Data in Product Master")</f>
        <v>Enter Data in Product Master</v>
      </c>
      <c r="D980" s="24" t="e">
        <f>VLOOKUP(E980,'Product Master'!B:G,6,)</f>
        <v>#N/A</v>
      </c>
      <c r="E980" s="24"/>
      <c r="F980" s="24" t="s">
        <v>47</v>
      </c>
      <c r="G980" s="24" t="str">
        <f>IFERROR(VLOOKUP(E980,'Product Master'!B:E,3,),"-")</f>
        <v>-</v>
      </c>
      <c r="H980" s="24" t="str">
        <f>IFERROR(VLOOKUP($E980,'Product Master'!B:E,4,),"-")</f>
        <v>-</v>
      </c>
      <c r="I980" s="24"/>
      <c r="J980" s="25"/>
      <c r="K980" s="67"/>
      <c r="L980" s="24"/>
      <c r="M980" s="24"/>
      <c r="N980" s="24"/>
      <c r="O980" s="24"/>
      <c r="P980" s="49"/>
      <c r="Q980" s="49">
        <f t="shared" si="35"/>
        <v>0</v>
      </c>
      <c r="R980" s="24"/>
      <c r="S980" s="66"/>
      <c r="T980" s="56" t="e">
        <f>IF(ISBLANK(VLOOKUP($E980,'Product Master'!B:F,5,FALSE)),"-",(VLOOKUP($E980,'Product Master'!B:F,5,FALSE)))</f>
        <v>#N/A</v>
      </c>
      <c r="U980" s="140"/>
    </row>
    <row r="981" spans="1:21" ht="15">
      <c r="A981" s="24">
        <f t="shared" si="34"/>
        <v>980</v>
      </c>
      <c r="B981" s="25"/>
      <c r="C981" s="55" t="str">
        <f>IFERROR(VLOOKUP($E981,'Product Master'!B:E,2,),"Enter Data in Product Master")</f>
        <v>Enter Data in Product Master</v>
      </c>
      <c r="D981" s="24" t="e">
        <f>VLOOKUP(E981,'Product Master'!B:G,6,)</f>
        <v>#N/A</v>
      </c>
      <c r="E981" s="24"/>
      <c r="F981" s="24" t="s">
        <v>47</v>
      </c>
      <c r="G981" s="24" t="str">
        <f>IFERROR(VLOOKUP(E981,'Product Master'!B:E,3,),"-")</f>
        <v>-</v>
      </c>
      <c r="H981" s="24" t="str">
        <f>IFERROR(VLOOKUP($E981,'Product Master'!B:E,4,),"-")</f>
        <v>-</v>
      </c>
      <c r="I981" s="24"/>
      <c r="J981" s="25"/>
      <c r="K981" s="67"/>
      <c r="L981" s="24"/>
      <c r="M981" s="24"/>
      <c r="N981" s="24"/>
      <c r="O981" s="24"/>
      <c r="P981" s="49"/>
      <c r="Q981" s="49">
        <f t="shared" si="35"/>
        <v>0</v>
      </c>
      <c r="R981" s="24"/>
      <c r="S981" s="66"/>
      <c r="T981" s="56" t="e">
        <f>IF(ISBLANK(VLOOKUP($E981,'Product Master'!B:F,5,FALSE)),"-",(VLOOKUP($E981,'Product Master'!B:F,5,FALSE)))</f>
        <v>#N/A</v>
      </c>
      <c r="U981" s="140"/>
    </row>
    <row r="982" spans="1:21" ht="15">
      <c r="A982" s="24">
        <f t="shared" si="34"/>
        <v>981</v>
      </c>
      <c r="B982" s="25"/>
      <c r="C982" s="55" t="str">
        <f>IFERROR(VLOOKUP($E982,'Product Master'!B:E,2,),"Enter Data in Product Master")</f>
        <v>Enter Data in Product Master</v>
      </c>
      <c r="D982" s="24" t="e">
        <f>VLOOKUP(E982,'Product Master'!B:G,6,)</f>
        <v>#N/A</v>
      </c>
      <c r="E982" s="24"/>
      <c r="F982" s="24" t="s">
        <v>47</v>
      </c>
      <c r="G982" s="24" t="str">
        <f>IFERROR(VLOOKUP(E982,'Product Master'!B:E,3,),"-")</f>
        <v>-</v>
      </c>
      <c r="H982" s="24" t="str">
        <f>IFERROR(VLOOKUP($E982,'Product Master'!B:E,4,),"-")</f>
        <v>-</v>
      </c>
      <c r="I982" s="24"/>
      <c r="J982" s="25"/>
      <c r="K982" s="67"/>
      <c r="L982" s="24"/>
      <c r="M982" s="24"/>
      <c r="N982" s="24"/>
      <c r="O982" s="24"/>
      <c r="P982" s="49"/>
      <c r="Q982" s="49">
        <f t="shared" si="35"/>
        <v>0</v>
      </c>
      <c r="R982" s="24"/>
      <c r="S982" s="66"/>
      <c r="T982" s="56" t="e">
        <f>IF(ISBLANK(VLOOKUP($E982,'Product Master'!B:F,5,FALSE)),"-",(VLOOKUP($E982,'Product Master'!B:F,5,FALSE)))</f>
        <v>#N/A</v>
      </c>
      <c r="U982" s="140"/>
    </row>
    <row r="983" spans="1:21" ht="15">
      <c r="A983" s="24">
        <f t="shared" si="34"/>
        <v>982</v>
      </c>
      <c r="B983" s="25"/>
      <c r="C983" s="55" t="str">
        <f>IFERROR(VLOOKUP($E983,'Product Master'!B:E,2,),"Enter Data in Product Master")</f>
        <v>Enter Data in Product Master</v>
      </c>
      <c r="D983" s="24" t="e">
        <f>VLOOKUP(E983,'Product Master'!B:G,6,)</f>
        <v>#N/A</v>
      </c>
      <c r="E983" s="24"/>
      <c r="F983" s="24" t="s">
        <v>47</v>
      </c>
      <c r="G983" s="24" t="str">
        <f>IFERROR(VLOOKUP(E983,'Product Master'!B:E,3,),"-")</f>
        <v>-</v>
      </c>
      <c r="H983" s="24" t="str">
        <f>IFERROR(VLOOKUP($E983,'Product Master'!B:E,4,),"-")</f>
        <v>-</v>
      </c>
      <c r="I983" s="24"/>
      <c r="J983" s="25"/>
      <c r="K983" s="67"/>
      <c r="L983" s="24"/>
      <c r="M983" s="24"/>
      <c r="N983" s="24"/>
      <c r="O983" s="24"/>
      <c r="P983" s="49"/>
      <c r="Q983" s="49">
        <f t="shared" si="35"/>
        <v>0</v>
      </c>
      <c r="R983" s="24"/>
      <c r="S983" s="66"/>
      <c r="T983" s="56" t="e">
        <f>IF(ISBLANK(VLOOKUP($E983,'Product Master'!B:F,5,FALSE)),"-",(VLOOKUP($E983,'Product Master'!B:F,5,FALSE)))</f>
        <v>#N/A</v>
      </c>
      <c r="U983" s="140"/>
    </row>
    <row r="984" spans="1:21" ht="15">
      <c r="A984" s="24">
        <f t="shared" si="34"/>
        <v>983</v>
      </c>
      <c r="B984" s="25"/>
      <c r="C984" s="55" t="str">
        <f>IFERROR(VLOOKUP($E984,'Product Master'!B:E,2,),"Enter Data in Product Master")</f>
        <v>Enter Data in Product Master</v>
      </c>
      <c r="D984" s="24" t="e">
        <f>VLOOKUP(E984,'Product Master'!B:G,6,)</f>
        <v>#N/A</v>
      </c>
      <c r="E984" s="24"/>
      <c r="F984" s="24" t="s">
        <v>47</v>
      </c>
      <c r="G984" s="24" t="str">
        <f>IFERROR(VLOOKUP(E984,'Product Master'!B:E,3,),"-")</f>
        <v>-</v>
      </c>
      <c r="H984" s="24" t="str">
        <f>IFERROR(VLOOKUP($E984,'Product Master'!B:E,4,),"-")</f>
        <v>-</v>
      </c>
      <c r="I984" s="24"/>
      <c r="J984" s="25"/>
      <c r="K984" s="67"/>
      <c r="L984" s="24"/>
      <c r="M984" s="24"/>
      <c r="N984" s="24"/>
      <c r="O984" s="24"/>
      <c r="P984" s="49"/>
      <c r="Q984" s="49">
        <f t="shared" si="35"/>
        <v>0</v>
      </c>
      <c r="R984" s="24"/>
      <c r="S984" s="66"/>
      <c r="T984" s="56" t="e">
        <f>IF(ISBLANK(VLOOKUP($E984,'Product Master'!B:F,5,FALSE)),"-",(VLOOKUP($E984,'Product Master'!B:F,5,FALSE)))</f>
        <v>#N/A</v>
      </c>
      <c r="U984" s="140"/>
    </row>
    <row r="985" spans="1:21" ht="15">
      <c r="A985" s="24">
        <f t="shared" si="34"/>
        <v>984</v>
      </c>
      <c r="B985" s="25"/>
      <c r="C985" s="55" t="str">
        <f>IFERROR(VLOOKUP($E985,'Product Master'!B:E,2,),"Enter Data in Product Master")</f>
        <v>Enter Data in Product Master</v>
      </c>
      <c r="D985" s="24" t="e">
        <f>VLOOKUP(E985,'Product Master'!B:G,6,)</f>
        <v>#N/A</v>
      </c>
      <c r="E985" s="24"/>
      <c r="F985" s="24" t="s">
        <v>47</v>
      </c>
      <c r="G985" s="24" t="str">
        <f>IFERROR(VLOOKUP(E985,'Product Master'!B:E,3,),"-")</f>
        <v>-</v>
      </c>
      <c r="H985" s="24" t="str">
        <f>IFERROR(VLOOKUP($E985,'Product Master'!B:E,4,),"-")</f>
        <v>-</v>
      </c>
      <c r="I985" s="24"/>
      <c r="J985" s="25"/>
      <c r="K985" s="67"/>
      <c r="L985" s="24"/>
      <c r="M985" s="24"/>
      <c r="N985" s="24"/>
      <c r="O985" s="24"/>
      <c r="P985" s="49"/>
      <c r="Q985" s="49">
        <f t="shared" si="35"/>
        <v>0</v>
      </c>
      <c r="R985" s="24"/>
      <c r="S985" s="66"/>
      <c r="T985" s="56" t="e">
        <f>IF(ISBLANK(VLOOKUP($E985,'Product Master'!B:F,5,FALSE)),"-",(VLOOKUP($E985,'Product Master'!B:F,5,FALSE)))</f>
        <v>#N/A</v>
      </c>
      <c r="U985" s="140"/>
    </row>
    <row r="986" spans="1:21" ht="15">
      <c r="A986" s="24">
        <f t="shared" si="34"/>
        <v>985</v>
      </c>
      <c r="B986" s="25"/>
      <c r="C986" s="55" t="str">
        <f>IFERROR(VLOOKUP($E986,'Product Master'!B:E,2,),"Enter Data in Product Master")</f>
        <v>Enter Data in Product Master</v>
      </c>
      <c r="D986" s="24" t="e">
        <f>VLOOKUP(E986,'Product Master'!B:G,6,)</f>
        <v>#N/A</v>
      </c>
      <c r="E986" s="24"/>
      <c r="F986" s="24" t="s">
        <v>47</v>
      </c>
      <c r="G986" s="24" t="str">
        <f>IFERROR(VLOOKUP(E986,'Product Master'!B:E,3,),"-")</f>
        <v>-</v>
      </c>
      <c r="H986" s="24" t="str">
        <f>IFERROR(VLOOKUP($E986,'Product Master'!B:E,4,),"-")</f>
        <v>-</v>
      </c>
      <c r="I986" s="24"/>
      <c r="J986" s="25"/>
      <c r="K986" s="67"/>
      <c r="L986" s="24"/>
      <c r="M986" s="24"/>
      <c r="N986" s="24"/>
      <c r="O986" s="24"/>
      <c r="P986" s="49"/>
      <c r="Q986" s="49">
        <f t="shared" si="35"/>
        <v>0</v>
      </c>
      <c r="R986" s="24"/>
      <c r="S986" s="66"/>
      <c r="T986" s="56" t="e">
        <f>IF(ISBLANK(VLOOKUP($E986,'Product Master'!B:F,5,FALSE)),"-",(VLOOKUP($E986,'Product Master'!B:F,5,FALSE)))</f>
        <v>#N/A</v>
      </c>
      <c r="U986" s="140"/>
    </row>
    <row r="987" spans="1:21" ht="15">
      <c r="A987" s="24">
        <f t="shared" si="34"/>
        <v>986</v>
      </c>
      <c r="B987" s="25"/>
      <c r="C987" s="55" t="str">
        <f>IFERROR(VLOOKUP($E987,'Product Master'!B:E,2,),"Enter Data in Product Master")</f>
        <v>Enter Data in Product Master</v>
      </c>
      <c r="D987" s="24" t="e">
        <f>VLOOKUP(E987,'Product Master'!B:G,6,)</f>
        <v>#N/A</v>
      </c>
      <c r="E987" s="24"/>
      <c r="F987" s="24" t="s">
        <v>47</v>
      </c>
      <c r="G987" s="24" t="str">
        <f>IFERROR(VLOOKUP(E987,'Product Master'!B:E,3,),"-")</f>
        <v>-</v>
      </c>
      <c r="H987" s="24" t="str">
        <f>IFERROR(VLOOKUP($E987,'Product Master'!B:E,4,),"-")</f>
        <v>-</v>
      </c>
      <c r="I987" s="24"/>
      <c r="J987" s="25"/>
      <c r="K987" s="67"/>
      <c r="L987" s="24"/>
      <c r="M987" s="24"/>
      <c r="N987" s="24"/>
      <c r="O987" s="24"/>
      <c r="P987" s="49"/>
      <c r="Q987" s="49">
        <f t="shared" si="35"/>
        <v>0</v>
      </c>
      <c r="R987" s="24"/>
      <c r="S987" s="66"/>
      <c r="T987" s="56" t="e">
        <f>IF(ISBLANK(VLOOKUP($E987,'Product Master'!B:F,5,FALSE)),"-",(VLOOKUP($E987,'Product Master'!B:F,5,FALSE)))</f>
        <v>#N/A</v>
      </c>
      <c r="U987" s="140"/>
    </row>
    <row r="988" spans="1:21" ht="15">
      <c r="A988" s="24">
        <f t="shared" si="34"/>
        <v>987</v>
      </c>
      <c r="B988" s="25"/>
      <c r="C988" s="55" t="str">
        <f>IFERROR(VLOOKUP($E988,'Product Master'!B:E,2,),"Enter Data in Product Master")</f>
        <v>Enter Data in Product Master</v>
      </c>
      <c r="D988" s="24" t="e">
        <f>VLOOKUP(E988,'Product Master'!B:G,6,)</f>
        <v>#N/A</v>
      </c>
      <c r="E988" s="24"/>
      <c r="F988" s="24" t="s">
        <v>47</v>
      </c>
      <c r="G988" s="24" t="str">
        <f>IFERROR(VLOOKUP(E988,'Product Master'!B:E,3,),"-")</f>
        <v>-</v>
      </c>
      <c r="H988" s="24" t="str">
        <f>IFERROR(VLOOKUP($E988,'Product Master'!B:E,4,),"-")</f>
        <v>-</v>
      </c>
      <c r="I988" s="24"/>
      <c r="J988" s="25"/>
      <c r="K988" s="67"/>
      <c r="L988" s="24"/>
      <c r="M988" s="24"/>
      <c r="N988" s="24"/>
      <c r="O988" s="24"/>
      <c r="P988" s="49"/>
      <c r="Q988" s="49">
        <f t="shared" si="35"/>
        <v>0</v>
      </c>
      <c r="R988" s="24"/>
      <c r="S988" s="66"/>
      <c r="T988" s="56" t="e">
        <f>IF(ISBLANK(VLOOKUP($E988,'Product Master'!B:F,5,FALSE)),"-",(VLOOKUP($E988,'Product Master'!B:F,5,FALSE)))</f>
        <v>#N/A</v>
      </c>
      <c r="U988" s="140"/>
    </row>
    <row r="989" spans="1:21" ht="15">
      <c r="A989" s="24">
        <f t="shared" si="34"/>
        <v>988</v>
      </c>
      <c r="B989" s="25"/>
      <c r="C989" s="55" t="str">
        <f>IFERROR(VLOOKUP($E989,'Product Master'!B:E,2,),"Enter Data in Product Master")</f>
        <v>Enter Data in Product Master</v>
      </c>
      <c r="D989" s="24" t="e">
        <f>VLOOKUP(E989,'Product Master'!B:G,6,)</f>
        <v>#N/A</v>
      </c>
      <c r="E989" s="24"/>
      <c r="F989" s="24" t="s">
        <v>47</v>
      </c>
      <c r="G989" s="24" t="str">
        <f>IFERROR(VLOOKUP(E989,'Product Master'!B:E,3,),"-")</f>
        <v>-</v>
      </c>
      <c r="H989" s="24" t="str">
        <f>IFERROR(VLOOKUP($E989,'Product Master'!B:E,4,),"-")</f>
        <v>-</v>
      </c>
      <c r="I989" s="24"/>
      <c r="J989" s="25"/>
      <c r="K989" s="67"/>
      <c r="L989" s="24"/>
      <c r="M989" s="24"/>
      <c r="N989" s="24"/>
      <c r="O989" s="24"/>
      <c r="P989" s="49"/>
      <c r="Q989" s="49">
        <f t="shared" si="35"/>
        <v>0</v>
      </c>
      <c r="R989" s="24"/>
      <c r="S989" s="66"/>
      <c r="T989" s="56" t="e">
        <f>IF(ISBLANK(VLOOKUP($E989,'Product Master'!B:F,5,FALSE)),"-",(VLOOKUP($E989,'Product Master'!B:F,5,FALSE)))</f>
        <v>#N/A</v>
      </c>
      <c r="U989" s="140"/>
    </row>
    <row r="990" spans="1:21" ht="15">
      <c r="A990" s="24">
        <f t="shared" si="34"/>
        <v>989</v>
      </c>
      <c r="B990" s="25"/>
      <c r="C990" s="55" t="str">
        <f>IFERROR(VLOOKUP($E990,'Product Master'!B:E,2,),"Enter Data in Product Master")</f>
        <v>Enter Data in Product Master</v>
      </c>
      <c r="D990" s="24" t="e">
        <f>VLOOKUP(E990,'Product Master'!B:G,6,)</f>
        <v>#N/A</v>
      </c>
      <c r="E990" s="24"/>
      <c r="F990" s="24" t="s">
        <v>47</v>
      </c>
      <c r="G990" s="24" t="str">
        <f>IFERROR(VLOOKUP(E990,'Product Master'!B:E,3,),"-")</f>
        <v>-</v>
      </c>
      <c r="H990" s="24" t="str">
        <f>IFERROR(VLOOKUP($E990,'Product Master'!B:E,4,),"-")</f>
        <v>-</v>
      </c>
      <c r="I990" s="24"/>
      <c r="J990" s="25"/>
      <c r="K990" s="67"/>
      <c r="L990" s="24"/>
      <c r="M990" s="24"/>
      <c r="N990" s="24"/>
      <c r="O990" s="24"/>
      <c r="P990" s="49"/>
      <c r="Q990" s="49">
        <f t="shared" si="35"/>
        <v>0</v>
      </c>
      <c r="R990" s="24"/>
      <c r="S990" s="66"/>
      <c r="T990" s="56" t="e">
        <f>IF(ISBLANK(VLOOKUP($E990,'Product Master'!B:F,5,FALSE)),"-",(VLOOKUP($E990,'Product Master'!B:F,5,FALSE)))</f>
        <v>#N/A</v>
      </c>
      <c r="U990" s="140"/>
    </row>
    <row r="991" spans="1:21" ht="15">
      <c r="A991" s="24">
        <f t="shared" si="34"/>
        <v>990</v>
      </c>
      <c r="B991" s="25"/>
      <c r="C991" s="55" t="str">
        <f>IFERROR(VLOOKUP($E991,'Product Master'!B:E,2,),"Enter Data in Product Master")</f>
        <v>Enter Data in Product Master</v>
      </c>
      <c r="D991" s="24" t="e">
        <f>VLOOKUP(E991,'Product Master'!B:G,6,)</f>
        <v>#N/A</v>
      </c>
      <c r="E991" s="24"/>
      <c r="F991" s="24" t="s">
        <v>47</v>
      </c>
      <c r="G991" s="24" t="str">
        <f>IFERROR(VLOOKUP(E991,'Product Master'!B:E,3,),"-")</f>
        <v>-</v>
      </c>
      <c r="H991" s="24" t="str">
        <f>IFERROR(VLOOKUP($E991,'Product Master'!B:E,4,),"-")</f>
        <v>-</v>
      </c>
      <c r="I991" s="24"/>
      <c r="J991" s="25"/>
      <c r="K991" s="67"/>
      <c r="L991" s="24"/>
      <c r="M991" s="24"/>
      <c r="N991" s="24"/>
      <c r="O991" s="24"/>
      <c r="P991" s="49"/>
      <c r="Q991" s="49">
        <f t="shared" si="35"/>
        <v>0</v>
      </c>
      <c r="R991" s="24"/>
      <c r="S991" s="66"/>
      <c r="T991" s="56" t="e">
        <f>IF(ISBLANK(VLOOKUP($E991,'Product Master'!B:F,5,FALSE)),"-",(VLOOKUP($E991,'Product Master'!B:F,5,FALSE)))</f>
        <v>#N/A</v>
      </c>
      <c r="U991" s="140"/>
    </row>
    <row r="992" spans="1:21" ht="15">
      <c r="A992" s="24">
        <f t="shared" si="34"/>
        <v>991</v>
      </c>
      <c r="B992" s="25"/>
      <c r="C992" s="55" t="str">
        <f>IFERROR(VLOOKUP($E992,'Product Master'!B:E,2,),"Enter Data in Product Master")</f>
        <v>Enter Data in Product Master</v>
      </c>
      <c r="D992" s="24" t="e">
        <f>VLOOKUP(E992,'Product Master'!B:G,6,)</f>
        <v>#N/A</v>
      </c>
      <c r="E992" s="24"/>
      <c r="F992" s="24" t="s">
        <v>47</v>
      </c>
      <c r="G992" s="24" t="str">
        <f>IFERROR(VLOOKUP(E992,'Product Master'!B:E,3,),"-")</f>
        <v>-</v>
      </c>
      <c r="H992" s="24" t="str">
        <f>IFERROR(VLOOKUP($E992,'Product Master'!B:E,4,),"-")</f>
        <v>-</v>
      </c>
      <c r="I992" s="24"/>
      <c r="J992" s="25"/>
      <c r="K992" s="67"/>
      <c r="L992" s="24"/>
      <c r="M992" s="24"/>
      <c r="N992" s="24"/>
      <c r="O992" s="24"/>
      <c r="P992" s="49"/>
      <c r="Q992" s="49">
        <f t="shared" si="35"/>
        <v>0</v>
      </c>
      <c r="R992" s="24"/>
      <c r="S992" s="66"/>
      <c r="T992" s="56" t="e">
        <f>IF(ISBLANK(VLOOKUP($E992,'Product Master'!B:F,5,FALSE)),"-",(VLOOKUP($E992,'Product Master'!B:F,5,FALSE)))</f>
        <v>#N/A</v>
      </c>
      <c r="U992" s="140"/>
    </row>
    <row r="993" spans="1:21" ht="15">
      <c r="A993" s="24">
        <f t="shared" si="34"/>
        <v>992</v>
      </c>
      <c r="B993" s="25"/>
      <c r="C993" s="55" t="str">
        <f>IFERROR(VLOOKUP($E993,'Product Master'!B:E,2,),"Enter Data in Product Master")</f>
        <v>Enter Data in Product Master</v>
      </c>
      <c r="D993" s="24" t="e">
        <f>VLOOKUP(E993,'Product Master'!B:G,6,)</f>
        <v>#N/A</v>
      </c>
      <c r="E993" s="24"/>
      <c r="F993" s="24" t="s">
        <v>47</v>
      </c>
      <c r="G993" s="24" t="str">
        <f>IFERROR(VLOOKUP(E993,'Product Master'!B:E,3,),"-")</f>
        <v>-</v>
      </c>
      <c r="H993" s="24" t="str">
        <f>IFERROR(VLOOKUP($E993,'Product Master'!B:E,4,),"-")</f>
        <v>-</v>
      </c>
      <c r="I993" s="24"/>
      <c r="J993" s="25"/>
      <c r="K993" s="67"/>
      <c r="L993" s="24"/>
      <c r="M993" s="24"/>
      <c r="N993" s="24"/>
      <c r="O993" s="24"/>
      <c r="P993" s="49"/>
      <c r="Q993" s="49">
        <f t="shared" si="35"/>
        <v>0</v>
      </c>
      <c r="R993" s="24"/>
      <c r="S993" s="66"/>
      <c r="T993" s="56" t="e">
        <f>IF(ISBLANK(VLOOKUP($E993,'Product Master'!B:F,5,FALSE)),"-",(VLOOKUP($E993,'Product Master'!B:F,5,FALSE)))</f>
        <v>#N/A</v>
      </c>
      <c r="U993" s="140"/>
    </row>
    <row r="994" spans="1:21" ht="15">
      <c r="A994" s="24">
        <f t="shared" si="34"/>
        <v>993</v>
      </c>
      <c r="B994" s="25"/>
      <c r="C994" s="55" t="str">
        <f>IFERROR(VLOOKUP($E994,'Product Master'!B:E,2,),"Enter Data in Product Master")</f>
        <v>Enter Data in Product Master</v>
      </c>
      <c r="D994" s="24" t="e">
        <f>VLOOKUP(E994,'Product Master'!B:G,6,)</f>
        <v>#N/A</v>
      </c>
      <c r="E994" s="24"/>
      <c r="F994" s="24" t="s">
        <v>47</v>
      </c>
      <c r="G994" s="24" t="str">
        <f>IFERROR(VLOOKUP(E994,'Product Master'!B:E,3,),"-")</f>
        <v>-</v>
      </c>
      <c r="H994" s="24" t="str">
        <f>IFERROR(VLOOKUP($E994,'Product Master'!B:E,4,),"-")</f>
        <v>-</v>
      </c>
      <c r="I994" s="24"/>
      <c r="J994" s="25"/>
      <c r="K994" s="67"/>
      <c r="L994" s="24"/>
      <c r="M994" s="24"/>
      <c r="N994" s="24"/>
      <c r="O994" s="24"/>
      <c r="P994" s="49"/>
      <c r="Q994" s="49">
        <f t="shared" si="35"/>
        <v>0</v>
      </c>
      <c r="R994" s="24"/>
      <c r="S994" s="66"/>
      <c r="T994" s="56" t="e">
        <f>IF(ISBLANK(VLOOKUP($E994,'Product Master'!B:F,5,FALSE)),"-",(VLOOKUP($E994,'Product Master'!B:F,5,FALSE)))</f>
        <v>#N/A</v>
      </c>
      <c r="U994" s="140"/>
    </row>
    <row r="995" spans="1:21" ht="15">
      <c r="A995" s="24">
        <f t="shared" si="34"/>
        <v>994</v>
      </c>
      <c r="B995" s="25"/>
      <c r="C995" s="55" t="str">
        <f>IFERROR(VLOOKUP($E995,'Product Master'!B:E,2,),"Enter Data in Product Master")</f>
        <v>Enter Data in Product Master</v>
      </c>
      <c r="D995" s="24" t="e">
        <f>VLOOKUP(E995,'Product Master'!B:G,6,)</f>
        <v>#N/A</v>
      </c>
      <c r="E995" s="24"/>
      <c r="F995" s="24" t="s">
        <v>47</v>
      </c>
      <c r="G995" s="24" t="str">
        <f>IFERROR(VLOOKUP(E995,'Product Master'!B:E,3,),"-")</f>
        <v>-</v>
      </c>
      <c r="H995" s="24" t="str">
        <f>IFERROR(VLOOKUP($E995,'Product Master'!B:E,4,),"-")</f>
        <v>-</v>
      </c>
      <c r="I995" s="24"/>
      <c r="J995" s="25"/>
      <c r="K995" s="67"/>
      <c r="L995" s="24"/>
      <c r="M995" s="24"/>
      <c r="N995" s="24"/>
      <c r="O995" s="24"/>
      <c r="P995" s="49"/>
      <c r="Q995" s="49">
        <f t="shared" si="35"/>
        <v>0</v>
      </c>
      <c r="R995" s="24"/>
      <c r="S995" s="66"/>
      <c r="T995" s="56" t="e">
        <f>IF(ISBLANK(VLOOKUP($E995,'Product Master'!B:F,5,FALSE)),"-",(VLOOKUP($E995,'Product Master'!B:F,5,FALSE)))</f>
        <v>#N/A</v>
      </c>
      <c r="U995" s="140"/>
    </row>
    <row r="996" spans="1:21" ht="15">
      <c r="A996" s="24">
        <f t="shared" si="34"/>
        <v>995</v>
      </c>
      <c r="B996" s="25"/>
      <c r="C996" s="55" t="str">
        <f>IFERROR(VLOOKUP($E996,'Product Master'!B:E,2,),"Enter Data in Product Master")</f>
        <v>Enter Data in Product Master</v>
      </c>
      <c r="D996" s="24" t="e">
        <f>VLOOKUP(E996,'Product Master'!B:G,6,)</f>
        <v>#N/A</v>
      </c>
      <c r="E996" s="24"/>
      <c r="F996" s="24" t="s">
        <v>47</v>
      </c>
      <c r="G996" s="24" t="str">
        <f>IFERROR(VLOOKUP(E996,'Product Master'!B:E,3,),"-")</f>
        <v>-</v>
      </c>
      <c r="H996" s="24" t="str">
        <f>IFERROR(VLOOKUP($E996,'Product Master'!B:E,4,),"-")</f>
        <v>-</v>
      </c>
      <c r="I996" s="24"/>
      <c r="J996" s="25"/>
      <c r="K996" s="67"/>
      <c r="L996" s="24"/>
      <c r="M996" s="24"/>
      <c r="N996" s="24"/>
      <c r="O996" s="24"/>
      <c r="P996" s="49"/>
      <c r="Q996" s="49">
        <f t="shared" si="35"/>
        <v>0</v>
      </c>
      <c r="R996" s="24"/>
      <c r="S996" s="66"/>
      <c r="T996" s="56" t="e">
        <f>IF(ISBLANK(VLOOKUP($E996,'Product Master'!B:F,5,FALSE)),"-",(VLOOKUP($E996,'Product Master'!B:F,5,FALSE)))</f>
        <v>#N/A</v>
      </c>
      <c r="U996" s="140"/>
    </row>
    <row r="997" spans="1:21" ht="15">
      <c r="A997" s="24">
        <f t="shared" si="34"/>
        <v>996</v>
      </c>
      <c r="B997" s="25"/>
      <c r="C997" s="55" t="str">
        <f>IFERROR(VLOOKUP($E997,'Product Master'!B:E,2,),"Enter Data in Product Master")</f>
        <v>Enter Data in Product Master</v>
      </c>
      <c r="D997" s="24" t="e">
        <f>VLOOKUP(E997,'Product Master'!B:G,6,)</f>
        <v>#N/A</v>
      </c>
      <c r="E997" s="24"/>
      <c r="F997" s="24" t="s">
        <v>47</v>
      </c>
      <c r="G997" s="24" t="str">
        <f>IFERROR(VLOOKUP(E997,'Product Master'!B:E,3,),"-")</f>
        <v>-</v>
      </c>
      <c r="H997" s="24" t="str">
        <f>IFERROR(VLOOKUP($E997,'Product Master'!B:E,4,),"-")</f>
        <v>-</v>
      </c>
      <c r="I997" s="24"/>
      <c r="J997" s="25"/>
      <c r="K997" s="67"/>
      <c r="L997" s="24"/>
      <c r="M997" s="24"/>
      <c r="N997" s="24"/>
      <c r="O997" s="24"/>
      <c r="P997" s="49"/>
      <c r="Q997" s="49">
        <f t="shared" si="35"/>
        <v>0</v>
      </c>
      <c r="R997" s="24"/>
      <c r="S997" s="66"/>
      <c r="T997" s="56" t="e">
        <f>IF(ISBLANK(VLOOKUP($E997,'Product Master'!B:F,5,FALSE)),"-",(VLOOKUP($E997,'Product Master'!B:F,5,FALSE)))</f>
        <v>#N/A</v>
      </c>
      <c r="U997" s="140"/>
    </row>
    <row r="998" spans="1:21" ht="15">
      <c r="A998" s="24">
        <f t="shared" si="34"/>
        <v>997</v>
      </c>
      <c r="B998" s="25"/>
      <c r="C998" s="55" t="str">
        <f>IFERROR(VLOOKUP($E998,'Product Master'!B:E,2,),"Enter Data in Product Master")</f>
        <v>Enter Data in Product Master</v>
      </c>
      <c r="D998" s="24" t="e">
        <f>VLOOKUP(E998,'Product Master'!B:G,6,)</f>
        <v>#N/A</v>
      </c>
      <c r="E998" s="24"/>
      <c r="F998" s="24" t="s">
        <v>47</v>
      </c>
      <c r="G998" s="24" t="str">
        <f>IFERROR(VLOOKUP(E998,'Product Master'!B:E,3,),"-")</f>
        <v>-</v>
      </c>
      <c r="H998" s="24" t="str">
        <f>IFERROR(VLOOKUP($E998,'Product Master'!B:E,4,),"-")</f>
        <v>-</v>
      </c>
      <c r="I998" s="24"/>
      <c r="J998" s="25"/>
      <c r="K998" s="67"/>
      <c r="L998" s="24"/>
      <c r="M998" s="24"/>
      <c r="N998" s="24"/>
      <c r="O998" s="24"/>
      <c r="P998" s="49"/>
      <c r="Q998" s="49">
        <f t="shared" si="35"/>
        <v>0</v>
      </c>
      <c r="R998" s="24"/>
      <c r="S998" s="66"/>
      <c r="T998" s="56" t="e">
        <f>IF(ISBLANK(VLOOKUP($E998,'Product Master'!B:F,5,FALSE)),"-",(VLOOKUP($E998,'Product Master'!B:F,5,FALSE)))</f>
        <v>#N/A</v>
      </c>
      <c r="U998" s="140"/>
    </row>
    <row r="999" spans="1:21" ht="15">
      <c r="A999" s="24">
        <f t="shared" si="34"/>
        <v>998</v>
      </c>
      <c r="B999" s="25"/>
      <c r="C999" s="55" t="str">
        <f>IFERROR(VLOOKUP($E999,'Product Master'!B:E,2,),"Enter Data in Product Master")</f>
        <v>Enter Data in Product Master</v>
      </c>
      <c r="D999" s="24" t="e">
        <f>VLOOKUP(E999,'Product Master'!B:G,6,)</f>
        <v>#N/A</v>
      </c>
      <c r="E999" s="24"/>
      <c r="F999" s="24" t="s">
        <v>47</v>
      </c>
      <c r="G999" s="24" t="str">
        <f>IFERROR(VLOOKUP(E999,'Product Master'!B:E,3,),"-")</f>
        <v>-</v>
      </c>
      <c r="H999" s="24" t="str">
        <f>IFERROR(VLOOKUP($E999,'Product Master'!B:E,4,),"-")</f>
        <v>-</v>
      </c>
      <c r="I999" s="24"/>
      <c r="J999" s="25"/>
      <c r="K999" s="67"/>
      <c r="L999" s="24"/>
      <c r="M999" s="24"/>
      <c r="N999" s="24"/>
      <c r="O999" s="24"/>
      <c r="P999" s="49"/>
      <c r="Q999" s="49">
        <f t="shared" si="35"/>
        <v>0</v>
      </c>
      <c r="R999" s="24"/>
      <c r="S999" s="66"/>
      <c r="T999" s="56" t="e">
        <f>IF(ISBLANK(VLOOKUP($E999,'Product Master'!B:F,5,FALSE)),"-",(VLOOKUP($E999,'Product Master'!B:F,5,FALSE)))</f>
        <v>#N/A</v>
      </c>
      <c r="U999" s="140"/>
    </row>
    <row r="1000" spans="1:21" ht="15">
      <c r="A1000" s="24">
        <f t="shared" si="34"/>
        <v>999</v>
      </c>
      <c r="B1000" s="25"/>
      <c r="C1000" s="55" t="str">
        <f>IFERROR(VLOOKUP($E1000,'Product Master'!B:E,2,),"Enter Data in Product Master")</f>
        <v>Enter Data in Product Master</v>
      </c>
      <c r="D1000" s="24" t="e">
        <f>VLOOKUP(E1000,'Product Master'!B:G,6,)</f>
        <v>#N/A</v>
      </c>
      <c r="E1000" s="24"/>
      <c r="F1000" s="24" t="s">
        <v>47</v>
      </c>
      <c r="G1000" s="24" t="str">
        <f>IFERROR(VLOOKUP(E1000,'Product Master'!B:E,3,),"-")</f>
        <v>-</v>
      </c>
      <c r="H1000" s="24" t="str">
        <f>IFERROR(VLOOKUP($E1000,'Product Master'!B:E,4,),"-")</f>
        <v>-</v>
      </c>
      <c r="I1000" s="24"/>
      <c r="J1000" s="25"/>
      <c r="K1000" s="67"/>
      <c r="L1000" s="24"/>
      <c r="M1000" s="24"/>
      <c r="N1000" s="24"/>
      <c r="O1000" s="24"/>
      <c r="P1000" s="49"/>
      <c r="Q1000" s="49">
        <f t="shared" si="35"/>
        <v>0</v>
      </c>
      <c r="R1000" s="24"/>
      <c r="S1000" s="66"/>
      <c r="T1000" s="56" t="e">
        <f>IF(ISBLANK(VLOOKUP($E1000,'Product Master'!B:F,5,FALSE)),"-",(VLOOKUP($E1000,'Product Master'!B:F,5,FALSE)))</f>
        <v>#N/A</v>
      </c>
      <c r="U1000" s="140"/>
    </row>
    <row r="1001" spans="1:21" ht="15">
      <c r="A1001" s="24">
        <f t="shared" si="34"/>
        <v>1000</v>
      </c>
      <c r="B1001" s="25"/>
      <c r="C1001" s="55" t="str">
        <f>IFERROR(VLOOKUP($E1001,'Product Master'!B:E,2,),"Enter Data in Product Master")</f>
        <v>Enter Data in Product Master</v>
      </c>
      <c r="D1001" s="24" t="e">
        <f>VLOOKUP(E1001,'Product Master'!B:G,6,)</f>
        <v>#N/A</v>
      </c>
      <c r="E1001" s="24"/>
      <c r="F1001" s="24" t="s">
        <v>47</v>
      </c>
      <c r="G1001" s="24" t="str">
        <f>IFERROR(VLOOKUP(E1001,'Product Master'!B:E,3,),"-")</f>
        <v>-</v>
      </c>
      <c r="H1001" s="24" t="str">
        <f>IFERROR(VLOOKUP($E1001,'Product Master'!B:E,4,),"-")</f>
        <v>-</v>
      </c>
      <c r="I1001" s="24"/>
      <c r="J1001" s="25"/>
      <c r="K1001" s="67"/>
      <c r="L1001" s="24"/>
      <c r="M1001" s="24"/>
      <c r="N1001" s="24"/>
      <c r="O1001" s="24"/>
      <c r="P1001" s="49"/>
      <c r="Q1001" s="49">
        <f t="shared" si="35"/>
        <v>0</v>
      </c>
      <c r="R1001" s="24"/>
      <c r="S1001" s="66"/>
      <c r="T1001" s="56" t="e">
        <f>IF(ISBLANK(VLOOKUP($E1001,'Product Master'!B:F,5,FALSE)),"-",(VLOOKUP($E1001,'Product Master'!B:F,5,FALSE)))</f>
        <v>#N/A</v>
      </c>
      <c r="U1001" s="140"/>
    </row>
    <row r="1002" spans="1:21" ht="15">
      <c r="A1002" s="24">
        <f t="shared" si="34"/>
        <v>1001</v>
      </c>
      <c r="B1002" s="25"/>
      <c r="C1002" s="55" t="str">
        <f>IFERROR(VLOOKUP($E1002,'Product Master'!B:E,2,),"Enter Data in Product Master")</f>
        <v>Enter Data in Product Master</v>
      </c>
      <c r="D1002" s="24" t="e">
        <f>VLOOKUP(E1002,'Product Master'!B:G,6,)</f>
        <v>#N/A</v>
      </c>
      <c r="E1002" s="24"/>
      <c r="F1002" s="24" t="s">
        <v>47</v>
      </c>
      <c r="G1002" s="24" t="str">
        <f>IFERROR(VLOOKUP(E1002,'Product Master'!B:E,3,),"-")</f>
        <v>-</v>
      </c>
      <c r="H1002" s="24" t="str">
        <f>IFERROR(VLOOKUP($E1002,'Product Master'!B:E,4,),"-")</f>
        <v>-</v>
      </c>
      <c r="I1002" s="24"/>
      <c r="J1002" s="25"/>
      <c r="K1002" s="67"/>
      <c r="L1002" s="24"/>
      <c r="M1002" s="24"/>
      <c r="N1002" s="24"/>
      <c r="O1002" s="24"/>
      <c r="P1002" s="49"/>
      <c r="Q1002" s="49">
        <f t="shared" si="35"/>
        <v>0</v>
      </c>
      <c r="R1002" s="24"/>
      <c r="S1002" s="66"/>
      <c r="T1002" s="56" t="e">
        <f>IF(ISBLANK(VLOOKUP($E1002,'Product Master'!B:F,5,FALSE)),"-",(VLOOKUP($E1002,'Product Master'!B:F,5,FALSE)))</f>
        <v>#N/A</v>
      </c>
      <c r="U1002" s="140"/>
    </row>
    <row r="1003" spans="1:21" ht="15">
      <c r="A1003" s="24">
        <f t="shared" si="34"/>
        <v>1002</v>
      </c>
      <c r="B1003" s="25"/>
      <c r="C1003" s="55" t="str">
        <f>IFERROR(VLOOKUP($E1003,'Product Master'!B:E,2,),"Enter Data in Product Master")</f>
        <v>Enter Data in Product Master</v>
      </c>
      <c r="D1003" s="24" t="e">
        <f>VLOOKUP(E1003,'Product Master'!B:G,6,)</f>
        <v>#N/A</v>
      </c>
      <c r="E1003" s="24"/>
      <c r="F1003" s="24" t="s">
        <v>47</v>
      </c>
      <c r="G1003" s="24" t="str">
        <f>IFERROR(VLOOKUP(E1003,'Product Master'!B:E,3,),"-")</f>
        <v>-</v>
      </c>
      <c r="H1003" s="24" t="str">
        <f>IFERROR(VLOOKUP($E1003,'Product Master'!B:E,4,),"-")</f>
        <v>-</v>
      </c>
      <c r="I1003" s="24"/>
      <c r="J1003" s="25"/>
      <c r="K1003" s="67"/>
      <c r="L1003" s="24"/>
      <c r="M1003" s="24"/>
      <c r="N1003" s="24"/>
      <c r="O1003" s="24"/>
      <c r="P1003" s="49"/>
      <c r="Q1003" s="49">
        <f t="shared" si="35"/>
        <v>0</v>
      </c>
      <c r="R1003" s="24"/>
      <c r="S1003" s="66"/>
      <c r="T1003" s="56" t="e">
        <f>IF(ISBLANK(VLOOKUP($E1003,'Product Master'!B:F,5,FALSE)),"-",(VLOOKUP($E1003,'Product Master'!B:F,5,FALSE)))</f>
        <v>#N/A</v>
      </c>
      <c r="U1003" s="140"/>
    </row>
    <row r="1004" spans="1:21" ht="15">
      <c r="A1004" s="24">
        <f t="shared" si="34"/>
        <v>1003</v>
      </c>
      <c r="B1004" s="25"/>
      <c r="C1004" s="55" t="str">
        <f>IFERROR(VLOOKUP($E1004,'Product Master'!B:E,2,),"Enter Data in Product Master")</f>
        <v>Enter Data in Product Master</v>
      </c>
      <c r="D1004" s="24" t="e">
        <f>VLOOKUP(E1004,'Product Master'!B:G,6,)</f>
        <v>#N/A</v>
      </c>
      <c r="E1004" s="24"/>
      <c r="F1004" s="24" t="s">
        <v>47</v>
      </c>
      <c r="G1004" s="24" t="str">
        <f>IFERROR(VLOOKUP(E1004,'Product Master'!B:E,3,),"-")</f>
        <v>-</v>
      </c>
      <c r="H1004" s="24" t="str">
        <f>IFERROR(VLOOKUP($E1004,'Product Master'!B:E,4,),"-")</f>
        <v>-</v>
      </c>
      <c r="I1004" s="24"/>
      <c r="J1004" s="25"/>
      <c r="K1004" s="67"/>
      <c r="L1004" s="24"/>
      <c r="M1004" s="24"/>
      <c r="N1004" s="24"/>
      <c r="O1004" s="24"/>
      <c r="P1004" s="49"/>
      <c r="Q1004" s="49">
        <f t="shared" si="35"/>
        <v>0</v>
      </c>
      <c r="R1004" s="24"/>
      <c r="S1004" s="66"/>
      <c r="T1004" s="56" t="e">
        <f>IF(ISBLANK(VLOOKUP($E1004,'Product Master'!B:F,5,FALSE)),"-",(VLOOKUP($E1004,'Product Master'!B:F,5,FALSE)))</f>
        <v>#N/A</v>
      </c>
      <c r="U1004" s="140"/>
    </row>
    <row r="1005" spans="1:21" ht="15">
      <c r="A1005" s="24">
        <f t="shared" si="34"/>
        <v>1004</v>
      </c>
      <c r="B1005" s="25"/>
      <c r="C1005" s="55" t="str">
        <f>IFERROR(VLOOKUP($E1005,'Product Master'!B:E,2,),"Enter Data in Product Master")</f>
        <v>Enter Data in Product Master</v>
      </c>
      <c r="D1005" s="24" t="e">
        <f>VLOOKUP(E1005,'Product Master'!B:G,6,)</f>
        <v>#N/A</v>
      </c>
      <c r="E1005" s="24"/>
      <c r="F1005" s="24" t="s">
        <v>47</v>
      </c>
      <c r="G1005" s="24" t="str">
        <f>IFERROR(VLOOKUP(E1005,'Product Master'!B:E,3,),"-")</f>
        <v>-</v>
      </c>
      <c r="H1005" s="24" t="str">
        <f>IFERROR(VLOOKUP($E1005,'Product Master'!B:E,4,),"-")</f>
        <v>-</v>
      </c>
      <c r="I1005" s="24"/>
      <c r="J1005" s="25"/>
      <c r="K1005" s="67"/>
      <c r="L1005" s="24"/>
      <c r="M1005" s="24"/>
      <c r="N1005" s="24"/>
      <c r="O1005" s="24"/>
      <c r="P1005" s="49"/>
      <c r="Q1005" s="49">
        <f t="shared" si="35"/>
        <v>0</v>
      </c>
      <c r="R1005" s="24"/>
      <c r="S1005" s="66"/>
      <c r="T1005" s="56" t="e">
        <f>IF(ISBLANK(VLOOKUP($E1005,'Product Master'!B:F,5,FALSE)),"-",(VLOOKUP($E1005,'Product Master'!B:F,5,FALSE)))</f>
        <v>#N/A</v>
      </c>
      <c r="U1005" s="140"/>
    </row>
    <row r="1006" spans="1:21" ht="15">
      <c r="A1006" s="24">
        <f t="shared" si="34"/>
        <v>1005</v>
      </c>
      <c r="B1006" s="25"/>
      <c r="C1006" s="55" t="str">
        <f>IFERROR(VLOOKUP($E1006,'Product Master'!B:E,2,),"Enter Data in Product Master")</f>
        <v>Enter Data in Product Master</v>
      </c>
      <c r="D1006" s="24" t="e">
        <f>VLOOKUP(E1006,'Product Master'!B:G,6,)</f>
        <v>#N/A</v>
      </c>
      <c r="E1006" s="24"/>
      <c r="F1006" s="24" t="s">
        <v>47</v>
      </c>
      <c r="G1006" s="24" t="str">
        <f>IFERROR(VLOOKUP(E1006,'Product Master'!B:E,3,),"-")</f>
        <v>-</v>
      </c>
      <c r="H1006" s="24" t="str">
        <f>IFERROR(VLOOKUP($E1006,'Product Master'!B:E,4,),"-")</f>
        <v>-</v>
      </c>
      <c r="I1006" s="24"/>
      <c r="J1006" s="25"/>
      <c r="K1006" s="67"/>
      <c r="L1006" s="24"/>
      <c r="M1006" s="24"/>
      <c r="N1006" s="24"/>
      <c r="O1006" s="24"/>
      <c r="P1006" s="49"/>
      <c r="Q1006" s="49">
        <f t="shared" si="35"/>
        <v>0</v>
      </c>
      <c r="R1006" s="24"/>
      <c r="S1006" s="66"/>
      <c r="T1006" s="56" t="e">
        <f>IF(ISBLANK(VLOOKUP($E1006,'Product Master'!B:F,5,FALSE)),"-",(VLOOKUP($E1006,'Product Master'!B:F,5,FALSE)))</f>
        <v>#N/A</v>
      </c>
      <c r="U1006" s="140"/>
    </row>
    <row r="1007" spans="1:21" ht="15">
      <c r="A1007" s="24">
        <f t="shared" si="34"/>
        <v>1006</v>
      </c>
      <c r="B1007" s="25"/>
      <c r="C1007" s="55" t="str">
        <f>IFERROR(VLOOKUP($E1007,'Product Master'!B:E,2,),"Enter Data in Product Master")</f>
        <v>Enter Data in Product Master</v>
      </c>
      <c r="D1007" s="24" t="e">
        <f>VLOOKUP(E1007,'Product Master'!B:G,6,)</f>
        <v>#N/A</v>
      </c>
      <c r="E1007" s="24"/>
      <c r="F1007" s="24" t="s">
        <v>47</v>
      </c>
      <c r="G1007" s="24" t="str">
        <f>IFERROR(VLOOKUP(E1007,'Product Master'!B:E,3,),"-")</f>
        <v>-</v>
      </c>
      <c r="H1007" s="24" t="str">
        <f>IFERROR(VLOOKUP($E1007,'Product Master'!B:E,4,),"-")</f>
        <v>-</v>
      </c>
      <c r="I1007" s="24"/>
      <c r="J1007" s="25"/>
      <c r="K1007" s="67"/>
      <c r="L1007" s="24"/>
      <c r="M1007" s="24"/>
      <c r="N1007" s="24"/>
      <c r="O1007" s="24"/>
      <c r="P1007" s="49"/>
      <c r="Q1007" s="49">
        <f t="shared" si="35"/>
        <v>0</v>
      </c>
      <c r="R1007" s="24"/>
      <c r="S1007" s="66"/>
      <c r="T1007" s="56" t="e">
        <f>IF(ISBLANK(VLOOKUP($E1007,'Product Master'!B:F,5,FALSE)),"-",(VLOOKUP($E1007,'Product Master'!B:F,5,FALSE)))</f>
        <v>#N/A</v>
      </c>
      <c r="U1007" s="140"/>
    </row>
    <row r="1008" spans="1:21" ht="15">
      <c r="A1008" s="24">
        <f t="shared" si="34"/>
        <v>1007</v>
      </c>
      <c r="B1008" s="25"/>
      <c r="C1008" s="55" t="str">
        <f>IFERROR(VLOOKUP($E1008,'Product Master'!B:E,2,),"Enter Data in Product Master")</f>
        <v>Enter Data in Product Master</v>
      </c>
      <c r="D1008" s="24" t="e">
        <f>VLOOKUP(E1008,'Product Master'!B:G,6,)</f>
        <v>#N/A</v>
      </c>
      <c r="E1008" s="24"/>
      <c r="F1008" s="24" t="s">
        <v>47</v>
      </c>
      <c r="G1008" s="24" t="str">
        <f>IFERROR(VLOOKUP(E1008,'Product Master'!B:E,3,),"-")</f>
        <v>-</v>
      </c>
      <c r="H1008" s="24" t="str">
        <f>IFERROR(VLOOKUP($E1008,'Product Master'!B:E,4,),"-")</f>
        <v>-</v>
      </c>
      <c r="I1008" s="24"/>
      <c r="J1008" s="25"/>
      <c r="K1008" s="67"/>
      <c r="L1008" s="24"/>
      <c r="M1008" s="24"/>
      <c r="N1008" s="24"/>
      <c r="O1008" s="24"/>
      <c r="P1008" s="49"/>
      <c r="Q1008" s="49">
        <f t="shared" si="35"/>
        <v>0</v>
      </c>
      <c r="R1008" s="24"/>
      <c r="S1008" s="66"/>
      <c r="T1008" s="56" t="e">
        <f>IF(ISBLANK(VLOOKUP($E1008,'Product Master'!B:F,5,FALSE)),"-",(VLOOKUP($E1008,'Product Master'!B:F,5,FALSE)))</f>
        <v>#N/A</v>
      </c>
      <c r="U1008" s="140"/>
    </row>
    <row r="1009" spans="1:21" ht="15">
      <c r="A1009" s="24">
        <f t="shared" si="34"/>
        <v>1008</v>
      </c>
      <c r="B1009" s="25"/>
      <c r="C1009" s="55" t="str">
        <f>IFERROR(VLOOKUP($E1009,'Product Master'!B:E,2,),"Enter Data in Product Master")</f>
        <v>Enter Data in Product Master</v>
      </c>
      <c r="D1009" s="24" t="e">
        <f>VLOOKUP(E1009,'Product Master'!B:G,6,)</f>
        <v>#N/A</v>
      </c>
      <c r="E1009" s="24"/>
      <c r="F1009" s="24" t="s">
        <v>47</v>
      </c>
      <c r="G1009" s="24" t="str">
        <f>IFERROR(VLOOKUP(E1009,'Product Master'!B:E,3,),"-")</f>
        <v>-</v>
      </c>
      <c r="H1009" s="24" t="str">
        <f>IFERROR(VLOOKUP($E1009,'Product Master'!B:E,4,),"-")</f>
        <v>-</v>
      </c>
      <c r="I1009" s="24"/>
      <c r="J1009" s="25"/>
      <c r="K1009" s="67"/>
      <c r="L1009" s="24"/>
      <c r="M1009" s="24"/>
      <c r="N1009" s="24"/>
      <c r="O1009" s="24"/>
      <c r="P1009" s="49"/>
      <c r="Q1009" s="49">
        <f t="shared" si="35"/>
        <v>0</v>
      </c>
      <c r="R1009" s="24"/>
      <c r="S1009" s="66"/>
      <c r="T1009" s="56" t="e">
        <f>IF(ISBLANK(VLOOKUP($E1009,'Product Master'!B:F,5,FALSE)),"-",(VLOOKUP($E1009,'Product Master'!B:F,5,FALSE)))</f>
        <v>#N/A</v>
      </c>
      <c r="U1009" s="140"/>
    </row>
    <row r="1010" spans="1:21" ht="15">
      <c r="A1010" s="24">
        <f t="shared" si="34"/>
        <v>1009</v>
      </c>
      <c r="B1010" s="25"/>
      <c r="C1010" s="55" t="str">
        <f>IFERROR(VLOOKUP($E1010,'Product Master'!B:E,2,),"Enter Data in Product Master")</f>
        <v>Enter Data in Product Master</v>
      </c>
      <c r="D1010" s="24" t="e">
        <f>VLOOKUP(E1010,'Product Master'!B:G,6,)</f>
        <v>#N/A</v>
      </c>
      <c r="E1010" s="24"/>
      <c r="F1010" s="24" t="s">
        <v>47</v>
      </c>
      <c r="G1010" s="24" t="str">
        <f>IFERROR(VLOOKUP(E1010,'Product Master'!B:E,3,),"-")</f>
        <v>-</v>
      </c>
      <c r="H1010" s="24" t="str">
        <f>IFERROR(VLOOKUP($E1010,'Product Master'!B:E,4,),"-")</f>
        <v>-</v>
      </c>
      <c r="I1010" s="24"/>
      <c r="J1010" s="25"/>
      <c r="K1010" s="67"/>
      <c r="L1010" s="24"/>
      <c r="M1010" s="24"/>
      <c r="N1010" s="24"/>
      <c r="O1010" s="24"/>
      <c r="P1010" s="49"/>
      <c r="Q1010" s="49">
        <f t="shared" si="35"/>
        <v>0</v>
      </c>
      <c r="R1010" s="24"/>
      <c r="S1010" s="66"/>
      <c r="T1010" s="56" t="e">
        <f>IF(ISBLANK(VLOOKUP($E1010,'Product Master'!B:F,5,FALSE)),"-",(VLOOKUP($E1010,'Product Master'!B:F,5,FALSE)))</f>
        <v>#N/A</v>
      </c>
      <c r="U1010" s="140"/>
    </row>
    <row r="1011" spans="1:21" ht="15">
      <c r="A1011" s="24">
        <f t="shared" si="34"/>
        <v>1010</v>
      </c>
      <c r="B1011" s="25"/>
      <c r="C1011" s="55" t="str">
        <f>IFERROR(VLOOKUP($E1011,'Product Master'!B:E,2,),"Enter Data in Product Master")</f>
        <v>Enter Data in Product Master</v>
      </c>
      <c r="D1011" s="24" t="e">
        <f>VLOOKUP(E1011,'Product Master'!B:G,6,)</f>
        <v>#N/A</v>
      </c>
      <c r="E1011" s="24"/>
      <c r="F1011" s="24" t="s">
        <v>47</v>
      </c>
      <c r="G1011" s="24" t="str">
        <f>IFERROR(VLOOKUP(E1011,'Product Master'!B:E,3,),"-")</f>
        <v>-</v>
      </c>
      <c r="H1011" s="24" t="str">
        <f>IFERROR(VLOOKUP($E1011,'Product Master'!B:E,4,),"-")</f>
        <v>-</v>
      </c>
      <c r="I1011" s="24"/>
      <c r="J1011" s="25"/>
      <c r="K1011" s="67"/>
      <c r="L1011" s="24"/>
      <c r="M1011" s="24"/>
      <c r="N1011" s="24"/>
      <c r="O1011" s="24"/>
      <c r="P1011" s="49"/>
      <c r="Q1011" s="49">
        <f t="shared" si="35"/>
        <v>0</v>
      </c>
      <c r="R1011" s="24"/>
      <c r="S1011" s="66"/>
      <c r="T1011" s="56" t="e">
        <f>IF(ISBLANK(VLOOKUP($E1011,'Product Master'!B:F,5,FALSE)),"-",(VLOOKUP($E1011,'Product Master'!B:F,5,FALSE)))</f>
        <v>#N/A</v>
      </c>
      <c r="U1011" s="140"/>
    </row>
    <row r="1012" spans="1:21" ht="15">
      <c r="A1012" s="24">
        <f t="shared" si="34"/>
        <v>1011</v>
      </c>
      <c r="B1012" s="25"/>
      <c r="C1012" s="55" t="str">
        <f>IFERROR(VLOOKUP($E1012,'Product Master'!B:E,2,),"Enter Data in Product Master")</f>
        <v>Enter Data in Product Master</v>
      </c>
      <c r="D1012" s="24" t="e">
        <f>VLOOKUP(E1012,'Product Master'!B:G,6,)</f>
        <v>#N/A</v>
      </c>
      <c r="E1012" s="24"/>
      <c r="F1012" s="24" t="s">
        <v>47</v>
      </c>
      <c r="G1012" s="24" t="str">
        <f>IFERROR(VLOOKUP(E1012,'Product Master'!B:E,3,),"-")</f>
        <v>-</v>
      </c>
      <c r="H1012" s="24" t="str">
        <f>IFERROR(VLOOKUP($E1012,'Product Master'!B:E,4,),"-")</f>
        <v>-</v>
      </c>
      <c r="I1012" s="24"/>
      <c r="J1012" s="25"/>
      <c r="K1012" s="67"/>
      <c r="L1012" s="24"/>
      <c r="M1012" s="24"/>
      <c r="N1012" s="24"/>
      <c r="O1012" s="24"/>
      <c r="P1012" s="49"/>
      <c r="Q1012" s="49">
        <f t="shared" si="35"/>
        <v>0</v>
      </c>
      <c r="R1012" s="24"/>
      <c r="S1012" s="66"/>
      <c r="T1012" s="56" t="e">
        <f>IF(ISBLANK(VLOOKUP($E1012,'Product Master'!B:F,5,FALSE)),"-",(VLOOKUP($E1012,'Product Master'!B:F,5,FALSE)))</f>
        <v>#N/A</v>
      </c>
      <c r="U1012" s="140"/>
    </row>
    <row r="1013" spans="1:21" ht="15">
      <c r="A1013" s="24">
        <f t="shared" si="34"/>
        <v>1012</v>
      </c>
      <c r="B1013" s="25"/>
      <c r="C1013" s="55" t="str">
        <f>IFERROR(VLOOKUP($E1013,'Product Master'!B:E,2,),"Enter Data in Product Master")</f>
        <v>Enter Data in Product Master</v>
      </c>
      <c r="D1013" s="24" t="e">
        <f>VLOOKUP(E1013,'Product Master'!B:G,6,)</f>
        <v>#N/A</v>
      </c>
      <c r="E1013" s="24"/>
      <c r="F1013" s="24" t="s">
        <v>47</v>
      </c>
      <c r="G1013" s="24" t="str">
        <f>IFERROR(VLOOKUP(E1013,'Product Master'!B:E,3,),"-")</f>
        <v>-</v>
      </c>
      <c r="H1013" s="24" t="str">
        <f>IFERROR(VLOOKUP($E1013,'Product Master'!B:E,4,),"-")</f>
        <v>-</v>
      </c>
      <c r="I1013" s="24"/>
      <c r="J1013" s="25"/>
      <c r="K1013" s="67"/>
      <c r="L1013" s="24"/>
      <c r="M1013" s="24"/>
      <c r="N1013" s="24"/>
      <c r="O1013" s="24"/>
      <c r="P1013" s="49"/>
      <c r="Q1013" s="49">
        <f t="shared" si="35"/>
        <v>0</v>
      </c>
      <c r="R1013" s="24"/>
      <c r="S1013" s="66"/>
      <c r="T1013" s="56" t="e">
        <f>IF(ISBLANK(VLOOKUP($E1013,'Product Master'!B:F,5,FALSE)),"-",(VLOOKUP($E1013,'Product Master'!B:F,5,FALSE)))</f>
        <v>#N/A</v>
      </c>
      <c r="U1013" s="140"/>
    </row>
    <row r="1014" spans="1:21" ht="15">
      <c r="A1014" s="24">
        <f t="shared" si="34"/>
        <v>1013</v>
      </c>
      <c r="B1014" s="25"/>
      <c r="C1014" s="55" t="str">
        <f>IFERROR(VLOOKUP($E1014,'Product Master'!B:E,2,),"Enter Data in Product Master")</f>
        <v>Enter Data in Product Master</v>
      </c>
      <c r="D1014" s="24" t="e">
        <f>VLOOKUP(E1014,'Product Master'!B:G,6,)</f>
        <v>#N/A</v>
      </c>
      <c r="E1014" s="24"/>
      <c r="F1014" s="24" t="s">
        <v>47</v>
      </c>
      <c r="G1014" s="24" t="str">
        <f>IFERROR(VLOOKUP(E1014,'Product Master'!B:E,3,),"-")</f>
        <v>-</v>
      </c>
      <c r="H1014" s="24" t="str">
        <f>IFERROR(VLOOKUP($E1014,'Product Master'!B:E,4,),"-")</f>
        <v>-</v>
      </c>
      <c r="I1014" s="24"/>
      <c r="J1014" s="25"/>
      <c r="K1014" s="67"/>
      <c r="L1014" s="24"/>
      <c r="M1014" s="24"/>
      <c r="N1014" s="24"/>
      <c r="O1014" s="24"/>
      <c r="P1014" s="49"/>
      <c r="Q1014" s="49">
        <f t="shared" si="35"/>
        <v>0</v>
      </c>
      <c r="R1014" s="24"/>
      <c r="S1014" s="66"/>
      <c r="T1014" s="56" t="e">
        <f>IF(ISBLANK(VLOOKUP($E1014,'Product Master'!B:F,5,FALSE)),"-",(VLOOKUP($E1014,'Product Master'!B:F,5,FALSE)))</f>
        <v>#N/A</v>
      </c>
      <c r="U1014" s="140"/>
    </row>
    <row r="1015" spans="1:21" ht="15">
      <c r="A1015" s="24">
        <f t="shared" si="34"/>
        <v>1014</v>
      </c>
      <c r="B1015" s="25"/>
      <c r="C1015" s="55" t="str">
        <f>IFERROR(VLOOKUP($E1015,'Product Master'!B:E,2,),"Enter Data in Product Master")</f>
        <v>Enter Data in Product Master</v>
      </c>
      <c r="D1015" s="24" t="e">
        <f>VLOOKUP(E1015,'Product Master'!B:G,6,)</f>
        <v>#N/A</v>
      </c>
      <c r="E1015" s="24"/>
      <c r="F1015" s="24" t="s">
        <v>47</v>
      </c>
      <c r="G1015" s="24" t="str">
        <f>IFERROR(VLOOKUP(E1015,'Product Master'!B:E,3,),"-")</f>
        <v>-</v>
      </c>
      <c r="H1015" s="24" t="str">
        <f>IFERROR(VLOOKUP($E1015,'Product Master'!B:E,4,),"-")</f>
        <v>-</v>
      </c>
      <c r="I1015" s="24"/>
      <c r="J1015" s="25"/>
      <c r="K1015" s="67"/>
      <c r="L1015" s="24"/>
      <c r="M1015" s="24"/>
      <c r="N1015" s="24"/>
      <c r="O1015" s="24"/>
      <c r="P1015" s="49"/>
      <c r="Q1015" s="49">
        <f t="shared" si="35"/>
        <v>0</v>
      </c>
      <c r="R1015" s="24"/>
      <c r="S1015" s="66"/>
      <c r="T1015" s="56" t="e">
        <f>IF(ISBLANK(VLOOKUP($E1015,'Product Master'!B:F,5,FALSE)),"-",(VLOOKUP($E1015,'Product Master'!B:F,5,FALSE)))</f>
        <v>#N/A</v>
      </c>
      <c r="U1015" s="140"/>
    </row>
    <row r="1016" spans="1:21" ht="15">
      <c r="A1016" s="24">
        <f t="shared" si="34"/>
        <v>1015</v>
      </c>
      <c r="B1016" s="25"/>
      <c r="C1016" s="55" t="str">
        <f>IFERROR(VLOOKUP($E1016,'Product Master'!B:E,2,),"Enter Data in Product Master")</f>
        <v>Enter Data in Product Master</v>
      </c>
      <c r="D1016" s="24" t="e">
        <f>VLOOKUP(E1016,'Product Master'!B:G,6,)</f>
        <v>#N/A</v>
      </c>
      <c r="E1016" s="24"/>
      <c r="F1016" s="24" t="s">
        <v>47</v>
      </c>
      <c r="G1016" s="24" t="str">
        <f>IFERROR(VLOOKUP(E1016,'Product Master'!B:E,3,),"-")</f>
        <v>-</v>
      </c>
      <c r="H1016" s="24" t="str">
        <f>IFERROR(VLOOKUP($E1016,'Product Master'!B:E,4,),"-")</f>
        <v>-</v>
      </c>
      <c r="I1016" s="24"/>
      <c r="J1016" s="25"/>
      <c r="K1016" s="67"/>
      <c r="L1016" s="24"/>
      <c r="M1016" s="24"/>
      <c r="N1016" s="24"/>
      <c r="O1016" s="24"/>
      <c r="P1016" s="49"/>
      <c r="Q1016" s="49">
        <f t="shared" si="35"/>
        <v>0</v>
      </c>
      <c r="R1016" s="24"/>
      <c r="S1016" s="66"/>
      <c r="T1016" s="56" t="e">
        <f>IF(ISBLANK(VLOOKUP($E1016,'Product Master'!B:F,5,FALSE)),"-",(VLOOKUP($E1016,'Product Master'!B:F,5,FALSE)))</f>
        <v>#N/A</v>
      </c>
      <c r="U1016" s="140"/>
    </row>
    <row r="1017" spans="1:21" ht="15">
      <c r="A1017" s="24">
        <f t="shared" si="34"/>
        <v>1016</v>
      </c>
      <c r="B1017" s="25"/>
      <c r="C1017" s="55" t="str">
        <f>IFERROR(VLOOKUP($E1017,'Product Master'!B:E,2,),"Enter Data in Product Master")</f>
        <v>Enter Data in Product Master</v>
      </c>
      <c r="D1017" s="24" t="e">
        <f>VLOOKUP(E1017,'Product Master'!B:G,6,)</f>
        <v>#N/A</v>
      </c>
      <c r="E1017" s="24"/>
      <c r="F1017" s="24" t="s">
        <v>47</v>
      </c>
      <c r="G1017" s="24" t="str">
        <f>IFERROR(VLOOKUP(E1017,'Product Master'!B:E,3,),"-")</f>
        <v>-</v>
      </c>
      <c r="H1017" s="24" t="str">
        <f>IFERROR(VLOOKUP($E1017,'Product Master'!B:E,4,),"-")</f>
        <v>-</v>
      </c>
      <c r="I1017" s="24"/>
      <c r="J1017" s="25"/>
      <c r="K1017" s="67"/>
      <c r="L1017" s="24"/>
      <c r="M1017" s="24"/>
      <c r="N1017" s="24"/>
      <c r="O1017" s="24"/>
      <c r="P1017" s="49"/>
      <c r="Q1017" s="49">
        <f t="shared" si="35"/>
        <v>0</v>
      </c>
      <c r="R1017" s="24"/>
      <c r="S1017" s="66"/>
      <c r="T1017" s="56" t="e">
        <f>IF(ISBLANK(VLOOKUP($E1017,'Product Master'!B:F,5,FALSE)),"-",(VLOOKUP($E1017,'Product Master'!B:F,5,FALSE)))</f>
        <v>#N/A</v>
      </c>
      <c r="U1017" s="140"/>
    </row>
    <row r="1018" spans="1:21" ht="15">
      <c r="A1018" s="24">
        <f t="shared" si="34"/>
        <v>1017</v>
      </c>
      <c r="B1018" s="25"/>
      <c r="C1018" s="55" t="str">
        <f>IFERROR(VLOOKUP($E1018,'Product Master'!B:E,2,),"Enter Data in Product Master")</f>
        <v>Enter Data in Product Master</v>
      </c>
      <c r="D1018" s="24" t="e">
        <f>VLOOKUP(E1018,'Product Master'!B:G,6,)</f>
        <v>#N/A</v>
      </c>
      <c r="E1018" s="24"/>
      <c r="F1018" s="24" t="s">
        <v>47</v>
      </c>
      <c r="G1018" s="24" t="str">
        <f>IFERROR(VLOOKUP(E1018,'Product Master'!B:E,3,),"-")</f>
        <v>-</v>
      </c>
      <c r="H1018" s="24" t="str">
        <f>IFERROR(VLOOKUP($E1018,'Product Master'!B:E,4,),"-")</f>
        <v>-</v>
      </c>
      <c r="I1018" s="24"/>
      <c r="J1018" s="25"/>
      <c r="K1018" s="67"/>
      <c r="L1018" s="24"/>
      <c r="M1018" s="24"/>
      <c r="N1018" s="24"/>
      <c r="O1018" s="24"/>
      <c r="P1018" s="49"/>
      <c r="Q1018" s="49">
        <f t="shared" si="35"/>
        <v>0</v>
      </c>
      <c r="R1018" s="24"/>
      <c r="S1018" s="66"/>
      <c r="T1018" s="56" t="e">
        <f>IF(ISBLANK(VLOOKUP($E1018,'Product Master'!B:F,5,FALSE)),"-",(VLOOKUP($E1018,'Product Master'!B:F,5,FALSE)))</f>
        <v>#N/A</v>
      </c>
      <c r="U1018" s="140"/>
    </row>
    <row r="1019" spans="1:21" ht="15">
      <c r="A1019" s="24">
        <f t="shared" si="34"/>
        <v>1018</v>
      </c>
      <c r="B1019" s="25"/>
      <c r="C1019" s="55" t="str">
        <f>IFERROR(VLOOKUP($E1019,'Product Master'!B:E,2,),"Enter Data in Product Master")</f>
        <v>Enter Data in Product Master</v>
      </c>
      <c r="D1019" s="24" t="e">
        <f>VLOOKUP(E1019,'Product Master'!B:G,6,)</f>
        <v>#N/A</v>
      </c>
      <c r="E1019" s="24"/>
      <c r="F1019" s="24" t="s">
        <v>47</v>
      </c>
      <c r="G1019" s="24" t="str">
        <f>IFERROR(VLOOKUP(E1019,'Product Master'!B:E,3,),"-")</f>
        <v>-</v>
      </c>
      <c r="H1019" s="24" t="str">
        <f>IFERROR(VLOOKUP($E1019,'Product Master'!B:E,4,),"-")</f>
        <v>-</v>
      </c>
      <c r="I1019" s="24"/>
      <c r="J1019" s="25"/>
      <c r="K1019" s="67"/>
      <c r="L1019" s="24"/>
      <c r="M1019" s="24"/>
      <c r="N1019" s="24"/>
      <c r="O1019" s="24"/>
      <c r="P1019" s="49"/>
      <c r="Q1019" s="49">
        <f t="shared" si="35"/>
        <v>0</v>
      </c>
      <c r="R1019" s="24"/>
      <c r="S1019" s="66"/>
      <c r="T1019" s="56" t="e">
        <f>IF(ISBLANK(VLOOKUP($E1019,'Product Master'!B:F,5,FALSE)),"-",(VLOOKUP($E1019,'Product Master'!B:F,5,FALSE)))</f>
        <v>#N/A</v>
      </c>
      <c r="U1019" s="140"/>
    </row>
    <row r="1020" spans="1:21" ht="15">
      <c r="A1020" s="24">
        <f t="shared" si="34"/>
        <v>1019</v>
      </c>
      <c r="B1020" s="25"/>
      <c r="C1020" s="55" t="str">
        <f>IFERROR(VLOOKUP($E1020,'Product Master'!B:E,2,),"Enter Data in Product Master")</f>
        <v>Enter Data in Product Master</v>
      </c>
      <c r="D1020" s="24" t="e">
        <f>VLOOKUP(E1020,'Product Master'!B:G,6,)</f>
        <v>#N/A</v>
      </c>
      <c r="E1020" s="24"/>
      <c r="F1020" s="24" t="s">
        <v>47</v>
      </c>
      <c r="G1020" s="24" t="str">
        <f>IFERROR(VLOOKUP(E1020,'Product Master'!B:E,3,),"-")</f>
        <v>-</v>
      </c>
      <c r="H1020" s="24" t="str">
        <f>IFERROR(VLOOKUP($E1020,'Product Master'!B:E,4,),"-")</f>
        <v>-</v>
      </c>
      <c r="I1020" s="24"/>
      <c r="J1020" s="25"/>
      <c r="K1020" s="67"/>
      <c r="L1020" s="24"/>
      <c r="M1020" s="24"/>
      <c r="N1020" s="24"/>
      <c r="O1020" s="24"/>
      <c r="P1020" s="49"/>
      <c r="Q1020" s="49">
        <f t="shared" si="35"/>
        <v>0</v>
      </c>
      <c r="R1020" s="24"/>
      <c r="S1020" s="66"/>
      <c r="T1020" s="56" t="e">
        <f>IF(ISBLANK(VLOOKUP($E1020,'Product Master'!B:F,5,FALSE)),"-",(VLOOKUP($E1020,'Product Master'!B:F,5,FALSE)))</f>
        <v>#N/A</v>
      </c>
      <c r="U1020" s="140"/>
    </row>
    <row r="1021" spans="1:21" ht="15">
      <c r="A1021" s="24">
        <f t="shared" si="34"/>
        <v>1020</v>
      </c>
      <c r="B1021" s="25"/>
      <c r="C1021" s="55" t="str">
        <f>IFERROR(VLOOKUP($E1021,'Product Master'!B:E,2,),"Enter Data in Product Master")</f>
        <v>Enter Data in Product Master</v>
      </c>
      <c r="D1021" s="24" t="e">
        <f>VLOOKUP(E1021,'Product Master'!B:G,6,)</f>
        <v>#N/A</v>
      </c>
      <c r="E1021" s="24"/>
      <c r="F1021" s="24" t="s">
        <v>47</v>
      </c>
      <c r="G1021" s="24" t="str">
        <f>IFERROR(VLOOKUP(E1021,'Product Master'!B:E,3,),"-")</f>
        <v>-</v>
      </c>
      <c r="H1021" s="24" t="str">
        <f>IFERROR(VLOOKUP($E1021,'Product Master'!B:E,4,),"-")</f>
        <v>-</v>
      </c>
      <c r="I1021" s="24"/>
      <c r="J1021" s="25"/>
      <c r="K1021" s="67"/>
      <c r="L1021" s="24"/>
      <c r="M1021" s="24"/>
      <c r="N1021" s="24"/>
      <c r="O1021" s="24"/>
      <c r="P1021" s="49"/>
      <c r="Q1021" s="49">
        <f t="shared" si="35"/>
        <v>0</v>
      </c>
      <c r="R1021" s="24"/>
      <c r="S1021" s="66"/>
      <c r="T1021" s="56" t="e">
        <f>IF(ISBLANK(VLOOKUP($E1021,'Product Master'!B:F,5,FALSE)),"-",(VLOOKUP($E1021,'Product Master'!B:F,5,FALSE)))</f>
        <v>#N/A</v>
      </c>
      <c r="U1021" s="140"/>
    </row>
    <row r="1022" spans="1:21" ht="15">
      <c r="A1022" s="24">
        <f t="shared" si="34"/>
        <v>1021</v>
      </c>
      <c r="B1022" s="25"/>
      <c r="C1022" s="55" t="str">
        <f>IFERROR(VLOOKUP($E1022,'Product Master'!B:E,2,),"Enter Data in Product Master")</f>
        <v>Enter Data in Product Master</v>
      </c>
      <c r="D1022" s="24" t="e">
        <f>VLOOKUP(E1022,'Product Master'!B:G,6,)</f>
        <v>#N/A</v>
      </c>
      <c r="E1022" s="24"/>
      <c r="F1022" s="24" t="s">
        <v>47</v>
      </c>
      <c r="G1022" s="24" t="str">
        <f>IFERROR(VLOOKUP(E1022,'Product Master'!B:E,3,),"-")</f>
        <v>-</v>
      </c>
      <c r="H1022" s="24" t="str">
        <f>IFERROR(VLOOKUP($E1022,'Product Master'!B:E,4,),"-")</f>
        <v>-</v>
      </c>
      <c r="I1022" s="24"/>
      <c r="J1022" s="25"/>
      <c r="K1022" s="67"/>
      <c r="L1022" s="24"/>
      <c r="M1022" s="24"/>
      <c r="N1022" s="24"/>
      <c r="O1022" s="24"/>
      <c r="P1022" s="49"/>
      <c r="Q1022" s="49">
        <f t="shared" si="35"/>
        <v>0</v>
      </c>
      <c r="R1022" s="24"/>
      <c r="S1022" s="66"/>
      <c r="T1022" s="56" t="e">
        <f>IF(ISBLANK(VLOOKUP($E1022,'Product Master'!B:F,5,FALSE)),"-",(VLOOKUP($E1022,'Product Master'!B:F,5,FALSE)))</f>
        <v>#N/A</v>
      </c>
      <c r="U1022" s="140"/>
    </row>
    <row r="1023" spans="1:21" ht="15">
      <c r="A1023" s="24">
        <f t="shared" si="34"/>
        <v>1022</v>
      </c>
      <c r="B1023" s="25"/>
      <c r="C1023" s="55" t="str">
        <f>IFERROR(VLOOKUP($E1023,'Product Master'!B:E,2,),"Enter Data in Product Master")</f>
        <v>Enter Data in Product Master</v>
      </c>
      <c r="D1023" s="24" t="e">
        <f>VLOOKUP(E1023,'Product Master'!B:G,6,)</f>
        <v>#N/A</v>
      </c>
      <c r="E1023" s="24"/>
      <c r="F1023" s="24" t="s">
        <v>47</v>
      </c>
      <c r="G1023" s="24" t="str">
        <f>IFERROR(VLOOKUP(E1023,'Product Master'!B:E,3,),"-")</f>
        <v>-</v>
      </c>
      <c r="H1023" s="24" t="str">
        <f>IFERROR(VLOOKUP($E1023,'Product Master'!B:E,4,),"-")</f>
        <v>-</v>
      </c>
      <c r="I1023" s="24"/>
      <c r="J1023" s="25"/>
      <c r="K1023" s="67"/>
      <c r="L1023" s="24"/>
      <c r="M1023" s="24"/>
      <c r="N1023" s="24"/>
      <c r="O1023" s="24"/>
      <c r="P1023" s="49"/>
      <c r="Q1023" s="49">
        <f t="shared" si="35"/>
        <v>0</v>
      </c>
      <c r="R1023" s="24"/>
      <c r="S1023" s="66"/>
      <c r="T1023" s="56" t="e">
        <f>IF(ISBLANK(VLOOKUP($E1023,'Product Master'!B:F,5,FALSE)),"-",(VLOOKUP($E1023,'Product Master'!B:F,5,FALSE)))</f>
        <v>#N/A</v>
      </c>
      <c r="U1023" s="140"/>
    </row>
    <row r="1024" spans="1:21" ht="15">
      <c r="A1024" s="24">
        <f t="shared" si="34"/>
        <v>1023</v>
      </c>
      <c r="B1024" s="25"/>
      <c r="C1024" s="55" t="str">
        <f>IFERROR(VLOOKUP($E1024,'Product Master'!B:E,2,),"Enter Data in Product Master")</f>
        <v>Enter Data in Product Master</v>
      </c>
      <c r="D1024" s="24" t="e">
        <f>VLOOKUP(E1024,'Product Master'!B:G,6,)</f>
        <v>#N/A</v>
      </c>
      <c r="E1024" s="24"/>
      <c r="F1024" s="24" t="s">
        <v>47</v>
      </c>
      <c r="G1024" s="24" t="str">
        <f>IFERROR(VLOOKUP(E1024,'Product Master'!B:E,3,),"-")</f>
        <v>-</v>
      </c>
      <c r="H1024" s="24" t="str">
        <f>IFERROR(VLOOKUP($E1024,'Product Master'!B:E,4,),"-")</f>
        <v>-</v>
      </c>
      <c r="I1024" s="24"/>
      <c r="J1024" s="25"/>
      <c r="K1024" s="67"/>
      <c r="L1024" s="24"/>
      <c r="M1024" s="24"/>
      <c r="N1024" s="24"/>
      <c r="O1024" s="24"/>
      <c r="P1024" s="49"/>
      <c r="Q1024" s="49">
        <f t="shared" si="35"/>
        <v>0</v>
      </c>
      <c r="R1024" s="24"/>
      <c r="S1024" s="66"/>
      <c r="T1024" s="56" t="e">
        <f>IF(ISBLANK(VLOOKUP($E1024,'Product Master'!B:F,5,FALSE)),"-",(VLOOKUP($E1024,'Product Master'!B:F,5,FALSE)))</f>
        <v>#N/A</v>
      </c>
      <c r="U1024" s="140"/>
    </row>
    <row r="1025" spans="1:21" ht="15">
      <c r="A1025" s="24">
        <f t="shared" si="34"/>
        <v>1024</v>
      </c>
      <c r="B1025" s="25"/>
      <c r="C1025" s="55" t="str">
        <f>IFERROR(VLOOKUP($E1025,'Product Master'!B:E,2,),"Enter Data in Product Master")</f>
        <v>Enter Data in Product Master</v>
      </c>
      <c r="D1025" s="24" t="e">
        <f>VLOOKUP(E1025,'Product Master'!B:G,6,)</f>
        <v>#N/A</v>
      </c>
      <c r="E1025" s="24"/>
      <c r="F1025" s="24" t="s">
        <v>47</v>
      </c>
      <c r="G1025" s="24" t="str">
        <f>IFERROR(VLOOKUP(E1025,'Product Master'!B:E,3,),"-")</f>
        <v>-</v>
      </c>
      <c r="H1025" s="24" t="str">
        <f>IFERROR(VLOOKUP($E1025,'Product Master'!B:E,4,),"-")</f>
        <v>-</v>
      </c>
      <c r="I1025" s="24"/>
      <c r="J1025" s="25"/>
      <c r="K1025" s="67"/>
      <c r="L1025" s="24"/>
      <c r="M1025" s="24"/>
      <c r="N1025" s="24"/>
      <c r="O1025" s="24"/>
      <c r="P1025" s="49"/>
      <c r="Q1025" s="49">
        <f t="shared" si="35"/>
        <v>0</v>
      </c>
      <c r="R1025" s="24"/>
      <c r="S1025" s="66"/>
      <c r="T1025" s="56" t="e">
        <f>IF(ISBLANK(VLOOKUP($E1025,'Product Master'!B:F,5,FALSE)),"-",(VLOOKUP($E1025,'Product Master'!B:F,5,FALSE)))</f>
        <v>#N/A</v>
      </c>
      <c r="U1025" s="140"/>
    </row>
    <row r="1026" spans="1:21" ht="15">
      <c r="A1026" s="24">
        <f t="shared" si="34"/>
        <v>1025</v>
      </c>
      <c r="B1026" s="25"/>
      <c r="C1026" s="55" t="str">
        <f>IFERROR(VLOOKUP($E1026,'Product Master'!B:E,2,),"Enter Data in Product Master")</f>
        <v>Enter Data in Product Master</v>
      </c>
      <c r="D1026" s="24" t="e">
        <f>VLOOKUP(E1026,'Product Master'!B:G,6,)</f>
        <v>#N/A</v>
      </c>
      <c r="E1026" s="24"/>
      <c r="F1026" s="24" t="s">
        <v>47</v>
      </c>
      <c r="G1026" s="24" t="str">
        <f>IFERROR(VLOOKUP(E1026,'Product Master'!B:E,3,),"-")</f>
        <v>-</v>
      </c>
      <c r="H1026" s="24" t="str">
        <f>IFERROR(VLOOKUP($E1026,'Product Master'!B:E,4,),"-")</f>
        <v>-</v>
      </c>
      <c r="I1026" s="24"/>
      <c r="J1026" s="25"/>
      <c r="K1026" s="67"/>
      <c r="L1026" s="24"/>
      <c r="M1026" s="24"/>
      <c r="N1026" s="24"/>
      <c r="O1026" s="24"/>
      <c r="P1026" s="49"/>
      <c r="Q1026" s="49">
        <f t="shared" si="35"/>
        <v>0</v>
      </c>
      <c r="R1026" s="24"/>
      <c r="S1026" s="66"/>
      <c r="T1026" s="56" t="e">
        <f>IF(ISBLANK(VLOOKUP($E1026,'Product Master'!B:F,5,FALSE)),"-",(VLOOKUP($E1026,'Product Master'!B:F,5,FALSE)))</f>
        <v>#N/A</v>
      </c>
      <c r="U1026" s="140"/>
    </row>
    <row r="1027" spans="1:21" ht="15">
      <c r="A1027" s="24">
        <f t="shared" si="34"/>
        <v>1026</v>
      </c>
      <c r="B1027" s="25"/>
      <c r="C1027" s="55" t="str">
        <f>IFERROR(VLOOKUP($E1027,'Product Master'!B:E,2,),"Enter Data in Product Master")</f>
        <v>Enter Data in Product Master</v>
      </c>
      <c r="D1027" s="24" t="e">
        <f>VLOOKUP(E1027,'Product Master'!B:G,6,)</f>
        <v>#N/A</v>
      </c>
      <c r="E1027" s="24"/>
      <c r="F1027" s="24" t="s">
        <v>47</v>
      </c>
      <c r="G1027" s="24" t="str">
        <f>IFERROR(VLOOKUP(E1027,'Product Master'!B:E,3,),"-")</f>
        <v>-</v>
      </c>
      <c r="H1027" s="24" t="str">
        <f>IFERROR(VLOOKUP($E1027,'Product Master'!B:E,4,),"-")</f>
        <v>-</v>
      </c>
      <c r="I1027" s="24"/>
      <c r="J1027" s="25"/>
      <c r="K1027" s="67"/>
      <c r="L1027" s="24"/>
      <c r="M1027" s="24"/>
      <c r="N1027" s="24"/>
      <c r="O1027" s="24"/>
      <c r="P1027" s="49"/>
      <c r="Q1027" s="49">
        <f t="shared" si="35"/>
        <v>0</v>
      </c>
      <c r="R1027" s="24"/>
      <c r="S1027" s="66"/>
      <c r="T1027" s="56" t="e">
        <f>IF(ISBLANK(VLOOKUP($E1027,'Product Master'!B:F,5,FALSE)),"-",(VLOOKUP($E1027,'Product Master'!B:F,5,FALSE)))</f>
        <v>#N/A</v>
      </c>
      <c r="U1027" s="140"/>
    </row>
    <row r="1028" spans="1:21" ht="15">
      <c r="A1028" s="24">
        <f t="shared" ref="A1028:A1091" si="36">A1027+1</f>
        <v>1027</v>
      </c>
      <c r="B1028" s="25"/>
      <c r="C1028" s="55" t="str">
        <f>IFERROR(VLOOKUP($E1028,'Product Master'!B:E,2,),"Enter Data in Product Master")</f>
        <v>Enter Data in Product Master</v>
      </c>
      <c r="D1028" s="24" t="e">
        <f>VLOOKUP(E1028,'Product Master'!B:G,6,)</f>
        <v>#N/A</v>
      </c>
      <c r="E1028" s="24"/>
      <c r="F1028" s="24" t="s">
        <v>47</v>
      </c>
      <c r="G1028" s="24" t="str">
        <f>IFERROR(VLOOKUP(E1028,'Product Master'!B:E,3,),"-")</f>
        <v>-</v>
      </c>
      <c r="H1028" s="24" t="str">
        <f>IFERROR(VLOOKUP($E1028,'Product Master'!B:E,4,),"-")</f>
        <v>-</v>
      </c>
      <c r="I1028" s="24"/>
      <c r="J1028" s="25"/>
      <c r="K1028" s="67"/>
      <c r="L1028" s="24"/>
      <c r="M1028" s="24"/>
      <c r="N1028" s="24"/>
      <c r="O1028" s="24"/>
      <c r="P1028" s="49"/>
      <c r="Q1028" s="49">
        <f t="shared" si="35"/>
        <v>0</v>
      </c>
      <c r="R1028" s="24"/>
      <c r="S1028" s="66"/>
      <c r="T1028" s="56" t="e">
        <f>IF(ISBLANK(VLOOKUP($E1028,'Product Master'!B:F,5,FALSE)),"-",(VLOOKUP($E1028,'Product Master'!B:F,5,FALSE)))</f>
        <v>#N/A</v>
      </c>
      <c r="U1028" s="140"/>
    </row>
    <row r="1029" spans="1:21" ht="15">
      <c r="A1029" s="24">
        <f t="shared" si="36"/>
        <v>1028</v>
      </c>
      <c r="B1029" s="25"/>
      <c r="C1029" s="55" t="str">
        <f>IFERROR(VLOOKUP($E1029,'Product Master'!B:E,2,),"Enter Data in Product Master")</f>
        <v>Enter Data in Product Master</v>
      </c>
      <c r="D1029" s="24" t="e">
        <f>VLOOKUP(E1029,'Product Master'!B:G,6,)</f>
        <v>#N/A</v>
      </c>
      <c r="E1029" s="24"/>
      <c r="F1029" s="24" t="s">
        <v>47</v>
      </c>
      <c r="G1029" s="24" t="str">
        <f>IFERROR(VLOOKUP(E1029,'Product Master'!B:E,3,),"-")</f>
        <v>-</v>
      </c>
      <c r="H1029" s="24" t="str">
        <f>IFERROR(VLOOKUP($E1029,'Product Master'!B:E,4,),"-")</f>
        <v>-</v>
      </c>
      <c r="I1029" s="24"/>
      <c r="J1029" s="25"/>
      <c r="K1029" s="67"/>
      <c r="L1029" s="24"/>
      <c r="M1029" s="24"/>
      <c r="N1029" s="24"/>
      <c r="O1029" s="24"/>
      <c r="P1029" s="49"/>
      <c r="Q1029" s="49">
        <f t="shared" si="35"/>
        <v>0</v>
      </c>
      <c r="R1029" s="24"/>
      <c r="S1029" s="66"/>
      <c r="T1029" s="56" t="e">
        <f>IF(ISBLANK(VLOOKUP($E1029,'Product Master'!B:F,5,FALSE)),"-",(VLOOKUP($E1029,'Product Master'!B:F,5,FALSE)))</f>
        <v>#N/A</v>
      </c>
      <c r="U1029" s="140"/>
    </row>
    <row r="1030" spans="1:21" ht="15">
      <c r="A1030" s="24">
        <f t="shared" si="36"/>
        <v>1029</v>
      </c>
      <c r="B1030" s="25"/>
      <c r="C1030" s="55" t="str">
        <f>IFERROR(VLOOKUP($E1030,'Product Master'!B:E,2,),"Enter Data in Product Master")</f>
        <v>Enter Data in Product Master</v>
      </c>
      <c r="D1030" s="24" t="e">
        <f>VLOOKUP(E1030,'Product Master'!B:G,6,)</f>
        <v>#N/A</v>
      </c>
      <c r="E1030" s="24"/>
      <c r="F1030" s="24" t="s">
        <v>47</v>
      </c>
      <c r="G1030" s="24" t="str">
        <f>IFERROR(VLOOKUP(E1030,'Product Master'!B:E,3,),"-")</f>
        <v>-</v>
      </c>
      <c r="H1030" s="24" t="str">
        <f>IFERROR(VLOOKUP($E1030,'Product Master'!B:E,4,),"-")</f>
        <v>-</v>
      </c>
      <c r="I1030" s="24"/>
      <c r="J1030" s="25"/>
      <c r="K1030" s="67"/>
      <c r="L1030" s="24"/>
      <c r="M1030" s="24"/>
      <c r="N1030" s="24"/>
      <c r="O1030" s="24"/>
      <c r="P1030" s="49"/>
      <c r="Q1030" s="49">
        <f t="shared" si="35"/>
        <v>0</v>
      </c>
      <c r="R1030" s="24"/>
      <c r="S1030" s="66"/>
      <c r="T1030" s="56" t="e">
        <f>IF(ISBLANK(VLOOKUP($E1030,'Product Master'!B:F,5,FALSE)),"-",(VLOOKUP($E1030,'Product Master'!B:F,5,FALSE)))</f>
        <v>#N/A</v>
      </c>
      <c r="U1030" s="140"/>
    </row>
    <row r="1031" spans="1:21" ht="15">
      <c r="A1031" s="24">
        <f t="shared" si="36"/>
        <v>1030</v>
      </c>
      <c r="B1031" s="25"/>
      <c r="C1031" s="55" t="str">
        <f>IFERROR(VLOOKUP($E1031,'Product Master'!B:E,2,),"Enter Data in Product Master")</f>
        <v>Enter Data in Product Master</v>
      </c>
      <c r="D1031" s="24" t="e">
        <f>VLOOKUP(E1031,'Product Master'!B:G,6,)</f>
        <v>#N/A</v>
      </c>
      <c r="E1031" s="24"/>
      <c r="F1031" s="24" t="s">
        <v>47</v>
      </c>
      <c r="G1031" s="24" t="str">
        <f>IFERROR(VLOOKUP(E1031,'Product Master'!B:E,3,),"-")</f>
        <v>-</v>
      </c>
      <c r="H1031" s="24" t="str">
        <f>IFERROR(VLOOKUP($E1031,'Product Master'!B:E,4,),"-")</f>
        <v>-</v>
      </c>
      <c r="I1031" s="24"/>
      <c r="J1031" s="25"/>
      <c r="K1031" s="67"/>
      <c r="L1031" s="24"/>
      <c r="M1031" s="24"/>
      <c r="N1031" s="24"/>
      <c r="O1031" s="24"/>
      <c r="P1031" s="49"/>
      <c r="Q1031" s="49">
        <f t="shared" si="35"/>
        <v>0</v>
      </c>
      <c r="R1031" s="24"/>
      <c r="S1031" s="66"/>
      <c r="T1031" s="56" t="e">
        <f>IF(ISBLANK(VLOOKUP($E1031,'Product Master'!B:F,5,FALSE)),"-",(VLOOKUP($E1031,'Product Master'!B:F,5,FALSE)))</f>
        <v>#N/A</v>
      </c>
      <c r="U1031" s="140"/>
    </row>
    <row r="1032" spans="1:21" ht="15">
      <c r="A1032" s="24">
        <f t="shared" si="36"/>
        <v>1031</v>
      </c>
      <c r="B1032" s="25"/>
      <c r="C1032" s="55" t="str">
        <f>IFERROR(VLOOKUP($E1032,'Product Master'!B:E,2,),"Enter Data in Product Master")</f>
        <v>Enter Data in Product Master</v>
      </c>
      <c r="D1032" s="24" t="e">
        <f>VLOOKUP(E1032,'Product Master'!B:G,6,)</f>
        <v>#N/A</v>
      </c>
      <c r="E1032" s="24"/>
      <c r="F1032" s="24" t="s">
        <v>47</v>
      </c>
      <c r="G1032" s="24" t="str">
        <f>IFERROR(VLOOKUP(E1032,'Product Master'!B:E,3,),"-")</f>
        <v>-</v>
      </c>
      <c r="H1032" s="24" t="str">
        <f>IFERROR(VLOOKUP($E1032,'Product Master'!B:E,4,),"-")</f>
        <v>-</v>
      </c>
      <c r="I1032" s="24"/>
      <c r="J1032" s="25"/>
      <c r="K1032" s="67"/>
      <c r="L1032" s="24"/>
      <c r="M1032" s="24"/>
      <c r="N1032" s="24"/>
      <c r="O1032" s="24"/>
      <c r="P1032" s="49"/>
      <c r="Q1032" s="49">
        <f t="shared" ref="Q1032:Q1095" si="37">I1032*P1032</f>
        <v>0</v>
      </c>
      <c r="R1032" s="24"/>
      <c r="S1032" s="66"/>
      <c r="T1032" s="56" t="e">
        <f>IF(ISBLANK(VLOOKUP($E1032,'Product Master'!B:F,5,FALSE)),"-",(VLOOKUP($E1032,'Product Master'!B:F,5,FALSE)))</f>
        <v>#N/A</v>
      </c>
      <c r="U1032" s="140"/>
    </row>
    <row r="1033" spans="1:21" ht="15">
      <c r="A1033" s="24">
        <f t="shared" si="36"/>
        <v>1032</v>
      </c>
      <c r="B1033" s="25"/>
      <c r="C1033" s="55" t="str">
        <f>IFERROR(VLOOKUP($E1033,'Product Master'!B:E,2,),"Enter Data in Product Master")</f>
        <v>Enter Data in Product Master</v>
      </c>
      <c r="D1033" s="24" t="e">
        <f>VLOOKUP(E1033,'Product Master'!B:G,6,)</f>
        <v>#N/A</v>
      </c>
      <c r="E1033" s="24"/>
      <c r="F1033" s="24" t="s">
        <v>47</v>
      </c>
      <c r="G1033" s="24" t="str">
        <f>IFERROR(VLOOKUP(E1033,'Product Master'!B:E,3,),"-")</f>
        <v>-</v>
      </c>
      <c r="H1033" s="24" t="str">
        <f>IFERROR(VLOOKUP($E1033,'Product Master'!B:E,4,),"-")</f>
        <v>-</v>
      </c>
      <c r="I1033" s="24"/>
      <c r="J1033" s="25"/>
      <c r="K1033" s="67"/>
      <c r="L1033" s="24"/>
      <c r="M1033" s="24"/>
      <c r="N1033" s="24"/>
      <c r="O1033" s="24"/>
      <c r="P1033" s="49"/>
      <c r="Q1033" s="49">
        <f t="shared" si="37"/>
        <v>0</v>
      </c>
      <c r="R1033" s="24"/>
      <c r="S1033" s="66"/>
      <c r="T1033" s="56" t="e">
        <f>IF(ISBLANK(VLOOKUP($E1033,'Product Master'!B:F,5,FALSE)),"-",(VLOOKUP($E1033,'Product Master'!B:F,5,FALSE)))</f>
        <v>#N/A</v>
      </c>
      <c r="U1033" s="140"/>
    </row>
    <row r="1034" spans="1:21" ht="15">
      <c r="A1034" s="24">
        <f t="shared" si="36"/>
        <v>1033</v>
      </c>
      <c r="B1034" s="25"/>
      <c r="C1034" s="55" t="str">
        <f>IFERROR(VLOOKUP($E1034,'Product Master'!B:E,2,),"Enter Data in Product Master")</f>
        <v>Enter Data in Product Master</v>
      </c>
      <c r="D1034" s="24" t="e">
        <f>VLOOKUP(E1034,'Product Master'!B:G,6,)</f>
        <v>#N/A</v>
      </c>
      <c r="E1034" s="24"/>
      <c r="F1034" s="24" t="s">
        <v>47</v>
      </c>
      <c r="G1034" s="24" t="str">
        <f>IFERROR(VLOOKUP(E1034,'Product Master'!B:E,3,),"-")</f>
        <v>-</v>
      </c>
      <c r="H1034" s="24" t="str">
        <f>IFERROR(VLOOKUP($E1034,'Product Master'!B:E,4,),"-")</f>
        <v>-</v>
      </c>
      <c r="I1034" s="24"/>
      <c r="J1034" s="25"/>
      <c r="K1034" s="67"/>
      <c r="L1034" s="24"/>
      <c r="M1034" s="24"/>
      <c r="N1034" s="24"/>
      <c r="O1034" s="24"/>
      <c r="P1034" s="49"/>
      <c r="Q1034" s="49">
        <f t="shared" si="37"/>
        <v>0</v>
      </c>
      <c r="R1034" s="24"/>
      <c r="S1034" s="66"/>
      <c r="T1034" s="56" t="e">
        <f>IF(ISBLANK(VLOOKUP($E1034,'Product Master'!B:F,5,FALSE)),"-",(VLOOKUP($E1034,'Product Master'!B:F,5,FALSE)))</f>
        <v>#N/A</v>
      </c>
      <c r="U1034" s="140"/>
    </row>
    <row r="1035" spans="1:21" ht="15">
      <c r="A1035" s="24">
        <f t="shared" si="36"/>
        <v>1034</v>
      </c>
      <c r="B1035" s="25"/>
      <c r="C1035" s="55" t="str">
        <f>IFERROR(VLOOKUP($E1035,'Product Master'!B:E,2,),"Enter Data in Product Master")</f>
        <v>Enter Data in Product Master</v>
      </c>
      <c r="D1035" s="24" t="e">
        <f>VLOOKUP(E1035,'Product Master'!B:G,6,)</f>
        <v>#N/A</v>
      </c>
      <c r="E1035" s="24"/>
      <c r="F1035" s="24" t="s">
        <v>47</v>
      </c>
      <c r="G1035" s="24" t="str">
        <f>IFERROR(VLOOKUP(E1035,'Product Master'!B:E,3,),"-")</f>
        <v>-</v>
      </c>
      <c r="H1035" s="24" t="str">
        <f>IFERROR(VLOOKUP($E1035,'Product Master'!B:E,4,),"-")</f>
        <v>-</v>
      </c>
      <c r="I1035" s="24"/>
      <c r="J1035" s="25"/>
      <c r="K1035" s="67"/>
      <c r="L1035" s="24"/>
      <c r="M1035" s="24"/>
      <c r="N1035" s="24"/>
      <c r="O1035" s="24"/>
      <c r="P1035" s="49"/>
      <c r="Q1035" s="49">
        <f t="shared" si="37"/>
        <v>0</v>
      </c>
      <c r="R1035" s="24"/>
      <c r="S1035" s="66"/>
      <c r="T1035" s="56" t="e">
        <f>IF(ISBLANK(VLOOKUP($E1035,'Product Master'!B:F,5,FALSE)),"-",(VLOOKUP($E1035,'Product Master'!B:F,5,FALSE)))</f>
        <v>#N/A</v>
      </c>
      <c r="U1035" s="140"/>
    </row>
    <row r="1036" spans="1:21" ht="15">
      <c r="A1036" s="24">
        <f t="shared" si="36"/>
        <v>1035</v>
      </c>
      <c r="B1036" s="25"/>
      <c r="C1036" s="55" t="str">
        <f>IFERROR(VLOOKUP($E1036,'Product Master'!B:E,2,),"Enter Data in Product Master")</f>
        <v>Enter Data in Product Master</v>
      </c>
      <c r="D1036" s="24" t="e">
        <f>VLOOKUP(E1036,'Product Master'!B:G,6,)</f>
        <v>#N/A</v>
      </c>
      <c r="E1036" s="24"/>
      <c r="F1036" s="24" t="s">
        <v>47</v>
      </c>
      <c r="G1036" s="24" t="str">
        <f>IFERROR(VLOOKUP(E1036,'Product Master'!B:E,3,),"-")</f>
        <v>-</v>
      </c>
      <c r="H1036" s="24" t="str">
        <f>IFERROR(VLOOKUP($E1036,'Product Master'!B:E,4,),"-")</f>
        <v>-</v>
      </c>
      <c r="I1036" s="24"/>
      <c r="J1036" s="25"/>
      <c r="K1036" s="67"/>
      <c r="L1036" s="24"/>
      <c r="M1036" s="24"/>
      <c r="N1036" s="24"/>
      <c r="O1036" s="24"/>
      <c r="P1036" s="49"/>
      <c r="Q1036" s="49">
        <f t="shared" si="37"/>
        <v>0</v>
      </c>
      <c r="R1036" s="24"/>
      <c r="S1036" s="66"/>
      <c r="T1036" s="56" t="e">
        <f>IF(ISBLANK(VLOOKUP($E1036,'Product Master'!B:F,5,FALSE)),"-",(VLOOKUP($E1036,'Product Master'!B:F,5,FALSE)))</f>
        <v>#N/A</v>
      </c>
      <c r="U1036" s="140"/>
    </row>
    <row r="1037" spans="1:21" ht="15">
      <c r="A1037" s="24">
        <f t="shared" si="36"/>
        <v>1036</v>
      </c>
      <c r="B1037" s="25"/>
      <c r="C1037" s="55" t="str">
        <f>IFERROR(VLOOKUP($E1037,'Product Master'!B:E,2,),"Enter Data in Product Master")</f>
        <v>Enter Data in Product Master</v>
      </c>
      <c r="D1037" s="24" t="e">
        <f>VLOOKUP(E1037,'Product Master'!B:G,6,)</f>
        <v>#N/A</v>
      </c>
      <c r="E1037" s="24"/>
      <c r="F1037" s="24" t="s">
        <v>47</v>
      </c>
      <c r="G1037" s="24" t="str">
        <f>IFERROR(VLOOKUP(E1037,'Product Master'!B:E,3,),"-")</f>
        <v>-</v>
      </c>
      <c r="H1037" s="24" t="str">
        <f>IFERROR(VLOOKUP($E1037,'Product Master'!B:E,4,),"-")</f>
        <v>-</v>
      </c>
      <c r="I1037" s="24"/>
      <c r="J1037" s="25"/>
      <c r="K1037" s="67"/>
      <c r="L1037" s="24"/>
      <c r="M1037" s="24"/>
      <c r="N1037" s="24"/>
      <c r="O1037" s="24"/>
      <c r="P1037" s="49"/>
      <c r="Q1037" s="49">
        <f t="shared" si="37"/>
        <v>0</v>
      </c>
      <c r="R1037" s="24"/>
      <c r="S1037" s="66"/>
      <c r="T1037" s="56" t="e">
        <f>IF(ISBLANK(VLOOKUP($E1037,'Product Master'!B:F,5,FALSE)),"-",(VLOOKUP($E1037,'Product Master'!B:F,5,FALSE)))</f>
        <v>#N/A</v>
      </c>
      <c r="U1037" s="140"/>
    </row>
    <row r="1038" spans="1:21" ht="15">
      <c r="A1038" s="24">
        <f t="shared" si="36"/>
        <v>1037</v>
      </c>
      <c r="B1038" s="25"/>
      <c r="C1038" s="55" t="str">
        <f>IFERROR(VLOOKUP($E1038,'Product Master'!B:E,2,),"Enter Data in Product Master")</f>
        <v>Enter Data in Product Master</v>
      </c>
      <c r="D1038" s="24" t="e">
        <f>VLOOKUP(E1038,'Product Master'!B:G,6,)</f>
        <v>#N/A</v>
      </c>
      <c r="E1038" s="24"/>
      <c r="F1038" s="24" t="s">
        <v>47</v>
      </c>
      <c r="G1038" s="24" t="str">
        <f>IFERROR(VLOOKUP(E1038,'Product Master'!B:E,3,),"-")</f>
        <v>-</v>
      </c>
      <c r="H1038" s="24" t="str">
        <f>IFERROR(VLOOKUP($E1038,'Product Master'!B:E,4,),"-")</f>
        <v>-</v>
      </c>
      <c r="I1038" s="24"/>
      <c r="J1038" s="25"/>
      <c r="K1038" s="67"/>
      <c r="L1038" s="24"/>
      <c r="M1038" s="24"/>
      <c r="N1038" s="24"/>
      <c r="O1038" s="24"/>
      <c r="P1038" s="49"/>
      <c r="Q1038" s="49">
        <f t="shared" si="37"/>
        <v>0</v>
      </c>
      <c r="R1038" s="24"/>
      <c r="S1038" s="66"/>
      <c r="T1038" s="56" t="e">
        <f>IF(ISBLANK(VLOOKUP($E1038,'Product Master'!B:F,5,FALSE)),"-",(VLOOKUP($E1038,'Product Master'!B:F,5,FALSE)))</f>
        <v>#N/A</v>
      </c>
      <c r="U1038" s="140"/>
    </row>
    <row r="1039" spans="1:21" ht="15">
      <c r="A1039" s="24">
        <f t="shared" si="36"/>
        <v>1038</v>
      </c>
      <c r="B1039" s="25"/>
      <c r="C1039" s="55" t="str">
        <f>IFERROR(VLOOKUP($E1039,'Product Master'!B:E,2,),"Enter Data in Product Master")</f>
        <v>Enter Data in Product Master</v>
      </c>
      <c r="D1039" s="24" t="e">
        <f>VLOOKUP(E1039,'Product Master'!B:G,6,)</f>
        <v>#N/A</v>
      </c>
      <c r="E1039" s="24"/>
      <c r="F1039" s="24" t="s">
        <v>47</v>
      </c>
      <c r="G1039" s="24" t="str">
        <f>IFERROR(VLOOKUP(E1039,'Product Master'!B:E,3,),"-")</f>
        <v>-</v>
      </c>
      <c r="H1039" s="24" t="str">
        <f>IFERROR(VLOOKUP($E1039,'Product Master'!B:E,4,),"-")</f>
        <v>-</v>
      </c>
      <c r="I1039" s="24"/>
      <c r="J1039" s="25"/>
      <c r="K1039" s="67"/>
      <c r="L1039" s="24"/>
      <c r="M1039" s="24"/>
      <c r="N1039" s="24"/>
      <c r="O1039" s="24"/>
      <c r="P1039" s="49"/>
      <c r="Q1039" s="49">
        <f t="shared" si="37"/>
        <v>0</v>
      </c>
      <c r="R1039" s="24"/>
      <c r="S1039" s="66"/>
      <c r="T1039" s="56" t="e">
        <f>IF(ISBLANK(VLOOKUP($E1039,'Product Master'!B:F,5,FALSE)),"-",(VLOOKUP($E1039,'Product Master'!B:F,5,FALSE)))</f>
        <v>#N/A</v>
      </c>
      <c r="U1039" s="140"/>
    </row>
    <row r="1040" spans="1:21" ht="15">
      <c r="A1040" s="24">
        <f t="shared" si="36"/>
        <v>1039</v>
      </c>
      <c r="B1040" s="25"/>
      <c r="C1040" s="55" t="str">
        <f>IFERROR(VLOOKUP($E1040,'Product Master'!B:E,2,),"Enter Data in Product Master")</f>
        <v>Enter Data in Product Master</v>
      </c>
      <c r="D1040" s="24" t="e">
        <f>VLOOKUP(E1040,'Product Master'!B:G,6,)</f>
        <v>#N/A</v>
      </c>
      <c r="E1040" s="24"/>
      <c r="F1040" s="24" t="s">
        <v>47</v>
      </c>
      <c r="G1040" s="24" t="str">
        <f>IFERROR(VLOOKUP(E1040,'Product Master'!B:E,3,),"-")</f>
        <v>-</v>
      </c>
      <c r="H1040" s="24" t="str">
        <f>IFERROR(VLOOKUP($E1040,'Product Master'!B:E,4,),"-")</f>
        <v>-</v>
      </c>
      <c r="I1040" s="24"/>
      <c r="J1040" s="25"/>
      <c r="K1040" s="67"/>
      <c r="L1040" s="24"/>
      <c r="M1040" s="24"/>
      <c r="N1040" s="24"/>
      <c r="O1040" s="24"/>
      <c r="P1040" s="49"/>
      <c r="Q1040" s="49">
        <f t="shared" si="37"/>
        <v>0</v>
      </c>
      <c r="R1040" s="24"/>
      <c r="S1040" s="66"/>
      <c r="T1040" s="56" t="e">
        <f>IF(ISBLANK(VLOOKUP($E1040,'Product Master'!B:F,5,FALSE)),"-",(VLOOKUP($E1040,'Product Master'!B:F,5,FALSE)))</f>
        <v>#N/A</v>
      </c>
      <c r="U1040" s="140"/>
    </row>
    <row r="1041" spans="1:21" ht="15">
      <c r="A1041" s="24">
        <f t="shared" si="36"/>
        <v>1040</v>
      </c>
      <c r="B1041" s="25"/>
      <c r="C1041" s="55" t="str">
        <f>IFERROR(VLOOKUP($E1041,'Product Master'!B:E,2,),"Enter Data in Product Master")</f>
        <v>Enter Data in Product Master</v>
      </c>
      <c r="D1041" s="24" t="e">
        <f>VLOOKUP(E1041,'Product Master'!B:G,6,)</f>
        <v>#N/A</v>
      </c>
      <c r="E1041" s="24"/>
      <c r="F1041" s="24" t="s">
        <v>47</v>
      </c>
      <c r="G1041" s="24" t="str">
        <f>IFERROR(VLOOKUP(E1041,'Product Master'!B:E,3,),"-")</f>
        <v>-</v>
      </c>
      <c r="H1041" s="24" t="str">
        <f>IFERROR(VLOOKUP($E1041,'Product Master'!B:E,4,),"-")</f>
        <v>-</v>
      </c>
      <c r="I1041" s="24"/>
      <c r="J1041" s="25"/>
      <c r="K1041" s="67"/>
      <c r="L1041" s="24"/>
      <c r="M1041" s="24"/>
      <c r="N1041" s="24"/>
      <c r="O1041" s="24"/>
      <c r="P1041" s="49"/>
      <c r="Q1041" s="49">
        <f t="shared" si="37"/>
        <v>0</v>
      </c>
      <c r="R1041" s="24"/>
      <c r="S1041" s="66"/>
      <c r="T1041" s="56" t="e">
        <f>IF(ISBLANK(VLOOKUP($E1041,'Product Master'!B:F,5,FALSE)),"-",(VLOOKUP($E1041,'Product Master'!B:F,5,FALSE)))</f>
        <v>#N/A</v>
      </c>
      <c r="U1041" s="140"/>
    </row>
    <row r="1042" spans="1:21" ht="15">
      <c r="A1042" s="24">
        <f t="shared" si="36"/>
        <v>1041</v>
      </c>
      <c r="B1042" s="25"/>
      <c r="C1042" s="55" t="str">
        <f>IFERROR(VLOOKUP($E1042,'Product Master'!B:E,2,),"Enter Data in Product Master")</f>
        <v>Enter Data in Product Master</v>
      </c>
      <c r="D1042" s="24" t="e">
        <f>VLOOKUP(E1042,'Product Master'!B:G,6,)</f>
        <v>#N/A</v>
      </c>
      <c r="E1042" s="24"/>
      <c r="F1042" s="24" t="s">
        <v>47</v>
      </c>
      <c r="G1042" s="24" t="str">
        <f>IFERROR(VLOOKUP(E1042,'Product Master'!B:E,3,),"-")</f>
        <v>-</v>
      </c>
      <c r="H1042" s="24" t="str">
        <f>IFERROR(VLOOKUP($E1042,'Product Master'!B:E,4,),"-")</f>
        <v>-</v>
      </c>
      <c r="I1042" s="24"/>
      <c r="J1042" s="25"/>
      <c r="K1042" s="67"/>
      <c r="L1042" s="24"/>
      <c r="M1042" s="24"/>
      <c r="N1042" s="24"/>
      <c r="O1042" s="24"/>
      <c r="P1042" s="49"/>
      <c r="Q1042" s="49">
        <f t="shared" si="37"/>
        <v>0</v>
      </c>
      <c r="R1042" s="24"/>
      <c r="S1042" s="66"/>
      <c r="T1042" s="56" t="e">
        <f>IF(ISBLANK(VLOOKUP($E1042,'Product Master'!B:F,5,FALSE)),"-",(VLOOKUP($E1042,'Product Master'!B:F,5,FALSE)))</f>
        <v>#N/A</v>
      </c>
      <c r="U1042" s="140"/>
    </row>
    <row r="1043" spans="1:21" ht="15">
      <c r="A1043" s="24">
        <f t="shared" si="36"/>
        <v>1042</v>
      </c>
      <c r="B1043" s="25"/>
      <c r="C1043" s="55" t="str">
        <f>IFERROR(VLOOKUP($E1043,'Product Master'!B:E,2,),"Enter Data in Product Master")</f>
        <v>Enter Data in Product Master</v>
      </c>
      <c r="D1043" s="24" t="e">
        <f>VLOOKUP(E1043,'Product Master'!B:G,6,)</f>
        <v>#N/A</v>
      </c>
      <c r="E1043" s="24"/>
      <c r="F1043" s="24" t="s">
        <v>47</v>
      </c>
      <c r="G1043" s="24" t="str">
        <f>IFERROR(VLOOKUP(E1043,'Product Master'!B:E,3,),"-")</f>
        <v>-</v>
      </c>
      <c r="H1043" s="24" t="str">
        <f>IFERROR(VLOOKUP($E1043,'Product Master'!B:E,4,),"-")</f>
        <v>-</v>
      </c>
      <c r="I1043" s="24"/>
      <c r="J1043" s="25"/>
      <c r="K1043" s="67"/>
      <c r="L1043" s="24"/>
      <c r="M1043" s="24"/>
      <c r="N1043" s="24"/>
      <c r="O1043" s="24"/>
      <c r="P1043" s="49"/>
      <c r="Q1043" s="49">
        <f t="shared" si="37"/>
        <v>0</v>
      </c>
      <c r="R1043" s="24"/>
      <c r="S1043" s="66"/>
      <c r="T1043" s="56" t="e">
        <f>IF(ISBLANK(VLOOKUP($E1043,'Product Master'!B:F,5,FALSE)),"-",(VLOOKUP($E1043,'Product Master'!B:F,5,FALSE)))</f>
        <v>#N/A</v>
      </c>
      <c r="U1043" s="140"/>
    </row>
    <row r="1044" spans="1:21" ht="15">
      <c r="A1044" s="24">
        <f t="shared" si="36"/>
        <v>1043</v>
      </c>
      <c r="B1044" s="25"/>
      <c r="C1044" s="55" t="str">
        <f>IFERROR(VLOOKUP($E1044,'Product Master'!B:E,2,),"Enter Data in Product Master")</f>
        <v>Enter Data in Product Master</v>
      </c>
      <c r="D1044" s="24" t="e">
        <f>VLOOKUP(E1044,'Product Master'!B:G,6,)</f>
        <v>#N/A</v>
      </c>
      <c r="E1044" s="24"/>
      <c r="F1044" s="24" t="s">
        <v>47</v>
      </c>
      <c r="G1044" s="24" t="str">
        <f>IFERROR(VLOOKUP(E1044,'Product Master'!B:E,3,),"-")</f>
        <v>-</v>
      </c>
      <c r="H1044" s="24" t="str">
        <f>IFERROR(VLOOKUP($E1044,'Product Master'!B:E,4,),"-")</f>
        <v>-</v>
      </c>
      <c r="I1044" s="24"/>
      <c r="J1044" s="25"/>
      <c r="K1044" s="67"/>
      <c r="L1044" s="24"/>
      <c r="M1044" s="24"/>
      <c r="N1044" s="24"/>
      <c r="O1044" s="24"/>
      <c r="P1044" s="49"/>
      <c r="Q1044" s="49">
        <f t="shared" si="37"/>
        <v>0</v>
      </c>
      <c r="R1044" s="24"/>
      <c r="S1044" s="66"/>
      <c r="T1044" s="56" t="e">
        <f>IF(ISBLANK(VLOOKUP($E1044,'Product Master'!B:F,5,FALSE)),"-",(VLOOKUP($E1044,'Product Master'!B:F,5,FALSE)))</f>
        <v>#N/A</v>
      </c>
      <c r="U1044" s="140"/>
    </row>
    <row r="1045" spans="1:21" ht="15">
      <c r="A1045" s="24">
        <f t="shared" si="36"/>
        <v>1044</v>
      </c>
      <c r="B1045" s="25"/>
      <c r="C1045" s="55" t="str">
        <f>IFERROR(VLOOKUP($E1045,'Product Master'!B:E,2,),"Enter Data in Product Master")</f>
        <v>Enter Data in Product Master</v>
      </c>
      <c r="D1045" s="24" t="e">
        <f>VLOOKUP(E1045,'Product Master'!B:G,6,)</f>
        <v>#N/A</v>
      </c>
      <c r="E1045" s="24"/>
      <c r="F1045" s="24" t="s">
        <v>47</v>
      </c>
      <c r="G1045" s="24" t="str">
        <f>IFERROR(VLOOKUP(E1045,'Product Master'!B:E,3,),"-")</f>
        <v>-</v>
      </c>
      <c r="H1045" s="24" t="str">
        <f>IFERROR(VLOOKUP($E1045,'Product Master'!B:E,4,),"-")</f>
        <v>-</v>
      </c>
      <c r="I1045" s="24"/>
      <c r="J1045" s="25"/>
      <c r="K1045" s="67"/>
      <c r="L1045" s="24"/>
      <c r="M1045" s="24"/>
      <c r="N1045" s="24"/>
      <c r="O1045" s="24"/>
      <c r="P1045" s="49"/>
      <c r="Q1045" s="49">
        <f t="shared" si="37"/>
        <v>0</v>
      </c>
      <c r="R1045" s="24"/>
      <c r="S1045" s="66"/>
      <c r="T1045" s="56" t="e">
        <f>IF(ISBLANK(VLOOKUP($E1045,'Product Master'!B:F,5,FALSE)),"-",(VLOOKUP($E1045,'Product Master'!B:F,5,FALSE)))</f>
        <v>#N/A</v>
      </c>
      <c r="U1045" s="140"/>
    </row>
    <row r="1046" spans="1:21" ht="15">
      <c r="A1046" s="24">
        <f t="shared" si="36"/>
        <v>1045</v>
      </c>
      <c r="B1046" s="25"/>
      <c r="C1046" s="55" t="str">
        <f>IFERROR(VLOOKUP($E1046,'Product Master'!B:E,2,),"Enter Data in Product Master")</f>
        <v>Enter Data in Product Master</v>
      </c>
      <c r="D1046" s="24" t="e">
        <f>VLOOKUP(E1046,'Product Master'!B:G,6,)</f>
        <v>#N/A</v>
      </c>
      <c r="E1046" s="24"/>
      <c r="F1046" s="24" t="s">
        <v>47</v>
      </c>
      <c r="G1046" s="24" t="str">
        <f>IFERROR(VLOOKUP(E1046,'Product Master'!B:E,3,),"-")</f>
        <v>-</v>
      </c>
      <c r="H1046" s="24" t="str">
        <f>IFERROR(VLOOKUP($E1046,'Product Master'!B:E,4,),"-")</f>
        <v>-</v>
      </c>
      <c r="I1046" s="24"/>
      <c r="J1046" s="25"/>
      <c r="K1046" s="67"/>
      <c r="L1046" s="24"/>
      <c r="M1046" s="24"/>
      <c r="N1046" s="24"/>
      <c r="O1046" s="24"/>
      <c r="P1046" s="49"/>
      <c r="Q1046" s="49">
        <f t="shared" si="37"/>
        <v>0</v>
      </c>
      <c r="R1046" s="24"/>
      <c r="S1046" s="66"/>
      <c r="T1046" s="56" t="e">
        <f>IF(ISBLANK(VLOOKUP($E1046,'Product Master'!B:F,5,FALSE)),"-",(VLOOKUP($E1046,'Product Master'!B:F,5,FALSE)))</f>
        <v>#N/A</v>
      </c>
      <c r="U1046" s="140"/>
    </row>
    <row r="1047" spans="1:21" ht="15">
      <c r="A1047" s="24">
        <f t="shared" si="36"/>
        <v>1046</v>
      </c>
      <c r="B1047" s="25"/>
      <c r="C1047" s="55" t="str">
        <f>IFERROR(VLOOKUP($E1047,'Product Master'!B:E,2,),"Enter Data in Product Master")</f>
        <v>Enter Data in Product Master</v>
      </c>
      <c r="D1047" s="24" t="e">
        <f>VLOOKUP(E1047,'Product Master'!B:G,6,)</f>
        <v>#N/A</v>
      </c>
      <c r="E1047" s="24"/>
      <c r="F1047" s="24" t="s">
        <v>47</v>
      </c>
      <c r="G1047" s="24" t="str">
        <f>IFERROR(VLOOKUP(E1047,'Product Master'!B:E,3,),"-")</f>
        <v>-</v>
      </c>
      <c r="H1047" s="24" t="str">
        <f>IFERROR(VLOOKUP($E1047,'Product Master'!B:E,4,),"-")</f>
        <v>-</v>
      </c>
      <c r="I1047" s="24"/>
      <c r="J1047" s="25"/>
      <c r="K1047" s="67"/>
      <c r="L1047" s="24"/>
      <c r="M1047" s="24"/>
      <c r="N1047" s="24"/>
      <c r="O1047" s="24"/>
      <c r="P1047" s="49"/>
      <c r="Q1047" s="49">
        <f t="shared" si="37"/>
        <v>0</v>
      </c>
      <c r="R1047" s="24"/>
      <c r="S1047" s="66"/>
      <c r="T1047" s="56" t="e">
        <f>IF(ISBLANK(VLOOKUP($E1047,'Product Master'!B:F,5,FALSE)),"-",(VLOOKUP($E1047,'Product Master'!B:F,5,FALSE)))</f>
        <v>#N/A</v>
      </c>
      <c r="U1047" s="140"/>
    </row>
    <row r="1048" spans="1:21" ht="15">
      <c r="A1048" s="24">
        <f t="shared" si="36"/>
        <v>1047</v>
      </c>
      <c r="B1048" s="25"/>
      <c r="C1048" s="55" t="str">
        <f>IFERROR(VLOOKUP($E1048,'Product Master'!B:E,2,),"Enter Data in Product Master")</f>
        <v>Enter Data in Product Master</v>
      </c>
      <c r="D1048" s="24" t="e">
        <f>VLOOKUP(E1048,'Product Master'!B:G,6,)</f>
        <v>#N/A</v>
      </c>
      <c r="E1048" s="24"/>
      <c r="F1048" s="24" t="s">
        <v>47</v>
      </c>
      <c r="G1048" s="24" t="str">
        <f>IFERROR(VLOOKUP(E1048,'Product Master'!B:E,3,),"-")</f>
        <v>-</v>
      </c>
      <c r="H1048" s="24" t="str">
        <f>IFERROR(VLOOKUP($E1048,'Product Master'!B:E,4,),"-")</f>
        <v>-</v>
      </c>
      <c r="I1048" s="24"/>
      <c r="J1048" s="25"/>
      <c r="K1048" s="67"/>
      <c r="L1048" s="24"/>
      <c r="M1048" s="24"/>
      <c r="N1048" s="24"/>
      <c r="O1048" s="24"/>
      <c r="P1048" s="49"/>
      <c r="Q1048" s="49">
        <f t="shared" si="37"/>
        <v>0</v>
      </c>
      <c r="R1048" s="24"/>
      <c r="S1048" s="66"/>
      <c r="T1048" s="56" t="e">
        <f>IF(ISBLANK(VLOOKUP($E1048,'Product Master'!B:F,5,FALSE)),"-",(VLOOKUP($E1048,'Product Master'!B:F,5,FALSE)))</f>
        <v>#N/A</v>
      </c>
      <c r="U1048" s="140"/>
    </row>
    <row r="1049" spans="1:21" ht="15">
      <c r="A1049" s="24">
        <f t="shared" si="36"/>
        <v>1048</v>
      </c>
      <c r="B1049" s="25"/>
      <c r="C1049" s="55" t="str">
        <f>IFERROR(VLOOKUP($E1049,'Product Master'!B:E,2,),"Enter Data in Product Master")</f>
        <v>Enter Data in Product Master</v>
      </c>
      <c r="D1049" s="24" t="e">
        <f>VLOOKUP(E1049,'Product Master'!B:G,6,)</f>
        <v>#N/A</v>
      </c>
      <c r="E1049" s="24"/>
      <c r="F1049" s="24" t="s">
        <v>47</v>
      </c>
      <c r="G1049" s="24" t="str">
        <f>IFERROR(VLOOKUP(E1049,'Product Master'!B:E,3,),"-")</f>
        <v>-</v>
      </c>
      <c r="H1049" s="24" t="str">
        <f>IFERROR(VLOOKUP($E1049,'Product Master'!B:E,4,),"-")</f>
        <v>-</v>
      </c>
      <c r="I1049" s="24"/>
      <c r="J1049" s="25"/>
      <c r="K1049" s="67"/>
      <c r="L1049" s="24"/>
      <c r="M1049" s="24"/>
      <c r="N1049" s="24"/>
      <c r="O1049" s="24"/>
      <c r="P1049" s="49"/>
      <c r="Q1049" s="49">
        <f t="shared" si="37"/>
        <v>0</v>
      </c>
      <c r="R1049" s="24"/>
      <c r="S1049" s="66"/>
      <c r="T1049" s="56" t="e">
        <f>IF(ISBLANK(VLOOKUP($E1049,'Product Master'!B:F,5,FALSE)),"-",(VLOOKUP($E1049,'Product Master'!B:F,5,FALSE)))</f>
        <v>#N/A</v>
      </c>
      <c r="U1049" s="140"/>
    </row>
    <row r="1050" spans="1:21" ht="15">
      <c r="A1050" s="24">
        <f t="shared" si="36"/>
        <v>1049</v>
      </c>
      <c r="B1050" s="25"/>
      <c r="C1050" s="55" t="str">
        <f>IFERROR(VLOOKUP($E1050,'Product Master'!B:E,2,),"Enter Data in Product Master")</f>
        <v>Enter Data in Product Master</v>
      </c>
      <c r="D1050" s="24" t="e">
        <f>VLOOKUP(E1050,'Product Master'!B:G,6,)</f>
        <v>#N/A</v>
      </c>
      <c r="E1050" s="24"/>
      <c r="F1050" s="24" t="s">
        <v>47</v>
      </c>
      <c r="G1050" s="24" t="str">
        <f>IFERROR(VLOOKUP(E1050,'Product Master'!B:E,3,),"-")</f>
        <v>-</v>
      </c>
      <c r="H1050" s="24" t="str">
        <f>IFERROR(VLOOKUP($E1050,'Product Master'!B:E,4,),"-")</f>
        <v>-</v>
      </c>
      <c r="I1050" s="24"/>
      <c r="J1050" s="25"/>
      <c r="K1050" s="67"/>
      <c r="L1050" s="24"/>
      <c r="M1050" s="24"/>
      <c r="N1050" s="24"/>
      <c r="O1050" s="24"/>
      <c r="P1050" s="49"/>
      <c r="Q1050" s="49">
        <f t="shared" si="37"/>
        <v>0</v>
      </c>
      <c r="R1050" s="24"/>
      <c r="S1050" s="66"/>
      <c r="T1050" s="56" t="e">
        <f>IF(ISBLANK(VLOOKUP($E1050,'Product Master'!B:F,5,FALSE)),"-",(VLOOKUP($E1050,'Product Master'!B:F,5,FALSE)))</f>
        <v>#N/A</v>
      </c>
      <c r="U1050" s="140"/>
    </row>
    <row r="1051" spans="1:21" ht="15">
      <c r="A1051" s="24">
        <f t="shared" si="36"/>
        <v>1050</v>
      </c>
      <c r="B1051" s="25"/>
      <c r="C1051" s="55" t="str">
        <f>IFERROR(VLOOKUP($E1051,'Product Master'!B:E,2,),"Enter Data in Product Master")</f>
        <v>Enter Data in Product Master</v>
      </c>
      <c r="D1051" s="24" t="e">
        <f>VLOOKUP(E1051,'Product Master'!B:G,6,)</f>
        <v>#N/A</v>
      </c>
      <c r="E1051" s="24"/>
      <c r="F1051" s="24" t="s">
        <v>47</v>
      </c>
      <c r="G1051" s="24" t="str">
        <f>IFERROR(VLOOKUP(E1051,'Product Master'!B:E,3,),"-")</f>
        <v>-</v>
      </c>
      <c r="H1051" s="24" t="str">
        <f>IFERROR(VLOOKUP($E1051,'Product Master'!B:E,4,),"-")</f>
        <v>-</v>
      </c>
      <c r="I1051" s="24"/>
      <c r="J1051" s="25"/>
      <c r="K1051" s="67"/>
      <c r="L1051" s="24"/>
      <c r="M1051" s="24"/>
      <c r="N1051" s="24"/>
      <c r="O1051" s="24"/>
      <c r="P1051" s="49"/>
      <c r="Q1051" s="49">
        <f t="shared" si="37"/>
        <v>0</v>
      </c>
      <c r="R1051" s="24"/>
      <c r="S1051" s="66"/>
      <c r="T1051" s="56" t="e">
        <f>IF(ISBLANK(VLOOKUP($E1051,'Product Master'!B:F,5,FALSE)),"-",(VLOOKUP($E1051,'Product Master'!B:F,5,FALSE)))</f>
        <v>#N/A</v>
      </c>
      <c r="U1051" s="140"/>
    </row>
    <row r="1052" spans="1:21" ht="15">
      <c r="A1052" s="24">
        <f t="shared" si="36"/>
        <v>1051</v>
      </c>
      <c r="B1052" s="25"/>
      <c r="C1052" s="55" t="str">
        <f>IFERROR(VLOOKUP($E1052,'Product Master'!B:E,2,),"Enter Data in Product Master")</f>
        <v>Enter Data in Product Master</v>
      </c>
      <c r="D1052" s="24" t="e">
        <f>VLOOKUP(E1052,'Product Master'!B:G,6,)</f>
        <v>#N/A</v>
      </c>
      <c r="E1052" s="24"/>
      <c r="F1052" s="24" t="s">
        <v>47</v>
      </c>
      <c r="G1052" s="24" t="str">
        <f>IFERROR(VLOOKUP(E1052,'Product Master'!B:E,3,),"-")</f>
        <v>-</v>
      </c>
      <c r="H1052" s="24" t="str">
        <f>IFERROR(VLOOKUP($E1052,'Product Master'!B:E,4,),"-")</f>
        <v>-</v>
      </c>
      <c r="I1052" s="24"/>
      <c r="J1052" s="25"/>
      <c r="K1052" s="67"/>
      <c r="L1052" s="24"/>
      <c r="M1052" s="24"/>
      <c r="N1052" s="24"/>
      <c r="O1052" s="24"/>
      <c r="P1052" s="49"/>
      <c r="Q1052" s="49">
        <f t="shared" si="37"/>
        <v>0</v>
      </c>
      <c r="R1052" s="24"/>
      <c r="S1052" s="66"/>
      <c r="T1052" s="56" t="e">
        <f>IF(ISBLANK(VLOOKUP($E1052,'Product Master'!B:F,5,FALSE)),"-",(VLOOKUP($E1052,'Product Master'!B:F,5,FALSE)))</f>
        <v>#N/A</v>
      </c>
      <c r="U1052" s="140"/>
    </row>
    <row r="1053" spans="1:21" ht="15">
      <c r="A1053" s="24">
        <f t="shared" si="36"/>
        <v>1052</v>
      </c>
      <c r="B1053" s="25"/>
      <c r="C1053" s="55" t="str">
        <f>IFERROR(VLOOKUP($E1053,'Product Master'!B:E,2,),"Enter Data in Product Master")</f>
        <v>Enter Data in Product Master</v>
      </c>
      <c r="D1053" s="24" t="e">
        <f>VLOOKUP(E1053,'Product Master'!B:G,6,)</f>
        <v>#N/A</v>
      </c>
      <c r="E1053" s="24"/>
      <c r="F1053" s="24" t="s">
        <v>47</v>
      </c>
      <c r="G1053" s="24" t="str">
        <f>IFERROR(VLOOKUP(E1053,'Product Master'!B:E,3,),"-")</f>
        <v>-</v>
      </c>
      <c r="H1053" s="24" t="str">
        <f>IFERROR(VLOOKUP($E1053,'Product Master'!B:E,4,),"-")</f>
        <v>-</v>
      </c>
      <c r="I1053" s="24"/>
      <c r="J1053" s="25"/>
      <c r="K1053" s="67"/>
      <c r="L1053" s="24"/>
      <c r="M1053" s="24"/>
      <c r="N1053" s="24"/>
      <c r="O1053" s="24"/>
      <c r="P1053" s="49"/>
      <c r="Q1053" s="49">
        <f t="shared" si="37"/>
        <v>0</v>
      </c>
      <c r="R1053" s="24"/>
      <c r="S1053" s="66"/>
      <c r="T1053" s="56" t="e">
        <f>IF(ISBLANK(VLOOKUP($E1053,'Product Master'!B:F,5,FALSE)),"-",(VLOOKUP($E1053,'Product Master'!B:F,5,FALSE)))</f>
        <v>#N/A</v>
      </c>
      <c r="U1053" s="140"/>
    </row>
    <row r="1054" spans="1:21" ht="15">
      <c r="A1054" s="24">
        <f t="shared" si="36"/>
        <v>1053</v>
      </c>
      <c r="B1054" s="25"/>
      <c r="C1054" s="55" t="str">
        <f>IFERROR(VLOOKUP($E1054,'Product Master'!B:E,2,),"Enter Data in Product Master")</f>
        <v>Enter Data in Product Master</v>
      </c>
      <c r="D1054" s="24" t="e">
        <f>VLOOKUP(E1054,'Product Master'!B:G,6,)</f>
        <v>#N/A</v>
      </c>
      <c r="E1054" s="24"/>
      <c r="F1054" s="24" t="s">
        <v>47</v>
      </c>
      <c r="G1054" s="24" t="str">
        <f>IFERROR(VLOOKUP(E1054,'Product Master'!B:E,3,),"-")</f>
        <v>-</v>
      </c>
      <c r="H1054" s="24" t="str">
        <f>IFERROR(VLOOKUP($E1054,'Product Master'!B:E,4,),"-")</f>
        <v>-</v>
      </c>
      <c r="I1054" s="24"/>
      <c r="J1054" s="25"/>
      <c r="K1054" s="67"/>
      <c r="L1054" s="24"/>
      <c r="M1054" s="24"/>
      <c r="N1054" s="24"/>
      <c r="O1054" s="24"/>
      <c r="P1054" s="49"/>
      <c r="Q1054" s="49">
        <f t="shared" si="37"/>
        <v>0</v>
      </c>
      <c r="R1054" s="24"/>
      <c r="S1054" s="66"/>
      <c r="T1054" s="56" t="e">
        <f>IF(ISBLANK(VLOOKUP($E1054,'Product Master'!B:F,5,FALSE)),"-",(VLOOKUP($E1054,'Product Master'!B:F,5,FALSE)))</f>
        <v>#N/A</v>
      </c>
      <c r="U1054" s="140"/>
    </row>
    <row r="1055" spans="1:21" ht="15">
      <c r="A1055" s="24">
        <f t="shared" si="36"/>
        <v>1054</v>
      </c>
      <c r="B1055" s="25"/>
      <c r="C1055" s="55" t="str">
        <f>IFERROR(VLOOKUP($E1055,'Product Master'!B:E,2,),"Enter Data in Product Master")</f>
        <v>Enter Data in Product Master</v>
      </c>
      <c r="D1055" s="24" t="e">
        <f>VLOOKUP(E1055,'Product Master'!B:G,6,)</f>
        <v>#N/A</v>
      </c>
      <c r="E1055" s="24"/>
      <c r="F1055" s="24" t="s">
        <v>47</v>
      </c>
      <c r="G1055" s="24" t="str">
        <f>IFERROR(VLOOKUP(E1055,'Product Master'!B:E,3,),"-")</f>
        <v>-</v>
      </c>
      <c r="H1055" s="24" t="str">
        <f>IFERROR(VLOOKUP($E1055,'Product Master'!B:E,4,),"-")</f>
        <v>-</v>
      </c>
      <c r="I1055" s="24"/>
      <c r="J1055" s="25"/>
      <c r="K1055" s="67"/>
      <c r="L1055" s="24"/>
      <c r="M1055" s="24"/>
      <c r="N1055" s="24"/>
      <c r="O1055" s="24"/>
      <c r="P1055" s="49"/>
      <c r="Q1055" s="49">
        <f t="shared" si="37"/>
        <v>0</v>
      </c>
      <c r="R1055" s="24"/>
      <c r="S1055" s="66"/>
      <c r="T1055" s="56" t="e">
        <f>IF(ISBLANK(VLOOKUP($E1055,'Product Master'!B:F,5,FALSE)),"-",(VLOOKUP($E1055,'Product Master'!B:F,5,FALSE)))</f>
        <v>#N/A</v>
      </c>
      <c r="U1055" s="140"/>
    </row>
    <row r="1056" spans="1:21" ht="15">
      <c r="A1056" s="24">
        <f t="shared" si="36"/>
        <v>1055</v>
      </c>
      <c r="B1056" s="25"/>
      <c r="C1056" s="55" t="str">
        <f>IFERROR(VLOOKUP($E1056,'Product Master'!B:E,2,),"Enter Data in Product Master")</f>
        <v>Enter Data in Product Master</v>
      </c>
      <c r="D1056" s="24" t="e">
        <f>VLOOKUP(E1056,'Product Master'!B:G,6,)</f>
        <v>#N/A</v>
      </c>
      <c r="E1056" s="24"/>
      <c r="F1056" s="24" t="s">
        <v>47</v>
      </c>
      <c r="G1056" s="24" t="str">
        <f>IFERROR(VLOOKUP(E1056,'Product Master'!B:E,3,),"-")</f>
        <v>-</v>
      </c>
      <c r="H1056" s="24" t="str">
        <f>IFERROR(VLOOKUP($E1056,'Product Master'!B:E,4,),"-")</f>
        <v>-</v>
      </c>
      <c r="I1056" s="24"/>
      <c r="J1056" s="25"/>
      <c r="K1056" s="67"/>
      <c r="L1056" s="24"/>
      <c r="M1056" s="24"/>
      <c r="N1056" s="24"/>
      <c r="O1056" s="24"/>
      <c r="P1056" s="49"/>
      <c r="Q1056" s="49">
        <f t="shared" si="37"/>
        <v>0</v>
      </c>
      <c r="R1056" s="24"/>
      <c r="S1056" s="66"/>
      <c r="T1056" s="56" t="e">
        <f>IF(ISBLANK(VLOOKUP($E1056,'Product Master'!B:F,5,FALSE)),"-",(VLOOKUP($E1056,'Product Master'!B:F,5,FALSE)))</f>
        <v>#N/A</v>
      </c>
      <c r="U1056" s="140"/>
    </row>
    <row r="1057" spans="1:21" ht="15">
      <c r="A1057" s="24">
        <f t="shared" si="36"/>
        <v>1056</v>
      </c>
      <c r="B1057" s="25"/>
      <c r="C1057" s="55" t="str">
        <f>IFERROR(VLOOKUP($E1057,'Product Master'!B:E,2,),"Enter Data in Product Master")</f>
        <v>Enter Data in Product Master</v>
      </c>
      <c r="D1057" s="24" t="e">
        <f>VLOOKUP(E1057,'Product Master'!B:G,6,)</f>
        <v>#N/A</v>
      </c>
      <c r="E1057" s="24"/>
      <c r="F1057" s="24" t="s">
        <v>47</v>
      </c>
      <c r="G1057" s="24" t="str">
        <f>IFERROR(VLOOKUP(E1057,'Product Master'!B:E,3,),"-")</f>
        <v>-</v>
      </c>
      <c r="H1057" s="24" t="str">
        <f>IFERROR(VLOOKUP($E1057,'Product Master'!B:E,4,),"-")</f>
        <v>-</v>
      </c>
      <c r="I1057" s="24"/>
      <c r="J1057" s="25"/>
      <c r="K1057" s="67"/>
      <c r="L1057" s="24"/>
      <c r="M1057" s="24"/>
      <c r="N1057" s="24"/>
      <c r="O1057" s="24"/>
      <c r="P1057" s="49"/>
      <c r="Q1057" s="49">
        <f t="shared" si="37"/>
        <v>0</v>
      </c>
      <c r="R1057" s="24"/>
      <c r="S1057" s="66"/>
      <c r="T1057" s="56" t="e">
        <f>IF(ISBLANK(VLOOKUP($E1057,'Product Master'!B:F,5,FALSE)),"-",(VLOOKUP($E1057,'Product Master'!B:F,5,FALSE)))</f>
        <v>#N/A</v>
      </c>
      <c r="U1057" s="140"/>
    </row>
    <row r="1058" spans="1:21" ht="15">
      <c r="A1058" s="24">
        <f t="shared" si="36"/>
        <v>1057</v>
      </c>
      <c r="B1058" s="25"/>
      <c r="C1058" s="55" t="str">
        <f>IFERROR(VLOOKUP($E1058,'Product Master'!B:E,2,),"Enter Data in Product Master")</f>
        <v>Enter Data in Product Master</v>
      </c>
      <c r="D1058" s="24" t="e">
        <f>VLOOKUP(E1058,'Product Master'!B:G,6,)</f>
        <v>#N/A</v>
      </c>
      <c r="E1058" s="24"/>
      <c r="F1058" s="24" t="s">
        <v>47</v>
      </c>
      <c r="G1058" s="24" t="str">
        <f>IFERROR(VLOOKUP(E1058,'Product Master'!B:E,3,),"-")</f>
        <v>-</v>
      </c>
      <c r="H1058" s="24" t="str">
        <f>IFERROR(VLOOKUP($E1058,'Product Master'!B:E,4,),"-")</f>
        <v>-</v>
      </c>
      <c r="I1058" s="24"/>
      <c r="J1058" s="25"/>
      <c r="K1058" s="67"/>
      <c r="L1058" s="24"/>
      <c r="M1058" s="24"/>
      <c r="N1058" s="24"/>
      <c r="O1058" s="24"/>
      <c r="P1058" s="49"/>
      <c r="Q1058" s="49">
        <f t="shared" si="37"/>
        <v>0</v>
      </c>
      <c r="R1058" s="24"/>
      <c r="S1058" s="66"/>
      <c r="T1058" s="56" t="e">
        <f>IF(ISBLANK(VLOOKUP($E1058,'Product Master'!B:F,5,FALSE)),"-",(VLOOKUP($E1058,'Product Master'!B:F,5,FALSE)))</f>
        <v>#N/A</v>
      </c>
      <c r="U1058" s="140"/>
    </row>
    <row r="1059" spans="1:21" ht="15">
      <c r="A1059" s="24">
        <f t="shared" si="36"/>
        <v>1058</v>
      </c>
      <c r="B1059" s="25"/>
      <c r="C1059" s="55" t="str">
        <f>IFERROR(VLOOKUP($E1059,'Product Master'!B:E,2,),"Enter Data in Product Master")</f>
        <v>Enter Data in Product Master</v>
      </c>
      <c r="D1059" s="24" t="e">
        <f>VLOOKUP(E1059,'Product Master'!B:G,6,)</f>
        <v>#N/A</v>
      </c>
      <c r="E1059" s="24"/>
      <c r="F1059" s="24" t="s">
        <v>47</v>
      </c>
      <c r="G1059" s="24" t="str">
        <f>IFERROR(VLOOKUP(E1059,'Product Master'!B:E,3,),"-")</f>
        <v>-</v>
      </c>
      <c r="H1059" s="24" t="str">
        <f>IFERROR(VLOOKUP($E1059,'Product Master'!B:E,4,),"-")</f>
        <v>-</v>
      </c>
      <c r="I1059" s="24"/>
      <c r="J1059" s="25"/>
      <c r="K1059" s="67"/>
      <c r="L1059" s="24"/>
      <c r="M1059" s="24"/>
      <c r="N1059" s="24"/>
      <c r="O1059" s="24"/>
      <c r="P1059" s="49"/>
      <c r="Q1059" s="49">
        <f t="shared" si="37"/>
        <v>0</v>
      </c>
      <c r="R1059" s="24"/>
      <c r="S1059" s="66"/>
      <c r="T1059" s="56" t="e">
        <f>IF(ISBLANK(VLOOKUP($E1059,'Product Master'!B:F,5,FALSE)),"-",(VLOOKUP($E1059,'Product Master'!B:F,5,FALSE)))</f>
        <v>#N/A</v>
      </c>
      <c r="U1059" s="140"/>
    </row>
    <row r="1060" spans="1:21" ht="15">
      <c r="A1060" s="24">
        <f t="shared" si="36"/>
        <v>1059</v>
      </c>
      <c r="B1060" s="25"/>
      <c r="C1060" s="55" t="str">
        <f>IFERROR(VLOOKUP($E1060,'Product Master'!B:E,2,),"Enter Data in Product Master")</f>
        <v>Enter Data in Product Master</v>
      </c>
      <c r="D1060" s="24" t="e">
        <f>VLOOKUP(E1060,'Product Master'!B:G,6,)</f>
        <v>#N/A</v>
      </c>
      <c r="E1060" s="24"/>
      <c r="F1060" s="24" t="s">
        <v>47</v>
      </c>
      <c r="G1060" s="24" t="str">
        <f>IFERROR(VLOOKUP(E1060,'Product Master'!B:E,3,),"-")</f>
        <v>-</v>
      </c>
      <c r="H1060" s="24" t="str">
        <f>IFERROR(VLOOKUP($E1060,'Product Master'!B:E,4,),"-")</f>
        <v>-</v>
      </c>
      <c r="I1060" s="24"/>
      <c r="J1060" s="25"/>
      <c r="K1060" s="67"/>
      <c r="L1060" s="24"/>
      <c r="M1060" s="24"/>
      <c r="N1060" s="24"/>
      <c r="O1060" s="24"/>
      <c r="P1060" s="49"/>
      <c r="Q1060" s="49">
        <f t="shared" si="37"/>
        <v>0</v>
      </c>
      <c r="R1060" s="24"/>
      <c r="S1060" s="66"/>
      <c r="T1060" s="56" t="e">
        <f>IF(ISBLANK(VLOOKUP($E1060,'Product Master'!B:F,5,FALSE)),"-",(VLOOKUP($E1060,'Product Master'!B:F,5,FALSE)))</f>
        <v>#N/A</v>
      </c>
      <c r="U1060" s="140"/>
    </row>
    <row r="1061" spans="1:21" ht="15">
      <c r="A1061" s="24">
        <f t="shared" si="36"/>
        <v>1060</v>
      </c>
      <c r="B1061" s="25"/>
      <c r="C1061" s="55" t="str">
        <f>IFERROR(VLOOKUP($E1061,'Product Master'!B:E,2,),"Enter Data in Product Master")</f>
        <v>Enter Data in Product Master</v>
      </c>
      <c r="D1061" s="24" t="e">
        <f>VLOOKUP(E1061,'Product Master'!B:G,6,)</f>
        <v>#N/A</v>
      </c>
      <c r="E1061" s="24"/>
      <c r="F1061" s="24" t="s">
        <v>47</v>
      </c>
      <c r="G1061" s="24" t="str">
        <f>IFERROR(VLOOKUP(E1061,'Product Master'!B:E,3,),"-")</f>
        <v>-</v>
      </c>
      <c r="H1061" s="24" t="str">
        <f>IFERROR(VLOOKUP($E1061,'Product Master'!B:E,4,),"-")</f>
        <v>-</v>
      </c>
      <c r="I1061" s="24"/>
      <c r="J1061" s="25"/>
      <c r="K1061" s="67"/>
      <c r="L1061" s="24"/>
      <c r="M1061" s="24"/>
      <c r="N1061" s="24"/>
      <c r="O1061" s="24"/>
      <c r="P1061" s="49"/>
      <c r="Q1061" s="49">
        <f t="shared" si="37"/>
        <v>0</v>
      </c>
      <c r="R1061" s="24"/>
      <c r="S1061" s="66"/>
      <c r="T1061" s="56" t="e">
        <f>IF(ISBLANK(VLOOKUP($E1061,'Product Master'!B:F,5,FALSE)),"-",(VLOOKUP($E1061,'Product Master'!B:F,5,FALSE)))</f>
        <v>#N/A</v>
      </c>
      <c r="U1061" s="140"/>
    </row>
    <row r="1062" spans="1:21" ht="15">
      <c r="A1062" s="24">
        <f t="shared" si="36"/>
        <v>1061</v>
      </c>
      <c r="B1062" s="25"/>
      <c r="C1062" s="55" t="str">
        <f>IFERROR(VLOOKUP($E1062,'Product Master'!B:E,2,),"Enter Data in Product Master")</f>
        <v>Enter Data in Product Master</v>
      </c>
      <c r="D1062" s="24" t="e">
        <f>VLOOKUP(E1062,'Product Master'!B:G,6,)</f>
        <v>#N/A</v>
      </c>
      <c r="E1062" s="24"/>
      <c r="F1062" s="24" t="s">
        <v>47</v>
      </c>
      <c r="G1062" s="24" t="str">
        <f>IFERROR(VLOOKUP(E1062,'Product Master'!B:E,3,),"-")</f>
        <v>-</v>
      </c>
      <c r="H1062" s="24" t="str">
        <f>IFERROR(VLOOKUP($E1062,'Product Master'!B:E,4,),"-")</f>
        <v>-</v>
      </c>
      <c r="I1062" s="24"/>
      <c r="J1062" s="25"/>
      <c r="K1062" s="67"/>
      <c r="L1062" s="24"/>
      <c r="M1062" s="24"/>
      <c r="N1062" s="24"/>
      <c r="O1062" s="24"/>
      <c r="P1062" s="49"/>
      <c r="Q1062" s="49">
        <f t="shared" si="37"/>
        <v>0</v>
      </c>
      <c r="R1062" s="24"/>
      <c r="S1062" s="66"/>
      <c r="T1062" s="56" t="e">
        <f>IF(ISBLANK(VLOOKUP($E1062,'Product Master'!B:F,5,FALSE)),"-",(VLOOKUP($E1062,'Product Master'!B:F,5,FALSE)))</f>
        <v>#N/A</v>
      </c>
      <c r="U1062" s="140"/>
    </row>
    <row r="1063" spans="1:21" ht="15">
      <c r="A1063" s="24">
        <f t="shared" si="36"/>
        <v>1062</v>
      </c>
      <c r="B1063" s="25"/>
      <c r="C1063" s="55" t="str">
        <f>IFERROR(VLOOKUP($E1063,'Product Master'!B:E,2,),"Enter Data in Product Master")</f>
        <v>Enter Data in Product Master</v>
      </c>
      <c r="D1063" s="24" t="e">
        <f>VLOOKUP(E1063,'Product Master'!B:G,6,)</f>
        <v>#N/A</v>
      </c>
      <c r="E1063" s="24"/>
      <c r="F1063" s="24" t="s">
        <v>47</v>
      </c>
      <c r="G1063" s="24" t="str">
        <f>IFERROR(VLOOKUP(E1063,'Product Master'!B:E,3,),"-")</f>
        <v>-</v>
      </c>
      <c r="H1063" s="24" t="str">
        <f>IFERROR(VLOOKUP($E1063,'Product Master'!B:E,4,),"-")</f>
        <v>-</v>
      </c>
      <c r="I1063" s="24"/>
      <c r="J1063" s="25"/>
      <c r="K1063" s="67"/>
      <c r="L1063" s="24"/>
      <c r="M1063" s="24"/>
      <c r="N1063" s="24"/>
      <c r="O1063" s="24"/>
      <c r="P1063" s="49"/>
      <c r="Q1063" s="49">
        <f t="shared" si="37"/>
        <v>0</v>
      </c>
      <c r="R1063" s="24"/>
      <c r="S1063" s="66"/>
      <c r="T1063" s="56" t="e">
        <f>IF(ISBLANK(VLOOKUP($E1063,'Product Master'!B:F,5,FALSE)),"-",(VLOOKUP($E1063,'Product Master'!B:F,5,FALSE)))</f>
        <v>#N/A</v>
      </c>
      <c r="U1063" s="140"/>
    </row>
    <row r="1064" spans="1:21" ht="15">
      <c r="A1064" s="24">
        <f t="shared" si="36"/>
        <v>1063</v>
      </c>
      <c r="B1064" s="25"/>
      <c r="C1064" s="55" t="str">
        <f>IFERROR(VLOOKUP($E1064,'Product Master'!B:E,2,),"Enter Data in Product Master")</f>
        <v>Enter Data in Product Master</v>
      </c>
      <c r="D1064" s="24" t="e">
        <f>VLOOKUP(E1064,'Product Master'!B:G,6,)</f>
        <v>#N/A</v>
      </c>
      <c r="E1064" s="24"/>
      <c r="F1064" s="24" t="s">
        <v>47</v>
      </c>
      <c r="G1064" s="24" t="str">
        <f>IFERROR(VLOOKUP(E1064,'Product Master'!B:E,3,),"-")</f>
        <v>-</v>
      </c>
      <c r="H1064" s="24" t="str">
        <f>IFERROR(VLOOKUP($E1064,'Product Master'!B:E,4,),"-")</f>
        <v>-</v>
      </c>
      <c r="I1064" s="24"/>
      <c r="J1064" s="25"/>
      <c r="K1064" s="67"/>
      <c r="L1064" s="24"/>
      <c r="M1064" s="24"/>
      <c r="N1064" s="24"/>
      <c r="O1064" s="24"/>
      <c r="P1064" s="49"/>
      <c r="Q1064" s="49">
        <f t="shared" si="37"/>
        <v>0</v>
      </c>
      <c r="R1064" s="24"/>
      <c r="S1064" s="66"/>
      <c r="T1064" s="56" t="e">
        <f>IF(ISBLANK(VLOOKUP($E1064,'Product Master'!B:F,5,FALSE)),"-",(VLOOKUP($E1064,'Product Master'!B:F,5,FALSE)))</f>
        <v>#N/A</v>
      </c>
      <c r="U1064" s="140"/>
    </row>
    <row r="1065" spans="1:21" ht="15">
      <c r="A1065" s="24">
        <f t="shared" si="36"/>
        <v>1064</v>
      </c>
      <c r="B1065" s="25"/>
      <c r="C1065" s="55" t="str">
        <f>IFERROR(VLOOKUP($E1065,'Product Master'!B:E,2,),"Enter Data in Product Master")</f>
        <v>Enter Data in Product Master</v>
      </c>
      <c r="D1065" s="24" t="e">
        <f>VLOOKUP(E1065,'Product Master'!B:G,6,)</f>
        <v>#N/A</v>
      </c>
      <c r="E1065" s="24"/>
      <c r="F1065" s="24" t="s">
        <v>47</v>
      </c>
      <c r="G1065" s="24" t="str">
        <f>IFERROR(VLOOKUP(E1065,'Product Master'!B:E,3,),"-")</f>
        <v>-</v>
      </c>
      <c r="H1065" s="24" t="str">
        <f>IFERROR(VLOOKUP($E1065,'Product Master'!B:E,4,),"-")</f>
        <v>-</v>
      </c>
      <c r="I1065" s="24"/>
      <c r="J1065" s="25"/>
      <c r="K1065" s="67"/>
      <c r="L1065" s="24"/>
      <c r="M1065" s="24"/>
      <c r="N1065" s="24"/>
      <c r="O1065" s="24"/>
      <c r="P1065" s="49"/>
      <c r="Q1065" s="49">
        <f t="shared" si="37"/>
        <v>0</v>
      </c>
      <c r="R1065" s="24"/>
      <c r="S1065" s="66"/>
      <c r="T1065" s="56" t="e">
        <f>IF(ISBLANK(VLOOKUP($E1065,'Product Master'!B:F,5,FALSE)),"-",(VLOOKUP($E1065,'Product Master'!B:F,5,FALSE)))</f>
        <v>#N/A</v>
      </c>
      <c r="U1065" s="140"/>
    </row>
    <row r="1066" spans="1:21" ht="15">
      <c r="A1066" s="24">
        <f t="shared" si="36"/>
        <v>1065</v>
      </c>
      <c r="B1066" s="25"/>
      <c r="C1066" s="55" t="str">
        <f>IFERROR(VLOOKUP($E1066,'Product Master'!B:E,2,),"Enter Data in Product Master")</f>
        <v>Enter Data in Product Master</v>
      </c>
      <c r="D1066" s="24" t="e">
        <f>VLOOKUP(E1066,'Product Master'!B:G,6,)</f>
        <v>#N/A</v>
      </c>
      <c r="E1066" s="24"/>
      <c r="F1066" s="24" t="s">
        <v>47</v>
      </c>
      <c r="G1066" s="24" t="str">
        <f>IFERROR(VLOOKUP(E1066,'Product Master'!B:E,3,),"-")</f>
        <v>-</v>
      </c>
      <c r="H1066" s="24" t="str">
        <f>IFERROR(VLOOKUP($E1066,'Product Master'!B:E,4,),"-")</f>
        <v>-</v>
      </c>
      <c r="I1066" s="24"/>
      <c r="J1066" s="25"/>
      <c r="K1066" s="67"/>
      <c r="L1066" s="24"/>
      <c r="M1066" s="24"/>
      <c r="N1066" s="24"/>
      <c r="O1066" s="24"/>
      <c r="P1066" s="49"/>
      <c r="Q1066" s="49">
        <f t="shared" si="37"/>
        <v>0</v>
      </c>
      <c r="R1066" s="24"/>
      <c r="S1066" s="66"/>
      <c r="T1066" s="56" t="e">
        <f>IF(ISBLANK(VLOOKUP($E1066,'Product Master'!B:F,5,FALSE)),"-",(VLOOKUP($E1066,'Product Master'!B:F,5,FALSE)))</f>
        <v>#N/A</v>
      </c>
      <c r="U1066" s="140"/>
    </row>
    <row r="1067" spans="1:21" ht="15">
      <c r="A1067" s="24">
        <f t="shared" si="36"/>
        <v>1066</v>
      </c>
      <c r="B1067" s="25"/>
      <c r="C1067" s="55" t="str">
        <f>IFERROR(VLOOKUP($E1067,'Product Master'!B:E,2,),"Enter Data in Product Master")</f>
        <v>Enter Data in Product Master</v>
      </c>
      <c r="D1067" s="24" t="e">
        <f>VLOOKUP(E1067,'Product Master'!B:G,6,)</f>
        <v>#N/A</v>
      </c>
      <c r="E1067" s="24"/>
      <c r="F1067" s="24" t="s">
        <v>47</v>
      </c>
      <c r="G1067" s="24" t="str">
        <f>IFERROR(VLOOKUP(E1067,'Product Master'!B:E,3,),"-")</f>
        <v>-</v>
      </c>
      <c r="H1067" s="24" t="str">
        <f>IFERROR(VLOOKUP($E1067,'Product Master'!B:E,4,),"-")</f>
        <v>-</v>
      </c>
      <c r="I1067" s="24"/>
      <c r="J1067" s="25"/>
      <c r="K1067" s="67"/>
      <c r="L1067" s="24"/>
      <c r="M1067" s="24"/>
      <c r="N1067" s="24"/>
      <c r="O1067" s="24"/>
      <c r="P1067" s="49"/>
      <c r="Q1067" s="49">
        <f t="shared" si="37"/>
        <v>0</v>
      </c>
      <c r="R1067" s="24"/>
      <c r="S1067" s="66"/>
      <c r="T1067" s="56" t="e">
        <f>IF(ISBLANK(VLOOKUP($E1067,'Product Master'!B:F,5,FALSE)),"-",(VLOOKUP($E1067,'Product Master'!B:F,5,FALSE)))</f>
        <v>#N/A</v>
      </c>
      <c r="U1067" s="140"/>
    </row>
    <row r="1068" spans="1:21" ht="15">
      <c r="A1068" s="24">
        <f t="shared" si="36"/>
        <v>1067</v>
      </c>
      <c r="B1068" s="25"/>
      <c r="C1068" s="55" t="str">
        <f>IFERROR(VLOOKUP($E1068,'Product Master'!B:E,2,),"Enter Data in Product Master")</f>
        <v>Enter Data in Product Master</v>
      </c>
      <c r="D1068" s="24" t="e">
        <f>VLOOKUP(E1068,'Product Master'!B:G,6,)</f>
        <v>#N/A</v>
      </c>
      <c r="E1068" s="24"/>
      <c r="F1068" s="24" t="s">
        <v>47</v>
      </c>
      <c r="G1068" s="24" t="str">
        <f>IFERROR(VLOOKUP(E1068,'Product Master'!B:E,3,),"-")</f>
        <v>-</v>
      </c>
      <c r="H1068" s="24" t="str">
        <f>IFERROR(VLOOKUP($E1068,'Product Master'!B:E,4,),"-")</f>
        <v>-</v>
      </c>
      <c r="I1068" s="24"/>
      <c r="J1068" s="25"/>
      <c r="K1068" s="67"/>
      <c r="L1068" s="24"/>
      <c r="M1068" s="24"/>
      <c r="N1068" s="24"/>
      <c r="O1068" s="24"/>
      <c r="P1068" s="49"/>
      <c r="Q1068" s="49">
        <f t="shared" si="37"/>
        <v>0</v>
      </c>
      <c r="R1068" s="24"/>
      <c r="S1068" s="66"/>
      <c r="T1068" s="56" t="e">
        <f>IF(ISBLANK(VLOOKUP($E1068,'Product Master'!B:F,5,FALSE)),"-",(VLOOKUP($E1068,'Product Master'!B:F,5,FALSE)))</f>
        <v>#N/A</v>
      </c>
      <c r="U1068" s="140"/>
    </row>
    <row r="1069" spans="1:21" ht="15">
      <c r="A1069" s="24">
        <f t="shared" si="36"/>
        <v>1068</v>
      </c>
      <c r="B1069" s="25"/>
      <c r="C1069" s="55" t="str">
        <f>IFERROR(VLOOKUP($E1069,'Product Master'!B:E,2,),"Enter Data in Product Master")</f>
        <v>Enter Data in Product Master</v>
      </c>
      <c r="D1069" s="24" t="e">
        <f>VLOOKUP(E1069,'Product Master'!B:G,6,)</f>
        <v>#N/A</v>
      </c>
      <c r="E1069" s="24"/>
      <c r="F1069" s="24" t="s">
        <v>47</v>
      </c>
      <c r="G1069" s="24" t="str">
        <f>IFERROR(VLOOKUP(E1069,'Product Master'!B:E,3,),"-")</f>
        <v>-</v>
      </c>
      <c r="H1069" s="24" t="str">
        <f>IFERROR(VLOOKUP($E1069,'Product Master'!B:E,4,),"-")</f>
        <v>-</v>
      </c>
      <c r="I1069" s="24"/>
      <c r="J1069" s="25"/>
      <c r="K1069" s="67"/>
      <c r="L1069" s="24"/>
      <c r="M1069" s="24"/>
      <c r="N1069" s="24"/>
      <c r="O1069" s="24"/>
      <c r="P1069" s="49"/>
      <c r="Q1069" s="49">
        <f t="shared" si="37"/>
        <v>0</v>
      </c>
      <c r="R1069" s="24"/>
      <c r="S1069" s="66"/>
      <c r="T1069" s="56" t="e">
        <f>IF(ISBLANK(VLOOKUP($E1069,'Product Master'!B:F,5,FALSE)),"-",(VLOOKUP($E1069,'Product Master'!B:F,5,FALSE)))</f>
        <v>#N/A</v>
      </c>
      <c r="U1069" s="140"/>
    </row>
    <row r="1070" spans="1:21" ht="15">
      <c r="A1070" s="24">
        <f t="shared" si="36"/>
        <v>1069</v>
      </c>
      <c r="B1070" s="25"/>
      <c r="C1070" s="55" t="str">
        <f>IFERROR(VLOOKUP($E1070,'Product Master'!B:E,2,),"Enter Data in Product Master")</f>
        <v>Enter Data in Product Master</v>
      </c>
      <c r="D1070" s="24" t="e">
        <f>VLOOKUP(E1070,'Product Master'!B:G,6,)</f>
        <v>#N/A</v>
      </c>
      <c r="E1070" s="24"/>
      <c r="F1070" s="24" t="s">
        <v>47</v>
      </c>
      <c r="G1070" s="24" t="str">
        <f>IFERROR(VLOOKUP(E1070,'Product Master'!B:E,3,),"-")</f>
        <v>-</v>
      </c>
      <c r="H1070" s="24" t="str">
        <f>IFERROR(VLOOKUP($E1070,'Product Master'!B:E,4,),"-")</f>
        <v>-</v>
      </c>
      <c r="I1070" s="24"/>
      <c r="J1070" s="25"/>
      <c r="K1070" s="67"/>
      <c r="L1070" s="24"/>
      <c r="M1070" s="24"/>
      <c r="N1070" s="24"/>
      <c r="O1070" s="24"/>
      <c r="P1070" s="49"/>
      <c r="Q1070" s="49">
        <f t="shared" si="37"/>
        <v>0</v>
      </c>
      <c r="R1070" s="24"/>
      <c r="S1070" s="66"/>
      <c r="T1070" s="56" t="e">
        <f>IF(ISBLANK(VLOOKUP($E1070,'Product Master'!B:F,5,FALSE)),"-",(VLOOKUP($E1070,'Product Master'!B:F,5,FALSE)))</f>
        <v>#N/A</v>
      </c>
      <c r="U1070" s="140"/>
    </row>
    <row r="1071" spans="1:21" ht="15">
      <c r="A1071" s="24">
        <f t="shared" si="36"/>
        <v>1070</v>
      </c>
      <c r="B1071" s="25"/>
      <c r="C1071" s="55" t="str">
        <f>IFERROR(VLOOKUP($E1071,'Product Master'!B:E,2,),"Enter Data in Product Master")</f>
        <v>Enter Data in Product Master</v>
      </c>
      <c r="D1071" s="24" t="e">
        <f>VLOOKUP(E1071,'Product Master'!B:G,6,)</f>
        <v>#N/A</v>
      </c>
      <c r="E1071" s="24"/>
      <c r="F1071" s="24" t="s">
        <v>47</v>
      </c>
      <c r="G1071" s="24" t="str">
        <f>IFERROR(VLOOKUP(E1071,'Product Master'!B:E,3,),"-")</f>
        <v>-</v>
      </c>
      <c r="H1071" s="24" t="str">
        <f>IFERROR(VLOOKUP($E1071,'Product Master'!B:E,4,),"-")</f>
        <v>-</v>
      </c>
      <c r="I1071" s="24"/>
      <c r="J1071" s="25"/>
      <c r="K1071" s="67"/>
      <c r="L1071" s="24"/>
      <c r="M1071" s="24"/>
      <c r="N1071" s="24"/>
      <c r="O1071" s="24"/>
      <c r="P1071" s="49"/>
      <c r="Q1071" s="49">
        <f t="shared" si="37"/>
        <v>0</v>
      </c>
      <c r="R1071" s="24"/>
      <c r="S1071" s="66"/>
      <c r="T1071" s="56" t="e">
        <f>IF(ISBLANK(VLOOKUP($E1071,'Product Master'!B:F,5,FALSE)),"-",(VLOOKUP($E1071,'Product Master'!B:F,5,FALSE)))</f>
        <v>#N/A</v>
      </c>
      <c r="U1071" s="140"/>
    </row>
    <row r="1072" spans="1:21" ht="15">
      <c r="A1072" s="24">
        <f t="shared" si="36"/>
        <v>1071</v>
      </c>
      <c r="B1072" s="25"/>
      <c r="C1072" s="55" t="str">
        <f>IFERROR(VLOOKUP($E1072,'Product Master'!B:E,2,),"Enter Data in Product Master")</f>
        <v>Enter Data in Product Master</v>
      </c>
      <c r="D1072" s="24" t="e">
        <f>VLOOKUP(E1072,'Product Master'!B:G,6,)</f>
        <v>#N/A</v>
      </c>
      <c r="E1072" s="24"/>
      <c r="F1072" s="24" t="s">
        <v>47</v>
      </c>
      <c r="G1072" s="24" t="str">
        <f>IFERROR(VLOOKUP(E1072,'Product Master'!B:E,3,),"-")</f>
        <v>-</v>
      </c>
      <c r="H1072" s="24" t="str">
        <f>IFERROR(VLOOKUP($E1072,'Product Master'!B:E,4,),"-")</f>
        <v>-</v>
      </c>
      <c r="I1072" s="24"/>
      <c r="J1072" s="25"/>
      <c r="K1072" s="67"/>
      <c r="L1072" s="24"/>
      <c r="M1072" s="24"/>
      <c r="N1072" s="24"/>
      <c r="O1072" s="24"/>
      <c r="P1072" s="49"/>
      <c r="Q1072" s="49">
        <f t="shared" si="37"/>
        <v>0</v>
      </c>
      <c r="R1072" s="24"/>
      <c r="S1072" s="66"/>
      <c r="T1072" s="56" t="e">
        <f>IF(ISBLANK(VLOOKUP($E1072,'Product Master'!B:F,5,FALSE)),"-",(VLOOKUP($E1072,'Product Master'!B:F,5,FALSE)))</f>
        <v>#N/A</v>
      </c>
      <c r="U1072" s="140"/>
    </row>
    <row r="1073" spans="1:21" ht="15">
      <c r="A1073" s="24">
        <f t="shared" si="36"/>
        <v>1072</v>
      </c>
      <c r="B1073" s="25"/>
      <c r="C1073" s="55" t="str">
        <f>IFERROR(VLOOKUP($E1073,'Product Master'!B:E,2,),"Enter Data in Product Master")</f>
        <v>Enter Data in Product Master</v>
      </c>
      <c r="D1073" s="24" t="e">
        <f>VLOOKUP(E1073,'Product Master'!B:G,6,)</f>
        <v>#N/A</v>
      </c>
      <c r="E1073" s="24"/>
      <c r="F1073" s="24" t="s">
        <v>47</v>
      </c>
      <c r="G1073" s="24" t="str">
        <f>IFERROR(VLOOKUP(E1073,'Product Master'!B:E,3,),"-")</f>
        <v>-</v>
      </c>
      <c r="H1073" s="24" t="str">
        <f>IFERROR(VLOOKUP($E1073,'Product Master'!B:E,4,),"-")</f>
        <v>-</v>
      </c>
      <c r="I1073" s="24"/>
      <c r="J1073" s="25"/>
      <c r="K1073" s="67"/>
      <c r="L1073" s="24"/>
      <c r="M1073" s="24"/>
      <c r="N1073" s="24"/>
      <c r="O1073" s="24"/>
      <c r="P1073" s="49"/>
      <c r="Q1073" s="49">
        <f t="shared" si="37"/>
        <v>0</v>
      </c>
      <c r="R1073" s="24"/>
      <c r="S1073" s="66"/>
      <c r="T1073" s="56" t="e">
        <f>IF(ISBLANK(VLOOKUP($E1073,'Product Master'!B:F,5,FALSE)),"-",(VLOOKUP($E1073,'Product Master'!B:F,5,FALSE)))</f>
        <v>#N/A</v>
      </c>
      <c r="U1073" s="140"/>
    </row>
    <row r="1074" spans="1:21" ht="15">
      <c r="A1074" s="24">
        <f t="shared" si="36"/>
        <v>1073</v>
      </c>
      <c r="B1074" s="25"/>
      <c r="C1074" s="55" t="str">
        <f>IFERROR(VLOOKUP($E1074,'Product Master'!B:E,2,),"Enter Data in Product Master")</f>
        <v>Enter Data in Product Master</v>
      </c>
      <c r="D1074" s="24" t="e">
        <f>VLOOKUP(E1074,'Product Master'!B:G,6,)</f>
        <v>#N/A</v>
      </c>
      <c r="E1074" s="24"/>
      <c r="F1074" s="24" t="s">
        <v>47</v>
      </c>
      <c r="G1074" s="24" t="str">
        <f>IFERROR(VLOOKUP(E1074,'Product Master'!B:E,3,),"-")</f>
        <v>-</v>
      </c>
      <c r="H1074" s="24" t="str">
        <f>IFERROR(VLOOKUP($E1074,'Product Master'!B:E,4,),"-")</f>
        <v>-</v>
      </c>
      <c r="I1074" s="24"/>
      <c r="J1074" s="25"/>
      <c r="K1074" s="67"/>
      <c r="L1074" s="24"/>
      <c r="M1074" s="24"/>
      <c r="N1074" s="24"/>
      <c r="O1074" s="24"/>
      <c r="P1074" s="49"/>
      <c r="Q1074" s="49">
        <f t="shared" si="37"/>
        <v>0</v>
      </c>
      <c r="R1074" s="24"/>
      <c r="S1074" s="66"/>
      <c r="T1074" s="56" t="e">
        <f>IF(ISBLANK(VLOOKUP($E1074,'Product Master'!B:F,5,FALSE)),"-",(VLOOKUP($E1074,'Product Master'!B:F,5,FALSE)))</f>
        <v>#N/A</v>
      </c>
      <c r="U1074" s="140"/>
    </row>
    <row r="1075" spans="1:21" ht="15">
      <c r="A1075" s="24">
        <f t="shared" si="36"/>
        <v>1074</v>
      </c>
      <c r="B1075" s="25"/>
      <c r="C1075" s="55" t="str">
        <f>IFERROR(VLOOKUP($E1075,'Product Master'!B:E,2,),"Enter Data in Product Master")</f>
        <v>Enter Data in Product Master</v>
      </c>
      <c r="D1075" s="24" t="e">
        <f>VLOOKUP(E1075,'Product Master'!B:G,6,)</f>
        <v>#N/A</v>
      </c>
      <c r="E1075" s="24"/>
      <c r="F1075" s="24" t="s">
        <v>47</v>
      </c>
      <c r="G1075" s="24" t="str">
        <f>IFERROR(VLOOKUP(E1075,'Product Master'!B:E,3,),"-")</f>
        <v>-</v>
      </c>
      <c r="H1075" s="24" t="str">
        <f>IFERROR(VLOOKUP($E1075,'Product Master'!B:E,4,),"-")</f>
        <v>-</v>
      </c>
      <c r="I1075" s="24"/>
      <c r="J1075" s="25"/>
      <c r="K1075" s="67"/>
      <c r="L1075" s="24"/>
      <c r="M1075" s="24"/>
      <c r="N1075" s="24"/>
      <c r="O1075" s="24"/>
      <c r="P1075" s="49"/>
      <c r="Q1075" s="49">
        <f t="shared" si="37"/>
        <v>0</v>
      </c>
      <c r="R1075" s="24"/>
      <c r="S1075" s="66"/>
      <c r="T1075" s="56" t="e">
        <f>IF(ISBLANK(VLOOKUP($E1075,'Product Master'!B:F,5,FALSE)),"-",(VLOOKUP($E1075,'Product Master'!B:F,5,FALSE)))</f>
        <v>#N/A</v>
      </c>
      <c r="U1075" s="140"/>
    </row>
    <row r="1076" spans="1:21" ht="15">
      <c r="A1076" s="24">
        <f t="shared" si="36"/>
        <v>1075</v>
      </c>
      <c r="B1076" s="25"/>
      <c r="C1076" s="55" t="str">
        <f>IFERROR(VLOOKUP($E1076,'Product Master'!B:E,2,),"Enter Data in Product Master")</f>
        <v>Enter Data in Product Master</v>
      </c>
      <c r="D1076" s="24" t="e">
        <f>VLOOKUP(E1076,'Product Master'!B:G,6,)</f>
        <v>#N/A</v>
      </c>
      <c r="E1076" s="24"/>
      <c r="F1076" s="24" t="s">
        <v>47</v>
      </c>
      <c r="G1076" s="24" t="str">
        <f>IFERROR(VLOOKUP(E1076,'Product Master'!B:E,3,),"-")</f>
        <v>-</v>
      </c>
      <c r="H1076" s="24" t="str">
        <f>IFERROR(VLOOKUP($E1076,'Product Master'!B:E,4,),"-")</f>
        <v>-</v>
      </c>
      <c r="I1076" s="24"/>
      <c r="J1076" s="25"/>
      <c r="K1076" s="67"/>
      <c r="L1076" s="24"/>
      <c r="M1076" s="24"/>
      <c r="N1076" s="24"/>
      <c r="O1076" s="24"/>
      <c r="P1076" s="49"/>
      <c r="Q1076" s="49">
        <f t="shared" si="37"/>
        <v>0</v>
      </c>
      <c r="R1076" s="24"/>
      <c r="S1076" s="66"/>
      <c r="T1076" s="56" t="e">
        <f>IF(ISBLANK(VLOOKUP($E1076,'Product Master'!B:F,5,FALSE)),"-",(VLOOKUP($E1076,'Product Master'!B:F,5,FALSE)))</f>
        <v>#N/A</v>
      </c>
      <c r="U1076" s="140"/>
    </row>
    <row r="1077" spans="1:21" ht="15">
      <c r="A1077" s="24">
        <f t="shared" si="36"/>
        <v>1076</v>
      </c>
      <c r="B1077" s="25"/>
      <c r="C1077" s="55" t="str">
        <f>IFERROR(VLOOKUP($E1077,'Product Master'!B:E,2,),"Enter Data in Product Master")</f>
        <v>Enter Data in Product Master</v>
      </c>
      <c r="D1077" s="24" t="e">
        <f>VLOOKUP(E1077,'Product Master'!B:G,6,)</f>
        <v>#N/A</v>
      </c>
      <c r="E1077" s="24"/>
      <c r="F1077" s="24" t="s">
        <v>47</v>
      </c>
      <c r="G1077" s="24" t="str">
        <f>IFERROR(VLOOKUP(E1077,'Product Master'!B:E,3,),"-")</f>
        <v>-</v>
      </c>
      <c r="H1077" s="24" t="str">
        <f>IFERROR(VLOOKUP($E1077,'Product Master'!B:E,4,),"-")</f>
        <v>-</v>
      </c>
      <c r="I1077" s="24"/>
      <c r="J1077" s="25"/>
      <c r="K1077" s="67"/>
      <c r="L1077" s="24"/>
      <c r="M1077" s="24"/>
      <c r="N1077" s="24"/>
      <c r="O1077" s="24"/>
      <c r="P1077" s="49"/>
      <c r="Q1077" s="49">
        <f t="shared" si="37"/>
        <v>0</v>
      </c>
      <c r="R1077" s="24"/>
      <c r="S1077" s="66"/>
      <c r="T1077" s="56" t="e">
        <f>IF(ISBLANK(VLOOKUP($E1077,'Product Master'!B:F,5,FALSE)),"-",(VLOOKUP($E1077,'Product Master'!B:F,5,FALSE)))</f>
        <v>#N/A</v>
      </c>
      <c r="U1077" s="140"/>
    </row>
    <row r="1078" spans="1:21" ht="15">
      <c r="A1078" s="24">
        <f t="shared" si="36"/>
        <v>1077</v>
      </c>
      <c r="B1078" s="25"/>
      <c r="C1078" s="55" t="str">
        <f>IFERROR(VLOOKUP($E1078,'Product Master'!B:E,2,),"Enter Data in Product Master")</f>
        <v>Enter Data in Product Master</v>
      </c>
      <c r="D1078" s="24" t="e">
        <f>VLOOKUP(E1078,'Product Master'!B:G,6,)</f>
        <v>#N/A</v>
      </c>
      <c r="E1078" s="24"/>
      <c r="F1078" s="24" t="s">
        <v>47</v>
      </c>
      <c r="G1078" s="24" t="str">
        <f>IFERROR(VLOOKUP(E1078,'Product Master'!B:E,3,),"-")</f>
        <v>-</v>
      </c>
      <c r="H1078" s="24" t="str">
        <f>IFERROR(VLOOKUP($E1078,'Product Master'!B:E,4,),"-")</f>
        <v>-</v>
      </c>
      <c r="I1078" s="24"/>
      <c r="J1078" s="25"/>
      <c r="K1078" s="67"/>
      <c r="L1078" s="24"/>
      <c r="M1078" s="24"/>
      <c r="N1078" s="24"/>
      <c r="O1078" s="24"/>
      <c r="P1078" s="49"/>
      <c r="Q1078" s="49">
        <f t="shared" si="37"/>
        <v>0</v>
      </c>
      <c r="R1078" s="24"/>
      <c r="S1078" s="66"/>
      <c r="T1078" s="56" t="e">
        <f>IF(ISBLANK(VLOOKUP($E1078,'Product Master'!B:F,5,FALSE)),"-",(VLOOKUP($E1078,'Product Master'!B:F,5,FALSE)))</f>
        <v>#N/A</v>
      </c>
      <c r="U1078" s="140"/>
    </row>
    <row r="1079" spans="1:21" ht="15">
      <c r="A1079" s="24">
        <f t="shared" si="36"/>
        <v>1078</v>
      </c>
      <c r="B1079" s="25"/>
      <c r="C1079" s="55" t="str">
        <f>IFERROR(VLOOKUP($E1079,'Product Master'!B:E,2,),"Enter Data in Product Master")</f>
        <v>Enter Data in Product Master</v>
      </c>
      <c r="D1079" s="24" t="e">
        <f>VLOOKUP(E1079,'Product Master'!B:G,6,)</f>
        <v>#N/A</v>
      </c>
      <c r="E1079" s="24"/>
      <c r="F1079" s="24" t="s">
        <v>47</v>
      </c>
      <c r="G1079" s="24" t="str">
        <f>IFERROR(VLOOKUP(E1079,'Product Master'!B:E,3,),"-")</f>
        <v>-</v>
      </c>
      <c r="H1079" s="24" t="str">
        <f>IFERROR(VLOOKUP($E1079,'Product Master'!B:E,4,),"-")</f>
        <v>-</v>
      </c>
      <c r="I1079" s="24"/>
      <c r="J1079" s="25"/>
      <c r="K1079" s="67"/>
      <c r="L1079" s="24"/>
      <c r="M1079" s="24"/>
      <c r="N1079" s="24"/>
      <c r="O1079" s="24"/>
      <c r="P1079" s="49"/>
      <c r="Q1079" s="49">
        <f t="shared" si="37"/>
        <v>0</v>
      </c>
      <c r="R1079" s="24"/>
      <c r="S1079" s="66"/>
      <c r="T1079" s="56" t="e">
        <f>IF(ISBLANK(VLOOKUP($E1079,'Product Master'!B:F,5,FALSE)),"-",(VLOOKUP($E1079,'Product Master'!B:F,5,FALSE)))</f>
        <v>#N/A</v>
      </c>
      <c r="U1079" s="140"/>
    </row>
    <row r="1080" spans="1:21" ht="15">
      <c r="A1080" s="24">
        <f t="shared" si="36"/>
        <v>1079</v>
      </c>
      <c r="B1080" s="25"/>
      <c r="C1080" s="55" t="str">
        <f>IFERROR(VLOOKUP($E1080,'Product Master'!B:E,2,),"Enter Data in Product Master")</f>
        <v>Enter Data in Product Master</v>
      </c>
      <c r="D1080" s="24" t="e">
        <f>VLOOKUP(E1080,'Product Master'!B:G,6,)</f>
        <v>#N/A</v>
      </c>
      <c r="E1080" s="24"/>
      <c r="F1080" s="24" t="s">
        <v>47</v>
      </c>
      <c r="G1080" s="24" t="str">
        <f>IFERROR(VLOOKUP(E1080,'Product Master'!B:E,3,),"-")</f>
        <v>-</v>
      </c>
      <c r="H1080" s="24" t="str">
        <f>IFERROR(VLOOKUP($E1080,'Product Master'!B:E,4,),"-")</f>
        <v>-</v>
      </c>
      <c r="I1080" s="24"/>
      <c r="J1080" s="25"/>
      <c r="K1080" s="67"/>
      <c r="L1080" s="24"/>
      <c r="M1080" s="24"/>
      <c r="N1080" s="24"/>
      <c r="O1080" s="24"/>
      <c r="P1080" s="49"/>
      <c r="Q1080" s="49">
        <f t="shared" si="37"/>
        <v>0</v>
      </c>
      <c r="R1080" s="24"/>
      <c r="S1080" s="66"/>
      <c r="T1080" s="56" t="e">
        <f>IF(ISBLANK(VLOOKUP($E1080,'Product Master'!B:F,5,FALSE)),"-",(VLOOKUP($E1080,'Product Master'!B:F,5,FALSE)))</f>
        <v>#N/A</v>
      </c>
      <c r="U1080" s="140"/>
    </row>
    <row r="1081" spans="1:21" ht="15">
      <c r="A1081" s="24">
        <f t="shared" si="36"/>
        <v>1080</v>
      </c>
      <c r="B1081" s="25"/>
      <c r="C1081" s="55" t="str">
        <f>IFERROR(VLOOKUP($E1081,'Product Master'!B:E,2,),"Enter Data in Product Master")</f>
        <v>Enter Data in Product Master</v>
      </c>
      <c r="D1081" s="24" t="e">
        <f>VLOOKUP(E1081,'Product Master'!B:G,6,)</f>
        <v>#N/A</v>
      </c>
      <c r="E1081" s="24"/>
      <c r="F1081" s="24" t="s">
        <v>47</v>
      </c>
      <c r="G1081" s="24" t="str">
        <f>IFERROR(VLOOKUP(E1081,'Product Master'!B:E,3,),"-")</f>
        <v>-</v>
      </c>
      <c r="H1081" s="24" t="str">
        <f>IFERROR(VLOOKUP($E1081,'Product Master'!B:E,4,),"-")</f>
        <v>-</v>
      </c>
      <c r="I1081" s="24"/>
      <c r="J1081" s="25"/>
      <c r="K1081" s="67"/>
      <c r="L1081" s="24"/>
      <c r="M1081" s="24"/>
      <c r="N1081" s="24"/>
      <c r="O1081" s="24"/>
      <c r="P1081" s="49"/>
      <c r="Q1081" s="49">
        <f t="shared" si="37"/>
        <v>0</v>
      </c>
      <c r="R1081" s="24"/>
      <c r="S1081" s="66"/>
      <c r="T1081" s="56" t="e">
        <f>IF(ISBLANK(VLOOKUP($E1081,'Product Master'!B:F,5,FALSE)),"-",(VLOOKUP($E1081,'Product Master'!B:F,5,FALSE)))</f>
        <v>#N/A</v>
      </c>
      <c r="U1081" s="140"/>
    </row>
    <row r="1082" spans="1:21" ht="15">
      <c r="A1082" s="24">
        <f t="shared" si="36"/>
        <v>1081</v>
      </c>
      <c r="B1082" s="25"/>
      <c r="C1082" s="55" t="str">
        <f>IFERROR(VLOOKUP($E1082,'Product Master'!B:E,2,),"Enter Data in Product Master")</f>
        <v>Enter Data in Product Master</v>
      </c>
      <c r="D1082" s="24" t="e">
        <f>VLOOKUP(E1082,'Product Master'!B:G,6,)</f>
        <v>#N/A</v>
      </c>
      <c r="E1082" s="24"/>
      <c r="F1082" s="24" t="s">
        <v>47</v>
      </c>
      <c r="G1082" s="24" t="str">
        <f>IFERROR(VLOOKUP(E1082,'Product Master'!B:E,3,),"-")</f>
        <v>-</v>
      </c>
      <c r="H1082" s="24" t="str">
        <f>IFERROR(VLOOKUP($E1082,'Product Master'!B:E,4,),"-")</f>
        <v>-</v>
      </c>
      <c r="I1082" s="24"/>
      <c r="J1082" s="25"/>
      <c r="K1082" s="67"/>
      <c r="L1082" s="24"/>
      <c r="M1082" s="24"/>
      <c r="N1082" s="24"/>
      <c r="O1082" s="24"/>
      <c r="P1082" s="49"/>
      <c r="Q1082" s="49">
        <f t="shared" si="37"/>
        <v>0</v>
      </c>
      <c r="R1082" s="24"/>
      <c r="S1082" s="66"/>
      <c r="T1082" s="56" t="e">
        <f>IF(ISBLANK(VLOOKUP($E1082,'Product Master'!B:F,5,FALSE)),"-",(VLOOKUP($E1082,'Product Master'!B:F,5,FALSE)))</f>
        <v>#N/A</v>
      </c>
      <c r="U1082" s="140"/>
    </row>
    <row r="1083" spans="1:21" ht="15">
      <c r="A1083" s="24">
        <f t="shared" si="36"/>
        <v>1082</v>
      </c>
      <c r="B1083" s="25"/>
      <c r="C1083" s="55" t="str">
        <f>IFERROR(VLOOKUP($E1083,'Product Master'!B:E,2,),"Enter Data in Product Master")</f>
        <v>Enter Data in Product Master</v>
      </c>
      <c r="D1083" s="24" t="e">
        <f>VLOOKUP(E1083,'Product Master'!B:G,6,)</f>
        <v>#N/A</v>
      </c>
      <c r="E1083" s="24"/>
      <c r="F1083" s="24" t="s">
        <v>47</v>
      </c>
      <c r="G1083" s="24" t="str">
        <f>IFERROR(VLOOKUP(E1083,'Product Master'!B:E,3,),"-")</f>
        <v>-</v>
      </c>
      <c r="H1083" s="24" t="str">
        <f>IFERROR(VLOOKUP($E1083,'Product Master'!B:E,4,),"-")</f>
        <v>-</v>
      </c>
      <c r="I1083" s="24"/>
      <c r="J1083" s="25"/>
      <c r="K1083" s="67"/>
      <c r="L1083" s="24"/>
      <c r="M1083" s="24"/>
      <c r="N1083" s="24"/>
      <c r="O1083" s="24"/>
      <c r="P1083" s="49"/>
      <c r="Q1083" s="49">
        <f t="shared" si="37"/>
        <v>0</v>
      </c>
      <c r="R1083" s="24"/>
      <c r="S1083" s="66"/>
      <c r="T1083" s="56" t="e">
        <f>IF(ISBLANK(VLOOKUP($E1083,'Product Master'!B:F,5,FALSE)),"-",(VLOOKUP($E1083,'Product Master'!B:F,5,FALSE)))</f>
        <v>#N/A</v>
      </c>
      <c r="U1083" s="140"/>
    </row>
    <row r="1084" spans="1:21" ht="15">
      <c r="A1084" s="24">
        <f t="shared" si="36"/>
        <v>1083</v>
      </c>
      <c r="B1084" s="25"/>
      <c r="C1084" s="55" t="str">
        <f>IFERROR(VLOOKUP($E1084,'Product Master'!B:E,2,),"Enter Data in Product Master")</f>
        <v>Enter Data in Product Master</v>
      </c>
      <c r="D1084" s="24" t="e">
        <f>VLOOKUP(E1084,'Product Master'!B:G,6,)</f>
        <v>#N/A</v>
      </c>
      <c r="E1084" s="24"/>
      <c r="F1084" s="24" t="s">
        <v>47</v>
      </c>
      <c r="G1084" s="24" t="str">
        <f>IFERROR(VLOOKUP(E1084,'Product Master'!B:E,3,),"-")</f>
        <v>-</v>
      </c>
      <c r="H1084" s="24" t="str">
        <f>IFERROR(VLOOKUP($E1084,'Product Master'!B:E,4,),"-")</f>
        <v>-</v>
      </c>
      <c r="I1084" s="24"/>
      <c r="J1084" s="25"/>
      <c r="K1084" s="67"/>
      <c r="L1084" s="24"/>
      <c r="M1084" s="24"/>
      <c r="N1084" s="24"/>
      <c r="O1084" s="24"/>
      <c r="P1084" s="49"/>
      <c r="Q1084" s="49">
        <f t="shared" si="37"/>
        <v>0</v>
      </c>
      <c r="R1084" s="24"/>
      <c r="S1084" s="66"/>
      <c r="T1084" s="56" t="e">
        <f>IF(ISBLANK(VLOOKUP($E1084,'Product Master'!B:F,5,FALSE)),"-",(VLOOKUP($E1084,'Product Master'!B:F,5,FALSE)))</f>
        <v>#N/A</v>
      </c>
      <c r="U1084" s="140"/>
    </row>
    <row r="1085" spans="1:21" ht="15">
      <c r="A1085" s="24">
        <f t="shared" si="36"/>
        <v>1084</v>
      </c>
      <c r="B1085" s="25"/>
      <c r="C1085" s="55" t="str">
        <f>IFERROR(VLOOKUP($E1085,'Product Master'!B:E,2,),"Enter Data in Product Master")</f>
        <v>Enter Data in Product Master</v>
      </c>
      <c r="D1085" s="24" t="e">
        <f>VLOOKUP(E1085,'Product Master'!B:G,6,)</f>
        <v>#N/A</v>
      </c>
      <c r="E1085" s="24"/>
      <c r="F1085" s="24" t="s">
        <v>47</v>
      </c>
      <c r="G1085" s="24" t="str">
        <f>IFERROR(VLOOKUP(E1085,'Product Master'!B:E,3,),"-")</f>
        <v>-</v>
      </c>
      <c r="H1085" s="24" t="str">
        <f>IFERROR(VLOOKUP($E1085,'Product Master'!B:E,4,),"-")</f>
        <v>-</v>
      </c>
      <c r="I1085" s="24"/>
      <c r="J1085" s="25"/>
      <c r="K1085" s="67"/>
      <c r="L1085" s="24"/>
      <c r="M1085" s="24"/>
      <c r="N1085" s="24"/>
      <c r="O1085" s="24"/>
      <c r="P1085" s="49"/>
      <c r="Q1085" s="49">
        <f t="shared" si="37"/>
        <v>0</v>
      </c>
      <c r="R1085" s="24"/>
      <c r="S1085" s="66"/>
      <c r="T1085" s="56" t="e">
        <f>IF(ISBLANK(VLOOKUP($E1085,'Product Master'!B:F,5,FALSE)),"-",(VLOOKUP($E1085,'Product Master'!B:F,5,FALSE)))</f>
        <v>#N/A</v>
      </c>
      <c r="U1085" s="140"/>
    </row>
    <row r="1086" spans="1:21" ht="15">
      <c r="A1086" s="24">
        <f t="shared" si="36"/>
        <v>1085</v>
      </c>
      <c r="B1086" s="25"/>
      <c r="C1086" s="55" t="str">
        <f>IFERROR(VLOOKUP($E1086,'Product Master'!B:E,2,),"Enter Data in Product Master")</f>
        <v>Enter Data in Product Master</v>
      </c>
      <c r="D1086" s="24" t="e">
        <f>VLOOKUP(E1086,'Product Master'!B:G,6,)</f>
        <v>#N/A</v>
      </c>
      <c r="E1086" s="24"/>
      <c r="F1086" s="24" t="s">
        <v>47</v>
      </c>
      <c r="G1086" s="24" t="str">
        <f>IFERROR(VLOOKUP(E1086,'Product Master'!B:E,3,),"-")</f>
        <v>-</v>
      </c>
      <c r="H1086" s="24" t="str">
        <f>IFERROR(VLOOKUP($E1086,'Product Master'!B:E,4,),"-")</f>
        <v>-</v>
      </c>
      <c r="I1086" s="24"/>
      <c r="J1086" s="25"/>
      <c r="K1086" s="67"/>
      <c r="L1086" s="24"/>
      <c r="M1086" s="24"/>
      <c r="N1086" s="24"/>
      <c r="O1086" s="24"/>
      <c r="P1086" s="49"/>
      <c r="Q1086" s="49">
        <f t="shared" si="37"/>
        <v>0</v>
      </c>
      <c r="R1086" s="24"/>
      <c r="S1086" s="66"/>
      <c r="T1086" s="56" t="e">
        <f>IF(ISBLANK(VLOOKUP($E1086,'Product Master'!B:F,5,FALSE)),"-",(VLOOKUP($E1086,'Product Master'!B:F,5,FALSE)))</f>
        <v>#N/A</v>
      </c>
      <c r="U1086" s="140"/>
    </row>
    <row r="1087" spans="1:21" ht="15">
      <c r="A1087" s="24">
        <f t="shared" si="36"/>
        <v>1086</v>
      </c>
      <c r="B1087" s="25"/>
      <c r="C1087" s="55" t="str">
        <f>IFERROR(VLOOKUP($E1087,'Product Master'!B:E,2,),"Enter Data in Product Master")</f>
        <v>Enter Data in Product Master</v>
      </c>
      <c r="D1087" s="24" t="e">
        <f>VLOOKUP(E1087,'Product Master'!B:G,6,)</f>
        <v>#N/A</v>
      </c>
      <c r="E1087" s="24"/>
      <c r="F1087" s="24" t="s">
        <v>47</v>
      </c>
      <c r="G1087" s="24" t="str">
        <f>IFERROR(VLOOKUP(E1087,'Product Master'!B:E,3,),"-")</f>
        <v>-</v>
      </c>
      <c r="H1087" s="24" t="str">
        <f>IFERROR(VLOOKUP($E1087,'Product Master'!B:E,4,),"-")</f>
        <v>-</v>
      </c>
      <c r="I1087" s="24"/>
      <c r="J1087" s="25"/>
      <c r="K1087" s="67"/>
      <c r="L1087" s="24"/>
      <c r="M1087" s="24"/>
      <c r="N1087" s="24"/>
      <c r="O1087" s="24"/>
      <c r="P1087" s="49"/>
      <c r="Q1087" s="49">
        <f t="shared" si="37"/>
        <v>0</v>
      </c>
      <c r="R1087" s="24"/>
      <c r="S1087" s="66"/>
      <c r="T1087" s="56" t="e">
        <f>IF(ISBLANK(VLOOKUP($E1087,'Product Master'!B:F,5,FALSE)),"-",(VLOOKUP($E1087,'Product Master'!B:F,5,FALSE)))</f>
        <v>#N/A</v>
      </c>
      <c r="U1087" s="140"/>
    </row>
    <row r="1088" spans="1:21" ht="15">
      <c r="A1088" s="24">
        <f t="shared" si="36"/>
        <v>1087</v>
      </c>
      <c r="B1088" s="25"/>
      <c r="C1088" s="55" t="str">
        <f>IFERROR(VLOOKUP($E1088,'Product Master'!B:E,2,),"Enter Data in Product Master")</f>
        <v>Enter Data in Product Master</v>
      </c>
      <c r="D1088" s="24" t="e">
        <f>VLOOKUP(E1088,'Product Master'!B:G,6,)</f>
        <v>#N/A</v>
      </c>
      <c r="E1088" s="24"/>
      <c r="F1088" s="24" t="s">
        <v>47</v>
      </c>
      <c r="G1088" s="24" t="str">
        <f>IFERROR(VLOOKUP(E1088,'Product Master'!B:E,3,),"-")</f>
        <v>-</v>
      </c>
      <c r="H1088" s="24" t="str">
        <f>IFERROR(VLOOKUP($E1088,'Product Master'!B:E,4,),"-")</f>
        <v>-</v>
      </c>
      <c r="I1088" s="24"/>
      <c r="J1088" s="25"/>
      <c r="K1088" s="67"/>
      <c r="L1088" s="24"/>
      <c r="M1088" s="24"/>
      <c r="N1088" s="24"/>
      <c r="O1088" s="24"/>
      <c r="P1088" s="49"/>
      <c r="Q1088" s="49">
        <f t="shared" si="37"/>
        <v>0</v>
      </c>
      <c r="R1088" s="24"/>
      <c r="S1088" s="66"/>
      <c r="T1088" s="56" t="e">
        <f>IF(ISBLANK(VLOOKUP($E1088,'Product Master'!B:F,5,FALSE)),"-",(VLOOKUP($E1088,'Product Master'!B:F,5,FALSE)))</f>
        <v>#N/A</v>
      </c>
      <c r="U1088" s="140"/>
    </row>
    <row r="1089" spans="1:21" ht="15">
      <c r="A1089" s="24">
        <f t="shared" si="36"/>
        <v>1088</v>
      </c>
      <c r="B1089" s="25"/>
      <c r="C1089" s="55" t="str">
        <f>IFERROR(VLOOKUP($E1089,'Product Master'!B:E,2,),"Enter Data in Product Master")</f>
        <v>Enter Data in Product Master</v>
      </c>
      <c r="D1089" s="24" t="e">
        <f>VLOOKUP(E1089,'Product Master'!B:G,6,)</f>
        <v>#N/A</v>
      </c>
      <c r="E1089" s="24"/>
      <c r="F1089" s="24" t="s">
        <v>47</v>
      </c>
      <c r="G1089" s="24" t="str">
        <f>IFERROR(VLOOKUP(E1089,'Product Master'!B:E,3,),"-")</f>
        <v>-</v>
      </c>
      <c r="H1089" s="24" t="str">
        <f>IFERROR(VLOOKUP($E1089,'Product Master'!B:E,4,),"-")</f>
        <v>-</v>
      </c>
      <c r="I1089" s="24"/>
      <c r="J1089" s="25"/>
      <c r="K1089" s="67"/>
      <c r="L1089" s="24"/>
      <c r="M1089" s="24"/>
      <c r="N1089" s="24"/>
      <c r="O1089" s="24"/>
      <c r="P1089" s="49"/>
      <c r="Q1089" s="49">
        <f t="shared" si="37"/>
        <v>0</v>
      </c>
      <c r="R1089" s="24"/>
      <c r="S1089" s="66"/>
      <c r="T1089" s="56" t="e">
        <f>IF(ISBLANK(VLOOKUP($E1089,'Product Master'!B:F,5,FALSE)),"-",(VLOOKUP($E1089,'Product Master'!B:F,5,FALSE)))</f>
        <v>#N/A</v>
      </c>
      <c r="U1089" s="140"/>
    </row>
    <row r="1090" spans="1:21" ht="15">
      <c r="A1090" s="24">
        <f t="shared" si="36"/>
        <v>1089</v>
      </c>
      <c r="B1090" s="25"/>
      <c r="C1090" s="55" t="str">
        <f>IFERROR(VLOOKUP($E1090,'Product Master'!B:E,2,),"Enter Data in Product Master")</f>
        <v>Enter Data in Product Master</v>
      </c>
      <c r="D1090" s="24" t="e">
        <f>VLOOKUP(E1090,'Product Master'!B:G,6,)</f>
        <v>#N/A</v>
      </c>
      <c r="E1090" s="24"/>
      <c r="F1090" s="24" t="s">
        <v>47</v>
      </c>
      <c r="G1090" s="24" t="str">
        <f>IFERROR(VLOOKUP(E1090,'Product Master'!B:E,3,),"-")</f>
        <v>-</v>
      </c>
      <c r="H1090" s="24" t="str">
        <f>IFERROR(VLOOKUP($E1090,'Product Master'!B:E,4,),"-")</f>
        <v>-</v>
      </c>
      <c r="I1090" s="24"/>
      <c r="J1090" s="25"/>
      <c r="K1090" s="67"/>
      <c r="L1090" s="24"/>
      <c r="M1090" s="24"/>
      <c r="N1090" s="24"/>
      <c r="O1090" s="24"/>
      <c r="P1090" s="49"/>
      <c r="Q1090" s="49">
        <f t="shared" si="37"/>
        <v>0</v>
      </c>
      <c r="R1090" s="24"/>
      <c r="S1090" s="66"/>
      <c r="T1090" s="56" t="e">
        <f>IF(ISBLANK(VLOOKUP($E1090,'Product Master'!B:F,5,FALSE)),"-",(VLOOKUP($E1090,'Product Master'!B:F,5,FALSE)))</f>
        <v>#N/A</v>
      </c>
      <c r="U1090" s="140"/>
    </row>
    <row r="1091" spans="1:21" ht="15">
      <c r="A1091" s="24">
        <f t="shared" si="36"/>
        <v>1090</v>
      </c>
      <c r="B1091" s="25"/>
      <c r="C1091" s="55" t="str">
        <f>IFERROR(VLOOKUP($E1091,'Product Master'!B:E,2,),"Enter Data in Product Master")</f>
        <v>Enter Data in Product Master</v>
      </c>
      <c r="D1091" s="24" t="e">
        <f>VLOOKUP(E1091,'Product Master'!B:G,6,)</f>
        <v>#N/A</v>
      </c>
      <c r="E1091" s="24"/>
      <c r="F1091" s="24" t="s">
        <v>47</v>
      </c>
      <c r="G1091" s="24" t="str">
        <f>IFERROR(VLOOKUP(E1091,'Product Master'!B:E,3,),"-")</f>
        <v>-</v>
      </c>
      <c r="H1091" s="24" t="str">
        <f>IFERROR(VLOOKUP($E1091,'Product Master'!B:E,4,),"-")</f>
        <v>-</v>
      </c>
      <c r="I1091" s="24"/>
      <c r="J1091" s="25"/>
      <c r="K1091" s="67"/>
      <c r="L1091" s="24"/>
      <c r="M1091" s="24"/>
      <c r="N1091" s="24"/>
      <c r="O1091" s="24"/>
      <c r="P1091" s="49"/>
      <c r="Q1091" s="49">
        <f t="shared" si="37"/>
        <v>0</v>
      </c>
      <c r="R1091" s="24"/>
      <c r="S1091" s="66"/>
      <c r="T1091" s="56" t="e">
        <f>IF(ISBLANK(VLOOKUP($E1091,'Product Master'!B:F,5,FALSE)),"-",(VLOOKUP($E1091,'Product Master'!B:F,5,FALSE)))</f>
        <v>#N/A</v>
      </c>
      <c r="U1091" s="140"/>
    </row>
    <row r="1092" spans="1:21" ht="15">
      <c r="A1092" s="24">
        <f t="shared" ref="A1092:A1155" si="38">A1091+1</f>
        <v>1091</v>
      </c>
      <c r="B1092" s="25"/>
      <c r="C1092" s="55" t="str">
        <f>IFERROR(VLOOKUP($E1092,'Product Master'!B:E,2,),"Enter Data in Product Master")</f>
        <v>Enter Data in Product Master</v>
      </c>
      <c r="D1092" s="24" t="e">
        <f>VLOOKUP(E1092,'Product Master'!B:G,6,)</f>
        <v>#N/A</v>
      </c>
      <c r="E1092" s="24"/>
      <c r="F1092" s="24" t="s">
        <v>47</v>
      </c>
      <c r="G1092" s="24" t="str">
        <f>IFERROR(VLOOKUP(E1092,'Product Master'!B:E,3,),"-")</f>
        <v>-</v>
      </c>
      <c r="H1092" s="24" t="str">
        <f>IFERROR(VLOOKUP($E1092,'Product Master'!B:E,4,),"-")</f>
        <v>-</v>
      </c>
      <c r="I1092" s="24"/>
      <c r="J1092" s="25"/>
      <c r="K1092" s="67"/>
      <c r="L1092" s="24"/>
      <c r="M1092" s="24"/>
      <c r="N1092" s="24"/>
      <c r="O1092" s="24"/>
      <c r="P1092" s="49"/>
      <c r="Q1092" s="49">
        <f t="shared" si="37"/>
        <v>0</v>
      </c>
      <c r="R1092" s="24"/>
      <c r="S1092" s="66"/>
      <c r="T1092" s="56" t="e">
        <f>IF(ISBLANK(VLOOKUP($E1092,'Product Master'!B:F,5,FALSE)),"-",(VLOOKUP($E1092,'Product Master'!B:F,5,FALSE)))</f>
        <v>#N/A</v>
      </c>
      <c r="U1092" s="140"/>
    </row>
    <row r="1093" spans="1:21" ht="15">
      <c r="A1093" s="24">
        <f t="shared" si="38"/>
        <v>1092</v>
      </c>
      <c r="B1093" s="25"/>
      <c r="C1093" s="55" t="str">
        <f>IFERROR(VLOOKUP($E1093,'Product Master'!B:E,2,),"Enter Data in Product Master")</f>
        <v>Enter Data in Product Master</v>
      </c>
      <c r="D1093" s="24" t="e">
        <f>VLOOKUP(E1093,'Product Master'!B:G,6,)</f>
        <v>#N/A</v>
      </c>
      <c r="E1093" s="24"/>
      <c r="F1093" s="24" t="s">
        <v>47</v>
      </c>
      <c r="G1093" s="24" t="str">
        <f>IFERROR(VLOOKUP(E1093,'Product Master'!B:E,3,),"-")</f>
        <v>-</v>
      </c>
      <c r="H1093" s="24" t="str">
        <f>IFERROR(VLOOKUP($E1093,'Product Master'!B:E,4,),"-")</f>
        <v>-</v>
      </c>
      <c r="I1093" s="24"/>
      <c r="J1093" s="25"/>
      <c r="K1093" s="67"/>
      <c r="L1093" s="24"/>
      <c r="M1093" s="24"/>
      <c r="N1093" s="24"/>
      <c r="O1093" s="24"/>
      <c r="P1093" s="49"/>
      <c r="Q1093" s="49">
        <f t="shared" si="37"/>
        <v>0</v>
      </c>
      <c r="R1093" s="24"/>
      <c r="S1093" s="66"/>
      <c r="T1093" s="56" t="e">
        <f>IF(ISBLANK(VLOOKUP($E1093,'Product Master'!B:F,5,FALSE)),"-",(VLOOKUP($E1093,'Product Master'!B:F,5,FALSE)))</f>
        <v>#N/A</v>
      </c>
      <c r="U1093" s="140"/>
    </row>
    <row r="1094" spans="1:21" ht="15">
      <c r="A1094" s="24">
        <f t="shared" si="38"/>
        <v>1093</v>
      </c>
      <c r="B1094" s="25"/>
      <c r="C1094" s="55" t="str">
        <f>IFERROR(VLOOKUP($E1094,'Product Master'!B:E,2,),"Enter Data in Product Master")</f>
        <v>Enter Data in Product Master</v>
      </c>
      <c r="D1094" s="24" t="e">
        <f>VLOOKUP(E1094,'Product Master'!B:G,6,)</f>
        <v>#N/A</v>
      </c>
      <c r="E1094" s="24"/>
      <c r="F1094" s="24" t="s">
        <v>47</v>
      </c>
      <c r="G1094" s="24" t="str">
        <f>IFERROR(VLOOKUP(E1094,'Product Master'!B:E,3,),"-")</f>
        <v>-</v>
      </c>
      <c r="H1094" s="24" t="str">
        <f>IFERROR(VLOOKUP($E1094,'Product Master'!B:E,4,),"-")</f>
        <v>-</v>
      </c>
      <c r="I1094" s="24"/>
      <c r="J1094" s="25"/>
      <c r="K1094" s="67"/>
      <c r="L1094" s="24"/>
      <c r="M1094" s="24"/>
      <c r="N1094" s="24"/>
      <c r="O1094" s="24"/>
      <c r="P1094" s="49"/>
      <c r="Q1094" s="49">
        <f t="shared" si="37"/>
        <v>0</v>
      </c>
      <c r="R1094" s="24"/>
      <c r="S1094" s="66"/>
      <c r="T1094" s="56" t="e">
        <f>IF(ISBLANK(VLOOKUP($E1094,'Product Master'!B:F,5,FALSE)),"-",(VLOOKUP($E1094,'Product Master'!B:F,5,FALSE)))</f>
        <v>#N/A</v>
      </c>
      <c r="U1094" s="140"/>
    </row>
    <row r="1095" spans="1:21" ht="15">
      <c r="A1095" s="24">
        <f t="shared" si="38"/>
        <v>1094</v>
      </c>
      <c r="B1095" s="25"/>
      <c r="C1095" s="55" t="str">
        <f>IFERROR(VLOOKUP($E1095,'Product Master'!B:E,2,),"Enter Data in Product Master")</f>
        <v>Enter Data in Product Master</v>
      </c>
      <c r="D1095" s="24" t="e">
        <f>VLOOKUP(E1095,'Product Master'!B:G,6,)</f>
        <v>#N/A</v>
      </c>
      <c r="E1095" s="24"/>
      <c r="F1095" s="24" t="s">
        <v>47</v>
      </c>
      <c r="G1095" s="24" t="str">
        <f>IFERROR(VLOOKUP(E1095,'Product Master'!B:E,3,),"-")</f>
        <v>-</v>
      </c>
      <c r="H1095" s="24" t="str">
        <f>IFERROR(VLOOKUP($E1095,'Product Master'!B:E,4,),"-")</f>
        <v>-</v>
      </c>
      <c r="I1095" s="24"/>
      <c r="J1095" s="25"/>
      <c r="K1095" s="67"/>
      <c r="L1095" s="24"/>
      <c r="M1095" s="24"/>
      <c r="N1095" s="24"/>
      <c r="O1095" s="24"/>
      <c r="P1095" s="49"/>
      <c r="Q1095" s="49">
        <f t="shared" si="37"/>
        <v>0</v>
      </c>
      <c r="R1095" s="24"/>
      <c r="S1095" s="66"/>
      <c r="T1095" s="56" t="e">
        <f>IF(ISBLANK(VLOOKUP($E1095,'Product Master'!B:F,5,FALSE)),"-",(VLOOKUP($E1095,'Product Master'!B:F,5,FALSE)))</f>
        <v>#N/A</v>
      </c>
      <c r="U1095" s="140"/>
    </row>
    <row r="1096" spans="1:21" ht="15">
      <c r="A1096" s="24">
        <f t="shared" si="38"/>
        <v>1095</v>
      </c>
      <c r="B1096" s="25"/>
      <c r="C1096" s="55" t="str">
        <f>IFERROR(VLOOKUP($E1096,'Product Master'!B:E,2,),"Enter Data in Product Master")</f>
        <v>Enter Data in Product Master</v>
      </c>
      <c r="D1096" s="24" t="e">
        <f>VLOOKUP(E1096,'Product Master'!B:G,6,)</f>
        <v>#N/A</v>
      </c>
      <c r="E1096" s="24"/>
      <c r="F1096" s="24" t="s">
        <v>47</v>
      </c>
      <c r="G1096" s="24" t="str">
        <f>IFERROR(VLOOKUP(E1096,'Product Master'!B:E,3,),"-")</f>
        <v>-</v>
      </c>
      <c r="H1096" s="24" t="str">
        <f>IFERROR(VLOOKUP($E1096,'Product Master'!B:E,4,),"-")</f>
        <v>-</v>
      </c>
      <c r="I1096" s="24"/>
      <c r="J1096" s="25"/>
      <c r="K1096" s="67"/>
      <c r="L1096" s="24"/>
      <c r="M1096" s="24"/>
      <c r="N1096" s="24"/>
      <c r="O1096" s="24"/>
      <c r="P1096" s="49"/>
      <c r="Q1096" s="49">
        <f t="shared" ref="Q1096:Q1159" si="39">I1096*P1096</f>
        <v>0</v>
      </c>
      <c r="R1096" s="24"/>
      <c r="S1096" s="66"/>
      <c r="T1096" s="56" t="e">
        <f>IF(ISBLANK(VLOOKUP($E1096,'Product Master'!B:F,5,FALSE)),"-",(VLOOKUP($E1096,'Product Master'!B:F,5,FALSE)))</f>
        <v>#N/A</v>
      </c>
      <c r="U1096" s="140"/>
    </row>
    <row r="1097" spans="1:21" ht="15">
      <c r="A1097" s="24">
        <f t="shared" si="38"/>
        <v>1096</v>
      </c>
      <c r="B1097" s="25"/>
      <c r="C1097" s="55" t="str">
        <f>IFERROR(VLOOKUP($E1097,'Product Master'!B:E,2,),"Enter Data in Product Master")</f>
        <v>Enter Data in Product Master</v>
      </c>
      <c r="D1097" s="24" t="e">
        <f>VLOOKUP(E1097,'Product Master'!B:G,6,)</f>
        <v>#N/A</v>
      </c>
      <c r="E1097" s="24"/>
      <c r="F1097" s="24" t="s">
        <v>47</v>
      </c>
      <c r="G1097" s="24" t="str">
        <f>IFERROR(VLOOKUP(E1097,'Product Master'!B:E,3,),"-")</f>
        <v>-</v>
      </c>
      <c r="H1097" s="24" t="str">
        <f>IFERROR(VLOOKUP($E1097,'Product Master'!B:E,4,),"-")</f>
        <v>-</v>
      </c>
      <c r="I1097" s="24"/>
      <c r="J1097" s="25"/>
      <c r="K1097" s="67"/>
      <c r="L1097" s="24"/>
      <c r="M1097" s="24"/>
      <c r="N1097" s="24"/>
      <c r="O1097" s="24"/>
      <c r="P1097" s="49"/>
      <c r="Q1097" s="49">
        <f t="shared" si="39"/>
        <v>0</v>
      </c>
      <c r="R1097" s="24"/>
      <c r="S1097" s="66"/>
      <c r="T1097" s="56" t="e">
        <f>IF(ISBLANK(VLOOKUP($E1097,'Product Master'!B:F,5,FALSE)),"-",(VLOOKUP($E1097,'Product Master'!B:F,5,FALSE)))</f>
        <v>#N/A</v>
      </c>
      <c r="U1097" s="140"/>
    </row>
    <row r="1098" spans="1:21" ht="15">
      <c r="A1098" s="24">
        <f t="shared" si="38"/>
        <v>1097</v>
      </c>
      <c r="B1098" s="25"/>
      <c r="C1098" s="55" t="str">
        <f>IFERROR(VLOOKUP($E1098,'Product Master'!B:E,2,),"Enter Data in Product Master")</f>
        <v>Enter Data in Product Master</v>
      </c>
      <c r="D1098" s="24" t="e">
        <f>VLOOKUP(E1098,'Product Master'!B:G,6,)</f>
        <v>#N/A</v>
      </c>
      <c r="E1098" s="24"/>
      <c r="F1098" s="24" t="s">
        <v>47</v>
      </c>
      <c r="G1098" s="24" t="str">
        <f>IFERROR(VLOOKUP(E1098,'Product Master'!B:E,3,),"-")</f>
        <v>-</v>
      </c>
      <c r="H1098" s="24" t="str">
        <f>IFERROR(VLOOKUP($E1098,'Product Master'!B:E,4,),"-")</f>
        <v>-</v>
      </c>
      <c r="I1098" s="24"/>
      <c r="J1098" s="25"/>
      <c r="K1098" s="67"/>
      <c r="L1098" s="24"/>
      <c r="M1098" s="24"/>
      <c r="N1098" s="24"/>
      <c r="O1098" s="24"/>
      <c r="P1098" s="49"/>
      <c r="Q1098" s="49">
        <f t="shared" si="39"/>
        <v>0</v>
      </c>
      <c r="R1098" s="24"/>
      <c r="S1098" s="66"/>
      <c r="T1098" s="56" t="e">
        <f>IF(ISBLANK(VLOOKUP($E1098,'Product Master'!B:F,5,FALSE)),"-",(VLOOKUP($E1098,'Product Master'!B:F,5,FALSE)))</f>
        <v>#N/A</v>
      </c>
      <c r="U1098" s="140"/>
    </row>
    <row r="1099" spans="1:21" ht="15">
      <c r="A1099" s="24">
        <f t="shared" si="38"/>
        <v>1098</v>
      </c>
      <c r="B1099" s="25"/>
      <c r="C1099" s="55" t="str">
        <f>IFERROR(VLOOKUP($E1099,'Product Master'!B:E,2,),"Enter Data in Product Master")</f>
        <v>Enter Data in Product Master</v>
      </c>
      <c r="D1099" s="24" t="e">
        <f>VLOOKUP(E1099,'Product Master'!B:G,6,)</f>
        <v>#N/A</v>
      </c>
      <c r="E1099" s="24"/>
      <c r="F1099" s="24" t="s">
        <v>47</v>
      </c>
      <c r="G1099" s="24" t="str">
        <f>IFERROR(VLOOKUP(E1099,'Product Master'!B:E,3,),"-")</f>
        <v>-</v>
      </c>
      <c r="H1099" s="24" t="str">
        <f>IFERROR(VLOOKUP($E1099,'Product Master'!B:E,4,),"-")</f>
        <v>-</v>
      </c>
      <c r="I1099" s="24"/>
      <c r="J1099" s="25"/>
      <c r="K1099" s="67"/>
      <c r="L1099" s="24"/>
      <c r="M1099" s="24"/>
      <c r="N1099" s="24"/>
      <c r="O1099" s="24"/>
      <c r="P1099" s="49"/>
      <c r="Q1099" s="49">
        <f t="shared" si="39"/>
        <v>0</v>
      </c>
      <c r="R1099" s="24"/>
      <c r="S1099" s="66"/>
      <c r="T1099" s="56" t="e">
        <f>IF(ISBLANK(VLOOKUP($E1099,'Product Master'!B:F,5,FALSE)),"-",(VLOOKUP($E1099,'Product Master'!B:F,5,FALSE)))</f>
        <v>#N/A</v>
      </c>
      <c r="U1099" s="140"/>
    </row>
    <row r="1100" spans="1:21" ht="15">
      <c r="A1100" s="24">
        <f t="shared" si="38"/>
        <v>1099</v>
      </c>
      <c r="B1100" s="25"/>
      <c r="C1100" s="55" t="str">
        <f>IFERROR(VLOOKUP($E1100,'Product Master'!B:E,2,),"Enter Data in Product Master")</f>
        <v>Enter Data in Product Master</v>
      </c>
      <c r="D1100" s="24" t="e">
        <f>VLOOKUP(E1100,'Product Master'!B:G,6,)</f>
        <v>#N/A</v>
      </c>
      <c r="E1100" s="24"/>
      <c r="F1100" s="24" t="s">
        <v>47</v>
      </c>
      <c r="G1100" s="24" t="str">
        <f>IFERROR(VLOOKUP(E1100,'Product Master'!B:E,3,),"-")</f>
        <v>-</v>
      </c>
      <c r="H1100" s="24" t="str">
        <f>IFERROR(VLOOKUP($E1100,'Product Master'!B:E,4,),"-")</f>
        <v>-</v>
      </c>
      <c r="I1100" s="24"/>
      <c r="J1100" s="25"/>
      <c r="K1100" s="67"/>
      <c r="L1100" s="24"/>
      <c r="M1100" s="24"/>
      <c r="N1100" s="24"/>
      <c r="O1100" s="24"/>
      <c r="P1100" s="49"/>
      <c r="Q1100" s="49">
        <f t="shared" si="39"/>
        <v>0</v>
      </c>
      <c r="R1100" s="24"/>
      <c r="S1100" s="66"/>
      <c r="T1100" s="56" t="e">
        <f>IF(ISBLANK(VLOOKUP($E1100,'Product Master'!B:F,5,FALSE)),"-",(VLOOKUP($E1100,'Product Master'!B:F,5,FALSE)))</f>
        <v>#N/A</v>
      </c>
      <c r="U1100" s="140"/>
    </row>
    <row r="1101" spans="1:21" ht="15">
      <c r="A1101" s="24">
        <f t="shared" si="38"/>
        <v>1100</v>
      </c>
      <c r="B1101" s="25"/>
      <c r="C1101" s="55" t="str">
        <f>IFERROR(VLOOKUP($E1101,'Product Master'!B:E,2,),"Enter Data in Product Master")</f>
        <v>Enter Data in Product Master</v>
      </c>
      <c r="D1101" s="24" t="e">
        <f>VLOOKUP(E1101,'Product Master'!B:G,6,)</f>
        <v>#N/A</v>
      </c>
      <c r="E1101" s="24"/>
      <c r="F1101" s="24" t="s">
        <v>47</v>
      </c>
      <c r="G1101" s="24" t="str">
        <f>IFERROR(VLOOKUP(E1101,'Product Master'!B:E,3,),"-")</f>
        <v>-</v>
      </c>
      <c r="H1101" s="24" t="str">
        <f>IFERROR(VLOOKUP($E1101,'Product Master'!B:E,4,),"-")</f>
        <v>-</v>
      </c>
      <c r="I1101" s="24"/>
      <c r="J1101" s="25"/>
      <c r="K1101" s="67"/>
      <c r="L1101" s="24"/>
      <c r="M1101" s="24"/>
      <c r="N1101" s="24"/>
      <c r="O1101" s="24"/>
      <c r="P1101" s="49"/>
      <c r="Q1101" s="49">
        <f t="shared" si="39"/>
        <v>0</v>
      </c>
      <c r="R1101" s="24"/>
      <c r="S1101" s="66"/>
      <c r="T1101" s="56" t="e">
        <f>IF(ISBLANK(VLOOKUP($E1101,'Product Master'!B:F,5,FALSE)),"-",(VLOOKUP($E1101,'Product Master'!B:F,5,FALSE)))</f>
        <v>#N/A</v>
      </c>
      <c r="U1101" s="140"/>
    </row>
    <row r="1102" spans="1:21" ht="15">
      <c r="A1102" s="24">
        <f t="shared" si="38"/>
        <v>1101</v>
      </c>
      <c r="B1102" s="25"/>
      <c r="C1102" s="55" t="str">
        <f>IFERROR(VLOOKUP($E1102,'Product Master'!B:E,2,),"Enter Data in Product Master")</f>
        <v>Enter Data in Product Master</v>
      </c>
      <c r="D1102" s="24" t="e">
        <f>VLOOKUP(E1102,'Product Master'!B:G,6,)</f>
        <v>#N/A</v>
      </c>
      <c r="E1102" s="24"/>
      <c r="F1102" s="24" t="s">
        <v>47</v>
      </c>
      <c r="G1102" s="24" t="str">
        <f>IFERROR(VLOOKUP(E1102,'Product Master'!B:E,3,),"-")</f>
        <v>-</v>
      </c>
      <c r="H1102" s="24" t="str">
        <f>IFERROR(VLOOKUP($E1102,'Product Master'!B:E,4,),"-")</f>
        <v>-</v>
      </c>
      <c r="I1102" s="24"/>
      <c r="J1102" s="25"/>
      <c r="K1102" s="67"/>
      <c r="L1102" s="24"/>
      <c r="M1102" s="24"/>
      <c r="N1102" s="24"/>
      <c r="O1102" s="24"/>
      <c r="P1102" s="49"/>
      <c r="Q1102" s="49">
        <f t="shared" si="39"/>
        <v>0</v>
      </c>
      <c r="R1102" s="24"/>
      <c r="S1102" s="66"/>
      <c r="T1102" s="56" t="e">
        <f>IF(ISBLANK(VLOOKUP($E1102,'Product Master'!B:F,5,FALSE)),"-",(VLOOKUP($E1102,'Product Master'!B:F,5,FALSE)))</f>
        <v>#N/A</v>
      </c>
      <c r="U1102" s="140"/>
    </row>
    <row r="1103" spans="1:21" ht="15">
      <c r="A1103" s="24">
        <f t="shared" si="38"/>
        <v>1102</v>
      </c>
      <c r="B1103" s="25"/>
      <c r="C1103" s="55" t="str">
        <f>IFERROR(VLOOKUP($E1103,'Product Master'!B:E,2,),"Enter Data in Product Master")</f>
        <v>Enter Data in Product Master</v>
      </c>
      <c r="D1103" s="24" t="e">
        <f>VLOOKUP(E1103,'Product Master'!B:G,6,)</f>
        <v>#N/A</v>
      </c>
      <c r="E1103" s="24"/>
      <c r="F1103" s="24" t="s">
        <v>47</v>
      </c>
      <c r="G1103" s="24" t="str">
        <f>IFERROR(VLOOKUP(E1103,'Product Master'!B:E,3,),"-")</f>
        <v>-</v>
      </c>
      <c r="H1103" s="24" t="str">
        <f>IFERROR(VLOOKUP($E1103,'Product Master'!B:E,4,),"-")</f>
        <v>-</v>
      </c>
      <c r="I1103" s="24"/>
      <c r="J1103" s="25"/>
      <c r="K1103" s="67"/>
      <c r="L1103" s="24"/>
      <c r="M1103" s="24"/>
      <c r="N1103" s="24"/>
      <c r="O1103" s="24"/>
      <c r="P1103" s="49"/>
      <c r="Q1103" s="49">
        <f t="shared" si="39"/>
        <v>0</v>
      </c>
      <c r="R1103" s="24"/>
      <c r="S1103" s="66"/>
      <c r="T1103" s="56" t="e">
        <f>IF(ISBLANK(VLOOKUP($E1103,'Product Master'!B:F,5,FALSE)),"-",(VLOOKUP($E1103,'Product Master'!B:F,5,FALSE)))</f>
        <v>#N/A</v>
      </c>
      <c r="U1103" s="140"/>
    </row>
    <row r="1104" spans="1:21" ht="15">
      <c r="A1104" s="24">
        <f t="shared" si="38"/>
        <v>1103</v>
      </c>
      <c r="B1104" s="25"/>
      <c r="C1104" s="55" t="str">
        <f>IFERROR(VLOOKUP($E1104,'Product Master'!B:E,2,),"Enter Data in Product Master")</f>
        <v>Enter Data in Product Master</v>
      </c>
      <c r="D1104" s="24" t="e">
        <f>VLOOKUP(E1104,'Product Master'!B:G,6,)</f>
        <v>#N/A</v>
      </c>
      <c r="E1104" s="24"/>
      <c r="F1104" s="24" t="s">
        <v>47</v>
      </c>
      <c r="G1104" s="24" t="str">
        <f>IFERROR(VLOOKUP(E1104,'Product Master'!B:E,3,),"-")</f>
        <v>-</v>
      </c>
      <c r="H1104" s="24" t="str">
        <f>IFERROR(VLOOKUP($E1104,'Product Master'!B:E,4,),"-")</f>
        <v>-</v>
      </c>
      <c r="I1104" s="24"/>
      <c r="J1104" s="25"/>
      <c r="K1104" s="67"/>
      <c r="L1104" s="24"/>
      <c r="M1104" s="24"/>
      <c r="N1104" s="24"/>
      <c r="O1104" s="24"/>
      <c r="P1104" s="49"/>
      <c r="Q1104" s="49">
        <f t="shared" si="39"/>
        <v>0</v>
      </c>
      <c r="R1104" s="24"/>
      <c r="S1104" s="66"/>
      <c r="T1104" s="56" t="e">
        <f>IF(ISBLANK(VLOOKUP($E1104,'Product Master'!B:F,5,FALSE)),"-",(VLOOKUP($E1104,'Product Master'!B:F,5,FALSE)))</f>
        <v>#N/A</v>
      </c>
      <c r="U1104" s="140"/>
    </row>
    <row r="1105" spans="1:21" ht="15">
      <c r="A1105" s="24">
        <f t="shared" si="38"/>
        <v>1104</v>
      </c>
      <c r="B1105" s="25"/>
      <c r="C1105" s="55" t="str">
        <f>IFERROR(VLOOKUP($E1105,'Product Master'!B:E,2,),"Enter Data in Product Master")</f>
        <v>Enter Data in Product Master</v>
      </c>
      <c r="D1105" s="24" t="e">
        <f>VLOOKUP(E1105,'Product Master'!B:G,6,)</f>
        <v>#N/A</v>
      </c>
      <c r="E1105" s="24"/>
      <c r="F1105" s="24" t="s">
        <v>47</v>
      </c>
      <c r="G1105" s="24" t="str">
        <f>IFERROR(VLOOKUP(E1105,'Product Master'!B:E,3,),"-")</f>
        <v>-</v>
      </c>
      <c r="H1105" s="24" t="str">
        <f>IFERROR(VLOOKUP($E1105,'Product Master'!B:E,4,),"-")</f>
        <v>-</v>
      </c>
      <c r="I1105" s="24"/>
      <c r="J1105" s="25"/>
      <c r="K1105" s="67"/>
      <c r="L1105" s="24"/>
      <c r="M1105" s="24"/>
      <c r="N1105" s="24"/>
      <c r="O1105" s="24"/>
      <c r="P1105" s="49"/>
      <c r="Q1105" s="49">
        <f t="shared" si="39"/>
        <v>0</v>
      </c>
      <c r="R1105" s="24"/>
      <c r="S1105" s="66"/>
      <c r="T1105" s="56" t="e">
        <f>IF(ISBLANK(VLOOKUP($E1105,'Product Master'!B:F,5,FALSE)),"-",(VLOOKUP($E1105,'Product Master'!B:F,5,FALSE)))</f>
        <v>#N/A</v>
      </c>
      <c r="U1105" s="140"/>
    </row>
    <row r="1106" spans="1:21" ht="15">
      <c r="A1106" s="24">
        <f t="shared" si="38"/>
        <v>1105</v>
      </c>
      <c r="B1106" s="25"/>
      <c r="C1106" s="55" t="str">
        <f>IFERROR(VLOOKUP($E1106,'Product Master'!B:E,2,),"Enter Data in Product Master")</f>
        <v>Enter Data in Product Master</v>
      </c>
      <c r="D1106" s="24" t="e">
        <f>VLOOKUP(E1106,'Product Master'!B:G,6,)</f>
        <v>#N/A</v>
      </c>
      <c r="E1106" s="24"/>
      <c r="F1106" s="24" t="s">
        <v>47</v>
      </c>
      <c r="G1106" s="24" t="str">
        <f>IFERROR(VLOOKUP(E1106,'Product Master'!B:E,3,),"-")</f>
        <v>-</v>
      </c>
      <c r="H1106" s="24" t="str">
        <f>IFERROR(VLOOKUP($E1106,'Product Master'!B:E,4,),"-")</f>
        <v>-</v>
      </c>
      <c r="I1106" s="24"/>
      <c r="J1106" s="25"/>
      <c r="K1106" s="67"/>
      <c r="L1106" s="24"/>
      <c r="M1106" s="24"/>
      <c r="N1106" s="24"/>
      <c r="O1106" s="24"/>
      <c r="P1106" s="49"/>
      <c r="Q1106" s="49">
        <f t="shared" si="39"/>
        <v>0</v>
      </c>
      <c r="R1106" s="24"/>
      <c r="S1106" s="66"/>
      <c r="T1106" s="56" t="e">
        <f>IF(ISBLANK(VLOOKUP($E1106,'Product Master'!B:F,5,FALSE)),"-",(VLOOKUP($E1106,'Product Master'!B:F,5,FALSE)))</f>
        <v>#N/A</v>
      </c>
      <c r="U1106" s="140"/>
    </row>
    <row r="1107" spans="1:21" ht="15">
      <c r="A1107" s="24">
        <f t="shared" si="38"/>
        <v>1106</v>
      </c>
      <c r="B1107" s="25"/>
      <c r="C1107" s="55" t="str">
        <f>IFERROR(VLOOKUP($E1107,'Product Master'!B:E,2,),"Enter Data in Product Master")</f>
        <v>Enter Data in Product Master</v>
      </c>
      <c r="D1107" s="24" t="e">
        <f>VLOOKUP(E1107,'Product Master'!B:G,6,)</f>
        <v>#N/A</v>
      </c>
      <c r="E1107" s="24"/>
      <c r="F1107" s="24" t="s">
        <v>47</v>
      </c>
      <c r="G1107" s="24" t="str">
        <f>IFERROR(VLOOKUP(E1107,'Product Master'!B:E,3,),"-")</f>
        <v>-</v>
      </c>
      <c r="H1107" s="24" t="str">
        <f>IFERROR(VLOOKUP($E1107,'Product Master'!B:E,4,),"-")</f>
        <v>-</v>
      </c>
      <c r="I1107" s="24"/>
      <c r="J1107" s="25"/>
      <c r="K1107" s="67"/>
      <c r="L1107" s="24"/>
      <c r="M1107" s="24"/>
      <c r="N1107" s="24"/>
      <c r="O1107" s="24"/>
      <c r="P1107" s="49"/>
      <c r="Q1107" s="49">
        <f t="shared" si="39"/>
        <v>0</v>
      </c>
      <c r="R1107" s="24"/>
      <c r="S1107" s="66"/>
      <c r="T1107" s="56" t="e">
        <f>IF(ISBLANK(VLOOKUP($E1107,'Product Master'!B:F,5,FALSE)),"-",(VLOOKUP($E1107,'Product Master'!B:F,5,FALSE)))</f>
        <v>#N/A</v>
      </c>
      <c r="U1107" s="140"/>
    </row>
    <row r="1108" spans="1:21" ht="15">
      <c r="A1108" s="24">
        <f t="shared" si="38"/>
        <v>1107</v>
      </c>
      <c r="B1108" s="25"/>
      <c r="C1108" s="55" t="str">
        <f>IFERROR(VLOOKUP($E1108,'Product Master'!B:E,2,),"Enter Data in Product Master")</f>
        <v>Enter Data in Product Master</v>
      </c>
      <c r="D1108" s="24" t="e">
        <f>VLOOKUP(E1108,'Product Master'!B:G,6,)</f>
        <v>#N/A</v>
      </c>
      <c r="E1108" s="24"/>
      <c r="F1108" s="24" t="s">
        <v>47</v>
      </c>
      <c r="G1108" s="24" t="str">
        <f>IFERROR(VLOOKUP(E1108,'Product Master'!B:E,3,),"-")</f>
        <v>-</v>
      </c>
      <c r="H1108" s="24" t="str">
        <f>IFERROR(VLOOKUP($E1108,'Product Master'!B:E,4,),"-")</f>
        <v>-</v>
      </c>
      <c r="I1108" s="24"/>
      <c r="J1108" s="25"/>
      <c r="K1108" s="67"/>
      <c r="L1108" s="24"/>
      <c r="M1108" s="24"/>
      <c r="N1108" s="24"/>
      <c r="O1108" s="24"/>
      <c r="P1108" s="49"/>
      <c r="Q1108" s="49">
        <f t="shared" si="39"/>
        <v>0</v>
      </c>
      <c r="R1108" s="24"/>
      <c r="S1108" s="66"/>
      <c r="T1108" s="56" t="e">
        <f>IF(ISBLANK(VLOOKUP($E1108,'Product Master'!B:F,5,FALSE)),"-",(VLOOKUP($E1108,'Product Master'!B:F,5,FALSE)))</f>
        <v>#N/A</v>
      </c>
      <c r="U1108" s="140"/>
    </row>
    <row r="1109" spans="1:21" ht="15">
      <c r="A1109" s="24">
        <f t="shared" si="38"/>
        <v>1108</v>
      </c>
      <c r="B1109" s="25"/>
      <c r="C1109" s="55" t="str">
        <f>IFERROR(VLOOKUP($E1109,'Product Master'!B:E,2,),"Enter Data in Product Master")</f>
        <v>Enter Data in Product Master</v>
      </c>
      <c r="D1109" s="24" t="e">
        <f>VLOOKUP(E1109,'Product Master'!B:G,6,)</f>
        <v>#N/A</v>
      </c>
      <c r="E1109" s="24"/>
      <c r="F1109" s="24" t="s">
        <v>47</v>
      </c>
      <c r="G1109" s="24" t="str">
        <f>IFERROR(VLOOKUP(E1109,'Product Master'!B:E,3,),"-")</f>
        <v>-</v>
      </c>
      <c r="H1109" s="24" t="str">
        <f>IFERROR(VLOOKUP($E1109,'Product Master'!B:E,4,),"-")</f>
        <v>-</v>
      </c>
      <c r="I1109" s="24"/>
      <c r="J1109" s="25"/>
      <c r="K1109" s="67"/>
      <c r="L1109" s="24"/>
      <c r="M1109" s="24"/>
      <c r="N1109" s="24"/>
      <c r="O1109" s="24"/>
      <c r="P1109" s="49"/>
      <c r="Q1109" s="49">
        <f t="shared" si="39"/>
        <v>0</v>
      </c>
      <c r="R1109" s="24"/>
      <c r="S1109" s="66"/>
      <c r="T1109" s="56" t="e">
        <f>IF(ISBLANK(VLOOKUP($E1109,'Product Master'!B:F,5,FALSE)),"-",(VLOOKUP($E1109,'Product Master'!B:F,5,FALSE)))</f>
        <v>#N/A</v>
      </c>
      <c r="U1109" s="140"/>
    </row>
    <row r="1110" spans="1:21" ht="15">
      <c r="A1110" s="24">
        <f t="shared" si="38"/>
        <v>1109</v>
      </c>
      <c r="B1110" s="25"/>
      <c r="C1110" s="55" t="str">
        <f>IFERROR(VLOOKUP($E1110,'Product Master'!B:E,2,),"Enter Data in Product Master")</f>
        <v>Enter Data in Product Master</v>
      </c>
      <c r="D1110" s="24" t="e">
        <f>VLOOKUP(E1110,'Product Master'!B:G,6,)</f>
        <v>#N/A</v>
      </c>
      <c r="E1110" s="24"/>
      <c r="F1110" s="24" t="s">
        <v>47</v>
      </c>
      <c r="G1110" s="24" t="str">
        <f>IFERROR(VLOOKUP(E1110,'Product Master'!B:E,3,),"-")</f>
        <v>-</v>
      </c>
      <c r="H1110" s="24" t="str">
        <f>IFERROR(VLOOKUP($E1110,'Product Master'!B:E,4,),"-")</f>
        <v>-</v>
      </c>
      <c r="I1110" s="24"/>
      <c r="J1110" s="25"/>
      <c r="K1110" s="67"/>
      <c r="L1110" s="24"/>
      <c r="M1110" s="24"/>
      <c r="N1110" s="24"/>
      <c r="O1110" s="24"/>
      <c r="P1110" s="49"/>
      <c r="Q1110" s="49">
        <f t="shared" si="39"/>
        <v>0</v>
      </c>
      <c r="R1110" s="24"/>
      <c r="S1110" s="66"/>
      <c r="T1110" s="56" t="e">
        <f>IF(ISBLANK(VLOOKUP($E1110,'Product Master'!B:F,5,FALSE)),"-",(VLOOKUP($E1110,'Product Master'!B:F,5,FALSE)))</f>
        <v>#N/A</v>
      </c>
      <c r="U1110" s="140"/>
    </row>
    <row r="1111" spans="1:21" ht="15">
      <c r="A1111" s="24">
        <f t="shared" si="38"/>
        <v>1110</v>
      </c>
      <c r="B1111" s="25"/>
      <c r="C1111" s="55" t="str">
        <f>IFERROR(VLOOKUP($E1111,'Product Master'!B:E,2,),"Enter Data in Product Master")</f>
        <v>Enter Data in Product Master</v>
      </c>
      <c r="D1111" s="24" t="e">
        <f>VLOOKUP(E1111,'Product Master'!B:G,6,)</f>
        <v>#N/A</v>
      </c>
      <c r="E1111" s="24"/>
      <c r="F1111" s="24" t="s">
        <v>47</v>
      </c>
      <c r="G1111" s="24" t="str">
        <f>IFERROR(VLOOKUP(E1111,'Product Master'!B:E,3,),"-")</f>
        <v>-</v>
      </c>
      <c r="H1111" s="24" t="str">
        <f>IFERROR(VLOOKUP($E1111,'Product Master'!B:E,4,),"-")</f>
        <v>-</v>
      </c>
      <c r="I1111" s="24"/>
      <c r="J1111" s="25"/>
      <c r="K1111" s="67"/>
      <c r="L1111" s="24"/>
      <c r="M1111" s="24"/>
      <c r="N1111" s="24"/>
      <c r="O1111" s="24"/>
      <c r="P1111" s="49"/>
      <c r="Q1111" s="49">
        <f t="shared" si="39"/>
        <v>0</v>
      </c>
      <c r="R1111" s="24"/>
      <c r="S1111" s="66"/>
      <c r="T1111" s="56" t="e">
        <f>IF(ISBLANK(VLOOKUP($E1111,'Product Master'!B:F,5,FALSE)),"-",(VLOOKUP($E1111,'Product Master'!B:F,5,FALSE)))</f>
        <v>#N/A</v>
      </c>
      <c r="U1111" s="140"/>
    </row>
    <row r="1112" spans="1:21" ht="15">
      <c r="A1112" s="24">
        <f t="shared" si="38"/>
        <v>1111</v>
      </c>
      <c r="B1112" s="25"/>
      <c r="C1112" s="55" t="str">
        <f>IFERROR(VLOOKUP($E1112,'Product Master'!B:E,2,),"Enter Data in Product Master")</f>
        <v>Enter Data in Product Master</v>
      </c>
      <c r="D1112" s="24" t="e">
        <f>VLOOKUP(E1112,'Product Master'!B:G,6,)</f>
        <v>#N/A</v>
      </c>
      <c r="E1112" s="24"/>
      <c r="F1112" s="24" t="s">
        <v>47</v>
      </c>
      <c r="G1112" s="24" t="str">
        <f>IFERROR(VLOOKUP(E1112,'Product Master'!B:E,3,),"-")</f>
        <v>-</v>
      </c>
      <c r="H1112" s="24" t="str">
        <f>IFERROR(VLOOKUP($E1112,'Product Master'!B:E,4,),"-")</f>
        <v>-</v>
      </c>
      <c r="I1112" s="24"/>
      <c r="J1112" s="25"/>
      <c r="K1112" s="67"/>
      <c r="L1112" s="24"/>
      <c r="M1112" s="24"/>
      <c r="N1112" s="24"/>
      <c r="O1112" s="24"/>
      <c r="P1112" s="49"/>
      <c r="Q1112" s="49">
        <f t="shared" si="39"/>
        <v>0</v>
      </c>
      <c r="R1112" s="24"/>
      <c r="S1112" s="66"/>
      <c r="T1112" s="56" t="e">
        <f>IF(ISBLANK(VLOOKUP($E1112,'Product Master'!B:F,5,FALSE)),"-",(VLOOKUP($E1112,'Product Master'!B:F,5,FALSE)))</f>
        <v>#N/A</v>
      </c>
      <c r="U1112" s="140"/>
    </row>
    <row r="1113" spans="1:21" ht="15">
      <c r="A1113" s="24">
        <f t="shared" si="38"/>
        <v>1112</v>
      </c>
      <c r="B1113" s="25"/>
      <c r="C1113" s="55" t="str">
        <f>IFERROR(VLOOKUP($E1113,'Product Master'!B:E,2,),"Enter Data in Product Master")</f>
        <v>Enter Data in Product Master</v>
      </c>
      <c r="D1113" s="24" t="e">
        <f>VLOOKUP(E1113,'Product Master'!B:G,6,)</f>
        <v>#N/A</v>
      </c>
      <c r="E1113" s="24"/>
      <c r="F1113" s="24" t="s">
        <v>47</v>
      </c>
      <c r="G1113" s="24" t="str">
        <f>IFERROR(VLOOKUP(E1113,'Product Master'!B:E,3,),"-")</f>
        <v>-</v>
      </c>
      <c r="H1113" s="24" t="str">
        <f>IFERROR(VLOOKUP($E1113,'Product Master'!B:E,4,),"-")</f>
        <v>-</v>
      </c>
      <c r="I1113" s="24"/>
      <c r="J1113" s="25"/>
      <c r="K1113" s="67"/>
      <c r="L1113" s="24"/>
      <c r="M1113" s="24"/>
      <c r="N1113" s="24"/>
      <c r="O1113" s="24"/>
      <c r="P1113" s="49"/>
      <c r="Q1113" s="49">
        <f t="shared" si="39"/>
        <v>0</v>
      </c>
      <c r="R1113" s="24"/>
      <c r="S1113" s="66"/>
      <c r="T1113" s="56" t="e">
        <f>IF(ISBLANK(VLOOKUP($E1113,'Product Master'!B:F,5,FALSE)),"-",(VLOOKUP($E1113,'Product Master'!B:F,5,FALSE)))</f>
        <v>#N/A</v>
      </c>
      <c r="U1113" s="140"/>
    </row>
    <row r="1114" spans="1:21" ht="15">
      <c r="A1114" s="24">
        <f t="shared" si="38"/>
        <v>1113</v>
      </c>
      <c r="B1114" s="25"/>
      <c r="C1114" s="55" t="str">
        <f>IFERROR(VLOOKUP($E1114,'Product Master'!B:E,2,),"Enter Data in Product Master")</f>
        <v>Enter Data in Product Master</v>
      </c>
      <c r="D1114" s="24" t="e">
        <f>VLOOKUP(E1114,'Product Master'!B:G,6,)</f>
        <v>#N/A</v>
      </c>
      <c r="E1114" s="24"/>
      <c r="F1114" s="24" t="s">
        <v>47</v>
      </c>
      <c r="G1114" s="24" t="str">
        <f>IFERROR(VLOOKUP(E1114,'Product Master'!B:E,3,),"-")</f>
        <v>-</v>
      </c>
      <c r="H1114" s="24" t="str">
        <f>IFERROR(VLOOKUP($E1114,'Product Master'!B:E,4,),"-")</f>
        <v>-</v>
      </c>
      <c r="I1114" s="24"/>
      <c r="J1114" s="25"/>
      <c r="K1114" s="67"/>
      <c r="L1114" s="24"/>
      <c r="M1114" s="24"/>
      <c r="N1114" s="24"/>
      <c r="O1114" s="24"/>
      <c r="P1114" s="49"/>
      <c r="Q1114" s="49">
        <f t="shared" si="39"/>
        <v>0</v>
      </c>
      <c r="R1114" s="24"/>
      <c r="S1114" s="66"/>
      <c r="T1114" s="56" t="e">
        <f>IF(ISBLANK(VLOOKUP($E1114,'Product Master'!B:F,5,FALSE)),"-",(VLOOKUP($E1114,'Product Master'!B:F,5,FALSE)))</f>
        <v>#N/A</v>
      </c>
      <c r="U1114" s="140"/>
    </row>
    <row r="1115" spans="1:21" ht="15">
      <c r="A1115" s="24">
        <f t="shared" si="38"/>
        <v>1114</v>
      </c>
      <c r="B1115" s="25"/>
      <c r="C1115" s="55" t="str">
        <f>IFERROR(VLOOKUP($E1115,'Product Master'!B:E,2,),"Enter Data in Product Master")</f>
        <v>Enter Data in Product Master</v>
      </c>
      <c r="D1115" s="24" t="e">
        <f>VLOOKUP(E1115,'Product Master'!B:G,6,)</f>
        <v>#N/A</v>
      </c>
      <c r="E1115" s="24"/>
      <c r="F1115" s="24" t="s">
        <v>47</v>
      </c>
      <c r="G1115" s="24" t="str">
        <f>IFERROR(VLOOKUP(E1115,'Product Master'!B:E,3,),"-")</f>
        <v>-</v>
      </c>
      <c r="H1115" s="24" t="str">
        <f>IFERROR(VLOOKUP($E1115,'Product Master'!B:E,4,),"-")</f>
        <v>-</v>
      </c>
      <c r="I1115" s="24"/>
      <c r="J1115" s="25"/>
      <c r="K1115" s="67"/>
      <c r="L1115" s="24"/>
      <c r="M1115" s="24"/>
      <c r="N1115" s="24"/>
      <c r="O1115" s="24"/>
      <c r="P1115" s="49"/>
      <c r="Q1115" s="49">
        <f t="shared" si="39"/>
        <v>0</v>
      </c>
      <c r="R1115" s="24"/>
      <c r="S1115" s="66"/>
      <c r="T1115" s="56" t="e">
        <f>IF(ISBLANK(VLOOKUP($E1115,'Product Master'!B:F,5,FALSE)),"-",(VLOOKUP($E1115,'Product Master'!B:F,5,FALSE)))</f>
        <v>#N/A</v>
      </c>
      <c r="U1115" s="140"/>
    </row>
    <row r="1116" spans="1:21" ht="15">
      <c r="A1116" s="24">
        <f t="shared" si="38"/>
        <v>1115</v>
      </c>
      <c r="B1116" s="25"/>
      <c r="C1116" s="55" t="str">
        <f>IFERROR(VLOOKUP($E1116,'Product Master'!B:E,2,),"Enter Data in Product Master")</f>
        <v>Enter Data in Product Master</v>
      </c>
      <c r="D1116" s="24" t="e">
        <f>VLOOKUP(E1116,'Product Master'!B:G,6,)</f>
        <v>#N/A</v>
      </c>
      <c r="E1116" s="24"/>
      <c r="F1116" s="24" t="s">
        <v>47</v>
      </c>
      <c r="G1116" s="24" t="str">
        <f>IFERROR(VLOOKUP(E1116,'Product Master'!B:E,3,),"-")</f>
        <v>-</v>
      </c>
      <c r="H1116" s="24" t="str">
        <f>IFERROR(VLOOKUP($E1116,'Product Master'!B:E,4,),"-")</f>
        <v>-</v>
      </c>
      <c r="I1116" s="24"/>
      <c r="J1116" s="25"/>
      <c r="K1116" s="67"/>
      <c r="L1116" s="24"/>
      <c r="M1116" s="24"/>
      <c r="N1116" s="24"/>
      <c r="O1116" s="24"/>
      <c r="P1116" s="49"/>
      <c r="Q1116" s="49">
        <f t="shared" si="39"/>
        <v>0</v>
      </c>
      <c r="R1116" s="24"/>
      <c r="S1116" s="66"/>
      <c r="T1116" s="56" t="e">
        <f>IF(ISBLANK(VLOOKUP($E1116,'Product Master'!B:F,5,FALSE)),"-",(VLOOKUP($E1116,'Product Master'!B:F,5,FALSE)))</f>
        <v>#N/A</v>
      </c>
      <c r="U1116" s="140"/>
    </row>
    <row r="1117" spans="1:21" ht="15">
      <c r="A1117" s="24">
        <f t="shared" si="38"/>
        <v>1116</v>
      </c>
      <c r="B1117" s="25"/>
      <c r="C1117" s="55" t="str">
        <f>IFERROR(VLOOKUP($E1117,'Product Master'!B:E,2,),"Enter Data in Product Master")</f>
        <v>Enter Data in Product Master</v>
      </c>
      <c r="D1117" s="24" t="e">
        <f>VLOOKUP(E1117,'Product Master'!B:G,6,)</f>
        <v>#N/A</v>
      </c>
      <c r="E1117" s="24"/>
      <c r="F1117" s="24" t="s">
        <v>47</v>
      </c>
      <c r="G1117" s="24" t="str">
        <f>IFERROR(VLOOKUP(E1117,'Product Master'!B:E,3,),"-")</f>
        <v>-</v>
      </c>
      <c r="H1117" s="24" t="str">
        <f>IFERROR(VLOOKUP($E1117,'Product Master'!B:E,4,),"-")</f>
        <v>-</v>
      </c>
      <c r="I1117" s="24"/>
      <c r="J1117" s="25"/>
      <c r="K1117" s="67"/>
      <c r="L1117" s="24"/>
      <c r="M1117" s="24"/>
      <c r="N1117" s="24"/>
      <c r="O1117" s="24"/>
      <c r="P1117" s="49"/>
      <c r="Q1117" s="49">
        <f t="shared" si="39"/>
        <v>0</v>
      </c>
      <c r="R1117" s="24"/>
      <c r="S1117" s="66"/>
      <c r="T1117" s="56" t="e">
        <f>IF(ISBLANK(VLOOKUP($E1117,'Product Master'!B:F,5,FALSE)),"-",(VLOOKUP($E1117,'Product Master'!B:F,5,FALSE)))</f>
        <v>#N/A</v>
      </c>
      <c r="U1117" s="140"/>
    </row>
    <row r="1118" spans="1:21" ht="15">
      <c r="A1118" s="24">
        <f t="shared" si="38"/>
        <v>1117</v>
      </c>
      <c r="B1118" s="25"/>
      <c r="C1118" s="55" t="str">
        <f>IFERROR(VLOOKUP($E1118,'Product Master'!B:E,2,),"Enter Data in Product Master")</f>
        <v>Enter Data in Product Master</v>
      </c>
      <c r="D1118" s="24" t="e">
        <f>VLOOKUP(E1118,'Product Master'!B:G,6,)</f>
        <v>#N/A</v>
      </c>
      <c r="E1118" s="24"/>
      <c r="F1118" s="24" t="s">
        <v>47</v>
      </c>
      <c r="G1118" s="24" t="str">
        <f>IFERROR(VLOOKUP(E1118,'Product Master'!B:E,3,),"-")</f>
        <v>-</v>
      </c>
      <c r="H1118" s="24" t="str">
        <f>IFERROR(VLOOKUP($E1118,'Product Master'!B:E,4,),"-")</f>
        <v>-</v>
      </c>
      <c r="I1118" s="24"/>
      <c r="J1118" s="25"/>
      <c r="K1118" s="67"/>
      <c r="L1118" s="24"/>
      <c r="M1118" s="24"/>
      <c r="N1118" s="24"/>
      <c r="O1118" s="24"/>
      <c r="P1118" s="49"/>
      <c r="Q1118" s="49">
        <f t="shared" si="39"/>
        <v>0</v>
      </c>
      <c r="R1118" s="24"/>
      <c r="S1118" s="66"/>
      <c r="T1118" s="56" t="e">
        <f>IF(ISBLANK(VLOOKUP($E1118,'Product Master'!B:F,5,FALSE)),"-",(VLOOKUP($E1118,'Product Master'!B:F,5,FALSE)))</f>
        <v>#N/A</v>
      </c>
      <c r="U1118" s="140"/>
    </row>
    <row r="1119" spans="1:21" ht="15">
      <c r="A1119" s="24">
        <f t="shared" si="38"/>
        <v>1118</v>
      </c>
      <c r="B1119" s="25"/>
      <c r="C1119" s="55" t="str">
        <f>IFERROR(VLOOKUP($E1119,'Product Master'!B:E,2,),"Enter Data in Product Master")</f>
        <v>Enter Data in Product Master</v>
      </c>
      <c r="D1119" s="24" t="e">
        <f>VLOOKUP(E1119,'Product Master'!B:G,6,)</f>
        <v>#N/A</v>
      </c>
      <c r="E1119" s="24"/>
      <c r="F1119" s="24" t="s">
        <v>47</v>
      </c>
      <c r="G1119" s="24" t="str">
        <f>IFERROR(VLOOKUP(E1119,'Product Master'!B:E,3,),"-")</f>
        <v>-</v>
      </c>
      <c r="H1119" s="24" t="str">
        <f>IFERROR(VLOOKUP($E1119,'Product Master'!B:E,4,),"-")</f>
        <v>-</v>
      </c>
      <c r="I1119" s="24"/>
      <c r="J1119" s="25"/>
      <c r="K1119" s="67"/>
      <c r="L1119" s="24"/>
      <c r="M1119" s="24"/>
      <c r="N1119" s="24"/>
      <c r="O1119" s="24"/>
      <c r="P1119" s="49"/>
      <c r="Q1119" s="49">
        <f t="shared" si="39"/>
        <v>0</v>
      </c>
      <c r="R1119" s="24"/>
      <c r="S1119" s="66"/>
      <c r="T1119" s="56" t="e">
        <f>IF(ISBLANK(VLOOKUP($E1119,'Product Master'!B:F,5,FALSE)),"-",(VLOOKUP($E1119,'Product Master'!B:F,5,FALSE)))</f>
        <v>#N/A</v>
      </c>
      <c r="U1119" s="140"/>
    </row>
    <row r="1120" spans="1:21" ht="15">
      <c r="A1120" s="24">
        <f t="shared" si="38"/>
        <v>1119</v>
      </c>
      <c r="B1120" s="25"/>
      <c r="C1120" s="55" t="str">
        <f>IFERROR(VLOOKUP($E1120,'Product Master'!B:E,2,),"Enter Data in Product Master")</f>
        <v>Enter Data in Product Master</v>
      </c>
      <c r="D1120" s="24" t="e">
        <f>VLOOKUP(E1120,'Product Master'!B:G,6,)</f>
        <v>#N/A</v>
      </c>
      <c r="E1120" s="24"/>
      <c r="F1120" s="24" t="s">
        <v>47</v>
      </c>
      <c r="G1120" s="24" t="str">
        <f>IFERROR(VLOOKUP(E1120,'Product Master'!B:E,3,),"-")</f>
        <v>-</v>
      </c>
      <c r="H1120" s="24" t="str">
        <f>IFERROR(VLOOKUP($E1120,'Product Master'!B:E,4,),"-")</f>
        <v>-</v>
      </c>
      <c r="I1120" s="24"/>
      <c r="J1120" s="25"/>
      <c r="K1120" s="67"/>
      <c r="L1120" s="24"/>
      <c r="M1120" s="24"/>
      <c r="N1120" s="24"/>
      <c r="O1120" s="24"/>
      <c r="P1120" s="49"/>
      <c r="Q1120" s="49">
        <f t="shared" si="39"/>
        <v>0</v>
      </c>
      <c r="R1120" s="24"/>
      <c r="S1120" s="66"/>
      <c r="T1120" s="56" t="e">
        <f>IF(ISBLANK(VLOOKUP($E1120,'Product Master'!B:F,5,FALSE)),"-",(VLOOKUP($E1120,'Product Master'!B:F,5,FALSE)))</f>
        <v>#N/A</v>
      </c>
      <c r="U1120" s="140"/>
    </row>
    <row r="1121" spans="1:21" ht="15">
      <c r="A1121" s="24">
        <f t="shared" si="38"/>
        <v>1120</v>
      </c>
      <c r="B1121" s="25"/>
      <c r="C1121" s="55" t="str">
        <f>IFERROR(VLOOKUP($E1121,'Product Master'!B:E,2,),"Enter Data in Product Master")</f>
        <v>Enter Data in Product Master</v>
      </c>
      <c r="D1121" s="24" t="e">
        <f>VLOOKUP(E1121,'Product Master'!B:G,6,)</f>
        <v>#N/A</v>
      </c>
      <c r="E1121" s="24"/>
      <c r="F1121" s="24" t="s">
        <v>47</v>
      </c>
      <c r="G1121" s="24" t="str">
        <f>IFERROR(VLOOKUP(E1121,'Product Master'!B:E,3,),"-")</f>
        <v>-</v>
      </c>
      <c r="H1121" s="24" t="str">
        <f>IFERROR(VLOOKUP($E1121,'Product Master'!B:E,4,),"-")</f>
        <v>-</v>
      </c>
      <c r="I1121" s="24"/>
      <c r="J1121" s="25"/>
      <c r="K1121" s="67"/>
      <c r="L1121" s="24"/>
      <c r="M1121" s="24"/>
      <c r="N1121" s="24"/>
      <c r="O1121" s="24"/>
      <c r="P1121" s="49"/>
      <c r="Q1121" s="49">
        <f t="shared" si="39"/>
        <v>0</v>
      </c>
      <c r="R1121" s="24"/>
      <c r="S1121" s="66"/>
      <c r="T1121" s="56" t="e">
        <f>IF(ISBLANK(VLOOKUP($E1121,'Product Master'!B:F,5,FALSE)),"-",(VLOOKUP($E1121,'Product Master'!B:F,5,FALSE)))</f>
        <v>#N/A</v>
      </c>
      <c r="U1121" s="140"/>
    </row>
    <row r="1122" spans="1:21" ht="15">
      <c r="A1122" s="24">
        <f t="shared" si="38"/>
        <v>1121</v>
      </c>
      <c r="B1122" s="25"/>
      <c r="C1122" s="55" t="str">
        <f>IFERROR(VLOOKUP($E1122,'Product Master'!B:E,2,),"Enter Data in Product Master")</f>
        <v>Enter Data in Product Master</v>
      </c>
      <c r="D1122" s="24" t="e">
        <f>VLOOKUP(E1122,'Product Master'!B:G,6,)</f>
        <v>#N/A</v>
      </c>
      <c r="E1122" s="24"/>
      <c r="F1122" s="24" t="s">
        <v>47</v>
      </c>
      <c r="G1122" s="24" t="str">
        <f>IFERROR(VLOOKUP(E1122,'Product Master'!B:E,3,),"-")</f>
        <v>-</v>
      </c>
      <c r="H1122" s="24" t="str">
        <f>IFERROR(VLOOKUP($E1122,'Product Master'!B:E,4,),"-")</f>
        <v>-</v>
      </c>
      <c r="I1122" s="24"/>
      <c r="J1122" s="25"/>
      <c r="K1122" s="67"/>
      <c r="L1122" s="24"/>
      <c r="M1122" s="24"/>
      <c r="N1122" s="24"/>
      <c r="O1122" s="24"/>
      <c r="P1122" s="49"/>
      <c r="Q1122" s="49">
        <f t="shared" si="39"/>
        <v>0</v>
      </c>
      <c r="R1122" s="24"/>
      <c r="S1122" s="66"/>
      <c r="T1122" s="56" t="e">
        <f>IF(ISBLANK(VLOOKUP($E1122,'Product Master'!B:F,5,FALSE)),"-",(VLOOKUP($E1122,'Product Master'!B:F,5,FALSE)))</f>
        <v>#N/A</v>
      </c>
      <c r="U1122" s="140"/>
    </row>
    <row r="1123" spans="1:21" ht="15">
      <c r="A1123" s="24">
        <f t="shared" si="38"/>
        <v>1122</v>
      </c>
      <c r="B1123" s="25"/>
      <c r="C1123" s="55" t="str">
        <f>IFERROR(VLOOKUP($E1123,'Product Master'!B:E,2,),"Enter Data in Product Master")</f>
        <v>Enter Data in Product Master</v>
      </c>
      <c r="D1123" s="24" t="e">
        <f>VLOOKUP(E1123,'Product Master'!B:G,6,)</f>
        <v>#N/A</v>
      </c>
      <c r="E1123" s="24"/>
      <c r="F1123" s="24" t="s">
        <v>47</v>
      </c>
      <c r="G1123" s="24" t="str">
        <f>IFERROR(VLOOKUP(E1123,'Product Master'!B:E,3,),"-")</f>
        <v>-</v>
      </c>
      <c r="H1123" s="24" t="str">
        <f>IFERROR(VLOOKUP($E1123,'Product Master'!B:E,4,),"-")</f>
        <v>-</v>
      </c>
      <c r="I1123" s="24"/>
      <c r="J1123" s="25"/>
      <c r="K1123" s="67"/>
      <c r="L1123" s="24"/>
      <c r="M1123" s="24"/>
      <c r="N1123" s="24"/>
      <c r="O1123" s="24"/>
      <c r="P1123" s="49"/>
      <c r="Q1123" s="49">
        <f t="shared" si="39"/>
        <v>0</v>
      </c>
      <c r="R1123" s="24"/>
      <c r="S1123" s="66"/>
      <c r="T1123" s="56" t="e">
        <f>IF(ISBLANK(VLOOKUP($E1123,'Product Master'!B:F,5,FALSE)),"-",(VLOOKUP($E1123,'Product Master'!B:F,5,FALSE)))</f>
        <v>#N/A</v>
      </c>
      <c r="U1123" s="140"/>
    </row>
    <row r="1124" spans="1:21" ht="15">
      <c r="A1124" s="24">
        <f t="shared" si="38"/>
        <v>1123</v>
      </c>
      <c r="B1124" s="25"/>
      <c r="C1124" s="55" t="str">
        <f>IFERROR(VLOOKUP($E1124,'Product Master'!B:E,2,),"Enter Data in Product Master")</f>
        <v>Enter Data in Product Master</v>
      </c>
      <c r="D1124" s="24" t="e">
        <f>VLOOKUP(E1124,'Product Master'!B:G,6,)</f>
        <v>#N/A</v>
      </c>
      <c r="E1124" s="24"/>
      <c r="F1124" s="24" t="s">
        <v>47</v>
      </c>
      <c r="G1124" s="24" t="str">
        <f>IFERROR(VLOOKUP(E1124,'Product Master'!B:E,3,),"-")</f>
        <v>-</v>
      </c>
      <c r="H1124" s="24" t="str">
        <f>IFERROR(VLOOKUP($E1124,'Product Master'!B:E,4,),"-")</f>
        <v>-</v>
      </c>
      <c r="I1124" s="24"/>
      <c r="J1124" s="25"/>
      <c r="K1124" s="67"/>
      <c r="L1124" s="24"/>
      <c r="M1124" s="24"/>
      <c r="N1124" s="24"/>
      <c r="O1124" s="24"/>
      <c r="P1124" s="49"/>
      <c r="Q1124" s="49">
        <f t="shared" si="39"/>
        <v>0</v>
      </c>
      <c r="R1124" s="24"/>
      <c r="S1124" s="66"/>
      <c r="T1124" s="56" t="e">
        <f>IF(ISBLANK(VLOOKUP($E1124,'Product Master'!B:F,5,FALSE)),"-",(VLOOKUP($E1124,'Product Master'!B:F,5,FALSE)))</f>
        <v>#N/A</v>
      </c>
      <c r="U1124" s="140"/>
    </row>
    <row r="1125" spans="1:21" ht="15">
      <c r="A1125" s="24">
        <f t="shared" si="38"/>
        <v>1124</v>
      </c>
      <c r="B1125" s="25"/>
      <c r="C1125" s="55" t="str">
        <f>IFERROR(VLOOKUP($E1125,'Product Master'!B:E,2,),"Enter Data in Product Master")</f>
        <v>Enter Data in Product Master</v>
      </c>
      <c r="D1125" s="24" t="e">
        <f>VLOOKUP(E1125,'Product Master'!B:G,6,)</f>
        <v>#N/A</v>
      </c>
      <c r="E1125" s="24"/>
      <c r="F1125" s="24" t="s">
        <v>47</v>
      </c>
      <c r="G1125" s="24" t="str">
        <f>IFERROR(VLOOKUP(E1125,'Product Master'!B:E,3,),"-")</f>
        <v>-</v>
      </c>
      <c r="H1125" s="24" t="str">
        <f>IFERROR(VLOOKUP($E1125,'Product Master'!B:E,4,),"-")</f>
        <v>-</v>
      </c>
      <c r="I1125" s="24"/>
      <c r="J1125" s="25"/>
      <c r="K1125" s="67"/>
      <c r="L1125" s="24"/>
      <c r="M1125" s="24"/>
      <c r="N1125" s="24"/>
      <c r="O1125" s="24"/>
      <c r="P1125" s="49"/>
      <c r="Q1125" s="49">
        <f t="shared" si="39"/>
        <v>0</v>
      </c>
      <c r="R1125" s="24"/>
      <c r="S1125" s="66"/>
      <c r="T1125" s="56" t="e">
        <f>IF(ISBLANK(VLOOKUP($E1125,'Product Master'!B:F,5,FALSE)),"-",(VLOOKUP($E1125,'Product Master'!B:F,5,FALSE)))</f>
        <v>#N/A</v>
      </c>
      <c r="U1125" s="140"/>
    </row>
    <row r="1126" spans="1:21" ht="15">
      <c r="A1126" s="24">
        <f t="shared" si="38"/>
        <v>1125</v>
      </c>
      <c r="B1126" s="25"/>
      <c r="C1126" s="55" t="str">
        <f>IFERROR(VLOOKUP($E1126,'Product Master'!B:E,2,),"Enter Data in Product Master")</f>
        <v>Enter Data in Product Master</v>
      </c>
      <c r="D1126" s="24" t="e">
        <f>VLOOKUP(E1126,'Product Master'!B:G,6,)</f>
        <v>#N/A</v>
      </c>
      <c r="E1126" s="24"/>
      <c r="F1126" s="24" t="s">
        <v>47</v>
      </c>
      <c r="G1126" s="24" t="str">
        <f>IFERROR(VLOOKUP(E1126,'Product Master'!B:E,3,),"-")</f>
        <v>-</v>
      </c>
      <c r="H1126" s="24" t="str">
        <f>IFERROR(VLOOKUP($E1126,'Product Master'!B:E,4,),"-")</f>
        <v>-</v>
      </c>
      <c r="I1126" s="24"/>
      <c r="J1126" s="25"/>
      <c r="K1126" s="67"/>
      <c r="L1126" s="24"/>
      <c r="M1126" s="24"/>
      <c r="N1126" s="24"/>
      <c r="O1126" s="24"/>
      <c r="P1126" s="49"/>
      <c r="Q1126" s="49">
        <f t="shared" si="39"/>
        <v>0</v>
      </c>
      <c r="R1126" s="24"/>
      <c r="S1126" s="66"/>
      <c r="T1126" s="56" t="e">
        <f>IF(ISBLANK(VLOOKUP($E1126,'Product Master'!B:F,5,FALSE)),"-",(VLOOKUP($E1126,'Product Master'!B:F,5,FALSE)))</f>
        <v>#N/A</v>
      </c>
      <c r="U1126" s="140"/>
    </row>
    <row r="1127" spans="1:21" ht="15">
      <c r="A1127" s="24">
        <f t="shared" si="38"/>
        <v>1126</v>
      </c>
      <c r="B1127" s="25"/>
      <c r="C1127" s="55" t="str">
        <f>IFERROR(VLOOKUP($E1127,'Product Master'!B:E,2,),"Enter Data in Product Master")</f>
        <v>Enter Data in Product Master</v>
      </c>
      <c r="D1127" s="24" t="e">
        <f>VLOOKUP(E1127,'Product Master'!B:G,6,)</f>
        <v>#N/A</v>
      </c>
      <c r="E1127" s="24"/>
      <c r="F1127" s="24" t="s">
        <v>47</v>
      </c>
      <c r="G1127" s="24" t="str">
        <f>IFERROR(VLOOKUP(E1127,'Product Master'!B:E,3,),"-")</f>
        <v>-</v>
      </c>
      <c r="H1127" s="24" t="str">
        <f>IFERROR(VLOOKUP($E1127,'Product Master'!B:E,4,),"-")</f>
        <v>-</v>
      </c>
      <c r="I1127" s="24"/>
      <c r="J1127" s="25"/>
      <c r="K1127" s="67"/>
      <c r="L1127" s="24"/>
      <c r="M1127" s="24"/>
      <c r="N1127" s="24"/>
      <c r="O1127" s="24"/>
      <c r="P1127" s="49"/>
      <c r="Q1127" s="49">
        <f t="shared" si="39"/>
        <v>0</v>
      </c>
      <c r="R1127" s="24"/>
      <c r="S1127" s="66"/>
      <c r="T1127" s="56" t="e">
        <f>IF(ISBLANK(VLOOKUP($E1127,'Product Master'!B:F,5,FALSE)),"-",(VLOOKUP($E1127,'Product Master'!B:F,5,FALSE)))</f>
        <v>#N/A</v>
      </c>
      <c r="U1127" s="140"/>
    </row>
    <row r="1128" spans="1:21" ht="15">
      <c r="A1128" s="24">
        <f t="shared" si="38"/>
        <v>1127</v>
      </c>
      <c r="B1128" s="25"/>
      <c r="C1128" s="55" t="str">
        <f>IFERROR(VLOOKUP($E1128,'Product Master'!B:E,2,),"Enter Data in Product Master")</f>
        <v>Enter Data in Product Master</v>
      </c>
      <c r="D1128" s="24" t="e">
        <f>VLOOKUP(E1128,'Product Master'!B:G,6,)</f>
        <v>#N/A</v>
      </c>
      <c r="E1128" s="24"/>
      <c r="F1128" s="24" t="s">
        <v>47</v>
      </c>
      <c r="G1128" s="24" t="str">
        <f>IFERROR(VLOOKUP(E1128,'Product Master'!B:E,3,),"-")</f>
        <v>-</v>
      </c>
      <c r="H1128" s="24" t="str">
        <f>IFERROR(VLOOKUP($E1128,'Product Master'!B:E,4,),"-")</f>
        <v>-</v>
      </c>
      <c r="I1128" s="24"/>
      <c r="J1128" s="25"/>
      <c r="K1128" s="67"/>
      <c r="L1128" s="24"/>
      <c r="M1128" s="24"/>
      <c r="N1128" s="24"/>
      <c r="O1128" s="24"/>
      <c r="P1128" s="49"/>
      <c r="Q1128" s="49">
        <f t="shared" si="39"/>
        <v>0</v>
      </c>
      <c r="R1128" s="24"/>
      <c r="S1128" s="66"/>
      <c r="T1128" s="56" t="e">
        <f>IF(ISBLANK(VLOOKUP($E1128,'Product Master'!B:F,5,FALSE)),"-",(VLOOKUP($E1128,'Product Master'!B:F,5,FALSE)))</f>
        <v>#N/A</v>
      </c>
      <c r="U1128" s="140"/>
    </row>
    <row r="1129" spans="1:21" ht="15">
      <c r="A1129" s="24">
        <f t="shared" si="38"/>
        <v>1128</v>
      </c>
      <c r="B1129" s="25"/>
      <c r="C1129" s="55" t="str">
        <f>IFERROR(VLOOKUP($E1129,'Product Master'!B:E,2,),"Enter Data in Product Master")</f>
        <v>Enter Data in Product Master</v>
      </c>
      <c r="D1129" s="24" t="e">
        <f>VLOOKUP(E1129,'Product Master'!B:G,6,)</f>
        <v>#N/A</v>
      </c>
      <c r="E1129" s="24"/>
      <c r="F1129" s="24" t="s">
        <v>47</v>
      </c>
      <c r="G1129" s="24" t="str">
        <f>IFERROR(VLOOKUP(E1129,'Product Master'!B:E,3,),"-")</f>
        <v>-</v>
      </c>
      <c r="H1129" s="24" t="str">
        <f>IFERROR(VLOOKUP($E1129,'Product Master'!B:E,4,),"-")</f>
        <v>-</v>
      </c>
      <c r="I1129" s="24"/>
      <c r="J1129" s="25"/>
      <c r="K1129" s="67"/>
      <c r="L1129" s="24"/>
      <c r="M1129" s="24"/>
      <c r="N1129" s="24"/>
      <c r="O1129" s="24"/>
      <c r="P1129" s="49"/>
      <c r="Q1129" s="49">
        <f t="shared" si="39"/>
        <v>0</v>
      </c>
      <c r="R1129" s="24"/>
      <c r="S1129" s="66"/>
      <c r="T1129" s="56" t="e">
        <f>IF(ISBLANK(VLOOKUP($E1129,'Product Master'!B:F,5,FALSE)),"-",(VLOOKUP($E1129,'Product Master'!B:F,5,FALSE)))</f>
        <v>#N/A</v>
      </c>
      <c r="U1129" s="140"/>
    </row>
    <row r="1130" spans="1:21" ht="15">
      <c r="A1130" s="24">
        <f t="shared" si="38"/>
        <v>1129</v>
      </c>
      <c r="B1130" s="25"/>
      <c r="C1130" s="55" t="str">
        <f>IFERROR(VLOOKUP($E1130,'Product Master'!B:E,2,),"Enter Data in Product Master")</f>
        <v>Enter Data in Product Master</v>
      </c>
      <c r="D1130" s="24" t="e">
        <f>VLOOKUP(E1130,'Product Master'!B:G,6,)</f>
        <v>#N/A</v>
      </c>
      <c r="E1130" s="24"/>
      <c r="F1130" s="24" t="s">
        <v>47</v>
      </c>
      <c r="G1130" s="24" t="str">
        <f>IFERROR(VLOOKUP(E1130,'Product Master'!B:E,3,),"-")</f>
        <v>-</v>
      </c>
      <c r="H1130" s="24" t="str">
        <f>IFERROR(VLOOKUP($E1130,'Product Master'!B:E,4,),"-")</f>
        <v>-</v>
      </c>
      <c r="I1130" s="24"/>
      <c r="J1130" s="25"/>
      <c r="K1130" s="67"/>
      <c r="L1130" s="24"/>
      <c r="M1130" s="24"/>
      <c r="N1130" s="24"/>
      <c r="O1130" s="24"/>
      <c r="P1130" s="49"/>
      <c r="Q1130" s="49">
        <f t="shared" si="39"/>
        <v>0</v>
      </c>
      <c r="R1130" s="24"/>
      <c r="S1130" s="66"/>
      <c r="T1130" s="56" t="e">
        <f>IF(ISBLANK(VLOOKUP($E1130,'Product Master'!B:F,5,FALSE)),"-",(VLOOKUP($E1130,'Product Master'!B:F,5,FALSE)))</f>
        <v>#N/A</v>
      </c>
      <c r="U1130" s="140"/>
    </row>
    <row r="1131" spans="1:21" ht="15">
      <c r="A1131" s="24">
        <f t="shared" si="38"/>
        <v>1130</v>
      </c>
      <c r="B1131" s="25"/>
      <c r="C1131" s="55" t="str">
        <f>IFERROR(VLOOKUP($E1131,'Product Master'!B:E,2,),"Enter Data in Product Master")</f>
        <v>Enter Data in Product Master</v>
      </c>
      <c r="D1131" s="24" t="e">
        <f>VLOOKUP(E1131,'Product Master'!B:G,6,)</f>
        <v>#N/A</v>
      </c>
      <c r="E1131" s="24"/>
      <c r="F1131" s="24" t="s">
        <v>47</v>
      </c>
      <c r="G1131" s="24" t="str">
        <f>IFERROR(VLOOKUP(E1131,'Product Master'!B:E,3,),"-")</f>
        <v>-</v>
      </c>
      <c r="H1131" s="24" t="str">
        <f>IFERROR(VLOOKUP($E1131,'Product Master'!B:E,4,),"-")</f>
        <v>-</v>
      </c>
      <c r="I1131" s="24"/>
      <c r="J1131" s="25"/>
      <c r="K1131" s="67"/>
      <c r="L1131" s="24"/>
      <c r="M1131" s="24"/>
      <c r="N1131" s="24"/>
      <c r="O1131" s="24"/>
      <c r="P1131" s="49"/>
      <c r="Q1131" s="49">
        <f t="shared" si="39"/>
        <v>0</v>
      </c>
      <c r="R1131" s="24"/>
      <c r="S1131" s="66"/>
      <c r="T1131" s="56" t="e">
        <f>IF(ISBLANK(VLOOKUP($E1131,'Product Master'!B:F,5,FALSE)),"-",(VLOOKUP($E1131,'Product Master'!B:F,5,FALSE)))</f>
        <v>#N/A</v>
      </c>
      <c r="U1131" s="140"/>
    </row>
    <row r="1132" spans="1:21" ht="15">
      <c r="A1132" s="24">
        <f t="shared" si="38"/>
        <v>1131</v>
      </c>
      <c r="B1132" s="25"/>
      <c r="C1132" s="55" t="str">
        <f>IFERROR(VLOOKUP($E1132,'Product Master'!B:E,2,),"Enter Data in Product Master")</f>
        <v>Enter Data in Product Master</v>
      </c>
      <c r="D1132" s="24" t="e">
        <f>VLOOKUP(E1132,'Product Master'!B:G,6,)</f>
        <v>#N/A</v>
      </c>
      <c r="E1132" s="24"/>
      <c r="F1132" s="24" t="s">
        <v>47</v>
      </c>
      <c r="G1132" s="24" t="str">
        <f>IFERROR(VLOOKUP(E1132,'Product Master'!B:E,3,),"-")</f>
        <v>-</v>
      </c>
      <c r="H1132" s="24" t="str">
        <f>IFERROR(VLOOKUP($E1132,'Product Master'!B:E,4,),"-")</f>
        <v>-</v>
      </c>
      <c r="I1132" s="24"/>
      <c r="J1132" s="25"/>
      <c r="K1132" s="67"/>
      <c r="L1132" s="24"/>
      <c r="M1132" s="24"/>
      <c r="N1132" s="24"/>
      <c r="O1132" s="24"/>
      <c r="P1132" s="49"/>
      <c r="Q1132" s="49">
        <f t="shared" si="39"/>
        <v>0</v>
      </c>
      <c r="R1132" s="24"/>
      <c r="S1132" s="66"/>
      <c r="T1132" s="56" t="e">
        <f>IF(ISBLANK(VLOOKUP($E1132,'Product Master'!B:F,5,FALSE)),"-",(VLOOKUP($E1132,'Product Master'!B:F,5,FALSE)))</f>
        <v>#N/A</v>
      </c>
      <c r="U1132" s="140"/>
    </row>
    <row r="1133" spans="1:21" ht="15">
      <c r="A1133" s="24">
        <f t="shared" si="38"/>
        <v>1132</v>
      </c>
      <c r="B1133" s="25"/>
      <c r="C1133" s="55" t="str">
        <f>IFERROR(VLOOKUP($E1133,'Product Master'!B:E,2,),"Enter Data in Product Master")</f>
        <v>Enter Data in Product Master</v>
      </c>
      <c r="D1133" s="24" t="e">
        <f>VLOOKUP(E1133,'Product Master'!B:G,6,)</f>
        <v>#N/A</v>
      </c>
      <c r="E1133" s="24"/>
      <c r="F1133" s="24" t="s">
        <v>47</v>
      </c>
      <c r="G1133" s="24" t="str">
        <f>IFERROR(VLOOKUP(E1133,'Product Master'!B:E,3,),"-")</f>
        <v>-</v>
      </c>
      <c r="H1133" s="24" t="str">
        <f>IFERROR(VLOOKUP($E1133,'Product Master'!B:E,4,),"-")</f>
        <v>-</v>
      </c>
      <c r="I1133" s="24"/>
      <c r="J1133" s="25"/>
      <c r="K1133" s="67"/>
      <c r="L1133" s="24"/>
      <c r="M1133" s="24"/>
      <c r="N1133" s="24"/>
      <c r="O1133" s="24"/>
      <c r="P1133" s="49"/>
      <c r="Q1133" s="49">
        <f t="shared" si="39"/>
        <v>0</v>
      </c>
      <c r="R1133" s="24"/>
      <c r="S1133" s="66"/>
      <c r="T1133" s="56" t="e">
        <f>IF(ISBLANK(VLOOKUP($E1133,'Product Master'!B:F,5,FALSE)),"-",(VLOOKUP($E1133,'Product Master'!B:F,5,FALSE)))</f>
        <v>#N/A</v>
      </c>
      <c r="U1133" s="140"/>
    </row>
    <row r="1134" spans="1:21" ht="15">
      <c r="A1134" s="24">
        <f t="shared" si="38"/>
        <v>1133</v>
      </c>
      <c r="B1134" s="25"/>
      <c r="C1134" s="55" t="str">
        <f>IFERROR(VLOOKUP($E1134,'Product Master'!B:E,2,),"Enter Data in Product Master")</f>
        <v>Enter Data in Product Master</v>
      </c>
      <c r="D1134" s="24" t="e">
        <f>VLOOKUP(E1134,'Product Master'!B:G,6,)</f>
        <v>#N/A</v>
      </c>
      <c r="E1134" s="24"/>
      <c r="F1134" s="24" t="s">
        <v>47</v>
      </c>
      <c r="G1134" s="24" t="str">
        <f>IFERROR(VLOOKUP(E1134,'Product Master'!B:E,3,),"-")</f>
        <v>-</v>
      </c>
      <c r="H1134" s="24" t="str">
        <f>IFERROR(VLOOKUP($E1134,'Product Master'!B:E,4,),"-")</f>
        <v>-</v>
      </c>
      <c r="I1134" s="24"/>
      <c r="J1134" s="25"/>
      <c r="K1134" s="67"/>
      <c r="L1134" s="24"/>
      <c r="M1134" s="24"/>
      <c r="N1134" s="24"/>
      <c r="O1134" s="24"/>
      <c r="P1134" s="49"/>
      <c r="Q1134" s="49">
        <f t="shared" si="39"/>
        <v>0</v>
      </c>
      <c r="R1134" s="24"/>
      <c r="S1134" s="66"/>
      <c r="T1134" s="56" t="e">
        <f>IF(ISBLANK(VLOOKUP($E1134,'Product Master'!B:F,5,FALSE)),"-",(VLOOKUP($E1134,'Product Master'!B:F,5,FALSE)))</f>
        <v>#N/A</v>
      </c>
      <c r="U1134" s="140"/>
    </row>
    <row r="1135" spans="1:21" ht="15">
      <c r="A1135" s="24">
        <f t="shared" si="38"/>
        <v>1134</v>
      </c>
      <c r="B1135" s="25"/>
      <c r="C1135" s="55" t="str">
        <f>IFERROR(VLOOKUP($E1135,'Product Master'!B:E,2,),"Enter Data in Product Master")</f>
        <v>Enter Data in Product Master</v>
      </c>
      <c r="D1135" s="24" t="e">
        <f>VLOOKUP(E1135,'Product Master'!B:G,6,)</f>
        <v>#N/A</v>
      </c>
      <c r="E1135" s="24"/>
      <c r="F1135" s="24" t="s">
        <v>47</v>
      </c>
      <c r="G1135" s="24" t="str">
        <f>IFERROR(VLOOKUP(E1135,'Product Master'!B:E,3,),"-")</f>
        <v>-</v>
      </c>
      <c r="H1135" s="24" t="str">
        <f>IFERROR(VLOOKUP($E1135,'Product Master'!B:E,4,),"-")</f>
        <v>-</v>
      </c>
      <c r="I1135" s="24"/>
      <c r="J1135" s="25"/>
      <c r="K1135" s="67"/>
      <c r="L1135" s="24"/>
      <c r="M1135" s="24"/>
      <c r="N1135" s="24"/>
      <c r="O1135" s="24"/>
      <c r="P1135" s="49"/>
      <c r="Q1135" s="49">
        <f t="shared" si="39"/>
        <v>0</v>
      </c>
      <c r="R1135" s="24"/>
      <c r="S1135" s="66"/>
      <c r="T1135" s="56" t="e">
        <f>IF(ISBLANK(VLOOKUP($E1135,'Product Master'!B:F,5,FALSE)),"-",(VLOOKUP($E1135,'Product Master'!B:F,5,FALSE)))</f>
        <v>#N/A</v>
      </c>
      <c r="U1135" s="140"/>
    </row>
    <row r="1136" spans="1:21" ht="15">
      <c r="A1136" s="24">
        <f t="shared" si="38"/>
        <v>1135</v>
      </c>
      <c r="B1136" s="25"/>
      <c r="C1136" s="55" t="str">
        <f>IFERROR(VLOOKUP($E1136,'Product Master'!B:E,2,),"Enter Data in Product Master")</f>
        <v>Enter Data in Product Master</v>
      </c>
      <c r="D1136" s="24" t="e">
        <f>VLOOKUP(E1136,'Product Master'!B:G,6,)</f>
        <v>#N/A</v>
      </c>
      <c r="E1136" s="24"/>
      <c r="F1136" s="24" t="s">
        <v>47</v>
      </c>
      <c r="G1136" s="24" t="str">
        <f>IFERROR(VLOOKUP(E1136,'Product Master'!B:E,3,),"-")</f>
        <v>-</v>
      </c>
      <c r="H1136" s="24" t="str">
        <f>IFERROR(VLOOKUP($E1136,'Product Master'!B:E,4,),"-")</f>
        <v>-</v>
      </c>
      <c r="I1136" s="24"/>
      <c r="J1136" s="25"/>
      <c r="K1136" s="67"/>
      <c r="L1136" s="24"/>
      <c r="M1136" s="24"/>
      <c r="N1136" s="24"/>
      <c r="O1136" s="24"/>
      <c r="P1136" s="49"/>
      <c r="Q1136" s="49">
        <f t="shared" si="39"/>
        <v>0</v>
      </c>
      <c r="R1136" s="24"/>
      <c r="S1136" s="66"/>
      <c r="T1136" s="56" t="e">
        <f>IF(ISBLANK(VLOOKUP($E1136,'Product Master'!B:F,5,FALSE)),"-",(VLOOKUP($E1136,'Product Master'!B:F,5,FALSE)))</f>
        <v>#N/A</v>
      </c>
      <c r="U1136" s="140"/>
    </row>
    <row r="1137" spans="1:21" ht="15">
      <c r="A1137" s="24">
        <f t="shared" si="38"/>
        <v>1136</v>
      </c>
      <c r="B1137" s="25"/>
      <c r="C1137" s="55" t="str">
        <f>IFERROR(VLOOKUP($E1137,'Product Master'!B:E,2,),"Enter Data in Product Master")</f>
        <v>Enter Data in Product Master</v>
      </c>
      <c r="D1137" s="24" t="e">
        <f>VLOOKUP(E1137,'Product Master'!B:G,6,)</f>
        <v>#N/A</v>
      </c>
      <c r="E1137" s="24"/>
      <c r="F1137" s="24" t="s">
        <v>47</v>
      </c>
      <c r="G1137" s="24" t="str">
        <f>IFERROR(VLOOKUP(E1137,'Product Master'!B:E,3,),"-")</f>
        <v>-</v>
      </c>
      <c r="H1137" s="24" t="str">
        <f>IFERROR(VLOOKUP($E1137,'Product Master'!B:E,4,),"-")</f>
        <v>-</v>
      </c>
      <c r="I1137" s="24"/>
      <c r="J1137" s="25"/>
      <c r="K1137" s="67"/>
      <c r="L1137" s="24"/>
      <c r="M1137" s="24"/>
      <c r="N1137" s="24"/>
      <c r="O1137" s="24"/>
      <c r="P1137" s="49"/>
      <c r="Q1137" s="49">
        <f t="shared" si="39"/>
        <v>0</v>
      </c>
      <c r="R1137" s="24"/>
      <c r="S1137" s="66"/>
      <c r="T1137" s="56" t="e">
        <f>IF(ISBLANK(VLOOKUP($E1137,'Product Master'!B:F,5,FALSE)),"-",(VLOOKUP($E1137,'Product Master'!B:F,5,FALSE)))</f>
        <v>#N/A</v>
      </c>
      <c r="U1137" s="140"/>
    </row>
    <row r="1138" spans="1:21" ht="15">
      <c r="A1138" s="24">
        <f t="shared" si="38"/>
        <v>1137</v>
      </c>
      <c r="B1138" s="25"/>
      <c r="C1138" s="55" t="str">
        <f>IFERROR(VLOOKUP($E1138,'Product Master'!B:E,2,),"Enter Data in Product Master")</f>
        <v>Enter Data in Product Master</v>
      </c>
      <c r="D1138" s="24" t="e">
        <f>VLOOKUP(E1138,'Product Master'!B:G,6,)</f>
        <v>#N/A</v>
      </c>
      <c r="E1138" s="24"/>
      <c r="F1138" s="24" t="s">
        <v>47</v>
      </c>
      <c r="G1138" s="24" t="str">
        <f>IFERROR(VLOOKUP(E1138,'Product Master'!B:E,3,),"-")</f>
        <v>-</v>
      </c>
      <c r="H1138" s="24" t="str">
        <f>IFERROR(VLOOKUP($E1138,'Product Master'!B:E,4,),"-")</f>
        <v>-</v>
      </c>
      <c r="I1138" s="24"/>
      <c r="J1138" s="25"/>
      <c r="K1138" s="67"/>
      <c r="L1138" s="24"/>
      <c r="M1138" s="24"/>
      <c r="N1138" s="24"/>
      <c r="O1138" s="24"/>
      <c r="P1138" s="49"/>
      <c r="Q1138" s="49">
        <f t="shared" si="39"/>
        <v>0</v>
      </c>
      <c r="R1138" s="24"/>
      <c r="S1138" s="66"/>
      <c r="T1138" s="56" t="e">
        <f>IF(ISBLANK(VLOOKUP($E1138,'Product Master'!B:F,5,FALSE)),"-",(VLOOKUP($E1138,'Product Master'!B:F,5,FALSE)))</f>
        <v>#N/A</v>
      </c>
      <c r="U1138" s="140"/>
    </row>
    <row r="1139" spans="1:21" ht="15">
      <c r="A1139" s="24">
        <f t="shared" si="38"/>
        <v>1138</v>
      </c>
      <c r="B1139" s="25"/>
      <c r="C1139" s="55" t="str">
        <f>IFERROR(VLOOKUP($E1139,'Product Master'!B:E,2,),"Enter Data in Product Master")</f>
        <v>Enter Data in Product Master</v>
      </c>
      <c r="D1139" s="24" t="e">
        <f>VLOOKUP(E1139,'Product Master'!B:G,6,)</f>
        <v>#N/A</v>
      </c>
      <c r="E1139" s="24"/>
      <c r="F1139" s="24" t="s">
        <v>47</v>
      </c>
      <c r="G1139" s="24" t="str">
        <f>IFERROR(VLOOKUP(E1139,'Product Master'!B:E,3,),"-")</f>
        <v>-</v>
      </c>
      <c r="H1139" s="24" t="str">
        <f>IFERROR(VLOOKUP($E1139,'Product Master'!B:E,4,),"-")</f>
        <v>-</v>
      </c>
      <c r="I1139" s="24"/>
      <c r="J1139" s="25"/>
      <c r="K1139" s="67"/>
      <c r="L1139" s="24"/>
      <c r="M1139" s="24"/>
      <c r="N1139" s="24"/>
      <c r="O1139" s="24"/>
      <c r="P1139" s="49"/>
      <c r="Q1139" s="49">
        <f t="shared" si="39"/>
        <v>0</v>
      </c>
      <c r="R1139" s="24"/>
      <c r="S1139" s="66"/>
      <c r="T1139" s="56" t="e">
        <f>IF(ISBLANK(VLOOKUP($E1139,'Product Master'!B:F,5,FALSE)),"-",(VLOOKUP($E1139,'Product Master'!B:F,5,FALSE)))</f>
        <v>#N/A</v>
      </c>
      <c r="U1139" s="140"/>
    </row>
    <row r="1140" spans="1:21" ht="15">
      <c r="A1140" s="24">
        <f t="shared" si="38"/>
        <v>1139</v>
      </c>
      <c r="B1140" s="25"/>
      <c r="C1140" s="55" t="str">
        <f>IFERROR(VLOOKUP($E1140,'Product Master'!B:E,2,),"Enter Data in Product Master")</f>
        <v>Enter Data in Product Master</v>
      </c>
      <c r="D1140" s="24" t="e">
        <f>VLOOKUP(E1140,'Product Master'!B:G,6,)</f>
        <v>#N/A</v>
      </c>
      <c r="E1140" s="24"/>
      <c r="F1140" s="24" t="s">
        <v>47</v>
      </c>
      <c r="G1140" s="24" t="str">
        <f>IFERROR(VLOOKUP(E1140,'Product Master'!B:E,3,),"-")</f>
        <v>-</v>
      </c>
      <c r="H1140" s="24" t="str">
        <f>IFERROR(VLOOKUP($E1140,'Product Master'!B:E,4,),"-")</f>
        <v>-</v>
      </c>
      <c r="I1140" s="24"/>
      <c r="J1140" s="25"/>
      <c r="K1140" s="67"/>
      <c r="L1140" s="24"/>
      <c r="M1140" s="24"/>
      <c r="N1140" s="24"/>
      <c r="O1140" s="24"/>
      <c r="P1140" s="49"/>
      <c r="Q1140" s="49">
        <f t="shared" si="39"/>
        <v>0</v>
      </c>
      <c r="R1140" s="24"/>
      <c r="S1140" s="66"/>
      <c r="T1140" s="56" t="e">
        <f>IF(ISBLANK(VLOOKUP($E1140,'Product Master'!B:F,5,FALSE)),"-",(VLOOKUP($E1140,'Product Master'!B:F,5,FALSE)))</f>
        <v>#N/A</v>
      </c>
      <c r="U1140" s="140"/>
    </row>
    <row r="1141" spans="1:21" ht="15">
      <c r="A1141" s="24">
        <f t="shared" si="38"/>
        <v>1140</v>
      </c>
      <c r="B1141" s="25"/>
      <c r="C1141" s="55" t="str">
        <f>IFERROR(VLOOKUP($E1141,'Product Master'!B:E,2,),"Enter Data in Product Master")</f>
        <v>Enter Data in Product Master</v>
      </c>
      <c r="D1141" s="24" t="e">
        <f>VLOOKUP(E1141,'Product Master'!B:G,6,)</f>
        <v>#N/A</v>
      </c>
      <c r="E1141" s="24"/>
      <c r="F1141" s="24" t="s">
        <v>47</v>
      </c>
      <c r="G1141" s="24" t="str">
        <f>IFERROR(VLOOKUP(E1141,'Product Master'!B:E,3,),"-")</f>
        <v>-</v>
      </c>
      <c r="H1141" s="24" t="str">
        <f>IFERROR(VLOOKUP($E1141,'Product Master'!B:E,4,),"-")</f>
        <v>-</v>
      </c>
      <c r="I1141" s="24"/>
      <c r="J1141" s="25"/>
      <c r="K1141" s="67"/>
      <c r="L1141" s="24"/>
      <c r="M1141" s="24"/>
      <c r="N1141" s="24"/>
      <c r="O1141" s="24"/>
      <c r="P1141" s="49"/>
      <c r="Q1141" s="49">
        <f t="shared" si="39"/>
        <v>0</v>
      </c>
      <c r="R1141" s="24"/>
      <c r="S1141" s="66"/>
      <c r="T1141" s="56" t="e">
        <f>IF(ISBLANK(VLOOKUP($E1141,'Product Master'!B:F,5,FALSE)),"-",(VLOOKUP($E1141,'Product Master'!B:F,5,FALSE)))</f>
        <v>#N/A</v>
      </c>
      <c r="U1141" s="140"/>
    </row>
    <row r="1142" spans="1:21" ht="15">
      <c r="A1142" s="24">
        <f t="shared" si="38"/>
        <v>1141</v>
      </c>
      <c r="B1142" s="25"/>
      <c r="C1142" s="55" t="str">
        <f>IFERROR(VLOOKUP($E1142,'Product Master'!B:E,2,),"Enter Data in Product Master")</f>
        <v>Enter Data in Product Master</v>
      </c>
      <c r="D1142" s="24" t="e">
        <f>VLOOKUP(E1142,'Product Master'!B:G,6,)</f>
        <v>#N/A</v>
      </c>
      <c r="E1142" s="24"/>
      <c r="F1142" s="24" t="s">
        <v>47</v>
      </c>
      <c r="G1142" s="24" t="str">
        <f>IFERROR(VLOOKUP(E1142,'Product Master'!B:E,3,),"-")</f>
        <v>-</v>
      </c>
      <c r="H1142" s="24" t="str">
        <f>IFERROR(VLOOKUP($E1142,'Product Master'!B:E,4,),"-")</f>
        <v>-</v>
      </c>
      <c r="I1142" s="24"/>
      <c r="J1142" s="25"/>
      <c r="K1142" s="67"/>
      <c r="L1142" s="24"/>
      <c r="M1142" s="24"/>
      <c r="N1142" s="24"/>
      <c r="O1142" s="24"/>
      <c r="P1142" s="49"/>
      <c r="Q1142" s="49">
        <f t="shared" si="39"/>
        <v>0</v>
      </c>
      <c r="R1142" s="24"/>
      <c r="S1142" s="66"/>
      <c r="T1142" s="56" t="e">
        <f>IF(ISBLANK(VLOOKUP($E1142,'Product Master'!B:F,5,FALSE)),"-",(VLOOKUP($E1142,'Product Master'!B:F,5,FALSE)))</f>
        <v>#N/A</v>
      </c>
      <c r="U1142" s="140"/>
    </row>
    <row r="1143" spans="1:21" ht="15">
      <c r="A1143" s="24">
        <f t="shared" si="38"/>
        <v>1142</v>
      </c>
      <c r="B1143" s="25"/>
      <c r="C1143" s="55" t="str">
        <f>IFERROR(VLOOKUP($E1143,'Product Master'!B:E,2,),"Enter Data in Product Master")</f>
        <v>Enter Data in Product Master</v>
      </c>
      <c r="D1143" s="24" t="e">
        <f>VLOOKUP(E1143,'Product Master'!B:G,6,)</f>
        <v>#N/A</v>
      </c>
      <c r="E1143" s="24"/>
      <c r="F1143" s="24" t="s">
        <v>47</v>
      </c>
      <c r="G1143" s="24" t="str">
        <f>IFERROR(VLOOKUP(E1143,'Product Master'!B:E,3,),"-")</f>
        <v>-</v>
      </c>
      <c r="H1143" s="24" t="str">
        <f>IFERROR(VLOOKUP($E1143,'Product Master'!B:E,4,),"-")</f>
        <v>-</v>
      </c>
      <c r="I1143" s="24"/>
      <c r="J1143" s="25"/>
      <c r="K1143" s="67"/>
      <c r="L1143" s="24"/>
      <c r="M1143" s="24"/>
      <c r="N1143" s="24"/>
      <c r="O1143" s="24"/>
      <c r="P1143" s="49"/>
      <c r="Q1143" s="49">
        <f t="shared" si="39"/>
        <v>0</v>
      </c>
      <c r="R1143" s="24"/>
      <c r="S1143" s="66"/>
      <c r="T1143" s="56" t="e">
        <f>IF(ISBLANK(VLOOKUP($E1143,'Product Master'!B:F,5,FALSE)),"-",(VLOOKUP($E1143,'Product Master'!B:F,5,FALSE)))</f>
        <v>#N/A</v>
      </c>
      <c r="U1143" s="140"/>
    </row>
    <row r="1144" spans="1:21" ht="15">
      <c r="A1144" s="24">
        <f t="shared" si="38"/>
        <v>1143</v>
      </c>
      <c r="B1144" s="25"/>
      <c r="C1144" s="55" t="str">
        <f>IFERROR(VLOOKUP($E1144,'Product Master'!B:E,2,),"Enter Data in Product Master")</f>
        <v>Enter Data in Product Master</v>
      </c>
      <c r="D1144" s="24" t="e">
        <f>VLOOKUP(E1144,'Product Master'!B:G,6,)</f>
        <v>#N/A</v>
      </c>
      <c r="E1144" s="24"/>
      <c r="F1144" s="24" t="s">
        <v>47</v>
      </c>
      <c r="G1144" s="24" t="str">
        <f>IFERROR(VLOOKUP(E1144,'Product Master'!B:E,3,),"-")</f>
        <v>-</v>
      </c>
      <c r="H1144" s="24" t="str">
        <f>IFERROR(VLOOKUP($E1144,'Product Master'!B:E,4,),"-")</f>
        <v>-</v>
      </c>
      <c r="I1144" s="24"/>
      <c r="J1144" s="25"/>
      <c r="K1144" s="67"/>
      <c r="L1144" s="24"/>
      <c r="M1144" s="24"/>
      <c r="N1144" s="24"/>
      <c r="O1144" s="24"/>
      <c r="P1144" s="49"/>
      <c r="Q1144" s="49">
        <f t="shared" si="39"/>
        <v>0</v>
      </c>
      <c r="R1144" s="24"/>
      <c r="S1144" s="66"/>
      <c r="T1144" s="56" t="e">
        <f>IF(ISBLANK(VLOOKUP($E1144,'Product Master'!B:F,5,FALSE)),"-",(VLOOKUP($E1144,'Product Master'!B:F,5,FALSE)))</f>
        <v>#N/A</v>
      </c>
      <c r="U1144" s="140"/>
    </row>
    <row r="1145" spans="1:21" ht="15">
      <c r="A1145" s="24">
        <f t="shared" si="38"/>
        <v>1144</v>
      </c>
      <c r="B1145" s="25"/>
      <c r="C1145" s="55" t="str">
        <f>IFERROR(VLOOKUP($E1145,'Product Master'!B:E,2,),"Enter Data in Product Master")</f>
        <v>Enter Data in Product Master</v>
      </c>
      <c r="D1145" s="24" t="e">
        <f>VLOOKUP(E1145,'Product Master'!B:G,6,)</f>
        <v>#N/A</v>
      </c>
      <c r="E1145" s="24"/>
      <c r="F1145" s="24" t="s">
        <v>47</v>
      </c>
      <c r="G1145" s="24" t="str">
        <f>IFERROR(VLOOKUP(E1145,'Product Master'!B:E,3,),"-")</f>
        <v>-</v>
      </c>
      <c r="H1145" s="24" t="str">
        <f>IFERROR(VLOOKUP($E1145,'Product Master'!B:E,4,),"-")</f>
        <v>-</v>
      </c>
      <c r="I1145" s="24"/>
      <c r="J1145" s="25"/>
      <c r="K1145" s="67"/>
      <c r="L1145" s="24"/>
      <c r="M1145" s="24"/>
      <c r="N1145" s="24"/>
      <c r="O1145" s="24"/>
      <c r="P1145" s="49"/>
      <c r="Q1145" s="49">
        <f t="shared" si="39"/>
        <v>0</v>
      </c>
      <c r="R1145" s="24"/>
      <c r="S1145" s="66"/>
      <c r="T1145" s="56" t="e">
        <f>IF(ISBLANK(VLOOKUP($E1145,'Product Master'!B:F,5,FALSE)),"-",(VLOOKUP($E1145,'Product Master'!B:F,5,FALSE)))</f>
        <v>#N/A</v>
      </c>
      <c r="U1145" s="140"/>
    </row>
    <row r="1146" spans="1:21" ht="15">
      <c r="A1146" s="24">
        <f t="shared" si="38"/>
        <v>1145</v>
      </c>
      <c r="B1146" s="25"/>
      <c r="C1146" s="55" t="str">
        <f>IFERROR(VLOOKUP($E1146,'Product Master'!B:E,2,),"Enter Data in Product Master")</f>
        <v>Enter Data in Product Master</v>
      </c>
      <c r="D1146" s="24" t="e">
        <f>VLOOKUP(E1146,'Product Master'!B:G,6,)</f>
        <v>#N/A</v>
      </c>
      <c r="E1146" s="24"/>
      <c r="F1146" s="24" t="s">
        <v>47</v>
      </c>
      <c r="G1146" s="24" t="str">
        <f>IFERROR(VLOOKUP(E1146,'Product Master'!B:E,3,),"-")</f>
        <v>-</v>
      </c>
      <c r="H1146" s="24" t="str">
        <f>IFERROR(VLOOKUP($E1146,'Product Master'!B:E,4,),"-")</f>
        <v>-</v>
      </c>
      <c r="I1146" s="24"/>
      <c r="J1146" s="25"/>
      <c r="K1146" s="67"/>
      <c r="L1146" s="24"/>
      <c r="M1146" s="24"/>
      <c r="N1146" s="24"/>
      <c r="O1146" s="24"/>
      <c r="P1146" s="49"/>
      <c r="Q1146" s="49">
        <f t="shared" si="39"/>
        <v>0</v>
      </c>
      <c r="R1146" s="24"/>
      <c r="S1146" s="66"/>
      <c r="T1146" s="56" t="e">
        <f>IF(ISBLANK(VLOOKUP($E1146,'Product Master'!B:F,5,FALSE)),"-",(VLOOKUP($E1146,'Product Master'!B:F,5,FALSE)))</f>
        <v>#N/A</v>
      </c>
      <c r="U1146" s="140"/>
    </row>
    <row r="1147" spans="1:21" ht="15">
      <c r="A1147" s="24">
        <f t="shared" si="38"/>
        <v>1146</v>
      </c>
      <c r="B1147" s="25"/>
      <c r="C1147" s="55" t="str">
        <f>IFERROR(VLOOKUP($E1147,'Product Master'!B:E,2,),"Enter Data in Product Master")</f>
        <v>Enter Data in Product Master</v>
      </c>
      <c r="D1147" s="24" t="e">
        <f>VLOOKUP(E1147,'Product Master'!B:G,6,)</f>
        <v>#N/A</v>
      </c>
      <c r="E1147" s="24"/>
      <c r="F1147" s="24" t="s">
        <v>47</v>
      </c>
      <c r="G1147" s="24" t="str">
        <f>IFERROR(VLOOKUP(E1147,'Product Master'!B:E,3,),"-")</f>
        <v>-</v>
      </c>
      <c r="H1147" s="24" t="str">
        <f>IFERROR(VLOOKUP($E1147,'Product Master'!B:E,4,),"-")</f>
        <v>-</v>
      </c>
      <c r="I1147" s="24"/>
      <c r="J1147" s="25"/>
      <c r="K1147" s="67"/>
      <c r="L1147" s="24"/>
      <c r="M1147" s="24"/>
      <c r="N1147" s="24"/>
      <c r="O1147" s="24"/>
      <c r="P1147" s="49"/>
      <c r="Q1147" s="49">
        <f t="shared" si="39"/>
        <v>0</v>
      </c>
      <c r="R1147" s="24"/>
      <c r="S1147" s="66"/>
      <c r="T1147" s="56" t="e">
        <f>IF(ISBLANK(VLOOKUP($E1147,'Product Master'!B:F,5,FALSE)),"-",(VLOOKUP($E1147,'Product Master'!B:F,5,FALSE)))</f>
        <v>#N/A</v>
      </c>
      <c r="U1147" s="140"/>
    </row>
    <row r="1148" spans="1:21" ht="15">
      <c r="A1148" s="24">
        <f t="shared" si="38"/>
        <v>1147</v>
      </c>
      <c r="B1148" s="25"/>
      <c r="C1148" s="55" t="str">
        <f>IFERROR(VLOOKUP($E1148,'Product Master'!B:E,2,),"Enter Data in Product Master")</f>
        <v>Enter Data in Product Master</v>
      </c>
      <c r="D1148" s="24" t="e">
        <f>VLOOKUP(E1148,'Product Master'!B:G,6,)</f>
        <v>#N/A</v>
      </c>
      <c r="E1148" s="24"/>
      <c r="F1148" s="24" t="s">
        <v>47</v>
      </c>
      <c r="G1148" s="24" t="str">
        <f>IFERROR(VLOOKUP(E1148,'Product Master'!B:E,3,),"-")</f>
        <v>-</v>
      </c>
      <c r="H1148" s="24" t="str">
        <f>IFERROR(VLOOKUP($E1148,'Product Master'!B:E,4,),"-")</f>
        <v>-</v>
      </c>
      <c r="I1148" s="24"/>
      <c r="J1148" s="25"/>
      <c r="K1148" s="67"/>
      <c r="L1148" s="24"/>
      <c r="M1148" s="24"/>
      <c r="N1148" s="24"/>
      <c r="O1148" s="24"/>
      <c r="P1148" s="49"/>
      <c r="Q1148" s="49">
        <f t="shared" si="39"/>
        <v>0</v>
      </c>
      <c r="R1148" s="24"/>
      <c r="S1148" s="66"/>
      <c r="T1148" s="56" t="e">
        <f>IF(ISBLANK(VLOOKUP($E1148,'Product Master'!B:F,5,FALSE)),"-",(VLOOKUP($E1148,'Product Master'!B:F,5,FALSE)))</f>
        <v>#N/A</v>
      </c>
      <c r="U1148" s="140"/>
    </row>
    <row r="1149" spans="1:21" ht="15">
      <c r="A1149" s="24">
        <f t="shared" si="38"/>
        <v>1148</v>
      </c>
      <c r="B1149" s="25"/>
      <c r="C1149" s="55" t="str">
        <f>IFERROR(VLOOKUP($E1149,'Product Master'!B:E,2,),"Enter Data in Product Master")</f>
        <v>Enter Data in Product Master</v>
      </c>
      <c r="D1149" s="24" t="e">
        <f>VLOOKUP(E1149,'Product Master'!B:G,6,)</f>
        <v>#N/A</v>
      </c>
      <c r="E1149" s="24"/>
      <c r="F1149" s="24" t="s">
        <v>47</v>
      </c>
      <c r="G1149" s="24" t="str">
        <f>IFERROR(VLOOKUP(E1149,'Product Master'!B:E,3,),"-")</f>
        <v>-</v>
      </c>
      <c r="H1149" s="24" t="str">
        <f>IFERROR(VLOOKUP($E1149,'Product Master'!B:E,4,),"-")</f>
        <v>-</v>
      </c>
      <c r="I1149" s="24"/>
      <c r="J1149" s="25"/>
      <c r="K1149" s="67"/>
      <c r="L1149" s="24"/>
      <c r="M1149" s="24"/>
      <c r="N1149" s="24"/>
      <c r="O1149" s="24"/>
      <c r="P1149" s="49"/>
      <c r="Q1149" s="49">
        <f t="shared" si="39"/>
        <v>0</v>
      </c>
      <c r="R1149" s="24"/>
      <c r="S1149" s="66"/>
      <c r="T1149" s="56" t="e">
        <f>IF(ISBLANK(VLOOKUP($E1149,'Product Master'!B:F,5,FALSE)),"-",(VLOOKUP($E1149,'Product Master'!B:F,5,FALSE)))</f>
        <v>#N/A</v>
      </c>
      <c r="U1149" s="140"/>
    </row>
    <row r="1150" spans="1:21" ht="15">
      <c r="A1150" s="24">
        <f t="shared" si="38"/>
        <v>1149</v>
      </c>
      <c r="B1150" s="25"/>
      <c r="C1150" s="55" t="str">
        <f>IFERROR(VLOOKUP($E1150,'Product Master'!B:E,2,),"Enter Data in Product Master")</f>
        <v>Enter Data in Product Master</v>
      </c>
      <c r="D1150" s="24" t="e">
        <f>VLOOKUP(E1150,'Product Master'!B:G,6,)</f>
        <v>#N/A</v>
      </c>
      <c r="E1150" s="24"/>
      <c r="F1150" s="24" t="s">
        <v>47</v>
      </c>
      <c r="G1150" s="24" t="str">
        <f>IFERROR(VLOOKUP(E1150,'Product Master'!B:E,3,),"-")</f>
        <v>-</v>
      </c>
      <c r="H1150" s="24" t="str">
        <f>IFERROR(VLOOKUP($E1150,'Product Master'!B:E,4,),"-")</f>
        <v>-</v>
      </c>
      <c r="I1150" s="24"/>
      <c r="J1150" s="25"/>
      <c r="K1150" s="67"/>
      <c r="L1150" s="24"/>
      <c r="M1150" s="24"/>
      <c r="N1150" s="24"/>
      <c r="O1150" s="24"/>
      <c r="P1150" s="49"/>
      <c r="Q1150" s="49">
        <f t="shared" si="39"/>
        <v>0</v>
      </c>
      <c r="R1150" s="24"/>
      <c r="S1150" s="66"/>
      <c r="T1150" s="56" t="e">
        <f>IF(ISBLANK(VLOOKUP($E1150,'Product Master'!B:F,5,FALSE)),"-",(VLOOKUP($E1150,'Product Master'!B:F,5,FALSE)))</f>
        <v>#N/A</v>
      </c>
      <c r="U1150" s="140"/>
    </row>
    <row r="1151" spans="1:21" ht="15">
      <c r="A1151" s="24">
        <f t="shared" si="38"/>
        <v>1150</v>
      </c>
      <c r="B1151" s="25"/>
      <c r="C1151" s="55" t="str">
        <f>IFERROR(VLOOKUP($E1151,'Product Master'!B:E,2,),"Enter Data in Product Master")</f>
        <v>Enter Data in Product Master</v>
      </c>
      <c r="D1151" s="24" t="e">
        <f>VLOOKUP(E1151,'Product Master'!B:G,6,)</f>
        <v>#N/A</v>
      </c>
      <c r="E1151" s="24"/>
      <c r="F1151" s="24" t="s">
        <v>47</v>
      </c>
      <c r="G1151" s="24" t="str">
        <f>IFERROR(VLOOKUP(E1151,'Product Master'!B:E,3,),"-")</f>
        <v>-</v>
      </c>
      <c r="H1151" s="24" t="str">
        <f>IFERROR(VLOOKUP($E1151,'Product Master'!B:E,4,),"-")</f>
        <v>-</v>
      </c>
      <c r="I1151" s="24"/>
      <c r="J1151" s="25"/>
      <c r="K1151" s="67"/>
      <c r="L1151" s="24"/>
      <c r="M1151" s="24"/>
      <c r="N1151" s="24"/>
      <c r="O1151" s="24"/>
      <c r="P1151" s="49"/>
      <c r="Q1151" s="49">
        <f t="shared" si="39"/>
        <v>0</v>
      </c>
      <c r="R1151" s="24"/>
      <c r="S1151" s="66"/>
      <c r="T1151" s="56" t="e">
        <f>IF(ISBLANK(VLOOKUP($E1151,'Product Master'!B:F,5,FALSE)),"-",(VLOOKUP($E1151,'Product Master'!B:F,5,FALSE)))</f>
        <v>#N/A</v>
      </c>
      <c r="U1151" s="140"/>
    </row>
    <row r="1152" spans="1:21" ht="15">
      <c r="A1152" s="24">
        <f t="shared" si="38"/>
        <v>1151</v>
      </c>
      <c r="B1152" s="25"/>
      <c r="C1152" s="55" t="str">
        <f>IFERROR(VLOOKUP($E1152,'Product Master'!B:E,2,),"Enter Data in Product Master")</f>
        <v>Enter Data in Product Master</v>
      </c>
      <c r="D1152" s="24" t="e">
        <f>VLOOKUP(E1152,'Product Master'!B:G,6,)</f>
        <v>#N/A</v>
      </c>
      <c r="E1152" s="24"/>
      <c r="F1152" s="24" t="s">
        <v>47</v>
      </c>
      <c r="G1152" s="24" t="str">
        <f>IFERROR(VLOOKUP(E1152,'Product Master'!B:E,3,),"-")</f>
        <v>-</v>
      </c>
      <c r="H1152" s="24" t="str">
        <f>IFERROR(VLOOKUP($E1152,'Product Master'!B:E,4,),"-")</f>
        <v>-</v>
      </c>
      <c r="I1152" s="24"/>
      <c r="J1152" s="25"/>
      <c r="K1152" s="67"/>
      <c r="L1152" s="24"/>
      <c r="M1152" s="24"/>
      <c r="N1152" s="24"/>
      <c r="O1152" s="24"/>
      <c r="P1152" s="49"/>
      <c r="Q1152" s="49">
        <f t="shared" si="39"/>
        <v>0</v>
      </c>
      <c r="R1152" s="24"/>
      <c r="S1152" s="66"/>
      <c r="T1152" s="56" t="e">
        <f>IF(ISBLANK(VLOOKUP($E1152,'Product Master'!B:F,5,FALSE)),"-",(VLOOKUP($E1152,'Product Master'!B:F,5,FALSE)))</f>
        <v>#N/A</v>
      </c>
      <c r="U1152" s="140"/>
    </row>
    <row r="1153" spans="1:21" ht="15">
      <c r="A1153" s="24">
        <f t="shared" si="38"/>
        <v>1152</v>
      </c>
      <c r="B1153" s="25"/>
      <c r="C1153" s="55" t="str">
        <f>IFERROR(VLOOKUP($E1153,'Product Master'!B:E,2,),"Enter Data in Product Master")</f>
        <v>Enter Data in Product Master</v>
      </c>
      <c r="D1153" s="24" t="e">
        <f>VLOOKUP(E1153,'Product Master'!B:G,6,)</f>
        <v>#N/A</v>
      </c>
      <c r="E1153" s="24"/>
      <c r="F1153" s="24" t="s">
        <v>47</v>
      </c>
      <c r="G1153" s="24" t="str">
        <f>IFERROR(VLOOKUP(E1153,'Product Master'!B:E,3,),"-")</f>
        <v>-</v>
      </c>
      <c r="H1153" s="24" t="str">
        <f>IFERROR(VLOOKUP($E1153,'Product Master'!B:E,4,),"-")</f>
        <v>-</v>
      </c>
      <c r="I1153" s="24"/>
      <c r="J1153" s="25"/>
      <c r="K1153" s="67"/>
      <c r="L1153" s="24"/>
      <c r="M1153" s="24"/>
      <c r="N1153" s="24"/>
      <c r="O1153" s="24"/>
      <c r="P1153" s="49"/>
      <c r="Q1153" s="49">
        <f t="shared" si="39"/>
        <v>0</v>
      </c>
      <c r="R1153" s="24"/>
      <c r="S1153" s="66"/>
      <c r="T1153" s="56" t="e">
        <f>IF(ISBLANK(VLOOKUP($E1153,'Product Master'!B:F,5,FALSE)),"-",(VLOOKUP($E1153,'Product Master'!B:F,5,FALSE)))</f>
        <v>#N/A</v>
      </c>
      <c r="U1153" s="140"/>
    </row>
    <row r="1154" spans="1:21" ht="15">
      <c r="A1154" s="24">
        <f t="shared" si="38"/>
        <v>1153</v>
      </c>
      <c r="B1154" s="25"/>
      <c r="C1154" s="55" t="str">
        <f>IFERROR(VLOOKUP($E1154,'Product Master'!B:E,2,),"Enter Data in Product Master")</f>
        <v>Enter Data in Product Master</v>
      </c>
      <c r="D1154" s="24" t="e">
        <f>VLOOKUP(E1154,'Product Master'!B:G,6,)</f>
        <v>#N/A</v>
      </c>
      <c r="E1154" s="24"/>
      <c r="F1154" s="24" t="s">
        <v>47</v>
      </c>
      <c r="G1154" s="24" t="str">
        <f>IFERROR(VLOOKUP(E1154,'Product Master'!B:E,3,),"-")</f>
        <v>-</v>
      </c>
      <c r="H1154" s="24" t="str">
        <f>IFERROR(VLOOKUP($E1154,'Product Master'!B:E,4,),"-")</f>
        <v>-</v>
      </c>
      <c r="I1154" s="24"/>
      <c r="J1154" s="25"/>
      <c r="K1154" s="67"/>
      <c r="L1154" s="24"/>
      <c r="M1154" s="24"/>
      <c r="N1154" s="24"/>
      <c r="O1154" s="24"/>
      <c r="P1154" s="49"/>
      <c r="Q1154" s="49">
        <f t="shared" si="39"/>
        <v>0</v>
      </c>
      <c r="R1154" s="24"/>
      <c r="S1154" s="66"/>
      <c r="T1154" s="56" t="e">
        <f>IF(ISBLANK(VLOOKUP($E1154,'Product Master'!B:F,5,FALSE)),"-",(VLOOKUP($E1154,'Product Master'!B:F,5,FALSE)))</f>
        <v>#N/A</v>
      </c>
      <c r="U1154" s="140"/>
    </row>
    <row r="1155" spans="1:21" ht="15">
      <c r="A1155" s="24">
        <f t="shared" si="38"/>
        <v>1154</v>
      </c>
      <c r="B1155" s="25"/>
      <c r="C1155" s="55" t="str">
        <f>IFERROR(VLOOKUP($E1155,'Product Master'!B:E,2,),"Enter Data in Product Master")</f>
        <v>Enter Data in Product Master</v>
      </c>
      <c r="D1155" s="24" t="e">
        <f>VLOOKUP(E1155,'Product Master'!B:G,6,)</f>
        <v>#N/A</v>
      </c>
      <c r="E1155" s="24"/>
      <c r="F1155" s="24" t="s">
        <v>47</v>
      </c>
      <c r="G1155" s="24" t="str">
        <f>IFERROR(VLOOKUP(E1155,'Product Master'!B:E,3,),"-")</f>
        <v>-</v>
      </c>
      <c r="H1155" s="24" t="str">
        <f>IFERROR(VLOOKUP($E1155,'Product Master'!B:E,4,),"-")</f>
        <v>-</v>
      </c>
      <c r="I1155" s="24"/>
      <c r="J1155" s="25"/>
      <c r="K1155" s="67"/>
      <c r="L1155" s="24"/>
      <c r="M1155" s="24"/>
      <c r="N1155" s="24"/>
      <c r="O1155" s="24"/>
      <c r="P1155" s="49"/>
      <c r="Q1155" s="49">
        <f t="shared" si="39"/>
        <v>0</v>
      </c>
      <c r="R1155" s="24"/>
      <c r="S1155" s="66"/>
      <c r="T1155" s="56" t="e">
        <f>IF(ISBLANK(VLOOKUP($E1155,'Product Master'!B:F,5,FALSE)),"-",(VLOOKUP($E1155,'Product Master'!B:F,5,FALSE)))</f>
        <v>#N/A</v>
      </c>
      <c r="U1155" s="140"/>
    </row>
    <row r="1156" spans="1:21" ht="15">
      <c r="A1156" s="24">
        <f t="shared" ref="A1156:A1219" si="40">A1155+1</f>
        <v>1155</v>
      </c>
      <c r="B1156" s="25"/>
      <c r="C1156" s="55" t="str">
        <f>IFERROR(VLOOKUP($E1156,'Product Master'!B:E,2,),"Enter Data in Product Master")</f>
        <v>Enter Data in Product Master</v>
      </c>
      <c r="D1156" s="24" t="e">
        <f>VLOOKUP(E1156,'Product Master'!B:G,6,)</f>
        <v>#N/A</v>
      </c>
      <c r="E1156" s="24"/>
      <c r="F1156" s="24" t="s">
        <v>47</v>
      </c>
      <c r="G1156" s="24" t="str">
        <f>IFERROR(VLOOKUP(E1156,'Product Master'!B:E,3,),"-")</f>
        <v>-</v>
      </c>
      <c r="H1156" s="24" t="str">
        <f>IFERROR(VLOOKUP($E1156,'Product Master'!B:E,4,),"-")</f>
        <v>-</v>
      </c>
      <c r="I1156" s="24"/>
      <c r="J1156" s="25"/>
      <c r="K1156" s="67"/>
      <c r="L1156" s="24"/>
      <c r="M1156" s="24"/>
      <c r="N1156" s="24"/>
      <c r="O1156" s="24"/>
      <c r="P1156" s="49"/>
      <c r="Q1156" s="49">
        <f t="shared" si="39"/>
        <v>0</v>
      </c>
      <c r="R1156" s="24"/>
      <c r="S1156" s="66"/>
      <c r="T1156" s="56" t="e">
        <f>IF(ISBLANK(VLOOKUP($E1156,'Product Master'!B:F,5,FALSE)),"-",(VLOOKUP($E1156,'Product Master'!B:F,5,FALSE)))</f>
        <v>#N/A</v>
      </c>
      <c r="U1156" s="140"/>
    </row>
    <row r="1157" spans="1:21" ht="15">
      <c r="A1157" s="24">
        <f t="shared" si="40"/>
        <v>1156</v>
      </c>
      <c r="B1157" s="25"/>
      <c r="C1157" s="55" t="str">
        <f>IFERROR(VLOOKUP($E1157,'Product Master'!B:E,2,),"Enter Data in Product Master")</f>
        <v>Enter Data in Product Master</v>
      </c>
      <c r="D1157" s="24" t="e">
        <f>VLOOKUP(E1157,'Product Master'!B:G,6,)</f>
        <v>#N/A</v>
      </c>
      <c r="E1157" s="24"/>
      <c r="F1157" s="24" t="s">
        <v>47</v>
      </c>
      <c r="G1157" s="24" t="str">
        <f>IFERROR(VLOOKUP(E1157,'Product Master'!B:E,3,),"-")</f>
        <v>-</v>
      </c>
      <c r="H1157" s="24" t="str">
        <f>IFERROR(VLOOKUP($E1157,'Product Master'!B:E,4,),"-")</f>
        <v>-</v>
      </c>
      <c r="I1157" s="24"/>
      <c r="J1157" s="25"/>
      <c r="K1157" s="67"/>
      <c r="L1157" s="24"/>
      <c r="M1157" s="24"/>
      <c r="N1157" s="24"/>
      <c r="O1157" s="24"/>
      <c r="P1157" s="49"/>
      <c r="Q1157" s="49">
        <f t="shared" si="39"/>
        <v>0</v>
      </c>
      <c r="R1157" s="24"/>
      <c r="S1157" s="66"/>
      <c r="T1157" s="56" t="e">
        <f>IF(ISBLANK(VLOOKUP($E1157,'Product Master'!B:F,5,FALSE)),"-",(VLOOKUP($E1157,'Product Master'!B:F,5,FALSE)))</f>
        <v>#N/A</v>
      </c>
      <c r="U1157" s="140"/>
    </row>
    <row r="1158" spans="1:21" ht="15">
      <c r="A1158" s="24">
        <f t="shared" si="40"/>
        <v>1157</v>
      </c>
      <c r="B1158" s="25"/>
      <c r="C1158" s="55" t="str">
        <f>IFERROR(VLOOKUP($E1158,'Product Master'!B:E,2,),"Enter Data in Product Master")</f>
        <v>Enter Data in Product Master</v>
      </c>
      <c r="D1158" s="24" t="e">
        <f>VLOOKUP(E1158,'Product Master'!B:G,6,)</f>
        <v>#N/A</v>
      </c>
      <c r="E1158" s="24"/>
      <c r="F1158" s="24" t="s">
        <v>47</v>
      </c>
      <c r="G1158" s="24" t="str">
        <f>IFERROR(VLOOKUP(E1158,'Product Master'!B:E,3,),"-")</f>
        <v>-</v>
      </c>
      <c r="H1158" s="24" t="str">
        <f>IFERROR(VLOOKUP($E1158,'Product Master'!B:E,4,),"-")</f>
        <v>-</v>
      </c>
      <c r="I1158" s="24"/>
      <c r="J1158" s="25"/>
      <c r="K1158" s="67"/>
      <c r="L1158" s="24"/>
      <c r="M1158" s="24"/>
      <c r="N1158" s="24"/>
      <c r="O1158" s="24"/>
      <c r="P1158" s="49"/>
      <c r="Q1158" s="49">
        <f t="shared" si="39"/>
        <v>0</v>
      </c>
      <c r="R1158" s="24"/>
      <c r="S1158" s="66"/>
      <c r="T1158" s="56" t="e">
        <f>IF(ISBLANK(VLOOKUP($E1158,'Product Master'!B:F,5,FALSE)),"-",(VLOOKUP($E1158,'Product Master'!B:F,5,FALSE)))</f>
        <v>#N/A</v>
      </c>
      <c r="U1158" s="140"/>
    </row>
    <row r="1159" spans="1:21" ht="15">
      <c r="A1159" s="24">
        <f t="shared" si="40"/>
        <v>1158</v>
      </c>
      <c r="B1159" s="25"/>
      <c r="C1159" s="55" t="str">
        <f>IFERROR(VLOOKUP($E1159,'Product Master'!B:E,2,),"Enter Data in Product Master")</f>
        <v>Enter Data in Product Master</v>
      </c>
      <c r="D1159" s="24" t="e">
        <f>VLOOKUP(E1159,'Product Master'!B:G,6,)</f>
        <v>#N/A</v>
      </c>
      <c r="E1159" s="24"/>
      <c r="F1159" s="24" t="s">
        <v>47</v>
      </c>
      <c r="G1159" s="24" t="str">
        <f>IFERROR(VLOOKUP(E1159,'Product Master'!B:E,3,),"-")</f>
        <v>-</v>
      </c>
      <c r="H1159" s="24" t="str">
        <f>IFERROR(VLOOKUP($E1159,'Product Master'!B:E,4,),"-")</f>
        <v>-</v>
      </c>
      <c r="I1159" s="24"/>
      <c r="J1159" s="25"/>
      <c r="K1159" s="67"/>
      <c r="L1159" s="24"/>
      <c r="M1159" s="24"/>
      <c r="N1159" s="24"/>
      <c r="O1159" s="24"/>
      <c r="P1159" s="49"/>
      <c r="Q1159" s="49">
        <f t="shared" si="39"/>
        <v>0</v>
      </c>
      <c r="R1159" s="24"/>
      <c r="S1159" s="66"/>
      <c r="T1159" s="56" t="e">
        <f>IF(ISBLANK(VLOOKUP($E1159,'Product Master'!B:F,5,FALSE)),"-",(VLOOKUP($E1159,'Product Master'!B:F,5,FALSE)))</f>
        <v>#N/A</v>
      </c>
      <c r="U1159" s="140"/>
    </row>
    <row r="1160" spans="1:21" ht="15">
      <c r="A1160" s="24">
        <f t="shared" si="40"/>
        <v>1159</v>
      </c>
      <c r="B1160" s="25"/>
      <c r="C1160" s="55" t="str">
        <f>IFERROR(VLOOKUP($E1160,'Product Master'!B:E,2,),"Enter Data in Product Master")</f>
        <v>Enter Data in Product Master</v>
      </c>
      <c r="D1160" s="24" t="e">
        <f>VLOOKUP(E1160,'Product Master'!B:G,6,)</f>
        <v>#N/A</v>
      </c>
      <c r="E1160" s="24"/>
      <c r="F1160" s="24" t="s">
        <v>47</v>
      </c>
      <c r="G1160" s="24" t="str">
        <f>IFERROR(VLOOKUP(E1160,'Product Master'!B:E,3,),"-")</f>
        <v>-</v>
      </c>
      <c r="H1160" s="24" t="str">
        <f>IFERROR(VLOOKUP($E1160,'Product Master'!B:E,4,),"-")</f>
        <v>-</v>
      </c>
      <c r="I1160" s="24"/>
      <c r="J1160" s="25"/>
      <c r="K1160" s="67"/>
      <c r="L1160" s="24"/>
      <c r="M1160" s="24"/>
      <c r="N1160" s="24"/>
      <c r="O1160" s="24"/>
      <c r="P1160" s="49"/>
      <c r="Q1160" s="49">
        <f t="shared" ref="Q1160:Q1223" si="41">I1160*P1160</f>
        <v>0</v>
      </c>
      <c r="R1160" s="24"/>
      <c r="S1160" s="66"/>
      <c r="T1160" s="56" t="e">
        <f>IF(ISBLANK(VLOOKUP($E1160,'Product Master'!B:F,5,FALSE)),"-",(VLOOKUP($E1160,'Product Master'!B:F,5,FALSE)))</f>
        <v>#N/A</v>
      </c>
      <c r="U1160" s="140"/>
    </row>
    <row r="1161" spans="1:21" ht="15">
      <c r="A1161" s="24">
        <f t="shared" si="40"/>
        <v>1160</v>
      </c>
      <c r="B1161" s="25"/>
      <c r="C1161" s="55" t="str">
        <f>IFERROR(VLOOKUP($E1161,'Product Master'!B:E,2,),"Enter Data in Product Master")</f>
        <v>Enter Data in Product Master</v>
      </c>
      <c r="D1161" s="24" t="e">
        <f>VLOOKUP(E1161,'Product Master'!B:G,6,)</f>
        <v>#N/A</v>
      </c>
      <c r="E1161" s="24"/>
      <c r="F1161" s="24" t="s">
        <v>47</v>
      </c>
      <c r="G1161" s="24" t="str">
        <f>IFERROR(VLOOKUP(E1161,'Product Master'!B:E,3,),"-")</f>
        <v>-</v>
      </c>
      <c r="H1161" s="24" t="str">
        <f>IFERROR(VLOOKUP($E1161,'Product Master'!B:E,4,),"-")</f>
        <v>-</v>
      </c>
      <c r="I1161" s="24"/>
      <c r="J1161" s="25"/>
      <c r="K1161" s="67"/>
      <c r="L1161" s="24"/>
      <c r="M1161" s="24"/>
      <c r="N1161" s="24"/>
      <c r="O1161" s="24"/>
      <c r="P1161" s="49"/>
      <c r="Q1161" s="49">
        <f t="shared" si="41"/>
        <v>0</v>
      </c>
      <c r="R1161" s="24"/>
      <c r="S1161" s="66"/>
      <c r="T1161" s="56" t="e">
        <f>IF(ISBLANK(VLOOKUP($E1161,'Product Master'!B:F,5,FALSE)),"-",(VLOOKUP($E1161,'Product Master'!B:F,5,FALSE)))</f>
        <v>#N/A</v>
      </c>
      <c r="U1161" s="140"/>
    </row>
    <row r="1162" spans="1:21" ht="15">
      <c r="A1162" s="24">
        <f t="shared" si="40"/>
        <v>1161</v>
      </c>
      <c r="B1162" s="25"/>
      <c r="C1162" s="55" t="str">
        <f>IFERROR(VLOOKUP($E1162,'Product Master'!B:E,2,),"Enter Data in Product Master")</f>
        <v>Enter Data in Product Master</v>
      </c>
      <c r="D1162" s="24" t="e">
        <f>VLOOKUP(E1162,'Product Master'!B:G,6,)</f>
        <v>#N/A</v>
      </c>
      <c r="E1162" s="24"/>
      <c r="F1162" s="24" t="s">
        <v>47</v>
      </c>
      <c r="G1162" s="24" t="str">
        <f>IFERROR(VLOOKUP(E1162,'Product Master'!B:E,3,),"-")</f>
        <v>-</v>
      </c>
      <c r="H1162" s="24" t="str">
        <f>IFERROR(VLOOKUP($E1162,'Product Master'!B:E,4,),"-")</f>
        <v>-</v>
      </c>
      <c r="I1162" s="24"/>
      <c r="J1162" s="25"/>
      <c r="K1162" s="67"/>
      <c r="L1162" s="24"/>
      <c r="M1162" s="24"/>
      <c r="N1162" s="24"/>
      <c r="O1162" s="24"/>
      <c r="P1162" s="49"/>
      <c r="Q1162" s="49">
        <f t="shared" si="41"/>
        <v>0</v>
      </c>
      <c r="R1162" s="24"/>
      <c r="S1162" s="66"/>
      <c r="T1162" s="56" t="e">
        <f>IF(ISBLANK(VLOOKUP($E1162,'Product Master'!B:F,5,FALSE)),"-",(VLOOKUP($E1162,'Product Master'!B:F,5,FALSE)))</f>
        <v>#N/A</v>
      </c>
      <c r="U1162" s="140"/>
    </row>
    <row r="1163" spans="1:21" ht="15">
      <c r="A1163" s="24">
        <f t="shared" si="40"/>
        <v>1162</v>
      </c>
      <c r="B1163" s="25"/>
      <c r="C1163" s="55" t="str">
        <f>IFERROR(VLOOKUP($E1163,'Product Master'!B:E,2,),"Enter Data in Product Master")</f>
        <v>Enter Data in Product Master</v>
      </c>
      <c r="D1163" s="24" t="e">
        <f>VLOOKUP(E1163,'Product Master'!B:G,6,)</f>
        <v>#N/A</v>
      </c>
      <c r="E1163" s="24"/>
      <c r="F1163" s="24" t="s">
        <v>47</v>
      </c>
      <c r="G1163" s="24" t="str">
        <f>IFERROR(VLOOKUP(E1163,'Product Master'!B:E,3,),"-")</f>
        <v>-</v>
      </c>
      <c r="H1163" s="24" t="str">
        <f>IFERROR(VLOOKUP($E1163,'Product Master'!B:E,4,),"-")</f>
        <v>-</v>
      </c>
      <c r="I1163" s="24"/>
      <c r="J1163" s="25"/>
      <c r="K1163" s="67"/>
      <c r="L1163" s="24"/>
      <c r="M1163" s="24"/>
      <c r="N1163" s="24"/>
      <c r="O1163" s="24"/>
      <c r="P1163" s="49"/>
      <c r="Q1163" s="49">
        <f t="shared" si="41"/>
        <v>0</v>
      </c>
      <c r="R1163" s="24"/>
      <c r="S1163" s="66"/>
      <c r="T1163" s="56" t="e">
        <f>IF(ISBLANK(VLOOKUP($E1163,'Product Master'!B:F,5,FALSE)),"-",(VLOOKUP($E1163,'Product Master'!B:F,5,FALSE)))</f>
        <v>#N/A</v>
      </c>
      <c r="U1163" s="140"/>
    </row>
    <row r="1164" spans="1:21" ht="15">
      <c r="A1164" s="24">
        <f t="shared" si="40"/>
        <v>1163</v>
      </c>
      <c r="B1164" s="25"/>
      <c r="C1164" s="55" t="str">
        <f>IFERROR(VLOOKUP($E1164,'Product Master'!B:E,2,),"Enter Data in Product Master")</f>
        <v>Enter Data in Product Master</v>
      </c>
      <c r="D1164" s="24" t="e">
        <f>VLOOKUP(E1164,'Product Master'!B:G,6,)</f>
        <v>#N/A</v>
      </c>
      <c r="E1164" s="24"/>
      <c r="F1164" s="24" t="s">
        <v>47</v>
      </c>
      <c r="G1164" s="24" t="str">
        <f>IFERROR(VLOOKUP(E1164,'Product Master'!B:E,3,),"-")</f>
        <v>-</v>
      </c>
      <c r="H1164" s="24" t="str">
        <f>IFERROR(VLOOKUP($E1164,'Product Master'!B:E,4,),"-")</f>
        <v>-</v>
      </c>
      <c r="I1164" s="24"/>
      <c r="J1164" s="25"/>
      <c r="K1164" s="67"/>
      <c r="L1164" s="24"/>
      <c r="M1164" s="24"/>
      <c r="N1164" s="24"/>
      <c r="O1164" s="24"/>
      <c r="P1164" s="49"/>
      <c r="Q1164" s="49">
        <f t="shared" si="41"/>
        <v>0</v>
      </c>
      <c r="R1164" s="24"/>
      <c r="S1164" s="66"/>
      <c r="T1164" s="56" t="e">
        <f>IF(ISBLANK(VLOOKUP($E1164,'Product Master'!B:F,5,FALSE)),"-",(VLOOKUP($E1164,'Product Master'!B:F,5,FALSE)))</f>
        <v>#N/A</v>
      </c>
      <c r="U1164" s="140"/>
    </row>
    <row r="1165" spans="1:21" ht="15">
      <c r="A1165" s="24">
        <f t="shared" si="40"/>
        <v>1164</v>
      </c>
      <c r="B1165" s="25"/>
      <c r="C1165" s="55" t="str">
        <f>IFERROR(VLOOKUP($E1165,'Product Master'!B:E,2,),"Enter Data in Product Master")</f>
        <v>Enter Data in Product Master</v>
      </c>
      <c r="D1165" s="24" t="e">
        <f>VLOOKUP(E1165,'Product Master'!B:G,6,)</f>
        <v>#N/A</v>
      </c>
      <c r="E1165" s="24"/>
      <c r="F1165" s="24" t="s">
        <v>47</v>
      </c>
      <c r="G1165" s="24" t="str">
        <f>IFERROR(VLOOKUP(E1165,'Product Master'!B:E,3,),"-")</f>
        <v>-</v>
      </c>
      <c r="H1165" s="24" t="str">
        <f>IFERROR(VLOOKUP($E1165,'Product Master'!B:E,4,),"-")</f>
        <v>-</v>
      </c>
      <c r="I1165" s="24"/>
      <c r="J1165" s="25"/>
      <c r="K1165" s="67"/>
      <c r="L1165" s="24"/>
      <c r="M1165" s="24"/>
      <c r="N1165" s="24"/>
      <c r="O1165" s="24"/>
      <c r="P1165" s="49"/>
      <c r="Q1165" s="49">
        <f t="shared" si="41"/>
        <v>0</v>
      </c>
      <c r="R1165" s="24"/>
      <c r="S1165" s="66"/>
      <c r="T1165" s="56" t="e">
        <f>IF(ISBLANK(VLOOKUP($E1165,'Product Master'!B:F,5,FALSE)),"-",(VLOOKUP($E1165,'Product Master'!B:F,5,FALSE)))</f>
        <v>#N/A</v>
      </c>
      <c r="U1165" s="140"/>
    </row>
    <row r="1166" spans="1:21" ht="15">
      <c r="A1166" s="24">
        <f t="shared" si="40"/>
        <v>1165</v>
      </c>
      <c r="B1166" s="25"/>
      <c r="C1166" s="55" t="str">
        <f>IFERROR(VLOOKUP($E1166,'Product Master'!B:E,2,),"Enter Data in Product Master")</f>
        <v>Enter Data in Product Master</v>
      </c>
      <c r="D1166" s="24" t="e">
        <f>VLOOKUP(E1166,'Product Master'!B:G,6,)</f>
        <v>#N/A</v>
      </c>
      <c r="E1166" s="24"/>
      <c r="F1166" s="24" t="s">
        <v>47</v>
      </c>
      <c r="G1166" s="24" t="str">
        <f>IFERROR(VLOOKUP(E1166,'Product Master'!B:E,3,),"-")</f>
        <v>-</v>
      </c>
      <c r="H1166" s="24" t="str">
        <f>IFERROR(VLOOKUP($E1166,'Product Master'!B:E,4,),"-")</f>
        <v>-</v>
      </c>
      <c r="I1166" s="24"/>
      <c r="J1166" s="25"/>
      <c r="K1166" s="67"/>
      <c r="L1166" s="24"/>
      <c r="M1166" s="24"/>
      <c r="N1166" s="24"/>
      <c r="O1166" s="24"/>
      <c r="P1166" s="49"/>
      <c r="Q1166" s="49">
        <f t="shared" si="41"/>
        <v>0</v>
      </c>
      <c r="R1166" s="24"/>
      <c r="S1166" s="66"/>
      <c r="T1166" s="56" t="e">
        <f>IF(ISBLANK(VLOOKUP($E1166,'Product Master'!B:F,5,FALSE)),"-",(VLOOKUP($E1166,'Product Master'!B:F,5,FALSE)))</f>
        <v>#N/A</v>
      </c>
      <c r="U1166" s="140"/>
    </row>
    <row r="1167" spans="1:21" ht="15">
      <c r="A1167" s="24">
        <f t="shared" si="40"/>
        <v>1166</v>
      </c>
      <c r="B1167" s="25"/>
      <c r="C1167" s="55" t="str">
        <f>IFERROR(VLOOKUP($E1167,'Product Master'!B:E,2,),"Enter Data in Product Master")</f>
        <v>Enter Data in Product Master</v>
      </c>
      <c r="D1167" s="24" t="e">
        <f>VLOOKUP(E1167,'Product Master'!B:G,6,)</f>
        <v>#N/A</v>
      </c>
      <c r="E1167" s="24"/>
      <c r="F1167" s="24" t="s">
        <v>47</v>
      </c>
      <c r="G1167" s="24" t="str">
        <f>IFERROR(VLOOKUP(E1167,'Product Master'!B:E,3,),"-")</f>
        <v>-</v>
      </c>
      <c r="H1167" s="24" t="str">
        <f>IFERROR(VLOOKUP($E1167,'Product Master'!B:E,4,),"-")</f>
        <v>-</v>
      </c>
      <c r="I1167" s="24"/>
      <c r="J1167" s="25"/>
      <c r="K1167" s="67"/>
      <c r="L1167" s="24"/>
      <c r="M1167" s="24"/>
      <c r="N1167" s="24"/>
      <c r="O1167" s="24"/>
      <c r="P1167" s="49"/>
      <c r="Q1167" s="49">
        <f t="shared" si="41"/>
        <v>0</v>
      </c>
      <c r="R1167" s="24"/>
      <c r="S1167" s="66"/>
      <c r="T1167" s="56" t="e">
        <f>IF(ISBLANK(VLOOKUP($E1167,'Product Master'!B:F,5,FALSE)),"-",(VLOOKUP($E1167,'Product Master'!B:F,5,FALSE)))</f>
        <v>#N/A</v>
      </c>
      <c r="U1167" s="140"/>
    </row>
    <row r="1168" spans="1:21" ht="15">
      <c r="A1168" s="24">
        <f t="shared" si="40"/>
        <v>1167</v>
      </c>
      <c r="B1168" s="25"/>
      <c r="C1168" s="55" t="str">
        <f>IFERROR(VLOOKUP($E1168,'Product Master'!B:E,2,),"Enter Data in Product Master")</f>
        <v>Enter Data in Product Master</v>
      </c>
      <c r="D1168" s="24" t="e">
        <f>VLOOKUP(E1168,'Product Master'!B:G,6,)</f>
        <v>#N/A</v>
      </c>
      <c r="E1168" s="24"/>
      <c r="F1168" s="24" t="s">
        <v>47</v>
      </c>
      <c r="G1168" s="24" t="str">
        <f>IFERROR(VLOOKUP(E1168,'Product Master'!B:E,3,),"-")</f>
        <v>-</v>
      </c>
      <c r="H1168" s="24" t="str">
        <f>IFERROR(VLOOKUP($E1168,'Product Master'!B:E,4,),"-")</f>
        <v>-</v>
      </c>
      <c r="I1168" s="24"/>
      <c r="J1168" s="25"/>
      <c r="K1168" s="67"/>
      <c r="L1168" s="24"/>
      <c r="M1168" s="24"/>
      <c r="N1168" s="24"/>
      <c r="O1168" s="24"/>
      <c r="P1168" s="49"/>
      <c r="Q1168" s="49">
        <f t="shared" si="41"/>
        <v>0</v>
      </c>
      <c r="R1168" s="24"/>
      <c r="S1168" s="66"/>
      <c r="T1168" s="56" t="e">
        <f>IF(ISBLANK(VLOOKUP($E1168,'Product Master'!B:F,5,FALSE)),"-",(VLOOKUP($E1168,'Product Master'!B:F,5,FALSE)))</f>
        <v>#N/A</v>
      </c>
      <c r="U1168" s="140"/>
    </row>
    <row r="1169" spans="1:21" ht="15">
      <c r="A1169" s="24">
        <f t="shared" si="40"/>
        <v>1168</v>
      </c>
      <c r="B1169" s="25"/>
      <c r="C1169" s="55" t="str">
        <f>IFERROR(VLOOKUP($E1169,'Product Master'!B:E,2,),"Enter Data in Product Master")</f>
        <v>Enter Data in Product Master</v>
      </c>
      <c r="D1169" s="24" t="e">
        <f>VLOOKUP(E1169,'Product Master'!B:G,6,)</f>
        <v>#N/A</v>
      </c>
      <c r="E1169" s="24"/>
      <c r="F1169" s="24" t="s">
        <v>47</v>
      </c>
      <c r="G1169" s="24" t="str">
        <f>IFERROR(VLOOKUP(E1169,'Product Master'!B:E,3,),"-")</f>
        <v>-</v>
      </c>
      <c r="H1169" s="24" t="str">
        <f>IFERROR(VLOOKUP($E1169,'Product Master'!B:E,4,),"-")</f>
        <v>-</v>
      </c>
      <c r="I1169" s="24"/>
      <c r="J1169" s="25"/>
      <c r="K1169" s="67"/>
      <c r="L1169" s="24"/>
      <c r="M1169" s="24"/>
      <c r="N1169" s="24"/>
      <c r="O1169" s="24"/>
      <c r="P1169" s="49"/>
      <c r="Q1169" s="49">
        <f t="shared" si="41"/>
        <v>0</v>
      </c>
      <c r="R1169" s="24"/>
      <c r="S1169" s="66"/>
      <c r="T1169" s="56" t="e">
        <f>IF(ISBLANK(VLOOKUP($E1169,'Product Master'!B:F,5,FALSE)),"-",(VLOOKUP($E1169,'Product Master'!B:F,5,FALSE)))</f>
        <v>#N/A</v>
      </c>
      <c r="U1169" s="140"/>
    </row>
    <row r="1170" spans="1:21" ht="15">
      <c r="A1170" s="24">
        <f t="shared" si="40"/>
        <v>1169</v>
      </c>
      <c r="B1170" s="25"/>
      <c r="C1170" s="55" t="str">
        <f>IFERROR(VLOOKUP($E1170,'Product Master'!B:E,2,),"Enter Data in Product Master")</f>
        <v>Enter Data in Product Master</v>
      </c>
      <c r="D1170" s="24" t="e">
        <f>VLOOKUP(E1170,'Product Master'!B:G,6,)</f>
        <v>#N/A</v>
      </c>
      <c r="E1170" s="24"/>
      <c r="F1170" s="24" t="s">
        <v>47</v>
      </c>
      <c r="G1170" s="24" t="str">
        <f>IFERROR(VLOOKUP(E1170,'Product Master'!B:E,3,),"-")</f>
        <v>-</v>
      </c>
      <c r="H1170" s="24" t="str">
        <f>IFERROR(VLOOKUP($E1170,'Product Master'!B:E,4,),"-")</f>
        <v>-</v>
      </c>
      <c r="I1170" s="24"/>
      <c r="J1170" s="25"/>
      <c r="K1170" s="67"/>
      <c r="L1170" s="24"/>
      <c r="M1170" s="24"/>
      <c r="N1170" s="24"/>
      <c r="O1170" s="24"/>
      <c r="P1170" s="49"/>
      <c r="Q1170" s="49">
        <f t="shared" si="41"/>
        <v>0</v>
      </c>
      <c r="R1170" s="24"/>
      <c r="S1170" s="66"/>
      <c r="T1170" s="56" t="e">
        <f>IF(ISBLANK(VLOOKUP($E1170,'Product Master'!B:F,5,FALSE)),"-",(VLOOKUP($E1170,'Product Master'!B:F,5,FALSE)))</f>
        <v>#N/A</v>
      </c>
      <c r="U1170" s="140"/>
    </row>
    <row r="1171" spans="1:21" ht="15">
      <c r="A1171" s="24">
        <f t="shared" si="40"/>
        <v>1170</v>
      </c>
      <c r="B1171" s="25"/>
      <c r="C1171" s="55" t="str">
        <f>IFERROR(VLOOKUP($E1171,'Product Master'!B:E,2,),"Enter Data in Product Master")</f>
        <v>Enter Data in Product Master</v>
      </c>
      <c r="D1171" s="24" t="e">
        <f>VLOOKUP(E1171,'Product Master'!B:G,6,)</f>
        <v>#N/A</v>
      </c>
      <c r="E1171" s="24"/>
      <c r="F1171" s="24" t="s">
        <v>47</v>
      </c>
      <c r="G1171" s="24" t="str">
        <f>IFERROR(VLOOKUP(E1171,'Product Master'!B:E,3,),"-")</f>
        <v>-</v>
      </c>
      <c r="H1171" s="24" t="str">
        <f>IFERROR(VLOOKUP($E1171,'Product Master'!B:E,4,),"-")</f>
        <v>-</v>
      </c>
      <c r="I1171" s="24"/>
      <c r="J1171" s="25"/>
      <c r="K1171" s="67"/>
      <c r="L1171" s="24"/>
      <c r="M1171" s="24"/>
      <c r="N1171" s="24"/>
      <c r="O1171" s="24"/>
      <c r="P1171" s="49"/>
      <c r="Q1171" s="49">
        <f t="shared" si="41"/>
        <v>0</v>
      </c>
      <c r="R1171" s="24"/>
      <c r="S1171" s="66"/>
      <c r="T1171" s="56" t="e">
        <f>IF(ISBLANK(VLOOKUP($E1171,'Product Master'!B:F,5,FALSE)),"-",(VLOOKUP($E1171,'Product Master'!B:F,5,FALSE)))</f>
        <v>#N/A</v>
      </c>
      <c r="U1171" s="140"/>
    </row>
    <row r="1172" spans="1:21" ht="15">
      <c r="A1172" s="24">
        <f t="shared" si="40"/>
        <v>1171</v>
      </c>
      <c r="B1172" s="25"/>
      <c r="C1172" s="55" t="str">
        <f>IFERROR(VLOOKUP($E1172,'Product Master'!B:E,2,),"Enter Data in Product Master")</f>
        <v>Enter Data in Product Master</v>
      </c>
      <c r="D1172" s="24" t="e">
        <f>VLOOKUP(E1172,'Product Master'!B:G,6,)</f>
        <v>#N/A</v>
      </c>
      <c r="E1172" s="24"/>
      <c r="F1172" s="24" t="s">
        <v>47</v>
      </c>
      <c r="G1172" s="24" t="str">
        <f>IFERROR(VLOOKUP(E1172,'Product Master'!B:E,3,),"-")</f>
        <v>-</v>
      </c>
      <c r="H1172" s="24" t="str">
        <f>IFERROR(VLOOKUP($E1172,'Product Master'!B:E,4,),"-")</f>
        <v>-</v>
      </c>
      <c r="I1172" s="24"/>
      <c r="J1172" s="25"/>
      <c r="K1172" s="67"/>
      <c r="L1172" s="24"/>
      <c r="M1172" s="24"/>
      <c r="N1172" s="24"/>
      <c r="O1172" s="24"/>
      <c r="P1172" s="49"/>
      <c r="Q1172" s="49">
        <f t="shared" si="41"/>
        <v>0</v>
      </c>
      <c r="R1172" s="24"/>
      <c r="S1172" s="66"/>
      <c r="T1172" s="56" t="e">
        <f>IF(ISBLANK(VLOOKUP($E1172,'Product Master'!B:F,5,FALSE)),"-",(VLOOKUP($E1172,'Product Master'!B:F,5,FALSE)))</f>
        <v>#N/A</v>
      </c>
      <c r="U1172" s="140"/>
    </row>
    <row r="1173" spans="1:21" ht="15">
      <c r="A1173" s="24">
        <f t="shared" si="40"/>
        <v>1172</v>
      </c>
      <c r="B1173" s="25"/>
      <c r="C1173" s="55" t="str">
        <f>IFERROR(VLOOKUP($E1173,'Product Master'!B:E,2,),"Enter Data in Product Master")</f>
        <v>Enter Data in Product Master</v>
      </c>
      <c r="D1173" s="24" t="e">
        <f>VLOOKUP(E1173,'Product Master'!B:G,6,)</f>
        <v>#N/A</v>
      </c>
      <c r="E1173" s="24"/>
      <c r="F1173" s="24" t="s">
        <v>47</v>
      </c>
      <c r="G1173" s="24" t="str">
        <f>IFERROR(VLOOKUP(E1173,'Product Master'!B:E,3,),"-")</f>
        <v>-</v>
      </c>
      <c r="H1173" s="24" t="str">
        <f>IFERROR(VLOOKUP($E1173,'Product Master'!B:E,4,),"-")</f>
        <v>-</v>
      </c>
      <c r="I1173" s="24"/>
      <c r="J1173" s="25"/>
      <c r="K1173" s="67"/>
      <c r="L1173" s="24"/>
      <c r="M1173" s="24"/>
      <c r="N1173" s="24"/>
      <c r="O1173" s="24"/>
      <c r="P1173" s="49"/>
      <c r="Q1173" s="49">
        <f t="shared" si="41"/>
        <v>0</v>
      </c>
      <c r="R1173" s="24"/>
      <c r="S1173" s="66"/>
      <c r="T1173" s="56" t="e">
        <f>IF(ISBLANK(VLOOKUP($E1173,'Product Master'!B:F,5,FALSE)),"-",(VLOOKUP($E1173,'Product Master'!B:F,5,FALSE)))</f>
        <v>#N/A</v>
      </c>
      <c r="U1173" s="140"/>
    </row>
    <row r="1174" spans="1:21" ht="15">
      <c r="A1174" s="24">
        <f t="shared" si="40"/>
        <v>1173</v>
      </c>
      <c r="B1174" s="25"/>
      <c r="C1174" s="55" t="str">
        <f>IFERROR(VLOOKUP($E1174,'Product Master'!B:E,2,),"Enter Data in Product Master")</f>
        <v>Enter Data in Product Master</v>
      </c>
      <c r="D1174" s="24" t="e">
        <f>VLOOKUP(E1174,'Product Master'!B:G,6,)</f>
        <v>#N/A</v>
      </c>
      <c r="E1174" s="24"/>
      <c r="F1174" s="24" t="s">
        <v>47</v>
      </c>
      <c r="G1174" s="24" t="str">
        <f>IFERROR(VLOOKUP(E1174,'Product Master'!B:E,3,),"-")</f>
        <v>-</v>
      </c>
      <c r="H1174" s="24" t="str">
        <f>IFERROR(VLOOKUP($E1174,'Product Master'!B:E,4,),"-")</f>
        <v>-</v>
      </c>
      <c r="I1174" s="24"/>
      <c r="J1174" s="25"/>
      <c r="K1174" s="67"/>
      <c r="L1174" s="24"/>
      <c r="M1174" s="24"/>
      <c r="N1174" s="24"/>
      <c r="O1174" s="24"/>
      <c r="P1174" s="49"/>
      <c r="Q1174" s="49">
        <f t="shared" si="41"/>
        <v>0</v>
      </c>
      <c r="R1174" s="24"/>
      <c r="S1174" s="66"/>
      <c r="T1174" s="56" t="e">
        <f>IF(ISBLANK(VLOOKUP($E1174,'Product Master'!B:F,5,FALSE)),"-",(VLOOKUP($E1174,'Product Master'!B:F,5,FALSE)))</f>
        <v>#N/A</v>
      </c>
      <c r="U1174" s="140"/>
    </row>
    <row r="1175" spans="1:21" ht="15">
      <c r="A1175" s="24">
        <f t="shared" si="40"/>
        <v>1174</v>
      </c>
      <c r="B1175" s="25"/>
      <c r="C1175" s="55" t="str">
        <f>IFERROR(VLOOKUP($E1175,'Product Master'!B:E,2,),"Enter Data in Product Master")</f>
        <v>Enter Data in Product Master</v>
      </c>
      <c r="D1175" s="24" t="e">
        <f>VLOOKUP(E1175,'Product Master'!B:G,6,)</f>
        <v>#N/A</v>
      </c>
      <c r="E1175" s="24"/>
      <c r="F1175" s="24" t="s">
        <v>47</v>
      </c>
      <c r="G1175" s="24" t="str">
        <f>IFERROR(VLOOKUP(E1175,'Product Master'!B:E,3,),"-")</f>
        <v>-</v>
      </c>
      <c r="H1175" s="24" t="str">
        <f>IFERROR(VLOOKUP($E1175,'Product Master'!B:E,4,),"-")</f>
        <v>-</v>
      </c>
      <c r="I1175" s="24"/>
      <c r="J1175" s="25"/>
      <c r="K1175" s="67"/>
      <c r="L1175" s="24"/>
      <c r="M1175" s="24"/>
      <c r="N1175" s="24"/>
      <c r="O1175" s="24"/>
      <c r="P1175" s="49"/>
      <c r="Q1175" s="49">
        <f t="shared" si="41"/>
        <v>0</v>
      </c>
      <c r="R1175" s="24"/>
      <c r="S1175" s="66"/>
      <c r="T1175" s="56" t="e">
        <f>IF(ISBLANK(VLOOKUP($E1175,'Product Master'!B:F,5,FALSE)),"-",(VLOOKUP($E1175,'Product Master'!B:F,5,FALSE)))</f>
        <v>#N/A</v>
      </c>
      <c r="U1175" s="140"/>
    </row>
    <row r="1176" spans="1:21" ht="15">
      <c r="A1176" s="24">
        <f t="shared" si="40"/>
        <v>1175</v>
      </c>
      <c r="B1176" s="25"/>
      <c r="C1176" s="55" t="str">
        <f>IFERROR(VLOOKUP($E1176,'Product Master'!B:E,2,),"Enter Data in Product Master")</f>
        <v>Enter Data in Product Master</v>
      </c>
      <c r="D1176" s="24" t="e">
        <f>VLOOKUP(E1176,'Product Master'!B:G,6,)</f>
        <v>#N/A</v>
      </c>
      <c r="E1176" s="24"/>
      <c r="F1176" s="24" t="s">
        <v>47</v>
      </c>
      <c r="G1176" s="24" t="str">
        <f>IFERROR(VLOOKUP(E1176,'Product Master'!B:E,3,),"-")</f>
        <v>-</v>
      </c>
      <c r="H1176" s="24" t="str">
        <f>IFERROR(VLOOKUP($E1176,'Product Master'!B:E,4,),"-")</f>
        <v>-</v>
      </c>
      <c r="I1176" s="24"/>
      <c r="J1176" s="25"/>
      <c r="K1176" s="67"/>
      <c r="L1176" s="24"/>
      <c r="M1176" s="24"/>
      <c r="N1176" s="24"/>
      <c r="O1176" s="24"/>
      <c r="P1176" s="49"/>
      <c r="Q1176" s="49">
        <f t="shared" si="41"/>
        <v>0</v>
      </c>
      <c r="R1176" s="24"/>
      <c r="S1176" s="66"/>
      <c r="T1176" s="56" t="e">
        <f>IF(ISBLANK(VLOOKUP($E1176,'Product Master'!B:F,5,FALSE)),"-",(VLOOKUP($E1176,'Product Master'!B:F,5,FALSE)))</f>
        <v>#N/A</v>
      </c>
      <c r="U1176" s="140"/>
    </row>
    <row r="1177" spans="1:21" ht="15">
      <c r="A1177" s="24">
        <f t="shared" si="40"/>
        <v>1176</v>
      </c>
      <c r="B1177" s="25"/>
      <c r="C1177" s="55" t="str">
        <f>IFERROR(VLOOKUP($E1177,'Product Master'!B:E,2,),"Enter Data in Product Master")</f>
        <v>Enter Data in Product Master</v>
      </c>
      <c r="D1177" s="24" t="e">
        <f>VLOOKUP(E1177,'Product Master'!B:G,6,)</f>
        <v>#N/A</v>
      </c>
      <c r="E1177" s="24"/>
      <c r="F1177" s="24" t="s">
        <v>47</v>
      </c>
      <c r="G1177" s="24" t="str">
        <f>IFERROR(VLOOKUP(E1177,'Product Master'!B:E,3,),"-")</f>
        <v>-</v>
      </c>
      <c r="H1177" s="24" t="str">
        <f>IFERROR(VLOOKUP($E1177,'Product Master'!B:E,4,),"-")</f>
        <v>-</v>
      </c>
      <c r="I1177" s="24"/>
      <c r="J1177" s="25"/>
      <c r="K1177" s="67"/>
      <c r="L1177" s="24"/>
      <c r="M1177" s="24"/>
      <c r="N1177" s="24"/>
      <c r="O1177" s="24"/>
      <c r="P1177" s="49"/>
      <c r="Q1177" s="49">
        <f t="shared" si="41"/>
        <v>0</v>
      </c>
      <c r="R1177" s="24"/>
      <c r="S1177" s="66"/>
      <c r="T1177" s="56" t="e">
        <f>IF(ISBLANK(VLOOKUP($E1177,'Product Master'!B:F,5,FALSE)),"-",(VLOOKUP($E1177,'Product Master'!B:F,5,FALSE)))</f>
        <v>#N/A</v>
      </c>
      <c r="U1177" s="140"/>
    </row>
    <row r="1178" spans="1:21" ht="15">
      <c r="A1178" s="24">
        <f t="shared" si="40"/>
        <v>1177</v>
      </c>
      <c r="B1178" s="25"/>
      <c r="C1178" s="55" t="str">
        <f>IFERROR(VLOOKUP($E1178,'Product Master'!B:E,2,),"Enter Data in Product Master")</f>
        <v>Enter Data in Product Master</v>
      </c>
      <c r="D1178" s="24" t="e">
        <f>VLOOKUP(E1178,'Product Master'!B:G,6,)</f>
        <v>#N/A</v>
      </c>
      <c r="E1178" s="24"/>
      <c r="F1178" s="24" t="s">
        <v>47</v>
      </c>
      <c r="G1178" s="24" t="str">
        <f>IFERROR(VLOOKUP(E1178,'Product Master'!B:E,3,),"-")</f>
        <v>-</v>
      </c>
      <c r="H1178" s="24" t="str">
        <f>IFERROR(VLOOKUP($E1178,'Product Master'!B:E,4,),"-")</f>
        <v>-</v>
      </c>
      <c r="I1178" s="24"/>
      <c r="J1178" s="25"/>
      <c r="K1178" s="67"/>
      <c r="L1178" s="24"/>
      <c r="M1178" s="24"/>
      <c r="N1178" s="24"/>
      <c r="O1178" s="24"/>
      <c r="P1178" s="49"/>
      <c r="Q1178" s="49">
        <f t="shared" si="41"/>
        <v>0</v>
      </c>
      <c r="R1178" s="24"/>
      <c r="S1178" s="66"/>
      <c r="T1178" s="56" t="e">
        <f>IF(ISBLANK(VLOOKUP($E1178,'Product Master'!B:F,5,FALSE)),"-",(VLOOKUP($E1178,'Product Master'!B:F,5,FALSE)))</f>
        <v>#N/A</v>
      </c>
      <c r="U1178" s="140"/>
    </row>
    <row r="1179" spans="1:21" ht="15">
      <c r="A1179" s="24">
        <f t="shared" si="40"/>
        <v>1178</v>
      </c>
      <c r="B1179" s="25"/>
      <c r="C1179" s="55" t="str">
        <f>IFERROR(VLOOKUP($E1179,'Product Master'!B:E,2,),"Enter Data in Product Master")</f>
        <v>Enter Data in Product Master</v>
      </c>
      <c r="D1179" s="24" t="e">
        <f>VLOOKUP(E1179,'Product Master'!B:G,6,)</f>
        <v>#N/A</v>
      </c>
      <c r="E1179" s="24"/>
      <c r="F1179" s="24" t="s">
        <v>47</v>
      </c>
      <c r="G1179" s="24" t="str">
        <f>IFERROR(VLOOKUP(E1179,'Product Master'!B:E,3,),"-")</f>
        <v>-</v>
      </c>
      <c r="H1179" s="24" t="str">
        <f>IFERROR(VLOOKUP($E1179,'Product Master'!B:E,4,),"-")</f>
        <v>-</v>
      </c>
      <c r="I1179" s="24"/>
      <c r="J1179" s="25"/>
      <c r="K1179" s="67"/>
      <c r="L1179" s="24"/>
      <c r="M1179" s="24"/>
      <c r="N1179" s="24"/>
      <c r="O1179" s="24"/>
      <c r="P1179" s="49"/>
      <c r="Q1179" s="49">
        <f t="shared" si="41"/>
        <v>0</v>
      </c>
      <c r="R1179" s="24"/>
      <c r="S1179" s="66"/>
      <c r="T1179" s="56" t="e">
        <f>IF(ISBLANK(VLOOKUP($E1179,'Product Master'!B:F,5,FALSE)),"-",(VLOOKUP($E1179,'Product Master'!B:F,5,FALSE)))</f>
        <v>#N/A</v>
      </c>
      <c r="U1179" s="140"/>
    </row>
    <row r="1180" spans="1:21" ht="15">
      <c r="A1180" s="24">
        <f t="shared" si="40"/>
        <v>1179</v>
      </c>
      <c r="B1180" s="25"/>
      <c r="C1180" s="55" t="str">
        <f>IFERROR(VLOOKUP($E1180,'Product Master'!B:E,2,),"Enter Data in Product Master")</f>
        <v>Enter Data in Product Master</v>
      </c>
      <c r="D1180" s="24" t="e">
        <f>VLOOKUP(E1180,'Product Master'!B:G,6,)</f>
        <v>#N/A</v>
      </c>
      <c r="E1180" s="24"/>
      <c r="F1180" s="24" t="s">
        <v>47</v>
      </c>
      <c r="G1180" s="24" t="str">
        <f>IFERROR(VLOOKUP(E1180,'Product Master'!B:E,3,),"-")</f>
        <v>-</v>
      </c>
      <c r="H1180" s="24" t="str">
        <f>IFERROR(VLOOKUP($E1180,'Product Master'!B:E,4,),"-")</f>
        <v>-</v>
      </c>
      <c r="I1180" s="24"/>
      <c r="J1180" s="25"/>
      <c r="K1180" s="67"/>
      <c r="L1180" s="24"/>
      <c r="M1180" s="24"/>
      <c r="N1180" s="24"/>
      <c r="O1180" s="24"/>
      <c r="P1180" s="49"/>
      <c r="Q1180" s="49">
        <f t="shared" si="41"/>
        <v>0</v>
      </c>
      <c r="R1180" s="24"/>
      <c r="S1180" s="66"/>
      <c r="T1180" s="56" t="e">
        <f>IF(ISBLANK(VLOOKUP($E1180,'Product Master'!B:F,5,FALSE)),"-",(VLOOKUP($E1180,'Product Master'!B:F,5,FALSE)))</f>
        <v>#N/A</v>
      </c>
      <c r="U1180" s="140"/>
    </row>
    <row r="1181" spans="1:21" ht="15">
      <c r="A1181" s="24">
        <f t="shared" si="40"/>
        <v>1180</v>
      </c>
      <c r="B1181" s="25"/>
      <c r="C1181" s="55" t="str">
        <f>IFERROR(VLOOKUP($E1181,'Product Master'!B:E,2,),"Enter Data in Product Master")</f>
        <v>Enter Data in Product Master</v>
      </c>
      <c r="D1181" s="24" t="e">
        <f>VLOOKUP(E1181,'Product Master'!B:G,6,)</f>
        <v>#N/A</v>
      </c>
      <c r="E1181" s="24"/>
      <c r="F1181" s="24" t="s">
        <v>47</v>
      </c>
      <c r="G1181" s="24" t="str">
        <f>IFERROR(VLOOKUP(E1181,'Product Master'!B:E,3,),"-")</f>
        <v>-</v>
      </c>
      <c r="H1181" s="24" t="str">
        <f>IFERROR(VLOOKUP($E1181,'Product Master'!B:E,4,),"-")</f>
        <v>-</v>
      </c>
      <c r="I1181" s="24"/>
      <c r="J1181" s="25"/>
      <c r="K1181" s="67"/>
      <c r="L1181" s="24"/>
      <c r="M1181" s="24"/>
      <c r="N1181" s="24"/>
      <c r="O1181" s="24"/>
      <c r="P1181" s="49"/>
      <c r="Q1181" s="49">
        <f t="shared" si="41"/>
        <v>0</v>
      </c>
      <c r="R1181" s="24"/>
      <c r="S1181" s="66"/>
      <c r="T1181" s="56" t="e">
        <f>IF(ISBLANK(VLOOKUP($E1181,'Product Master'!B:F,5,FALSE)),"-",(VLOOKUP($E1181,'Product Master'!B:F,5,FALSE)))</f>
        <v>#N/A</v>
      </c>
      <c r="U1181" s="140"/>
    </row>
    <row r="1182" spans="1:21" ht="15">
      <c r="A1182" s="24">
        <f t="shared" si="40"/>
        <v>1181</v>
      </c>
      <c r="B1182" s="25"/>
      <c r="C1182" s="55" t="str">
        <f>IFERROR(VLOOKUP($E1182,'Product Master'!B:E,2,),"Enter Data in Product Master")</f>
        <v>Enter Data in Product Master</v>
      </c>
      <c r="D1182" s="24" t="e">
        <f>VLOOKUP(E1182,'Product Master'!B:G,6,)</f>
        <v>#N/A</v>
      </c>
      <c r="E1182" s="24"/>
      <c r="F1182" s="24" t="s">
        <v>47</v>
      </c>
      <c r="G1182" s="24" t="str">
        <f>IFERROR(VLOOKUP(E1182,'Product Master'!B:E,3,),"-")</f>
        <v>-</v>
      </c>
      <c r="H1182" s="24" t="str">
        <f>IFERROR(VLOOKUP($E1182,'Product Master'!B:E,4,),"-")</f>
        <v>-</v>
      </c>
      <c r="I1182" s="24"/>
      <c r="J1182" s="25"/>
      <c r="K1182" s="67"/>
      <c r="L1182" s="24"/>
      <c r="M1182" s="24"/>
      <c r="N1182" s="24"/>
      <c r="O1182" s="24"/>
      <c r="P1182" s="49"/>
      <c r="Q1182" s="49">
        <f t="shared" si="41"/>
        <v>0</v>
      </c>
      <c r="R1182" s="24"/>
      <c r="S1182" s="66"/>
      <c r="T1182" s="56" t="e">
        <f>IF(ISBLANK(VLOOKUP($E1182,'Product Master'!B:F,5,FALSE)),"-",(VLOOKUP($E1182,'Product Master'!B:F,5,FALSE)))</f>
        <v>#N/A</v>
      </c>
      <c r="U1182" s="140"/>
    </row>
    <row r="1183" spans="1:21" ht="15">
      <c r="A1183" s="24">
        <f t="shared" si="40"/>
        <v>1182</v>
      </c>
      <c r="B1183" s="25"/>
      <c r="C1183" s="55" t="str">
        <f>IFERROR(VLOOKUP($E1183,'Product Master'!B:E,2,),"Enter Data in Product Master")</f>
        <v>Enter Data in Product Master</v>
      </c>
      <c r="D1183" s="24" t="e">
        <f>VLOOKUP(E1183,'Product Master'!B:G,6,)</f>
        <v>#N/A</v>
      </c>
      <c r="E1183" s="24"/>
      <c r="F1183" s="24" t="s">
        <v>47</v>
      </c>
      <c r="G1183" s="24" t="str">
        <f>IFERROR(VLOOKUP(E1183,'Product Master'!B:E,3,),"-")</f>
        <v>-</v>
      </c>
      <c r="H1183" s="24" t="str">
        <f>IFERROR(VLOOKUP($E1183,'Product Master'!B:E,4,),"-")</f>
        <v>-</v>
      </c>
      <c r="I1183" s="24"/>
      <c r="J1183" s="25"/>
      <c r="K1183" s="67"/>
      <c r="L1183" s="24"/>
      <c r="M1183" s="24"/>
      <c r="N1183" s="24"/>
      <c r="O1183" s="24"/>
      <c r="P1183" s="49"/>
      <c r="Q1183" s="49">
        <f t="shared" si="41"/>
        <v>0</v>
      </c>
      <c r="R1183" s="24"/>
      <c r="S1183" s="66"/>
      <c r="T1183" s="56" t="e">
        <f>IF(ISBLANK(VLOOKUP($E1183,'Product Master'!B:F,5,FALSE)),"-",(VLOOKUP($E1183,'Product Master'!B:F,5,FALSE)))</f>
        <v>#N/A</v>
      </c>
      <c r="U1183" s="140"/>
    </row>
    <row r="1184" spans="1:21" ht="15">
      <c r="A1184" s="24">
        <f t="shared" si="40"/>
        <v>1183</v>
      </c>
      <c r="B1184" s="25"/>
      <c r="C1184" s="55" t="str">
        <f>IFERROR(VLOOKUP($E1184,'Product Master'!B:E,2,),"Enter Data in Product Master")</f>
        <v>Enter Data in Product Master</v>
      </c>
      <c r="D1184" s="24" t="e">
        <f>VLOOKUP(E1184,'Product Master'!B:G,6,)</f>
        <v>#N/A</v>
      </c>
      <c r="E1184" s="24"/>
      <c r="F1184" s="24" t="s">
        <v>47</v>
      </c>
      <c r="G1184" s="24" t="str">
        <f>IFERROR(VLOOKUP(E1184,'Product Master'!B:E,3,),"-")</f>
        <v>-</v>
      </c>
      <c r="H1184" s="24" t="str">
        <f>IFERROR(VLOOKUP($E1184,'Product Master'!B:E,4,),"-")</f>
        <v>-</v>
      </c>
      <c r="I1184" s="24"/>
      <c r="J1184" s="25"/>
      <c r="K1184" s="67"/>
      <c r="L1184" s="24"/>
      <c r="M1184" s="24"/>
      <c r="N1184" s="24"/>
      <c r="O1184" s="24"/>
      <c r="P1184" s="49"/>
      <c r="Q1184" s="49">
        <f t="shared" si="41"/>
        <v>0</v>
      </c>
      <c r="R1184" s="24"/>
      <c r="S1184" s="66"/>
      <c r="T1184" s="56" t="e">
        <f>IF(ISBLANK(VLOOKUP($E1184,'Product Master'!B:F,5,FALSE)),"-",(VLOOKUP($E1184,'Product Master'!B:F,5,FALSE)))</f>
        <v>#N/A</v>
      </c>
      <c r="U1184" s="140"/>
    </row>
    <row r="1185" spans="1:21" ht="15">
      <c r="A1185" s="24">
        <f t="shared" si="40"/>
        <v>1184</v>
      </c>
      <c r="B1185" s="25"/>
      <c r="C1185" s="55" t="str">
        <f>IFERROR(VLOOKUP($E1185,'Product Master'!B:E,2,),"Enter Data in Product Master")</f>
        <v>Enter Data in Product Master</v>
      </c>
      <c r="D1185" s="24" t="e">
        <f>VLOOKUP(E1185,'Product Master'!B:G,6,)</f>
        <v>#N/A</v>
      </c>
      <c r="E1185" s="24"/>
      <c r="F1185" s="24" t="s">
        <v>47</v>
      </c>
      <c r="G1185" s="24" t="str">
        <f>IFERROR(VLOOKUP(E1185,'Product Master'!B:E,3,),"-")</f>
        <v>-</v>
      </c>
      <c r="H1185" s="24" t="str">
        <f>IFERROR(VLOOKUP($E1185,'Product Master'!B:E,4,),"-")</f>
        <v>-</v>
      </c>
      <c r="I1185" s="24"/>
      <c r="J1185" s="25"/>
      <c r="K1185" s="67"/>
      <c r="L1185" s="24"/>
      <c r="M1185" s="24"/>
      <c r="N1185" s="24"/>
      <c r="O1185" s="24"/>
      <c r="P1185" s="49"/>
      <c r="Q1185" s="49">
        <f t="shared" si="41"/>
        <v>0</v>
      </c>
      <c r="R1185" s="24"/>
      <c r="S1185" s="66"/>
      <c r="T1185" s="56" t="e">
        <f>IF(ISBLANK(VLOOKUP($E1185,'Product Master'!B:F,5,FALSE)),"-",(VLOOKUP($E1185,'Product Master'!B:F,5,FALSE)))</f>
        <v>#N/A</v>
      </c>
      <c r="U1185" s="140"/>
    </row>
    <row r="1186" spans="1:21" ht="15">
      <c r="A1186" s="24">
        <f t="shared" si="40"/>
        <v>1185</v>
      </c>
      <c r="B1186" s="25"/>
      <c r="C1186" s="55" t="str">
        <f>IFERROR(VLOOKUP($E1186,'Product Master'!B:E,2,),"Enter Data in Product Master")</f>
        <v>Enter Data in Product Master</v>
      </c>
      <c r="D1186" s="24" t="e">
        <f>VLOOKUP(E1186,'Product Master'!B:G,6,)</f>
        <v>#N/A</v>
      </c>
      <c r="E1186" s="24"/>
      <c r="F1186" s="24" t="s">
        <v>47</v>
      </c>
      <c r="G1186" s="24" t="str">
        <f>IFERROR(VLOOKUP(E1186,'Product Master'!B:E,3,),"-")</f>
        <v>-</v>
      </c>
      <c r="H1186" s="24" t="str">
        <f>IFERROR(VLOOKUP($E1186,'Product Master'!B:E,4,),"-")</f>
        <v>-</v>
      </c>
      <c r="I1186" s="24"/>
      <c r="J1186" s="25"/>
      <c r="K1186" s="67"/>
      <c r="L1186" s="24"/>
      <c r="M1186" s="24"/>
      <c r="N1186" s="24"/>
      <c r="O1186" s="24"/>
      <c r="P1186" s="49"/>
      <c r="Q1186" s="49">
        <f t="shared" si="41"/>
        <v>0</v>
      </c>
      <c r="R1186" s="24"/>
      <c r="S1186" s="66"/>
      <c r="T1186" s="56" t="e">
        <f>IF(ISBLANK(VLOOKUP($E1186,'Product Master'!B:F,5,FALSE)),"-",(VLOOKUP($E1186,'Product Master'!B:F,5,FALSE)))</f>
        <v>#N/A</v>
      </c>
      <c r="U1186" s="140"/>
    </row>
    <row r="1187" spans="1:21" ht="15">
      <c r="A1187" s="24">
        <f t="shared" si="40"/>
        <v>1186</v>
      </c>
      <c r="B1187" s="25"/>
      <c r="C1187" s="55" t="str">
        <f>IFERROR(VLOOKUP($E1187,'Product Master'!B:E,2,),"Enter Data in Product Master")</f>
        <v>Enter Data in Product Master</v>
      </c>
      <c r="D1187" s="24" t="e">
        <f>VLOOKUP(E1187,'Product Master'!B:G,6,)</f>
        <v>#N/A</v>
      </c>
      <c r="E1187" s="24"/>
      <c r="F1187" s="24" t="s">
        <v>47</v>
      </c>
      <c r="G1187" s="24" t="str">
        <f>IFERROR(VLOOKUP(E1187,'Product Master'!B:E,3,),"-")</f>
        <v>-</v>
      </c>
      <c r="H1187" s="24" t="str">
        <f>IFERROR(VLOOKUP($E1187,'Product Master'!B:E,4,),"-")</f>
        <v>-</v>
      </c>
      <c r="I1187" s="24"/>
      <c r="J1187" s="25"/>
      <c r="K1187" s="67"/>
      <c r="L1187" s="24"/>
      <c r="M1187" s="24"/>
      <c r="N1187" s="24"/>
      <c r="O1187" s="24"/>
      <c r="P1187" s="49"/>
      <c r="Q1187" s="49">
        <f t="shared" si="41"/>
        <v>0</v>
      </c>
      <c r="R1187" s="24"/>
      <c r="S1187" s="66"/>
      <c r="T1187" s="56" t="e">
        <f>IF(ISBLANK(VLOOKUP($E1187,'Product Master'!B:F,5,FALSE)),"-",(VLOOKUP($E1187,'Product Master'!B:F,5,FALSE)))</f>
        <v>#N/A</v>
      </c>
      <c r="U1187" s="140"/>
    </row>
    <row r="1188" spans="1:21" ht="15">
      <c r="A1188" s="24">
        <f t="shared" si="40"/>
        <v>1187</v>
      </c>
      <c r="B1188" s="25"/>
      <c r="C1188" s="55" t="str">
        <f>IFERROR(VLOOKUP($E1188,'Product Master'!B:E,2,),"Enter Data in Product Master")</f>
        <v>Enter Data in Product Master</v>
      </c>
      <c r="D1188" s="24" t="e">
        <f>VLOOKUP(E1188,'Product Master'!B:G,6,)</f>
        <v>#N/A</v>
      </c>
      <c r="E1188" s="24"/>
      <c r="F1188" s="24" t="s">
        <v>47</v>
      </c>
      <c r="G1188" s="24" t="str">
        <f>IFERROR(VLOOKUP(E1188,'Product Master'!B:E,3,),"-")</f>
        <v>-</v>
      </c>
      <c r="H1188" s="24" t="str">
        <f>IFERROR(VLOOKUP($E1188,'Product Master'!B:E,4,),"-")</f>
        <v>-</v>
      </c>
      <c r="I1188" s="24"/>
      <c r="J1188" s="25"/>
      <c r="K1188" s="67"/>
      <c r="L1188" s="24"/>
      <c r="M1188" s="24"/>
      <c r="N1188" s="24"/>
      <c r="O1188" s="24"/>
      <c r="P1188" s="49"/>
      <c r="Q1188" s="49">
        <f t="shared" si="41"/>
        <v>0</v>
      </c>
      <c r="R1188" s="24"/>
      <c r="S1188" s="66"/>
      <c r="T1188" s="56" t="e">
        <f>IF(ISBLANK(VLOOKUP($E1188,'Product Master'!B:F,5,FALSE)),"-",(VLOOKUP($E1188,'Product Master'!B:F,5,FALSE)))</f>
        <v>#N/A</v>
      </c>
      <c r="U1188" s="140"/>
    </row>
    <row r="1189" spans="1:21" ht="15">
      <c r="A1189" s="24">
        <f t="shared" si="40"/>
        <v>1188</v>
      </c>
      <c r="B1189" s="25"/>
      <c r="C1189" s="55" t="str">
        <f>IFERROR(VLOOKUP($E1189,'Product Master'!B:E,2,),"Enter Data in Product Master")</f>
        <v>Enter Data in Product Master</v>
      </c>
      <c r="D1189" s="24" t="e">
        <f>VLOOKUP(E1189,'Product Master'!B:G,6,)</f>
        <v>#N/A</v>
      </c>
      <c r="E1189" s="24"/>
      <c r="F1189" s="24" t="s">
        <v>47</v>
      </c>
      <c r="G1189" s="24" t="str">
        <f>IFERROR(VLOOKUP(E1189,'Product Master'!B:E,3,),"-")</f>
        <v>-</v>
      </c>
      <c r="H1189" s="24" t="str">
        <f>IFERROR(VLOOKUP($E1189,'Product Master'!B:E,4,),"-")</f>
        <v>-</v>
      </c>
      <c r="I1189" s="24"/>
      <c r="J1189" s="25"/>
      <c r="K1189" s="67"/>
      <c r="L1189" s="24"/>
      <c r="M1189" s="24"/>
      <c r="N1189" s="24"/>
      <c r="O1189" s="24"/>
      <c r="P1189" s="49"/>
      <c r="Q1189" s="49">
        <f t="shared" si="41"/>
        <v>0</v>
      </c>
      <c r="R1189" s="24"/>
      <c r="S1189" s="66"/>
      <c r="T1189" s="56" t="e">
        <f>IF(ISBLANK(VLOOKUP($E1189,'Product Master'!B:F,5,FALSE)),"-",(VLOOKUP($E1189,'Product Master'!B:F,5,FALSE)))</f>
        <v>#N/A</v>
      </c>
      <c r="U1189" s="140"/>
    </row>
    <row r="1190" spans="1:21" ht="15">
      <c r="A1190" s="24">
        <f t="shared" si="40"/>
        <v>1189</v>
      </c>
      <c r="B1190" s="25"/>
      <c r="C1190" s="55" t="str">
        <f>IFERROR(VLOOKUP($E1190,'Product Master'!B:E,2,),"Enter Data in Product Master")</f>
        <v>Enter Data in Product Master</v>
      </c>
      <c r="D1190" s="24" t="e">
        <f>VLOOKUP(E1190,'Product Master'!B:G,6,)</f>
        <v>#N/A</v>
      </c>
      <c r="E1190" s="24"/>
      <c r="F1190" s="24" t="s">
        <v>47</v>
      </c>
      <c r="G1190" s="24" t="str">
        <f>IFERROR(VLOOKUP(E1190,'Product Master'!B:E,3,),"-")</f>
        <v>-</v>
      </c>
      <c r="H1190" s="24" t="str">
        <f>IFERROR(VLOOKUP($E1190,'Product Master'!B:E,4,),"-")</f>
        <v>-</v>
      </c>
      <c r="I1190" s="24"/>
      <c r="J1190" s="25"/>
      <c r="K1190" s="67"/>
      <c r="L1190" s="24"/>
      <c r="M1190" s="24"/>
      <c r="N1190" s="24"/>
      <c r="O1190" s="24"/>
      <c r="P1190" s="49"/>
      <c r="Q1190" s="49">
        <f t="shared" si="41"/>
        <v>0</v>
      </c>
      <c r="R1190" s="24"/>
      <c r="S1190" s="66"/>
      <c r="T1190" s="56" t="e">
        <f>IF(ISBLANK(VLOOKUP($E1190,'Product Master'!B:F,5,FALSE)),"-",(VLOOKUP($E1190,'Product Master'!B:F,5,FALSE)))</f>
        <v>#N/A</v>
      </c>
      <c r="U1190" s="140"/>
    </row>
    <row r="1191" spans="1:21" ht="15">
      <c r="A1191" s="24">
        <f t="shared" si="40"/>
        <v>1190</v>
      </c>
      <c r="B1191" s="25"/>
      <c r="C1191" s="55" t="str">
        <f>IFERROR(VLOOKUP($E1191,'Product Master'!B:E,2,),"Enter Data in Product Master")</f>
        <v>Enter Data in Product Master</v>
      </c>
      <c r="D1191" s="24" t="e">
        <f>VLOOKUP(E1191,'Product Master'!B:G,6,)</f>
        <v>#N/A</v>
      </c>
      <c r="E1191" s="24"/>
      <c r="F1191" s="24" t="s">
        <v>47</v>
      </c>
      <c r="G1191" s="24" t="str">
        <f>IFERROR(VLOOKUP(E1191,'Product Master'!B:E,3,),"-")</f>
        <v>-</v>
      </c>
      <c r="H1191" s="24" t="str">
        <f>IFERROR(VLOOKUP($E1191,'Product Master'!B:E,4,),"-")</f>
        <v>-</v>
      </c>
      <c r="I1191" s="24"/>
      <c r="J1191" s="25"/>
      <c r="K1191" s="67"/>
      <c r="L1191" s="24"/>
      <c r="M1191" s="24"/>
      <c r="N1191" s="24"/>
      <c r="O1191" s="24"/>
      <c r="P1191" s="49"/>
      <c r="Q1191" s="49">
        <f t="shared" si="41"/>
        <v>0</v>
      </c>
      <c r="R1191" s="24"/>
      <c r="S1191" s="66"/>
      <c r="T1191" s="56" t="e">
        <f>IF(ISBLANK(VLOOKUP($E1191,'Product Master'!B:F,5,FALSE)),"-",(VLOOKUP($E1191,'Product Master'!B:F,5,FALSE)))</f>
        <v>#N/A</v>
      </c>
      <c r="U1191" s="140"/>
    </row>
    <row r="1192" spans="1:21" ht="15">
      <c r="A1192" s="24">
        <f t="shared" si="40"/>
        <v>1191</v>
      </c>
      <c r="B1192" s="25"/>
      <c r="C1192" s="55" t="str">
        <f>IFERROR(VLOOKUP($E1192,'Product Master'!B:E,2,),"Enter Data in Product Master")</f>
        <v>Enter Data in Product Master</v>
      </c>
      <c r="D1192" s="24" t="e">
        <f>VLOOKUP(E1192,'Product Master'!B:G,6,)</f>
        <v>#N/A</v>
      </c>
      <c r="E1192" s="24"/>
      <c r="F1192" s="24" t="s">
        <v>47</v>
      </c>
      <c r="G1192" s="24" t="str">
        <f>IFERROR(VLOOKUP(E1192,'Product Master'!B:E,3,),"-")</f>
        <v>-</v>
      </c>
      <c r="H1192" s="24" t="str">
        <f>IFERROR(VLOOKUP($E1192,'Product Master'!B:E,4,),"-")</f>
        <v>-</v>
      </c>
      <c r="I1192" s="24"/>
      <c r="J1192" s="25"/>
      <c r="K1192" s="67"/>
      <c r="L1192" s="24"/>
      <c r="M1192" s="24"/>
      <c r="N1192" s="24"/>
      <c r="O1192" s="24"/>
      <c r="P1192" s="49"/>
      <c r="Q1192" s="49">
        <f t="shared" si="41"/>
        <v>0</v>
      </c>
      <c r="R1192" s="24"/>
      <c r="S1192" s="66"/>
      <c r="T1192" s="56" t="e">
        <f>IF(ISBLANK(VLOOKUP($E1192,'Product Master'!B:F,5,FALSE)),"-",(VLOOKUP($E1192,'Product Master'!B:F,5,FALSE)))</f>
        <v>#N/A</v>
      </c>
      <c r="U1192" s="140"/>
    </row>
    <row r="1193" spans="1:21" ht="15">
      <c r="A1193" s="24">
        <f t="shared" si="40"/>
        <v>1192</v>
      </c>
      <c r="B1193" s="25"/>
      <c r="C1193" s="55" t="str">
        <f>IFERROR(VLOOKUP($E1193,'Product Master'!B:E,2,),"Enter Data in Product Master")</f>
        <v>Enter Data in Product Master</v>
      </c>
      <c r="D1193" s="24" t="e">
        <f>VLOOKUP(E1193,'Product Master'!B:G,6,)</f>
        <v>#N/A</v>
      </c>
      <c r="E1193" s="24"/>
      <c r="F1193" s="24" t="s">
        <v>47</v>
      </c>
      <c r="G1193" s="24" t="str">
        <f>IFERROR(VLOOKUP(E1193,'Product Master'!B:E,3,),"-")</f>
        <v>-</v>
      </c>
      <c r="H1193" s="24" t="str">
        <f>IFERROR(VLOOKUP($E1193,'Product Master'!B:E,4,),"-")</f>
        <v>-</v>
      </c>
      <c r="I1193" s="24"/>
      <c r="J1193" s="25"/>
      <c r="K1193" s="67"/>
      <c r="L1193" s="24"/>
      <c r="M1193" s="24"/>
      <c r="N1193" s="24"/>
      <c r="O1193" s="24"/>
      <c r="P1193" s="49"/>
      <c r="Q1193" s="49">
        <f t="shared" si="41"/>
        <v>0</v>
      </c>
      <c r="R1193" s="24"/>
      <c r="S1193" s="66"/>
      <c r="T1193" s="56" t="e">
        <f>IF(ISBLANK(VLOOKUP($E1193,'Product Master'!B:F,5,FALSE)),"-",(VLOOKUP($E1193,'Product Master'!B:F,5,FALSE)))</f>
        <v>#N/A</v>
      </c>
      <c r="U1193" s="140"/>
    </row>
    <row r="1194" spans="1:21" ht="15">
      <c r="A1194" s="24">
        <f t="shared" si="40"/>
        <v>1193</v>
      </c>
      <c r="B1194" s="25"/>
      <c r="C1194" s="55" t="str">
        <f>IFERROR(VLOOKUP($E1194,'Product Master'!B:E,2,),"Enter Data in Product Master")</f>
        <v>Enter Data in Product Master</v>
      </c>
      <c r="D1194" s="24" t="e">
        <f>VLOOKUP(E1194,'Product Master'!B:G,6,)</f>
        <v>#N/A</v>
      </c>
      <c r="E1194" s="24"/>
      <c r="F1194" s="24" t="s">
        <v>47</v>
      </c>
      <c r="G1194" s="24" t="str">
        <f>IFERROR(VLOOKUP(E1194,'Product Master'!B:E,3,),"-")</f>
        <v>-</v>
      </c>
      <c r="H1194" s="24" t="str">
        <f>IFERROR(VLOOKUP($E1194,'Product Master'!B:E,4,),"-")</f>
        <v>-</v>
      </c>
      <c r="I1194" s="24"/>
      <c r="J1194" s="25"/>
      <c r="K1194" s="67"/>
      <c r="L1194" s="24"/>
      <c r="M1194" s="24"/>
      <c r="N1194" s="24"/>
      <c r="O1194" s="24"/>
      <c r="P1194" s="49"/>
      <c r="Q1194" s="49">
        <f t="shared" si="41"/>
        <v>0</v>
      </c>
      <c r="R1194" s="24"/>
      <c r="S1194" s="66"/>
      <c r="T1194" s="56" t="e">
        <f>IF(ISBLANK(VLOOKUP($E1194,'Product Master'!B:F,5,FALSE)),"-",(VLOOKUP($E1194,'Product Master'!B:F,5,FALSE)))</f>
        <v>#N/A</v>
      </c>
      <c r="U1194" s="140"/>
    </row>
    <row r="1195" spans="1:21" ht="15">
      <c r="A1195" s="24">
        <f t="shared" si="40"/>
        <v>1194</v>
      </c>
      <c r="B1195" s="25"/>
      <c r="C1195" s="55" t="str">
        <f>IFERROR(VLOOKUP($E1195,'Product Master'!B:E,2,),"Enter Data in Product Master")</f>
        <v>Enter Data in Product Master</v>
      </c>
      <c r="D1195" s="24" t="e">
        <f>VLOOKUP(E1195,'Product Master'!B:G,6,)</f>
        <v>#N/A</v>
      </c>
      <c r="E1195" s="24"/>
      <c r="F1195" s="24" t="s">
        <v>47</v>
      </c>
      <c r="G1195" s="24" t="str">
        <f>IFERROR(VLOOKUP(E1195,'Product Master'!B:E,3,),"-")</f>
        <v>-</v>
      </c>
      <c r="H1195" s="24" t="str">
        <f>IFERROR(VLOOKUP($E1195,'Product Master'!B:E,4,),"-")</f>
        <v>-</v>
      </c>
      <c r="I1195" s="24"/>
      <c r="J1195" s="25"/>
      <c r="K1195" s="67"/>
      <c r="L1195" s="24"/>
      <c r="M1195" s="24"/>
      <c r="N1195" s="24"/>
      <c r="O1195" s="24"/>
      <c r="P1195" s="49"/>
      <c r="Q1195" s="49">
        <f t="shared" si="41"/>
        <v>0</v>
      </c>
      <c r="R1195" s="24"/>
      <c r="S1195" s="66"/>
      <c r="T1195" s="56" t="e">
        <f>IF(ISBLANK(VLOOKUP($E1195,'Product Master'!B:F,5,FALSE)),"-",(VLOOKUP($E1195,'Product Master'!B:F,5,FALSE)))</f>
        <v>#N/A</v>
      </c>
      <c r="U1195" s="140"/>
    </row>
    <row r="1196" spans="1:21" ht="15">
      <c r="A1196" s="24">
        <f t="shared" si="40"/>
        <v>1195</v>
      </c>
      <c r="B1196" s="25"/>
      <c r="C1196" s="55" t="str">
        <f>IFERROR(VLOOKUP($E1196,'Product Master'!B:E,2,),"Enter Data in Product Master")</f>
        <v>Enter Data in Product Master</v>
      </c>
      <c r="D1196" s="24" t="e">
        <f>VLOOKUP(E1196,'Product Master'!B:G,6,)</f>
        <v>#N/A</v>
      </c>
      <c r="E1196" s="24"/>
      <c r="F1196" s="24" t="s">
        <v>47</v>
      </c>
      <c r="G1196" s="24" t="str">
        <f>IFERROR(VLOOKUP(E1196,'Product Master'!B:E,3,),"-")</f>
        <v>-</v>
      </c>
      <c r="H1196" s="24" t="str">
        <f>IFERROR(VLOOKUP($E1196,'Product Master'!B:E,4,),"-")</f>
        <v>-</v>
      </c>
      <c r="I1196" s="24"/>
      <c r="J1196" s="25"/>
      <c r="K1196" s="67"/>
      <c r="L1196" s="24"/>
      <c r="M1196" s="24"/>
      <c r="N1196" s="24"/>
      <c r="O1196" s="24"/>
      <c r="P1196" s="49"/>
      <c r="Q1196" s="49">
        <f t="shared" si="41"/>
        <v>0</v>
      </c>
      <c r="R1196" s="24"/>
      <c r="S1196" s="66"/>
      <c r="T1196" s="56" t="e">
        <f>IF(ISBLANK(VLOOKUP($E1196,'Product Master'!B:F,5,FALSE)),"-",(VLOOKUP($E1196,'Product Master'!B:F,5,FALSE)))</f>
        <v>#N/A</v>
      </c>
      <c r="U1196" s="140"/>
    </row>
    <row r="1197" spans="1:21" ht="15">
      <c r="A1197" s="24">
        <f t="shared" si="40"/>
        <v>1196</v>
      </c>
      <c r="B1197" s="25"/>
      <c r="C1197" s="55" t="str">
        <f>IFERROR(VLOOKUP($E1197,'Product Master'!B:E,2,),"Enter Data in Product Master")</f>
        <v>Enter Data in Product Master</v>
      </c>
      <c r="D1197" s="24" t="e">
        <f>VLOOKUP(E1197,'Product Master'!B:G,6,)</f>
        <v>#N/A</v>
      </c>
      <c r="E1197" s="24"/>
      <c r="F1197" s="24" t="s">
        <v>47</v>
      </c>
      <c r="G1197" s="24" t="str">
        <f>IFERROR(VLOOKUP(E1197,'Product Master'!B:E,3,),"-")</f>
        <v>-</v>
      </c>
      <c r="H1197" s="24" t="str">
        <f>IFERROR(VLOOKUP($E1197,'Product Master'!B:E,4,),"-")</f>
        <v>-</v>
      </c>
      <c r="I1197" s="24"/>
      <c r="J1197" s="25"/>
      <c r="K1197" s="67"/>
      <c r="L1197" s="24"/>
      <c r="M1197" s="24"/>
      <c r="N1197" s="24"/>
      <c r="O1197" s="24"/>
      <c r="P1197" s="49"/>
      <c r="Q1197" s="49">
        <f t="shared" si="41"/>
        <v>0</v>
      </c>
      <c r="R1197" s="24"/>
      <c r="S1197" s="66"/>
      <c r="T1197" s="56" t="e">
        <f>IF(ISBLANK(VLOOKUP($E1197,'Product Master'!B:F,5,FALSE)),"-",(VLOOKUP($E1197,'Product Master'!B:F,5,FALSE)))</f>
        <v>#N/A</v>
      </c>
      <c r="U1197" s="140"/>
    </row>
    <row r="1198" spans="1:21" ht="15">
      <c r="A1198" s="24">
        <f t="shared" si="40"/>
        <v>1197</v>
      </c>
      <c r="B1198" s="25"/>
      <c r="C1198" s="55" t="str">
        <f>IFERROR(VLOOKUP($E1198,'Product Master'!B:E,2,),"Enter Data in Product Master")</f>
        <v>Enter Data in Product Master</v>
      </c>
      <c r="D1198" s="24" t="e">
        <f>VLOOKUP(E1198,'Product Master'!B:G,6,)</f>
        <v>#N/A</v>
      </c>
      <c r="E1198" s="24"/>
      <c r="F1198" s="24" t="s">
        <v>47</v>
      </c>
      <c r="G1198" s="24" t="str">
        <f>IFERROR(VLOOKUP(E1198,'Product Master'!B:E,3,),"-")</f>
        <v>-</v>
      </c>
      <c r="H1198" s="24" t="str">
        <f>IFERROR(VLOOKUP($E1198,'Product Master'!B:E,4,),"-")</f>
        <v>-</v>
      </c>
      <c r="I1198" s="24"/>
      <c r="J1198" s="25"/>
      <c r="K1198" s="67"/>
      <c r="L1198" s="24"/>
      <c r="M1198" s="24"/>
      <c r="N1198" s="24"/>
      <c r="O1198" s="24"/>
      <c r="P1198" s="49"/>
      <c r="Q1198" s="49">
        <f t="shared" si="41"/>
        <v>0</v>
      </c>
      <c r="R1198" s="24"/>
      <c r="S1198" s="66"/>
      <c r="T1198" s="56" t="e">
        <f>IF(ISBLANK(VLOOKUP($E1198,'Product Master'!B:F,5,FALSE)),"-",(VLOOKUP($E1198,'Product Master'!B:F,5,FALSE)))</f>
        <v>#N/A</v>
      </c>
      <c r="U1198" s="140"/>
    </row>
    <row r="1199" spans="1:21" ht="15">
      <c r="A1199" s="24">
        <f t="shared" si="40"/>
        <v>1198</v>
      </c>
      <c r="B1199" s="25"/>
      <c r="C1199" s="55" t="str">
        <f>IFERROR(VLOOKUP($E1199,'Product Master'!B:E,2,),"Enter Data in Product Master")</f>
        <v>Enter Data in Product Master</v>
      </c>
      <c r="D1199" s="24" t="e">
        <f>VLOOKUP(E1199,'Product Master'!B:G,6,)</f>
        <v>#N/A</v>
      </c>
      <c r="E1199" s="24"/>
      <c r="F1199" s="24" t="s">
        <v>47</v>
      </c>
      <c r="G1199" s="24" t="str">
        <f>IFERROR(VLOOKUP(E1199,'Product Master'!B:E,3,),"-")</f>
        <v>-</v>
      </c>
      <c r="H1199" s="24" t="str">
        <f>IFERROR(VLOOKUP($E1199,'Product Master'!B:E,4,),"-")</f>
        <v>-</v>
      </c>
      <c r="I1199" s="24"/>
      <c r="J1199" s="25"/>
      <c r="K1199" s="67"/>
      <c r="L1199" s="24"/>
      <c r="M1199" s="24"/>
      <c r="N1199" s="24"/>
      <c r="O1199" s="24"/>
      <c r="P1199" s="49"/>
      <c r="Q1199" s="49">
        <f t="shared" si="41"/>
        <v>0</v>
      </c>
      <c r="R1199" s="24"/>
      <c r="S1199" s="66"/>
      <c r="T1199" s="56" t="e">
        <f>IF(ISBLANK(VLOOKUP($E1199,'Product Master'!B:F,5,FALSE)),"-",(VLOOKUP($E1199,'Product Master'!B:F,5,FALSE)))</f>
        <v>#N/A</v>
      </c>
      <c r="U1199" s="140"/>
    </row>
    <row r="1200" spans="1:21" ht="15">
      <c r="A1200" s="24">
        <f t="shared" si="40"/>
        <v>1199</v>
      </c>
      <c r="B1200" s="25"/>
      <c r="C1200" s="55" t="str">
        <f>IFERROR(VLOOKUP($E1200,'Product Master'!B:E,2,),"Enter Data in Product Master")</f>
        <v>Enter Data in Product Master</v>
      </c>
      <c r="D1200" s="24" t="e">
        <f>VLOOKUP(E1200,'Product Master'!B:G,6,)</f>
        <v>#N/A</v>
      </c>
      <c r="E1200" s="24"/>
      <c r="F1200" s="24" t="s">
        <v>47</v>
      </c>
      <c r="G1200" s="24" t="str">
        <f>IFERROR(VLOOKUP(E1200,'Product Master'!B:E,3,),"-")</f>
        <v>-</v>
      </c>
      <c r="H1200" s="24" t="str">
        <f>IFERROR(VLOOKUP($E1200,'Product Master'!B:E,4,),"-")</f>
        <v>-</v>
      </c>
      <c r="I1200" s="24"/>
      <c r="J1200" s="25"/>
      <c r="K1200" s="67"/>
      <c r="L1200" s="24"/>
      <c r="M1200" s="24"/>
      <c r="N1200" s="24"/>
      <c r="O1200" s="24"/>
      <c r="P1200" s="49"/>
      <c r="Q1200" s="49">
        <f t="shared" si="41"/>
        <v>0</v>
      </c>
      <c r="R1200" s="24"/>
      <c r="S1200" s="66"/>
      <c r="T1200" s="56" t="e">
        <f>IF(ISBLANK(VLOOKUP($E1200,'Product Master'!B:F,5,FALSE)),"-",(VLOOKUP($E1200,'Product Master'!B:F,5,FALSE)))</f>
        <v>#N/A</v>
      </c>
      <c r="U1200" s="140"/>
    </row>
    <row r="1201" spans="1:21" ht="15">
      <c r="A1201" s="24">
        <f t="shared" si="40"/>
        <v>1200</v>
      </c>
      <c r="B1201" s="25"/>
      <c r="C1201" s="55" t="str">
        <f>IFERROR(VLOOKUP($E1201,'Product Master'!B:E,2,),"Enter Data in Product Master")</f>
        <v>Enter Data in Product Master</v>
      </c>
      <c r="D1201" s="24" t="e">
        <f>VLOOKUP(E1201,'Product Master'!B:G,6,)</f>
        <v>#N/A</v>
      </c>
      <c r="E1201" s="24"/>
      <c r="F1201" s="24" t="s">
        <v>47</v>
      </c>
      <c r="G1201" s="24" t="str">
        <f>IFERROR(VLOOKUP(E1201,'Product Master'!B:E,3,),"-")</f>
        <v>-</v>
      </c>
      <c r="H1201" s="24" t="str">
        <f>IFERROR(VLOOKUP($E1201,'Product Master'!B:E,4,),"-")</f>
        <v>-</v>
      </c>
      <c r="I1201" s="24"/>
      <c r="J1201" s="25"/>
      <c r="K1201" s="67"/>
      <c r="L1201" s="24"/>
      <c r="M1201" s="24"/>
      <c r="N1201" s="24"/>
      <c r="O1201" s="24"/>
      <c r="P1201" s="49"/>
      <c r="Q1201" s="49">
        <f t="shared" si="41"/>
        <v>0</v>
      </c>
      <c r="R1201" s="24"/>
      <c r="S1201" s="66"/>
      <c r="T1201" s="56" t="e">
        <f>IF(ISBLANK(VLOOKUP($E1201,'Product Master'!B:F,5,FALSE)),"-",(VLOOKUP($E1201,'Product Master'!B:F,5,FALSE)))</f>
        <v>#N/A</v>
      </c>
      <c r="U1201" s="140"/>
    </row>
    <row r="1202" spans="1:21" ht="15">
      <c r="A1202" s="24">
        <f t="shared" si="40"/>
        <v>1201</v>
      </c>
      <c r="B1202" s="25"/>
      <c r="C1202" s="55" t="str">
        <f>IFERROR(VLOOKUP($E1202,'Product Master'!B:E,2,),"Enter Data in Product Master")</f>
        <v>Enter Data in Product Master</v>
      </c>
      <c r="D1202" s="24" t="e">
        <f>VLOOKUP(E1202,'Product Master'!B:G,6,)</f>
        <v>#N/A</v>
      </c>
      <c r="E1202" s="24"/>
      <c r="F1202" s="24" t="s">
        <v>47</v>
      </c>
      <c r="G1202" s="24" t="str">
        <f>IFERROR(VLOOKUP(E1202,'Product Master'!B:E,3,),"-")</f>
        <v>-</v>
      </c>
      <c r="H1202" s="24" t="str">
        <f>IFERROR(VLOOKUP($E1202,'Product Master'!B:E,4,),"-")</f>
        <v>-</v>
      </c>
      <c r="I1202" s="24"/>
      <c r="J1202" s="25"/>
      <c r="K1202" s="67"/>
      <c r="L1202" s="24"/>
      <c r="M1202" s="24"/>
      <c r="N1202" s="24"/>
      <c r="O1202" s="24"/>
      <c r="P1202" s="49"/>
      <c r="Q1202" s="49">
        <f t="shared" si="41"/>
        <v>0</v>
      </c>
      <c r="R1202" s="24"/>
      <c r="S1202" s="66"/>
      <c r="T1202" s="56" t="e">
        <f>IF(ISBLANK(VLOOKUP($E1202,'Product Master'!B:F,5,FALSE)),"-",(VLOOKUP($E1202,'Product Master'!B:F,5,FALSE)))</f>
        <v>#N/A</v>
      </c>
      <c r="U1202" s="140"/>
    </row>
    <row r="1203" spans="1:21" ht="15">
      <c r="A1203" s="24">
        <f t="shared" si="40"/>
        <v>1202</v>
      </c>
      <c r="B1203" s="25"/>
      <c r="C1203" s="55" t="str">
        <f>IFERROR(VLOOKUP($E1203,'Product Master'!B:E,2,),"Enter Data in Product Master")</f>
        <v>Enter Data in Product Master</v>
      </c>
      <c r="D1203" s="24" t="e">
        <f>VLOOKUP(E1203,'Product Master'!B:G,6,)</f>
        <v>#N/A</v>
      </c>
      <c r="E1203" s="24"/>
      <c r="F1203" s="24" t="s">
        <v>47</v>
      </c>
      <c r="G1203" s="24" t="str">
        <f>IFERROR(VLOOKUP(E1203,'Product Master'!B:E,3,),"-")</f>
        <v>-</v>
      </c>
      <c r="H1203" s="24" t="str">
        <f>IFERROR(VLOOKUP($E1203,'Product Master'!B:E,4,),"-")</f>
        <v>-</v>
      </c>
      <c r="I1203" s="24"/>
      <c r="J1203" s="25"/>
      <c r="K1203" s="67"/>
      <c r="L1203" s="24"/>
      <c r="M1203" s="24"/>
      <c r="N1203" s="24"/>
      <c r="O1203" s="24"/>
      <c r="P1203" s="49"/>
      <c r="Q1203" s="49">
        <f t="shared" si="41"/>
        <v>0</v>
      </c>
      <c r="R1203" s="24"/>
      <c r="S1203" s="66"/>
      <c r="T1203" s="56" t="e">
        <f>IF(ISBLANK(VLOOKUP($E1203,'Product Master'!B:F,5,FALSE)),"-",(VLOOKUP($E1203,'Product Master'!B:F,5,FALSE)))</f>
        <v>#N/A</v>
      </c>
      <c r="U1203" s="140"/>
    </row>
    <row r="1204" spans="1:21" ht="15">
      <c r="A1204" s="24">
        <f t="shared" si="40"/>
        <v>1203</v>
      </c>
      <c r="B1204" s="25"/>
      <c r="C1204" s="55" t="str">
        <f>IFERROR(VLOOKUP($E1204,'Product Master'!B:E,2,),"Enter Data in Product Master")</f>
        <v>Enter Data in Product Master</v>
      </c>
      <c r="D1204" s="24" t="e">
        <f>VLOOKUP(E1204,'Product Master'!B:G,6,)</f>
        <v>#N/A</v>
      </c>
      <c r="E1204" s="24"/>
      <c r="F1204" s="24" t="s">
        <v>47</v>
      </c>
      <c r="G1204" s="24" t="str">
        <f>IFERROR(VLOOKUP(E1204,'Product Master'!B:E,3,),"-")</f>
        <v>-</v>
      </c>
      <c r="H1204" s="24" t="str">
        <f>IFERROR(VLOOKUP($E1204,'Product Master'!B:E,4,),"-")</f>
        <v>-</v>
      </c>
      <c r="I1204" s="24"/>
      <c r="J1204" s="25"/>
      <c r="K1204" s="67"/>
      <c r="L1204" s="24"/>
      <c r="M1204" s="24"/>
      <c r="N1204" s="24"/>
      <c r="O1204" s="24"/>
      <c r="P1204" s="49"/>
      <c r="Q1204" s="49">
        <f t="shared" si="41"/>
        <v>0</v>
      </c>
      <c r="R1204" s="24"/>
      <c r="S1204" s="66"/>
      <c r="T1204" s="56" t="e">
        <f>IF(ISBLANK(VLOOKUP($E1204,'Product Master'!B:F,5,FALSE)),"-",(VLOOKUP($E1204,'Product Master'!B:F,5,FALSE)))</f>
        <v>#N/A</v>
      </c>
      <c r="U1204" s="140"/>
    </row>
    <row r="1205" spans="1:21" ht="15">
      <c r="A1205" s="24">
        <f t="shared" si="40"/>
        <v>1204</v>
      </c>
      <c r="B1205" s="25"/>
      <c r="C1205" s="55" t="str">
        <f>IFERROR(VLOOKUP($E1205,'Product Master'!B:E,2,),"Enter Data in Product Master")</f>
        <v>Enter Data in Product Master</v>
      </c>
      <c r="D1205" s="24" t="e">
        <f>VLOOKUP(E1205,'Product Master'!B:G,6,)</f>
        <v>#N/A</v>
      </c>
      <c r="E1205" s="24"/>
      <c r="F1205" s="24" t="s">
        <v>47</v>
      </c>
      <c r="G1205" s="24" t="str">
        <f>IFERROR(VLOOKUP(E1205,'Product Master'!B:E,3,),"-")</f>
        <v>-</v>
      </c>
      <c r="H1205" s="24" t="str">
        <f>IFERROR(VLOOKUP($E1205,'Product Master'!B:E,4,),"-")</f>
        <v>-</v>
      </c>
      <c r="I1205" s="24"/>
      <c r="J1205" s="25"/>
      <c r="K1205" s="67"/>
      <c r="L1205" s="24"/>
      <c r="M1205" s="24"/>
      <c r="N1205" s="24"/>
      <c r="O1205" s="24"/>
      <c r="P1205" s="49"/>
      <c r="Q1205" s="49">
        <f t="shared" si="41"/>
        <v>0</v>
      </c>
      <c r="R1205" s="24"/>
      <c r="S1205" s="66"/>
      <c r="T1205" s="56" t="e">
        <f>IF(ISBLANK(VLOOKUP($E1205,'Product Master'!B:F,5,FALSE)),"-",(VLOOKUP($E1205,'Product Master'!B:F,5,FALSE)))</f>
        <v>#N/A</v>
      </c>
      <c r="U1205" s="140"/>
    </row>
    <row r="1206" spans="1:21" ht="15">
      <c r="A1206" s="24">
        <f t="shared" si="40"/>
        <v>1205</v>
      </c>
      <c r="B1206" s="25"/>
      <c r="C1206" s="55" t="str">
        <f>IFERROR(VLOOKUP($E1206,'Product Master'!B:E,2,),"Enter Data in Product Master")</f>
        <v>Enter Data in Product Master</v>
      </c>
      <c r="D1206" s="24" t="e">
        <f>VLOOKUP(E1206,'Product Master'!B:G,6,)</f>
        <v>#N/A</v>
      </c>
      <c r="E1206" s="24"/>
      <c r="F1206" s="24" t="s">
        <v>47</v>
      </c>
      <c r="G1206" s="24" t="str">
        <f>IFERROR(VLOOKUP(E1206,'Product Master'!B:E,3,),"-")</f>
        <v>-</v>
      </c>
      <c r="H1206" s="24" t="str">
        <f>IFERROR(VLOOKUP($E1206,'Product Master'!B:E,4,),"-")</f>
        <v>-</v>
      </c>
      <c r="I1206" s="24"/>
      <c r="J1206" s="25"/>
      <c r="K1206" s="67"/>
      <c r="L1206" s="24"/>
      <c r="M1206" s="24"/>
      <c r="N1206" s="24"/>
      <c r="O1206" s="24"/>
      <c r="P1206" s="49"/>
      <c r="Q1206" s="49">
        <f t="shared" si="41"/>
        <v>0</v>
      </c>
      <c r="R1206" s="24"/>
      <c r="S1206" s="66"/>
      <c r="T1206" s="56" t="e">
        <f>IF(ISBLANK(VLOOKUP($E1206,'Product Master'!B:F,5,FALSE)),"-",(VLOOKUP($E1206,'Product Master'!B:F,5,FALSE)))</f>
        <v>#N/A</v>
      </c>
      <c r="U1206" s="140"/>
    </row>
    <row r="1207" spans="1:21" ht="15">
      <c r="A1207" s="24">
        <f t="shared" si="40"/>
        <v>1206</v>
      </c>
      <c r="B1207" s="25"/>
      <c r="C1207" s="55" t="str">
        <f>IFERROR(VLOOKUP($E1207,'Product Master'!B:E,2,),"Enter Data in Product Master")</f>
        <v>Enter Data in Product Master</v>
      </c>
      <c r="D1207" s="24" t="e">
        <f>VLOOKUP(E1207,'Product Master'!B:G,6,)</f>
        <v>#N/A</v>
      </c>
      <c r="E1207" s="24"/>
      <c r="F1207" s="24" t="s">
        <v>47</v>
      </c>
      <c r="G1207" s="24" t="str">
        <f>IFERROR(VLOOKUP(E1207,'Product Master'!B:E,3,),"-")</f>
        <v>-</v>
      </c>
      <c r="H1207" s="24" t="str">
        <f>IFERROR(VLOOKUP($E1207,'Product Master'!B:E,4,),"-")</f>
        <v>-</v>
      </c>
      <c r="I1207" s="24"/>
      <c r="J1207" s="25"/>
      <c r="K1207" s="67"/>
      <c r="L1207" s="24"/>
      <c r="M1207" s="24"/>
      <c r="N1207" s="24"/>
      <c r="O1207" s="24"/>
      <c r="P1207" s="49"/>
      <c r="Q1207" s="49">
        <f t="shared" si="41"/>
        <v>0</v>
      </c>
      <c r="R1207" s="24"/>
      <c r="S1207" s="66"/>
      <c r="T1207" s="56" t="e">
        <f>IF(ISBLANK(VLOOKUP($E1207,'Product Master'!B:F,5,FALSE)),"-",(VLOOKUP($E1207,'Product Master'!B:F,5,FALSE)))</f>
        <v>#N/A</v>
      </c>
      <c r="U1207" s="140"/>
    </row>
    <row r="1208" spans="1:21" ht="15">
      <c r="A1208" s="24">
        <f t="shared" si="40"/>
        <v>1207</v>
      </c>
      <c r="B1208" s="25"/>
      <c r="C1208" s="55" t="str">
        <f>IFERROR(VLOOKUP($E1208,'Product Master'!B:E,2,),"Enter Data in Product Master")</f>
        <v>Enter Data in Product Master</v>
      </c>
      <c r="D1208" s="24" t="e">
        <f>VLOOKUP(E1208,'Product Master'!B:G,6,)</f>
        <v>#N/A</v>
      </c>
      <c r="E1208" s="24"/>
      <c r="F1208" s="24" t="s">
        <v>47</v>
      </c>
      <c r="G1208" s="24" t="str">
        <f>IFERROR(VLOOKUP(E1208,'Product Master'!B:E,3,),"-")</f>
        <v>-</v>
      </c>
      <c r="H1208" s="24" t="str">
        <f>IFERROR(VLOOKUP($E1208,'Product Master'!B:E,4,),"-")</f>
        <v>-</v>
      </c>
      <c r="I1208" s="24"/>
      <c r="J1208" s="25"/>
      <c r="K1208" s="67"/>
      <c r="L1208" s="24"/>
      <c r="M1208" s="24"/>
      <c r="N1208" s="24"/>
      <c r="O1208" s="24"/>
      <c r="P1208" s="49"/>
      <c r="Q1208" s="49">
        <f t="shared" si="41"/>
        <v>0</v>
      </c>
      <c r="R1208" s="24"/>
      <c r="S1208" s="66"/>
      <c r="T1208" s="56" t="e">
        <f>IF(ISBLANK(VLOOKUP($E1208,'Product Master'!B:F,5,FALSE)),"-",(VLOOKUP($E1208,'Product Master'!B:F,5,FALSE)))</f>
        <v>#N/A</v>
      </c>
      <c r="U1208" s="140"/>
    </row>
    <row r="1209" spans="1:21" ht="15">
      <c r="A1209" s="24">
        <f t="shared" si="40"/>
        <v>1208</v>
      </c>
      <c r="B1209" s="25"/>
      <c r="C1209" s="55" t="str">
        <f>IFERROR(VLOOKUP($E1209,'Product Master'!B:E,2,),"Enter Data in Product Master")</f>
        <v>Enter Data in Product Master</v>
      </c>
      <c r="D1209" s="24" t="e">
        <f>VLOOKUP(E1209,'Product Master'!B:G,6,)</f>
        <v>#N/A</v>
      </c>
      <c r="E1209" s="24"/>
      <c r="F1209" s="24" t="s">
        <v>47</v>
      </c>
      <c r="G1209" s="24" t="str">
        <f>IFERROR(VLOOKUP(E1209,'Product Master'!B:E,3,),"-")</f>
        <v>-</v>
      </c>
      <c r="H1209" s="24" t="str">
        <f>IFERROR(VLOOKUP($E1209,'Product Master'!B:E,4,),"-")</f>
        <v>-</v>
      </c>
      <c r="I1209" s="24"/>
      <c r="J1209" s="25"/>
      <c r="K1209" s="67"/>
      <c r="L1209" s="24"/>
      <c r="M1209" s="24"/>
      <c r="N1209" s="24"/>
      <c r="O1209" s="24"/>
      <c r="P1209" s="49"/>
      <c r="Q1209" s="49">
        <f t="shared" si="41"/>
        <v>0</v>
      </c>
      <c r="R1209" s="24"/>
      <c r="S1209" s="66"/>
      <c r="T1209" s="56" t="e">
        <f>IF(ISBLANK(VLOOKUP($E1209,'Product Master'!B:F,5,FALSE)),"-",(VLOOKUP($E1209,'Product Master'!B:F,5,FALSE)))</f>
        <v>#N/A</v>
      </c>
      <c r="U1209" s="140"/>
    </row>
    <row r="1210" spans="1:21" ht="15">
      <c r="A1210" s="24">
        <f t="shared" si="40"/>
        <v>1209</v>
      </c>
      <c r="B1210" s="25"/>
      <c r="C1210" s="55" t="str">
        <f>IFERROR(VLOOKUP($E1210,'Product Master'!B:E,2,),"Enter Data in Product Master")</f>
        <v>Enter Data in Product Master</v>
      </c>
      <c r="D1210" s="24" t="e">
        <f>VLOOKUP(E1210,'Product Master'!B:G,6,)</f>
        <v>#N/A</v>
      </c>
      <c r="E1210" s="24"/>
      <c r="F1210" s="24" t="s">
        <v>47</v>
      </c>
      <c r="G1210" s="24" t="str">
        <f>IFERROR(VLOOKUP(E1210,'Product Master'!B:E,3,),"-")</f>
        <v>-</v>
      </c>
      <c r="H1210" s="24" t="str">
        <f>IFERROR(VLOOKUP($E1210,'Product Master'!B:E,4,),"-")</f>
        <v>-</v>
      </c>
      <c r="I1210" s="24"/>
      <c r="J1210" s="25"/>
      <c r="K1210" s="67"/>
      <c r="L1210" s="24"/>
      <c r="M1210" s="24"/>
      <c r="N1210" s="24"/>
      <c r="O1210" s="24"/>
      <c r="P1210" s="49"/>
      <c r="Q1210" s="49">
        <f t="shared" si="41"/>
        <v>0</v>
      </c>
      <c r="R1210" s="24"/>
      <c r="S1210" s="66"/>
      <c r="T1210" s="56" t="e">
        <f>IF(ISBLANK(VLOOKUP($E1210,'Product Master'!B:F,5,FALSE)),"-",(VLOOKUP($E1210,'Product Master'!B:F,5,FALSE)))</f>
        <v>#N/A</v>
      </c>
      <c r="U1210" s="140"/>
    </row>
    <row r="1211" spans="1:21" ht="15">
      <c r="A1211" s="24">
        <f t="shared" si="40"/>
        <v>1210</v>
      </c>
      <c r="B1211" s="25"/>
      <c r="C1211" s="55" t="str">
        <f>IFERROR(VLOOKUP($E1211,'Product Master'!B:E,2,),"Enter Data in Product Master")</f>
        <v>Enter Data in Product Master</v>
      </c>
      <c r="D1211" s="24" t="e">
        <f>VLOOKUP(E1211,'Product Master'!B:G,6,)</f>
        <v>#N/A</v>
      </c>
      <c r="E1211" s="24"/>
      <c r="F1211" s="24" t="s">
        <v>47</v>
      </c>
      <c r="G1211" s="24" t="str">
        <f>IFERROR(VLOOKUP(E1211,'Product Master'!B:E,3,),"-")</f>
        <v>-</v>
      </c>
      <c r="H1211" s="24" t="str">
        <f>IFERROR(VLOOKUP($E1211,'Product Master'!B:E,4,),"-")</f>
        <v>-</v>
      </c>
      <c r="I1211" s="24"/>
      <c r="J1211" s="25"/>
      <c r="K1211" s="67"/>
      <c r="L1211" s="24"/>
      <c r="M1211" s="24"/>
      <c r="N1211" s="24"/>
      <c r="O1211" s="24"/>
      <c r="P1211" s="49"/>
      <c r="Q1211" s="49">
        <f t="shared" si="41"/>
        <v>0</v>
      </c>
      <c r="R1211" s="24"/>
      <c r="S1211" s="66"/>
      <c r="T1211" s="56" t="e">
        <f>IF(ISBLANK(VLOOKUP($E1211,'Product Master'!B:F,5,FALSE)),"-",(VLOOKUP($E1211,'Product Master'!B:F,5,FALSE)))</f>
        <v>#N/A</v>
      </c>
      <c r="U1211" s="140"/>
    </row>
    <row r="1212" spans="1:21" ht="15">
      <c r="A1212" s="24">
        <f t="shared" si="40"/>
        <v>1211</v>
      </c>
      <c r="B1212" s="25"/>
      <c r="C1212" s="55" t="str">
        <f>IFERROR(VLOOKUP($E1212,'Product Master'!B:E,2,),"Enter Data in Product Master")</f>
        <v>Enter Data in Product Master</v>
      </c>
      <c r="D1212" s="24" t="e">
        <f>VLOOKUP(E1212,'Product Master'!B:G,6,)</f>
        <v>#N/A</v>
      </c>
      <c r="E1212" s="24"/>
      <c r="F1212" s="24" t="s">
        <v>47</v>
      </c>
      <c r="G1212" s="24" t="str">
        <f>IFERROR(VLOOKUP(E1212,'Product Master'!B:E,3,),"-")</f>
        <v>-</v>
      </c>
      <c r="H1212" s="24" t="str">
        <f>IFERROR(VLOOKUP($E1212,'Product Master'!B:E,4,),"-")</f>
        <v>-</v>
      </c>
      <c r="I1212" s="24"/>
      <c r="J1212" s="25"/>
      <c r="K1212" s="67"/>
      <c r="L1212" s="24"/>
      <c r="M1212" s="24"/>
      <c r="N1212" s="24"/>
      <c r="O1212" s="24"/>
      <c r="P1212" s="49"/>
      <c r="Q1212" s="49">
        <f t="shared" si="41"/>
        <v>0</v>
      </c>
      <c r="R1212" s="24"/>
      <c r="S1212" s="66"/>
      <c r="T1212" s="56" t="e">
        <f>IF(ISBLANK(VLOOKUP($E1212,'Product Master'!B:F,5,FALSE)),"-",(VLOOKUP($E1212,'Product Master'!B:F,5,FALSE)))</f>
        <v>#N/A</v>
      </c>
      <c r="U1212" s="140"/>
    </row>
    <row r="1213" spans="1:21" ht="15">
      <c r="A1213" s="24">
        <f t="shared" si="40"/>
        <v>1212</v>
      </c>
      <c r="B1213" s="25"/>
      <c r="C1213" s="55" t="str">
        <f>IFERROR(VLOOKUP($E1213,'Product Master'!B:E,2,),"Enter Data in Product Master")</f>
        <v>Enter Data in Product Master</v>
      </c>
      <c r="D1213" s="24" t="e">
        <f>VLOOKUP(E1213,'Product Master'!B:G,6,)</f>
        <v>#N/A</v>
      </c>
      <c r="E1213" s="24"/>
      <c r="F1213" s="24" t="s">
        <v>47</v>
      </c>
      <c r="G1213" s="24" t="str">
        <f>IFERROR(VLOOKUP(E1213,'Product Master'!B:E,3,),"-")</f>
        <v>-</v>
      </c>
      <c r="H1213" s="24" t="str">
        <f>IFERROR(VLOOKUP($E1213,'Product Master'!B:E,4,),"-")</f>
        <v>-</v>
      </c>
      <c r="I1213" s="24"/>
      <c r="J1213" s="25"/>
      <c r="K1213" s="67"/>
      <c r="L1213" s="24"/>
      <c r="M1213" s="24"/>
      <c r="N1213" s="24"/>
      <c r="O1213" s="24"/>
      <c r="P1213" s="49"/>
      <c r="Q1213" s="49">
        <f t="shared" si="41"/>
        <v>0</v>
      </c>
      <c r="R1213" s="24"/>
      <c r="S1213" s="66"/>
      <c r="T1213" s="56" t="e">
        <f>IF(ISBLANK(VLOOKUP($E1213,'Product Master'!B:F,5,FALSE)),"-",(VLOOKUP($E1213,'Product Master'!B:F,5,FALSE)))</f>
        <v>#N/A</v>
      </c>
      <c r="U1213" s="140"/>
    </row>
    <row r="1214" spans="1:21" ht="15">
      <c r="A1214" s="24">
        <f t="shared" si="40"/>
        <v>1213</v>
      </c>
      <c r="B1214" s="25"/>
      <c r="C1214" s="55" t="str">
        <f>IFERROR(VLOOKUP($E1214,'Product Master'!B:E,2,),"Enter Data in Product Master")</f>
        <v>Enter Data in Product Master</v>
      </c>
      <c r="D1214" s="24" t="e">
        <f>VLOOKUP(E1214,'Product Master'!B:G,6,)</f>
        <v>#N/A</v>
      </c>
      <c r="E1214" s="24"/>
      <c r="F1214" s="24" t="s">
        <v>47</v>
      </c>
      <c r="G1214" s="24" t="str">
        <f>IFERROR(VLOOKUP(E1214,'Product Master'!B:E,3,),"-")</f>
        <v>-</v>
      </c>
      <c r="H1214" s="24" t="str">
        <f>IFERROR(VLOOKUP($E1214,'Product Master'!B:E,4,),"-")</f>
        <v>-</v>
      </c>
      <c r="I1214" s="24"/>
      <c r="J1214" s="25"/>
      <c r="K1214" s="67"/>
      <c r="L1214" s="24"/>
      <c r="M1214" s="24"/>
      <c r="N1214" s="24"/>
      <c r="O1214" s="24"/>
      <c r="P1214" s="49"/>
      <c r="Q1214" s="49">
        <f t="shared" si="41"/>
        <v>0</v>
      </c>
      <c r="R1214" s="24"/>
      <c r="S1214" s="66"/>
      <c r="T1214" s="56" t="e">
        <f>IF(ISBLANK(VLOOKUP($E1214,'Product Master'!B:F,5,FALSE)),"-",(VLOOKUP($E1214,'Product Master'!B:F,5,FALSE)))</f>
        <v>#N/A</v>
      </c>
      <c r="U1214" s="140"/>
    </row>
    <row r="1215" spans="1:21" ht="15">
      <c r="A1215" s="24">
        <f t="shared" si="40"/>
        <v>1214</v>
      </c>
      <c r="B1215" s="25"/>
      <c r="C1215" s="55" t="str">
        <f>IFERROR(VLOOKUP($E1215,'Product Master'!B:E,2,),"Enter Data in Product Master")</f>
        <v>Enter Data in Product Master</v>
      </c>
      <c r="D1215" s="24" t="e">
        <f>VLOOKUP(E1215,'Product Master'!B:G,6,)</f>
        <v>#N/A</v>
      </c>
      <c r="E1215" s="24"/>
      <c r="F1215" s="24" t="s">
        <v>47</v>
      </c>
      <c r="G1215" s="24" t="str">
        <f>IFERROR(VLOOKUP(E1215,'Product Master'!B:E,3,),"-")</f>
        <v>-</v>
      </c>
      <c r="H1215" s="24" t="str">
        <f>IFERROR(VLOOKUP($E1215,'Product Master'!B:E,4,),"-")</f>
        <v>-</v>
      </c>
      <c r="I1215" s="24"/>
      <c r="J1215" s="25"/>
      <c r="K1215" s="67"/>
      <c r="L1215" s="24"/>
      <c r="M1215" s="24"/>
      <c r="N1215" s="24"/>
      <c r="O1215" s="24"/>
      <c r="P1215" s="49"/>
      <c r="Q1215" s="49">
        <f t="shared" si="41"/>
        <v>0</v>
      </c>
      <c r="R1215" s="24"/>
      <c r="S1215" s="66"/>
      <c r="T1215" s="56" t="e">
        <f>IF(ISBLANK(VLOOKUP($E1215,'Product Master'!B:F,5,FALSE)),"-",(VLOOKUP($E1215,'Product Master'!B:F,5,FALSE)))</f>
        <v>#N/A</v>
      </c>
      <c r="U1215" s="140"/>
    </row>
    <row r="1216" spans="1:21" ht="15">
      <c r="A1216" s="24">
        <f t="shared" si="40"/>
        <v>1215</v>
      </c>
      <c r="B1216" s="25"/>
      <c r="C1216" s="55" t="str">
        <f>IFERROR(VLOOKUP($E1216,'Product Master'!B:E,2,),"Enter Data in Product Master")</f>
        <v>Enter Data in Product Master</v>
      </c>
      <c r="D1216" s="24" t="e">
        <f>VLOOKUP(E1216,'Product Master'!B:G,6,)</f>
        <v>#N/A</v>
      </c>
      <c r="E1216" s="24"/>
      <c r="F1216" s="24" t="s">
        <v>47</v>
      </c>
      <c r="G1216" s="24" t="str">
        <f>IFERROR(VLOOKUP(E1216,'Product Master'!B:E,3,),"-")</f>
        <v>-</v>
      </c>
      <c r="H1216" s="24" t="str">
        <f>IFERROR(VLOOKUP($E1216,'Product Master'!B:E,4,),"-")</f>
        <v>-</v>
      </c>
      <c r="I1216" s="24"/>
      <c r="J1216" s="25"/>
      <c r="K1216" s="67"/>
      <c r="L1216" s="24"/>
      <c r="M1216" s="24"/>
      <c r="N1216" s="24"/>
      <c r="O1216" s="24"/>
      <c r="P1216" s="49"/>
      <c r="Q1216" s="49">
        <f t="shared" si="41"/>
        <v>0</v>
      </c>
      <c r="R1216" s="24"/>
      <c r="S1216" s="66"/>
      <c r="T1216" s="56" t="e">
        <f>IF(ISBLANK(VLOOKUP($E1216,'Product Master'!B:F,5,FALSE)),"-",(VLOOKUP($E1216,'Product Master'!B:F,5,FALSE)))</f>
        <v>#N/A</v>
      </c>
      <c r="U1216" s="140"/>
    </row>
    <row r="1217" spans="1:21" ht="15">
      <c r="A1217" s="24">
        <f t="shared" si="40"/>
        <v>1216</v>
      </c>
      <c r="B1217" s="25"/>
      <c r="C1217" s="55" t="str">
        <f>IFERROR(VLOOKUP($E1217,'Product Master'!B:E,2,),"Enter Data in Product Master")</f>
        <v>Enter Data in Product Master</v>
      </c>
      <c r="D1217" s="24" t="e">
        <f>VLOOKUP(E1217,'Product Master'!B:G,6,)</f>
        <v>#N/A</v>
      </c>
      <c r="E1217" s="24"/>
      <c r="F1217" s="24" t="s">
        <v>47</v>
      </c>
      <c r="G1217" s="24" t="str">
        <f>IFERROR(VLOOKUP(E1217,'Product Master'!B:E,3,),"-")</f>
        <v>-</v>
      </c>
      <c r="H1217" s="24" t="str">
        <f>IFERROR(VLOOKUP($E1217,'Product Master'!B:E,4,),"-")</f>
        <v>-</v>
      </c>
      <c r="I1217" s="24"/>
      <c r="J1217" s="25"/>
      <c r="K1217" s="67"/>
      <c r="L1217" s="24"/>
      <c r="M1217" s="24"/>
      <c r="N1217" s="24"/>
      <c r="O1217" s="24"/>
      <c r="P1217" s="49"/>
      <c r="Q1217" s="49">
        <f t="shared" si="41"/>
        <v>0</v>
      </c>
      <c r="R1217" s="24"/>
      <c r="S1217" s="66"/>
      <c r="T1217" s="56" t="e">
        <f>IF(ISBLANK(VLOOKUP($E1217,'Product Master'!B:F,5,FALSE)),"-",(VLOOKUP($E1217,'Product Master'!B:F,5,FALSE)))</f>
        <v>#N/A</v>
      </c>
      <c r="U1217" s="140"/>
    </row>
    <row r="1218" spans="1:21" ht="15">
      <c r="A1218" s="24">
        <f t="shared" si="40"/>
        <v>1217</v>
      </c>
      <c r="B1218" s="25"/>
      <c r="C1218" s="55" t="str">
        <f>IFERROR(VLOOKUP($E1218,'Product Master'!B:E,2,),"Enter Data in Product Master")</f>
        <v>Enter Data in Product Master</v>
      </c>
      <c r="D1218" s="24" t="e">
        <f>VLOOKUP(E1218,'Product Master'!B:G,6,)</f>
        <v>#N/A</v>
      </c>
      <c r="E1218" s="24"/>
      <c r="F1218" s="24" t="s">
        <v>47</v>
      </c>
      <c r="G1218" s="24" t="str">
        <f>IFERROR(VLOOKUP(E1218,'Product Master'!B:E,3,),"-")</f>
        <v>-</v>
      </c>
      <c r="H1218" s="24" t="str">
        <f>IFERROR(VLOOKUP($E1218,'Product Master'!B:E,4,),"-")</f>
        <v>-</v>
      </c>
      <c r="I1218" s="24"/>
      <c r="J1218" s="25"/>
      <c r="K1218" s="67"/>
      <c r="L1218" s="24"/>
      <c r="M1218" s="24"/>
      <c r="N1218" s="24"/>
      <c r="O1218" s="24"/>
      <c r="P1218" s="49"/>
      <c r="Q1218" s="49">
        <f t="shared" si="41"/>
        <v>0</v>
      </c>
      <c r="R1218" s="24"/>
      <c r="S1218" s="66"/>
      <c r="T1218" s="56" t="e">
        <f>IF(ISBLANK(VLOOKUP($E1218,'Product Master'!B:F,5,FALSE)),"-",(VLOOKUP($E1218,'Product Master'!B:F,5,FALSE)))</f>
        <v>#N/A</v>
      </c>
      <c r="U1218" s="140"/>
    </row>
    <row r="1219" spans="1:21" ht="15">
      <c r="A1219" s="24">
        <f t="shared" si="40"/>
        <v>1218</v>
      </c>
      <c r="B1219" s="25"/>
      <c r="C1219" s="55" t="str">
        <f>IFERROR(VLOOKUP($E1219,'Product Master'!B:E,2,),"Enter Data in Product Master")</f>
        <v>Enter Data in Product Master</v>
      </c>
      <c r="D1219" s="24" t="e">
        <f>VLOOKUP(E1219,'Product Master'!B:G,6,)</f>
        <v>#N/A</v>
      </c>
      <c r="E1219" s="24"/>
      <c r="F1219" s="24" t="s">
        <v>47</v>
      </c>
      <c r="G1219" s="24" t="str">
        <f>IFERROR(VLOOKUP(E1219,'Product Master'!B:E,3,),"-")</f>
        <v>-</v>
      </c>
      <c r="H1219" s="24" t="str">
        <f>IFERROR(VLOOKUP($E1219,'Product Master'!B:E,4,),"-")</f>
        <v>-</v>
      </c>
      <c r="I1219" s="24"/>
      <c r="J1219" s="25"/>
      <c r="K1219" s="67"/>
      <c r="L1219" s="24"/>
      <c r="M1219" s="24"/>
      <c r="N1219" s="24"/>
      <c r="O1219" s="24"/>
      <c r="P1219" s="49"/>
      <c r="Q1219" s="49">
        <f t="shared" si="41"/>
        <v>0</v>
      </c>
      <c r="R1219" s="24"/>
      <c r="S1219" s="66"/>
      <c r="T1219" s="56" t="e">
        <f>IF(ISBLANK(VLOOKUP($E1219,'Product Master'!B:F,5,FALSE)),"-",(VLOOKUP($E1219,'Product Master'!B:F,5,FALSE)))</f>
        <v>#N/A</v>
      </c>
      <c r="U1219" s="140"/>
    </row>
    <row r="1220" spans="1:21" ht="15">
      <c r="A1220" s="24">
        <f t="shared" ref="A1220:A1283" si="42">A1219+1</f>
        <v>1219</v>
      </c>
      <c r="B1220" s="25"/>
      <c r="C1220" s="55" t="str">
        <f>IFERROR(VLOOKUP($E1220,'Product Master'!B:E,2,),"Enter Data in Product Master")</f>
        <v>Enter Data in Product Master</v>
      </c>
      <c r="D1220" s="24" t="e">
        <f>VLOOKUP(E1220,'Product Master'!B:G,6,)</f>
        <v>#N/A</v>
      </c>
      <c r="E1220" s="24"/>
      <c r="F1220" s="24" t="s">
        <v>47</v>
      </c>
      <c r="G1220" s="24" t="str">
        <f>IFERROR(VLOOKUP(E1220,'Product Master'!B:E,3,),"-")</f>
        <v>-</v>
      </c>
      <c r="H1220" s="24" t="str">
        <f>IFERROR(VLOOKUP($E1220,'Product Master'!B:E,4,),"-")</f>
        <v>-</v>
      </c>
      <c r="I1220" s="24"/>
      <c r="J1220" s="25"/>
      <c r="K1220" s="67"/>
      <c r="L1220" s="24"/>
      <c r="M1220" s="24"/>
      <c r="N1220" s="24"/>
      <c r="O1220" s="24"/>
      <c r="P1220" s="49"/>
      <c r="Q1220" s="49">
        <f t="shared" si="41"/>
        <v>0</v>
      </c>
      <c r="R1220" s="24"/>
      <c r="S1220" s="66"/>
      <c r="T1220" s="56" t="e">
        <f>IF(ISBLANK(VLOOKUP($E1220,'Product Master'!B:F,5,FALSE)),"-",(VLOOKUP($E1220,'Product Master'!B:F,5,FALSE)))</f>
        <v>#N/A</v>
      </c>
      <c r="U1220" s="140"/>
    </row>
    <row r="1221" spans="1:21" ht="15">
      <c r="A1221" s="24">
        <f t="shared" si="42"/>
        <v>1220</v>
      </c>
      <c r="B1221" s="25"/>
      <c r="C1221" s="55" t="str">
        <f>IFERROR(VLOOKUP($E1221,'Product Master'!B:E,2,),"Enter Data in Product Master")</f>
        <v>Enter Data in Product Master</v>
      </c>
      <c r="D1221" s="24" t="e">
        <f>VLOOKUP(E1221,'Product Master'!B:G,6,)</f>
        <v>#N/A</v>
      </c>
      <c r="E1221" s="24"/>
      <c r="F1221" s="24" t="s">
        <v>47</v>
      </c>
      <c r="G1221" s="24" t="str">
        <f>IFERROR(VLOOKUP(E1221,'Product Master'!B:E,3,),"-")</f>
        <v>-</v>
      </c>
      <c r="H1221" s="24" t="str">
        <f>IFERROR(VLOOKUP($E1221,'Product Master'!B:E,4,),"-")</f>
        <v>-</v>
      </c>
      <c r="I1221" s="24"/>
      <c r="J1221" s="25"/>
      <c r="K1221" s="67"/>
      <c r="L1221" s="24"/>
      <c r="M1221" s="24"/>
      <c r="N1221" s="24"/>
      <c r="O1221" s="24"/>
      <c r="P1221" s="49"/>
      <c r="Q1221" s="49">
        <f t="shared" si="41"/>
        <v>0</v>
      </c>
      <c r="R1221" s="24"/>
      <c r="S1221" s="66"/>
      <c r="T1221" s="56" t="e">
        <f>IF(ISBLANK(VLOOKUP($E1221,'Product Master'!B:F,5,FALSE)),"-",(VLOOKUP($E1221,'Product Master'!B:F,5,FALSE)))</f>
        <v>#N/A</v>
      </c>
      <c r="U1221" s="140"/>
    </row>
    <row r="1222" spans="1:21" ht="15">
      <c r="A1222" s="24">
        <f t="shared" si="42"/>
        <v>1221</v>
      </c>
      <c r="B1222" s="25"/>
      <c r="C1222" s="55" t="str">
        <f>IFERROR(VLOOKUP($E1222,'Product Master'!B:E,2,),"Enter Data in Product Master")</f>
        <v>Enter Data in Product Master</v>
      </c>
      <c r="D1222" s="24" t="e">
        <f>VLOOKUP(E1222,'Product Master'!B:G,6,)</f>
        <v>#N/A</v>
      </c>
      <c r="E1222" s="24"/>
      <c r="F1222" s="24" t="s">
        <v>47</v>
      </c>
      <c r="G1222" s="24" t="str">
        <f>IFERROR(VLOOKUP(E1222,'Product Master'!B:E,3,),"-")</f>
        <v>-</v>
      </c>
      <c r="H1222" s="24" t="str">
        <f>IFERROR(VLOOKUP($E1222,'Product Master'!B:E,4,),"-")</f>
        <v>-</v>
      </c>
      <c r="I1222" s="24"/>
      <c r="J1222" s="25"/>
      <c r="K1222" s="67"/>
      <c r="L1222" s="24"/>
      <c r="M1222" s="24"/>
      <c r="N1222" s="24"/>
      <c r="O1222" s="24"/>
      <c r="P1222" s="49"/>
      <c r="Q1222" s="49">
        <f t="shared" si="41"/>
        <v>0</v>
      </c>
      <c r="R1222" s="24"/>
      <c r="S1222" s="66"/>
      <c r="T1222" s="56" t="e">
        <f>IF(ISBLANK(VLOOKUP($E1222,'Product Master'!B:F,5,FALSE)),"-",(VLOOKUP($E1222,'Product Master'!B:F,5,FALSE)))</f>
        <v>#N/A</v>
      </c>
      <c r="U1222" s="140"/>
    </row>
    <row r="1223" spans="1:21" ht="15">
      <c r="A1223" s="24">
        <f t="shared" si="42"/>
        <v>1222</v>
      </c>
      <c r="B1223" s="25"/>
      <c r="C1223" s="55" t="str">
        <f>IFERROR(VLOOKUP($E1223,'Product Master'!B:E,2,),"Enter Data in Product Master")</f>
        <v>Enter Data in Product Master</v>
      </c>
      <c r="D1223" s="24" t="e">
        <f>VLOOKUP(E1223,'Product Master'!B:G,6,)</f>
        <v>#N/A</v>
      </c>
      <c r="E1223" s="24"/>
      <c r="F1223" s="24" t="s">
        <v>47</v>
      </c>
      <c r="G1223" s="24" t="str">
        <f>IFERROR(VLOOKUP(E1223,'Product Master'!B:E,3,),"-")</f>
        <v>-</v>
      </c>
      <c r="H1223" s="24" t="str">
        <f>IFERROR(VLOOKUP($E1223,'Product Master'!B:E,4,),"-")</f>
        <v>-</v>
      </c>
      <c r="I1223" s="24"/>
      <c r="J1223" s="25"/>
      <c r="K1223" s="67"/>
      <c r="L1223" s="24"/>
      <c r="M1223" s="24"/>
      <c r="N1223" s="24"/>
      <c r="O1223" s="24"/>
      <c r="P1223" s="49"/>
      <c r="Q1223" s="49">
        <f t="shared" si="41"/>
        <v>0</v>
      </c>
      <c r="R1223" s="24"/>
      <c r="S1223" s="66"/>
      <c r="T1223" s="56" t="e">
        <f>IF(ISBLANK(VLOOKUP($E1223,'Product Master'!B:F,5,FALSE)),"-",(VLOOKUP($E1223,'Product Master'!B:F,5,FALSE)))</f>
        <v>#N/A</v>
      </c>
      <c r="U1223" s="140"/>
    </row>
    <row r="1224" spans="1:21" ht="15">
      <c r="A1224" s="24">
        <f t="shared" si="42"/>
        <v>1223</v>
      </c>
      <c r="B1224" s="25"/>
      <c r="C1224" s="55" t="str">
        <f>IFERROR(VLOOKUP($E1224,'Product Master'!B:E,2,),"Enter Data in Product Master")</f>
        <v>Enter Data in Product Master</v>
      </c>
      <c r="D1224" s="24" t="e">
        <f>VLOOKUP(E1224,'Product Master'!B:G,6,)</f>
        <v>#N/A</v>
      </c>
      <c r="E1224" s="24"/>
      <c r="F1224" s="24" t="s">
        <v>47</v>
      </c>
      <c r="G1224" s="24" t="str">
        <f>IFERROR(VLOOKUP(E1224,'Product Master'!B:E,3,),"-")</f>
        <v>-</v>
      </c>
      <c r="H1224" s="24" t="str">
        <f>IFERROR(VLOOKUP($E1224,'Product Master'!B:E,4,),"-")</f>
        <v>-</v>
      </c>
      <c r="I1224" s="24"/>
      <c r="J1224" s="25"/>
      <c r="K1224" s="67"/>
      <c r="L1224" s="24"/>
      <c r="M1224" s="24"/>
      <c r="N1224" s="24"/>
      <c r="O1224" s="24"/>
      <c r="P1224" s="49"/>
      <c r="Q1224" s="49">
        <f t="shared" ref="Q1224:Q1287" si="43">I1224*P1224</f>
        <v>0</v>
      </c>
      <c r="R1224" s="24"/>
      <c r="S1224" s="66"/>
      <c r="T1224" s="56" t="e">
        <f>IF(ISBLANK(VLOOKUP($E1224,'Product Master'!B:F,5,FALSE)),"-",(VLOOKUP($E1224,'Product Master'!B:F,5,FALSE)))</f>
        <v>#N/A</v>
      </c>
      <c r="U1224" s="140"/>
    </row>
    <row r="1225" spans="1:21" ht="15">
      <c r="A1225" s="24">
        <f t="shared" si="42"/>
        <v>1224</v>
      </c>
      <c r="B1225" s="25"/>
      <c r="C1225" s="55" t="str">
        <f>IFERROR(VLOOKUP($E1225,'Product Master'!B:E,2,),"Enter Data in Product Master")</f>
        <v>Enter Data in Product Master</v>
      </c>
      <c r="D1225" s="24" t="e">
        <f>VLOOKUP(E1225,'Product Master'!B:G,6,)</f>
        <v>#N/A</v>
      </c>
      <c r="E1225" s="24"/>
      <c r="F1225" s="24" t="s">
        <v>47</v>
      </c>
      <c r="G1225" s="24" t="str">
        <f>IFERROR(VLOOKUP(E1225,'Product Master'!B:E,3,),"-")</f>
        <v>-</v>
      </c>
      <c r="H1225" s="24" t="str">
        <f>IFERROR(VLOOKUP($E1225,'Product Master'!B:E,4,),"-")</f>
        <v>-</v>
      </c>
      <c r="I1225" s="24"/>
      <c r="J1225" s="25"/>
      <c r="K1225" s="67"/>
      <c r="L1225" s="24"/>
      <c r="M1225" s="24"/>
      <c r="N1225" s="24"/>
      <c r="O1225" s="24"/>
      <c r="P1225" s="49"/>
      <c r="Q1225" s="49">
        <f t="shared" si="43"/>
        <v>0</v>
      </c>
      <c r="R1225" s="24"/>
      <c r="S1225" s="66"/>
      <c r="T1225" s="56" t="e">
        <f>IF(ISBLANK(VLOOKUP($E1225,'Product Master'!B:F,5,FALSE)),"-",(VLOOKUP($E1225,'Product Master'!B:F,5,FALSE)))</f>
        <v>#N/A</v>
      </c>
      <c r="U1225" s="140"/>
    </row>
    <row r="1226" spans="1:21" ht="15">
      <c r="A1226" s="24">
        <f t="shared" si="42"/>
        <v>1225</v>
      </c>
      <c r="B1226" s="25"/>
      <c r="C1226" s="55" t="str">
        <f>IFERROR(VLOOKUP($E1226,'Product Master'!B:E,2,),"Enter Data in Product Master")</f>
        <v>Enter Data in Product Master</v>
      </c>
      <c r="D1226" s="24" t="e">
        <f>VLOOKUP(E1226,'Product Master'!B:G,6,)</f>
        <v>#N/A</v>
      </c>
      <c r="E1226" s="24"/>
      <c r="F1226" s="24" t="s">
        <v>47</v>
      </c>
      <c r="G1226" s="24" t="str">
        <f>IFERROR(VLOOKUP(E1226,'Product Master'!B:E,3,),"-")</f>
        <v>-</v>
      </c>
      <c r="H1226" s="24" t="str">
        <f>IFERROR(VLOOKUP($E1226,'Product Master'!B:E,4,),"-")</f>
        <v>-</v>
      </c>
      <c r="I1226" s="24"/>
      <c r="J1226" s="25"/>
      <c r="K1226" s="67"/>
      <c r="L1226" s="24"/>
      <c r="M1226" s="24"/>
      <c r="N1226" s="24"/>
      <c r="O1226" s="24"/>
      <c r="P1226" s="49"/>
      <c r="Q1226" s="49">
        <f t="shared" si="43"/>
        <v>0</v>
      </c>
      <c r="R1226" s="24"/>
      <c r="S1226" s="66"/>
      <c r="T1226" s="56" t="e">
        <f>IF(ISBLANK(VLOOKUP($E1226,'Product Master'!B:F,5,FALSE)),"-",(VLOOKUP($E1226,'Product Master'!B:F,5,FALSE)))</f>
        <v>#N/A</v>
      </c>
      <c r="U1226" s="140"/>
    </row>
    <row r="1227" spans="1:21" ht="15">
      <c r="A1227" s="24">
        <f t="shared" si="42"/>
        <v>1226</v>
      </c>
      <c r="B1227" s="25"/>
      <c r="C1227" s="55" t="str">
        <f>IFERROR(VLOOKUP($E1227,'Product Master'!B:E,2,),"Enter Data in Product Master")</f>
        <v>Enter Data in Product Master</v>
      </c>
      <c r="D1227" s="24" t="e">
        <f>VLOOKUP(E1227,'Product Master'!B:G,6,)</f>
        <v>#N/A</v>
      </c>
      <c r="E1227" s="24"/>
      <c r="F1227" s="24" t="s">
        <v>47</v>
      </c>
      <c r="G1227" s="24" t="str">
        <f>IFERROR(VLOOKUP(E1227,'Product Master'!B:E,3,),"-")</f>
        <v>-</v>
      </c>
      <c r="H1227" s="24" t="str">
        <f>IFERROR(VLOOKUP($E1227,'Product Master'!B:E,4,),"-")</f>
        <v>-</v>
      </c>
      <c r="I1227" s="24"/>
      <c r="J1227" s="25"/>
      <c r="K1227" s="67"/>
      <c r="L1227" s="24"/>
      <c r="M1227" s="24"/>
      <c r="N1227" s="24"/>
      <c r="O1227" s="24"/>
      <c r="P1227" s="49"/>
      <c r="Q1227" s="49">
        <f t="shared" si="43"/>
        <v>0</v>
      </c>
      <c r="R1227" s="24"/>
      <c r="S1227" s="66"/>
      <c r="T1227" s="56" t="e">
        <f>IF(ISBLANK(VLOOKUP($E1227,'Product Master'!B:F,5,FALSE)),"-",(VLOOKUP($E1227,'Product Master'!B:F,5,FALSE)))</f>
        <v>#N/A</v>
      </c>
      <c r="U1227" s="140"/>
    </row>
    <row r="1228" spans="1:21" ht="15">
      <c r="A1228" s="24">
        <f t="shared" si="42"/>
        <v>1227</v>
      </c>
      <c r="B1228" s="25"/>
      <c r="C1228" s="55" t="str">
        <f>IFERROR(VLOOKUP($E1228,'Product Master'!B:E,2,),"Enter Data in Product Master")</f>
        <v>Enter Data in Product Master</v>
      </c>
      <c r="D1228" s="24" t="e">
        <f>VLOOKUP(E1228,'Product Master'!B:G,6,)</f>
        <v>#N/A</v>
      </c>
      <c r="E1228" s="24"/>
      <c r="F1228" s="24" t="s">
        <v>47</v>
      </c>
      <c r="G1228" s="24" t="str">
        <f>IFERROR(VLOOKUP(E1228,'Product Master'!B:E,3,),"-")</f>
        <v>-</v>
      </c>
      <c r="H1228" s="24" t="str">
        <f>IFERROR(VLOOKUP($E1228,'Product Master'!B:E,4,),"-")</f>
        <v>-</v>
      </c>
      <c r="I1228" s="24"/>
      <c r="J1228" s="25"/>
      <c r="K1228" s="67"/>
      <c r="L1228" s="24"/>
      <c r="M1228" s="24"/>
      <c r="N1228" s="24"/>
      <c r="O1228" s="24"/>
      <c r="P1228" s="49"/>
      <c r="Q1228" s="49">
        <f t="shared" si="43"/>
        <v>0</v>
      </c>
      <c r="R1228" s="24"/>
      <c r="S1228" s="66"/>
      <c r="T1228" s="56" t="e">
        <f>IF(ISBLANK(VLOOKUP($E1228,'Product Master'!B:F,5,FALSE)),"-",(VLOOKUP($E1228,'Product Master'!B:F,5,FALSE)))</f>
        <v>#N/A</v>
      </c>
      <c r="U1228" s="140"/>
    </row>
    <row r="1229" spans="1:21" ht="15">
      <c r="A1229" s="24">
        <f t="shared" si="42"/>
        <v>1228</v>
      </c>
      <c r="B1229" s="25"/>
      <c r="C1229" s="55" t="str">
        <f>IFERROR(VLOOKUP($E1229,'Product Master'!B:E,2,),"Enter Data in Product Master")</f>
        <v>Enter Data in Product Master</v>
      </c>
      <c r="D1229" s="24" t="e">
        <f>VLOOKUP(E1229,'Product Master'!B:G,6,)</f>
        <v>#N/A</v>
      </c>
      <c r="E1229" s="24"/>
      <c r="F1229" s="24" t="s">
        <v>47</v>
      </c>
      <c r="G1229" s="24" t="str">
        <f>IFERROR(VLOOKUP(E1229,'Product Master'!B:E,3,),"-")</f>
        <v>-</v>
      </c>
      <c r="H1229" s="24" t="str">
        <f>IFERROR(VLOOKUP($E1229,'Product Master'!B:E,4,),"-")</f>
        <v>-</v>
      </c>
      <c r="I1229" s="24"/>
      <c r="J1229" s="25"/>
      <c r="K1229" s="67"/>
      <c r="L1229" s="24"/>
      <c r="M1229" s="24"/>
      <c r="N1229" s="24"/>
      <c r="O1229" s="24"/>
      <c r="P1229" s="49"/>
      <c r="Q1229" s="49">
        <f t="shared" si="43"/>
        <v>0</v>
      </c>
      <c r="R1229" s="24"/>
      <c r="S1229" s="66"/>
      <c r="T1229" s="56" t="e">
        <f>IF(ISBLANK(VLOOKUP($E1229,'Product Master'!B:F,5,FALSE)),"-",(VLOOKUP($E1229,'Product Master'!B:F,5,FALSE)))</f>
        <v>#N/A</v>
      </c>
      <c r="U1229" s="140"/>
    </row>
    <row r="1230" spans="1:21" ht="15">
      <c r="A1230" s="24">
        <f t="shared" si="42"/>
        <v>1229</v>
      </c>
      <c r="B1230" s="25"/>
      <c r="C1230" s="55" t="str">
        <f>IFERROR(VLOOKUP($E1230,'Product Master'!B:E,2,),"Enter Data in Product Master")</f>
        <v>Enter Data in Product Master</v>
      </c>
      <c r="D1230" s="24" t="e">
        <f>VLOOKUP(E1230,'Product Master'!B:G,6,)</f>
        <v>#N/A</v>
      </c>
      <c r="E1230" s="24"/>
      <c r="F1230" s="24" t="s">
        <v>47</v>
      </c>
      <c r="G1230" s="24" t="str">
        <f>IFERROR(VLOOKUP(E1230,'Product Master'!B:E,3,),"-")</f>
        <v>-</v>
      </c>
      <c r="H1230" s="24" t="str">
        <f>IFERROR(VLOOKUP($E1230,'Product Master'!B:E,4,),"-")</f>
        <v>-</v>
      </c>
      <c r="I1230" s="24"/>
      <c r="J1230" s="25"/>
      <c r="K1230" s="67"/>
      <c r="L1230" s="24"/>
      <c r="M1230" s="24"/>
      <c r="N1230" s="24"/>
      <c r="O1230" s="24"/>
      <c r="P1230" s="49"/>
      <c r="Q1230" s="49">
        <f t="shared" si="43"/>
        <v>0</v>
      </c>
      <c r="R1230" s="24"/>
      <c r="S1230" s="66"/>
      <c r="T1230" s="56" t="e">
        <f>IF(ISBLANK(VLOOKUP($E1230,'Product Master'!B:F,5,FALSE)),"-",(VLOOKUP($E1230,'Product Master'!B:F,5,FALSE)))</f>
        <v>#N/A</v>
      </c>
      <c r="U1230" s="140"/>
    </row>
    <row r="1231" spans="1:21" ht="15">
      <c r="A1231" s="24">
        <f t="shared" si="42"/>
        <v>1230</v>
      </c>
      <c r="B1231" s="25"/>
      <c r="C1231" s="55" t="str">
        <f>IFERROR(VLOOKUP($E1231,'Product Master'!B:E,2,),"Enter Data in Product Master")</f>
        <v>Enter Data in Product Master</v>
      </c>
      <c r="D1231" s="24" t="e">
        <f>VLOOKUP(E1231,'Product Master'!B:G,6,)</f>
        <v>#N/A</v>
      </c>
      <c r="E1231" s="24"/>
      <c r="F1231" s="24" t="s">
        <v>47</v>
      </c>
      <c r="G1231" s="24" t="str">
        <f>IFERROR(VLOOKUP(E1231,'Product Master'!B:E,3,),"-")</f>
        <v>-</v>
      </c>
      <c r="H1231" s="24" t="str">
        <f>IFERROR(VLOOKUP($E1231,'Product Master'!B:E,4,),"-")</f>
        <v>-</v>
      </c>
      <c r="I1231" s="24"/>
      <c r="J1231" s="25"/>
      <c r="K1231" s="67"/>
      <c r="L1231" s="24"/>
      <c r="M1231" s="24"/>
      <c r="N1231" s="24"/>
      <c r="O1231" s="24"/>
      <c r="P1231" s="49"/>
      <c r="Q1231" s="49">
        <f t="shared" si="43"/>
        <v>0</v>
      </c>
      <c r="R1231" s="24"/>
      <c r="S1231" s="66"/>
      <c r="T1231" s="56" t="e">
        <f>IF(ISBLANK(VLOOKUP($E1231,'Product Master'!B:F,5,FALSE)),"-",(VLOOKUP($E1231,'Product Master'!B:F,5,FALSE)))</f>
        <v>#N/A</v>
      </c>
      <c r="U1231" s="140"/>
    </row>
    <row r="1232" spans="1:21" ht="15">
      <c r="A1232" s="24">
        <f t="shared" si="42"/>
        <v>1231</v>
      </c>
      <c r="B1232" s="25"/>
      <c r="C1232" s="55" t="str">
        <f>IFERROR(VLOOKUP($E1232,'Product Master'!B:E,2,),"Enter Data in Product Master")</f>
        <v>Enter Data in Product Master</v>
      </c>
      <c r="D1232" s="24" t="e">
        <f>VLOOKUP(E1232,'Product Master'!B:G,6,)</f>
        <v>#N/A</v>
      </c>
      <c r="E1232" s="24"/>
      <c r="F1232" s="24" t="s">
        <v>47</v>
      </c>
      <c r="G1232" s="24" t="str">
        <f>IFERROR(VLOOKUP(E1232,'Product Master'!B:E,3,),"-")</f>
        <v>-</v>
      </c>
      <c r="H1232" s="24" t="str">
        <f>IFERROR(VLOOKUP($E1232,'Product Master'!B:E,4,),"-")</f>
        <v>-</v>
      </c>
      <c r="I1232" s="24"/>
      <c r="J1232" s="25"/>
      <c r="K1232" s="67"/>
      <c r="L1232" s="24"/>
      <c r="M1232" s="24"/>
      <c r="N1232" s="24"/>
      <c r="O1232" s="24"/>
      <c r="P1232" s="49"/>
      <c r="Q1232" s="49">
        <f t="shared" si="43"/>
        <v>0</v>
      </c>
      <c r="R1232" s="24"/>
      <c r="S1232" s="66"/>
      <c r="T1232" s="56" t="e">
        <f>IF(ISBLANK(VLOOKUP($E1232,'Product Master'!B:F,5,FALSE)),"-",(VLOOKUP($E1232,'Product Master'!B:F,5,FALSE)))</f>
        <v>#N/A</v>
      </c>
      <c r="U1232" s="140"/>
    </row>
    <row r="1233" spans="1:21" ht="15">
      <c r="A1233" s="24">
        <f t="shared" si="42"/>
        <v>1232</v>
      </c>
      <c r="B1233" s="25"/>
      <c r="C1233" s="55" t="str">
        <f>IFERROR(VLOOKUP($E1233,'Product Master'!B:E,2,),"Enter Data in Product Master")</f>
        <v>Enter Data in Product Master</v>
      </c>
      <c r="D1233" s="24" t="e">
        <f>VLOOKUP(E1233,'Product Master'!B:G,6,)</f>
        <v>#N/A</v>
      </c>
      <c r="E1233" s="24"/>
      <c r="F1233" s="24" t="s">
        <v>47</v>
      </c>
      <c r="G1233" s="24" t="str">
        <f>IFERROR(VLOOKUP(E1233,'Product Master'!B:E,3,),"-")</f>
        <v>-</v>
      </c>
      <c r="H1233" s="24" t="str">
        <f>IFERROR(VLOOKUP($E1233,'Product Master'!B:E,4,),"-")</f>
        <v>-</v>
      </c>
      <c r="I1233" s="24"/>
      <c r="J1233" s="25"/>
      <c r="K1233" s="67"/>
      <c r="L1233" s="24"/>
      <c r="M1233" s="24"/>
      <c r="N1233" s="24"/>
      <c r="O1233" s="24"/>
      <c r="P1233" s="49"/>
      <c r="Q1233" s="49">
        <f t="shared" si="43"/>
        <v>0</v>
      </c>
      <c r="R1233" s="24"/>
      <c r="S1233" s="66"/>
      <c r="T1233" s="56" t="e">
        <f>IF(ISBLANK(VLOOKUP($E1233,'Product Master'!B:F,5,FALSE)),"-",(VLOOKUP($E1233,'Product Master'!B:F,5,FALSE)))</f>
        <v>#N/A</v>
      </c>
      <c r="U1233" s="140"/>
    </row>
    <row r="1234" spans="1:21" ht="15">
      <c r="A1234" s="24">
        <f t="shared" si="42"/>
        <v>1233</v>
      </c>
      <c r="B1234" s="25"/>
      <c r="C1234" s="55" t="str">
        <f>IFERROR(VLOOKUP($E1234,'Product Master'!B:E,2,),"Enter Data in Product Master")</f>
        <v>Enter Data in Product Master</v>
      </c>
      <c r="D1234" s="24" t="e">
        <f>VLOOKUP(E1234,'Product Master'!B:G,6,)</f>
        <v>#N/A</v>
      </c>
      <c r="E1234" s="24"/>
      <c r="F1234" s="24" t="s">
        <v>47</v>
      </c>
      <c r="G1234" s="24" t="str">
        <f>IFERROR(VLOOKUP(E1234,'Product Master'!B:E,3,),"-")</f>
        <v>-</v>
      </c>
      <c r="H1234" s="24" t="str">
        <f>IFERROR(VLOOKUP($E1234,'Product Master'!B:E,4,),"-")</f>
        <v>-</v>
      </c>
      <c r="I1234" s="24"/>
      <c r="J1234" s="25"/>
      <c r="K1234" s="67"/>
      <c r="L1234" s="24"/>
      <c r="M1234" s="24"/>
      <c r="N1234" s="24"/>
      <c r="O1234" s="24"/>
      <c r="P1234" s="49"/>
      <c r="Q1234" s="49">
        <f t="shared" si="43"/>
        <v>0</v>
      </c>
      <c r="R1234" s="24"/>
      <c r="S1234" s="66"/>
      <c r="T1234" s="56" t="e">
        <f>IF(ISBLANK(VLOOKUP($E1234,'Product Master'!B:F,5,FALSE)),"-",(VLOOKUP($E1234,'Product Master'!B:F,5,FALSE)))</f>
        <v>#N/A</v>
      </c>
      <c r="U1234" s="140"/>
    </row>
    <row r="1235" spans="1:21" ht="15">
      <c r="A1235" s="24">
        <f t="shared" si="42"/>
        <v>1234</v>
      </c>
      <c r="B1235" s="25"/>
      <c r="C1235" s="55" t="str">
        <f>IFERROR(VLOOKUP($E1235,'Product Master'!B:E,2,),"Enter Data in Product Master")</f>
        <v>Enter Data in Product Master</v>
      </c>
      <c r="D1235" s="24" t="e">
        <f>VLOOKUP(E1235,'Product Master'!B:G,6,)</f>
        <v>#N/A</v>
      </c>
      <c r="E1235" s="24"/>
      <c r="F1235" s="24" t="s">
        <v>47</v>
      </c>
      <c r="G1235" s="24" t="str">
        <f>IFERROR(VLOOKUP(E1235,'Product Master'!B:E,3,),"-")</f>
        <v>-</v>
      </c>
      <c r="H1235" s="24" t="str">
        <f>IFERROR(VLOOKUP($E1235,'Product Master'!B:E,4,),"-")</f>
        <v>-</v>
      </c>
      <c r="I1235" s="24"/>
      <c r="J1235" s="25"/>
      <c r="K1235" s="67"/>
      <c r="L1235" s="24"/>
      <c r="M1235" s="24"/>
      <c r="N1235" s="24"/>
      <c r="O1235" s="24"/>
      <c r="P1235" s="49"/>
      <c r="Q1235" s="49">
        <f t="shared" si="43"/>
        <v>0</v>
      </c>
      <c r="R1235" s="24"/>
      <c r="S1235" s="66"/>
      <c r="T1235" s="56" t="e">
        <f>IF(ISBLANK(VLOOKUP($E1235,'Product Master'!B:F,5,FALSE)),"-",(VLOOKUP($E1235,'Product Master'!B:F,5,FALSE)))</f>
        <v>#N/A</v>
      </c>
      <c r="U1235" s="140"/>
    </row>
    <row r="1236" spans="1:21" ht="15">
      <c r="A1236" s="24">
        <f t="shared" si="42"/>
        <v>1235</v>
      </c>
      <c r="B1236" s="25"/>
      <c r="C1236" s="55" t="str">
        <f>IFERROR(VLOOKUP($E1236,'Product Master'!B:E,2,),"Enter Data in Product Master")</f>
        <v>Enter Data in Product Master</v>
      </c>
      <c r="D1236" s="24" t="e">
        <f>VLOOKUP(E1236,'Product Master'!B:G,6,)</f>
        <v>#N/A</v>
      </c>
      <c r="E1236" s="24"/>
      <c r="F1236" s="24" t="s">
        <v>47</v>
      </c>
      <c r="G1236" s="24" t="str">
        <f>IFERROR(VLOOKUP(E1236,'Product Master'!B:E,3,),"-")</f>
        <v>-</v>
      </c>
      <c r="H1236" s="24" t="str">
        <f>IFERROR(VLOOKUP($E1236,'Product Master'!B:E,4,),"-")</f>
        <v>-</v>
      </c>
      <c r="I1236" s="24"/>
      <c r="J1236" s="25"/>
      <c r="K1236" s="67"/>
      <c r="L1236" s="24"/>
      <c r="M1236" s="24"/>
      <c r="N1236" s="24"/>
      <c r="O1236" s="24"/>
      <c r="P1236" s="49"/>
      <c r="Q1236" s="49">
        <f t="shared" si="43"/>
        <v>0</v>
      </c>
      <c r="R1236" s="24"/>
      <c r="S1236" s="66"/>
      <c r="T1236" s="56" t="e">
        <f>IF(ISBLANK(VLOOKUP($E1236,'Product Master'!B:F,5,FALSE)),"-",(VLOOKUP($E1236,'Product Master'!B:F,5,FALSE)))</f>
        <v>#N/A</v>
      </c>
      <c r="U1236" s="140"/>
    </row>
    <row r="1237" spans="1:21" ht="15">
      <c r="A1237" s="24">
        <f t="shared" si="42"/>
        <v>1236</v>
      </c>
      <c r="B1237" s="25"/>
      <c r="C1237" s="55" t="str">
        <f>IFERROR(VLOOKUP($E1237,'Product Master'!B:E,2,),"Enter Data in Product Master")</f>
        <v>Enter Data in Product Master</v>
      </c>
      <c r="D1237" s="24" t="e">
        <f>VLOOKUP(E1237,'Product Master'!B:G,6,)</f>
        <v>#N/A</v>
      </c>
      <c r="E1237" s="24"/>
      <c r="F1237" s="24" t="s">
        <v>47</v>
      </c>
      <c r="G1237" s="24" t="str">
        <f>IFERROR(VLOOKUP(E1237,'Product Master'!B:E,3,),"-")</f>
        <v>-</v>
      </c>
      <c r="H1237" s="24" t="str">
        <f>IFERROR(VLOOKUP($E1237,'Product Master'!B:E,4,),"-")</f>
        <v>-</v>
      </c>
      <c r="I1237" s="24"/>
      <c r="J1237" s="25"/>
      <c r="K1237" s="67"/>
      <c r="L1237" s="24"/>
      <c r="M1237" s="24"/>
      <c r="N1237" s="24"/>
      <c r="O1237" s="24"/>
      <c r="P1237" s="49"/>
      <c r="Q1237" s="49">
        <f t="shared" si="43"/>
        <v>0</v>
      </c>
      <c r="R1237" s="24"/>
      <c r="S1237" s="66"/>
      <c r="T1237" s="56" t="e">
        <f>IF(ISBLANK(VLOOKUP($E1237,'Product Master'!B:F,5,FALSE)),"-",(VLOOKUP($E1237,'Product Master'!B:F,5,FALSE)))</f>
        <v>#N/A</v>
      </c>
      <c r="U1237" s="140"/>
    </row>
    <row r="1238" spans="1:21" ht="15">
      <c r="A1238" s="24">
        <f t="shared" si="42"/>
        <v>1237</v>
      </c>
      <c r="B1238" s="25"/>
      <c r="C1238" s="55" t="str">
        <f>IFERROR(VLOOKUP($E1238,'Product Master'!B:E,2,),"Enter Data in Product Master")</f>
        <v>Enter Data in Product Master</v>
      </c>
      <c r="D1238" s="24" t="e">
        <f>VLOOKUP(E1238,'Product Master'!B:G,6,)</f>
        <v>#N/A</v>
      </c>
      <c r="E1238" s="24"/>
      <c r="F1238" s="24" t="s">
        <v>47</v>
      </c>
      <c r="G1238" s="24" t="str">
        <f>IFERROR(VLOOKUP(E1238,'Product Master'!B:E,3,),"-")</f>
        <v>-</v>
      </c>
      <c r="H1238" s="24" t="str">
        <f>IFERROR(VLOOKUP($E1238,'Product Master'!B:E,4,),"-")</f>
        <v>-</v>
      </c>
      <c r="I1238" s="24"/>
      <c r="J1238" s="25"/>
      <c r="K1238" s="67"/>
      <c r="L1238" s="24"/>
      <c r="M1238" s="24"/>
      <c r="N1238" s="24"/>
      <c r="O1238" s="24"/>
      <c r="P1238" s="49"/>
      <c r="Q1238" s="49">
        <f t="shared" si="43"/>
        <v>0</v>
      </c>
      <c r="R1238" s="24"/>
      <c r="S1238" s="66"/>
      <c r="T1238" s="56" t="e">
        <f>IF(ISBLANK(VLOOKUP($E1238,'Product Master'!B:F,5,FALSE)),"-",(VLOOKUP($E1238,'Product Master'!B:F,5,FALSE)))</f>
        <v>#N/A</v>
      </c>
      <c r="U1238" s="140"/>
    </row>
    <row r="1239" spans="1:21" ht="15">
      <c r="A1239" s="24">
        <f t="shared" si="42"/>
        <v>1238</v>
      </c>
      <c r="B1239" s="25"/>
      <c r="C1239" s="55" t="str">
        <f>IFERROR(VLOOKUP($E1239,'Product Master'!B:E,2,),"Enter Data in Product Master")</f>
        <v>Enter Data in Product Master</v>
      </c>
      <c r="D1239" s="24" t="e">
        <f>VLOOKUP(E1239,'Product Master'!B:G,6,)</f>
        <v>#N/A</v>
      </c>
      <c r="E1239" s="24"/>
      <c r="F1239" s="24" t="s">
        <v>47</v>
      </c>
      <c r="G1239" s="24" t="str">
        <f>IFERROR(VLOOKUP(E1239,'Product Master'!B:E,3,),"-")</f>
        <v>-</v>
      </c>
      <c r="H1239" s="24" t="str">
        <f>IFERROR(VLOOKUP($E1239,'Product Master'!B:E,4,),"-")</f>
        <v>-</v>
      </c>
      <c r="I1239" s="24"/>
      <c r="J1239" s="25"/>
      <c r="K1239" s="67"/>
      <c r="L1239" s="24"/>
      <c r="M1239" s="24"/>
      <c r="N1239" s="24"/>
      <c r="O1239" s="24"/>
      <c r="P1239" s="49"/>
      <c r="Q1239" s="49">
        <f t="shared" si="43"/>
        <v>0</v>
      </c>
      <c r="R1239" s="24"/>
      <c r="S1239" s="66"/>
      <c r="T1239" s="56" t="e">
        <f>IF(ISBLANK(VLOOKUP($E1239,'Product Master'!B:F,5,FALSE)),"-",(VLOOKUP($E1239,'Product Master'!B:F,5,FALSE)))</f>
        <v>#N/A</v>
      </c>
      <c r="U1239" s="140"/>
    </row>
    <row r="1240" spans="1:21" ht="15">
      <c r="A1240" s="24">
        <f t="shared" si="42"/>
        <v>1239</v>
      </c>
      <c r="B1240" s="25"/>
      <c r="C1240" s="55" t="str">
        <f>IFERROR(VLOOKUP($E1240,'Product Master'!B:E,2,),"Enter Data in Product Master")</f>
        <v>Enter Data in Product Master</v>
      </c>
      <c r="D1240" s="24" t="e">
        <f>VLOOKUP(E1240,'Product Master'!B:G,6,)</f>
        <v>#N/A</v>
      </c>
      <c r="E1240" s="24"/>
      <c r="F1240" s="24" t="s">
        <v>47</v>
      </c>
      <c r="G1240" s="24" t="str">
        <f>IFERROR(VLOOKUP(E1240,'Product Master'!B:E,3,),"-")</f>
        <v>-</v>
      </c>
      <c r="H1240" s="24" t="str">
        <f>IFERROR(VLOOKUP($E1240,'Product Master'!B:E,4,),"-")</f>
        <v>-</v>
      </c>
      <c r="I1240" s="24"/>
      <c r="J1240" s="25"/>
      <c r="K1240" s="67"/>
      <c r="L1240" s="24"/>
      <c r="M1240" s="24"/>
      <c r="N1240" s="24"/>
      <c r="O1240" s="24"/>
      <c r="P1240" s="49"/>
      <c r="Q1240" s="49">
        <f t="shared" si="43"/>
        <v>0</v>
      </c>
      <c r="R1240" s="24"/>
      <c r="S1240" s="66"/>
      <c r="T1240" s="56" t="e">
        <f>IF(ISBLANK(VLOOKUP($E1240,'Product Master'!B:F,5,FALSE)),"-",(VLOOKUP($E1240,'Product Master'!B:F,5,FALSE)))</f>
        <v>#N/A</v>
      </c>
      <c r="U1240" s="140"/>
    </row>
    <row r="1241" spans="1:21" ht="15">
      <c r="A1241" s="24">
        <f t="shared" si="42"/>
        <v>1240</v>
      </c>
      <c r="B1241" s="25"/>
      <c r="C1241" s="55" t="str">
        <f>IFERROR(VLOOKUP($E1241,'Product Master'!B:E,2,),"Enter Data in Product Master")</f>
        <v>Enter Data in Product Master</v>
      </c>
      <c r="D1241" s="24" t="e">
        <f>VLOOKUP(E1241,'Product Master'!B:G,6,)</f>
        <v>#N/A</v>
      </c>
      <c r="E1241" s="24"/>
      <c r="F1241" s="24" t="s">
        <v>47</v>
      </c>
      <c r="G1241" s="24" t="str">
        <f>IFERROR(VLOOKUP(E1241,'Product Master'!B:E,3,),"-")</f>
        <v>-</v>
      </c>
      <c r="H1241" s="24" t="str">
        <f>IFERROR(VLOOKUP($E1241,'Product Master'!B:E,4,),"-")</f>
        <v>-</v>
      </c>
      <c r="I1241" s="24"/>
      <c r="J1241" s="25"/>
      <c r="K1241" s="67"/>
      <c r="L1241" s="24"/>
      <c r="M1241" s="24"/>
      <c r="N1241" s="24"/>
      <c r="O1241" s="24"/>
      <c r="P1241" s="49"/>
      <c r="Q1241" s="49">
        <f t="shared" si="43"/>
        <v>0</v>
      </c>
      <c r="R1241" s="24"/>
      <c r="S1241" s="66"/>
      <c r="T1241" s="56" t="e">
        <f>IF(ISBLANK(VLOOKUP($E1241,'Product Master'!B:F,5,FALSE)),"-",(VLOOKUP($E1241,'Product Master'!B:F,5,FALSE)))</f>
        <v>#N/A</v>
      </c>
      <c r="U1241" s="140"/>
    </row>
    <row r="1242" spans="1:21" ht="15">
      <c r="A1242" s="24">
        <f t="shared" si="42"/>
        <v>1241</v>
      </c>
      <c r="B1242" s="25"/>
      <c r="C1242" s="55" t="str">
        <f>IFERROR(VLOOKUP($E1242,'Product Master'!B:E,2,),"Enter Data in Product Master")</f>
        <v>Enter Data in Product Master</v>
      </c>
      <c r="D1242" s="24" t="e">
        <f>VLOOKUP(E1242,'Product Master'!B:G,6,)</f>
        <v>#N/A</v>
      </c>
      <c r="E1242" s="24"/>
      <c r="F1242" s="24" t="s">
        <v>47</v>
      </c>
      <c r="G1242" s="24" t="str">
        <f>IFERROR(VLOOKUP(E1242,'Product Master'!B:E,3,),"-")</f>
        <v>-</v>
      </c>
      <c r="H1242" s="24" t="str">
        <f>IFERROR(VLOOKUP($E1242,'Product Master'!B:E,4,),"-")</f>
        <v>-</v>
      </c>
      <c r="I1242" s="24"/>
      <c r="J1242" s="25"/>
      <c r="K1242" s="67"/>
      <c r="L1242" s="24"/>
      <c r="M1242" s="24"/>
      <c r="N1242" s="24"/>
      <c r="O1242" s="24"/>
      <c r="P1242" s="49"/>
      <c r="Q1242" s="49">
        <f t="shared" si="43"/>
        <v>0</v>
      </c>
      <c r="R1242" s="24"/>
      <c r="S1242" s="66"/>
      <c r="T1242" s="56" t="e">
        <f>IF(ISBLANK(VLOOKUP($E1242,'Product Master'!B:F,5,FALSE)),"-",(VLOOKUP($E1242,'Product Master'!B:F,5,FALSE)))</f>
        <v>#N/A</v>
      </c>
      <c r="U1242" s="140"/>
    </row>
    <row r="1243" spans="1:21" ht="15">
      <c r="A1243" s="24">
        <f t="shared" si="42"/>
        <v>1242</v>
      </c>
      <c r="B1243" s="25"/>
      <c r="C1243" s="55" t="str">
        <f>IFERROR(VLOOKUP($E1243,'Product Master'!B:E,2,),"Enter Data in Product Master")</f>
        <v>Enter Data in Product Master</v>
      </c>
      <c r="D1243" s="24" t="e">
        <f>VLOOKUP(E1243,'Product Master'!B:G,6,)</f>
        <v>#N/A</v>
      </c>
      <c r="E1243" s="24"/>
      <c r="F1243" s="24" t="s">
        <v>47</v>
      </c>
      <c r="G1243" s="24" t="str">
        <f>IFERROR(VLOOKUP(E1243,'Product Master'!B:E,3,),"-")</f>
        <v>-</v>
      </c>
      <c r="H1243" s="24" t="str">
        <f>IFERROR(VLOOKUP($E1243,'Product Master'!B:E,4,),"-")</f>
        <v>-</v>
      </c>
      <c r="I1243" s="24"/>
      <c r="J1243" s="25"/>
      <c r="K1243" s="67"/>
      <c r="L1243" s="24"/>
      <c r="M1243" s="24"/>
      <c r="N1243" s="24"/>
      <c r="O1243" s="24"/>
      <c r="P1243" s="49"/>
      <c r="Q1243" s="49">
        <f t="shared" si="43"/>
        <v>0</v>
      </c>
      <c r="R1243" s="24"/>
      <c r="S1243" s="66"/>
      <c r="T1243" s="56" t="e">
        <f>IF(ISBLANK(VLOOKUP($E1243,'Product Master'!B:F,5,FALSE)),"-",(VLOOKUP($E1243,'Product Master'!B:F,5,FALSE)))</f>
        <v>#N/A</v>
      </c>
      <c r="U1243" s="140"/>
    </row>
    <row r="1244" spans="1:21" ht="15">
      <c r="A1244" s="24">
        <f t="shared" si="42"/>
        <v>1243</v>
      </c>
      <c r="B1244" s="25"/>
      <c r="C1244" s="55" t="str">
        <f>IFERROR(VLOOKUP($E1244,'Product Master'!B:E,2,),"Enter Data in Product Master")</f>
        <v>Enter Data in Product Master</v>
      </c>
      <c r="D1244" s="24" t="e">
        <f>VLOOKUP(E1244,'Product Master'!B:G,6,)</f>
        <v>#N/A</v>
      </c>
      <c r="E1244" s="24"/>
      <c r="F1244" s="24" t="s">
        <v>47</v>
      </c>
      <c r="G1244" s="24" t="str">
        <f>IFERROR(VLOOKUP(E1244,'Product Master'!B:E,3,),"-")</f>
        <v>-</v>
      </c>
      <c r="H1244" s="24" t="str">
        <f>IFERROR(VLOOKUP($E1244,'Product Master'!B:E,4,),"-")</f>
        <v>-</v>
      </c>
      <c r="I1244" s="24"/>
      <c r="J1244" s="25"/>
      <c r="K1244" s="67"/>
      <c r="L1244" s="24"/>
      <c r="M1244" s="24"/>
      <c r="N1244" s="24"/>
      <c r="O1244" s="24"/>
      <c r="P1244" s="49"/>
      <c r="Q1244" s="49">
        <f t="shared" si="43"/>
        <v>0</v>
      </c>
      <c r="R1244" s="24"/>
      <c r="S1244" s="66"/>
      <c r="T1244" s="56" t="e">
        <f>IF(ISBLANK(VLOOKUP($E1244,'Product Master'!B:F,5,FALSE)),"-",(VLOOKUP($E1244,'Product Master'!B:F,5,FALSE)))</f>
        <v>#N/A</v>
      </c>
      <c r="U1244" s="140"/>
    </row>
    <row r="1245" spans="1:21" ht="15">
      <c r="A1245" s="24">
        <f t="shared" si="42"/>
        <v>1244</v>
      </c>
      <c r="B1245" s="25"/>
      <c r="C1245" s="55" t="str">
        <f>IFERROR(VLOOKUP($E1245,'Product Master'!B:E,2,),"Enter Data in Product Master")</f>
        <v>Enter Data in Product Master</v>
      </c>
      <c r="D1245" s="24" t="e">
        <f>VLOOKUP(E1245,'Product Master'!B:G,6,)</f>
        <v>#N/A</v>
      </c>
      <c r="E1245" s="24"/>
      <c r="F1245" s="24" t="s">
        <v>47</v>
      </c>
      <c r="G1245" s="24" t="str">
        <f>IFERROR(VLOOKUP(E1245,'Product Master'!B:E,3,),"-")</f>
        <v>-</v>
      </c>
      <c r="H1245" s="24" t="str">
        <f>IFERROR(VLOOKUP($E1245,'Product Master'!B:E,4,),"-")</f>
        <v>-</v>
      </c>
      <c r="I1245" s="24"/>
      <c r="J1245" s="25"/>
      <c r="K1245" s="67"/>
      <c r="L1245" s="24"/>
      <c r="M1245" s="24"/>
      <c r="N1245" s="24"/>
      <c r="O1245" s="24"/>
      <c r="P1245" s="49"/>
      <c r="Q1245" s="49">
        <f t="shared" si="43"/>
        <v>0</v>
      </c>
      <c r="R1245" s="24"/>
      <c r="S1245" s="66"/>
      <c r="T1245" s="56" t="e">
        <f>IF(ISBLANK(VLOOKUP($E1245,'Product Master'!B:F,5,FALSE)),"-",(VLOOKUP($E1245,'Product Master'!B:F,5,FALSE)))</f>
        <v>#N/A</v>
      </c>
      <c r="U1245" s="140"/>
    </row>
    <row r="1246" spans="1:21" ht="15">
      <c r="A1246" s="24">
        <f t="shared" si="42"/>
        <v>1245</v>
      </c>
      <c r="B1246" s="25"/>
      <c r="C1246" s="55" t="str">
        <f>IFERROR(VLOOKUP($E1246,'Product Master'!B:E,2,),"Enter Data in Product Master")</f>
        <v>Enter Data in Product Master</v>
      </c>
      <c r="D1246" s="24" t="e">
        <f>VLOOKUP(E1246,'Product Master'!B:G,6,)</f>
        <v>#N/A</v>
      </c>
      <c r="E1246" s="24"/>
      <c r="F1246" s="24" t="s">
        <v>47</v>
      </c>
      <c r="G1246" s="24" t="str">
        <f>IFERROR(VLOOKUP(E1246,'Product Master'!B:E,3,),"-")</f>
        <v>-</v>
      </c>
      <c r="H1246" s="24" t="str">
        <f>IFERROR(VLOOKUP($E1246,'Product Master'!B:E,4,),"-")</f>
        <v>-</v>
      </c>
      <c r="I1246" s="24"/>
      <c r="J1246" s="25"/>
      <c r="K1246" s="67"/>
      <c r="L1246" s="24"/>
      <c r="M1246" s="24"/>
      <c r="N1246" s="24"/>
      <c r="O1246" s="24"/>
      <c r="P1246" s="49"/>
      <c r="Q1246" s="49">
        <f t="shared" si="43"/>
        <v>0</v>
      </c>
      <c r="R1246" s="24"/>
      <c r="S1246" s="66"/>
      <c r="T1246" s="56" t="e">
        <f>IF(ISBLANK(VLOOKUP($E1246,'Product Master'!B:F,5,FALSE)),"-",(VLOOKUP($E1246,'Product Master'!B:F,5,FALSE)))</f>
        <v>#N/A</v>
      </c>
      <c r="U1246" s="140"/>
    </row>
    <row r="1247" spans="1:21" ht="15">
      <c r="A1247" s="24">
        <f t="shared" si="42"/>
        <v>1246</v>
      </c>
      <c r="B1247" s="25"/>
      <c r="C1247" s="55" t="str">
        <f>IFERROR(VLOOKUP($E1247,'Product Master'!B:E,2,),"Enter Data in Product Master")</f>
        <v>Enter Data in Product Master</v>
      </c>
      <c r="D1247" s="24" t="e">
        <f>VLOOKUP(E1247,'Product Master'!B:G,6,)</f>
        <v>#N/A</v>
      </c>
      <c r="E1247" s="24"/>
      <c r="F1247" s="24" t="s">
        <v>47</v>
      </c>
      <c r="G1247" s="24" t="str">
        <f>IFERROR(VLOOKUP(E1247,'Product Master'!B:E,3,),"-")</f>
        <v>-</v>
      </c>
      <c r="H1247" s="24" t="str">
        <f>IFERROR(VLOOKUP($E1247,'Product Master'!B:E,4,),"-")</f>
        <v>-</v>
      </c>
      <c r="I1247" s="24"/>
      <c r="J1247" s="25"/>
      <c r="K1247" s="67"/>
      <c r="L1247" s="24"/>
      <c r="M1247" s="24"/>
      <c r="N1247" s="24"/>
      <c r="O1247" s="24"/>
      <c r="P1247" s="49"/>
      <c r="Q1247" s="49">
        <f t="shared" si="43"/>
        <v>0</v>
      </c>
      <c r="R1247" s="24"/>
      <c r="S1247" s="66"/>
      <c r="T1247" s="56" t="e">
        <f>IF(ISBLANK(VLOOKUP($E1247,'Product Master'!B:F,5,FALSE)),"-",(VLOOKUP($E1247,'Product Master'!B:F,5,FALSE)))</f>
        <v>#N/A</v>
      </c>
      <c r="U1247" s="140"/>
    </row>
    <row r="1248" spans="1:21" ht="15">
      <c r="A1248" s="24">
        <f t="shared" si="42"/>
        <v>1247</v>
      </c>
      <c r="B1248" s="25"/>
      <c r="C1248" s="55" t="str">
        <f>IFERROR(VLOOKUP($E1248,'Product Master'!B:E,2,),"Enter Data in Product Master")</f>
        <v>Enter Data in Product Master</v>
      </c>
      <c r="D1248" s="24" t="e">
        <f>VLOOKUP(E1248,'Product Master'!B:G,6,)</f>
        <v>#N/A</v>
      </c>
      <c r="E1248" s="24"/>
      <c r="F1248" s="24" t="s">
        <v>47</v>
      </c>
      <c r="G1248" s="24" t="str">
        <f>IFERROR(VLOOKUP(E1248,'Product Master'!B:E,3,),"-")</f>
        <v>-</v>
      </c>
      <c r="H1248" s="24" t="str">
        <f>IFERROR(VLOOKUP($E1248,'Product Master'!B:E,4,),"-")</f>
        <v>-</v>
      </c>
      <c r="I1248" s="24"/>
      <c r="J1248" s="25"/>
      <c r="K1248" s="67"/>
      <c r="L1248" s="24"/>
      <c r="M1248" s="24"/>
      <c r="N1248" s="24"/>
      <c r="O1248" s="24"/>
      <c r="P1248" s="49"/>
      <c r="Q1248" s="49">
        <f t="shared" si="43"/>
        <v>0</v>
      </c>
      <c r="R1248" s="24"/>
      <c r="S1248" s="66"/>
      <c r="T1248" s="56" t="e">
        <f>IF(ISBLANK(VLOOKUP($E1248,'Product Master'!B:F,5,FALSE)),"-",(VLOOKUP($E1248,'Product Master'!B:F,5,FALSE)))</f>
        <v>#N/A</v>
      </c>
      <c r="U1248" s="140"/>
    </row>
    <row r="1249" spans="1:21" ht="15">
      <c r="A1249" s="24">
        <f t="shared" si="42"/>
        <v>1248</v>
      </c>
      <c r="B1249" s="25"/>
      <c r="C1249" s="55" t="str">
        <f>IFERROR(VLOOKUP($E1249,'Product Master'!B:E,2,),"Enter Data in Product Master")</f>
        <v>Enter Data in Product Master</v>
      </c>
      <c r="D1249" s="24" t="e">
        <f>VLOOKUP(E1249,'Product Master'!B:G,6,)</f>
        <v>#N/A</v>
      </c>
      <c r="E1249" s="24"/>
      <c r="F1249" s="24" t="s">
        <v>47</v>
      </c>
      <c r="G1249" s="24" t="str">
        <f>IFERROR(VLOOKUP(E1249,'Product Master'!B:E,3,),"-")</f>
        <v>-</v>
      </c>
      <c r="H1249" s="24" t="str">
        <f>IFERROR(VLOOKUP($E1249,'Product Master'!B:E,4,),"-")</f>
        <v>-</v>
      </c>
      <c r="I1249" s="24"/>
      <c r="J1249" s="25"/>
      <c r="K1249" s="67"/>
      <c r="L1249" s="24"/>
      <c r="M1249" s="24"/>
      <c r="N1249" s="24"/>
      <c r="O1249" s="24"/>
      <c r="P1249" s="49"/>
      <c r="Q1249" s="49">
        <f t="shared" si="43"/>
        <v>0</v>
      </c>
      <c r="R1249" s="24"/>
      <c r="S1249" s="66"/>
      <c r="T1249" s="56" t="e">
        <f>IF(ISBLANK(VLOOKUP($E1249,'Product Master'!B:F,5,FALSE)),"-",(VLOOKUP($E1249,'Product Master'!B:F,5,FALSE)))</f>
        <v>#N/A</v>
      </c>
      <c r="U1249" s="140"/>
    </row>
    <row r="1250" spans="1:21" ht="15">
      <c r="A1250" s="24">
        <f t="shared" si="42"/>
        <v>1249</v>
      </c>
      <c r="B1250" s="25"/>
      <c r="C1250" s="55" t="str">
        <f>IFERROR(VLOOKUP($E1250,'Product Master'!B:E,2,),"Enter Data in Product Master")</f>
        <v>Enter Data in Product Master</v>
      </c>
      <c r="D1250" s="24" t="e">
        <f>VLOOKUP(E1250,'Product Master'!B:G,6,)</f>
        <v>#N/A</v>
      </c>
      <c r="E1250" s="24"/>
      <c r="F1250" s="24" t="s">
        <v>47</v>
      </c>
      <c r="G1250" s="24" t="str">
        <f>IFERROR(VLOOKUP(E1250,'Product Master'!B:E,3,),"-")</f>
        <v>-</v>
      </c>
      <c r="H1250" s="24" t="str">
        <f>IFERROR(VLOOKUP($E1250,'Product Master'!B:E,4,),"-")</f>
        <v>-</v>
      </c>
      <c r="I1250" s="24"/>
      <c r="J1250" s="25"/>
      <c r="K1250" s="67"/>
      <c r="L1250" s="24"/>
      <c r="M1250" s="24"/>
      <c r="N1250" s="24"/>
      <c r="O1250" s="24"/>
      <c r="P1250" s="49"/>
      <c r="Q1250" s="49">
        <f t="shared" si="43"/>
        <v>0</v>
      </c>
      <c r="R1250" s="24"/>
      <c r="S1250" s="66"/>
      <c r="T1250" s="56" t="e">
        <f>IF(ISBLANK(VLOOKUP($E1250,'Product Master'!B:F,5,FALSE)),"-",(VLOOKUP($E1250,'Product Master'!B:F,5,FALSE)))</f>
        <v>#N/A</v>
      </c>
      <c r="U1250" s="140"/>
    </row>
    <row r="1251" spans="1:21" ht="15">
      <c r="A1251" s="24">
        <f t="shared" si="42"/>
        <v>1250</v>
      </c>
      <c r="B1251" s="25"/>
      <c r="C1251" s="55" t="str">
        <f>IFERROR(VLOOKUP($E1251,'Product Master'!B:E,2,),"Enter Data in Product Master")</f>
        <v>Enter Data in Product Master</v>
      </c>
      <c r="D1251" s="24" t="e">
        <f>VLOOKUP(E1251,'Product Master'!B:G,6,)</f>
        <v>#N/A</v>
      </c>
      <c r="E1251" s="24"/>
      <c r="F1251" s="24" t="s">
        <v>47</v>
      </c>
      <c r="G1251" s="24" t="str">
        <f>IFERROR(VLOOKUP(E1251,'Product Master'!B:E,3,),"-")</f>
        <v>-</v>
      </c>
      <c r="H1251" s="24" t="str">
        <f>IFERROR(VLOOKUP($E1251,'Product Master'!B:E,4,),"-")</f>
        <v>-</v>
      </c>
      <c r="I1251" s="24"/>
      <c r="J1251" s="25"/>
      <c r="K1251" s="67"/>
      <c r="L1251" s="24"/>
      <c r="M1251" s="24"/>
      <c r="N1251" s="24"/>
      <c r="O1251" s="24"/>
      <c r="P1251" s="49"/>
      <c r="Q1251" s="49">
        <f t="shared" si="43"/>
        <v>0</v>
      </c>
      <c r="R1251" s="24"/>
      <c r="S1251" s="66"/>
      <c r="T1251" s="56" t="e">
        <f>IF(ISBLANK(VLOOKUP($E1251,'Product Master'!B:F,5,FALSE)),"-",(VLOOKUP($E1251,'Product Master'!B:F,5,FALSE)))</f>
        <v>#N/A</v>
      </c>
      <c r="U1251" s="140"/>
    </row>
    <row r="1252" spans="1:21" ht="15">
      <c r="A1252" s="24">
        <f t="shared" si="42"/>
        <v>1251</v>
      </c>
      <c r="B1252" s="25"/>
      <c r="C1252" s="55" t="str">
        <f>IFERROR(VLOOKUP($E1252,'Product Master'!B:E,2,),"Enter Data in Product Master")</f>
        <v>Enter Data in Product Master</v>
      </c>
      <c r="D1252" s="24" t="e">
        <f>VLOOKUP(E1252,'Product Master'!B:G,6,)</f>
        <v>#N/A</v>
      </c>
      <c r="E1252" s="24"/>
      <c r="F1252" s="24" t="s">
        <v>47</v>
      </c>
      <c r="G1252" s="24" t="str">
        <f>IFERROR(VLOOKUP(E1252,'Product Master'!B:E,3,),"-")</f>
        <v>-</v>
      </c>
      <c r="H1252" s="24" t="str">
        <f>IFERROR(VLOOKUP($E1252,'Product Master'!B:E,4,),"-")</f>
        <v>-</v>
      </c>
      <c r="I1252" s="24"/>
      <c r="J1252" s="25"/>
      <c r="K1252" s="67"/>
      <c r="L1252" s="24"/>
      <c r="M1252" s="24"/>
      <c r="N1252" s="24"/>
      <c r="O1252" s="24"/>
      <c r="P1252" s="49"/>
      <c r="Q1252" s="49">
        <f t="shared" si="43"/>
        <v>0</v>
      </c>
      <c r="R1252" s="24"/>
      <c r="S1252" s="66"/>
      <c r="T1252" s="56" t="e">
        <f>IF(ISBLANK(VLOOKUP($E1252,'Product Master'!B:F,5,FALSE)),"-",(VLOOKUP($E1252,'Product Master'!B:F,5,FALSE)))</f>
        <v>#N/A</v>
      </c>
      <c r="U1252" s="140"/>
    </row>
    <row r="1253" spans="1:21" ht="15">
      <c r="A1253" s="24">
        <f t="shared" si="42"/>
        <v>1252</v>
      </c>
      <c r="B1253" s="25"/>
      <c r="C1253" s="55" t="str">
        <f>IFERROR(VLOOKUP($E1253,'Product Master'!B:E,2,),"Enter Data in Product Master")</f>
        <v>Enter Data in Product Master</v>
      </c>
      <c r="D1253" s="24" t="e">
        <f>VLOOKUP(E1253,'Product Master'!B:G,6,)</f>
        <v>#N/A</v>
      </c>
      <c r="E1253" s="24"/>
      <c r="F1253" s="24" t="s">
        <v>47</v>
      </c>
      <c r="G1253" s="24" t="str">
        <f>IFERROR(VLOOKUP(E1253,'Product Master'!B:E,3,),"-")</f>
        <v>-</v>
      </c>
      <c r="H1253" s="24" t="str">
        <f>IFERROR(VLOOKUP($E1253,'Product Master'!B:E,4,),"-")</f>
        <v>-</v>
      </c>
      <c r="I1253" s="24"/>
      <c r="J1253" s="25"/>
      <c r="K1253" s="67"/>
      <c r="L1253" s="24"/>
      <c r="M1253" s="24"/>
      <c r="N1253" s="24"/>
      <c r="O1253" s="24"/>
      <c r="P1253" s="49"/>
      <c r="Q1253" s="49">
        <f t="shared" si="43"/>
        <v>0</v>
      </c>
      <c r="R1253" s="24"/>
      <c r="S1253" s="66"/>
      <c r="T1253" s="56" t="e">
        <f>IF(ISBLANK(VLOOKUP($E1253,'Product Master'!B:F,5,FALSE)),"-",(VLOOKUP($E1253,'Product Master'!B:F,5,FALSE)))</f>
        <v>#N/A</v>
      </c>
      <c r="U1253" s="140"/>
    </row>
    <row r="1254" spans="1:21" ht="15">
      <c r="A1254" s="24">
        <f t="shared" si="42"/>
        <v>1253</v>
      </c>
      <c r="B1254" s="25"/>
      <c r="C1254" s="55" t="str">
        <f>IFERROR(VLOOKUP($E1254,'Product Master'!B:E,2,),"Enter Data in Product Master")</f>
        <v>Enter Data in Product Master</v>
      </c>
      <c r="D1254" s="24" t="e">
        <f>VLOOKUP(E1254,'Product Master'!B:G,6,)</f>
        <v>#N/A</v>
      </c>
      <c r="E1254" s="24"/>
      <c r="F1254" s="24" t="s">
        <v>47</v>
      </c>
      <c r="G1254" s="24" t="str">
        <f>IFERROR(VLOOKUP(E1254,'Product Master'!B:E,3,),"-")</f>
        <v>-</v>
      </c>
      <c r="H1254" s="24" t="str">
        <f>IFERROR(VLOOKUP($E1254,'Product Master'!B:E,4,),"-")</f>
        <v>-</v>
      </c>
      <c r="I1254" s="24"/>
      <c r="J1254" s="25"/>
      <c r="K1254" s="67"/>
      <c r="L1254" s="24"/>
      <c r="M1254" s="24"/>
      <c r="N1254" s="24"/>
      <c r="O1254" s="24"/>
      <c r="P1254" s="49"/>
      <c r="Q1254" s="49">
        <f t="shared" si="43"/>
        <v>0</v>
      </c>
      <c r="R1254" s="24"/>
      <c r="S1254" s="66"/>
      <c r="T1254" s="56" t="e">
        <f>IF(ISBLANK(VLOOKUP($E1254,'Product Master'!B:F,5,FALSE)),"-",(VLOOKUP($E1254,'Product Master'!B:F,5,FALSE)))</f>
        <v>#N/A</v>
      </c>
      <c r="U1254" s="140"/>
    </row>
    <row r="1255" spans="1:21" ht="15">
      <c r="A1255" s="24">
        <f t="shared" si="42"/>
        <v>1254</v>
      </c>
      <c r="B1255" s="25"/>
      <c r="C1255" s="55" t="str">
        <f>IFERROR(VLOOKUP($E1255,'Product Master'!B:E,2,),"Enter Data in Product Master")</f>
        <v>Enter Data in Product Master</v>
      </c>
      <c r="D1255" s="24" t="e">
        <f>VLOOKUP(E1255,'Product Master'!B:G,6,)</f>
        <v>#N/A</v>
      </c>
      <c r="E1255" s="24"/>
      <c r="F1255" s="24" t="s">
        <v>47</v>
      </c>
      <c r="G1255" s="24" t="str">
        <f>IFERROR(VLOOKUP(E1255,'Product Master'!B:E,3,),"-")</f>
        <v>-</v>
      </c>
      <c r="H1255" s="24" t="str">
        <f>IFERROR(VLOOKUP($E1255,'Product Master'!B:E,4,),"-")</f>
        <v>-</v>
      </c>
      <c r="I1255" s="24"/>
      <c r="J1255" s="25"/>
      <c r="K1255" s="67"/>
      <c r="L1255" s="24"/>
      <c r="M1255" s="24"/>
      <c r="N1255" s="24"/>
      <c r="O1255" s="24"/>
      <c r="P1255" s="49"/>
      <c r="Q1255" s="49">
        <f t="shared" si="43"/>
        <v>0</v>
      </c>
      <c r="R1255" s="24"/>
      <c r="S1255" s="66"/>
      <c r="T1255" s="56" t="e">
        <f>IF(ISBLANK(VLOOKUP($E1255,'Product Master'!B:F,5,FALSE)),"-",(VLOOKUP($E1255,'Product Master'!B:F,5,FALSE)))</f>
        <v>#N/A</v>
      </c>
      <c r="U1255" s="140"/>
    </row>
    <row r="1256" spans="1:21" ht="15">
      <c r="A1256" s="24">
        <f t="shared" si="42"/>
        <v>1255</v>
      </c>
      <c r="B1256" s="25"/>
      <c r="C1256" s="55" t="str">
        <f>IFERROR(VLOOKUP($E1256,'Product Master'!B:E,2,),"Enter Data in Product Master")</f>
        <v>Enter Data in Product Master</v>
      </c>
      <c r="D1256" s="24" t="e">
        <f>VLOOKUP(E1256,'Product Master'!B:G,6,)</f>
        <v>#N/A</v>
      </c>
      <c r="E1256" s="24"/>
      <c r="F1256" s="24" t="s">
        <v>47</v>
      </c>
      <c r="G1256" s="24" t="str">
        <f>IFERROR(VLOOKUP(E1256,'Product Master'!B:E,3,),"-")</f>
        <v>-</v>
      </c>
      <c r="H1256" s="24" t="str">
        <f>IFERROR(VLOOKUP($E1256,'Product Master'!B:E,4,),"-")</f>
        <v>-</v>
      </c>
      <c r="I1256" s="24"/>
      <c r="J1256" s="25"/>
      <c r="K1256" s="67"/>
      <c r="L1256" s="24"/>
      <c r="M1256" s="24"/>
      <c r="N1256" s="24"/>
      <c r="O1256" s="24"/>
      <c r="P1256" s="49"/>
      <c r="Q1256" s="49">
        <f t="shared" si="43"/>
        <v>0</v>
      </c>
      <c r="R1256" s="24"/>
      <c r="S1256" s="66"/>
      <c r="T1256" s="56" t="e">
        <f>IF(ISBLANK(VLOOKUP($E1256,'Product Master'!B:F,5,FALSE)),"-",(VLOOKUP($E1256,'Product Master'!B:F,5,FALSE)))</f>
        <v>#N/A</v>
      </c>
      <c r="U1256" s="140"/>
    </row>
    <row r="1257" spans="1:21" ht="15">
      <c r="A1257" s="24">
        <f t="shared" si="42"/>
        <v>1256</v>
      </c>
      <c r="B1257" s="25"/>
      <c r="C1257" s="55" t="str">
        <f>IFERROR(VLOOKUP($E1257,'Product Master'!B:E,2,),"Enter Data in Product Master")</f>
        <v>Enter Data in Product Master</v>
      </c>
      <c r="D1257" s="24" t="e">
        <f>VLOOKUP(E1257,'Product Master'!B:G,6,)</f>
        <v>#N/A</v>
      </c>
      <c r="E1257" s="24"/>
      <c r="F1257" s="24" t="s">
        <v>47</v>
      </c>
      <c r="G1257" s="24" t="str">
        <f>IFERROR(VLOOKUP(E1257,'Product Master'!B:E,3,),"-")</f>
        <v>-</v>
      </c>
      <c r="H1257" s="24" t="str">
        <f>IFERROR(VLOOKUP($E1257,'Product Master'!B:E,4,),"-")</f>
        <v>-</v>
      </c>
      <c r="I1257" s="24"/>
      <c r="J1257" s="25"/>
      <c r="K1257" s="67"/>
      <c r="L1257" s="24"/>
      <c r="M1257" s="24"/>
      <c r="N1257" s="24"/>
      <c r="O1257" s="24"/>
      <c r="P1257" s="49"/>
      <c r="Q1257" s="49">
        <f t="shared" si="43"/>
        <v>0</v>
      </c>
      <c r="R1257" s="24"/>
      <c r="S1257" s="66"/>
      <c r="T1257" s="56" t="e">
        <f>IF(ISBLANK(VLOOKUP($E1257,'Product Master'!B:F,5,FALSE)),"-",(VLOOKUP($E1257,'Product Master'!B:F,5,FALSE)))</f>
        <v>#N/A</v>
      </c>
      <c r="U1257" s="140"/>
    </row>
    <row r="1258" spans="1:21" ht="15">
      <c r="A1258" s="24">
        <f t="shared" si="42"/>
        <v>1257</v>
      </c>
      <c r="B1258" s="25"/>
      <c r="C1258" s="55" t="str">
        <f>IFERROR(VLOOKUP($E1258,'Product Master'!B:E,2,),"Enter Data in Product Master")</f>
        <v>Enter Data in Product Master</v>
      </c>
      <c r="D1258" s="24" t="e">
        <f>VLOOKUP(E1258,'Product Master'!B:G,6,)</f>
        <v>#N/A</v>
      </c>
      <c r="E1258" s="24"/>
      <c r="F1258" s="24" t="s">
        <v>47</v>
      </c>
      <c r="G1258" s="24" t="str">
        <f>IFERROR(VLOOKUP(E1258,'Product Master'!B:E,3,),"-")</f>
        <v>-</v>
      </c>
      <c r="H1258" s="24" t="str">
        <f>IFERROR(VLOOKUP($E1258,'Product Master'!B:E,4,),"-")</f>
        <v>-</v>
      </c>
      <c r="I1258" s="24"/>
      <c r="J1258" s="25"/>
      <c r="K1258" s="67"/>
      <c r="L1258" s="24"/>
      <c r="M1258" s="24"/>
      <c r="N1258" s="24"/>
      <c r="O1258" s="24"/>
      <c r="P1258" s="49"/>
      <c r="Q1258" s="49">
        <f t="shared" si="43"/>
        <v>0</v>
      </c>
      <c r="R1258" s="24"/>
      <c r="S1258" s="66"/>
      <c r="T1258" s="56" t="e">
        <f>IF(ISBLANK(VLOOKUP($E1258,'Product Master'!B:F,5,FALSE)),"-",(VLOOKUP($E1258,'Product Master'!B:F,5,FALSE)))</f>
        <v>#N/A</v>
      </c>
      <c r="U1258" s="140"/>
    </row>
    <row r="1259" spans="1:21" ht="15">
      <c r="A1259" s="24">
        <f t="shared" si="42"/>
        <v>1258</v>
      </c>
      <c r="B1259" s="25"/>
      <c r="C1259" s="55" t="str">
        <f>IFERROR(VLOOKUP($E1259,'Product Master'!B:E,2,),"Enter Data in Product Master")</f>
        <v>Enter Data in Product Master</v>
      </c>
      <c r="D1259" s="24" t="e">
        <f>VLOOKUP(E1259,'Product Master'!B:G,6,)</f>
        <v>#N/A</v>
      </c>
      <c r="E1259" s="24"/>
      <c r="F1259" s="24" t="s">
        <v>47</v>
      </c>
      <c r="G1259" s="24" t="str">
        <f>IFERROR(VLOOKUP(E1259,'Product Master'!B:E,3,),"-")</f>
        <v>-</v>
      </c>
      <c r="H1259" s="24" t="str">
        <f>IFERROR(VLOOKUP($E1259,'Product Master'!B:E,4,),"-")</f>
        <v>-</v>
      </c>
      <c r="I1259" s="24"/>
      <c r="J1259" s="25"/>
      <c r="K1259" s="67"/>
      <c r="L1259" s="24"/>
      <c r="M1259" s="24"/>
      <c r="N1259" s="24"/>
      <c r="O1259" s="24"/>
      <c r="P1259" s="49"/>
      <c r="Q1259" s="49">
        <f t="shared" si="43"/>
        <v>0</v>
      </c>
      <c r="R1259" s="24"/>
      <c r="S1259" s="66"/>
      <c r="T1259" s="56" t="e">
        <f>IF(ISBLANK(VLOOKUP($E1259,'Product Master'!B:F,5,FALSE)),"-",(VLOOKUP($E1259,'Product Master'!B:F,5,FALSE)))</f>
        <v>#N/A</v>
      </c>
      <c r="U1259" s="140"/>
    </row>
    <row r="1260" spans="1:21" ht="15">
      <c r="A1260" s="24">
        <f t="shared" si="42"/>
        <v>1259</v>
      </c>
      <c r="B1260" s="25"/>
      <c r="C1260" s="55" t="str">
        <f>IFERROR(VLOOKUP($E1260,'Product Master'!B:E,2,),"Enter Data in Product Master")</f>
        <v>Enter Data in Product Master</v>
      </c>
      <c r="D1260" s="24" t="e">
        <f>VLOOKUP(E1260,'Product Master'!B:G,6,)</f>
        <v>#N/A</v>
      </c>
      <c r="E1260" s="24"/>
      <c r="F1260" s="24" t="s">
        <v>47</v>
      </c>
      <c r="G1260" s="24" t="str">
        <f>IFERROR(VLOOKUP(E1260,'Product Master'!B:E,3,),"-")</f>
        <v>-</v>
      </c>
      <c r="H1260" s="24" t="str">
        <f>IFERROR(VLOOKUP($E1260,'Product Master'!B:E,4,),"-")</f>
        <v>-</v>
      </c>
      <c r="I1260" s="24"/>
      <c r="J1260" s="25"/>
      <c r="K1260" s="67"/>
      <c r="L1260" s="24"/>
      <c r="M1260" s="24"/>
      <c r="N1260" s="24"/>
      <c r="O1260" s="24"/>
      <c r="P1260" s="49"/>
      <c r="Q1260" s="49">
        <f t="shared" si="43"/>
        <v>0</v>
      </c>
      <c r="R1260" s="24"/>
      <c r="S1260" s="66"/>
      <c r="T1260" s="56" t="e">
        <f>IF(ISBLANK(VLOOKUP($E1260,'Product Master'!B:F,5,FALSE)),"-",(VLOOKUP($E1260,'Product Master'!B:F,5,FALSE)))</f>
        <v>#N/A</v>
      </c>
      <c r="U1260" s="140"/>
    </row>
    <row r="1261" spans="1:21" ht="15">
      <c r="A1261" s="24">
        <f t="shared" si="42"/>
        <v>1260</v>
      </c>
      <c r="B1261" s="25"/>
      <c r="C1261" s="55" t="str">
        <f>IFERROR(VLOOKUP($E1261,'Product Master'!B:E,2,),"Enter Data in Product Master")</f>
        <v>Enter Data in Product Master</v>
      </c>
      <c r="D1261" s="24" t="e">
        <f>VLOOKUP(E1261,'Product Master'!B:G,6,)</f>
        <v>#N/A</v>
      </c>
      <c r="E1261" s="24"/>
      <c r="F1261" s="24" t="s">
        <v>47</v>
      </c>
      <c r="G1261" s="24" t="str">
        <f>IFERROR(VLOOKUP(E1261,'Product Master'!B:E,3,),"-")</f>
        <v>-</v>
      </c>
      <c r="H1261" s="24" t="str">
        <f>IFERROR(VLOOKUP($E1261,'Product Master'!B:E,4,),"-")</f>
        <v>-</v>
      </c>
      <c r="I1261" s="24"/>
      <c r="J1261" s="25"/>
      <c r="K1261" s="67"/>
      <c r="L1261" s="24"/>
      <c r="M1261" s="24"/>
      <c r="N1261" s="24"/>
      <c r="O1261" s="24"/>
      <c r="P1261" s="49"/>
      <c r="Q1261" s="49">
        <f t="shared" si="43"/>
        <v>0</v>
      </c>
      <c r="R1261" s="24"/>
      <c r="S1261" s="66"/>
      <c r="T1261" s="56" t="e">
        <f>IF(ISBLANK(VLOOKUP($E1261,'Product Master'!B:F,5,FALSE)),"-",(VLOOKUP($E1261,'Product Master'!B:F,5,FALSE)))</f>
        <v>#N/A</v>
      </c>
      <c r="U1261" s="140"/>
    </row>
    <row r="1262" spans="1:21" ht="15">
      <c r="A1262" s="24">
        <f t="shared" si="42"/>
        <v>1261</v>
      </c>
      <c r="B1262" s="25"/>
      <c r="C1262" s="55" t="str">
        <f>IFERROR(VLOOKUP($E1262,'Product Master'!B:E,2,),"Enter Data in Product Master")</f>
        <v>Enter Data in Product Master</v>
      </c>
      <c r="D1262" s="24" t="e">
        <f>VLOOKUP(E1262,'Product Master'!B:G,6,)</f>
        <v>#N/A</v>
      </c>
      <c r="E1262" s="24"/>
      <c r="F1262" s="24" t="s">
        <v>47</v>
      </c>
      <c r="G1262" s="24" t="str">
        <f>IFERROR(VLOOKUP(E1262,'Product Master'!B:E,3,),"-")</f>
        <v>-</v>
      </c>
      <c r="H1262" s="24" t="str">
        <f>IFERROR(VLOOKUP($E1262,'Product Master'!B:E,4,),"-")</f>
        <v>-</v>
      </c>
      <c r="I1262" s="24"/>
      <c r="J1262" s="25"/>
      <c r="K1262" s="67"/>
      <c r="L1262" s="24"/>
      <c r="M1262" s="24"/>
      <c r="N1262" s="24"/>
      <c r="O1262" s="24"/>
      <c r="P1262" s="49"/>
      <c r="Q1262" s="49">
        <f t="shared" si="43"/>
        <v>0</v>
      </c>
      <c r="R1262" s="24"/>
      <c r="S1262" s="66"/>
      <c r="T1262" s="56" t="e">
        <f>IF(ISBLANK(VLOOKUP($E1262,'Product Master'!B:F,5,FALSE)),"-",(VLOOKUP($E1262,'Product Master'!B:F,5,FALSE)))</f>
        <v>#N/A</v>
      </c>
      <c r="U1262" s="140"/>
    </row>
    <row r="1263" spans="1:21" ht="15">
      <c r="A1263" s="24">
        <f t="shared" si="42"/>
        <v>1262</v>
      </c>
      <c r="B1263" s="25"/>
      <c r="C1263" s="55" t="str">
        <f>IFERROR(VLOOKUP($E1263,'Product Master'!B:E,2,),"Enter Data in Product Master")</f>
        <v>Enter Data in Product Master</v>
      </c>
      <c r="D1263" s="24" t="e">
        <f>VLOOKUP(E1263,'Product Master'!B:G,6,)</f>
        <v>#N/A</v>
      </c>
      <c r="E1263" s="24"/>
      <c r="F1263" s="24" t="s">
        <v>47</v>
      </c>
      <c r="G1263" s="24" t="str">
        <f>IFERROR(VLOOKUP(E1263,'Product Master'!B:E,3,),"-")</f>
        <v>-</v>
      </c>
      <c r="H1263" s="24" t="str">
        <f>IFERROR(VLOOKUP($E1263,'Product Master'!B:E,4,),"-")</f>
        <v>-</v>
      </c>
      <c r="I1263" s="24"/>
      <c r="J1263" s="25"/>
      <c r="K1263" s="67"/>
      <c r="L1263" s="24"/>
      <c r="M1263" s="24"/>
      <c r="N1263" s="24"/>
      <c r="O1263" s="24"/>
      <c r="P1263" s="49"/>
      <c r="Q1263" s="49">
        <f t="shared" si="43"/>
        <v>0</v>
      </c>
      <c r="R1263" s="24"/>
      <c r="S1263" s="66"/>
      <c r="T1263" s="56" t="e">
        <f>IF(ISBLANK(VLOOKUP($E1263,'Product Master'!B:F,5,FALSE)),"-",(VLOOKUP($E1263,'Product Master'!B:F,5,FALSE)))</f>
        <v>#N/A</v>
      </c>
      <c r="U1263" s="140"/>
    </row>
    <row r="1264" spans="1:21" ht="15">
      <c r="A1264" s="24">
        <f t="shared" si="42"/>
        <v>1263</v>
      </c>
      <c r="B1264" s="25"/>
      <c r="C1264" s="55" t="str">
        <f>IFERROR(VLOOKUP($E1264,'Product Master'!B:E,2,),"Enter Data in Product Master")</f>
        <v>Enter Data in Product Master</v>
      </c>
      <c r="D1264" s="24" t="e">
        <f>VLOOKUP(E1264,'Product Master'!B:G,6,)</f>
        <v>#N/A</v>
      </c>
      <c r="E1264" s="24"/>
      <c r="F1264" s="24" t="s">
        <v>47</v>
      </c>
      <c r="G1264" s="24" t="str">
        <f>IFERROR(VLOOKUP(E1264,'Product Master'!B:E,3,),"-")</f>
        <v>-</v>
      </c>
      <c r="H1264" s="24" t="str">
        <f>IFERROR(VLOOKUP($E1264,'Product Master'!B:E,4,),"-")</f>
        <v>-</v>
      </c>
      <c r="I1264" s="24"/>
      <c r="J1264" s="25"/>
      <c r="K1264" s="67"/>
      <c r="L1264" s="24"/>
      <c r="M1264" s="24"/>
      <c r="N1264" s="24"/>
      <c r="O1264" s="24"/>
      <c r="P1264" s="49"/>
      <c r="Q1264" s="49">
        <f t="shared" si="43"/>
        <v>0</v>
      </c>
      <c r="R1264" s="24"/>
      <c r="S1264" s="66"/>
      <c r="T1264" s="56" t="e">
        <f>IF(ISBLANK(VLOOKUP($E1264,'Product Master'!B:F,5,FALSE)),"-",(VLOOKUP($E1264,'Product Master'!B:F,5,FALSE)))</f>
        <v>#N/A</v>
      </c>
      <c r="U1264" s="140"/>
    </row>
    <row r="1265" spans="1:21" ht="15">
      <c r="A1265" s="24">
        <f t="shared" si="42"/>
        <v>1264</v>
      </c>
      <c r="B1265" s="25"/>
      <c r="C1265" s="55" t="str">
        <f>IFERROR(VLOOKUP($E1265,'Product Master'!B:E,2,),"Enter Data in Product Master")</f>
        <v>Enter Data in Product Master</v>
      </c>
      <c r="D1265" s="24" t="e">
        <f>VLOOKUP(E1265,'Product Master'!B:G,6,)</f>
        <v>#N/A</v>
      </c>
      <c r="E1265" s="24"/>
      <c r="F1265" s="24" t="s">
        <v>47</v>
      </c>
      <c r="G1265" s="24" t="str">
        <f>IFERROR(VLOOKUP(E1265,'Product Master'!B:E,3,),"-")</f>
        <v>-</v>
      </c>
      <c r="H1265" s="24" t="str">
        <f>IFERROR(VLOOKUP($E1265,'Product Master'!B:E,4,),"-")</f>
        <v>-</v>
      </c>
      <c r="I1265" s="24"/>
      <c r="J1265" s="25"/>
      <c r="K1265" s="67"/>
      <c r="L1265" s="24"/>
      <c r="M1265" s="24"/>
      <c r="N1265" s="24"/>
      <c r="O1265" s="24"/>
      <c r="P1265" s="49"/>
      <c r="Q1265" s="49">
        <f t="shared" si="43"/>
        <v>0</v>
      </c>
      <c r="R1265" s="24"/>
      <c r="S1265" s="66"/>
      <c r="T1265" s="56" t="e">
        <f>IF(ISBLANK(VLOOKUP($E1265,'Product Master'!B:F,5,FALSE)),"-",(VLOOKUP($E1265,'Product Master'!B:F,5,FALSE)))</f>
        <v>#N/A</v>
      </c>
      <c r="U1265" s="140"/>
    </row>
    <row r="1266" spans="1:21" ht="15">
      <c r="A1266" s="24">
        <f t="shared" si="42"/>
        <v>1265</v>
      </c>
      <c r="B1266" s="25"/>
      <c r="C1266" s="55" t="str">
        <f>IFERROR(VLOOKUP($E1266,'Product Master'!B:E,2,),"Enter Data in Product Master")</f>
        <v>Enter Data in Product Master</v>
      </c>
      <c r="D1266" s="24" t="e">
        <f>VLOOKUP(E1266,'Product Master'!B:G,6,)</f>
        <v>#N/A</v>
      </c>
      <c r="E1266" s="24"/>
      <c r="F1266" s="24" t="s">
        <v>47</v>
      </c>
      <c r="G1266" s="24" t="str">
        <f>IFERROR(VLOOKUP(E1266,'Product Master'!B:E,3,),"-")</f>
        <v>-</v>
      </c>
      <c r="H1266" s="24" t="str">
        <f>IFERROR(VLOOKUP($E1266,'Product Master'!B:E,4,),"-")</f>
        <v>-</v>
      </c>
      <c r="I1266" s="24"/>
      <c r="J1266" s="25"/>
      <c r="K1266" s="67"/>
      <c r="L1266" s="24"/>
      <c r="M1266" s="24"/>
      <c r="N1266" s="24"/>
      <c r="O1266" s="24"/>
      <c r="P1266" s="49"/>
      <c r="Q1266" s="49">
        <f t="shared" si="43"/>
        <v>0</v>
      </c>
      <c r="R1266" s="24"/>
      <c r="S1266" s="66"/>
      <c r="T1266" s="56" t="e">
        <f>IF(ISBLANK(VLOOKUP($E1266,'Product Master'!B:F,5,FALSE)),"-",(VLOOKUP($E1266,'Product Master'!B:F,5,FALSE)))</f>
        <v>#N/A</v>
      </c>
      <c r="U1266" s="140"/>
    </row>
    <row r="1267" spans="1:21" ht="15">
      <c r="A1267" s="24">
        <f t="shared" si="42"/>
        <v>1266</v>
      </c>
      <c r="B1267" s="25"/>
      <c r="C1267" s="55" t="str">
        <f>IFERROR(VLOOKUP($E1267,'Product Master'!B:E,2,),"Enter Data in Product Master")</f>
        <v>Enter Data in Product Master</v>
      </c>
      <c r="D1267" s="24" t="e">
        <f>VLOOKUP(E1267,'Product Master'!B:G,6,)</f>
        <v>#N/A</v>
      </c>
      <c r="E1267" s="24"/>
      <c r="F1267" s="24" t="s">
        <v>47</v>
      </c>
      <c r="G1267" s="24" t="str">
        <f>IFERROR(VLOOKUP(E1267,'Product Master'!B:E,3,),"-")</f>
        <v>-</v>
      </c>
      <c r="H1267" s="24" t="str">
        <f>IFERROR(VLOOKUP($E1267,'Product Master'!B:E,4,),"-")</f>
        <v>-</v>
      </c>
      <c r="I1267" s="24"/>
      <c r="J1267" s="25"/>
      <c r="K1267" s="67"/>
      <c r="L1267" s="24"/>
      <c r="M1267" s="24"/>
      <c r="N1267" s="24"/>
      <c r="O1267" s="24"/>
      <c r="P1267" s="49"/>
      <c r="Q1267" s="49">
        <f t="shared" si="43"/>
        <v>0</v>
      </c>
      <c r="R1267" s="24"/>
      <c r="S1267" s="66"/>
      <c r="T1267" s="56" t="e">
        <f>IF(ISBLANK(VLOOKUP($E1267,'Product Master'!B:F,5,FALSE)),"-",(VLOOKUP($E1267,'Product Master'!B:F,5,FALSE)))</f>
        <v>#N/A</v>
      </c>
      <c r="U1267" s="140"/>
    </row>
    <row r="1268" spans="1:21" ht="15">
      <c r="A1268" s="24">
        <f t="shared" si="42"/>
        <v>1267</v>
      </c>
      <c r="B1268" s="25"/>
      <c r="C1268" s="55" t="str">
        <f>IFERROR(VLOOKUP($E1268,'Product Master'!B:E,2,),"Enter Data in Product Master")</f>
        <v>Enter Data in Product Master</v>
      </c>
      <c r="D1268" s="24" t="e">
        <f>VLOOKUP(E1268,'Product Master'!B:G,6,)</f>
        <v>#N/A</v>
      </c>
      <c r="E1268" s="24"/>
      <c r="F1268" s="24" t="s">
        <v>47</v>
      </c>
      <c r="G1268" s="24" t="str">
        <f>IFERROR(VLOOKUP(E1268,'Product Master'!B:E,3,),"-")</f>
        <v>-</v>
      </c>
      <c r="H1268" s="24" t="str">
        <f>IFERROR(VLOOKUP($E1268,'Product Master'!B:E,4,),"-")</f>
        <v>-</v>
      </c>
      <c r="I1268" s="24"/>
      <c r="J1268" s="25"/>
      <c r="K1268" s="67"/>
      <c r="L1268" s="24"/>
      <c r="M1268" s="24"/>
      <c r="N1268" s="24"/>
      <c r="O1268" s="24"/>
      <c r="P1268" s="49"/>
      <c r="Q1268" s="49">
        <f t="shared" si="43"/>
        <v>0</v>
      </c>
      <c r="R1268" s="24"/>
      <c r="S1268" s="66"/>
      <c r="T1268" s="56" t="e">
        <f>IF(ISBLANK(VLOOKUP($E1268,'Product Master'!B:F,5,FALSE)),"-",(VLOOKUP($E1268,'Product Master'!B:F,5,FALSE)))</f>
        <v>#N/A</v>
      </c>
      <c r="U1268" s="140"/>
    </row>
    <row r="1269" spans="1:21" ht="15">
      <c r="A1269" s="24">
        <f t="shared" si="42"/>
        <v>1268</v>
      </c>
      <c r="B1269" s="25"/>
      <c r="C1269" s="55" t="str">
        <f>IFERROR(VLOOKUP($E1269,'Product Master'!B:E,2,),"Enter Data in Product Master")</f>
        <v>Enter Data in Product Master</v>
      </c>
      <c r="D1269" s="24" t="e">
        <f>VLOOKUP(E1269,'Product Master'!B:G,6,)</f>
        <v>#N/A</v>
      </c>
      <c r="E1269" s="24"/>
      <c r="F1269" s="24" t="s">
        <v>47</v>
      </c>
      <c r="G1269" s="24" t="str">
        <f>IFERROR(VLOOKUP(E1269,'Product Master'!B:E,3,),"-")</f>
        <v>-</v>
      </c>
      <c r="H1269" s="24" t="str">
        <f>IFERROR(VLOOKUP($E1269,'Product Master'!B:E,4,),"-")</f>
        <v>-</v>
      </c>
      <c r="I1269" s="24"/>
      <c r="J1269" s="25"/>
      <c r="K1269" s="67"/>
      <c r="L1269" s="24"/>
      <c r="M1269" s="24"/>
      <c r="N1269" s="24"/>
      <c r="O1269" s="24"/>
      <c r="P1269" s="49"/>
      <c r="Q1269" s="49">
        <f t="shared" si="43"/>
        <v>0</v>
      </c>
      <c r="R1269" s="24"/>
      <c r="S1269" s="66"/>
      <c r="T1269" s="56" t="e">
        <f>IF(ISBLANK(VLOOKUP($E1269,'Product Master'!B:F,5,FALSE)),"-",(VLOOKUP($E1269,'Product Master'!B:F,5,FALSE)))</f>
        <v>#N/A</v>
      </c>
      <c r="U1269" s="140"/>
    </row>
    <row r="1270" spans="1:21" ht="15">
      <c r="A1270" s="24">
        <f t="shared" si="42"/>
        <v>1269</v>
      </c>
      <c r="B1270" s="25"/>
      <c r="C1270" s="55" t="str">
        <f>IFERROR(VLOOKUP($E1270,'Product Master'!B:E,2,),"Enter Data in Product Master")</f>
        <v>Enter Data in Product Master</v>
      </c>
      <c r="D1270" s="24" t="e">
        <f>VLOOKUP(E1270,'Product Master'!B:G,6,)</f>
        <v>#N/A</v>
      </c>
      <c r="E1270" s="24"/>
      <c r="F1270" s="24" t="s">
        <v>47</v>
      </c>
      <c r="G1270" s="24" t="str">
        <f>IFERROR(VLOOKUP(E1270,'Product Master'!B:E,3,),"-")</f>
        <v>-</v>
      </c>
      <c r="H1270" s="24" t="str">
        <f>IFERROR(VLOOKUP($E1270,'Product Master'!B:E,4,),"-")</f>
        <v>-</v>
      </c>
      <c r="I1270" s="24"/>
      <c r="J1270" s="25"/>
      <c r="K1270" s="67"/>
      <c r="L1270" s="24"/>
      <c r="M1270" s="24"/>
      <c r="N1270" s="24"/>
      <c r="O1270" s="24"/>
      <c r="P1270" s="49"/>
      <c r="Q1270" s="49">
        <f t="shared" si="43"/>
        <v>0</v>
      </c>
      <c r="R1270" s="24"/>
      <c r="S1270" s="66"/>
      <c r="T1270" s="56" t="e">
        <f>IF(ISBLANK(VLOOKUP($E1270,'Product Master'!B:F,5,FALSE)),"-",(VLOOKUP($E1270,'Product Master'!B:F,5,FALSE)))</f>
        <v>#N/A</v>
      </c>
      <c r="U1270" s="140"/>
    </row>
    <row r="1271" spans="1:21" ht="15">
      <c r="A1271" s="24">
        <f t="shared" si="42"/>
        <v>1270</v>
      </c>
      <c r="B1271" s="25"/>
      <c r="C1271" s="55" t="str">
        <f>IFERROR(VLOOKUP($E1271,'Product Master'!B:E,2,),"Enter Data in Product Master")</f>
        <v>Enter Data in Product Master</v>
      </c>
      <c r="D1271" s="24" t="e">
        <f>VLOOKUP(E1271,'Product Master'!B:G,6,)</f>
        <v>#N/A</v>
      </c>
      <c r="E1271" s="24"/>
      <c r="F1271" s="24" t="s">
        <v>47</v>
      </c>
      <c r="G1271" s="24" t="str">
        <f>IFERROR(VLOOKUP(E1271,'Product Master'!B:E,3,),"-")</f>
        <v>-</v>
      </c>
      <c r="H1271" s="24" t="str">
        <f>IFERROR(VLOOKUP($E1271,'Product Master'!B:E,4,),"-")</f>
        <v>-</v>
      </c>
      <c r="I1271" s="24"/>
      <c r="J1271" s="25"/>
      <c r="K1271" s="67"/>
      <c r="L1271" s="24"/>
      <c r="M1271" s="24"/>
      <c r="N1271" s="24"/>
      <c r="O1271" s="24"/>
      <c r="P1271" s="49"/>
      <c r="Q1271" s="49">
        <f t="shared" si="43"/>
        <v>0</v>
      </c>
      <c r="R1271" s="24"/>
      <c r="S1271" s="66"/>
      <c r="T1271" s="56" t="e">
        <f>IF(ISBLANK(VLOOKUP($E1271,'Product Master'!B:F,5,FALSE)),"-",(VLOOKUP($E1271,'Product Master'!B:F,5,FALSE)))</f>
        <v>#N/A</v>
      </c>
      <c r="U1271" s="140"/>
    </row>
    <row r="1272" spans="1:21" ht="15">
      <c r="A1272" s="24">
        <f t="shared" si="42"/>
        <v>1271</v>
      </c>
      <c r="B1272" s="25"/>
      <c r="C1272" s="55" t="str">
        <f>IFERROR(VLOOKUP($E1272,'Product Master'!B:E,2,),"Enter Data in Product Master")</f>
        <v>Enter Data in Product Master</v>
      </c>
      <c r="D1272" s="24" t="e">
        <f>VLOOKUP(E1272,'Product Master'!B:G,6,)</f>
        <v>#N/A</v>
      </c>
      <c r="E1272" s="24"/>
      <c r="F1272" s="24" t="s">
        <v>47</v>
      </c>
      <c r="G1272" s="24" t="str">
        <f>IFERROR(VLOOKUP(E1272,'Product Master'!B:E,3,),"-")</f>
        <v>-</v>
      </c>
      <c r="H1272" s="24" t="str">
        <f>IFERROR(VLOOKUP($E1272,'Product Master'!B:E,4,),"-")</f>
        <v>-</v>
      </c>
      <c r="I1272" s="24"/>
      <c r="J1272" s="25"/>
      <c r="K1272" s="67"/>
      <c r="L1272" s="24"/>
      <c r="M1272" s="24"/>
      <c r="N1272" s="24"/>
      <c r="O1272" s="24"/>
      <c r="P1272" s="49"/>
      <c r="Q1272" s="49">
        <f t="shared" si="43"/>
        <v>0</v>
      </c>
      <c r="R1272" s="24"/>
      <c r="S1272" s="66"/>
      <c r="T1272" s="56" t="e">
        <f>IF(ISBLANK(VLOOKUP($E1272,'Product Master'!B:F,5,FALSE)),"-",(VLOOKUP($E1272,'Product Master'!B:F,5,FALSE)))</f>
        <v>#N/A</v>
      </c>
      <c r="U1272" s="140"/>
    </row>
    <row r="1273" spans="1:21" ht="15">
      <c r="A1273" s="24">
        <f t="shared" si="42"/>
        <v>1272</v>
      </c>
      <c r="B1273" s="25"/>
      <c r="C1273" s="55" t="str">
        <f>IFERROR(VLOOKUP($E1273,'Product Master'!B:E,2,),"Enter Data in Product Master")</f>
        <v>Enter Data in Product Master</v>
      </c>
      <c r="D1273" s="24" t="e">
        <f>VLOOKUP(E1273,'Product Master'!B:G,6,)</f>
        <v>#N/A</v>
      </c>
      <c r="E1273" s="24"/>
      <c r="F1273" s="24" t="s">
        <v>47</v>
      </c>
      <c r="G1273" s="24" t="str">
        <f>IFERROR(VLOOKUP(E1273,'Product Master'!B:E,3,),"-")</f>
        <v>-</v>
      </c>
      <c r="H1273" s="24" t="str">
        <f>IFERROR(VLOOKUP($E1273,'Product Master'!B:E,4,),"-")</f>
        <v>-</v>
      </c>
      <c r="I1273" s="24"/>
      <c r="J1273" s="25"/>
      <c r="K1273" s="67"/>
      <c r="L1273" s="24"/>
      <c r="M1273" s="24"/>
      <c r="N1273" s="24"/>
      <c r="O1273" s="24"/>
      <c r="P1273" s="49"/>
      <c r="Q1273" s="49">
        <f t="shared" si="43"/>
        <v>0</v>
      </c>
      <c r="R1273" s="24"/>
      <c r="S1273" s="66"/>
      <c r="T1273" s="56" t="e">
        <f>IF(ISBLANK(VLOOKUP($E1273,'Product Master'!B:F,5,FALSE)),"-",(VLOOKUP($E1273,'Product Master'!B:F,5,FALSE)))</f>
        <v>#N/A</v>
      </c>
      <c r="U1273" s="140"/>
    </row>
    <row r="1274" spans="1:21" ht="15">
      <c r="A1274" s="24">
        <f t="shared" si="42"/>
        <v>1273</v>
      </c>
      <c r="B1274" s="25"/>
      <c r="C1274" s="55" t="str">
        <f>IFERROR(VLOOKUP($E1274,'Product Master'!B:E,2,),"Enter Data in Product Master")</f>
        <v>Enter Data in Product Master</v>
      </c>
      <c r="D1274" s="24" t="e">
        <f>VLOOKUP(E1274,'Product Master'!B:G,6,)</f>
        <v>#N/A</v>
      </c>
      <c r="E1274" s="24"/>
      <c r="F1274" s="24" t="s">
        <v>47</v>
      </c>
      <c r="G1274" s="24" t="str">
        <f>IFERROR(VLOOKUP(E1274,'Product Master'!B:E,3,),"-")</f>
        <v>-</v>
      </c>
      <c r="H1274" s="24" t="str">
        <f>IFERROR(VLOOKUP($E1274,'Product Master'!B:E,4,),"-")</f>
        <v>-</v>
      </c>
      <c r="I1274" s="24"/>
      <c r="J1274" s="25"/>
      <c r="K1274" s="67"/>
      <c r="L1274" s="24"/>
      <c r="M1274" s="24"/>
      <c r="N1274" s="24"/>
      <c r="O1274" s="24"/>
      <c r="P1274" s="49"/>
      <c r="Q1274" s="49">
        <f t="shared" si="43"/>
        <v>0</v>
      </c>
      <c r="R1274" s="24"/>
      <c r="S1274" s="66"/>
      <c r="T1274" s="56" t="e">
        <f>IF(ISBLANK(VLOOKUP($E1274,'Product Master'!B:F,5,FALSE)),"-",(VLOOKUP($E1274,'Product Master'!B:F,5,FALSE)))</f>
        <v>#N/A</v>
      </c>
      <c r="U1274" s="140"/>
    </row>
    <row r="1275" spans="1:21" ht="15">
      <c r="A1275" s="24">
        <f t="shared" si="42"/>
        <v>1274</v>
      </c>
      <c r="B1275" s="25"/>
      <c r="C1275" s="55" t="str">
        <f>IFERROR(VLOOKUP($E1275,'Product Master'!B:E,2,),"Enter Data in Product Master")</f>
        <v>Enter Data in Product Master</v>
      </c>
      <c r="D1275" s="24" t="e">
        <f>VLOOKUP(E1275,'Product Master'!B:G,6,)</f>
        <v>#N/A</v>
      </c>
      <c r="E1275" s="24"/>
      <c r="F1275" s="24" t="s">
        <v>47</v>
      </c>
      <c r="G1275" s="24" t="str">
        <f>IFERROR(VLOOKUP(E1275,'Product Master'!B:E,3,),"-")</f>
        <v>-</v>
      </c>
      <c r="H1275" s="24" t="str">
        <f>IFERROR(VLOOKUP($E1275,'Product Master'!B:E,4,),"-")</f>
        <v>-</v>
      </c>
      <c r="I1275" s="24"/>
      <c r="J1275" s="25"/>
      <c r="K1275" s="67"/>
      <c r="L1275" s="24"/>
      <c r="M1275" s="24"/>
      <c r="N1275" s="24"/>
      <c r="O1275" s="24"/>
      <c r="P1275" s="49"/>
      <c r="Q1275" s="49">
        <f t="shared" si="43"/>
        <v>0</v>
      </c>
      <c r="R1275" s="24"/>
      <c r="S1275" s="66"/>
      <c r="T1275" s="56" t="e">
        <f>IF(ISBLANK(VLOOKUP($E1275,'Product Master'!B:F,5,FALSE)),"-",(VLOOKUP($E1275,'Product Master'!B:F,5,FALSE)))</f>
        <v>#N/A</v>
      </c>
      <c r="U1275" s="140"/>
    </row>
    <row r="1276" spans="1:21" ht="15">
      <c r="A1276" s="24">
        <f t="shared" si="42"/>
        <v>1275</v>
      </c>
      <c r="B1276" s="25"/>
      <c r="C1276" s="55" t="str">
        <f>IFERROR(VLOOKUP($E1276,'Product Master'!B:E,2,),"Enter Data in Product Master")</f>
        <v>Enter Data in Product Master</v>
      </c>
      <c r="D1276" s="24" t="e">
        <f>VLOOKUP(E1276,'Product Master'!B:G,6,)</f>
        <v>#N/A</v>
      </c>
      <c r="E1276" s="24"/>
      <c r="F1276" s="24" t="s">
        <v>47</v>
      </c>
      <c r="G1276" s="24" t="str">
        <f>IFERROR(VLOOKUP(E1276,'Product Master'!B:E,3,),"-")</f>
        <v>-</v>
      </c>
      <c r="H1276" s="24" t="str">
        <f>IFERROR(VLOOKUP($E1276,'Product Master'!B:E,4,),"-")</f>
        <v>-</v>
      </c>
      <c r="I1276" s="24"/>
      <c r="J1276" s="25"/>
      <c r="K1276" s="67"/>
      <c r="L1276" s="24"/>
      <c r="M1276" s="24"/>
      <c r="N1276" s="24"/>
      <c r="O1276" s="24"/>
      <c r="P1276" s="49"/>
      <c r="Q1276" s="49">
        <f t="shared" si="43"/>
        <v>0</v>
      </c>
      <c r="R1276" s="24"/>
      <c r="S1276" s="66"/>
      <c r="T1276" s="56" t="e">
        <f>IF(ISBLANK(VLOOKUP($E1276,'Product Master'!B:F,5,FALSE)),"-",(VLOOKUP($E1276,'Product Master'!B:F,5,FALSE)))</f>
        <v>#N/A</v>
      </c>
      <c r="U1276" s="140"/>
    </row>
    <row r="1277" spans="1:21" ht="15">
      <c r="A1277" s="24">
        <f t="shared" si="42"/>
        <v>1276</v>
      </c>
      <c r="B1277" s="25"/>
      <c r="C1277" s="55" t="str">
        <f>IFERROR(VLOOKUP($E1277,'Product Master'!B:E,2,),"Enter Data in Product Master")</f>
        <v>Enter Data in Product Master</v>
      </c>
      <c r="D1277" s="24" t="e">
        <f>VLOOKUP(E1277,'Product Master'!B:G,6,)</f>
        <v>#N/A</v>
      </c>
      <c r="E1277" s="24"/>
      <c r="F1277" s="24" t="s">
        <v>47</v>
      </c>
      <c r="G1277" s="24" t="str">
        <f>IFERROR(VLOOKUP(E1277,'Product Master'!B:E,3,),"-")</f>
        <v>-</v>
      </c>
      <c r="H1277" s="24" t="str">
        <f>IFERROR(VLOOKUP($E1277,'Product Master'!B:E,4,),"-")</f>
        <v>-</v>
      </c>
      <c r="I1277" s="24"/>
      <c r="J1277" s="25"/>
      <c r="K1277" s="67"/>
      <c r="L1277" s="24"/>
      <c r="M1277" s="24"/>
      <c r="N1277" s="24"/>
      <c r="O1277" s="24"/>
      <c r="P1277" s="49"/>
      <c r="Q1277" s="49">
        <f t="shared" si="43"/>
        <v>0</v>
      </c>
      <c r="R1277" s="24"/>
      <c r="S1277" s="66"/>
      <c r="T1277" s="56" t="e">
        <f>IF(ISBLANK(VLOOKUP($E1277,'Product Master'!B:F,5,FALSE)),"-",(VLOOKUP($E1277,'Product Master'!B:F,5,FALSE)))</f>
        <v>#N/A</v>
      </c>
      <c r="U1277" s="140"/>
    </row>
    <row r="1278" spans="1:21" ht="15">
      <c r="A1278" s="24">
        <f t="shared" si="42"/>
        <v>1277</v>
      </c>
      <c r="B1278" s="25"/>
      <c r="C1278" s="55" t="str">
        <f>IFERROR(VLOOKUP($E1278,'Product Master'!B:E,2,),"Enter Data in Product Master")</f>
        <v>Enter Data in Product Master</v>
      </c>
      <c r="D1278" s="24" t="e">
        <f>VLOOKUP(E1278,'Product Master'!B:G,6,)</f>
        <v>#N/A</v>
      </c>
      <c r="E1278" s="24"/>
      <c r="F1278" s="24" t="s">
        <v>47</v>
      </c>
      <c r="G1278" s="24" t="str">
        <f>IFERROR(VLOOKUP(E1278,'Product Master'!B:E,3,),"-")</f>
        <v>-</v>
      </c>
      <c r="H1278" s="24" t="str">
        <f>IFERROR(VLOOKUP($E1278,'Product Master'!B:E,4,),"-")</f>
        <v>-</v>
      </c>
      <c r="I1278" s="24"/>
      <c r="J1278" s="25"/>
      <c r="K1278" s="67"/>
      <c r="L1278" s="24"/>
      <c r="M1278" s="24"/>
      <c r="N1278" s="24"/>
      <c r="O1278" s="24"/>
      <c r="P1278" s="49"/>
      <c r="Q1278" s="49">
        <f t="shared" si="43"/>
        <v>0</v>
      </c>
      <c r="R1278" s="24"/>
      <c r="S1278" s="66"/>
      <c r="T1278" s="56" t="e">
        <f>IF(ISBLANK(VLOOKUP($E1278,'Product Master'!B:F,5,FALSE)),"-",(VLOOKUP($E1278,'Product Master'!B:F,5,FALSE)))</f>
        <v>#N/A</v>
      </c>
      <c r="U1278" s="140"/>
    </row>
    <row r="1279" spans="1:21" ht="15">
      <c r="A1279" s="24">
        <f t="shared" si="42"/>
        <v>1278</v>
      </c>
      <c r="B1279" s="25"/>
      <c r="C1279" s="55" t="str">
        <f>IFERROR(VLOOKUP($E1279,'Product Master'!B:E,2,),"Enter Data in Product Master")</f>
        <v>Enter Data in Product Master</v>
      </c>
      <c r="D1279" s="24" t="e">
        <f>VLOOKUP(E1279,'Product Master'!B:G,6,)</f>
        <v>#N/A</v>
      </c>
      <c r="E1279" s="24"/>
      <c r="F1279" s="24" t="s">
        <v>47</v>
      </c>
      <c r="G1279" s="24" t="str">
        <f>IFERROR(VLOOKUP(E1279,'Product Master'!B:E,3,),"-")</f>
        <v>-</v>
      </c>
      <c r="H1279" s="24" t="str">
        <f>IFERROR(VLOOKUP($E1279,'Product Master'!B:E,4,),"-")</f>
        <v>-</v>
      </c>
      <c r="I1279" s="24"/>
      <c r="J1279" s="25"/>
      <c r="K1279" s="67"/>
      <c r="L1279" s="24"/>
      <c r="M1279" s="24"/>
      <c r="N1279" s="24"/>
      <c r="O1279" s="24"/>
      <c r="P1279" s="49"/>
      <c r="Q1279" s="49">
        <f t="shared" si="43"/>
        <v>0</v>
      </c>
      <c r="R1279" s="24"/>
      <c r="S1279" s="66"/>
      <c r="T1279" s="56" t="e">
        <f>IF(ISBLANK(VLOOKUP($E1279,'Product Master'!B:F,5,FALSE)),"-",(VLOOKUP($E1279,'Product Master'!B:F,5,FALSE)))</f>
        <v>#N/A</v>
      </c>
      <c r="U1279" s="140"/>
    </row>
    <row r="1280" spans="1:21" ht="15">
      <c r="A1280" s="24">
        <f t="shared" si="42"/>
        <v>1279</v>
      </c>
      <c r="B1280" s="25"/>
      <c r="C1280" s="55" t="str">
        <f>IFERROR(VLOOKUP($E1280,'Product Master'!B:E,2,),"Enter Data in Product Master")</f>
        <v>Enter Data in Product Master</v>
      </c>
      <c r="D1280" s="24" t="e">
        <f>VLOOKUP(E1280,'Product Master'!B:G,6,)</f>
        <v>#N/A</v>
      </c>
      <c r="E1280" s="24"/>
      <c r="F1280" s="24" t="s">
        <v>47</v>
      </c>
      <c r="G1280" s="24" t="str">
        <f>IFERROR(VLOOKUP(E1280,'Product Master'!B:E,3,),"-")</f>
        <v>-</v>
      </c>
      <c r="H1280" s="24" t="str">
        <f>IFERROR(VLOOKUP($E1280,'Product Master'!B:E,4,),"-")</f>
        <v>-</v>
      </c>
      <c r="I1280" s="24"/>
      <c r="J1280" s="25"/>
      <c r="K1280" s="67"/>
      <c r="L1280" s="24"/>
      <c r="M1280" s="24"/>
      <c r="N1280" s="24"/>
      <c r="O1280" s="24"/>
      <c r="P1280" s="49"/>
      <c r="Q1280" s="49">
        <f t="shared" si="43"/>
        <v>0</v>
      </c>
      <c r="R1280" s="24"/>
      <c r="S1280" s="66"/>
      <c r="T1280" s="56" t="e">
        <f>IF(ISBLANK(VLOOKUP($E1280,'Product Master'!B:F,5,FALSE)),"-",(VLOOKUP($E1280,'Product Master'!B:F,5,FALSE)))</f>
        <v>#N/A</v>
      </c>
      <c r="U1280" s="140"/>
    </row>
    <row r="1281" spans="1:21" ht="15">
      <c r="A1281" s="24">
        <f t="shared" si="42"/>
        <v>1280</v>
      </c>
      <c r="B1281" s="25"/>
      <c r="C1281" s="55" t="str">
        <f>IFERROR(VLOOKUP($E1281,'Product Master'!B:E,2,),"Enter Data in Product Master")</f>
        <v>Enter Data in Product Master</v>
      </c>
      <c r="D1281" s="24" t="e">
        <f>VLOOKUP(E1281,'Product Master'!B:G,6,)</f>
        <v>#N/A</v>
      </c>
      <c r="E1281" s="24"/>
      <c r="F1281" s="24" t="s">
        <v>47</v>
      </c>
      <c r="G1281" s="24" t="str">
        <f>IFERROR(VLOOKUP(E1281,'Product Master'!B:E,3,),"-")</f>
        <v>-</v>
      </c>
      <c r="H1281" s="24" t="str">
        <f>IFERROR(VLOOKUP($E1281,'Product Master'!B:E,4,),"-")</f>
        <v>-</v>
      </c>
      <c r="I1281" s="24"/>
      <c r="J1281" s="25"/>
      <c r="K1281" s="67"/>
      <c r="L1281" s="24"/>
      <c r="M1281" s="24"/>
      <c r="N1281" s="24"/>
      <c r="O1281" s="24"/>
      <c r="P1281" s="49"/>
      <c r="Q1281" s="49">
        <f t="shared" si="43"/>
        <v>0</v>
      </c>
      <c r="R1281" s="24"/>
      <c r="S1281" s="66"/>
      <c r="T1281" s="56" t="e">
        <f>IF(ISBLANK(VLOOKUP($E1281,'Product Master'!B:F,5,FALSE)),"-",(VLOOKUP($E1281,'Product Master'!B:F,5,FALSE)))</f>
        <v>#N/A</v>
      </c>
      <c r="U1281" s="140"/>
    </row>
    <row r="1282" spans="1:21" ht="15">
      <c r="A1282" s="24">
        <f t="shared" si="42"/>
        <v>1281</v>
      </c>
      <c r="B1282" s="25"/>
      <c r="C1282" s="55" t="str">
        <f>IFERROR(VLOOKUP($E1282,'Product Master'!B:E,2,),"Enter Data in Product Master")</f>
        <v>Enter Data in Product Master</v>
      </c>
      <c r="D1282" s="24" t="e">
        <f>VLOOKUP(E1282,'Product Master'!B:G,6,)</f>
        <v>#N/A</v>
      </c>
      <c r="E1282" s="24"/>
      <c r="F1282" s="24" t="s">
        <v>47</v>
      </c>
      <c r="G1282" s="24" t="str">
        <f>IFERROR(VLOOKUP(E1282,'Product Master'!B:E,3,),"-")</f>
        <v>-</v>
      </c>
      <c r="H1282" s="24" t="str">
        <f>IFERROR(VLOOKUP($E1282,'Product Master'!B:E,4,),"-")</f>
        <v>-</v>
      </c>
      <c r="I1282" s="24"/>
      <c r="J1282" s="25"/>
      <c r="K1282" s="67"/>
      <c r="L1282" s="24"/>
      <c r="M1282" s="24"/>
      <c r="N1282" s="24"/>
      <c r="O1282" s="24"/>
      <c r="P1282" s="49"/>
      <c r="Q1282" s="49">
        <f t="shared" si="43"/>
        <v>0</v>
      </c>
      <c r="R1282" s="24"/>
      <c r="S1282" s="66"/>
      <c r="T1282" s="56" t="e">
        <f>IF(ISBLANK(VLOOKUP($E1282,'Product Master'!B:F,5,FALSE)),"-",(VLOOKUP($E1282,'Product Master'!B:F,5,FALSE)))</f>
        <v>#N/A</v>
      </c>
      <c r="U1282" s="140"/>
    </row>
    <row r="1283" spans="1:21" ht="15">
      <c r="A1283" s="24">
        <f t="shared" si="42"/>
        <v>1282</v>
      </c>
      <c r="B1283" s="25"/>
      <c r="C1283" s="55" t="str">
        <f>IFERROR(VLOOKUP($E1283,'Product Master'!B:E,2,),"Enter Data in Product Master")</f>
        <v>Enter Data in Product Master</v>
      </c>
      <c r="D1283" s="24" t="e">
        <f>VLOOKUP(E1283,'Product Master'!B:G,6,)</f>
        <v>#N/A</v>
      </c>
      <c r="E1283" s="24"/>
      <c r="F1283" s="24" t="s">
        <v>47</v>
      </c>
      <c r="G1283" s="24" t="str">
        <f>IFERROR(VLOOKUP(E1283,'Product Master'!B:E,3,),"-")</f>
        <v>-</v>
      </c>
      <c r="H1283" s="24" t="str">
        <f>IFERROR(VLOOKUP($E1283,'Product Master'!B:E,4,),"-")</f>
        <v>-</v>
      </c>
      <c r="I1283" s="24"/>
      <c r="J1283" s="25"/>
      <c r="K1283" s="67"/>
      <c r="L1283" s="24"/>
      <c r="M1283" s="24"/>
      <c r="N1283" s="24"/>
      <c r="O1283" s="24"/>
      <c r="P1283" s="49"/>
      <c r="Q1283" s="49">
        <f t="shared" si="43"/>
        <v>0</v>
      </c>
      <c r="R1283" s="24"/>
      <c r="S1283" s="66"/>
      <c r="T1283" s="56" t="e">
        <f>IF(ISBLANK(VLOOKUP($E1283,'Product Master'!B:F,5,FALSE)),"-",(VLOOKUP($E1283,'Product Master'!B:F,5,FALSE)))</f>
        <v>#N/A</v>
      </c>
      <c r="U1283" s="140"/>
    </row>
    <row r="1284" spans="1:21" ht="15">
      <c r="A1284" s="24">
        <f t="shared" ref="A1284:A1347" si="44">A1283+1</f>
        <v>1283</v>
      </c>
      <c r="B1284" s="25"/>
      <c r="C1284" s="55" t="str">
        <f>IFERROR(VLOOKUP($E1284,'Product Master'!B:E,2,),"Enter Data in Product Master")</f>
        <v>Enter Data in Product Master</v>
      </c>
      <c r="D1284" s="24" t="e">
        <f>VLOOKUP(E1284,'Product Master'!B:G,6,)</f>
        <v>#N/A</v>
      </c>
      <c r="E1284" s="24"/>
      <c r="F1284" s="24" t="s">
        <v>47</v>
      </c>
      <c r="G1284" s="24" t="str">
        <f>IFERROR(VLOOKUP(E1284,'Product Master'!B:E,3,),"-")</f>
        <v>-</v>
      </c>
      <c r="H1284" s="24" t="str">
        <f>IFERROR(VLOOKUP($E1284,'Product Master'!B:E,4,),"-")</f>
        <v>-</v>
      </c>
      <c r="I1284" s="24"/>
      <c r="J1284" s="25"/>
      <c r="K1284" s="67"/>
      <c r="L1284" s="24"/>
      <c r="M1284" s="24"/>
      <c r="N1284" s="24"/>
      <c r="O1284" s="24"/>
      <c r="P1284" s="49"/>
      <c r="Q1284" s="49">
        <f t="shared" si="43"/>
        <v>0</v>
      </c>
      <c r="R1284" s="24"/>
      <c r="S1284" s="66"/>
      <c r="T1284" s="56" t="e">
        <f>IF(ISBLANK(VLOOKUP($E1284,'Product Master'!B:F,5,FALSE)),"-",(VLOOKUP($E1284,'Product Master'!B:F,5,FALSE)))</f>
        <v>#N/A</v>
      </c>
      <c r="U1284" s="140"/>
    </row>
    <row r="1285" spans="1:21" ht="15">
      <c r="A1285" s="24">
        <f t="shared" si="44"/>
        <v>1284</v>
      </c>
      <c r="B1285" s="25"/>
      <c r="C1285" s="55" t="str">
        <f>IFERROR(VLOOKUP($E1285,'Product Master'!B:E,2,),"Enter Data in Product Master")</f>
        <v>Enter Data in Product Master</v>
      </c>
      <c r="D1285" s="24" t="e">
        <f>VLOOKUP(E1285,'Product Master'!B:G,6,)</f>
        <v>#N/A</v>
      </c>
      <c r="E1285" s="24"/>
      <c r="F1285" s="24" t="s">
        <v>47</v>
      </c>
      <c r="G1285" s="24" t="str">
        <f>IFERROR(VLOOKUP(E1285,'Product Master'!B:E,3,),"-")</f>
        <v>-</v>
      </c>
      <c r="H1285" s="24" t="str">
        <f>IFERROR(VLOOKUP($E1285,'Product Master'!B:E,4,),"-")</f>
        <v>-</v>
      </c>
      <c r="I1285" s="24"/>
      <c r="J1285" s="25"/>
      <c r="K1285" s="67"/>
      <c r="L1285" s="24"/>
      <c r="M1285" s="24"/>
      <c r="N1285" s="24"/>
      <c r="O1285" s="24"/>
      <c r="P1285" s="49"/>
      <c r="Q1285" s="49">
        <f t="shared" si="43"/>
        <v>0</v>
      </c>
      <c r="R1285" s="24"/>
      <c r="S1285" s="66"/>
      <c r="T1285" s="56" t="e">
        <f>IF(ISBLANK(VLOOKUP($E1285,'Product Master'!B:F,5,FALSE)),"-",(VLOOKUP($E1285,'Product Master'!B:F,5,FALSE)))</f>
        <v>#N/A</v>
      </c>
      <c r="U1285" s="140"/>
    </row>
    <row r="1286" spans="1:21" ht="15">
      <c r="A1286" s="24">
        <f t="shared" si="44"/>
        <v>1285</v>
      </c>
      <c r="B1286" s="25"/>
      <c r="C1286" s="55" t="str">
        <f>IFERROR(VLOOKUP($E1286,'Product Master'!B:E,2,),"Enter Data in Product Master")</f>
        <v>Enter Data in Product Master</v>
      </c>
      <c r="D1286" s="24" t="e">
        <f>VLOOKUP(E1286,'Product Master'!B:G,6,)</f>
        <v>#N/A</v>
      </c>
      <c r="E1286" s="24"/>
      <c r="F1286" s="24" t="s">
        <v>47</v>
      </c>
      <c r="G1286" s="24" t="str">
        <f>IFERROR(VLOOKUP(E1286,'Product Master'!B:E,3,),"-")</f>
        <v>-</v>
      </c>
      <c r="H1286" s="24" t="str">
        <f>IFERROR(VLOOKUP($E1286,'Product Master'!B:E,4,),"-")</f>
        <v>-</v>
      </c>
      <c r="I1286" s="24"/>
      <c r="J1286" s="25"/>
      <c r="K1286" s="67"/>
      <c r="L1286" s="24"/>
      <c r="M1286" s="24"/>
      <c r="N1286" s="24"/>
      <c r="O1286" s="24"/>
      <c r="P1286" s="49"/>
      <c r="Q1286" s="49">
        <f t="shared" si="43"/>
        <v>0</v>
      </c>
      <c r="R1286" s="24"/>
      <c r="S1286" s="66"/>
      <c r="T1286" s="56" t="e">
        <f>IF(ISBLANK(VLOOKUP($E1286,'Product Master'!B:F,5,FALSE)),"-",(VLOOKUP($E1286,'Product Master'!B:F,5,FALSE)))</f>
        <v>#N/A</v>
      </c>
      <c r="U1286" s="140"/>
    </row>
    <row r="1287" spans="1:21" ht="15">
      <c r="A1287" s="24">
        <f t="shared" si="44"/>
        <v>1286</v>
      </c>
      <c r="B1287" s="25"/>
      <c r="C1287" s="55" t="str">
        <f>IFERROR(VLOOKUP($E1287,'Product Master'!B:E,2,),"Enter Data in Product Master")</f>
        <v>Enter Data in Product Master</v>
      </c>
      <c r="D1287" s="24" t="e">
        <f>VLOOKUP(E1287,'Product Master'!B:G,6,)</f>
        <v>#N/A</v>
      </c>
      <c r="E1287" s="24"/>
      <c r="F1287" s="24" t="s">
        <v>47</v>
      </c>
      <c r="G1287" s="24" t="str">
        <f>IFERROR(VLOOKUP(E1287,'Product Master'!B:E,3,),"-")</f>
        <v>-</v>
      </c>
      <c r="H1287" s="24" t="str">
        <f>IFERROR(VLOOKUP($E1287,'Product Master'!B:E,4,),"-")</f>
        <v>-</v>
      </c>
      <c r="I1287" s="24"/>
      <c r="J1287" s="25"/>
      <c r="K1287" s="67"/>
      <c r="L1287" s="24"/>
      <c r="M1287" s="24"/>
      <c r="N1287" s="24"/>
      <c r="O1287" s="24"/>
      <c r="P1287" s="49"/>
      <c r="Q1287" s="49">
        <f t="shared" si="43"/>
        <v>0</v>
      </c>
      <c r="R1287" s="24"/>
      <c r="S1287" s="66"/>
      <c r="T1287" s="56" t="e">
        <f>IF(ISBLANK(VLOOKUP($E1287,'Product Master'!B:F,5,FALSE)),"-",(VLOOKUP($E1287,'Product Master'!B:F,5,FALSE)))</f>
        <v>#N/A</v>
      </c>
      <c r="U1287" s="140"/>
    </row>
    <row r="1288" spans="1:21" ht="15">
      <c r="A1288" s="24">
        <f t="shared" si="44"/>
        <v>1287</v>
      </c>
      <c r="B1288" s="25"/>
      <c r="C1288" s="55" t="str">
        <f>IFERROR(VLOOKUP($E1288,'Product Master'!B:E,2,),"Enter Data in Product Master")</f>
        <v>Enter Data in Product Master</v>
      </c>
      <c r="D1288" s="24" t="e">
        <f>VLOOKUP(E1288,'Product Master'!B:G,6,)</f>
        <v>#N/A</v>
      </c>
      <c r="E1288" s="24"/>
      <c r="F1288" s="24" t="s">
        <v>47</v>
      </c>
      <c r="G1288" s="24" t="str">
        <f>IFERROR(VLOOKUP(E1288,'Product Master'!B:E,3,),"-")</f>
        <v>-</v>
      </c>
      <c r="H1288" s="24" t="str">
        <f>IFERROR(VLOOKUP($E1288,'Product Master'!B:E,4,),"-")</f>
        <v>-</v>
      </c>
      <c r="I1288" s="24"/>
      <c r="J1288" s="25"/>
      <c r="K1288" s="67"/>
      <c r="L1288" s="24"/>
      <c r="M1288" s="24"/>
      <c r="N1288" s="24"/>
      <c r="O1288" s="24"/>
      <c r="P1288" s="49"/>
      <c r="Q1288" s="49">
        <f t="shared" ref="Q1288:Q1351" si="45">I1288*P1288</f>
        <v>0</v>
      </c>
      <c r="R1288" s="24"/>
      <c r="S1288" s="66"/>
      <c r="T1288" s="56" t="e">
        <f>IF(ISBLANK(VLOOKUP($E1288,'Product Master'!B:F,5,FALSE)),"-",(VLOOKUP($E1288,'Product Master'!B:F,5,FALSE)))</f>
        <v>#N/A</v>
      </c>
      <c r="U1288" s="140"/>
    </row>
    <row r="1289" spans="1:21" ht="15">
      <c r="A1289" s="24">
        <f t="shared" si="44"/>
        <v>1288</v>
      </c>
      <c r="B1289" s="25"/>
      <c r="C1289" s="55" t="str">
        <f>IFERROR(VLOOKUP($E1289,'Product Master'!B:E,2,),"Enter Data in Product Master")</f>
        <v>Enter Data in Product Master</v>
      </c>
      <c r="D1289" s="24" t="e">
        <f>VLOOKUP(E1289,'Product Master'!B:G,6,)</f>
        <v>#N/A</v>
      </c>
      <c r="E1289" s="24"/>
      <c r="F1289" s="24" t="s">
        <v>47</v>
      </c>
      <c r="G1289" s="24" t="str">
        <f>IFERROR(VLOOKUP(E1289,'Product Master'!B:E,3,),"-")</f>
        <v>-</v>
      </c>
      <c r="H1289" s="24" t="str">
        <f>IFERROR(VLOOKUP($E1289,'Product Master'!B:E,4,),"-")</f>
        <v>-</v>
      </c>
      <c r="I1289" s="24"/>
      <c r="J1289" s="25"/>
      <c r="K1289" s="67"/>
      <c r="L1289" s="24"/>
      <c r="M1289" s="24"/>
      <c r="N1289" s="24"/>
      <c r="O1289" s="24"/>
      <c r="P1289" s="49"/>
      <c r="Q1289" s="49">
        <f t="shared" si="45"/>
        <v>0</v>
      </c>
      <c r="R1289" s="24"/>
      <c r="S1289" s="66"/>
      <c r="T1289" s="56" t="e">
        <f>IF(ISBLANK(VLOOKUP($E1289,'Product Master'!B:F,5,FALSE)),"-",(VLOOKUP($E1289,'Product Master'!B:F,5,FALSE)))</f>
        <v>#N/A</v>
      </c>
      <c r="U1289" s="140"/>
    </row>
    <row r="1290" spans="1:21" ht="15">
      <c r="A1290" s="24">
        <f t="shared" si="44"/>
        <v>1289</v>
      </c>
      <c r="B1290" s="25"/>
      <c r="C1290" s="55" t="str">
        <f>IFERROR(VLOOKUP($E1290,'Product Master'!B:E,2,),"Enter Data in Product Master")</f>
        <v>Enter Data in Product Master</v>
      </c>
      <c r="D1290" s="24" t="e">
        <f>VLOOKUP(E1290,'Product Master'!B:G,6,)</f>
        <v>#N/A</v>
      </c>
      <c r="E1290" s="24"/>
      <c r="F1290" s="24" t="s">
        <v>47</v>
      </c>
      <c r="G1290" s="24" t="str">
        <f>IFERROR(VLOOKUP(E1290,'Product Master'!B:E,3,),"-")</f>
        <v>-</v>
      </c>
      <c r="H1290" s="24" t="str">
        <f>IFERROR(VLOOKUP($E1290,'Product Master'!B:E,4,),"-")</f>
        <v>-</v>
      </c>
      <c r="I1290" s="24"/>
      <c r="J1290" s="25"/>
      <c r="K1290" s="67"/>
      <c r="L1290" s="24"/>
      <c r="M1290" s="24"/>
      <c r="N1290" s="24"/>
      <c r="O1290" s="24"/>
      <c r="P1290" s="49"/>
      <c r="Q1290" s="49">
        <f t="shared" si="45"/>
        <v>0</v>
      </c>
      <c r="R1290" s="24"/>
      <c r="S1290" s="66"/>
      <c r="T1290" s="56" t="e">
        <f>IF(ISBLANK(VLOOKUP($E1290,'Product Master'!B:F,5,FALSE)),"-",(VLOOKUP($E1290,'Product Master'!B:F,5,FALSE)))</f>
        <v>#N/A</v>
      </c>
      <c r="U1290" s="140"/>
    </row>
    <row r="1291" spans="1:21" ht="15">
      <c r="A1291" s="24">
        <f t="shared" si="44"/>
        <v>1290</v>
      </c>
      <c r="B1291" s="25"/>
      <c r="C1291" s="55" t="str">
        <f>IFERROR(VLOOKUP($E1291,'Product Master'!B:E,2,),"Enter Data in Product Master")</f>
        <v>Enter Data in Product Master</v>
      </c>
      <c r="D1291" s="24" t="e">
        <f>VLOOKUP(E1291,'Product Master'!B:G,6,)</f>
        <v>#N/A</v>
      </c>
      <c r="E1291" s="24"/>
      <c r="F1291" s="24" t="s">
        <v>47</v>
      </c>
      <c r="G1291" s="24" t="str">
        <f>IFERROR(VLOOKUP(E1291,'Product Master'!B:E,3,),"-")</f>
        <v>-</v>
      </c>
      <c r="H1291" s="24" t="str">
        <f>IFERROR(VLOOKUP($E1291,'Product Master'!B:E,4,),"-")</f>
        <v>-</v>
      </c>
      <c r="I1291" s="24"/>
      <c r="J1291" s="25"/>
      <c r="K1291" s="67"/>
      <c r="L1291" s="24"/>
      <c r="M1291" s="24"/>
      <c r="N1291" s="24"/>
      <c r="O1291" s="24"/>
      <c r="P1291" s="49"/>
      <c r="Q1291" s="49">
        <f t="shared" si="45"/>
        <v>0</v>
      </c>
      <c r="R1291" s="24"/>
      <c r="S1291" s="66"/>
      <c r="T1291" s="56" t="e">
        <f>IF(ISBLANK(VLOOKUP($E1291,'Product Master'!B:F,5,FALSE)),"-",(VLOOKUP($E1291,'Product Master'!B:F,5,FALSE)))</f>
        <v>#N/A</v>
      </c>
      <c r="U1291" s="140"/>
    </row>
    <row r="1292" spans="1:21" ht="15">
      <c r="A1292" s="24">
        <f t="shared" si="44"/>
        <v>1291</v>
      </c>
      <c r="B1292" s="25"/>
      <c r="C1292" s="55" t="str">
        <f>IFERROR(VLOOKUP($E1292,'Product Master'!B:E,2,),"Enter Data in Product Master")</f>
        <v>Enter Data in Product Master</v>
      </c>
      <c r="D1292" s="24" t="e">
        <f>VLOOKUP(E1292,'Product Master'!B:G,6,)</f>
        <v>#N/A</v>
      </c>
      <c r="E1292" s="24"/>
      <c r="F1292" s="24" t="s">
        <v>47</v>
      </c>
      <c r="G1292" s="24" t="str">
        <f>IFERROR(VLOOKUP(E1292,'Product Master'!B:E,3,),"-")</f>
        <v>-</v>
      </c>
      <c r="H1292" s="24" t="str">
        <f>IFERROR(VLOOKUP($E1292,'Product Master'!B:E,4,),"-")</f>
        <v>-</v>
      </c>
      <c r="I1292" s="24"/>
      <c r="J1292" s="25"/>
      <c r="K1292" s="67"/>
      <c r="L1292" s="24"/>
      <c r="M1292" s="24"/>
      <c r="N1292" s="24"/>
      <c r="O1292" s="24"/>
      <c r="P1292" s="49"/>
      <c r="Q1292" s="49">
        <f t="shared" si="45"/>
        <v>0</v>
      </c>
      <c r="R1292" s="24"/>
      <c r="S1292" s="66"/>
      <c r="T1292" s="56" t="e">
        <f>IF(ISBLANK(VLOOKUP($E1292,'Product Master'!B:F,5,FALSE)),"-",(VLOOKUP($E1292,'Product Master'!B:F,5,FALSE)))</f>
        <v>#N/A</v>
      </c>
      <c r="U1292" s="140"/>
    </row>
    <row r="1293" spans="1:21" ht="15">
      <c r="A1293" s="24">
        <f t="shared" si="44"/>
        <v>1292</v>
      </c>
      <c r="B1293" s="25"/>
      <c r="C1293" s="55" t="str">
        <f>IFERROR(VLOOKUP($E1293,'Product Master'!B:E,2,),"Enter Data in Product Master")</f>
        <v>Enter Data in Product Master</v>
      </c>
      <c r="D1293" s="24" t="e">
        <f>VLOOKUP(E1293,'Product Master'!B:G,6,)</f>
        <v>#N/A</v>
      </c>
      <c r="E1293" s="24"/>
      <c r="F1293" s="24" t="s">
        <v>47</v>
      </c>
      <c r="G1293" s="24" t="str">
        <f>IFERROR(VLOOKUP(E1293,'Product Master'!B:E,3,),"-")</f>
        <v>-</v>
      </c>
      <c r="H1293" s="24" t="str">
        <f>IFERROR(VLOOKUP($E1293,'Product Master'!B:E,4,),"-")</f>
        <v>-</v>
      </c>
      <c r="I1293" s="24"/>
      <c r="J1293" s="25"/>
      <c r="K1293" s="67"/>
      <c r="L1293" s="24"/>
      <c r="M1293" s="24"/>
      <c r="N1293" s="24"/>
      <c r="O1293" s="24"/>
      <c r="P1293" s="49"/>
      <c r="Q1293" s="49">
        <f t="shared" si="45"/>
        <v>0</v>
      </c>
      <c r="R1293" s="24"/>
      <c r="S1293" s="66"/>
      <c r="T1293" s="56" t="e">
        <f>IF(ISBLANK(VLOOKUP($E1293,'Product Master'!B:F,5,FALSE)),"-",(VLOOKUP($E1293,'Product Master'!B:F,5,FALSE)))</f>
        <v>#N/A</v>
      </c>
      <c r="U1293" s="140"/>
    </row>
    <row r="1294" spans="1:21" ht="15">
      <c r="A1294" s="24">
        <f t="shared" si="44"/>
        <v>1293</v>
      </c>
      <c r="B1294" s="25"/>
      <c r="C1294" s="55" t="str">
        <f>IFERROR(VLOOKUP($E1294,'Product Master'!B:E,2,),"Enter Data in Product Master")</f>
        <v>Enter Data in Product Master</v>
      </c>
      <c r="D1294" s="24" t="e">
        <f>VLOOKUP(E1294,'Product Master'!B:G,6,)</f>
        <v>#N/A</v>
      </c>
      <c r="E1294" s="24"/>
      <c r="F1294" s="24" t="s">
        <v>47</v>
      </c>
      <c r="G1294" s="24" t="str">
        <f>IFERROR(VLOOKUP(E1294,'Product Master'!B:E,3,),"-")</f>
        <v>-</v>
      </c>
      <c r="H1294" s="24" t="str">
        <f>IFERROR(VLOOKUP($E1294,'Product Master'!B:E,4,),"-")</f>
        <v>-</v>
      </c>
      <c r="I1294" s="24"/>
      <c r="J1294" s="25"/>
      <c r="K1294" s="67"/>
      <c r="L1294" s="24"/>
      <c r="M1294" s="24"/>
      <c r="N1294" s="24"/>
      <c r="O1294" s="24"/>
      <c r="P1294" s="49"/>
      <c r="Q1294" s="49">
        <f t="shared" si="45"/>
        <v>0</v>
      </c>
      <c r="R1294" s="24"/>
      <c r="S1294" s="66"/>
      <c r="T1294" s="56" t="e">
        <f>IF(ISBLANK(VLOOKUP($E1294,'Product Master'!B:F,5,FALSE)),"-",(VLOOKUP($E1294,'Product Master'!B:F,5,FALSE)))</f>
        <v>#N/A</v>
      </c>
      <c r="U1294" s="140"/>
    </row>
    <row r="1295" spans="1:21" ht="15">
      <c r="A1295" s="24">
        <f t="shared" si="44"/>
        <v>1294</v>
      </c>
      <c r="B1295" s="25"/>
      <c r="C1295" s="55" t="str">
        <f>IFERROR(VLOOKUP($E1295,'Product Master'!B:E,2,),"Enter Data in Product Master")</f>
        <v>Enter Data in Product Master</v>
      </c>
      <c r="D1295" s="24" t="e">
        <f>VLOOKUP(E1295,'Product Master'!B:G,6,)</f>
        <v>#N/A</v>
      </c>
      <c r="E1295" s="24"/>
      <c r="F1295" s="24" t="s">
        <v>47</v>
      </c>
      <c r="G1295" s="24" t="str">
        <f>IFERROR(VLOOKUP(E1295,'Product Master'!B:E,3,),"-")</f>
        <v>-</v>
      </c>
      <c r="H1295" s="24" t="str">
        <f>IFERROR(VLOOKUP($E1295,'Product Master'!B:E,4,),"-")</f>
        <v>-</v>
      </c>
      <c r="I1295" s="24"/>
      <c r="J1295" s="25"/>
      <c r="K1295" s="67"/>
      <c r="L1295" s="24"/>
      <c r="M1295" s="24"/>
      <c r="N1295" s="24"/>
      <c r="O1295" s="24"/>
      <c r="P1295" s="49"/>
      <c r="Q1295" s="49">
        <f t="shared" si="45"/>
        <v>0</v>
      </c>
      <c r="R1295" s="24"/>
      <c r="S1295" s="66"/>
      <c r="T1295" s="56" t="e">
        <f>IF(ISBLANK(VLOOKUP($E1295,'Product Master'!B:F,5,FALSE)),"-",(VLOOKUP($E1295,'Product Master'!B:F,5,FALSE)))</f>
        <v>#N/A</v>
      </c>
      <c r="U1295" s="140"/>
    </row>
    <row r="1296" spans="1:21" ht="15">
      <c r="A1296" s="24">
        <f t="shared" si="44"/>
        <v>1295</v>
      </c>
      <c r="B1296" s="25"/>
      <c r="C1296" s="55" t="str">
        <f>IFERROR(VLOOKUP($E1296,'Product Master'!B:E,2,),"Enter Data in Product Master")</f>
        <v>Enter Data in Product Master</v>
      </c>
      <c r="D1296" s="24" t="e">
        <f>VLOOKUP(E1296,'Product Master'!B:G,6,)</f>
        <v>#N/A</v>
      </c>
      <c r="E1296" s="24"/>
      <c r="F1296" s="24" t="s">
        <v>47</v>
      </c>
      <c r="G1296" s="24" t="str">
        <f>IFERROR(VLOOKUP(E1296,'Product Master'!B:E,3,),"-")</f>
        <v>-</v>
      </c>
      <c r="H1296" s="24" t="str">
        <f>IFERROR(VLOOKUP($E1296,'Product Master'!B:E,4,),"-")</f>
        <v>-</v>
      </c>
      <c r="I1296" s="24"/>
      <c r="J1296" s="25"/>
      <c r="K1296" s="67"/>
      <c r="L1296" s="24"/>
      <c r="M1296" s="24"/>
      <c r="N1296" s="24"/>
      <c r="O1296" s="24"/>
      <c r="P1296" s="49"/>
      <c r="Q1296" s="49">
        <f t="shared" si="45"/>
        <v>0</v>
      </c>
      <c r="R1296" s="24"/>
      <c r="S1296" s="66"/>
      <c r="T1296" s="56" t="e">
        <f>IF(ISBLANK(VLOOKUP($E1296,'Product Master'!B:F,5,FALSE)),"-",(VLOOKUP($E1296,'Product Master'!B:F,5,FALSE)))</f>
        <v>#N/A</v>
      </c>
      <c r="U1296" s="140"/>
    </row>
    <row r="1297" spans="1:21" ht="15">
      <c r="A1297" s="24">
        <f t="shared" si="44"/>
        <v>1296</v>
      </c>
      <c r="B1297" s="25"/>
      <c r="C1297" s="55" t="str">
        <f>IFERROR(VLOOKUP($E1297,'Product Master'!B:E,2,),"Enter Data in Product Master")</f>
        <v>Enter Data in Product Master</v>
      </c>
      <c r="D1297" s="24" t="e">
        <f>VLOOKUP(E1297,'Product Master'!B:G,6,)</f>
        <v>#N/A</v>
      </c>
      <c r="E1297" s="24"/>
      <c r="F1297" s="24" t="s">
        <v>47</v>
      </c>
      <c r="G1297" s="24" t="str">
        <f>IFERROR(VLOOKUP(E1297,'Product Master'!B:E,3,),"-")</f>
        <v>-</v>
      </c>
      <c r="H1297" s="24" t="str">
        <f>IFERROR(VLOOKUP($E1297,'Product Master'!B:E,4,),"-")</f>
        <v>-</v>
      </c>
      <c r="I1297" s="24"/>
      <c r="J1297" s="25"/>
      <c r="K1297" s="67"/>
      <c r="L1297" s="24"/>
      <c r="M1297" s="24"/>
      <c r="N1297" s="24"/>
      <c r="O1297" s="24"/>
      <c r="P1297" s="49"/>
      <c r="Q1297" s="49">
        <f t="shared" si="45"/>
        <v>0</v>
      </c>
      <c r="R1297" s="24"/>
      <c r="S1297" s="66"/>
      <c r="T1297" s="56" t="e">
        <f>IF(ISBLANK(VLOOKUP($E1297,'Product Master'!B:F,5,FALSE)),"-",(VLOOKUP($E1297,'Product Master'!B:F,5,FALSE)))</f>
        <v>#N/A</v>
      </c>
      <c r="U1297" s="140"/>
    </row>
    <row r="1298" spans="1:21" ht="15">
      <c r="A1298" s="24">
        <f t="shared" si="44"/>
        <v>1297</v>
      </c>
      <c r="B1298" s="25"/>
      <c r="C1298" s="55" t="str">
        <f>IFERROR(VLOOKUP($E1298,'Product Master'!B:E,2,),"Enter Data in Product Master")</f>
        <v>Enter Data in Product Master</v>
      </c>
      <c r="D1298" s="24" t="e">
        <f>VLOOKUP(E1298,'Product Master'!B:G,6,)</f>
        <v>#N/A</v>
      </c>
      <c r="E1298" s="24"/>
      <c r="F1298" s="24" t="s">
        <v>47</v>
      </c>
      <c r="G1298" s="24" t="str">
        <f>IFERROR(VLOOKUP(E1298,'Product Master'!B:E,3,),"-")</f>
        <v>-</v>
      </c>
      <c r="H1298" s="24" t="str">
        <f>IFERROR(VLOOKUP($E1298,'Product Master'!B:E,4,),"-")</f>
        <v>-</v>
      </c>
      <c r="I1298" s="24"/>
      <c r="J1298" s="25"/>
      <c r="K1298" s="67"/>
      <c r="L1298" s="24"/>
      <c r="M1298" s="24"/>
      <c r="N1298" s="24"/>
      <c r="O1298" s="24"/>
      <c r="P1298" s="49"/>
      <c r="Q1298" s="49">
        <f t="shared" si="45"/>
        <v>0</v>
      </c>
      <c r="R1298" s="24"/>
      <c r="S1298" s="66"/>
      <c r="T1298" s="56" t="e">
        <f>IF(ISBLANK(VLOOKUP($E1298,'Product Master'!B:F,5,FALSE)),"-",(VLOOKUP($E1298,'Product Master'!B:F,5,FALSE)))</f>
        <v>#N/A</v>
      </c>
      <c r="U1298" s="140"/>
    </row>
    <row r="1299" spans="1:21" ht="15">
      <c r="A1299" s="24">
        <f t="shared" si="44"/>
        <v>1298</v>
      </c>
      <c r="B1299" s="25"/>
      <c r="C1299" s="55" t="str">
        <f>IFERROR(VLOOKUP($E1299,'Product Master'!B:E,2,),"Enter Data in Product Master")</f>
        <v>Enter Data in Product Master</v>
      </c>
      <c r="D1299" s="24" t="e">
        <f>VLOOKUP(E1299,'Product Master'!B:G,6,)</f>
        <v>#N/A</v>
      </c>
      <c r="E1299" s="24"/>
      <c r="F1299" s="24" t="s">
        <v>47</v>
      </c>
      <c r="G1299" s="24" t="str">
        <f>IFERROR(VLOOKUP(E1299,'Product Master'!B:E,3,),"-")</f>
        <v>-</v>
      </c>
      <c r="H1299" s="24" t="str">
        <f>IFERROR(VLOOKUP($E1299,'Product Master'!B:E,4,),"-")</f>
        <v>-</v>
      </c>
      <c r="I1299" s="24"/>
      <c r="J1299" s="25"/>
      <c r="K1299" s="67"/>
      <c r="L1299" s="24"/>
      <c r="M1299" s="24"/>
      <c r="N1299" s="24"/>
      <c r="O1299" s="24"/>
      <c r="P1299" s="49"/>
      <c r="Q1299" s="49">
        <f t="shared" si="45"/>
        <v>0</v>
      </c>
      <c r="R1299" s="24"/>
      <c r="S1299" s="66"/>
      <c r="T1299" s="56" t="e">
        <f>IF(ISBLANK(VLOOKUP($E1299,'Product Master'!B:F,5,FALSE)),"-",(VLOOKUP($E1299,'Product Master'!B:F,5,FALSE)))</f>
        <v>#N/A</v>
      </c>
      <c r="U1299" s="140"/>
    </row>
    <row r="1300" spans="1:21" ht="15">
      <c r="A1300" s="24">
        <f t="shared" si="44"/>
        <v>1299</v>
      </c>
      <c r="B1300" s="25"/>
      <c r="C1300" s="55" t="str">
        <f>IFERROR(VLOOKUP($E1300,'Product Master'!B:E,2,),"Enter Data in Product Master")</f>
        <v>Enter Data in Product Master</v>
      </c>
      <c r="D1300" s="24" t="e">
        <f>VLOOKUP(E1300,'Product Master'!B:G,6,)</f>
        <v>#N/A</v>
      </c>
      <c r="E1300" s="24"/>
      <c r="F1300" s="24" t="s">
        <v>47</v>
      </c>
      <c r="G1300" s="24" t="str">
        <f>IFERROR(VLOOKUP(E1300,'Product Master'!B:E,3,),"-")</f>
        <v>-</v>
      </c>
      <c r="H1300" s="24" t="str">
        <f>IFERROR(VLOOKUP($E1300,'Product Master'!B:E,4,),"-")</f>
        <v>-</v>
      </c>
      <c r="I1300" s="24"/>
      <c r="J1300" s="25"/>
      <c r="K1300" s="67"/>
      <c r="L1300" s="24"/>
      <c r="M1300" s="24"/>
      <c r="N1300" s="24"/>
      <c r="O1300" s="24"/>
      <c r="P1300" s="49"/>
      <c r="Q1300" s="49">
        <f t="shared" si="45"/>
        <v>0</v>
      </c>
      <c r="R1300" s="24"/>
      <c r="S1300" s="66"/>
      <c r="T1300" s="56" t="e">
        <f>IF(ISBLANK(VLOOKUP($E1300,'Product Master'!B:F,5,FALSE)),"-",(VLOOKUP($E1300,'Product Master'!B:F,5,FALSE)))</f>
        <v>#N/A</v>
      </c>
      <c r="U1300" s="140"/>
    </row>
    <row r="1301" spans="1:21" ht="15">
      <c r="A1301" s="24">
        <f t="shared" si="44"/>
        <v>1300</v>
      </c>
      <c r="B1301" s="25"/>
      <c r="C1301" s="55" t="str">
        <f>IFERROR(VLOOKUP($E1301,'Product Master'!B:E,2,),"Enter Data in Product Master")</f>
        <v>Enter Data in Product Master</v>
      </c>
      <c r="D1301" s="24" t="e">
        <f>VLOOKUP(E1301,'Product Master'!B:G,6,)</f>
        <v>#N/A</v>
      </c>
      <c r="E1301" s="24"/>
      <c r="F1301" s="24" t="s">
        <v>47</v>
      </c>
      <c r="G1301" s="24" t="str">
        <f>IFERROR(VLOOKUP(E1301,'Product Master'!B:E,3,),"-")</f>
        <v>-</v>
      </c>
      <c r="H1301" s="24" t="str">
        <f>IFERROR(VLOOKUP($E1301,'Product Master'!B:E,4,),"-")</f>
        <v>-</v>
      </c>
      <c r="I1301" s="24"/>
      <c r="J1301" s="25"/>
      <c r="K1301" s="67"/>
      <c r="L1301" s="24"/>
      <c r="M1301" s="24"/>
      <c r="N1301" s="24"/>
      <c r="O1301" s="24"/>
      <c r="P1301" s="49"/>
      <c r="Q1301" s="49">
        <f t="shared" si="45"/>
        <v>0</v>
      </c>
      <c r="R1301" s="24"/>
      <c r="S1301" s="66"/>
      <c r="T1301" s="56" t="e">
        <f>IF(ISBLANK(VLOOKUP($E1301,'Product Master'!B:F,5,FALSE)),"-",(VLOOKUP($E1301,'Product Master'!B:F,5,FALSE)))</f>
        <v>#N/A</v>
      </c>
      <c r="U1301" s="140"/>
    </row>
    <row r="1302" spans="1:21" ht="15">
      <c r="A1302" s="24">
        <f t="shared" si="44"/>
        <v>1301</v>
      </c>
      <c r="B1302" s="25"/>
      <c r="C1302" s="55" t="str">
        <f>IFERROR(VLOOKUP($E1302,'Product Master'!B:E,2,),"Enter Data in Product Master")</f>
        <v>Enter Data in Product Master</v>
      </c>
      <c r="D1302" s="24" t="e">
        <f>VLOOKUP(E1302,'Product Master'!B:G,6,)</f>
        <v>#N/A</v>
      </c>
      <c r="E1302" s="24"/>
      <c r="F1302" s="24" t="s">
        <v>47</v>
      </c>
      <c r="G1302" s="24" t="str">
        <f>IFERROR(VLOOKUP(E1302,'Product Master'!B:E,3,),"-")</f>
        <v>-</v>
      </c>
      <c r="H1302" s="24" t="str">
        <f>IFERROR(VLOOKUP($E1302,'Product Master'!B:E,4,),"-")</f>
        <v>-</v>
      </c>
      <c r="I1302" s="24"/>
      <c r="J1302" s="25"/>
      <c r="K1302" s="67"/>
      <c r="L1302" s="24"/>
      <c r="M1302" s="24"/>
      <c r="N1302" s="24"/>
      <c r="O1302" s="24"/>
      <c r="P1302" s="49"/>
      <c r="Q1302" s="49">
        <f t="shared" si="45"/>
        <v>0</v>
      </c>
      <c r="R1302" s="24"/>
      <c r="S1302" s="66"/>
      <c r="T1302" s="56" t="e">
        <f>IF(ISBLANK(VLOOKUP($E1302,'Product Master'!B:F,5,FALSE)),"-",(VLOOKUP($E1302,'Product Master'!B:F,5,FALSE)))</f>
        <v>#N/A</v>
      </c>
      <c r="U1302" s="140"/>
    </row>
    <row r="1303" spans="1:21" ht="15">
      <c r="A1303" s="24">
        <f t="shared" si="44"/>
        <v>1302</v>
      </c>
      <c r="B1303" s="25"/>
      <c r="C1303" s="55" t="str">
        <f>IFERROR(VLOOKUP($E1303,'Product Master'!B:E,2,),"Enter Data in Product Master")</f>
        <v>Enter Data in Product Master</v>
      </c>
      <c r="D1303" s="24" t="e">
        <f>VLOOKUP(E1303,'Product Master'!B:G,6,)</f>
        <v>#N/A</v>
      </c>
      <c r="E1303" s="24"/>
      <c r="F1303" s="24" t="s">
        <v>47</v>
      </c>
      <c r="G1303" s="24" t="str">
        <f>IFERROR(VLOOKUP(E1303,'Product Master'!B:E,3,),"-")</f>
        <v>-</v>
      </c>
      <c r="H1303" s="24" t="str">
        <f>IFERROR(VLOOKUP($E1303,'Product Master'!B:E,4,),"-")</f>
        <v>-</v>
      </c>
      <c r="I1303" s="24"/>
      <c r="J1303" s="25"/>
      <c r="K1303" s="67"/>
      <c r="L1303" s="24"/>
      <c r="M1303" s="24"/>
      <c r="N1303" s="24"/>
      <c r="O1303" s="24"/>
      <c r="P1303" s="49"/>
      <c r="Q1303" s="49">
        <f t="shared" si="45"/>
        <v>0</v>
      </c>
      <c r="R1303" s="24"/>
      <c r="S1303" s="66"/>
      <c r="T1303" s="56" t="e">
        <f>IF(ISBLANK(VLOOKUP($E1303,'Product Master'!B:F,5,FALSE)),"-",(VLOOKUP($E1303,'Product Master'!B:F,5,FALSE)))</f>
        <v>#N/A</v>
      </c>
      <c r="U1303" s="140"/>
    </row>
    <row r="1304" spans="1:21" ht="15">
      <c r="A1304" s="24">
        <f t="shared" si="44"/>
        <v>1303</v>
      </c>
      <c r="B1304" s="25"/>
      <c r="C1304" s="55" t="str">
        <f>IFERROR(VLOOKUP($E1304,'Product Master'!B:E,2,),"Enter Data in Product Master")</f>
        <v>Enter Data in Product Master</v>
      </c>
      <c r="D1304" s="24" t="e">
        <f>VLOOKUP(E1304,'Product Master'!B:G,6,)</f>
        <v>#N/A</v>
      </c>
      <c r="E1304" s="24"/>
      <c r="F1304" s="24" t="s">
        <v>47</v>
      </c>
      <c r="G1304" s="24" t="str">
        <f>IFERROR(VLOOKUP(E1304,'Product Master'!B:E,3,),"-")</f>
        <v>-</v>
      </c>
      <c r="H1304" s="24" t="str">
        <f>IFERROR(VLOOKUP($E1304,'Product Master'!B:E,4,),"-")</f>
        <v>-</v>
      </c>
      <c r="I1304" s="24"/>
      <c r="J1304" s="25"/>
      <c r="K1304" s="67"/>
      <c r="L1304" s="24"/>
      <c r="M1304" s="24"/>
      <c r="N1304" s="24"/>
      <c r="O1304" s="24"/>
      <c r="P1304" s="49"/>
      <c r="Q1304" s="49">
        <f t="shared" si="45"/>
        <v>0</v>
      </c>
      <c r="R1304" s="24"/>
      <c r="S1304" s="66"/>
      <c r="T1304" s="56" t="e">
        <f>IF(ISBLANK(VLOOKUP($E1304,'Product Master'!B:F,5,FALSE)),"-",(VLOOKUP($E1304,'Product Master'!B:F,5,FALSE)))</f>
        <v>#N/A</v>
      </c>
      <c r="U1304" s="140"/>
    </row>
    <row r="1305" spans="1:21" ht="15">
      <c r="A1305" s="24">
        <f t="shared" si="44"/>
        <v>1304</v>
      </c>
      <c r="B1305" s="25"/>
      <c r="C1305" s="55" t="str">
        <f>IFERROR(VLOOKUP($E1305,'Product Master'!B:E,2,),"Enter Data in Product Master")</f>
        <v>Enter Data in Product Master</v>
      </c>
      <c r="D1305" s="24" t="e">
        <f>VLOOKUP(E1305,'Product Master'!B:G,6,)</f>
        <v>#N/A</v>
      </c>
      <c r="E1305" s="24"/>
      <c r="F1305" s="24" t="s">
        <v>47</v>
      </c>
      <c r="G1305" s="24" t="str">
        <f>IFERROR(VLOOKUP(E1305,'Product Master'!B:E,3,),"-")</f>
        <v>-</v>
      </c>
      <c r="H1305" s="24" t="str">
        <f>IFERROR(VLOOKUP($E1305,'Product Master'!B:E,4,),"-")</f>
        <v>-</v>
      </c>
      <c r="I1305" s="24"/>
      <c r="J1305" s="25"/>
      <c r="K1305" s="67"/>
      <c r="L1305" s="24"/>
      <c r="M1305" s="24"/>
      <c r="N1305" s="24"/>
      <c r="O1305" s="24"/>
      <c r="P1305" s="49"/>
      <c r="Q1305" s="49">
        <f t="shared" si="45"/>
        <v>0</v>
      </c>
      <c r="R1305" s="24"/>
      <c r="S1305" s="66"/>
      <c r="T1305" s="56" t="e">
        <f>IF(ISBLANK(VLOOKUP($E1305,'Product Master'!B:F,5,FALSE)),"-",(VLOOKUP($E1305,'Product Master'!B:F,5,FALSE)))</f>
        <v>#N/A</v>
      </c>
      <c r="U1305" s="140"/>
    </row>
    <row r="1306" spans="1:21" ht="15">
      <c r="A1306" s="24">
        <f t="shared" si="44"/>
        <v>1305</v>
      </c>
      <c r="B1306" s="25"/>
      <c r="C1306" s="55" t="str">
        <f>IFERROR(VLOOKUP($E1306,'Product Master'!B:E,2,),"Enter Data in Product Master")</f>
        <v>Enter Data in Product Master</v>
      </c>
      <c r="D1306" s="24" t="e">
        <f>VLOOKUP(E1306,'Product Master'!B:G,6,)</f>
        <v>#N/A</v>
      </c>
      <c r="E1306" s="24"/>
      <c r="F1306" s="24" t="s">
        <v>47</v>
      </c>
      <c r="G1306" s="24" t="str">
        <f>IFERROR(VLOOKUP(E1306,'Product Master'!B:E,3,),"-")</f>
        <v>-</v>
      </c>
      <c r="H1306" s="24" t="str">
        <f>IFERROR(VLOOKUP($E1306,'Product Master'!B:E,4,),"-")</f>
        <v>-</v>
      </c>
      <c r="I1306" s="24"/>
      <c r="J1306" s="25"/>
      <c r="K1306" s="67"/>
      <c r="L1306" s="24"/>
      <c r="M1306" s="24"/>
      <c r="N1306" s="24"/>
      <c r="O1306" s="24"/>
      <c r="P1306" s="49"/>
      <c r="Q1306" s="49">
        <f t="shared" si="45"/>
        <v>0</v>
      </c>
      <c r="R1306" s="24"/>
      <c r="S1306" s="66"/>
      <c r="T1306" s="56" t="e">
        <f>IF(ISBLANK(VLOOKUP($E1306,'Product Master'!B:F,5,FALSE)),"-",(VLOOKUP($E1306,'Product Master'!B:F,5,FALSE)))</f>
        <v>#N/A</v>
      </c>
      <c r="U1306" s="140"/>
    </row>
    <row r="1307" spans="1:21" ht="15">
      <c r="A1307" s="24">
        <f t="shared" si="44"/>
        <v>1306</v>
      </c>
      <c r="B1307" s="25"/>
      <c r="C1307" s="55" t="str">
        <f>IFERROR(VLOOKUP($E1307,'Product Master'!B:E,2,),"Enter Data in Product Master")</f>
        <v>Enter Data in Product Master</v>
      </c>
      <c r="D1307" s="24" t="e">
        <f>VLOOKUP(E1307,'Product Master'!B:G,6,)</f>
        <v>#N/A</v>
      </c>
      <c r="E1307" s="24"/>
      <c r="F1307" s="24" t="s">
        <v>47</v>
      </c>
      <c r="G1307" s="24" t="str">
        <f>IFERROR(VLOOKUP(E1307,'Product Master'!B:E,3,),"-")</f>
        <v>-</v>
      </c>
      <c r="H1307" s="24" t="str">
        <f>IFERROR(VLOOKUP($E1307,'Product Master'!B:E,4,),"-")</f>
        <v>-</v>
      </c>
      <c r="I1307" s="24"/>
      <c r="J1307" s="25"/>
      <c r="K1307" s="67"/>
      <c r="L1307" s="24"/>
      <c r="M1307" s="24"/>
      <c r="N1307" s="24"/>
      <c r="O1307" s="24"/>
      <c r="P1307" s="49"/>
      <c r="Q1307" s="49">
        <f t="shared" si="45"/>
        <v>0</v>
      </c>
      <c r="R1307" s="24"/>
      <c r="S1307" s="66"/>
      <c r="T1307" s="56" t="e">
        <f>IF(ISBLANK(VLOOKUP($E1307,'Product Master'!B:F,5,FALSE)),"-",(VLOOKUP($E1307,'Product Master'!B:F,5,FALSE)))</f>
        <v>#N/A</v>
      </c>
      <c r="U1307" s="140"/>
    </row>
    <row r="1308" spans="1:21" ht="15">
      <c r="A1308" s="24">
        <f t="shared" si="44"/>
        <v>1307</v>
      </c>
      <c r="B1308" s="25"/>
      <c r="C1308" s="55" t="str">
        <f>IFERROR(VLOOKUP($E1308,'Product Master'!B:E,2,),"Enter Data in Product Master")</f>
        <v>Enter Data in Product Master</v>
      </c>
      <c r="D1308" s="24" t="e">
        <f>VLOOKUP(E1308,'Product Master'!B:G,6,)</f>
        <v>#N/A</v>
      </c>
      <c r="E1308" s="24"/>
      <c r="F1308" s="24" t="s">
        <v>47</v>
      </c>
      <c r="G1308" s="24" t="str">
        <f>IFERROR(VLOOKUP(E1308,'Product Master'!B:E,3,),"-")</f>
        <v>-</v>
      </c>
      <c r="H1308" s="24" t="str">
        <f>IFERROR(VLOOKUP($E1308,'Product Master'!B:E,4,),"-")</f>
        <v>-</v>
      </c>
      <c r="I1308" s="24"/>
      <c r="J1308" s="25"/>
      <c r="K1308" s="67"/>
      <c r="L1308" s="24"/>
      <c r="M1308" s="24"/>
      <c r="N1308" s="24"/>
      <c r="O1308" s="24"/>
      <c r="P1308" s="49"/>
      <c r="Q1308" s="49">
        <f t="shared" si="45"/>
        <v>0</v>
      </c>
      <c r="R1308" s="24"/>
      <c r="S1308" s="66"/>
      <c r="T1308" s="56" t="e">
        <f>IF(ISBLANK(VLOOKUP($E1308,'Product Master'!B:F,5,FALSE)),"-",(VLOOKUP($E1308,'Product Master'!B:F,5,FALSE)))</f>
        <v>#N/A</v>
      </c>
      <c r="U1308" s="140"/>
    </row>
    <row r="1309" spans="1:21" ht="15">
      <c r="A1309" s="24">
        <f t="shared" si="44"/>
        <v>1308</v>
      </c>
      <c r="B1309" s="25"/>
      <c r="C1309" s="55" t="str">
        <f>IFERROR(VLOOKUP($E1309,'Product Master'!B:E,2,),"Enter Data in Product Master")</f>
        <v>Enter Data in Product Master</v>
      </c>
      <c r="D1309" s="24" t="e">
        <f>VLOOKUP(E1309,'Product Master'!B:G,6,)</f>
        <v>#N/A</v>
      </c>
      <c r="E1309" s="24"/>
      <c r="F1309" s="24" t="s">
        <v>47</v>
      </c>
      <c r="G1309" s="24" t="str">
        <f>IFERROR(VLOOKUP(E1309,'Product Master'!B:E,3,),"-")</f>
        <v>-</v>
      </c>
      <c r="H1309" s="24" t="str">
        <f>IFERROR(VLOOKUP($E1309,'Product Master'!B:E,4,),"-")</f>
        <v>-</v>
      </c>
      <c r="I1309" s="24"/>
      <c r="J1309" s="25"/>
      <c r="K1309" s="67"/>
      <c r="L1309" s="24"/>
      <c r="M1309" s="24"/>
      <c r="N1309" s="24"/>
      <c r="O1309" s="24"/>
      <c r="P1309" s="49"/>
      <c r="Q1309" s="49">
        <f t="shared" si="45"/>
        <v>0</v>
      </c>
      <c r="R1309" s="24"/>
      <c r="S1309" s="66"/>
      <c r="T1309" s="56" t="e">
        <f>IF(ISBLANK(VLOOKUP($E1309,'Product Master'!B:F,5,FALSE)),"-",(VLOOKUP($E1309,'Product Master'!B:F,5,FALSE)))</f>
        <v>#N/A</v>
      </c>
      <c r="U1309" s="140"/>
    </row>
    <row r="1310" spans="1:21" ht="15">
      <c r="A1310" s="24">
        <f t="shared" si="44"/>
        <v>1309</v>
      </c>
      <c r="B1310" s="25"/>
      <c r="C1310" s="55" t="str">
        <f>IFERROR(VLOOKUP($E1310,'Product Master'!B:E,2,),"Enter Data in Product Master")</f>
        <v>Enter Data in Product Master</v>
      </c>
      <c r="D1310" s="24" t="e">
        <f>VLOOKUP(E1310,'Product Master'!B:G,6,)</f>
        <v>#N/A</v>
      </c>
      <c r="E1310" s="24"/>
      <c r="F1310" s="24" t="s">
        <v>47</v>
      </c>
      <c r="G1310" s="24" t="str">
        <f>IFERROR(VLOOKUP(E1310,'Product Master'!B:E,3,),"-")</f>
        <v>-</v>
      </c>
      <c r="H1310" s="24" t="str">
        <f>IFERROR(VLOOKUP($E1310,'Product Master'!B:E,4,),"-")</f>
        <v>-</v>
      </c>
      <c r="I1310" s="24"/>
      <c r="J1310" s="25"/>
      <c r="K1310" s="67"/>
      <c r="L1310" s="24"/>
      <c r="M1310" s="24"/>
      <c r="N1310" s="24"/>
      <c r="O1310" s="24"/>
      <c r="P1310" s="49"/>
      <c r="Q1310" s="49">
        <f t="shared" si="45"/>
        <v>0</v>
      </c>
      <c r="R1310" s="24"/>
      <c r="S1310" s="66"/>
      <c r="T1310" s="56" t="e">
        <f>IF(ISBLANK(VLOOKUP($E1310,'Product Master'!B:F,5,FALSE)),"-",(VLOOKUP($E1310,'Product Master'!B:F,5,FALSE)))</f>
        <v>#N/A</v>
      </c>
      <c r="U1310" s="140"/>
    </row>
    <row r="1311" spans="1:21" ht="15">
      <c r="A1311" s="24">
        <f t="shared" si="44"/>
        <v>1310</v>
      </c>
      <c r="B1311" s="25"/>
      <c r="C1311" s="55" t="str">
        <f>IFERROR(VLOOKUP($E1311,'Product Master'!B:E,2,),"Enter Data in Product Master")</f>
        <v>Enter Data in Product Master</v>
      </c>
      <c r="D1311" s="24" t="e">
        <f>VLOOKUP(E1311,'Product Master'!B:G,6,)</f>
        <v>#N/A</v>
      </c>
      <c r="E1311" s="24"/>
      <c r="F1311" s="24" t="s">
        <v>47</v>
      </c>
      <c r="G1311" s="24" t="str">
        <f>IFERROR(VLOOKUP(E1311,'Product Master'!B:E,3,),"-")</f>
        <v>-</v>
      </c>
      <c r="H1311" s="24" t="str">
        <f>IFERROR(VLOOKUP($E1311,'Product Master'!B:E,4,),"-")</f>
        <v>-</v>
      </c>
      <c r="I1311" s="24"/>
      <c r="J1311" s="25"/>
      <c r="K1311" s="67"/>
      <c r="L1311" s="24"/>
      <c r="M1311" s="24"/>
      <c r="N1311" s="24"/>
      <c r="O1311" s="24"/>
      <c r="P1311" s="49"/>
      <c r="Q1311" s="49">
        <f t="shared" si="45"/>
        <v>0</v>
      </c>
      <c r="R1311" s="24"/>
      <c r="S1311" s="66"/>
      <c r="T1311" s="56" t="e">
        <f>IF(ISBLANK(VLOOKUP($E1311,'Product Master'!B:F,5,FALSE)),"-",(VLOOKUP($E1311,'Product Master'!B:F,5,FALSE)))</f>
        <v>#N/A</v>
      </c>
      <c r="U1311" s="140"/>
    </row>
    <row r="1312" spans="1:21" ht="15">
      <c r="A1312" s="24">
        <f t="shared" si="44"/>
        <v>1311</v>
      </c>
      <c r="B1312" s="25"/>
      <c r="C1312" s="55" t="str">
        <f>IFERROR(VLOOKUP($E1312,'Product Master'!B:E,2,),"Enter Data in Product Master")</f>
        <v>Enter Data in Product Master</v>
      </c>
      <c r="D1312" s="24" t="e">
        <f>VLOOKUP(E1312,'Product Master'!B:G,6,)</f>
        <v>#N/A</v>
      </c>
      <c r="E1312" s="24"/>
      <c r="F1312" s="24" t="s">
        <v>47</v>
      </c>
      <c r="G1312" s="24" t="str">
        <f>IFERROR(VLOOKUP(E1312,'Product Master'!B:E,3,),"-")</f>
        <v>-</v>
      </c>
      <c r="H1312" s="24" t="str">
        <f>IFERROR(VLOOKUP($E1312,'Product Master'!B:E,4,),"-")</f>
        <v>-</v>
      </c>
      <c r="I1312" s="24"/>
      <c r="J1312" s="25"/>
      <c r="K1312" s="67"/>
      <c r="L1312" s="24"/>
      <c r="M1312" s="24"/>
      <c r="N1312" s="24"/>
      <c r="O1312" s="24"/>
      <c r="P1312" s="49"/>
      <c r="Q1312" s="49">
        <f t="shared" si="45"/>
        <v>0</v>
      </c>
      <c r="R1312" s="24"/>
      <c r="S1312" s="66"/>
      <c r="T1312" s="56" t="e">
        <f>IF(ISBLANK(VLOOKUP($E1312,'Product Master'!B:F,5,FALSE)),"-",(VLOOKUP($E1312,'Product Master'!B:F,5,FALSE)))</f>
        <v>#N/A</v>
      </c>
      <c r="U1312" s="140"/>
    </row>
    <row r="1313" spans="1:21" ht="15">
      <c r="A1313" s="24">
        <f t="shared" si="44"/>
        <v>1312</v>
      </c>
      <c r="B1313" s="25"/>
      <c r="C1313" s="55" t="str">
        <f>IFERROR(VLOOKUP($E1313,'Product Master'!B:E,2,),"Enter Data in Product Master")</f>
        <v>Enter Data in Product Master</v>
      </c>
      <c r="D1313" s="24" t="e">
        <f>VLOOKUP(E1313,'Product Master'!B:G,6,)</f>
        <v>#N/A</v>
      </c>
      <c r="E1313" s="24"/>
      <c r="F1313" s="24" t="s">
        <v>47</v>
      </c>
      <c r="G1313" s="24" t="str">
        <f>IFERROR(VLOOKUP(E1313,'Product Master'!B:E,3,),"-")</f>
        <v>-</v>
      </c>
      <c r="H1313" s="24" t="str">
        <f>IFERROR(VLOOKUP($E1313,'Product Master'!B:E,4,),"-")</f>
        <v>-</v>
      </c>
      <c r="I1313" s="24"/>
      <c r="J1313" s="25"/>
      <c r="K1313" s="67"/>
      <c r="L1313" s="24"/>
      <c r="M1313" s="24"/>
      <c r="N1313" s="24"/>
      <c r="O1313" s="24"/>
      <c r="P1313" s="49"/>
      <c r="Q1313" s="49">
        <f t="shared" si="45"/>
        <v>0</v>
      </c>
      <c r="R1313" s="24"/>
      <c r="S1313" s="66"/>
      <c r="T1313" s="56" t="e">
        <f>IF(ISBLANK(VLOOKUP($E1313,'Product Master'!B:F,5,FALSE)),"-",(VLOOKUP($E1313,'Product Master'!B:F,5,FALSE)))</f>
        <v>#N/A</v>
      </c>
      <c r="U1313" s="140"/>
    </row>
    <row r="1314" spans="1:21" ht="15">
      <c r="A1314" s="24">
        <f t="shared" si="44"/>
        <v>1313</v>
      </c>
      <c r="B1314" s="25"/>
      <c r="C1314" s="55" t="str">
        <f>IFERROR(VLOOKUP($E1314,'Product Master'!B:E,2,),"Enter Data in Product Master")</f>
        <v>Enter Data in Product Master</v>
      </c>
      <c r="D1314" s="24" t="e">
        <f>VLOOKUP(E1314,'Product Master'!B:G,6,)</f>
        <v>#N/A</v>
      </c>
      <c r="E1314" s="24"/>
      <c r="F1314" s="24" t="s">
        <v>47</v>
      </c>
      <c r="G1314" s="24" t="str">
        <f>IFERROR(VLOOKUP(E1314,'Product Master'!B:E,3,),"-")</f>
        <v>-</v>
      </c>
      <c r="H1314" s="24" t="str">
        <f>IFERROR(VLOOKUP($E1314,'Product Master'!B:E,4,),"-")</f>
        <v>-</v>
      </c>
      <c r="I1314" s="24"/>
      <c r="J1314" s="25"/>
      <c r="K1314" s="67"/>
      <c r="L1314" s="24"/>
      <c r="M1314" s="24"/>
      <c r="N1314" s="24"/>
      <c r="O1314" s="24"/>
      <c r="P1314" s="49"/>
      <c r="Q1314" s="49">
        <f t="shared" si="45"/>
        <v>0</v>
      </c>
      <c r="R1314" s="24"/>
      <c r="S1314" s="66"/>
      <c r="T1314" s="56" t="e">
        <f>IF(ISBLANK(VLOOKUP($E1314,'Product Master'!B:F,5,FALSE)),"-",(VLOOKUP($E1314,'Product Master'!B:F,5,FALSE)))</f>
        <v>#N/A</v>
      </c>
      <c r="U1314" s="140"/>
    </row>
    <row r="1315" spans="1:21" ht="15">
      <c r="A1315" s="24">
        <f t="shared" si="44"/>
        <v>1314</v>
      </c>
      <c r="B1315" s="25"/>
      <c r="C1315" s="55" t="str">
        <f>IFERROR(VLOOKUP($E1315,'Product Master'!B:E,2,),"Enter Data in Product Master")</f>
        <v>Enter Data in Product Master</v>
      </c>
      <c r="D1315" s="24" t="e">
        <f>VLOOKUP(E1315,'Product Master'!B:G,6,)</f>
        <v>#N/A</v>
      </c>
      <c r="E1315" s="24"/>
      <c r="F1315" s="24" t="s">
        <v>47</v>
      </c>
      <c r="G1315" s="24" t="str">
        <f>IFERROR(VLOOKUP(E1315,'Product Master'!B:E,3,),"-")</f>
        <v>-</v>
      </c>
      <c r="H1315" s="24" t="str">
        <f>IFERROR(VLOOKUP($E1315,'Product Master'!B:E,4,),"-")</f>
        <v>-</v>
      </c>
      <c r="I1315" s="24"/>
      <c r="J1315" s="25"/>
      <c r="K1315" s="67"/>
      <c r="L1315" s="24"/>
      <c r="M1315" s="24"/>
      <c r="N1315" s="24"/>
      <c r="O1315" s="24"/>
      <c r="P1315" s="49"/>
      <c r="Q1315" s="49">
        <f t="shared" si="45"/>
        <v>0</v>
      </c>
      <c r="R1315" s="24"/>
      <c r="S1315" s="66"/>
      <c r="T1315" s="56" t="e">
        <f>IF(ISBLANK(VLOOKUP($E1315,'Product Master'!B:F,5,FALSE)),"-",(VLOOKUP($E1315,'Product Master'!B:F,5,FALSE)))</f>
        <v>#N/A</v>
      </c>
      <c r="U1315" s="140"/>
    </row>
    <row r="1316" spans="1:21" ht="15">
      <c r="A1316" s="24">
        <f t="shared" si="44"/>
        <v>1315</v>
      </c>
      <c r="B1316" s="25"/>
      <c r="C1316" s="55" t="str">
        <f>IFERROR(VLOOKUP($E1316,'Product Master'!B:E,2,),"Enter Data in Product Master")</f>
        <v>Enter Data in Product Master</v>
      </c>
      <c r="D1316" s="24" t="e">
        <f>VLOOKUP(E1316,'Product Master'!B:G,6,)</f>
        <v>#N/A</v>
      </c>
      <c r="E1316" s="24"/>
      <c r="F1316" s="24" t="s">
        <v>47</v>
      </c>
      <c r="G1316" s="24" t="str">
        <f>IFERROR(VLOOKUP(E1316,'Product Master'!B:E,3,),"-")</f>
        <v>-</v>
      </c>
      <c r="H1316" s="24" t="str">
        <f>IFERROR(VLOOKUP($E1316,'Product Master'!B:E,4,),"-")</f>
        <v>-</v>
      </c>
      <c r="I1316" s="24"/>
      <c r="J1316" s="25"/>
      <c r="K1316" s="67"/>
      <c r="L1316" s="24"/>
      <c r="M1316" s="24"/>
      <c r="N1316" s="24"/>
      <c r="O1316" s="24"/>
      <c r="P1316" s="49"/>
      <c r="Q1316" s="49">
        <f t="shared" si="45"/>
        <v>0</v>
      </c>
      <c r="R1316" s="24"/>
      <c r="S1316" s="66"/>
      <c r="T1316" s="56" t="e">
        <f>IF(ISBLANK(VLOOKUP($E1316,'Product Master'!B:F,5,FALSE)),"-",(VLOOKUP($E1316,'Product Master'!B:F,5,FALSE)))</f>
        <v>#N/A</v>
      </c>
      <c r="U1316" s="140"/>
    </row>
    <row r="1317" spans="1:21" ht="15">
      <c r="A1317" s="24">
        <f t="shared" si="44"/>
        <v>1316</v>
      </c>
      <c r="B1317" s="25"/>
      <c r="C1317" s="55" t="str">
        <f>IFERROR(VLOOKUP($E1317,'Product Master'!B:E,2,),"Enter Data in Product Master")</f>
        <v>Enter Data in Product Master</v>
      </c>
      <c r="D1317" s="24" t="e">
        <f>VLOOKUP(E1317,'Product Master'!B:G,6,)</f>
        <v>#N/A</v>
      </c>
      <c r="E1317" s="24"/>
      <c r="F1317" s="24" t="s">
        <v>47</v>
      </c>
      <c r="G1317" s="24" t="str">
        <f>IFERROR(VLOOKUP(E1317,'Product Master'!B:E,3,),"-")</f>
        <v>-</v>
      </c>
      <c r="H1317" s="24" t="str">
        <f>IFERROR(VLOOKUP($E1317,'Product Master'!B:E,4,),"-")</f>
        <v>-</v>
      </c>
      <c r="I1317" s="24"/>
      <c r="J1317" s="25"/>
      <c r="K1317" s="67"/>
      <c r="L1317" s="24"/>
      <c r="M1317" s="24"/>
      <c r="N1317" s="24"/>
      <c r="O1317" s="24"/>
      <c r="P1317" s="49"/>
      <c r="Q1317" s="49">
        <f t="shared" si="45"/>
        <v>0</v>
      </c>
      <c r="R1317" s="24"/>
      <c r="S1317" s="66"/>
      <c r="T1317" s="56" t="e">
        <f>IF(ISBLANK(VLOOKUP($E1317,'Product Master'!B:F,5,FALSE)),"-",(VLOOKUP($E1317,'Product Master'!B:F,5,FALSE)))</f>
        <v>#N/A</v>
      </c>
      <c r="U1317" s="140"/>
    </row>
    <row r="1318" spans="1:21" ht="15">
      <c r="A1318" s="24">
        <f t="shared" si="44"/>
        <v>1317</v>
      </c>
      <c r="B1318" s="25"/>
      <c r="C1318" s="55" t="str">
        <f>IFERROR(VLOOKUP($E1318,'Product Master'!B:E,2,),"Enter Data in Product Master")</f>
        <v>Enter Data in Product Master</v>
      </c>
      <c r="D1318" s="24" t="e">
        <f>VLOOKUP(E1318,'Product Master'!B:G,6,)</f>
        <v>#N/A</v>
      </c>
      <c r="E1318" s="24"/>
      <c r="F1318" s="24" t="s">
        <v>47</v>
      </c>
      <c r="G1318" s="24" t="str">
        <f>IFERROR(VLOOKUP(E1318,'Product Master'!B:E,3,),"-")</f>
        <v>-</v>
      </c>
      <c r="H1318" s="24" t="str">
        <f>IFERROR(VLOOKUP($E1318,'Product Master'!B:E,4,),"-")</f>
        <v>-</v>
      </c>
      <c r="I1318" s="24"/>
      <c r="J1318" s="25"/>
      <c r="K1318" s="67"/>
      <c r="L1318" s="24"/>
      <c r="M1318" s="24"/>
      <c r="N1318" s="24"/>
      <c r="O1318" s="24"/>
      <c r="P1318" s="49"/>
      <c r="Q1318" s="49">
        <f t="shared" si="45"/>
        <v>0</v>
      </c>
      <c r="R1318" s="24"/>
      <c r="S1318" s="66"/>
      <c r="T1318" s="56" t="e">
        <f>IF(ISBLANK(VLOOKUP($E1318,'Product Master'!B:F,5,FALSE)),"-",(VLOOKUP($E1318,'Product Master'!B:F,5,FALSE)))</f>
        <v>#N/A</v>
      </c>
      <c r="U1318" s="140"/>
    </row>
    <row r="1319" spans="1:21" ht="15">
      <c r="A1319" s="24">
        <f t="shared" si="44"/>
        <v>1318</v>
      </c>
      <c r="B1319" s="25"/>
      <c r="C1319" s="55" t="str">
        <f>IFERROR(VLOOKUP($E1319,'Product Master'!B:E,2,),"Enter Data in Product Master")</f>
        <v>Enter Data in Product Master</v>
      </c>
      <c r="D1319" s="24" t="e">
        <f>VLOOKUP(E1319,'Product Master'!B:G,6,)</f>
        <v>#N/A</v>
      </c>
      <c r="E1319" s="24"/>
      <c r="F1319" s="24" t="s">
        <v>47</v>
      </c>
      <c r="G1319" s="24" t="str">
        <f>IFERROR(VLOOKUP(E1319,'Product Master'!B:E,3,),"-")</f>
        <v>-</v>
      </c>
      <c r="H1319" s="24" t="str">
        <f>IFERROR(VLOOKUP($E1319,'Product Master'!B:E,4,),"-")</f>
        <v>-</v>
      </c>
      <c r="I1319" s="24"/>
      <c r="J1319" s="25"/>
      <c r="K1319" s="67"/>
      <c r="L1319" s="24"/>
      <c r="M1319" s="24"/>
      <c r="N1319" s="24"/>
      <c r="O1319" s="24"/>
      <c r="P1319" s="49"/>
      <c r="Q1319" s="49">
        <f t="shared" si="45"/>
        <v>0</v>
      </c>
      <c r="R1319" s="24"/>
      <c r="S1319" s="66"/>
      <c r="T1319" s="56" t="e">
        <f>IF(ISBLANK(VLOOKUP($E1319,'Product Master'!B:F,5,FALSE)),"-",(VLOOKUP($E1319,'Product Master'!B:F,5,FALSE)))</f>
        <v>#N/A</v>
      </c>
      <c r="U1319" s="140"/>
    </row>
    <row r="1320" spans="1:21" ht="15">
      <c r="A1320" s="24">
        <f t="shared" si="44"/>
        <v>1319</v>
      </c>
      <c r="B1320" s="25"/>
      <c r="C1320" s="55" t="str">
        <f>IFERROR(VLOOKUP($E1320,'Product Master'!B:E,2,),"Enter Data in Product Master")</f>
        <v>Enter Data in Product Master</v>
      </c>
      <c r="D1320" s="24" t="e">
        <f>VLOOKUP(E1320,'Product Master'!B:G,6,)</f>
        <v>#N/A</v>
      </c>
      <c r="E1320" s="24"/>
      <c r="F1320" s="24" t="s">
        <v>47</v>
      </c>
      <c r="G1320" s="24" t="str">
        <f>IFERROR(VLOOKUP(E1320,'Product Master'!B:E,3,),"-")</f>
        <v>-</v>
      </c>
      <c r="H1320" s="24" t="str">
        <f>IFERROR(VLOOKUP($E1320,'Product Master'!B:E,4,),"-")</f>
        <v>-</v>
      </c>
      <c r="I1320" s="24"/>
      <c r="J1320" s="25"/>
      <c r="K1320" s="67"/>
      <c r="L1320" s="24"/>
      <c r="M1320" s="24"/>
      <c r="N1320" s="24"/>
      <c r="O1320" s="24"/>
      <c r="P1320" s="49"/>
      <c r="Q1320" s="49">
        <f t="shared" si="45"/>
        <v>0</v>
      </c>
      <c r="R1320" s="24"/>
      <c r="S1320" s="66"/>
      <c r="T1320" s="56" t="e">
        <f>IF(ISBLANK(VLOOKUP($E1320,'Product Master'!B:F,5,FALSE)),"-",(VLOOKUP($E1320,'Product Master'!B:F,5,FALSE)))</f>
        <v>#N/A</v>
      </c>
      <c r="U1320" s="140"/>
    </row>
    <row r="1321" spans="1:21" ht="15">
      <c r="A1321" s="24">
        <f t="shared" si="44"/>
        <v>1320</v>
      </c>
      <c r="B1321" s="25"/>
      <c r="C1321" s="55" t="str">
        <f>IFERROR(VLOOKUP($E1321,'Product Master'!B:E,2,),"Enter Data in Product Master")</f>
        <v>Enter Data in Product Master</v>
      </c>
      <c r="D1321" s="24" t="e">
        <f>VLOOKUP(E1321,'Product Master'!B:G,6,)</f>
        <v>#N/A</v>
      </c>
      <c r="E1321" s="24"/>
      <c r="F1321" s="24" t="s">
        <v>47</v>
      </c>
      <c r="G1321" s="24" t="str">
        <f>IFERROR(VLOOKUP(E1321,'Product Master'!B:E,3,),"-")</f>
        <v>-</v>
      </c>
      <c r="H1321" s="24" t="str">
        <f>IFERROR(VLOOKUP($E1321,'Product Master'!B:E,4,),"-")</f>
        <v>-</v>
      </c>
      <c r="I1321" s="24"/>
      <c r="J1321" s="25"/>
      <c r="K1321" s="67"/>
      <c r="L1321" s="24"/>
      <c r="M1321" s="24"/>
      <c r="N1321" s="24"/>
      <c r="O1321" s="24"/>
      <c r="P1321" s="49"/>
      <c r="Q1321" s="49">
        <f t="shared" si="45"/>
        <v>0</v>
      </c>
      <c r="R1321" s="24"/>
      <c r="S1321" s="66"/>
      <c r="T1321" s="56" t="e">
        <f>IF(ISBLANK(VLOOKUP($E1321,'Product Master'!B:F,5,FALSE)),"-",(VLOOKUP($E1321,'Product Master'!B:F,5,FALSE)))</f>
        <v>#N/A</v>
      </c>
      <c r="U1321" s="140"/>
    </row>
    <row r="1322" spans="1:21" ht="15">
      <c r="A1322" s="24">
        <f t="shared" si="44"/>
        <v>1321</v>
      </c>
      <c r="B1322" s="25"/>
      <c r="C1322" s="55" t="str">
        <f>IFERROR(VLOOKUP($E1322,'Product Master'!B:E,2,),"Enter Data in Product Master")</f>
        <v>Enter Data in Product Master</v>
      </c>
      <c r="D1322" s="24" t="e">
        <f>VLOOKUP(E1322,'Product Master'!B:G,6,)</f>
        <v>#N/A</v>
      </c>
      <c r="E1322" s="24"/>
      <c r="F1322" s="24" t="s">
        <v>47</v>
      </c>
      <c r="G1322" s="24" t="str">
        <f>IFERROR(VLOOKUP(E1322,'Product Master'!B:E,3,),"-")</f>
        <v>-</v>
      </c>
      <c r="H1322" s="24" t="str">
        <f>IFERROR(VLOOKUP($E1322,'Product Master'!B:E,4,),"-")</f>
        <v>-</v>
      </c>
      <c r="I1322" s="24"/>
      <c r="J1322" s="25"/>
      <c r="K1322" s="67"/>
      <c r="L1322" s="24"/>
      <c r="M1322" s="24"/>
      <c r="N1322" s="24"/>
      <c r="O1322" s="24"/>
      <c r="P1322" s="49"/>
      <c r="Q1322" s="49">
        <f t="shared" si="45"/>
        <v>0</v>
      </c>
      <c r="R1322" s="24"/>
      <c r="S1322" s="66"/>
      <c r="T1322" s="56" t="e">
        <f>IF(ISBLANK(VLOOKUP($E1322,'Product Master'!B:F,5,FALSE)),"-",(VLOOKUP($E1322,'Product Master'!B:F,5,FALSE)))</f>
        <v>#N/A</v>
      </c>
      <c r="U1322" s="140"/>
    </row>
    <row r="1323" spans="1:21" ht="15">
      <c r="A1323" s="24">
        <f t="shared" si="44"/>
        <v>1322</v>
      </c>
      <c r="B1323" s="25"/>
      <c r="C1323" s="55" t="str">
        <f>IFERROR(VLOOKUP($E1323,'Product Master'!B:E,2,),"Enter Data in Product Master")</f>
        <v>Enter Data in Product Master</v>
      </c>
      <c r="D1323" s="24" t="e">
        <f>VLOOKUP(E1323,'Product Master'!B:G,6,)</f>
        <v>#N/A</v>
      </c>
      <c r="E1323" s="24"/>
      <c r="F1323" s="24" t="s">
        <v>47</v>
      </c>
      <c r="G1323" s="24" t="str">
        <f>IFERROR(VLOOKUP(E1323,'Product Master'!B:E,3,),"-")</f>
        <v>-</v>
      </c>
      <c r="H1323" s="24" t="str">
        <f>IFERROR(VLOOKUP($E1323,'Product Master'!B:E,4,),"-")</f>
        <v>-</v>
      </c>
      <c r="I1323" s="24"/>
      <c r="J1323" s="25"/>
      <c r="K1323" s="67"/>
      <c r="L1323" s="24"/>
      <c r="M1323" s="24"/>
      <c r="N1323" s="24"/>
      <c r="O1323" s="24"/>
      <c r="P1323" s="49"/>
      <c r="Q1323" s="49">
        <f t="shared" si="45"/>
        <v>0</v>
      </c>
      <c r="R1323" s="24"/>
      <c r="S1323" s="66"/>
      <c r="T1323" s="56" t="e">
        <f>IF(ISBLANK(VLOOKUP($E1323,'Product Master'!B:F,5,FALSE)),"-",(VLOOKUP($E1323,'Product Master'!B:F,5,FALSE)))</f>
        <v>#N/A</v>
      </c>
      <c r="U1323" s="140"/>
    </row>
    <row r="1324" spans="1:21" ht="15">
      <c r="A1324" s="24">
        <f t="shared" si="44"/>
        <v>1323</v>
      </c>
      <c r="B1324" s="25"/>
      <c r="C1324" s="55" t="str">
        <f>IFERROR(VLOOKUP($E1324,'Product Master'!B:E,2,),"Enter Data in Product Master")</f>
        <v>Enter Data in Product Master</v>
      </c>
      <c r="D1324" s="24" t="e">
        <f>VLOOKUP(E1324,'Product Master'!B:G,6,)</f>
        <v>#N/A</v>
      </c>
      <c r="E1324" s="24"/>
      <c r="F1324" s="24" t="s">
        <v>47</v>
      </c>
      <c r="G1324" s="24" t="str">
        <f>IFERROR(VLOOKUP(E1324,'Product Master'!B:E,3,),"-")</f>
        <v>-</v>
      </c>
      <c r="H1324" s="24" t="str">
        <f>IFERROR(VLOOKUP($E1324,'Product Master'!B:E,4,),"-")</f>
        <v>-</v>
      </c>
      <c r="I1324" s="24"/>
      <c r="J1324" s="25"/>
      <c r="K1324" s="67"/>
      <c r="L1324" s="24"/>
      <c r="M1324" s="24"/>
      <c r="N1324" s="24"/>
      <c r="O1324" s="24"/>
      <c r="P1324" s="49"/>
      <c r="Q1324" s="49">
        <f t="shared" si="45"/>
        <v>0</v>
      </c>
      <c r="R1324" s="24"/>
      <c r="S1324" s="66"/>
      <c r="T1324" s="56" t="e">
        <f>IF(ISBLANK(VLOOKUP($E1324,'Product Master'!B:F,5,FALSE)),"-",(VLOOKUP($E1324,'Product Master'!B:F,5,FALSE)))</f>
        <v>#N/A</v>
      </c>
      <c r="U1324" s="140"/>
    </row>
    <row r="1325" spans="1:21" ht="15">
      <c r="A1325" s="24">
        <f t="shared" si="44"/>
        <v>1324</v>
      </c>
      <c r="B1325" s="25"/>
      <c r="C1325" s="55" t="str">
        <f>IFERROR(VLOOKUP($E1325,'Product Master'!B:E,2,),"Enter Data in Product Master")</f>
        <v>Enter Data in Product Master</v>
      </c>
      <c r="D1325" s="24" t="e">
        <f>VLOOKUP(E1325,'Product Master'!B:G,6,)</f>
        <v>#N/A</v>
      </c>
      <c r="E1325" s="24"/>
      <c r="F1325" s="24" t="s">
        <v>47</v>
      </c>
      <c r="G1325" s="24" t="str">
        <f>IFERROR(VLOOKUP(E1325,'Product Master'!B:E,3,),"-")</f>
        <v>-</v>
      </c>
      <c r="H1325" s="24" t="str">
        <f>IFERROR(VLOOKUP($E1325,'Product Master'!B:E,4,),"-")</f>
        <v>-</v>
      </c>
      <c r="I1325" s="24"/>
      <c r="J1325" s="25"/>
      <c r="K1325" s="67"/>
      <c r="L1325" s="24"/>
      <c r="M1325" s="24"/>
      <c r="N1325" s="24"/>
      <c r="O1325" s="24"/>
      <c r="P1325" s="49"/>
      <c r="Q1325" s="49">
        <f t="shared" si="45"/>
        <v>0</v>
      </c>
      <c r="R1325" s="24"/>
      <c r="S1325" s="66"/>
      <c r="T1325" s="56" t="e">
        <f>IF(ISBLANK(VLOOKUP($E1325,'Product Master'!B:F,5,FALSE)),"-",(VLOOKUP($E1325,'Product Master'!B:F,5,FALSE)))</f>
        <v>#N/A</v>
      </c>
      <c r="U1325" s="140"/>
    </row>
    <row r="1326" spans="1:21" ht="15">
      <c r="A1326" s="24">
        <f t="shared" si="44"/>
        <v>1325</v>
      </c>
      <c r="B1326" s="25"/>
      <c r="C1326" s="55" t="str">
        <f>IFERROR(VLOOKUP($E1326,'Product Master'!B:E,2,),"Enter Data in Product Master")</f>
        <v>Enter Data in Product Master</v>
      </c>
      <c r="D1326" s="24" t="e">
        <f>VLOOKUP(E1326,'Product Master'!B:G,6,)</f>
        <v>#N/A</v>
      </c>
      <c r="E1326" s="24"/>
      <c r="F1326" s="24" t="s">
        <v>47</v>
      </c>
      <c r="G1326" s="24" t="str">
        <f>IFERROR(VLOOKUP(E1326,'Product Master'!B:E,3,),"-")</f>
        <v>-</v>
      </c>
      <c r="H1326" s="24" t="str">
        <f>IFERROR(VLOOKUP($E1326,'Product Master'!B:E,4,),"-")</f>
        <v>-</v>
      </c>
      <c r="I1326" s="24"/>
      <c r="J1326" s="25"/>
      <c r="K1326" s="67"/>
      <c r="L1326" s="24"/>
      <c r="M1326" s="24"/>
      <c r="N1326" s="24"/>
      <c r="O1326" s="24"/>
      <c r="P1326" s="49"/>
      <c r="Q1326" s="49">
        <f t="shared" si="45"/>
        <v>0</v>
      </c>
      <c r="R1326" s="24"/>
      <c r="S1326" s="66"/>
      <c r="T1326" s="56" t="e">
        <f>IF(ISBLANK(VLOOKUP($E1326,'Product Master'!B:F,5,FALSE)),"-",(VLOOKUP($E1326,'Product Master'!B:F,5,FALSE)))</f>
        <v>#N/A</v>
      </c>
      <c r="U1326" s="140"/>
    </row>
    <row r="1327" spans="1:21" ht="15">
      <c r="A1327" s="24">
        <f t="shared" si="44"/>
        <v>1326</v>
      </c>
      <c r="B1327" s="25"/>
      <c r="C1327" s="55" t="str">
        <f>IFERROR(VLOOKUP($E1327,'Product Master'!B:E,2,),"Enter Data in Product Master")</f>
        <v>Enter Data in Product Master</v>
      </c>
      <c r="D1327" s="24" t="e">
        <f>VLOOKUP(E1327,'Product Master'!B:G,6,)</f>
        <v>#N/A</v>
      </c>
      <c r="E1327" s="24"/>
      <c r="F1327" s="24" t="s">
        <v>47</v>
      </c>
      <c r="G1327" s="24" t="str">
        <f>IFERROR(VLOOKUP(E1327,'Product Master'!B:E,3,),"-")</f>
        <v>-</v>
      </c>
      <c r="H1327" s="24" t="str">
        <f>IFERROR(VLOOKUP($E1327,'Product Master'!B:E,4,),"-")</f>
        <v>-</v>
      </c>
      <c r="I1327" s="24"/>
      <c r="J1327" s="25"/>
      <c r="K1327" s="67"/>
      <c r="L1327" s="24"/>
      <c r="M1327" s="24"/>
      <c r="N1327" s="24"/>
      <c r="O1327" s="24"/>
      <c r="P1327" s="49"/>
      <c r="Q1327" s="49">
        <f t="shared" si="45"/>
        <v>0</v>
      </c>
      <c r="R1327" s="24"/>
      <c r="S1327" s="66"/>
      <c r="T1327" s="56" t="e">
        <f>IF(ISBLANK(VLOOKUP($E1327,'Product Master'!B:F,5,FALSE)),"-",(VLOOKUP($E1327,'Product Master'!B:F,5,FALSE)))</f>
        <v>#N/A</v>
      </c>
      <c r="U1327" s="140"/>
    </row>
    <row r="1328" spans="1:21" ht="15">
      <c r="A1328" s="24">
        <f t="shared" si="44"/>
        <v>1327</v>
      </c>
      <c r="B1328" s="25"/>
      <c r="C1328" s="55" t="str">
        <f>IFERROR(VLOOKUP($E1328,'Product Master'!B:E,2,),"Enter Data in Product Master")</f>
        <v>Enter Data in Product Master</v>
      </c>
      <c r="D1328" s="24" t="e">
        <f>VLOOKUP(E1328,'Product Master'!B:G,6,)</f>
        <v>#N/A</v>
      </c>
      <c r="E1328" s="24"/>
      <c r="F1328" s="24" t="s">
        <v>47</v>
      </c>
      <c r="G1328" s="24" t="str">
        <f>IFERROR(VLOOKUP(E1328,'Product Master'!B:E,3,),"-")</f>
        <v>-</v>
      </c>
      <c r="H1328" s="24" t="str">
        <f>IFERROR(VLOOKUP($E1328,'Product Master'!B:E,4,),"-")</f>
        <v>-</v>
      </c>
      <c r="I1328" s="24"/>
      <c r="J1328" s="25"/>
      <c r="K1328" s="67"/>
      <c r="L1328" s="24"/>
      <c r="M1328" s="24"/>
      <c r="N1328" s="24"/>
      <c r="O1328" s="24"/>
      <c r="P1328" s="49"/>
      <c r="Q1328" s="49">
        <f t="shared" si="45"/>
        <v>0</v>
      </c>
      <c r="R1328" s="24"/>
      <c r="S1328" s="66"/>
      <c r="T1328" s="56" t="e">
        <f>IF(ISBLANK(VLOOKUP($E1328,'Product Master'!B:F,5,FALSE)),"-",(VLOOKUP($E1328,'Product Master'!B:F,5,FALSE)))</f>
        <v>#N/A</v>
      </c>
      <c r="U1328" s="140"/>
    </row>
    <row r="1329" spans="1:21" ht="15">
      <c r="A1329" s="24">
        <f t="shared" si="44"/>
        <v>1328</v>
      </c>
      <c r="B1329" s="25"/>
      <c r="C1329" s="55" t="str">
        <f>IFERROR(VLOOKUP($E1329,'Product Master'!B:E,2,),"Enter Data in Product Master")</f>
        <v>Enter Data in Product Master</v>
      </c>
      <c r="D1329" s="24" t="e">
        <f>VLOOKUP(E1329,'Product Master'!B:G,6,)</f>
        <v>#N/A</v>
      </c>
      <c r="E1329" s="24"/>
      <c r="F1329" s="24" t="s">
        <v>47</v>
      </c>
      <c r="G1329" s="24" t="str">
        <f>IFERROR(VLOOKUP(E1329,'Product Master'!B:E,3,),"-")</f>
        <v>-</v>
      </c>
      <c r="H1329" s="24" t="str">
        <f>IFERROR(VLOOKUP($E1329,'Product Master'!B:E,4,),"-")</f>
        <v>-</v>
      </c>
      <c r="I1329" s="24"/>
      <c r="J1329" s="25"/>
      <c r="K1329" s="67"/>
      <c r="L1329" s="24"/>
      <c r="M1329" s="24"/>
      <c r="N1329" s="24"/>
      <c r="O1329" s="24"/>
      <c r="P1329" s="49"/>
      <c r="Q1329" s="49">
        <f t="shared" si="45"/>
        <v>0</v>
      </c>
      <c r="R1329" s="24"/>
      <c r="S1329" s="66"/>
      <c r="T1329" s="56" t="e">
        <f>IF(ISBLANK(VLOOKUP($E1329,'Product Master'!B:F,5,FALSE)),"-",(VLOOKUP($E1329,'Product Master'!B:F,5,FALSE)))</f>
        <v>#N/A</v>
      </c>
      <c r="U1329" s="140"/>
    </row>
    <row r="1330" spans="1:21" ht="15">
      <c r="A1330" s="24">
        <f t="shared" si="44"/>
        <v>1329</v>
      </c>
      <c r="B1330" s="25"/>
      <c r="C1330" s="55" t="str">
        <f>IFERROR(VLOOKUP($E1330,'Product Master'!B:E,2,),"Enter Data in Product Master")</f>
        <v>Enter Data in Product Master</v>
      </c>
      <c r="D1330" s="24" t="e">
        <f>VLOOKUP(E1330,'Product Master'!B:G,6,)</f>
        <v>#N/A</v>
      </c>
      <c r="E1330" s="24"/>
      <c r="F1330" s="24" t="s">
        <v>47</v>
      </c>
      <c r="G1330" s="24" t="str">
        <f>IFERROR(VLOOKUP(E1330,'Product Master'!B:E,3,),"-")</f>
        <v>-</v>
      </c>
      <c r="H1330" s="24" t="str">
        <f>IFERROR(VLOOKUP($E1330,'Product Master'!B:E,4,),"-")</f>
        <v>-</v>
      </c>
      <c r="I1330" s="24"/>
      <c r="J1330" s="25"/>
      <c r="K1330" s="67"/>
      <c r="L1330" s="24"/>
      <c r="M1330" s="24"/>
      <c r="N1330" s="24"/>
      <c r="O1330" s="24"/>
      <c r="P1330" s="49"/>
      <c r="Q1330" s="49">
        <f t="shared" si="45"/>
        <v>0</v>
      </c>
      <c r="R1330" s="24"/>
      <c r="S1330" s="66"/>
      <c r="T1330" s="56" t="e">
        <f>IF(ISBLANK(VLOOKUP($E1330,'Product Master'!B:F,5,FALSE)),"-",(VLOOKUP($E1330,'Product Master'!B:F,5,FALSE)))</f>
        <v>#N/A</v>
      </c>
      <c r="U1330" s="140"/>
    </row>
    <row r="1331" spans="1:21" ht="15">
      <c r="A1331" s="24">
        <f t="shared" si="44"/>
        <v>1330</v>
      </c>
      <c r="B1331" s="25"/>
      <c r="C1331" s="55" t="str">
        <f>IFERROR(VLOOKUP($E1331,'Product Master'!B:E,2,),"Enter Data in Product Master")</f>
        <v>Enter Data in Product Master</v>
      </c>
      <c r="D1331" s="24" t="e">
        <f>VLOOKUP(E1331,'Product Master'!B:G,6,)</f>
        <v>#N/A</v>
      </c>
      <c r="E1331" s="24"/>
      <c r="F1331" s="24" t="s">
        <v>47</v>
      </c>
      <c r="G1331" s="24" t="str">
        <f>IFERROR(VLOOKUP(E1331,'Product Master'!B:E,3,),"-")</f>
        <v>-</v>
      </c>
      <c r="H1331" s="24" t="str">
        <f>IFERROR(VLOOKUP($E1331,'Product Master'!B:E,4,),"-")</f>
        <v>-</v>
      </c>
      <c r="I1331" s="24"/>
      <c r="J1331" s="25"/>
      <c r="K1331" s="67"/>
      <c r="L1331" s="24"/>
      <c r="M1331" s="24"/>
      <c r="N1331" s="24"/>
      <c r="O1331" s="24"/>
      <c r="P1331" s="49"/>
      <c r="Q1331" s="49">
        <f t="shared" si="45"/>
        <v>0</v>
      </c>
      <c r="R1331" s="24"/>
      <c r="S1331" s="66"/>
      <c r="T1331" s="56" t="e">
        <f>IF(ISBLANK(VLOOKUP($E1331,'Product Master'!B:F,5,FALSE)),"-",(VLOOKUP($E1331,'Product Master'!B:F,5,FALSE)))</f>
        <v>#N/A</v>
      </c>
      <c r="U1331" s="140"/>
    </row>
    <row r="1332" spans="1:21" ht="15">
      <c r="A1332" s="24">
        <f t="shared" si="44"/>
        <v>1331</v>
      </c>
      <c r="B1332" s="25"/>
      <c r="C1332" s="55" t="str">
        <f>IFERROR(VLOOKUP($E1332,'Product Master'!B:E,2,),"Enter Data in Product Master")</f>
        <v>Enter Data in Product Master</v>
      </c>
      <c r="D1332" s="24" t="e">
        <f>VLOOKUP(E1332,'Product Master'!B:G,6,)</f>
        <v>#N/A</v>
      </c>
      <c r="E1332" s="24"/>
      <c r="F1332" s="24" t="s">
        <v>47</v>
      </c>
      <c r="G1332" s="24" t="str">
        <f>IFERROR(VLOOKUP(E1332,'Product Master'!B:E,3,),"-")</f>
        <v>-</v>
      </c>
      <c r="H1332" s="24" t="str">
        <f>IFERROR(VLOOKUP($E1332,'Product Master'!B:E,4,),"-")</f>
        <v>-</v>
      </c>
      <c r="I1332" s="24"/>
      <c r="J1332" s="25"/>
      <c r="K1332" s="67"/>
      <c r="L1332" s="24"/>
      <c r="M1332" s="24"/>
      <c r="N1332" s="24"/>
      <c r="O1332" s="24"/>
      <c r="P1332" s="49"/>
      <c r="Q1332" s="49">
        <f t="shared" si="45"/>
        <v>0</v>
      </c>
      <c r="R1332" s="24"/>
      <c r="S1332" s="66"/>
      <c r="T1332" s="56" t="e">
        <f>IF(ISBLANK(VLOOKUP($E1332,'Product Master'!B:F,5,FALSE)),"-",(VLOOKUP($E1332,'Product Master'!B:F,5,FALSE)))</f>
        <v>#N/A</v>
      </c>
      <c r="U1332" s="140"/>
    </row>
    <row r="1333" spans="1:21" ht="15">
      <c r="A1333" s="24">
        <f t="shared" si="44"/>
        <v>1332</v>
      </c>
      <c r="B1333" s="25"/>
      <c r="C1333" s="55" t="str">
        <f>IFERROR(VLOOKUP($E1333,'Product Master'!B:E,2,),"Enter Data in Product Master")</f>
        <v>Enter Data in Product Master</v>
      </c>
      <c r="D1333" s="24" t="e">
        <f>VLOOKUP(E1333,'Product Master'!B:G,6,)</f>
        <v>#N/A</v>
      </c>
      <c r="E1333" s="24"/>
      <c r="F1333" s="24" t="s">
        <v>47</v>
      </c>
      <c r="G1333" s="24" t="str">
        <f>IFERROR(VLOOKUP(E1333,'Product Master'!B:E,3,),"-")</f>
        <v>-</v>
      </c>
      <c r="H1333" s="24" t="str">
        <f>IFERROR(VLOOKUP($E1333,'Product Master'!B:E,4,),"-")</f>
        <v>-</v>
      </c>
      <c r="I1333" s="24"/>
      <c r="J1333" s="25"/>
      <c r="K1333" s="67"/>
      <c r="L1333" s="24"/>
      <c r="M1333" s="24"/>
      <c r="N1333" s="24"/>
      <c r="O1333" s="24"/>
      <c r="P1333" s="49"/>
      <c r="Q1333" s="49">
        <f t="shared" si="45"/>
        <v>0</v>
      </c>
      <c r="R1333" s="24"/>
      <c r="S1333" s="66"/>
      <c r="T1333" s="56" t="e">
        <f>IF(ISBLANK(VLOOKUP($E1333,'Product Master'!B:F,5,FALSE)),"-",(VLOOKUP($E1333,'Product Master'!B:F,5,FALSE)))</f>
        <v>#N/A</v>
      </c>
      <c r="U1333" s="140"/>
    </row>
    <row r="1334" spans="1:21" ht="15">
      <c r="A1334" s="24">
        <f t="shared" si="44"/>
        <v>1333</v>
      </c>
      <c r="B1334" s="25"/>
      <c r="C1334" s="55" t="str">
        <f>IFERROR(VLOOKUP($E1334,'Product Master'!B:E,2,),"Enter Data in Product Master")</f>
        <v>Enter Data in Product Master</v>
      </c>
      <c r="D1334" s="24" t="e">
        <f>VLOOKUP(E1334,'Product Master'!B:G,6,)</f>
        <v>#N/A</v>
      </c>
      <c r="E1334" s="24"/>
      <c r="F1334" s="24" t="s">
        <v>47</v>
      </c>
      <c r="G1334" s="24" t="str">
        <f>IFERROR(VLOOKUP(E1334,'Product Master'!B:E,3,),"-")</f>
        <v>-</v>
      </c>
      <c r="H1334" s="24" t="str">
        <f>IFERROR(VLOOKUP($E1334,'Product Master'!B:E,4,),"-")</f>
        <v>-</v>
      </c>
      <c r="I1334" s="24"/>
      <c r="J1334" s="25"/>
      <c r="K1334" s="67"/>
      <c r="L1334" s="24"/>
      <c r="M1334" s="24"/>
      <c r="N1334" s="24"/>
      <c r="O1334" s="24"/>
      <c r="P1334" s="49"/>
      <c r="Q1334" s="49">
        <f t="shared" si="45"/>
        <v>0</v>
      </c>
      <c r="R1334" s="24"/>
      <c r="S1334" s="66"/>
      <c r="T1334" s="56" t="e">
        <f>IF(ISBLANK(VLOOKUP($E1334,'Product Master'!B:F,5,FALSE)),"-",(VLOOKUP($E1334,'Product Master'!B:F,5,FALSE)))</f>
        <v>#N/A</v>
      </c>
      <c r="U1334" s="140"/>
    </row>
    <row r="1335" spans="1:21" ht="15">
      <c r="A1335" s="24">
        <f t="shared" si="44"/>
        <v>1334</v>
      </c>
      <c r="B1335" s="25"/>
      <c r="C1335" s="55" t="str">
        <f>IFERROR(VLOOKUP($E1335,'Product Master'!B:E,2,),"Enter Data in Product Master")</f>
        <v>Enter Data in Product Master</v>
      </c>
      <c r="D1335" s="24" t="e">
        <f>VLOOKUP(E1335,'Product Master'!B:G,6,)</f>
        <v>#N/A</v>
      </c>
      <c r="E1335" s="24"/>
      <c r="F1335" s="24" t="s">
        <v>47</v>
      </c>
      <c r="G1335" s="24" t="str">
        <f>IFERROR(VLOOKUP(E1335,'Product Master'!B:E,3,),"-")</f>
        <v>-</v>
      </c>
      <c r="H1335" s="24" t="str">
        <f>IFERROR(VLOOKUP($E1335,'Product Master'!B:E,4,),"-")</f>
        <v>-</v>
      </c>
      <c r="I1335" s="24"/>
      <c r="J1335" s="25"/>
      <c r="K1335" s="67"/>
      <c r="L1335" s="24"/>
      <c r="M1335" s="24"/>
      <c r="N1335" s="24"/>
      <c r="O1335" s="24"/>
      <c r="P1335" s="49"/>
      <c r="Q1335" s="49">
        <f t="shared" si="45"/>
        <v>0</v>
      </c>
      <c r="R1335" s="24"/>
      <c r="S1335" s="66"/>
      <c r="T1335" s="56" t="e">
        <f>IF(ISBLANK(VLOOKUP($E1335,'Product Master'!B:F,5,FALSE)),"-",(VLOOKUP($E1335,'Product Master'!B:F,5,FALSE)))</f>
        <v>#N/A</v>
      </c>
      <c r="U1335" s="140"/>
    </row>
    <row r="1336" spans="1:21" ht="15">
      <c r="A1336" s="24">
        <f t="shared" si="44"/>
        <v>1335</v>
      </c>
      <c r="B1336" s="25"/>
      <c r="C1336" s="55" t="str">
        <f>IFERROR(VLOOKUP($E1336,'Product Master'!B:E,2,),"Enter Data in Product Master")</f>
        <v>Enter Data in Product Master</v>
      </c>
      <c r="D1336" s="24" t="e">
        <f>VLOOKUP(E1336,'Product Master'!B:G,6,)</f>
        <v>#N/A</v>
      </c>
      <c r="E1336" s="24"/>
      <c r="F1336" s="24" t="s">
        <v>47</v>
      </c>
      <c r="G1336" s="24" t="str">
        <f>IFERROR(VLOOKUP(E1336,'Product Master'!B:E,3,),"-")</f>
        <v>-</v>
      </c>
      <c r="H1336" s="24" t="str">
        <f>IFERROR(VLOOKUP($E1336,'Product Master'!B:E,4,),"-")</f>
        <v>-</v>
      </c>
      <c r="I1336" s="24"/>
      <c r="J1336" s="25"/>
      <c r="K1336" s="67"/>
      <c r="L1336" s="24"/>
      <c r="M1336" s="24"/>
      <c r="N1336" s="24"/>
      <c r="O1336" s="24"/>
      <c r="P1336" s="49"/>
      <c r="Q1336" s="49">
        <f t="shared" si="45"/>
        <v>0</v>
      </c>
      <c r="R1336" s="24"/>
      <c r="S1336" s="66"/>
      <c r="T1336" s="56" t="e">
        <f>IF(ISBLANK(VLOOKUP($E1336,'Product Master'!B:F,5,FALSE)),"-",(VLOOKUP($E1336,'Product Master'!B:F,5,FALSE)))</f>
        <v>#N/A</v>
      </c>
      <c r="U1336" s="140"/>
    </row>
    <row r="1337" spans="1:21" ht="15">
      <c r="A1337" s="24">
        <f t="shared" si="44"/>
        <v>1336</v>
      </c>
      <c r="B1337" s="25"/>
      <c r="C1337" s="55" t="str">
        <f>IFERROR(VLOOKUP($E1337,'Product Master'!B:E,2,),"Enter Data in Product Master")</f>
        <v>Enter Data in Product Master</v>
      </c>
      <c r="D1337" s="24" t="e">
        <f>VLOOKUP(E1337,'Product Master'!B:G,6,)</f>
        <v>#N/A</v>
      </c>
      <c r="E1337" s="24"/>
      <c r="F1337" s="24" t="s">
        <v>47</v>
      </c>
      <c r="G1337" s="24" t="str">
        <f>IFERROR(VLOOKUP(E1337,'Product Master'!B:E,3,),"-")</f>
        <v>-</v>
      </c>
      <c r="H1337" s="24" t="str">
        <f>IFERROR(VLOOKUP($E1337,'Product Master'!B:E,4,),"-")</f>
        <v>-</v>
      </c>
      <c r="I1337" s="24"/>
      <c r="J1337" s="25"/>
      <c r="K1337" s="67"/>
      <c r="L1337" s="24"/>
      <c r="M1337" s="24"/>
      <c r="N1337" s="24"/>
      <c r="O1337" s="24"/>
      <c r="P1337" s="49"/>
      <c r="Q1337" s="49">
        <f t="shared" si="45"/>
        <v>0</v>
      </c>
      <c r="R1337" s="24"/>
      <c r="S1337" s="66"/>
      <c r="T1337" s="56" t="e">
        <f>IF(ISBLANK(VLOOKUP($E1337,'Product Master'!B:F,5,FALSE)),"-",(VLOOKUP($E1337,'Product Master'!B:F,5,FALSE)))</f>
        <v>#N/A</v>
      </c>
      <c r="U1337" s="140"/>
    </row>
    <row r="1338" spans="1:21" ht="15">
      <c r="A1338" s="24">
        <f t="shared" si="44"/>
        <v>1337</v>
      </c>
      <c r="B1338" s="25"/>
      <c r="C1338" s="55" t="str">
        <f>IFERROR(VLOOKUP($E1338,'Product Master'!B:E,2,),"Enter Data in Product Master")</f>
        <v>Enter Data in Product Master</v>
      </c>
      <c r="D1338" s="24" t="e">
        <f>VLOOKUP(E1338,'Product Master'!B:G,6,)</f>
        <v>#N/A</v>
      </c>
      <c r="E1338" s="24"/>
      <c r="F1338" s="24" t="s">
        <v>47</v>
      </c>
      <c r="G1338" s="24" t="str">
        <f>IFERROR(VLOOKUP(E1338,'Product Master'!B:E,3,),"-")</f>
        <v>-</v>
      </c>
      <c r="H1338" s="24" t="str">
        <f>IFERROR(VLOOKUP($E1338,'Product Master'!B:E,4,),"-")</f>
        <v>-</v>
      </c>
      <c r="I1338" s="24"/>
      <c r="J1338" s="25"/>
      <c r="K1338" s="67"/>
      <c r="L1338" s="24"/>
      <c r="M1338" s="24"/>
      <c r="N1338" s="24"/>
      <c r="O1338" s="24"/>
      <c r="P1338" s="49"/>
      <c r="Q1338" s="49">
        <f t="shared" si="45"/>
        <v>0</v>
      </c>
      <c r="R1338" s="24"/>
      <c r="S1338" s="66"/>
      <c r="T1338" s="56" t="e">
        <f>IF(ISBLANK(VLOOKUP($E1338,'Product Master'!B:F,5,FALSE)),"-",(VLOOKUP($E1338,'Product Master'!B:F,5,FALSE)))</f>
        <v>#N/A</v>
      </c>
      <c r="U1338" s="140"/>
    </row>
    <row r="1339" spans="1:21" ht="15">
      <c r="A1339" s="24">
        <f t="shared" si="44"/>
        <v>1338</v>
      </c>
      <c r="B1339" s="25"/>
      <c r="C1339" s="55" t="str">
        <f>IFERROR(VLOOKUP($E1339,'Product Master'!B:E,2,),"Enter Data in Product Master")</f>
        <v>Enter Data in Product Master</v>
      </c>
      <c r="D1339" s="24" t="e">
        <f>VLOOKUP(E1339,'Product Master'!B:G,6,)</f>
        <v>#N/A</v>
      </c>
      <c r="E1339" s="24"/>
      <c r="F1339" s="24" t="s">
        <v>47</v>
      </c>
      <c r="G1339" s="24" t="str">
        <f>IFERROR(VLOOKUP(E1339,'Product Master'!B:E,3,),"-")</f>
        <v>-</v>
      </c>
      <c r="H1339" s="24" t="str">
        <f>IFERROR(VLOOKUP($E1339,'Product Master'!B:E,4,),"-")</f>
        <v>-</v>
      </c>
      <c r="I1339" s="24"/>
      <c r="J1339" s="25"/>
      <c r="K1339" s="67"/>
      <c r="L1339" s="24"/>
      <c r="M1339" s="24"/>
      <c r="N1339" s="24"/>
      <c r="O1339" s="24"/>
      <c r="P1339" s="49"/>
      <c r="Q1339" s="49">
        <f t="shared" si="45"/>
        <v>0</v>
      </c>
      <c r="R1339" s="24"/>
      <c r="S1339" s="66"/>
      <c r="T1339" s="56" t="e">
        <f>IF(ISBLANK(VLOOKUP($E1339,'Product Master'!B:F,5,FALSE)),"-",(VLOOKUP($E1339,'Product Master'!B:F,5,FALSE)))</f>
        <v>#N/A</v>
      </c>
      <c r="U1339" s="140"/>
    </row>
    <row r="1340" spans="1:21" ht="15">
      <c r="A1340" s="24">
        <f t="shared" si="44"/>
        <v>1339</v>
      </c>
      <c r="B1340" s="25"/>
      <c r="C1340" s="55" t="str">
        <f>IFERROR(VLOOKUP($E1340,'Product Master'!B:E,2,),"Enter Data in Product Master")</f>
        <v>Enter Data in Product Master</v>
      </c>
      <c r="D1340" s="24" t="e">
        <f>VLOOKUP(E1340,'Product Master'!B:G,6,)</f>
        <v>#N/A</v>
      </c>
      <c r="E1340" s="24"/>
      <c r="F1340" s="24" t="s">
        <v>47</v>
      </c>
      <c r="G1340" s="24" t="str">
        <f>IFERROR(VLOOKUP(E1340,'Product Master'!B:E,3,),"-")</f>
        <v>-</v>
      </c>
      <c r="H1340" s="24" t="str">
        <f>IFERROR(VLOOKUP($E1340,'Product Master'!B:E,4,),"-")</f>
        <v>-</v>
      </c>
      <c r="I1340" s="24"/>
      <c r="J1340" s="25"/>
      <c r="K1340" s="67"/>
      <c r="L1340" s="24"/>
      <c r="M1340" s="24"/>
      <c r="N1340" s="24"/>
      <c r="O1340" s="24"/>
      <c r="P1340" s="49"/>
      <c r="Q1340" s="49">
        <f t="shared" si="45"/>
        <v>0</v>
      </c>
      <c r="R1340" s="24"/>
      <c r="S1340" s="66"/>
      <c r="T1340" s="56" t="e">
        <f>IF(ISBLANK(VLOOKUP($E1340,'Product Master'!B:F,5,FALSE)),"-",(VLOOKUP($E1340,'Product Master'!B:F,5,FALSE)))</f>
        <v>#N/A</v>
      </c>
      <c r="U1340" s="140"/>
    </row>
    <row r="1341" spans="1:21" ht="15">
      <c r="A1341" s="24">
        <f t="shared" si="44"/>
        <v>1340</v>
      </c>
      <c r="B1341" s="25"/>
      <c r="C1341" s="55" t="str">
        <f>IFERROR(VLOOKUP($E1341,'Product Master'!B:E,2,),"Enter Data in Product Master")</f>
        <v>Enter Data in Product Master</v>
      </c>
      <c r="D1341" s="24" t="e">
        <f>VLOOKUP(E1341,'Product Master'!B:G,6,)</f>
        <v>#N/A</v>
      </c>
      <c r="E1341" s="24"/>
      <c r="F1341" s="24" t="s">
        <v>47</v>
      </c>
      <c r="G1341" s="24" t="str">
        <f>IFERROR(VLOOKUP(E1341,'Product Master'!B:E,3,),"-")</f>
        <v>-</v>
      </c>
      <c r="H1341" s="24" t="str">
        <f>IFERROR(VLOOKUP($E1341,'Product Master'!B:E,4,),"-")</f>
        <v>-</v>
      </c>
      <c r="I1341" s="24"/>
      <c r="J1341" s="25"/>
      <c r="K1341" s="67"/>
      <c r="L1341" s="24"/>
      <c r="M1341" s="24"/>
      <c r="N1341" s="24"/>
      <c r="O1341" s="24"/>
      <c r="P1341" s="49"/>
      <c r="Q1341" s="49">
        <f t="shared" si="45"/>
        <v>0</v>
      </c>
      <c r="R1341" s="24"/>
      <c r="S1341" s="66"/>
      <c r="T1341" s="56" t="e">
        <f>IF(ISBLANK(VLOOKUP($E1341,'Product Master'!B:F,5,FALSE)),"-",(VLOOKUP($E1341,'Product Master'!B:F,5,FALSE)))</f>
        <v>#N/A</v>
      </c>
      <c r="U1341" s="140"/>
    </row>
    <row r="1342" spans="1:21" ht="15">
      <c r="A1342" s="24">
        <f t="shared" si="44"/>
        <v>1341</v>
      </c>
      <c r="B1342" s="25"/>
      <c r="C1342" s="55" t="str">
        <f>IFERROR(VLOOKUP($E1342,'Product Master'!B:E,2,),"Enter Data in Product Master")</f>
        <v>Enter Data in Product Master</v>
      </c>
      <c r="D1342" s="24" t="e">
        <f>VLOOKUP(E1342,'Product Master'!B:G,6,)</f>
        <v>#N/A</v>
      </c>
      <c r="E1342" s="24"/>
      <c r="F1342" s="24" t="s">
        <v>47</v>
      </c>
      <c r="G1342" s="24" t="str">
        <f>IFERROR(VLOOKUP(E1342,'Product Master'!B:E,3,),"-")</f>
        <v>-</v>
      </c>
      <c r="H1342" s="24" t="str">
        <f>IFERROR(VLOOKUP($E1342,'Product Master'!B:E,4,),"-")</f>
        <v>-</v>
      </c>
      <c r="I1342" s="24"/>
      <c r="J1342" s="25"/>
      <c r="K1342" s="67"/>
      <c r="L1342" s="24"/>
      <c r="M1342" s="24"/>
      <c r="N1342" s="24"/>
      <c r="O1342" s="24"/>
      <c r="P1342" s="49"/>
      <c r="Q1342" s="49">
        <f t="shared" si="45"/>
        <v>0</v>
      </c>
      <c r="R1342" s="24"/>
      <c r="S1342" s="66"/>
      <c r="T1342" s="56" t="e">
        <f>IF(ISBLANK(VLOOKUP($E1342,'Product Master'!B:F,5,FALSE)),"-",(VLOOKUP($E1342,'Product Master'!B:F,5,FALSE)))</f>
        <v>#N/A</v>
      </c>
      <c r="U1342" s="140"/>
    </row>
    <row r="1343" spans="1:21" ht="15">
      <c r="A1343" s="24">
        <f t="shared" si="44"/>
        <v>1342</v>
      </c>
      <c r="B1343" s="25"/>
      <c r="C1343" s="55" t="str">
        <f>IFERROR(VLOOKUP($E1343,'Product Master'!B:E,2,),"Enter Data in Product Master")</f>
        <v>Enter Data in Product Master</v>
      </c>
      <c r="D1343" s="24" t="e">
        <f>VLOOKUP(E1343,'Product Master'!B:G,6,)</f>
        <v>#N/A</v>
      </c>
      <c r="E1343" s="24"/>
      <c r="F1343" s="24" t="s">
        <v>47</v>
      </c>
      <c r="G1343" s="24" t="str">
        <f>IFERROR(VLOOKUP(E1343,'Product Master'!B:E,3,),"-")</f>
        <v>-</v>
      </c>
      <c r="H1343" s="24" t="str">
        <f>IFERROR(VLOOKUP($E1343,'Product Master'!B:E,4,),"-")</f>
        <v>-</v>
      </c>
      <c r="I1343" s="24"/>
      <c r="J1343" s="25"/>
      <c r="K1343" s="67"/>
      <c r="L1343" s="24"/>
      <c r="M1343" s="24"/>
      <c r="N1343" s="24"/>
      <c r="O1343" s="24"/>
      <c r="P1343" s="49"/>
      <c r="Q1343" s="49">
        <f t="shared" si="45"/>
        <v>0</v>
      </c>
      <c r="R1343" s="24"/>
      <c r="S1343" s="66"/>
      <c r="T1343" s="56" t="e">
        <f>IF(ISBLANK(VLOOKUP($E1343,'Product Master'!B:F,5,FALSE)),"-",(VLOOKUP($E1343,'Product Master'!B:F,5,FALSE)))</f>
        <v>#N/A</v>
      </c>
      <c r="U1343" s="140"/>
    </row>
    <row r="1344" spans="1:21" ht="15">
      <c r="A1344" s="24">
        <f t="shared" si="44"/>
        <v>1343</v>
      </c>
      <c r="B1344" s="25"/>
      <c r="C1344" s="55" t="str">
        <f>IFERROR(VLOOKUP($E1344,'Product Master'!B:E,2,),"Enter Data in Product Master")</f>
        <v>Enter Data in Product Master</v>
      </c>
      <c r="D1344" s="24" t="e">
        <f>VLOOKUP(E1344,'Product Master'!B:G,6,)</f>
        <v>#N/A</v>
      </c>
      <c r="E1344" s="24"/>
      <c r="F1344" s="24" t="s">
        <v>47</v>
      </c>
      <c r="G1344" s="24" t="str">
        <f>IFERROR(VLOOKUP(E1344,'Product Master'!B:E,3,),"-")</f>
        <v>-</v>
      </c>
      <c r="H1344" s="24" t="str">
        <f>IFERROR(VLOOKUP($E1344,'Product Master'!B:E,4,),"-")</f>
        <v>-</v>
      </c>
      <c r="I1344" s="24"/>
      <c r="J1344" s="25"/>
      <c r="K1344" s="67"/>
      <c r="L1344" s="24"/>
      <c r="M1344" s="24"/>
      <c r="N1344" s="24"/>
      <c r="O1344" s="24"/>
      <c r="P1344" s="49"/>
      <c r="Q1344" s="49">
        <f t="shared" si="45"/>
        <v>0</v>
      </c>
      <c r="R1344" s="24"/>
      <c r="S1344" s="66"/>
      <c r="T1344" s="56" t="e">
        <f>IF(ISBLANK(VLOOKUP($E1344,'Product Master'!B:F,5,FALSE)),"-",(VLOOKUP($E1344,'Product Master'!B:F,5,FALSE)))</f>
        <v>#N/A</v>
      </c>
      <c r="U1344" s="140"/>
    </row>
    <row r="1345" spans="1:21" ht="15">
      <c r="A1345" s="24">
        <f t="shared" si="44"/>
        <v>1344</v>
      </c>
      <c r="B1345" s="25"/>
      <c r="C1345" s="55" t="str">
        <f>IFERROR(VLOOKUP($E1345,'Product Master'!B:E,2,),"Enter Data in Product Master")</f>
        <v>Enter Data in Product Master</v>
      </c>
      <c r="D1345" s="24" t="e">
        <f>VLOOKUP(E1345,'Product Master'!B:G,6,)</f>
        <v>#N/A</v>
      </c>
      <c r="E1345" s="24"/>
      <c r="F1345" s="24" t="s">
        <v>47</v>
      </c>
      <c r="G1345" s="24" t="str">
        <f>IFERROR(VLOOKUP(E1345,'Product Master'!B:E,3,),"-")</f>
        <v>-</v>
      </c>
      <c r="H1345" s="24" t="str">
        <f>IFERROR(VLOOKUP($E1345,'Product Master'!B:E,4,),"-")</f>
        <v>-</v>
      </c>
      <c r="I1345" s="24"/>
      <c r="J1345" s="25"/>
      <c r="K1345" s="67"/>
      <c r="L1345" s="24"/>
      <c r="M1345" s="24"/>
      <c r="N1345" s="24"/>
      <c r="O1345" s="24"/>
      <c r="P1345" s="49"/>
      <c r="Q1345" s="49">
        <f t="shared" si="45"/>
        <v>0</v>
      </c>
      <c r="R1345" s="24"/>
      <c r="S1345" s="66"/>
      <c r="T1345" s="56" t="e">
        <f>IF(ISBLANK(VLOOKUP($E1345,'Product Master'!B:F,5,FALSE)),"-",(VLOOKUP($E1345,'Product Master'!B:F,5,FALSE)))</f>
        <v>#N/A</v>
      </c>
      <c r="U1345" s="140"/>
    </row>
    <row r="1346" spans="1:21" ht="15">
      <c r="A1346" s="24">
        <f t="shared" si="44"/>
        <v>1345</v>
      </c>
      <c r="B1346" s="25"/>
      <c r="C1346" s="55" t="str">
        <f>IFERROR(VLOOKUP($E1346,'Product Master'!B:E,2,),"Enter Data in Product Master")</f>
        <v>Enter Data in Product Master</v>
      </c>
      <c r="D1346" s="24" t="e">
        <f>VLOOKUP(E1346,'Product Master'!B:G,6,)</f>
        <v>#N/A</v>
      </c>
      <c r="E1346" s="24"/>
      <c r="F1346" s="24" t="s">
        <v>47</v>
      </c>
      <c r="G1346" s="24" t="str">
        <f>IFERROR(VLOOKUP(E1346,'Product Master'!B:E,3,),"-")</f>
        <v>-</v>
      </c>
      <c r="H1346" s="24" t="str">
        <f>IFERROR(VLOOKUP($E1346,'Product Master'!B:E,4,),"-")</f>
        <v>-</v>
      </c>
      <c r="I1346" s="24"/>
      <c r="J1346" s="25"/>
      <c r="K1346" s="67"/>
      <c r="L1346" s="24"/>
      <c r="M1346" s="24"/>
      <c r="N1346" s="24"/>
      <c r="O1346" s="24"/>
      <c r="P1346" s="49"/>
      <c r="Q1346" s="49">
        <f t="shared" si="45"/>
        <v>0</v>
      </c>
      <c r="R1346" s="24"/>
      <c r="S1346" s="66"/>
      <c r="T1346" s="56" t="e">
        <f>IF(ISBLANK(VLOOKUP($E1346,'Product Master'!B:F,5,FALSE)),"-",(VLOOKUP($E1346,'Product Master'!B:F,5,FALSE)))</f>
        <v>#N/A</v>
      </c>
      <c r="U1346" s="140"/>
    </row>
    <row r="1347" spans="1:21" ht="15">
      <c r="A1347" s="24">
        <f t="shared" si="44"/>
        <v>1346</v>
      </c>
      <c r="B1347" s="25"/>
      <c r="C1347" s="55" t="str">
        <f>IFERROR(VLOOKUP($E1347,'Product Master'!B:E,2,),"Enter Data in Product Master")</f>
        <v>Enter Data in Product Master</v>
      </c>
      <c r="D1347" s="24" t="e">
        <f>VLOOKUP(E1347,'Product Master'!B:G,6,)</f>
        <v>#N/A</v>
      </c>
      <c r="E1347" s="24"/>
      <c r="F1347" s="24" t="s">
        <v>47</v>
      </c>
      <c r="G1347" s="24" t="str">
        <f>IFERROR(VLOOKUP(E1347,'Product Master'!B:E,3,),"-")</f>
        <v>-</v>
      </c>
      <c r="H1347" s="24" t="str">
        <f>IFERROR(VLOOKUP($E1347,'Product Master'!B:E,4,),"-")</f>
        <v>-</v>
      </c>
      <c r="I1347" s="24"/>
      <c r="J1347" s="25"/>
      <c r="K1347" s="67"/>
      <c r="L1347" s="24"/>
      <c r="M1347" s="24"/>
      <c r="N1347" s="24"/>
      <c r="O1347" s="24"/>
      <c r="P1347" s="49"/>
      <c r="Q1347" s="49">
        <f t="shared" si="45"/>
        <v>0</v>
      </c>
      <c r="R1347" s="24"/>
      <c r="S1347" s="66"/>
      <c r="T1347" s="56" t="e">
        <f>IF(ISBLANK(VLOOKUP($E1347,'Product Master'!B:F,5,FALSE)),"-",(VLOOKUP($E1347,'Product Master'!B:F,5,FALSE)))</f>
        <v>#N/A</v>
      </c>
      <c r="U1347" s="140"/>
    </row>
    <row r="1348" spans="1:21" ht="15">
      <c r="A1348" s="24">
        <f t="shared" ref="A1348:A1411" si="46">A1347+1</f>
        <v>1347</v>
      </c>
      <c r="B1348" s="25"/>
      <c r="C1348" s="55" t="str">
        <f>IFERROR(VLOOKUP($E1348,'Product Master'!B:E,2,),"Enter Data in Product Master")</f>
        <v>Enter Data in Product Master</v>
      </c>
      <c r="D1348" s="24" t="e">
        <f>VLOOKUP(E1348,'Product Master'!B:G,6,)</f>
        <v>#N/A</v>
      </c>
      <c r="E1348" s="24"/>
      <c r="F1348" s="24" t="s">
        <v>47</v>
      </c>
      <c r="G1348" s="24" t="str">
        <f>IFERROR(VLOOKUP(E1348,'Product Master'!B:E,3,),"-")</f>
        <v>-</v>
      </c>
      <c r="H1348" s="24" t="str">
        <f>IFERROR(VLOOKUP($E1348,'Product Master'!B:E,4,),"-")</f>
        <v>-</v>
      </c>
      <c r="I1348" s="24"/>
      <c r="J1348" s="25"/>
      <c r="K1348" s="67"/>
      <c r="L1348" s="24"/>
      <c r="M1348" s="24"/>
      <c r="N1348" s="24"/>
      <c r="O1348" s="24"/>
      <c r="P1348" s="49"/>
      <c r="Q1348" s="49">
        <f t="shared" si="45"/>
        <v>0</v>
      </c>
      <c r="R1348" s="24"/>
      <c r="S1348" s="66"/>
      <c r="T1348" s="56" t="e">
        <f>IF(ISBLANK(VLOOKUP($E1348,'Product Master'!B:F,5,FALSE)),"-",(VLOOKUP($E1348,'Product Master'!B:F,5,FALSE)))</f>
        <v>#N/A</v>
      </c>
      <c r="U1348" s="140"/>
    </row>
    <row r="1349" spans="1:21" ht="15">
      <c r="A1349" s="24">
        <f t="shared" si="46"/>
        <v>1348</v>
      </c>
      <c r="B1349" s="25"/>
      <c r="C1349" s="55" t="str">
        <f>IFERROR(VLOOKUP($E1349,'Product Master'!B:E,2,),"Enter Data in Product Master")</f>
        <v>Enter Data in Product Master</v>
      </c>
      <c r="D1349" s="24" t="e">
        <f>VLOOKUP(E1349,'Product Master'!B:G,6,)</f>
        <v>#N/A</v>
      </c>
      <c r="E1349" s="24"/>
      <c r="F1349" s="24" t="s">
        <v>47</v>
      </c>
      <c r="G1349" s="24" t="str">
        <f>IFERROR(VLOOKUP(E1349,'Product Master'!B:E,3,),"-")</f>
        <v>-</v>
      </c>
      <c r="H1349" s="24" t="str">
        <f>IFERROR(VLOOKUP($E1349,'Product Master'!B:E,4,),"-")</f>
        <v>-</v>
      </c>
      <c r="I1349" s="24"/>
      <c r="J1349" s="25"/>
      <c r="K1349" s="67"/>
      <c r="L1349" s="24"/>
      <c r="M1349" s="24"/>
      <c r="N1349" s="24"/>
      <c r="O1349" s="24"/>
      <c r="P1349" s="49"/>
      <c r="Q1349" s="49">
        <f t="shared" si="45"/>
        <v>0</v>
      </c>
      <c r="R1349" s="24"/>
      <c r="S1349" s="66"/>
      <c r="T1349" s="56" t="e">
        <f>IF(ISBLANK(VLOOKUP($E1349,'Product Master'!B:F,5,FALSE)),"-",(VLOOKUP($E1349,'Product Master'!B:F,5,FALSE)))</f>
        <v>#N/A</v>
      </c>
      <c r="U1349" s="140"/>
    </row>
    <row r="1350" spans="1:21" ht="15">
      <c r="A1350" s="24">
        <f t="shared" si="46"/>
        <v>1349</v>
      </c>
      <c r="B1350" s="25"/>
      <c r="C1350" s="55" t="str">
        <f>IFERROR(VLOOKUP($E1350,'Product Master'!B:E,2,),"Enter Data in Product Master")</f>
        <v>Enter Data in Product Master</v>
      </c>
      <c r="D1350" s="24" t="e">
        <f>VLOOKUP(E1350,'Product Master'!B:G,6,)</f>
        <v>#N/A</v>
      </c>
      <c r="E1350" s="24"/>
      <c r="F1350" s="24" t="s">
        <v>47</v>
      </c>
      <c r="G1350" s="24" t="str">
        <f>IFERROR(VLOOKUP(E1350,'Product Master'!B:E,3,),"-")</f>
        <v>-</v>
      </c>
      <c r="H1350" s="24" t="str">
        <f>IFERROR(VLOOKUP($E1350,'Product Master'!B:E,4,),"-")</f>
        <v>-</v>
      </c>
      <c r="I1350" s="24"/>
      <c r="J1350" s="25"/>
      <c r="K1350" s="67"/>
      <c r="L1350" s="24"/>
      <c r="M1350" s="24"/>
      <c r="N1350" s="24"/>
      <c r="O1350" s="24"/>
      <c r="P1350" s="49"/>
      <c r="Q1350" s="49">
        <f t="shared" si="45"/>
        <v>0</v>
      </c>
      <c r="R1350" s="24"/>
      <c r="S1350" s="66"/>
      <c r="T1350" s="56" t="e">
        <f>IF(ISBLANK(VLOOKUP($E1350,'Product Master'!B:F,5,FALSE)),"-",(VLOOKUP($E1350,'Product Master'!B:F,5,FALSE)))</f>
        <v>#N/A</v>
      </c>
      <c r="U1350" s="140"/>
    </row>
    <row r="1351" spans="1:21" ht="15">
      <c r="A1351" s="24">
        <f t="shared" si="46"/>
        <v>1350</v>
      </c>
      <c r="B1351" s="25"/>
      <c r="C1351" s="55" t="str">
        <f>IFERROR(VLOOKUP($E1351,'Product Master'!B:E,2,),"Enter Data in Product Master")</f>
        <v>Enter Data in Product Master</v>
      </c>
      <c r="D1351" s="24" t="e">
        <f>VLOOKUP(E1351,'Product Master'!B:G,6,)</f>
        <v>#N/A</v>
      </c>
      <c r="E1351" s="24"/>
      <c r="F1351" s="24" t="s">
        <v>47</v>
      </c>
      <c r="G1351" s="24" t="str">
        <f>IFERROR(VLOOKUP(E1351,'Product Master'!B:E,3,),"-")</f>
        <v>-</v>
      </c>
      <c r="H1351" s="24" t="str">
        <f>IFERROR(VLOOKUP($E1351,'Product Master'!B:E,4,),"-")</f>
        <v>-</v>
      </c>
      <c r="I1351" s="24"/>
      <c r="J1351" s="25"/>
      <c r="K1351" s="67"/>
      <c r="L1351" s="24"/>
      <c r="M1351" s="24"/>
      <c r="N1351" s="24"/>
      <c r="O1351" s="24"/>
      <c r="P1351" s="49"/>
      <c r="Q1351" s="49">
        <f t="shared" si="45"/>
        <v>0</v>
      </c>
      <c r="R1351" s="24"/>
      <c r="S1351" s="66"/>
      <c r="T1351" s="56" t="e">
        <f>IF(ISBLANK(VLOOKUP($E1351,'Product Master'!B:F,5,FALSE)),"-",(VLOOKUP($E1351,'Product Master'!B:F,5,FALSE)))</f>
        <v>#N/A</v>
      </c>
      <c r="U1351" s="140"/>
    </row>
    <row r="1352" spans="1:21" ht="15">
      <c r="A1352" s="24">
        <f t="shared" si="46"/>
        <v>1351</v>
      </c>
      <c r="B1352" s="25"/>
      <c r="C1352" s="55" t="str">
        <f>IFERROR(VLOOKUP($E1352,'Product Master'!B:E,2,),"Enter Data in Product Master")</f>
        <v>Enter Data in Product Master</v>
      </c>
      <c r="D1352" s="24" t="e">
        <f>VLOOKUP(E1352,'Product Master'!B:G,6,)</f>
        <v>#N/A</v>
      </c>
      <c r="E1352" s="24"/>
      <c r="F1352" s="24" t="s">
        <v>47</v>
      </c>
      <c r="G1352" s="24" t="str">
        <f>IFERROR(VLOOKUP(E1352,'Product Master'!B:E,3,),"-")</f>
        <v>-</v>
      </c>
      <c r="H1352" s="24" t="str">
        <f>IFERROR(VLOOKUP($E1352,'Product Master'!B:E,4,),"-")</f>
        <v>-</v>
      </c>
      <c r="I1352" s="24"/>
      <c r="J1352" s="25"/>
      <c r="K1352" s="67"/>
      <c r="L1352" s="24"/>
      <c r="M1352" s="24"/>
      <c r="N1352" s="24"/>
      <c r="O1352" s="24"/>
      <c r="P1352" s="49"/>
      <c r="Q1352" s="49">
        <f t="shared" ref="Q1352:Q1415" si="47">I1352*P1352</f>
        <v>0</v>
      </c>
      <c r="R1352" s="24"/>
      <c r="S1352" s="66"/>
      <c r="T1352" s="56" t="e">
        <f>IF(ISBLANK(VLOOKUP($E1352,'Product Master'!B:F,5,FALSE)),"-",(VLOOKUP($E1352,'Product Master'!B:F,5,FALSE)))</f>
        <v>#N/A</v>
      </c>
      <c r="U1352" s="140"/>
    </row>
    <row r="1353" spans="1:21" ht="15">
      <c r="A1353" s="24">
        <f t="shared" si="46"/>
        <v>1352</v>
      </c>
      <c r="B1353" s="25"/>
      <c r="C1353" s="55" t="str">
        <f>IFERROR(VLOOKUP($E1353,'Product Master'!B:E,2,),"Enter Data in Product Master")</f>
        <v>Enter Data in Product Master</v>
      </c>
      <c r="D1353" s="24" t="e">
        <f>VLOOKUP(E1353,'Product Master'!B:G,6,)</f>
        <v>#N/A</v>
      </c>
      <c r="E1353" s="24"/>
      <c r="F1353" s="24" t="s">
        <v>47</v>
      </c>
      <c r="G1353" s="24" t="str">
        <f>IFERROR(VLOOKUP(E1353,'Product Master'!B:E,3,),"-")</f>
        <v>-</v>
      </c>
      <c r="H1353" s="24" t="str">
        <f>IFERROR(VLOOKUP($E1353,'Product Master'!B:E,4,),"-")</f>
        <v>-</v>
      </c>
      <c r="I1353" s="24"/>
      <c r="J1353" s="25"/>
      <c r="K1353" s="67"/>
      <c r="L1353" s="24"/>
      <c r="M1353" s="24"/>
      <c r="N1353" s="24"/>
      <c r="O1353" s="24"/>
      <c r="P1353" s="49"/>
      <c r="Q1353" s="49">
        <f t="shared" si="47"/>
        <v>0</v>
      </c>
      <c r="R1353" s="24"/>
      <c r="S1353" s="66"/>
      <c r="T1353" s="56" t="e">
        <f>IF(ISBLANK(VLOOKUP($E1353,'Product Master'!B:F,5,FALSE)),"-",(VLOOKUP($E1353,'Product Master'!B:F,5,FALSE)))</f>
        <v>#N/A</v>
      </c>
      <c r="U1353" s="140"/>
    </row>
    <row r="1354" spans="1:21" ht="15">
      <c r="A1354" s="24">
        <f t="shared" si="46"/>
        <v>1353</v>
      </c>
      <c r="B1354" s="25"/>
      <c r="C1354" s="55" t="str">
        <f>IFERROR(VLOOKUP($E1354,'Product Master'!B:E,2,),"Enter Data in Product Master")</f>
        <v>Enter Data in Product Master</v>
      </c>
      <c r="D1354" s="24" t="e">
        <f>VLOOKUP(E1354,'Product Master'!B:G,6,)</f>
        <v>#N/A</v>
      </c>
      <c r="E1354" s="24"/>
      <c r="F1354" s="24" t="s">
        <v>47</v>
      </c>
      <c r="G1354" s="24" t="str">
        <f>IFERROR(VLOOKUP(E1354,'Product Master'!B:E,3,),"-")</f>
        <v>-</v>
      </c>
      <c r="H1354" s="24" t="str">
        <f>IFERROR(VLOOKUP($E1354,'Product Master'!B:E,4,),"-")</f>
        <v>-</v>
      </c>
      <c r="I1354" s="24"/>
      <c r="J1354" s="25"/>
      <c r="K1354" s="67"/>
      <c r="L1354" s="24"/>
      <c r="M1354" s="24"/>
      <c r="N1354" s="24"/>
      <c r="O1354" s="24"/>
      <c r="P1354" s="49"/>
      <c r="Q1354" s="49">
        <f t="shared" si="47"/>
        <v>0</v>
      </c>
      <c r="R1354" s="24"/>
      <c r="S1354" s="66"/>
      <c r="T1354" s="56" t="e">
        <f>IF(ISBLANK(VLOOKUP($E1354,'Product Master'!B:F,5,FALSE)),"-",(VLOOKUP($E1354,'Product Master'!B:F,5,FALSE)))</f>
        <v>#N/A</v>
      </c>
      <c r="U1354" s="140"/>
    </row>
    <row r="1355" spans="1:21" ht="15">
      <c r="A1355" s="24">
        <f t="shared" si="46"/>
        <v>1354</v>
      </c>
      <c r="B1355" s="25"/>
      <c r="C1355" s="55" t="str">
        <f>IFERROR(VLOOKUP($E1355,'Product Master'!B:E,2,),"Enter Data in Product Master")</f>
        <v>Enter Data in Product Master</v>
      </c>
      <c r="D1355" s="24" t="e">
        <f>VLOOKUP(E1355,'Product Master'!B:G,6,)</f>
        <v>#N/A</v>
      </c>
      <c r="E1355" s="24"/>
      <c r="F1355" s="24" t="s">
        <v>47</v>
      </c>
      <c r="G1355" s="24" t="str">
        <f>IFERROR(VLOOKUP(E1355,'Product Master'!B:E,3,),"-")</f>
        <v>-</v>
      </c>
      <c r="H1355" s="24" t="str">
        <f>IFERROR(VLOOKUP($E1355,'Product Master'!B:E,4,),"-")</f>
        <v>-</v>
      </c>
      <c r="I1355" s="24"/>
      <c r="J1355" s="25"/>
      <c r="K1355" s="67"/>
      <c r="L1355" s="24"/>
      <c r="M1355" s="24"/>
      <c r="N1355" s="24"/>
      <c r="O1355" s="24"/>
      <c r="P1355" s="49"/>
      <c r="Q1355" s="49">
        <f t="shared" si="47"/>
        <v>0</v>
      </c>
      <c r="R1355" s="24"/>
      <c r="S1355" s="66"/>
      <c r="T1355" s="56" t="e">
        <f>IF(ISBLANK(VLOOKUP($E1355,'Product Master'!B:F,5,FALSE)),"-",(VLOOKUP($E1355,'Product Master'!B:F,5,FALSE)))</f>
        <v>#N/A</v>
      </c>
      <c r="U1355" s="140"/>
    </row>
    <row r="1356" spans="1:21" ht="15">
      <c r="A1356" s="24">
        <f t="shared" si="46"/>
        <v>1355</v>
      </c>
      <c r="B1356" s="25"/>
      <c r="C1356" s="55" t="str">
        <f>IFERROR(VLOOKUP($E1356,'Product Master'!B:E,2,),"Enter Data in Product Master")</f>
        <v>Enter Data in Product Master</v>
      </c>
      <c r="D1356" s="24" t="e">
        <f>VLOOKUP(E1356,'Product Master'!B:G,6,)</f>
        <v>#N/A</v>
      </c>
      <c r="E1356" s="24"/>
      <c r="F1356" s="24" t="s">
        <v>47</v>
      </c>
      <c r="G1356" s="24" t="str">
        <f>IFERROR(VLOOKUP(E1356,'Product Master'!B:E,3,),"-")</f>
        <v>-</v>
      </c>
      <c r="H1356" s="24" t="str">
        <f>IFERROR(VLOOKUP($E1356,'Product Master'!B:E,4,),"-")</f>
        <v>-</v>
      </c>
      <c r="I1356" s="24"/>
      <c r="J1356" s="25"/>
      <c r="K1356" s="67"/>
      <c r="L1356" s="24"/>
      <c r="M1356" s="24"/>
      <c r="N1356" s="24"/>
      <c r="O1356" s="24"/>
      <c r="P1356" s="49"/>
      <c r="Q1356" s="49">
        <f t="shared" si="47"/>
        <v>0</v>
      </c>
      <c r="R1356" s="24"/>
      <c r="S1356" s="66"/>
      <c r="T1356" s="56" t="e">
        <f>IF(ISBLANK(VLOOKUP($E1356,'Product Master'!B:F,5,FALSE)),"-",(VLOOKUP($E1356,'Product Master'!B:F,5,FALSE)))</f>
        <v>#N/A</v>
      </c>
      <c r="U1356" s="140"/>
    </row>
    <row r="1357" spans="1:21" ht="15">
      <c r="A1357" s="24">
        <f t="shared" si="46"/>
        <v>1356</v>
      </c>
      <c r="B1357" s="25"/>
      <c r="C1357" s="55" t="str">
        <f>IFERROR(VLOOKUP($E1357,'Product Master'!B:E,2,),"Enter Data in Product Master")</f>
        <v>Enter Data in Product Master</v>
      </c>
      <c r="D1357" s="24" t="e">
        <f>VLOOKUP(E1357,'Product Master'!B:G,6,)</f>
        <v>#N/A</v>
      </c>
      <c r="E1357" s="24"/>
      <c r="F1357" s="24" t="s">
        <v>47</v>
      </c>
      <c r="G1357" s="24" t="str">
        <f>IFERROR(VLOOKUP(E1357,'Product Master'!B:E,3,),"-")</f>
        <v>-</v>
      </c>
      <c r="H1357" s="24" t="str">
        <f>IFERROR(VLOOKUP($E1357,'Product Master'!B:E,4,),"-")</f>
        <v>-</v>
      </c>
      <c r="I1357" s="24"/>
      <c r="J1357" s="25"/>
      <c r="K1357" s="67"/>
      <c r="L1357" s="24"/>
      <c r="M1357" s="24"/>
      <c r="N1357" s="24"/>
      <c r="O1357" s="24"/>
      <c r="P1357" s="49"/>
      <c r="Q1357" s="49">
        <f t="shared" si="47"/>
        <v>0</v>
      </c>
      <c r="R1357" s="24"/>
      <c r="S1357" s="66"/>
      <c r="T1357" s="56" t="e">
        <f>IF(ISBLANK(VLOOKUP($E1357,'Product Master'!B:F,5,FALSE)),"-",(VLOOKUP($E1357,'Product Master'!B:F,5,FALSE)))</f>
        <v>#N/A</v>
      </c>
      <c r="U1357" s="140"/>
    </row>
    <row r="1358" spans="1:21" ht="15">
      <c r="A1358" s="24">
        <f t="shared" si="46"/>
        <v>1357</v>
      </c>
      <c r="B1358" s="25"/>
      <c r="C1358" s="55" t="str">
        <f>IFERROR(VLOOKUP($E1358,'Product Master'!B:E,2,),"Enter Data in Product Master")</f>
        <v>Enter Data in Product Master</v>
      </c>
      <c r="D1358" s="24" t="e">
        <f>VLOOKUP(E1358,'Product Master'!B:G,6,)</f>
        <v>#N/A</v>
      </c>
      <c r="E1358" s="24"/>
      <c r="F1358" s="24" t="s">
        <v>47</v>
      </c>
      <c r="G1358" s="24" t="str">
        <f>IFERROR(VLOOKUP(E1358,'Product Master'!B:E,3,),"-")</f>
        <v>-</v>
      </c>
      <c r="H1358" s="24" t="str">
        <f>IFERROR(VLOOKUP($E1358,'Product Master'!B:E,4,),"-")</f>
        <v>-</v>
      </c>
      <c r="I1358" s="24"/>
      <c r="J1358" s="25"/>
      <c r="K1358" s="67"/>
      <c r="L1358" s="24"/>
      <c r="M1358" s="24"/>
      <c r="N1358" s="24"/>
      <c r="O1358" s="24"/>
      <c r="P1358" s="49"/>
      <c r="Q1358" s="49">
        <f t="shared" si="47"/>
        <v>0</v>
      </c>
      <c r="R1358" s="24"/>
      <c r="S1358" s="66"/>
      <c r="T1358" s="56" t="e">
        <f>IF(ISBLANK(VLOOKUP($E1358,'Product Master'!B:F,5,FALSE)),"-",(VLOOKUP($E1358,'Product Master'!B:F,5,FALSE)))</f>
        <v>#N/A</v>
      </c>
      <c r="U1358" s="140"/>
    </row>
    <row r="1359" spans="1:21" ht="15">
      <c r="A1359" s="24">
        <f t="shared" si="46"/>
        <v>1358</v>
      </c>
      <c r="B1359" s="25"/>
      <c r="C1359" s="55" t="str">
        <f>IFERROR(VLOOKUP($E1359,'Product Master'!B:E,2,),"Enter Data in Product Master")</f>
        <v>Enter Data in Product Master</v>
      </c>
      <c r="D1359" s="24" t="e">
        <f>VLOOKUP(E1359,'Product Master'!B:G,6,)</f>
        <v>#N/A</v>
      </c>
      <c r="E1359" s="24"/>
      <c r="F1359" s="24" t="s">
        <v>47</v>
      </c>
      <c r="G1359" s="24" t="str">
        <f>IFERROR(VLOOKUP(E1359,'Product Master'!B:E,3,),"-")</f>
        <v>-</v>
      </c>
      <c r="H1359" s="24" t="str">
        <f>IFERROR(VLOOKUP($E1359,'Product Master'!B:E,4,),"-")</f>
        <v>-</v>
      </c>
      <c r="I1359" s="24"/>
      <c r="J1359" s="25"/>
      <c r="K1359" s="67"/>
      <c r="L1359" s="24"/>
      <c r="M1359" s="24"/>
      <c r="N1359" s="24"/>
      <c r="O1359" s="24"/>
      <c r="P1359" s="49"/>
      <c r="Q1359" s="49">
        <f t="shared" si="47"/>
        <v>0</v>
      </c>
      <c r="R1359" s="24"/>
      <c r="S1359" s="66"/>
      <c r="T1359" s="56" t="e">
        <f>IF(ISBLANK(VLOOKUP($E1359,'Product Master'!B:F,5,FALSE)),"-",(VLOOKUP($E1359,'Product Master'!B:F,5,FALSE)))</f>
        <v>#N/A</v>
      </c>
      <c r="U1359" s="140"/>
    </row>
    <row r="1360" spans="1:21" ht="15">
      <c r="A1360" s="24">
        <f t="shared" si="46"/>
        <v>1359</v>
      </c>
      <c r="B1360" s="25"/>
      <c r="C1360" s="55" t="str">
        <f>IFERROR(VLOOKUP($E1360,'Product Master'!B:E,2,),"Enter Data in Product Master")</f>
        <v>Enter Data in Product Master</v>
      </c>
      <c r="D1360" s="24" t="e">
        <f>VLOOKUP(E1360,'Product Master'!B:G,6,)</f>
        <v>#N/A</v>
      </c>
      <c r="E1360" s="24"/>
      <c r="F1360" s="24" t="s">
        <v>47</v>
      </c>
      <c r="G1360" s="24" t="str">
        <f>IFERROR(VLOOKUP(E1360,'Product Master'!B:E,3,),"-")</f>
        <v>-</v>
      </c>
      <c r="H1360" s="24" t="str">
        <f>IFERROR(VLOOKUP($E1360,'Product Master'!B:E,4,),"-")</f>
        <v>-</v>
      </c>
      <c r="I1360" s="24"/>
      <c r="J1360" s="25"/>
      <c r="K1360" s="67"/>
      <c r="L1360" s="24"/>
      <c r="M1360" s="24"/>
      <c r="N1360" s="24"/>
      <c r="O1360" s="24"/>
      <c r="P1360" s="49"/>
      <c r="Q1360" s="49">
        <f t="shared" si="47"/>
        <v>0</v>
      </c>
      <c r="R1360" s="24"/>
      <c r="S1360" s="66"/>
      <c r="T1360" s="56" t="e">
        <f>IF(ISBLANK(VLOOKUP($E1360,'Product Master'!B:F,5,FALSE)),"-",(VLOOKUP($E1360,'Product Master'!B:F,5,FALSE)))</f>
        <v>#N/A</v>
      </c>
      <c r="U1360" s="140"/>
    </row>
    <row r="1361" spans="1:21" ht="15">
      <c r="A1361" s="24">
        <f t="shared" si="46"/>
        <v>1360</v>
      </c>
      <c r="B1361" s="25"/>
      <c r="C1361" s="55" t="str">
        <f>IFERROR(VLOOKUP($E1361,'Product Master'!B:E,2,),"Enter Data in Product Master")</f>
        <v>Enter Data in Product Master</v>
      </c>
      <c r="D1361" s="24" t="e">
        <f>VLOOKUP(E1361,'Product Master'!B:G,6,)</f>
        <v>#N/A</v>
      </c>
      <c r="E1361" s="24"/>
      <c r="F1361" s="24" t="s">
        <v>47</v>
      </c>
      <c r="G1361" s="24" t="str">
        <f>IFERROR(VLOOKUP(E1361,'Product Master'!B:E,3,),"-")</f>
        <v>-</v>
      </c>
      <c r="H1361" s="24" t="str">
        <f>IFERROR(VLOOKUP($E1361,'Product Master'!B:E,4,),"-")</f>
        <v>-</v>
      </c>
      <c r="I1361" s="24"/>
      <c r="J1361" s="25"/>
      <c r="K1361" s="67"/>
      <c r="L1361" s="24"/>
      <c r="M1361" s="24"/>
      <c r="N1361" s="24"/>
      <c r="O1361" s="24"/>
      <c r="P1361" s="49"/>
      <c r="Q1361" s="49">
        <f t="shared" si="47"/>
        <v>0</v>
      </c>
      <c r="R1361" s="24"/>
      <c r="S1361" s="66"/>
      <c r="T1361" s="56" t="e">
        <f>IF(ISBLANK(VLOOKUP($E1361,'Product Master'!B:F,5,FALSE)),"-",(VLOOKUP($E1361,'Product Master'!B:F,5,FALSE)))</f>
        <v>#N/A</v>
      </c>
      <c r="U1361" s="140"/>
    </row>
    <row r="1362" spans="1:21" ht="15">
      <c r="A1362" s="24">
        <f t="shared" si="46"/>
        <v>1361</v>
      </c>
      <c r="B1362" s="25"/>
      <c r="C1362" s="55" t="str">
        <f>IFERROR(VLOOKUP($E1362,'Product Master'!B:E,2,),"Enter Data in Product Master")</f>
        <v>Enter Data in Product Master</v>
      </c>
      <c r="D1362" s="24" t="e">
        <f>VLOOKUP(E1362,'Product Master'!B:G,6,)</f>
        <v>#N/A</v>
      </c>
      <c r="E1362" s="24"/>
      <c r="F1362" s="24" t="s">
        <v>47</v>
      </c>
      <c r="G1362" s="24" t="str">
        <f>IFERROR(VLOOKUP(E1362,'Product Master'!B:E,3,),"-")</f>
        <v>-</v>
      </c>
      <c r="H1362" s="24" t="str">
        <f>IFERROR(VLOOKUP($E1362,'Product Master'!B:E,4,),"-")</f>
        <v>-</v>
      </c>
      <c r="I1362" s="24"/>
      <c r="J1362" s="25"/>
      <c r="K1362" s="67"/>
      <c r="L1362" s="24"/>
      <c r="M1362" s="24"/>
      <c r="N1362" s="24"/>
      <c r="O1362" s="24"/>
      <c r="P1362" s="49"/>
      <c r="Q1362" s="49">
        <f t="shared" si="47"/>
        <v>0</v>
      </c>
      <c r="R1362" s="24"/>
      <c r="S1362" s="66"/>
      <c r="T1362" s="56" t="e">
        <f>IF(ISBLANK(VLOOKUP($E1362,'Product Master'!B:F,5,FALSE)),"-",(VLOOKUP($E1362,'Product Master'!B:F,5,FALSE)))</f>
        <v>#N/A</v>
      </c>
      <c r="U1362" s="140"/>
    </row>
    <row r="1363" spans="1:21" ht="15">
      <c r="A1363" s="24">
        <f t="shared" si="46"/>
        <v>1362</v>
      </c>
      <c r="B1363" s="25"/>
      <c r="C1363" s="55" t="str">
        <f>IFERROR(VLOOKUP($E1363,'Product Master'!B:E,2,),"Enter Data in Product Master")</f>
        <v>Enter Data in Product Master</v>
      </c>
      <c r="D1363" s="24" t="e">
        <f>VLOOKUP(E1363,'Product Master'!B:G,6,)</f>
        <v>#N/A</v>
      </c>
      <c r="E1363" s="24"/>
      <c r="F1363" s="24" t="s">
        <v>47</v>
      </c>
      <c r="G1363" s="24" t="str">
        <f>IFERROR(VLOOKUP(E1363,'Product Master'!B:E,3,),"-")</f>
        <v>-</v>
      </c>
      <c r="H1363" s="24" t="str">
        <f>IFERROR(VLOOKUP($E1363,'Product Master'!B:E,4,),"-")</f>
        <v>-</v>
      </c>
      <c r="I1363" s="24"/>
      <c r="J1363" s="25"/>
      <c r="K1363" s="67"/>
      <c r="L1363" s="24"/>
      <c r="M1363" s="24"/>
      <c r="N1363" s="24"/>
      <c r="O1363" s="24"/>
      <c r="P1363" s="49"/>
      <c r="Q1363" s="49">
        <f t="shared" si="47"/>
        <v>0</v>
      </c>
      <c r="R1363" s="24"/>
      <c r="S1363" s="66"/>
      <c r="T1363" s="56" t="e">
        <f>IF(ISBLANK(VLOOKUP($E1363,'Product Master'!B:F,5,FALSE)),"-",(VLOOKUP($E1363,'Product Master'!B:F,5,FALSE)))</f>
        <v>#N/A</v>
      </c>
      <c r="U1363" s="140"/>
    </row>
    <row r="1364" spans="1:21" ht="15">
      <c r="A1364" s="24">
        <f t="shared" si="46"/>
        <v>1363</v>
      </c>
      <c r="B1364" s="25"/>
      <c r="C1364" s="55" t="str">
        <f>IFERROR(VLOOKUP($E1364,'Product Master'!B:E,2,),"Enter Data in Product Master")</f>
        <v>Enter Data in Product Master</v>
      </c>
      <c r="D1364" s="24" t="e">
        <f>VLOOKUP(E1364,'Product Master'!B:G,6,)</f>
        <v>#N/A</v>
      </c>
      <c r="E1364" s="24"/>
      <c r="F1364" s="24" t="s">
        <v>47</v>
      </c>
      <c r="G1364" s="24" t="str">
        <f>IFERROR(VLOOKUP(E1364,'Product Master'!B:E,3,),"-")</f>
        <v>-</v>
      </c>
      <c r="H1364" s="24" t="str">
        <f>IFERROR(VLOOKUP($E1364,'Product Master'!B:E,4,),"-")</f>
        <v>-</v>
      </c>
      <c r="I1364" s="24"/>
      <c r="J1364" s="25"/>
      <c r="K1364" s="67"/>
      <c r="L1364" s="24"/>
      <c r="M1364" s="24"/>
      <c r="N1364" s="24"/>
      <c r="O1364" s="24"/>
      <c r="P1364" s="49"/>
      <c r="Q1364" s="49">
        <f t="shared" si="47"/>
        <v>0</v>
      </c>
      <c r="R1364" s="24"/>
      <c r="S1364" s="66"/>
      <c r="T1364" s="56" t="e">
        <f>IF(ISBLANK(VLOOKUP($E1364,'Product Master'!B:F,5,FALSE)),"-",(VLOOKUP($E1364,'Product Master'!B:F,5,FALSE)))</f>
        <v>#N/A</v>
      </c>
      <c r="U1364" s="140"/>
    </row>
    <row r="1365" spans="1:21" ht="15">
      <c r="A1365" s="24">
        <f t="shared" si="46"/>
        <v>1364</v>
      </c>
      <c r="B1365" s="25"/>
      <c r="C1365" s="55" t="str">
        <f>IFERROR(VLOOKUP($E1365,'Product Master'!B:E,2,),"Enter Data in Product Master")</f>
        <v>Enter Data in Product Master</v>
      </c>
      <c r="D1365" s="24" t="e">
        <f>VLOOKUP(E1365,'Product Master'!B:G,6,)</f>
        <v>#N/A</v>
      </c>
      <c r="E1365" s="24"/>
      <c r="F1365" s="24" t="s">
        <v>47</v>
      </c>
      <c r="G1365" s="24" t="str">
        <f>IFERROR(VLOOKUP(E1365,'Product Master'!B:E,3,),"-")</f>
        <v>-</v>
      </c>
      <c r="H1365" s="24" t="str">
        <f>IFERROR(VLOOKUP($E1365,'Product Master'!B:E,4,),"-")</f>
        <v>-</v>
      </c>
      <c r="I1365" s="24"/>
      <c r="J1365" s="25"/>
      <c r="K1365" s="67"/>
      <c r="L1365" s="24"/>
      <c r="M1365" s="24"/>
      <c r="N1365" s="24"/>
      <c r="O1365" s="24"/>
      <c r="P1365" s="49"/>
      <c r="Q1365" s="49">
        <f t="shared" si="47"/>
        <v>0</v>
      </c>
      <c r="R1365" s="24"/>
      <c r="S1365" s="66"/>
      <c r="T1365" s="56" t="e">
        <f>IF(ISBLANK(VLOOKUP($E1365,'Product Master'!B:F,5,FALSE)),"-",(VLOOKUP($E1365,'Product Master'!B:F,5,FALSE)))</f>
        <v>#N/A</v>
      </c>
      <c r="U1365" s="140"/>
    </row>
    <row r="1366" spans="1:21" ht="15">
      <c r="A1366" s="24">
        <f t="shared" si="46"/>
        <v>1365</v>
      </c>
      <c r="B1366" s="25"/>
      <c r="C1366" s="55" t="str">
        <f>IFERROR(VLOOKUP($E1366,'Product Master'!B:E,2,),"Enter Data in Product Master")</f>
        <v>Enter Data in Product Master</v>
      </c>
      <c r="D1366" s="24" t="e">
        <f>VLOOKUP(E1366,'Product Master'!B:G,6,)</f>
        <v>#N/A</v>
      </c>
      <c r="E1366" s="24"/>
      <c r="F1366" s="24" t="s">
        <v>47</v>
      </c>
      <c r="G1366" s="24" t="str">
        <f>IFERROR(VLOOKUP(E1366,'Product Master'!B:E,3,),"-")</f>
        <v>-</v>
      </c>
      <c r="H1366" s="24" t="str">
        <f>IFERROR(VLOOKUP($E1366,'Product Master'!B:E,4,),"-")</f>
        <v>-</v>
      </c>
      <c r="I1366" s="24"/>
      <c r="J1366" s="25"/>
      <c r="K1366" s="67"/>
      <c r="L1366" s="24"/>
      <c r="M1366" s="24"/>
      <c r="N1366" s="24"/>
      <c r="O1366" s="24"/>
      <c r="P1366" s="49"/>
      <c r="Q1366" s="49">
        <f t="shared" si="47"/>
        <v>0</v>
      </c>
      <c r="R1366" s="24"/>
      <c r="S1366" s="66"/>
      <c r="T1366" s="56" t="e">
        <f>IF(ISBLANK(VLOOKUP($E1366,'Product Master'!B:F,5,FALSE)),"-",(VLOOKUP($E1366,'Product Master'!B:F,5,FALSE)))</f>
        <v>#N/A</v>
      </c>
      <c r="U1366" s="140"/>
    </row>
    <row r="1367" spans="1:21" ht="15">
      <c r="A1367" s="24">
        <f t="shared" si="46"/>
        <v>1366</v>
      </c>
      <c r="B1367" s="25"/>
      <c r="C1367" s="55" t="str">
        <f>IFERROR(VLOOKUP($E1367,'Product Master'!B:E,2,),"Enter Data in Product Master")</f>
        <v>Enter Data in Product Master</v>
      </c>
      <c r="D1367" s="24" t="e">
        <f>VLOOKUP(E1367,'Product Master'!B:G,6,)</f>
        <v>#N/A</v>
      </c>
      <c r="E1367" s="24"/>
      <c r="F1367" s="24" t="s">
        <v>47</v>
      </c>
      <c r="G1367" s="24" t="str">
        <f>IFERROR(VLOOKUP(E1367,'Product Master'!B:E,3,),"-")</f>
        <v>-</v>
      </c>
      <c r="H1367" s="24" t="str">
        <f>IFERROR(VLOOKUP($E1367,'Product Master'!B:E,4,),"-")</f>
        <v>-</v>
      </c>
      <c r="I1367" s="24"/>
      <c r="J1367" s="25"/>
      <c r="K1367" s="67"/>
      <c r="L1367" s="24"/>
      <c r="M1367" s="24"/>
      <c r="N1367" s="24"/>
      <c r="O1367" s="24"/>
      <c r="P1367" s="49"/>
      <c r="Q1367" s="49">
        <f t="shared" si="47"/>
        <v>0</v>
      </c>
      <c r="R1367" s="24"/>
      <c r="S1367" s="66"/>
      <c r="T1367" s="56" t="e">
        <f>IF(ISBLANK(VLOOKUP($E1367,'Product Master'!B:F,5,FALSE)),"-",(VLOOKUP($E1367,'Product Master'!B:F,5,FALSE)))</f>
        <v>#N/A</v>
      </c>
      <c r="U1367" s="140"/>
    </row>
    <row r="1368" spans="1:21" ht="15">
      <c r="A1368" s="24">
        <f t="shared" si="46"/>
        <v>1367</v>
      </c>
      <c r="B1368" s="25"/>
      <c r="C1368" s="55" t="str">
        <f>IFERROR(VLOOKUP($E1368,'Product Master'!B:E,2,),"Enter Data in Product Master")</f>
        <v>Enter Data in Product Master</v>
      </c>
      <c r="D1368" s="24" t="e">
        <f>VLOOKUP(E1368,'Product Master'!B:G,6,)</f>
        <v>#N/A</v>
      </c>
      <c r="E1368" s="24"/>
      <c r="F1368" s="24" t="s">
        <v>47</v>
      </c>
      <c r="G1368" s="24" t="str">
        <f>IFERROR(VLOOKUP(E1368,'Product Master'!B:E,3,),"-")</f>
        <v>-</v>
      </c>
      <c r="H1368" s="24" t="str">
        <f>IFERROR(VLOOKUP($E1368,'Product Master'!B:E,4,),"-")</f>
        <v>-</v>
      </c>
      <c r="I1368" s="24"/>
      <c r="J1368" s="25"/>
      <c r="K1368" s="67"/>
      <c r="L1368" s="24"/>
      <c r="M1368" s="24"/>
      <c r="N1368" s="24"/>
      <c r="O1368" s="24"/>
      <c r="P1368" s="49"/>
      <c r="Q1368" s="49">
        <f t="shared" si="47"/>
        <v>0</v>
      </c>
      <c r="R1368" s="24"/>
      <c r="S1368" s="66"/>
      <c r="T1368" s="56" t="e">
        <f>IF(ISBLANK(VLOOKUP($E1368,'Product Master'!B:F,5,FALSE)),"-",(VLOOKUP($E1368,'Product Master'!B:F,5,FALSE)))</f>
        <v>#N/A</v>
      </c>
      <c r="U1368" s="140"/>
    </row>
    <row r="1369" spans="1:21" ht="15">
      <c r="A1369" s="24">
        <f t="shared" si="46"/>
        <v>1368</v>
      </c>
      <c r="B1369" s="25"/>
      <c r="C1369" s="55" t="str">
        <f>IFERROR(VLOOKUP($E1369,'Product Master'!B:E,2,),"Enter Data in Product Master")</f>
        <v>Enter Data in Product Master</v>
      </c>
      <c r="D1369" s="24" t="e">
        <f>VLOOKUP(E1369,'Product Master'!B:G,6,)</f>
        <v>#N/A</v>
      </c>
      <c r="E1369" s="24"/>
      <c r="F1369" s="24" t="s">
        <v>47</v>
      </c>
      <c r="G1369" s="24" t="str">
        <f>IFERROR(VLOOKUP(E1369,'Product Master'!B:E,3,),"-")</f>
        <v>-</v>
      </c>
      <c r="H1369" s="24" t="str">
        <f>IFERROR(VLOOKUP($E1369,'Product Master'!B:E,4,),"-")</f>
        <v>-</v>
      </c>
      <c r="I1369" s="24"/>
      <c r="J1369" s="25"/>
      <c r="K1369" s="67"/>
      <c r="L1369" s="24"/>
      <c r="M1369" s="24"/>
      <c r="N1369" s="24"/>
      <c r="O1369" s="24"/>
      <c r="P1369" s="49"/>
      <c r="Q1369" s="49">
        <f t="shared" si="47"/>
        <v>0</v>
      </c>
      <c r="R1369" s="24"/>
      <c r="S1369" s="66"/>
      <c r="T1369" s="56" t="e">
        <f>IF(ISBLANK(VLOOKUP($E1369,'Product Master'!B:F,5,FALSE)),"-",(VLOOKUP($E1369,'Product Master'!B:F,5,FALSE)))</f>
        <v>#N/A</v>
      </c>
      <c r="U1369" s="140"/>
    </row>
    <row r="1370" spans="1:21" ht="15">
      <c r="A1370" s="24">
        <f t="shared" si="46"/>
        <v>1369</v>
      </c>
      <c r="B1370" s="25"/>
      <c r="C1370" s="55" t="str">
        <f>IFERROR(VLOOKUP($E1370,'Product Master'!B:E,2,),"Enter Data in Product Master")</f>
        <v>Enter Data in Product Master</v>
      </c>
      <c r="D1370" s="24" t="e">
        <f>VLOOKUP(E1370,'Product Master'!B:G,6,)</f>
        <v>#N/A</v>
      </c>
      <c r="E1370" s="24"/>
      <c r="F1370" s="24" t="s">
        <v>47</v>
      </c>
      <c r="G1370" s="24" t="str">
        <f>IFERROR(VLOOKUP(E1370,'Product Master'!B:E,3,),"-")</f>
        <v>-</v>
      </c>
      <c r="H1370" s="24" t="str">
        <f>IFERROR(VLOOKUP($E1370,'Product Master'!B:E,4,),"-")</f>
        <v>-</v>
      </c>
      <c r="I1370" s="24"/>
      <c r="J1370" s="25"/>
      <c r="K1370" s="67"/>
      <c r="L1370" s="24"/>
      <c r="M1370" s="24"/>
      <c r="N1370" s="24"/>
      <c r="O1370" s="24"/>
      <c r="P1370" s="49"/>
      <c r="Q1370" s="49">
        <f t="shared" si="47"/>
        <v>0</v>
      </c>
      <c r="R1370" s="24"/>
      <c r="S1370" s="66"/>
      <c r="T1370" s="56" t="e">
        <f>IF(ISBLANK(VLOOKUP($E1370,'Product Master'!B:F,5,FALSE)),"-",(VLOOKUP($E1370,'Product Master'!B:F,5,FALSE)))</f>
        <v>#N/A</v>
      </c>
      <c r="U1370" s="140"/>
    </row>
    <row r="1371" spans="1:21" ht="15">
      <c r="A1371" s="24">
        <f t="shared" si="46"/>
        <v>1370</v>
      </c>
      <c r="B1371" s="25"/>
      <c r="C1371" s="55" t="str">
        <f>IFERROR(VLOOKUP($E1371,'Product Master'!B:E,2,),"Enter Data in Product Master")</f>
        <v>Enter Data in Product Master</v>
      </c>
      <c r="D1371" s="24" t="e">
        <f>VLOOKUP(E1371,'Product Master'!B:G,6,)</f>
        <v>#N/A</v>
      </c>
      <c r="E1371" s="24"/>
      <c r="F1371" s="24" t="s">
        <v>47</v>
      </c>
      <c r="G1371" s="24" t="str">
        <f>IFERROR(VLOOKUP(E1371,'Product Master'!B:E,3,),"-")</f>
        <v>-</v>
      </c>
      <c r="H1371" s="24" t="str">
        <f>IFERROR(VLOOKUP($E1371,'Product Master'!B:E,4,),"-")</f>
        <v>-</v>
      </c>
      <c r="I1371" s="24"/>
      <c r="J1371" s="25"/>
      <c r="K1371" s="67"/>
      <c r="L1371" s="24"/>
      <c r="M1371" s="24"/>
      <c r="N1371" s="24"/>
      <c r="O1371" s="24"/>
      <c r="P1371" s="49"/>
      <c r="Q1371" s="49">
        <f t="shared" si="47"/>
        <v>0</v>
      </c>
      <c r="R1371" s="24"/>
      <c r="S1371" s="66"/>
      <c r="T1371" s="56" t="e">
        <f>IF(ISBLANK(VLOOKUP($E1371,'Product Master'!B:F,5,FALSE)),"-",(VLOOKUP($E1371,'Product Master'!B:F,5,FALSE)))</f>
        <v>#N/A</v>
      </c>
      <c r="U1371" s="140"/>
    </row>
    <row r="1372" spans="1:21" ht="15">
      <c r="A1372" s="24">
        <f t="shared" si="46"/>
        <v>1371</v>
      </c>
      <c r="B1372" s="25"/>
      <c r="C1372" s="55" t="str">
        <f>IFERROR(VLOOKUP($E1372,'Product Master'!B:E,2,),"Enter Data in Product Master")</f>
        <v>Enter Data in Product Master</v>
      </c>
      <c r="D1372" s="24" t="e">
        <f>VLOOKUP(E1372,'Product Master'!B:G,6,)</f>
        <v>#N/A</v>
      </c>
      <c r="E1372" s="24"/>
      <c r="F1372" s="24" t="s">
        <v>47</v>
      </c>
      <c r="G1372" s="24" t="str">
        <f>IFERROR(VLOOKUP(E1372,'Product Master'!B:E,3,),"-")</f>
        <v>-</v>
      </c>
      <c r="H1372" s="24" t="str">
        <f>IFERROR(VLOOKUP($E1372,'Product Master'!B:E,4,),"-")</f>
        <v>-</v>
      </c>
      <c r="I1372" s="24"/>
      <c r="J1372" s="25"/>
      <c r="K1372" s="67"/>
      <c r="L1372" s="24"/>
      <c r="M1372" s="24"/>
      <c r="N1372" s="24"/>
      <c r="O1372" s="24"/>
      <c r="P1372" s="49"/>
      <c r="Q1372" s="49">
        <f t="shared" si="47"/>
        <v>0</v>
      </c>
      <c r="R1372" s="24"/>
      <c r="S1372" s="66"/>
      <c r="T1372" s="56" t="e">
        <f>IF(ISBLANK(VLOOKUP($E1372,'Product Master'!B:F,5,FALSE)),"-",(VLOOKUP($E1372,'Product Master'!B:F,5,FALSE)))</f>
        <v>#N/A</v>
      </c>
      <c r="U1372" s="140"/>
    </row>
    <row r="1373" spans="1:21" ht="15">
      <c r="A1373" s="24">
        <f t="shared" si="46"/>
        <v>1372</v>
      </c>
      <c r="B1373" s="25"/>
      <c r="C1373" s="55" t="str">
        <f>IFERROR(VLOOKUP($E1373,'Product Master'!B:E,2,),"Enter Data in Product Master")</f>
        <v>Enter Data in Product Master</v>
      </c>
      <c r="D1373" s="24" t="e">
        <f>VLOOKUP(E1373,'Product Master'!B:G,6,)</f>
        <v>#N/A</v>
      </c>
      <c r="E1373" s="24"/>
      <c r="F1373" s="24" t="s">
        <v>47</v>
      </c>
      <c r="G1373" s="24" t="str">
        <f>IFERROR(VLOOKUP(E1373,'Product Master'!B:E,3,),"-")</f>
        <v>-</v>
      </c>
      <c r="H1373" s="24" t="str">
        <f>IFERROR(VLOOKUP($E1373,'Product Master'!B:E,4,),"-")</f>
        <v>-</v>
      </c>
      <c r="I1373" s="24"/>
      <c r="J1373" s="25"/>
      <c r="K1373" s="67"/>
      <c r="L1373" s="24"/>
      <c r="M1373" s="24"/>
      <c r="N1373" s="24"/>
      <c r="O1373" s="24"/>
      <c r="P1373" s="49"/>
      <c r="Q1373" s="49">
        <f t="shared" si="47"/>
        <v>0</v>
      </c>
      <c r="R1373" s="24"/>
      <c r="S1373" s="66"/>
      <c r="T1373" s="56" t="e">
        <f>IF(ISBLANK(VLOOKUP($E1373,'Product Master'!B:F,5,FALSE)),"-",(VLOOKUP($E1373,'Product Master'!B:F,5,FALSE)))</f>
        <v>#N/A</v>
      </c>
      <c r="U1373" s="140"/>
    </row>
    <row r="1374" spans="1:21" ht="15">
      <c r="A1374" s="24">
        <f t="shared" si="46"/>
        <v>1373</v>
      </c>
      <c r="B1374" s="25"/>
      <c r="C1374" s="55" t="str">
        <f>IFERROR(VLOOKUP($E1374,'Product Master'!B:E,2,),"Enter Data in Product Master")</f>
        <v>Enter Data in Product Master</v>
      </c>
      <c r="D1374" s="24" t="e">
        <f>VLOOKUP(E1374,'Product Master'!B:G,6,)</f>
        <v>#N/A</v>
      </c>
      <c r="E1374" s="24"/>
      <c r="F1374" s="24" t="s">
        <v>47</v>
      </c>
      <c r="G1374" s="24" t="str">
        <f>IFERROR(VLOOKUP(E1374,'Product Master'!B:E,3,),"-")</f>
        <v>-</v>
      </c>
      <c r="H1374" s="24" t="str">
        <f>IFERROR(VLOOKUP($E1374,'Product Master'!B:E,4,),"-")</f>
        <v>-</v>
      </c>
      <c r="I1374" s="24"/>
      <c r="J1374" s="25"/>
      <c r="K1374" s="67"/>
      <c r="L1374" s="24"/>
      <c r="M1374" s="24"/>
      <c r="N1374" s="24"/>
      <c r="O1374" s="24"/>
      <c r="P1374" s="49"/>
      <c r="Q1374" s="49">
        <f t="shared" si="47"/>
        <v>0</v>
      </c>
      <c r="R1374" s="24"/>
      <c r="S1374" s="66"/>
      <c r="T1374" s="56" t="e">
        <f>IF(ISBLANK(VLOOKUP($E1374,'Product Master'!B:F,5,FALSE)),"-",(VLOOKUP($E1374,'Product Master'!B:F,5,FALSE)))</f>
        <v>#N/A</v>
      </c>
      <c r="U1374" s="140"/>
    </row>
    <row r="1375" spans="1:21" ht="15">
      <c r="A1375" s="24">
        <f t="shared" si="46"/>
        <v>1374</v>
      </c>
      <c r="B1375" s="25"/>
      <c r="C1375" s="55" t="str">
        <f>IFERROR(VLOOKUP($E1375,'Product Master'!B:E,2,),"Enter Data in Product Master")</f>
        <v>Enter Data in Product Master</v>
      </c>
      <c r="D1375" s="24" t="e">
        <f>VLOOKUP(E1375,'Product Master'!B:G,6,)</f>
        <v>#N/A</v>
      </c>
      <c r="E1375" s="24"/>
      <c r="F1375" s="24" t="s">
        <v>47</v>
      </c>
      <c r="G1375" s="24" t="str">
        <f>IFERROR(VLOOKUP(E1375,'Product Master'!B:E,3,),"-")</f>
        <v>-</v>
      </c>
      <c r="H1375" s="24" t="str">
        <f>IFERROR(VLOOKUP($E1375,'Product Master'!B:E,4,),"-")</f>
        <v>-</v>
      </c>
      <c r="I1375" s="24"/>
      <c r="J1375" s="25"/>
      <c r="K1375" s="67"/>
      <c r="L1375" s="24"/>
      <c r="M1375" s="24"/>
      <c r="N1375" s="24"/>
      <c r="O1375" s="24"/>
      <c r="P1375" s="49"/>
      <c r="Q1375" s="49">
        <f t="shared" si="47"/>
        <v>0</v>
      </c>
      <c r="R1375" s="24"/>
      <c r="S1375" s="66"/>
      <c r="T1375" s="56" t="e">
        <f>IF(ISBLANK(VLOOKUP($E1375,'Product Master'!B:F,5,FALSE)),"-",(VLOOKUP($E1375,'Product Master'!B:F,5,FALSE)))</f>
        <v>#N/A</v>
      </c>
      <c r="U1375" s="140"/>
    </row>
    <row r="1376" spans="1:21" ht="15">
      <c r="A1376" s="24">
        <f t="shared" si="46"/>
        <v>1375</v>
      </c>
      <c r="B1376" s="25"/>
      <c r="C1376" s="55" t="str">
        <f>IFERROR(VLOOKUP($E1376,'Product Master'!B:E,2,),"Enter Data in Product Master")</f>
        <v>Enter Data in Product Master</v>
      </c>
      <c r="D1376" s="24" t="e">
        <f>VLOOKUP(E1376,'Product Master'!B:G,6,)</f>
        <v>#N/A</v>
      </c>
      <c r="E1376" s="24"/>
      <c r="F1376" s="24" t="s">
        <v>47</v>
      </c>
      <c r="G1376" s="24" t="str">
        <f>IFERROR(VLOOKUP(E1376,'Product Master'!B:E,3,),"-")</f>
        <v>-</v>
      </c>
      <c r="H1376" s="24" t="str">
        <f>IFERROR(VLOOKUP($E1376,'Product Master'!B:E,4,),"-")</f>
        <v>-</v>
      </c>
      <c r="I1376" s="24"/>
      <c r="J1376" s="25"/>
      <c r="K1376" s="67"/>
      <c r="L1376" s="24"/>
      <c r="M1376" s="24"/>
      <c r="N1376" s="24"/>
      <c r="O1376" s="24"/>
      <c r="P1376" s="49"/>
      <c r="Q1376" s="49">
        <f t="shared" si="47"/>
        <v>0</v>
      </c>
      <c r="R1376" s="24"/>
      <c r="S1376" s="66"/>
      <c r="T1376" s="56" t="e">
        <f>IF(ISBLANK(VLOOKUP($E1376,'Product Master'!B:F,5,FALSE)),"-",(VLOOKUP($E1376,'Product Master'!B:F,5,FALSE)))</f>
        <v>#N/A</v>
      </c>
      <c r="U1376" s="140"/>
    </row>
    <row r="1377" spans="1:21" ht="15">
      <c r="A1377" s="24">
        <f t="shared" si="46"/>
        <v>1376</v>
      </c>
      <c r="B1377" s="25"/>
      <c r="C1377" s="55" t="str">
        <f>IFERROR(VLOOKUP($E1377,'Product Master'!B:E,2,),"Enter Data in Product Master")</f>
        <v>Enter Data in Product Master</v>
      </c>
      <c r="D1377" s="24" t="e">
        <f>VLOOKUP(E1377,'Product Master'!B:G,6,)</f>
        <v>#N/A</v>
      </c>
      <c r="E1377" s="24"/>
      <c r="F1377" s="24" t="s">
        <v>47</v>
      </c>
      <c r="G1377" s="24" t="str">
        <f>IFERROR(VLOOKUP(E1377,'Product Master'!B:E,3,),"-")</f>
        <v>-</v>
      </c>
      <c r="H1377" s="24" t="str">
        <f>IFERROR(VLOOKUP($E1377,'Product Master'!B:E,4,),"-")</f>
        <v>-</v>
      </c>
      <c r="I1377" s="24"/>
      <c r="J1377" s="25"/>
      <c r="K1377" s="67"/>
      <c r="L1377" s="24"/>
      <c r="M1377" s="24"/>
      <c r="N1377" s="24"/>
      <c r="O1377" s="24"/>
      <c r="P1377" s="49"/>
      <c r="Q1377" s="49">
        <f t="shared" si="47"/>
        <v>0</v>
      </c>
      <c r="R1377" s="24"/>
      <c r="S1377" s="66"/>
      <c r="T1377" s="56" t="e">
        <f>IF(ISBLANK(VLOOKUP($E1377,'Product Master'!B:F,5,FALSE)),"-",(VLOOKUP($E1377,'Product Master'!B:F,5,FALSE)))</f>
        <v>#N/A</v>
      </c>
      <c r="U1377" s="140"/>
    </row>
    <row r="1378" spans="1:21" ht="15">
      <c r="A1378" s="24">
        <f t="shared" si="46"/>
        <v>1377</v>
      </c>
      <c r="B1378" s="25"/>
      <c r="C1378" s="55" t="str">
        <f>IFERROR(VLOOKUP($E1378,'Product Master'!B:E,2,),"Enter Data in Product Master")</f>
        <v>Enter Data in Product Master</v>
      </c>
      <c r="D1378" s="24" t="e">
        <f>VLOOKUP(E1378,'Product Master'!B:G,6,)</f>
        <v>#N/A</v>
      </c>
      <c r="E1378" s="24"/>
      <c r="F1378" s="24" t="s">
        <v>47</v>
      </c>
      <c r="G1378" s="24" t="str">
        <f>IFERROR(VLOOKUP(E1378,'Product Master'!B:E,3,),"-")</f>
        <v>-</v>
      </c>
      <c r="H1378" s="24" t="str">
        <f>IFERROR(VLOOKUP($E1378,'Product Master'!B:E,4,),"-")</f>
        <v>-</v>
      </c>
      <c r="I1378" s="24"/>
      <c r="J1378" s="25"/>
      <c r="K1378" s="67"/>
      <c r="L1378" s="24"/>
      <c r="M1378" s="24"/>
      <c r="N1378" s="24"/>
      <c r="O1378" s="24"/>
      <c r="P1378" s="49"/>
      <c r="Q1378" s="49">
        <f t="shared" si="47"/>
        <v>0</v>
      </c>
      <c r="R1378" s="24"/>
      <c r="S1378" s="66"/>
      <c r="T1378" s="56" t="e">
        <f>IF(ISBLANK(VLOOKUP($E1378,'Product Master'!B:F,5,FALSE)),"-",(VLOOKUP($E1378,'Product Master'!B:F,5,FALSE)))</f>
        <v>#N/A</v>
      </c>
      <c r="U1378" s="140"/>
    </row>
    <row r="1379" spans="1:21" ht="15">
      <c r="A1379" s="24">
        <f t="shared" si="46"/>
        <v>1378</v>
      </c>
      <c r="B1379" s="25"/>
      <c r="C1379" s="55" t="str">
        <f>IFERROR(VLOOKUP($E1379,'Product Master'!B:E,2,),"Enter Data in Product Master")</f>
        <v>Enter Data in Product Master</v>
      </c>
      <c r="D1379" s="24" t="e">
        <f>VLOOKUP(E1379,'Product Master'!B:G,6,)</f>
        <v>#N/A</v>
      </c>
      <c r="E1379" s="24"/>
      <c r="F1379" s="24" t="s">
        <v>47</v>
      </c>
      <c r="G1379" s="24" t="str">
        <f>IFERROR(VLOOKUP(E1379,'Product Master'!B:E,3,),"-")</f>
        <v>-</v>
      </c>
      <c r="H1379" s="24" t="str">
        <f>IFERROR(VLOOKUP($E1379,'Product Master'!B:E,4,),"-")</f>
        <v>-</v>
      </c>
      <c r="I1379" s="24"/>
      <c r="J1379" s="25"/>
      <c r="K1379" s="67"/>
      <c r="L1379" s="24"/>
      <c r="M1379" s="24"/>
      <c r="N1379" s="24"/>
      <c r="O1379" s="24"/>
      <c r="P1379" s="49"/>
      <c r="Q1379" s="49">
        <f t="shared" si="47"/>
        <v>0</v>
      </c>
      <c r="R1379" s="24"/>
      <c r="S1379" s="66"/>
      <c r="T1379" s="56" t="e">
        <f>IF(ISBLANK(VLOOKUP($E1379,'Product Master'!B:F,5,FALSE)),"-",(VLOOKUP($E1379,'Product Master'!B:F,5,FALSE)))</f>
        <v>#N/A</v>
      </c>
      <c r="U1379" s="140"/>
    </row>
    <row r="1380" spans="1:21" ht="15">
      <c r="A1380" s="24">
        <f t="shared" si="46"/>
        <v>1379</v>
      </c>
      <c r="B1380" s="25"/>
      <c r="C1380" s="55" t="str">
        <f>IFERROR(VLOOKUP($E1380,'Product Master'!B:E,2,),"Enter Data in Product Master")</f>
        <v>Enter Data in Product Master</v>
      </c>
      <c r="D1380" s="24" t="e">
        <f>VLOOKUP(E1380,'Product Master'!B:G,6,)</f>
        <v>#N/A</v>
      </c>
      <c r="E1380" s="24"/>
      <c r="F1380" s="24" t="s">
        <v>47</v>
      </c>
      <c r="G1380" s="24" t="str">
        <f>IFERROR(VLOOKUP(E1380,'Product Master'!B:E,3,),"-")</f>
        <v>-</v>
      </c>
      <c r="H1380" s="24" t="str">
        <f>IFERROR(VLOOKUP($E1380,'Product Master'!B:E,4,),"-")</f>
        <v>-</v>
      </c>
      <c r="I1380" s="24"/>
      <c r="J1380" s="25"/>
      <c r="K1380" s="67"/>
      <c r="L1380" s="24"/>
      <c r="M1380" s="24"/>
      <c r="N1380" s="24"/>
      <c r="O1380" s="24"/>
      <c r="P1380" s="49"/>
      <c r="Q1380" s="49">
        <f t="shared" si="47"/>
        <v>0</v>
      </c>
      <c r="R1380" s="24"/>
      <c r="S1380" s="66"/>
      <c r="T1380" s="56" t="e">
        <f>IF(ISBLANK(VLOOKUP($E1380,'Product Master'!B:F,5,FALSE)),"-",(VLOOKUP($E1380,'Product Master'!B:F,5,FALSE)))</f>
        <v>#N/A</v>
      </c>
      <c r="U1380" s="140"/>
    </row>
    <row r="1381" spans="1:21" ht="15">
      <c r="A1381" s="24">
        <f t="shared" si="46"/>
        <v>1380</v>
      </c>
      <c r="B1381" s="25"/>
      <c r="C1381" s="55" t="str">
        <f>IFERROR(VLOOKUP($E1381,'Product Master'!B:E,2,),"Enter Data in Product Master")</f>
        <v>Enter Data in Product Master</v>
      </c>
      <c r="D1381" s="24" t="e">
        <f>VLOOKUP(E1381,'Product Master'!B:G,6,)</f>
        <v>#N/A</v>
      </c>
      <c r="E1381" s="24"/>
      <c r="F1381" s="24" t="s">
        <v>47</v>
      </c>
      <c r="G1381" s="24" t="str">
        <f>IFERROR(VLOOKUP(E1381,'Product Master'!B:E,3,),"-")</f>
        <v>-</v>
      </c>
      <c r="H1381" s="24" t="str">
        <f>IFERROR(VLOOKUP($E1381,'Product Master'!B:E,4,),"-")</f>
        <v>-</v>
      </c>
      <c r="I1381" s="24"/>
      <c r="J1381" s="25"/>
      <c r="K1381" s="67"/>
      <c r="L1381" s="24"/>
      <c r="M1381" s="24"/>
      <c r="N1381" s="24"/>
      <c r="O1381" s="24"/>
      <c r="P1381" s="49"/>
      <c r="Q1381" s="49">
        <f t="shared" si="47"/>
        <v>0</v>
      </c>
      <c r="R1381" s="24"/>
      <c r="S1381" s="66"/>
      <c r="T1381" s="56" t="e">
        <f>IF(ISBLANK(VLOOKUP($E1381,'Product Master'!B:F,5,FALSE)),"-",(VLOOKUP($E1381,'Product Master'!B:F,5,FALSE)))</f>
        <v>#N/A</v>
      </c>
      <c r="U1381" s="140"/>
    </row>
    <row r="1382" spans="1:21" ht="15">
      <c r="A1382" s="24">
        <f t="shared" si="46"/>
        <v>1381</v>
      </c>
      <c r="B1382" s="25"/>
      <c r="C1382" s="55" t="str">
        <f>IFERROR(VLOOKUP($E1382,'Product Master'!B:E,2,),"Enter Data in Product Master")</f>
        <v>Enter Data in Product Master</v>
      </c>
      <c r="D1382" s="24" t="e">
        <f>VLOOKUP(E1382,'Product Master'!B:G,6,)</f>
        <v>#N/A</v>
      </c>
      <c r="E1382" s="24"/>
      <c r="F1382" s="24" t="s">
        <v>47</v>
      </c>
      <c r="G1382" s="24" t="str">
        <f>IFERROR(VLOOKUP(E1382,'Product Master'!B:E,3,),"-")</f>
        <v>-</v>
      </c>
      <c r="H1382" s="24" t="str">
        <f>IFERROR(VLOOKUP($E1382,'Product Master'!B:E,4,),"-")</f>
        <v>-</v>
      </c>
      <c r="I1382" s="24"/>
      <c r="J1382" s="25"/>
      <c r="K1382" s="67"/>
      <c r="L1382" s="24"/>
      <c r="M1382" s="24"/>
      <c r="N1382" s="24"/>
      <c r="O1382" s="24"/>
      <c r="P1382" s="49"/>
      <c r="Q1382" s="49">
        <f t="shared" si="47"/>
        <v>0</v>
      </c>
      <c r="R1382" s="24"/>
      <c r="S1382" s="66"/>
      <c r="T1382" s="56" t="e">
        <f>IF(ISBLANK(VLOOKUP($E1382,'Product Master'!B:F,5,FALSE)),"-",(VLOOKUP($E1382,'Product Master'!B:F,5,FALSE)))</f>
        <v>#N/A</v>
      </c>
      <c r="U1382" s="140"/>
    </row>
    <row r="1383" spans="1:21" ht="15">
      <c r="A1383" s="24">
        <f t="shared" si="46"/>
        <v>1382</v>
      </c>
      <c r="B1383" s="25"/>
      <c r="C1383" s="55" t="str">
        <f>IFERROR(VLOOKUP($E1383,'Product Master'!B:E,2,),"Enter Data in Product Master")</f>
        <v>Enter Data in Product Master</v>
      </c>
      <c r="D1383" s="24" t="e">
        <f>VLOOKUP(E1383,'Product Master'!B:G,6,)</f>
        <v>#N/A</v>
      </c>
      <c r="E1383" s="24"/>
      <c r="F1383" s="24" t="s">
        <v>47</v>
      </c>
      <c r="G1383" s="24" t="str">
        <f>IFERROR(VLOOKUP(E1383,'Product Master'!B:E,3,),"-")</f>
        <v>-</v>
      </c>
      <c r="H1383" s="24" t="str">
        <f>IFERROR(VLOOKUP($E1383,'Product Master'!B:E,4,),"-")</f>
        <v>-</v>
      </c>
      <c r="I1383" s="24"/>
      <c r="J1383" s="25"/>
      <c r="K1383" s="67"/>
      <c r="L1383" s="24"/>
      <c r="M1383" s="24"/>
      <c r="N1383" s="24"/>
      <c r="O1383" s="24"/>
      <c r="P1383" s="49"/>
      <c r="Q1383" s="49">
        <f t="shared" si="47"/>
        <v>0</v>
      </c>
      <c r="R1383" s="24"/>
      <c r="S1383" s="66"/>
      <c r="T1383" s="56" t="e">
        <f>IF(ISBLANK(VLOOKUP($E1383,'Product Master'!B:F,5,FALSE)),"-",(VLOOKUP($E1383,'Product Master'!B:F,5,FALSE)))</f>
        <v>#N/A</v>
      </c>
      <c r="U1383" s="140"/>
    </row>
    <row r="1384" spans="1:21" ht="15">
      <c r="A1384" s="24">
        <f t="shared" si="46"/>
        <v>1383</v>
      </c>
      <c r="B1384" s="25"/>
      <c r="C1384" s="55" t="str">
        <f>IFERROR(VLOOKUP($E1384,'Product Master'!B:E,2,),"Enter Data in Product Master")</f>
        <v>Enter Data in Product Master</v>
      </c>
      <c r="D1384" s="24" t="e">
        <f>VLOOKUP(E1384,'Product Master'!B:G,6,)</f>
        <v>#N/A</v>
      </c>
      <c r="E1384" s="24"/>
      <c r="F1384" s="24" t="s">
        <v>47</v>
      </c>
      <c r="G1384" s="24" t="str">
        <f>IFERROR(VLOOKUP(E1384,'Product Master'!B:E,3,),"-")</f>
        <v>-</v>
      </c>
      <c r="H1384" s="24" t="str">
        <f>IFERROR(VLOOKUP($E1384,'Product Master'!B:E,4,),"-")</f>
        <v>-</v>
      </c>
      <c r="I1384" s="24"/>
      <c r="J1384" s="25"/>
      <c r="K1384" s="67"/>
      <c r="L1384" s="24"/>
      <c r="M1384" s="24"/>
      <c r="N1384" s="24"/>
      <c r="O1384" s="24"/>
      <c r="P1384" s="49"/>
      <c r="Q1384" s="49">
        <f t="shared" si="47"/>
        <v>0</v>
      </c>
      <c r="R1384" s="24"/>
      <c r="S1384" s="66"/>
      <c r="T1384" s="56" t="e">
        <f>IF(ISBLANK(VLOOKUP($E1384,'Product Master'!B:F,5,FALSE)),"-",(VLOOKUP($E1384,'Product Master'!B:F,5,FALSE)))</f>
        <v>#N/A</v>
      </c>
      <c r="U1384" s="140"/>
    </row>
    <row r="1385" spans="1:21" ht="15">
      <c r="A1385" s="24">
        <f t="shared" si="46"/>
        <v>1384</v>
      </c>
      <c r="B1385" s="25"/>
      <c r="C1385" s="55" t="str">
        <f>IFERROR(VLOOKUP($E1385,'Product Master'!B:E,2,),"Enter Data in Product Master")</f>
        <v>Enter Data in Product Master</v>
      </c>
      <c r="D1385" s="24" t="e">
        <f>VLOOKUP(E1385,'Product Master'!B:G,6,)</f>
        <v>#N/A</v>
      </c>
      <c r="E1385" s="24"/>
      <c r="F1385" s="24" t="s">
        <v>47</v>
      </c>
      <c r="G1385" s="24" t="str">
        <f>IFERROR(VLOOKUP(E1385,'Product Master'!B:E,3,),"-")</f>
        <v>-</v>
      </c>
      <c r="H1385" s="24" t="str">
        <f>IFERROR(VLOOKUP($E1385,'Product Master'!B:E,4,),"-")</f>
        <v>-</v>
      </c>
      <c r="I1385" s="24"/>
      <c r="J1385" s="25"/>
      <c r="K1385" s="67"/>
      <c r="L1385" s="24"/>
      <c r="M1385" s="24"/>
      <c r="N1385" s="24"/>
      <c r="O1385" s="24"/>
      <c r="P1385" s="49"/>
      <c r="Q1385" s="49">
        <f t="shared" si="47"/>
        <v>0</v>
      </c>
      <c r="R1385" s="24"/>
      <c r="S1385" s="66"/>
      <c r="T1385" s="56" t="e">
        <f>IF(ISBLANK(VLOOKUP($E1385,'Product Master'!B:F,5,FALSE)),"-",(VLOOKUP($E1385,'Product Master'!B:F,5,FALSE)))</f>
        <v>#N/A</v>
      </c>
      <c r="U1385" s="140"/>
    </row>
    <row r="1386" spans="1:21" ht="15">
      <c r="A1386" s="24">
        <f t="shared" si="46"/>
        <v>1385</v>
      </c>
      <c r="B1386" s="25"/>
      <c r="C1386" s="55" t="str">
        <f>IFERROR(VLOOKUP($E1386,'Product Master'!B:E,2,),"Enter Data in Product Master")</f>
        <v>Enter Data in Product Master</v>
      </c>
      <c r="D1386" s="24" t="e">
        <f>VLOOKUP(E1386,'Product Master'!B:G,6,)</f>
        <v>#N/A</v>
      </c>
      <c r="E1386" s="24"/>
      <c r="F1386" s="24" t="s">
        <v>47</v>
      </c>
      <c r="G1386" s="24" t="str">
        <f>IFERROR(VLOOKUP(E1386,'Product Master'!B:E,3,),"-")</f>
        <v>-</v>
      </c>
      <c r="H1386" s="24" t="str">
        <f>IFERROR(VLOOKUP($E1386,'Product Master'!B:E,4,),"-")</f>
        <v>-</v>
      </c>
      <c r="I1386" s="24"/>
      <c r="J1386" s="25"/>
      <c r="K1386" s="67"/>
      <c r="L1386" s="24"/>
      <c r="M1386" s="24"/>
      <c r="N1386" s="24"/>
      <c r="O1386" s="24"/>
      <c r="P1386" s="49"/>
      <c r="Q1386" s="49">
        <f t="shared" si="47"/>
        <v>0</v>
      </c>
      <c r="R1386" s="24"/>
      <c r="S1386" s="66"/>
      <c r="T1386" s="56" t="e">
        <f>IF(ISBLANK(VLOOKUP($E1386,'Product Master'!B:F,5,FALSE)),"-",(VLOOKUP($E1386,'Product Master'!B:F,5,FALSE)))</f>
        <v>#N/A</v>
      </c>
      <c r="U1386" s="140"/>
    </row>
    <row r="1387" spans="1:21" ht="15">
      <c r="A1387" s="24">
        <f t="shared" si="46"/>
        <v>1386</v>
      </c>
      <c r="B1387" s="25"/>
      <c r="C1387" s="55" t="str">
        <f>IFERROR(VLOOKUP($E1387,'Product Master'!B:E,2,),"Enter Data in Product Master")</f>
        <v>Enter Data in Product Master</v>
      </c>
      <c r="D1387" s="24" t="e">
        <f>VLOOKUP(E1387,'Product Master'!B:G,6,)</f>
        <v>#N/A</v>
      </c>
      <c r="E1387" s="24"/>
      <c r="F1387" s="24" t="s">
        <v>47</v>
      </c>
      <c r="G1387" s="24" t="str">
        <f>IFERROR(VLOOKUP(E1387,'Product Master'!B:E,3,),"-")</f>
        <v>-</v>
      </c>
      <c r="H1387" s="24" t="str">
        <f>IFERROR(VLOOKUP($E1387,'Product Master'!B:E,4,),"-")</f>
        <v>-</v>
      </c>
      <c r="I1387" s="24"/>
      <c r="J1387" s="25"/>
      <c r="K1387" s="67"/>
      <c r="L1387" s="24"/>
      <c r="M1387" s="24"/>
      <c r="N1387" s="24"/>
      <c r="O1387" s="24"/>
      <c r="P1387" s="49"/>
      <c r="Q1387" s="49">
        <f t="shared" si="47"/>
        <v>0</v>
      </c>
      <c r="R1387" s="24"/>
      <c r="S1387" s="66"/>
      <c r="T1387" s="56" t="e">
        <f>IF(ISBLANK(VLOOKUP($E1387,'Product Master'!B:F,5,FALSE)),"-",(VLOOKUP($E1387,'Product Master'!B:F,5,FALSE)))</f>
        <v>#N/A</v>
      </c>
      <c r="U1387" s="140"/>
    </row>
    <row r="1388" spans="1:21" ht="15">
      <c r="A1388" s="24">
        <f t="shared" si="46"/>
        <v>1387</v>
      </c>
      <c r="B1388" s="25"/>
      <c r="C1388" s="55" t="str">
        <f>IFERROR(VLOOKUP($E1388,'Product Master'!B:E,2,),"Enter Data in Product Master")</f>
        <v>Enter Data in Product Master</v>
      </c>
      <c r="D1388" s="24" t="e">
        <f>VLOOKUP(E1388,'Product Master'!B:G,6,)</f>
        <v>#N/A</v>
      </c>
      <c r="E1388" s="24"/>
      <c r="F1388" s="24" t="s">
        <v>47</v>
      </c>
      <c r="G1388" s="24" t="str">
        <f>IFERROR(VLOOKUP(E1388,'Product Master'!B:E,3,),"-")</f>
        <v>-</v>
      </c>
      <c r="H1388" s="24" t="str">
        <f>IFERROR(VLOOKUP($E1388,'Product Master'!B:E,4,),"-")</f>
        <v>-</v>
      </c>
      <c r="I1388" s="24"/>
      <c r="J1388" s="25"/>
      <c r="K1388" s="67"/>
      <c r="L1388" s="24"/>
      <c r="M1388" s="24"/>
      <c r="N1388" s="24"/>
      <c r="O1388" s="24"/>
      <c r="P1388" s="49"/>
      <c r="Q1388" s="49">
        <f t="shared" si="47"/>
        <v>0</v>
      </c>
      <c r="R1388" s="24"/>
      <c r="S1388" s="66"/>
      <c r="T1388" s="56" t="e">
        <f>IF(ISBLANK(VLOOKUP($E1388,'Product Master'!B:F,5,FALSE)),"-",(VLOOKUP($E1388,'Product Master'!B:F,5,FALSE)))</f>
        <v>#N/A</v>
      </c>
      <c r="U1388" s="140"/>
    </row>
    <row r="1389" spans="1:21" ht="15">
      <c r="A1389" s="24">
        <f t="shared" si="46"/>
        <v>1388</v>
      </c>
      <c r="B1389" s="25"/>
      <c r="C1389" s="55" t="str">
        <f>IFERROR(VLOOKUP($E1389,'Product Master'!B:E,2,),"Enter Data in Product Master")</f>
        <v>Enter Data in Product Master</v>
      </c>
      <c r="D1389" s="24" t="e">
        <f>VLOOKUP(E1389,'Product Master'!B:G,6,)</f>
        <v>#N/A</v>
      </c>
      <c r="E1389" s="24"/>
      <c r="F1389" s="24" t="s">
        <v>47</v>
      </c>
      <c r="G1389" s="24" t="str">
        <f>IFERROR(VLOOKUP(E1389,'Product Master'!B:E,3,),"-")</f>
        <v>-</v>
      </c>
      <c r="H1389" s="24" t="str">
        <f>IFERROR(VLOOKUP($E1389,'Product Master'!B:E,4,),"-")</f>
        <v>-</v>
      </c>
      <c r="I1389" s="24"/>
      <c r="J1389" s="25"/>
      <c r="K1389" s="67"/>
      <c r="L1389" s="24"/>
      <c r="M1389" s="24"/>
      <c r="N1389" s="24"/>
      <c r="O1389" s="24"/>
      <c r="P1389" s="49"/>
      <c r="Q1389" s="49">
        <f t="shared" si="47"/>
        <v>0</v>
      </c>
      <c r="R1389" s="24"/>
      <c r="S1389" s="66"/>
      <c r="T1389" s="56" t="e">
        <f>IF(ISBLANK(VLOOKUP($E1389,'Product Master'!B:F,5,FALSE)),"-",(VLOOKUP($E1389,'Product Master'!B:F,5,FALSE)))</f>
        <v>#N/A</v>
      </c>
      <c r="U1389" s="140"/>
    </row>
    <row r="1390" spans="1:21" ht="15">
      <c r="A1390" s="24">
        <f t="shared" si="46"/>
        <v>1389</v>
      </c>
      <c r="B1390" s="25"/>
      <c r="C1390" s="55" t="str">
        <f>IFERROR(VLOOKUP($E1390,'Product Master'!B:E,2,),"Enter Data in Product Master")</f>
        <v>Enter Data in Product Master</v>
      </c>
      <c r="D1390" s="24" t="e">
        <f>VLOOKUP(E1390,'Product Master'!B:G,6,)</f>
        <v>#N/A</v>
      </c>
      <c r="E1390" s="24"/>
      <c r="F1390" s="24" t="s">
        <v>47</v>
      </c>
      <c r="G1390" s="24" t="str">
        <f>IFERROR(VLOOKUP(E1390,'Product Master'!B:E,3,),"-")</f>
        <v>-</v>
      </c>
      <c r="H1390" s="24" t="str">
        <f>IFERROR(VLOOKUP($E1390,'Product Master'!B:E,4,),"-")</f>
        <v>-</v>
      </c>
      <c r="I1390" s="24"/>
      <c r="J1390" s="25"/>
      <c r="K1390" s="67"/>
      <c r="L1390" s="24"/>
      <c r="M1390" s="24"/>
      <c r="N1390" s="24"/>
      <c r="O1390" s="24"/>
      <c r="P1390" s="49"/>
      <c r="Q1390" s="49">
        <f t="shared" si="47"/>
        <v>0</v>
      </c>
      <c r="R1390" s="24"/>
      <c r="S1390" s="66"/>
      <c r="T1390" s="56" t="e">
        <f>IF(ISBLANK(VLOOKUP($E1390,'Product Master'!B:F,5,FALSE)),"-",(VLOOKUP($E1390,'Product Master'!B:F,5,FALSE)))</f>
        <v>#N/A</v>
      </c>
      <c r="U1390" s="140"/>
    </row>
    <row r="1391" spans="1:21" ht="15">
      <c r="A1391" s="24">
        <f t="shared" si="46"/>
        <v>1390</v>
      </c>
      <c r="B1391" s="25"/>
      <c r="C1391" s="55" t="str">
        <f>IFERROR(VLOOKUP($E1391,'Product Master'!B:E,2,),"Enter Data in Product Master")</f>
        <v>Enter Data in Product Master</v>
      </c>
      <c r="D1391" s="24" t="e">
        <f>VLOOKUP(E1391,'Product Master'!B:G,6,)</f>
        <v>#N/A</v>
      </c>
      <c r="E1391" s="24"/>
      <c r="F1391" s="24" t="s">
        <v>47</v>
      </c>
      <c r="G1391" s="24" t="str">
        <f>IFERROR(VLOOKUP(E1391,'Product Master'!B:E,3,),"-")</f>
        <v>-</v>
      </c>
      <c r="H1391" s="24" t="str">
        <f>IFERROR(VLOOKUP($E1391,'Product Master'!B:E,4,),"-")</f>
        <v>-</v>
      </c>
      <c r="I1391" s="24"/>
      <c r="J1391" s="25"/>
      <c r="K1391" s="67"/>
      <c r="L1391" s="24"/>
      <c r="M1391" s="24"/>
      <c r="N1391" s="24"/>
      <c r="O1391" s="24"/>
      <c r="P1391" s="49"/>
      <c r="Q1391" s="49">
        <f t="shared" si="47"/>
        <v>0</v>
      </c>
      <c r="R1391" s="24"/>
      <c r="S1391" s="66"/>
      <c r="T1391" s="56" t="e">
        <f>IF(ISBLANK(VLOOKUP($E1391,'Product Master'!B:F,5,FALSE)),"-",(VLOOKUP($E1391,'Product Master'!B:F,5,FALSE)))</f>
        <v>#N/A</v>
      </c>
      <c r="U1391" s="140"/>
    </row>
    <row r="1392" spans="1:21" ht="15">
      <c r="A1392" s="24">
        <f t="shared" si="46"/>
        <v>1391</v>
      </c>
      <c r="B1392" s="25"/>
      <c r="C1392" s="55" t="str">
        <f>IFERROR(VLOOKUP($E1392,'Product Master'!B:E,2,),"Enter Data in Product Master")</f>
        <v>Enter Data in Product Master</v>
      </c>
      <c r="D1392" s="24" t="e">
        <f>VLOOKUP(E1392,'Product Master'!B:G,6,)</f>
        <v>#N/A</v>
      </c>
      <c r="E1392" s="24"/>
      <c r="F1392" s="24" t="s">
        <v>47</v>
      </c>
      <c r="G1392" s="24" t="str">
        <f>IFERROR(VLOOKUP(E1392,'Product Master'!B:E,3,),"-")</f>
        <v>-</v>
      </c>
      <c r="H1392" s="24" t="str">
        <f>IFERROR(VLOOKUP($E1392,'Product Master'!B:E,4,),"-")</f>
        <v>-</v>
      </c>
      <c r="I1392" s="24"/>
      <c r="J1392" s="25"/>
      <c r="K1392" s="67"/>
      <c r="L1392" s="24"/>
      <c r="M1392" s="24"/>
      <c r="N1392" s="24"/>
      <c r="O1392" s="24"/>
      <c r="P1392" s="49"/>
      <c r="Q1392" s="49">
        <f t="shared" si="47"/>
        <v>0</v>
      </c>
      <c r="R1392" s="24"/>
      <c r="S1392" s="66"/>
      <c r="T1392" s="56" t="e">
        <f>IF(ISBLANK(VLOOKUP($E1392,'Product Master'!B:F,5,FALSE)),"-",(VLOOKUP($E1392,'Product Master'!B:F,5,FALSE)))</f>
        <v>#N/A</v>
      </c>
      <c r="U1392" s="140"/>
    </row>
    <row r="1393" spans="1:21" ht="15">
      <c r="A1393" s="24">
        <f t="shared" si="46"/>
        <v>1392</v>
      </c>
      <c r="B1393" s="25"/>
      <c r="C1393" s="55" t="str">
        <f>IFERROR(VLOOKUP($E1393,'Product Master'!B:E,2,),"Enter Data in Product Master")</f>
        <v>Enter Data in Product Master</v>
      </c>
      <c r="D1393" s="24" t="e">
        <f>VLOOKUP(E1393,'Product Master'!B:G,6,)</f>
        <v>#N/A</v>
      </c>
      <c r="E1393" s="24"/>
      <c r="F1393" s="24" t="s">
        <v>47</v>
      </c>
      <c r="G1393" s="24" t="str">
        <f>IFERROR(VLOOKUP(E1393,'Product Master'!B:E,3,),"-")</f>
        <v>-</v>
      </c>
      <c r="H1393" s="24" t="str">
        <f>IFERROR(VLOOKUP($E1393,'Product Master'!B:E,4,),"-")</f>
        <v>-</v>
      </c>
      <c r="I1393" s="24"/>
      <c r="J1393" s="25"/>
      <c r="K1393" s="67"/>
      <c r="L1393" s="24"/>
      <c r="M1393" s="24"/>
      <c r="N1393" s="24"/>
      <c r="O1393" s="24"/>
      <c r="P1393" s="49"/>
      <c r="Q1393" s="49">
        <f t="shared" si="47"/>
        <v>0</v>
      </c>
      <c r="R1393" s="24"/>
      <c r="S1393" s="66"/>
      <c r="T1393" s="56" t="e">
        <f>IF(ISBLANK(VLOOKUP($E1393,'Product Master'!B:F,5,FALSE)),"-",(VLOOKUP($E1393,'Product Master'!B:F,5,FALSE)))</f>
        <v>#N/A</v>
      </c>
      <c r="U1393" s="140"/>
    </row>
    <row r="1394" spans="1:21" ht="15">
      <c r="A1394" s="24">
        <f t="shared" si="46"/>
        <v>1393</v>
      </c>
      <c r="B1394" s="25"/>
      <c r="C1394" s="55" t="str">
        <f>IFERROR(VLOOKUP($E1394,'Product Master'!B:E,2,),"Enter Data in Product Master")</f>
        <v>Enter Data in Product Master</v>
      </c>
      <c r="D1394" s="24" t="e">
        <f>VLOOKUP(E1394,'Product Master'!B:G,6,)</f>
        <v>#N/A</v>
      </c>
      <c r="E1394" s="24"/>
      <c r="F1394" s="24" t="s">
        <v>47</v>
      </c>
      <c r="G1394" s="24" t="str">
        <f>IFERROR(VLOOKUP(E1394,'Product Master'!B:E,3,),"-")</f>
        <v>-</v>
      </c>
      <c r="H1394" s="24" t="str">
        <f>IFERROR(VLOOKUP($E1394,'Product Master'!B:E,4,),"-")</f>
        <v>-</v>
      </c>
      <c r="I1394" s="24"/>
      <c r="J1394" s="25"/>
      <c r="K1394" s="67"/>
      <c r="L1394" s="24"/>
      <c r="M1394" s="24"/>
      <c r="N1394" s="24"/>
      <c r="O1394" s="24"/>
      <c r="P1394" s="49"/>
      <c r="Q1394" s="49">
        <f t="shared" si="47"/>
        <v>0</v>
      </c>
      <c r="R1394" s="24"/>
      <c r="S1394" s="66"/>
      <c r="T1394" s="56" t="e">
        <f>IF(ISBLANK(VLOOKUP($E1394,'Product Master'!B:F,5,FALSE)),"-",(VLOOKUP($E1394,'Product Master'!B:F,5,FALSE)))</f>
        <v>#N/A</v>
      </c>
      <c r="U1394" s="140"/>
    </row>
    <row r="1395" spans="1:21" ht="15">
      <c r="A1395" s="24">
        <f t="shared" si="46"/>
        <v>1394</v>
      </c>
      <c r="B1395" s="25"/>
      <c r="C1395" s="55" t="str">
        <f>IFERROR(VLOOKUP($E1395,'Product Master'!B:E,2,),"Enter Data in Product Master")</f>
        <v>Enter Data in Product Master</v>
      </c>
      <c r="D1395" s="24" t="e">
        <f>VLOOKUP(E1395,'Product Master'!B:G,6,)</f>
        <v>#N/A</v>
      </c>
      <c r="E1395" s="24"/>
      <c r="F1395" s="24" t="s">
        <v>47</v>
      </c>
      <c r="G1395" s="24" t="str">
        <f>IFERROR(VLOOKUP(E1395,'Product Master'!B:E,3,),"-")</f>
        <v>-</v>
      </c>
      <c r="H1395" s="24" t="str">
        <f>IFERROR(VLOOKUP($E1395,'Product Master'!B:E,4,),"-")</f>
        <v>-</v>
      </c>
      <c r="I1395" s="24"/>
      <c r="J1395" s="25"/>
      <c r="K1395" s="67"/>
      <c r="L1395" s="24"/>
      <c r="M1395" s="24"/>
      <c r="N1395" s="24"/>
      <c r="O1395" s="24"/>
      <c r="P1395" s="49"/>
      <c r="Q1395" s="49">
        <f t="shared" si="47"/>
        <v>0</v>
      </c>
      <c r="R1395" s="24"/>
      <c r="S1395" s="66"/>
      <c r="T1395" s="56" t="e">
        <f>IF(ISBLANK(VLOOKUP($E1395,'Product Master'!B:F,5,FALSE)),"-",(VLOOKUP($E1395,'Product Master'!B:F,5,FALSE)))</f>
        <v>#N/A</v>
      </c>
      <c r="U1395" s="140"/>
    </row>
    <row r="1396" spans="1:21" ht="15">
      <c r="A1396" s="24">
        <f t="shared" si="46"/>
        <v>1395</v>
      </c>
      <c r="B1396" s="25"/>
      <c r="C1396" s="55" t="str">
        <f>IFERROR(VLOOKUP($E1396,'Product Master'!B:E,2,),"Enter Data in Product Master")</f>
        <v>Enter Data in Product Master</v>
      </c>
      <c r="D1396" s="24" t="e">
        <f>VLOOKUP(E1396,'Product Master'!B:G,6,)</f>
        <v>#N/A</v>
      </c>
      <c r="E1396" s="24"/>
      <c r="F1396" s="24" t="s">
        <v>47</v>
      </c>
      <c r="G1396" s="24" t="str">
        <f>IFERROR(VLOOKUP(E1396,'Product Master'!B:E,3,),"-")</f>
        <v>-</v>
      </c>
      <c r="H1396" s="24" t="str">
        <f>IFERROR(VLOOKUP($E1396,'Product Master'!B:E,4,),"-")</f>
        <v>-</v>
      </c>
      <c r="I1396" s="24"/>
      <c r="J1396" s="25"/>
      <c r="K1396" s="67"/>
      <c r="L1396" s="24"/>
      <c r="M1396" s="24"/>
      <c r="N1396" s="24"/>
      <c r="O1396" s="24"/>
      <c r="P1396" s="49"/>
      <c r="Q1396" s="49">
        <f t="shared" si="47"/>
        <v>0</v>
      </c>
      <c r="R1396" s="24"/>
      <c r="S1396" s="66"/>
      <c r="T1396" s="56" t="e">
        <f>IF(ISBLANK(VLOOKUP($E1396,'Product Master'!B:F,5,FALSE)),"-",(VLOOKUP($E1396,'Product Master'!B:F,5,FALSE)))</f>
        <v>#N/A</v>
      </c>
      <c r="U1396" s="140"/>
    </row>
    <row r="1397" spans="1:21" ht="15">
      <c r="A1397" s="24">
        <f t="shared" si="46"/>
        <v>1396</v>
      </c>
      <c r="B1397" s="25"/>
      <c r="C1397" s="55" t="str">
        <f>IFERROR(VLOOKUP($E1397,'Product Master'!B:E,2,),"Enter Data in Product Master")</f>
        <v>Enter Data in Product Master</v>
      </c>
      <c r="D1397" s="24" t="e">
        <f>VLOOKUP(E1397,'Product Master'!B:G,6,)</f>
        <v>#N/A</v>
      </c>
      <c r="E1397" s="24"/>
      <c r="F1397" s="24" t="s">
        <v>47</v>
      </c>
      <c r="G1397" s="24" t="str">
        <f>IFERROR(VLOOKUP(E1397,'Product Master'!B:E,3,),"-")</f>
        <v>-</v>
      </c>
      <c r="H1397" s="24" t="str">
        <f>IFERROR(VLOOKUP($E1397,'Product Master'!B:E,4,),"-")</f>
        <v>-</v>
      </c>
      <c r="I1397" s="24"/>
      <c r="J1397" s="25"/>
      <c r="K1397" s="67"/>
      <c r="L1397" s="24"/>
      <c r="M1397" s="24"/>
      <c r="N1397" s="24"/>
      <c r="O1397" s="24"/>
      <c r="P1397" s="49"/>
      <c r="Q1397" s="49">
        <f t="shared" si="47"/>
        <v>0</v>
      </c>
      <c r="R1397" s="24"/>
      <c r="S1397" s="66"/>
      <c r="T1397" s="56" t="e">
        <f>IF(ISBLANK(VLOOKUP($E1397,'Product Master'!B:F,5,FALSE)),"-",(VLOOKUP($E1397,'Product Master'!B:F,5,FALSE)))</f>
        <v>#N/A</v>
      </c>
      <c r="U1397" s="140"/>
    </row>
    <row r="1398" spans="1:21" ht="15">
      <c r="A1398" s="24">
        <f t="shared" si="46"/>
        <v>1397</v>
      </c>
      <c r="B1398" s="25"/>
      <c r="C1398" s="55" t="str">
        <f>IFERROR(VLOOKUP($E1398,'Product Master'!B:E,2,),"Enter Data in Product Master")</f>
        <v>Enter Data in Product Master</v>
      </c>
      <c r="D1398" s="24" t="e">
        <f>VLOOKUP(E1398,'Product Master'!B:G,6,)</f>
        <v>#N/A</v>
      </c>
      <c r="E1398" s="24"/>
      <c r="F1398" s="24" t="s">
        <v>47</v>
      </c>
      <c r="G1398" s="24" t="str">
        <f>IFERROR(VLOOKUP(E1398,'Product Master'!B:E,3,),"-")</f>
        <v>-</v>
      </c>
      <c r="H1398" s="24" t="str">
        <f>IFERROR(VLOOKUP($E1398,'Product Master'!B:E,4,),"-")</f>
        <v>-</v>
      </c>
      <c r="I1398" s="24"/>
      <c r="J1398" s="25"/>
      <c r="K1398" s="67"/>
      <c r="L1398" s="24"/>
      <c r="M1398" s="24"/>
      <c r="N1398" s="24"/>
      <c r="O1398" s="24"/>
      <c r="P1398" s="49"/>
      <c r="Q1398" s="49">
        <f t="shared" si="47"/>
        <v>0</v>
      </c>
      <c r="R1398" s="24"/>
      <c r="S1398" s="66"/>
      <c r="T1398" s="56" t="e">
        <f>IF(ISBLANK(VLOOKUP($E1398,'Product Master'!B:F,5,FALSE)),"-",(VLOOKUP($E1398,'Product Master'!B:F,5,FALSE)))</f>
        <v>#N/A</v>
      </c>
      <c r="U1398" s="140"/>
    </row>
    <row r="1399" spans="1:21" ht="15">
      <c r="A1399" s="24">
        <f t="shared" si="46"/>
        <v>1398</v>
      </c>
      <c r="B1399" s="25"/>
      <c r="C1399" s="55" t="str">
        <f>IFERROR(VLOOKUP($E1399,'Product Master'!B:E,2,),"Enter Data in Product Master")</f>
        <v>Enter Data in Product Master</v>
      </c>
      <c r="D1399" s="24" t="e">
        <f>VLOOKUP(E1399,'Product Master'!B:G,6,)</f>
        <v>#N/A</v>
      </c>
      <c r="E1399" s="24"/>
      <c r="F1399" s="24" t="s">
        <v>47</v>
      </c>
      <c r="G1399" s="24" t="str">
        <f>IFERROR(VLOOKUP(E1399,'Product Master'!B:E,3,),"-")</f>
        <v>-</v>
      </c>
      <c r="H1399" s="24" t="str">
        <f>IFERROR(VLOOKUP($E1399,'Product Master'!B:E,4,),"-")</f>
        <v>-</v>
      </c>
      <c r="I1399" s="24"/>
      <c r="J1399" s="25"/>
      <c r="K1399" s="67"/>
      <c r="L1399" s="24"/>
      <c r="M1399" s="24"/>
      <c r="N1399" s="24"/>
      <c r="O1399" s="24"/>
      <c r="P1399" s="49"/>
      <c r="Q1399" s="49">
        <f t="shared" si="47"/>
        <v>0</v>
      </c>
      <c r="R1399" s="24"/>
      <c r="S1399" s="66"/>
      <c r="T1399" s="56" t="e">
        <f>IF(ISBLANK(VLOOKUP($E1399,'Product Master'!B:F,5,FALSE)),"-",(VLOOKUP($E1399,'Product Master'!B:F,5,FALSE)))</f>
        <v>#N/A</v>
      </c>
      <c r="U1399" s="140"/>
    </row>
    <row r="1400" spans="1:21" ht="15">
      <c r="A1400" s="24">
        <f t="shared" si="46"/>
        <v>1399</v>
      </c>
      <c r="B1400" s="25"/>
      <c r="C1400" s="55" t="str">
        <f>IFERROR(VLOOKUP($E1400,'Product Master'!B:E,2,),"Enter Data in Product Master")</f>
        <v>Enter Data in Product Master</v>
      </c>
      <c r="D1400" s="24" t="e">
        <f>VLOOKUP(E1400,'Product Master'!B:G,6,)</f>
        <v>#N/A</v>
      </c>
      <c r="E1400" s="24"/>
      <c r="F1400" s="24" t="s">
        <v>47</v>
      </c>
      <c r="G1400" s="24" t="str">
        <f>IFERROR(VLOOKUP(E1400,'Product Master'!B:E,3,),"-")</f>
        <v>-</v>
      </c>
      <c r="H1400" s="24" t="str">
        <f>IFERROR(VLOOKUP($E1400,'Product Master'!B:E,4,),"-")</f>
        <v>-</v>
      </c>
      <c r="I1400" s="24"/>
      <c r="J1400" s="25"/>
      <c r="K1400" s="67"/>
      <c r="L1400" s="24"/>
      <c r="M1400" s="24"/>
      <c r="N1400" s="24"/>
      <c r="O1400" s="24"/>
      <c r="P1400" s="49"/>
      <c r="Q1400" s="49">
        <f t="shared" si="47"/>
        <v>0</v>
      </c>
      <c r="R1400" s="24"/>
      <c r="S1400" s="66"/>
      <c r="T1400" s="56" t="e">
        <f>IF(ISBLANK(VLOOKUP($E1400,'Product Master'!B:F,5,FALSE)),"-",(VLOOKUP($E1400,'Product Master'!B:F,5,FALSE)))</f>
        <v>#N/A</v>
      </c>
      <c r="U1400" s="140"/>
    </row>
    <row r="1401" spans="1:21" ht="15">
      <c r="A1401" s="24">
        <f t="shared" si="46"/>
        <v>1400</v>
      </c>
      <c r="B1401" s="25"/>
      <c r="C1401" s="55" t="str">
        <f>IFERROR(VLOOKUP($E1401,'Product Master'!B:E,2,),"Enter Data in Product Master")</f>
        <v>Enter Data in Product Master</v>
      </c>
      <c r="D1401" s="24" t="e">
        <f>VLOOKUP(E1401,'Product Master'!B:G,6,)</f>
        <v>#N/A</v>
      </c>
      <c r="E1401" s="24"/>
      <c r="F1401" s="24" t="s">
        <v>47</v>
      </c>
      <c r="G1401" s="24" t="str">
        <f>IFERROR(VLOOKUP(E1401,'Product Master'!B:E,3,),"-")</f>
        <v>-</v>
      </c>
      <c r="H1401" s="24" t="str">
        <f>IFERROR(VLOOKUP($E1401,'Product Master'!B:E,4,),"-")</f>
        <v>-</v>
      </c>
      <c r="I1401" s="24"/>
      <c r="J1401" s="25"/>
      <c r="K1401" s="67"/>
      <c r="L1401" s="24"/>
      <c r="M1401" s="24"/>
      <c r="N1401" s="24"/>
      <c r="O1401" s="24"/>
      <c r="P1401" s="49"/>
      <c r="Q1401" s="49">
        <f t="shared" si="47"/>
        <v>0</v>
      </c>
      <c r="R1401" s="24"/>
      <c r="S1401" s="66"/>
      <c r="T1401" s="56" t="e">
        <f>IF(ISBLANK(VLOOKUP($E1401,'Product Master'!B:F,5,FALSE)),"-",(VLOOKUP($E1401,'Product Master'!B:F,5,FALSE)))</f>
        <v>#N/A</v>
      </c>
      <c r="U1401" s="140"/>
    </row>
    <row r="1402" spans="1:21" ht="15">
      <c r="A1402" s="24">
        <f t="shared" si="46"/>
        <v>1401</v>
      </c>
      <c r="B1402" s="25"/>
      <c r="C1402" s="55" t="str">
        <f>IFERROR(VLOOKUP($E1402,'Product Master'!B:E,2,),"Enter Data in Product Master")</f>
        <v>Enter Data in Product Master</v>
      </c>
      <c r="D1402" s="24" t="e">
        <f>VLOOKUP(E1402,'Product Master'!B:G,6,)</f>
        <v>#N/A</v>
      </c>
      <c r="E1402" s="24"/>
      <c r="F1402" s="24" t="s">
        <v>47</v>
      </c>
      <c r="G1402" s="24" t="str">
        <f>IFERROR(VLOOKUP(E1402,'Product Master'!B:E,3,),"-")</f>
        <v>-</v>
      </c>
      <c r="H1402" s="24" t="str">
        <f>IFERROR(VLOOKUP($E1402,'Product Master'!B:E,4,),"-")</f>
        <v>-</v>
      </c>
      <c r="I1402" s="24"/>
      <c r="J1402" s="25"/>
      <c r="K1402" s="67"/>
      <c r="L1402" s="24"/>
      <c r="M1402" s="24"/>
      <c r="N1402" s="24"/>
      <c r="O1402" s="24"/>
      <c r="P1402" s="49"/>
      <c r="Q1402" s="49">
        <f t="shared" si="47"/>
        <v>0</v>
      </c>
      <c r="R1402" s="24"/>
      <c r="S1402" s="66"/>
      <c r="T1402" s="56" t="e">
        <f>IF(ISBLANK(VLOOKUP($E1402,'Product Master'!B:F,5,FALSE)),"-",(VLOOKUP($E1402,'Product Master'!B:F,5,FALSE)))</f>
        <v>#N/A</v>
      </c>
      <c r="U1402" s="140"/>
    </row>
    <row r="1403" spans="1:21" ht="15">
      <c r="A1403" s="24">
        <f t="shared" si="46"/>
        <v>1402</v>
      </c>
      <c r="B1403" s="25"/>
      <c r="C1403" s="55" t="str">
        <f>IFERROR(VLOOKUP($E1403,'Product Master'!B:E,2,),"Enter Data in Product Master")</f>
        <v>Enter Data in Product Master</v>
      </c>
      <c r="D1403" s="24" t="e">
        <f>VLOOKUP(E1403,'Product Master'!B:G,6,)</f>
        <v>#N/A</v>
      </c>
      <c r="E1403" s="24"/>
      <c r="F1403" s="24" t="s">
        <v>47</v>
      </c>
      <c r="G1403" s="24" t="str">
        <f>IFERROR(VLOOKUP(E1403,'Product Master'!B:E,3,),"-")</f>
        <v>-</v>
      </c>
      <c r="H1403" s="24" t="str">
        <f>IFERROR(VLOOKUP($E1403,'Product Master'!B:E,4,),"-")</f>
        <v>-</v>
      </c>
      <c r="I1403" s="24"/>
      <c r="J1403" s="25"/>
      <c r="K1403" s="67"/>
      <c r="L1403" s="24"/>
      <c r="M1403" s="24"/>
      <c r="N1403" s="24"/>
      <c r="O1403" s="24"/>
      <c r="P1403" s="49"/>
      <c r="Q1403" s="49">
        <f t="shared" si="47"/>
        <v>0</v>
      </c>
      <c r="R1403" s="24"/>
      <c r="S1403" s="66"/>
      <c r="T1403" s="56" t="e">
        <f>IF(ISBLANK(VLOOKUP($E1403,'Product Master'!B:F,5,FALSE)),"-",(VLOOKUP($E1403,'Product Master'!B:F,5,FALSE)))</f>
        <v>#N/A</v>
      </c>
      <c r="U1403" s="140"/>
    </row>
    <row r="1404" spans="1:21" ht="15">
      <c r="A1404" s="24">
        <f t="shared" si="46"/>
        <v>1403</v>
      </c>
      <c r="B1404" s="25"/>
      <c r="C1404" s="55" t="str">
        <f>IFERROR(VLOOKUP($E1404,'Product Master'!B:E,2,),"Enter Data in Product Master")</f>
        <v>Enter Data in Product Master</v>
      </c>
      <c r="D1404" s="24" t="e">
        <f>VLOOKUP(E1404,'Product Master'!B:G,6,)</f>
        <v>#N/A</v>
      </c>
      <c r="E1404" s="24"/>
      <c r="F1404" s="24" t="s">
        <v>47</v>
      </c>
      <c r="G1404" s="24" t="str">
        <f>IFERROR(VLOOKUP(E1404,'Product Master'!B:E,3,),"-")</f>
        <v>-</v>
      </c>
      <c r="H1404" s="24" t="str">
        <f>IFERROR(VLOOKUP($E1404,'Product Master'!B:E,4,),"-")</f>
        <v>-</v>
      </c>
      <c r="I1404" s="24"/>
      <c r="J1404" s="25"/>
      <c r="K1404" s="67"/>
      <c r="L1404" s="24"/>
      <c r="M1404" s="24"/>
      <c r="N1404" s="24"/>
      <c r="O1404" s="24"/>
      <c r="P1404" s="49"/>
      <c r="Q1404" s="49">
        <f t="shared" si="47"/>
        <v>0</v>
      </c>
      <c r="R1404" s="24"/>
      <c r="S1404" s="66"/>
      <c r="T1404" s="56" t="e">
        <f>IF(ISBLANK(VLOOKUP($E1404,'Product Master'!B:F,5,FALSE)),"-",(VLOOKUP($E1404,'Product Master'!B:F,5,FALSE)))</f>
        <v>#N/A</v>
      </c>
      <c r="U1404" s="140"/>
    </row>
    <row r="1405" spans="1:21" ht="15">
      <c r="A1405" s="24">
        <f t="shared" si="46"/>
        <v>1404</v>
      </c>
      <c r="B1405" s="25"/>
      <c r="C1405" s="55" t="str">
        <f>IFERROR(VLOOKUP($E1405,'Product Master'!B:E,2,),"Enter Data in Product Master")</f>
        <v>Enter Data in Product Master</v>
      </c>
      <c r="D1405" s="24" t="e">
        <f>VLOOKUP(E1405,'Product Master'!B:G,6,)</f>
        <v>#N/A</v>
      </c>
      <c r="E1405" s="24"/>
      <c r="F1405" s="24" t="s">
        <v>47</v>
      </c>
      <c r="G1405" s="24" t="str">
        <f>IFERROR(VLOOKUP(E1405,'Product Master'!B:E,3,),"-")</f>
        <v>-</v>
      </c>
      <c r="H1405" s="24" t="str">
        <f>IFERROR(VLOOKUP($E1405,'Product Master'!B:E,4,),"-")</f>
        <v>-</v>
      </c>
      <c r="I1405" s="24"/>
      <c r="J1405" s="25"/>
      <c r="K1405" s="67"/>
      <c r="L1405" s="24"/>
      <c r="M1405" s="24"/>
      <c r="N1405" s="24"/>
      <c r="O1405" s="24"/>
      <c r="P1405" s="49"/>
      <c r="Q1405" s="49">
        <f t="shared" si="47"/>
        <v>0</v>
      </c>
      <c r="R1405" s="24"/>
      <c r="S1405" s="66"/>
      <c r="T1405" s="56" t="e">
        <f>IF(ISBLANK(VLOOKUP($E1405,'Product Master'!B:F,5,FALSE)),"-",(VLOOKUP($E1405,'Product Master'!B:F,5,FALSE)))</f>
        <v>#N/A</v>
      </c>
      <c r="U1405" s="140"/>
    </row>
    <row r="1406" spans="1:21" ht="15">
      <c r="A1406" s="24">
        <f t="shared" si="46"/>
        <v>1405</v>
      </c>
      <c r="B1406" s="25"/>
      <c r="C1406" s="55" t="str">
        <f>IFERROR(VLOOKUP($E1406,'Product Master'!B:E,2,),"Enter Data in Product Master")</f>
        <v>Enter Data in Product Master</v>
      </c>
      <c r="D1406" s="24" t="e">
        <f>VLOOKUP(E1406,'Product Master'!B:G,6,)</f>
        <v>#N/A</v>
      </c>
      <c r="E1406" s="24"/>
      <c r="F1406" s="24" t="s">
        <v>47</v>
      </c>
      <c r="G1406" s="24" t="str">
        <f>IFERROR(VLOOKUP(E1406,'Product Master'!B:E,3,),"-")</f>
        <v>-</v>
      </c>
      <c r="H1406" s="24" t="str">
        <f>IFERROR(VLOOKUP($E1406,'Product Master'!B:E,4,),"-")</f>
        <v>-</v>
      </c>
      <c r="I1406" s="24"/>
      <c r="J1406" s="25"/>
      <c r="K1406" s="67"/>
      <c r="L1406" s="24"/>
      <c r="M1406" s="24"/>
      <c r="N1406" s="24"/>
      <c r="O1406" s="24"/>
      <c r="P1406" s="49"/>
      <c r="Q1406" s="49">
        <f t="shared" si="47"/>
        <v>0</v>
      </c>
      <c r="R1406" s="24"/>
      <c r="S1406" s="66"/>
      <c r="T1406" s="56" t="e">
        <f>IF(ISBLANK(VLOOKUP($E1406,'Product Master'!B:F,5,FALSE)),"-",(VLOOKUP($E1406,'Product Master'!B:F,5,FALSE)))</f>
        <v>#N/A</v>
      </c>
      <c r="U1406" s="140"/>
    </row>
    <row r="1407" spans="1:21" ht="15">
      <c r="A1407" s="24">
        <f t="shared" si="46"/>
        <v>1406</v>
      </c>
      <c r="B1407" s="25"/>
      <c r="C1407" s="55" t="str">
        <f>IFERROR(VLOOKUP($E1407,'Product Master'!B:E,2,),"Enter Data in Product Master")</f>
        <v>Enter Data in Product Master</v>
      </c>
      <c r="D1407" s="24" t="e">
        <f>VLOOKUP(E1407,'Product Master'!B:G,6,)</f>
        <v>#N/A</v>
      </c>
      <c r="E1407" s="24"/>
      <c r="F1407" s="24" t="s">
        <v>47</v>
      </c>
      <c r="G1407" s="24" t="str">
        <f>IFERROR(VLOOKUP(E1407,'Product Master'!B:E,3,),"-")</f>
        <v>-</v>
      </c>
      <c r="H1407" s="24" t="str">
        <f>IFERROR(VLOOKUP($E1407,'Product Master'!B:E,4,),"-")</f>
        <v>-</v>
      </c>
      <c r="I1407" s="24"/>
      <c r="J1407" s="25"/>
      <c r="K1407" s="67"/>
      <c r="L1407" s="24"/>
      <c r="M1407" s="24"/>
      <c r="N1407" s="24"/>
      <c r="O1407" s="24"/>
      <c r="P1407" s="49"/>
      <c r="Q1407" s="49">
        <f t="shared" si="47"/>
        <v>0</v>
      </c>
      <c r="R1407" s="24"/>
      <c r="S1407" s="66"/>
      <c r="T1407" s="56" t="e">
        <f>IF(ISBLANK(VLOOKUP($E1407,'Product Master'!B:F,5,FALSE)),"-",(VLOOKUP($E1407,'Product Master'!B:F,5,FALSE)))</f>
        <v>#N/A</v>
      </c>
      <c r="U1407" s="140"/>
    </row>
    <row r="1408" spans="1:21" ht="15">
      <c r="A1408" s="24">
        <f t="shared" si="46"/>
        <v>1407</v>
      </c>
      <c r="B1408" s="25"/>
      <c r="C1408" s="55" t="str">
        <f>IFERROR(VLOOKUP($E1408,'Product Master'!B:E,2,),"Enter Data in Product Master")</f>
        <v>Enter Data in Product Master</v>
      </c>
      <c r="D1408" s="24" t="e">
        <f>VLOOKUP(E1408,'Product Master'!B:G,6,)</f>
        <v>#N/A</v>
      </c>
      <c r="E1408" s="24"/>
      <c r="F1408" s="24" t="s">
        <v>47</v>
      </c>
      <c r="G1408" s="24" t="str">
        <f>IFERROR(VLOOKUP(E1408,'Product Master'!B:E,3,),"-")</f>
        <v>-</v>
      </c>
      <c r="H1408" s="24" t="str">
        <f>IFERROR(VLOOKUP($E1408,'Product Master'!B:E,4,),"-")</f>
        <v>-</v>
      </c>
      <c r="I1408" s="24"/>
      <c r="J1408" s="25"/>
      <c r="K1408" s="67"/>
      <c r="L1408" s="24"/>
      <c r="M1408" s="24"/>
      <c r="N1408" s="24"/>
      <c r="O1408" s="24"/>
      <c r="P1408" s="49"/>
      <c r="Q1408" s="49">
        <f t="shared" si="47"/>
        <v>0</v>
      </c>
      <c r="R1408" s="24"/>
      <c r="S1408" s="66"/>
      <c r="T1408" s="56" t="e">
        <f>IF(ISBLANK(VLOOKUP($E1408,'Product Master'!B:F,5,FALSE)),"-",(VLOOKUP($E1408,'Product Master'!B:F,5,FALSE)))</f>
        <v>#N/A</v>
      </c>
      <c r="U1408" s="140"/>
    </row>
    <row r="1409" spans="1:21" ht="15">
      <c r="A1409" s="24">
        <f t="shared" si="46"/>
        <v>1408</v>
      </c>
      <c r="B1409" s="25"/>
      <c r="C1409" s="55" t="str">
        <f>IFERROR(VLOOKUP($E1409,'Product Master'!B:E,2,),"Enter Data in Product Master")</f>
        <v>Enter Data in Product Master</v>
      </c>
      <c r="D1409" s="24" t="e">
        <f>VLOOKUP(E1409,'Product Master'!B:G,6,)</f>
        <v>#N/A</v>
      </c>
      <c r="E1409" s="24"/>
      <c r="F1409" s="24" t="s">
        <v>47</v>
      </c>
      <c r="G1409" s="24" t="str">
        <f>IFERROR(VLOOKUP(E1409,'Product Master'!B:E,3,),"-")</f>
        <v>-</v>
      </c>
      <c r="H1409" s="24" t="str">
        <f>IFERROR(VLOOKUP($E1409,'Product Master'!B:E,4,),"-")</f>
        <v>-</v>
      </c>
      <c r="I1409" s="24"/>
      <c r="J1409" s="25"/>
      <c r="K1409" s="67"/>
      <c r="L1409" s="24"/>
      <c r="M1409" s="24"/>
      <c r="N1409" s="24"/>
      <c r="O1409" s="24"/>
      <c r="P1409" s="49"/>
      <c r="Q1409" s="49">
        <f t="shared" si="47"/>
        <v>0</v>
      </c>
      <c r="R1409" s="24"/>
      <c r="S1409" s="66"/>
      <c r="T1409" s="56" t="e">
        <f>IF(ISBLANK(VLOOKUP($E1409,'Product Master'!B:F,5,FALSE)),"-",(VLOOKUP($E1409,'Product Master'!B:F,5,FALSE)))</f>
        <v>#N/A</v>
      </c>
      <c r="U1409" s="140"/>
    </row>
    <row r="1410" spans="1:21" ht="15">
      <c r="A1410" s="24">
        <f t="shared" si="46"/>
        <v>1409</v>
      </c>
      <c r="B1410" s="25"/>
      <c r="C1410" s="55" t="str">
        <f>IFERROR(VLOOKUP($E1410,'Product Master'!B:E,2,),"Enter Data in Product Master")</f>
        <v>Enter Data in Product Master</v>
      </c>
      <c r="D1410" s="24" t="e">
        <f>VLOOKUP(E1410,'Product Master'!B:G,6,)</f>
        <v>#N/A</v>
      </c>
      <c r="E1410" s="24"/>
      <c r="F1410" s="24" t="s">
        <v>47</v>
      </c>
      <c r="G1410" s="24" t="str">
        <f>IFERROR(VLOOKUP(E1410,'Product Master'!B:E,3,),"-")</f>
        <v>-</v>
      </c>
      <c r="H1410" s="24" t="str">
        <f>IFERROR(VLOOKUP($E1410,'Product Master'!B:E,4,),"-")</f>
        <v>-</v>
      </c>
      <c r="I1410" s="24"/>
      <c r="J1410" s="25"/>
      <c r="K1410" s="67"/>
      <c r="L1410" s="24"/>
      <c r="M1410" s="24"/>
      <c r="N1410" s="24"/>
      <c r="O1410" s="24"/>
      <c r="P1410" s="49"/>
      <c r="Q1410" s="49">
        <f t="shared" si="47"/>
        <v>0</v>
      </c>
      <c r="R1410" s="24"/>
      <c r="S1410" s="66"/>
      <c r="T1410" s="56" t="e">
        <f>IF(ISBLANK(VLOOKUP($E1410,'Product Master'!B:F,5,FALSE)),"-",(VLOOKUP($E1410,'Product Master'!B:F,5,FALSE)))</f>
        <v>#N/A</v>
      </c>
      <c r="U1410" s="140"/>
    </row>
    <row r="1411" spans="1:21" ht="15">
      <c r="A1411" s="24">
        <f t="shared" si="46"/>
        <v>1410</v>
      </c>
      <c r="B1411" s="25"/>
      <c r="C1411" s="55" t="str">
        <f>IFERROR(VLOOKUP($E1411,'Product Master'!B:E,2,),"Enter Data in Product Master")</f>
        <v>Enter Data in Product Master</v>
      </c>
      <c r="D1411" s="24" t="e">
        <f>VLOOKUP(E1411,'Product Master'!B:G,6,)</f>
        <v>#N/A</v>
      </c>
      <c r="E1411" s="24"/>
      <c r="F1411" s="24" t="s">
        <v>47</v>
      </c>
      <c r="G1411" s="24" t="str">
        <f>IFERROR(VLOOKUP(E1411,'Product Master'!B:E,3,),"-")</f>
        <v>-</v>
      </c>
      <c r="H1411" s="24" t="str">
        <f>IFERROR(VLOOKUP($E1411,'Product Master'!B:E,4,),"-")</f>
        <v>-</v>
      </c>
      <c r="I1411" s="24"/>
      <c r="J1411" s="25"/>
      <c r="K1411" s="67"/>
      <c r="L1411" s="24"/>
      <c r="M1411" s="24"/>
      <c r="N1411" s="24"/>
      <c r="O1411" s="24"/>
      <c r="P1411" s="49"/>
      <c r="Q1411" s="49">
        <f t="shared" si="47"/>
        <v>0</v>
      </c>
      <c r="R1411" s="24"/>
      <c r="S1411" s="66"/>
      <c r="T1411" s="56" t="e">
        <f>IF(ISBLANK(VLOOKUP($E1411,'Product Master'!B:F,5,FALSE)),"-",(VLOOKUP($E1411,'Product Master'!B:F,5,FALSE)))</f>
        <v>#N/A</v>
      </c>
      <c r="U1411" s="140"/>
    </row>
    <row r="1412" spans="1:21" ht="15">
      <c r="A1412" s="24">
        <f t="shared" ref="A1412:A1475" si="48">A1411+1</f>
        <v>1411</v>
      </c>
      <c r="B1412" s="25"/>
      <c r="C1412" s="55" t="str">
        <f>IFERROR(VLOOKUP($E1412,'Product Master'!B:E,2,),"Enter Data in Product Master")</f>
        <v>Enter Data in Product Master</v>
      </c>
      <c r="D1412" s="24" t="e">
        <f>VLOOKUP(E1412,'Product Master'!B:G,6,)</f>
        <v>#N/A</v>
      </c>
      <c r="E1412" s="24"/>
      <c r="F1412" s="24" t="s">
        <v>47</v>
      </c>
      <c r="G1412" s="24" t="str">
        <f>IFERROR(VLOOKUP(E1412,'Product Master'!B:E,3,),"-")</f>
        <v>-</v>
      </c>
      <c r="H1412" s="24" t="str">
        <f>IFERROR(VLOOKUP($E1412,'Product Master'!B:E,4,),"-")</f>
        <v>-</v>
      </c>
      <c r="I1412" s="24"/>
      <c r="J1412" s="25"/>
      <c r="K1412" s="67"/>
      <c r="L1412" s="24"/>
      <c r="M1412" s="24"/>
      <c r="N1412" s="24"/>
      <c r="O1412" s="24"/>
      <c r="P1412" s="49"/>
      <c r="Q1412" s="49">
        <f t="shared" si="47"/>
        <v>0</v>
      </c>
      <c r="R1412" s="24"/>
      <c r="S1412" s="66"/>
      <c r="T1412" s="56" t="e">
        <f>IF(ISBLANK(VLOOKUP($E1412,'Product Master'!B:F,5,FALSE)),"-",(VLOOKUP($E1412,'Product Master'!B:F,5,FALSE)))</f>
        <v>#N/A</v>
      </c>
      <c r="U1412" s="140"/>
    </row>
    <row r="1413" spans="1:21" ht="15">
      <c r="A1413" s="24">
        <f t="shared" si="48"/>
        <v>1412</v>
      </c>
      <c r="B1413" s="25"/>
      <c r="C1413" s="55" t="str">
        <f>IFERROR(VLOOKUP($E1413,'Product Master'!B:E,2,),"Enter Data in Product Master")</f>
        <v>Enter Data in Product Master</v>
      </c>
      <c r="D1413" s="24" t="e">
        <f>VLOOKUP(E1413,'Product Master'!B:G,6,)</f>
        <v>#N/A</v>
      </c>
      <c r="E1413" s="24"/>
      <c r="F1413" s="24" t="s">
        <v>47</v>
      </c>
      <c r="G1413" s="24" t="str">
        <f>IFERROR(VLOOKUP(E1413,'Product Master'!B:E,3,),"-")</f>
        <v>-</v>
      </c>
      <c r="H1413" s="24" t="str">
        <f>IFERROR(VLOOKUP($E1413,'Product Master'!B:E,4,),"-")</f>
        <v>-</v>
      </c>
      <c r="I1413" s="24"/>
      <c r="J1413" s="25"/>
      <c r="K1413" s="67"/>
      <c r="L1413" s="24"/>
      <c r="M1413" s="24"/>
      <c r="N1413" s="24"/>
      <c r="O1413" s="24"/>
      <c r="P1413" s="49"/>
      <c r="Q1413" s="49">
        <f t="shared" si="47"/>
        <v>0</v>
      </c>
      <c r="R1413" s="24"/>
      <c r="S1413" s="66"/>
      <c r="T1413" s="56" t="e">
        <f>IF(ISBLANK(VLOOKUP($E1413,'Product Master'!B:F,5,FALSE)),"-",(VLOOKUP($E1413,'Product Master'!B:F,5,FALSE)))</f>
        <v>#N/A</v>
      </c>
      <c r="U1413" s="140"/>
    </row>
    <row r="1414" spans="1:21" ht="15">
      <c r="A1414" s="24">
        <f t="shared" si="48"/>
        <v>1413</v>
      </c>
      <c r="B1414" s="25"/>
      <c r="C1414" s="55" t="str">
        <f>IFERROR(VLOOKUP($E1414,'Product Master'!B:E,2,),"Enter Data in Product Master")</f>
        <v>Enter Data in Product Master</v>
      </c>
      <c r="D1414" s="24" t="e">
        <f>VLOOKUP(E1414,'Product Master'!B:G,6,)</f>
        <v>#N/A</v>
      </c>
      <c r="E1414" s="24"/>
      <c r="F1414" s="24" t="s">
        <v>47</v>
      </c>
      <c r="G1414" s="24" t="str">
        <f>IFERROR(VLOOKUP(E1414,'Product Master'!B:E,3,),"-")</f>
        <v>-</v>
      </c>
      <c r="H1414" s="24" t="str">
        <f>IFERROR(VLOOKUP($E1414,'Product Master'!B:E,4,),"-")</f>
        <v>-</v>
      </c>
      <c r="I1414" s="24"/>
      <c r="J1414" s="25"/>
      <c r="K1414" s="67"/>
      <c r="L1414" s="24"/>
      <c r="M1414" s="24"/>
      <c r="N1414" s="24"/>
      <c r="O1414" s="24"/>
      <c r="P1414" s="49"/>
      <c r="Q1414" s="49">
        <f t="shared" si="47"/>
        <v>0</v>
      </c>
      <c r="R1414" s="24"/>
      <c r="S1414" s="66"/>
      <c r="T1414" s="56" t="e">
        <f>IF(ISBLANK(VLOOKUP($E1414,'Product Master'!B:F,5,FALSE)),"-",(VLOOKUP($E1414,'Product Master'!B:F,5,FALSE)))</f>
        <v>#N/A</v>
      </c>
      <c r="U1414" s="140"/>
    </row>
    <row r="1415" spans="1:21" ht="15">
      <c r="A1415" s="24">
        <f t="shared" si="48"/>
        <v>1414</v>
      </c>
      <c r="B1415" s="25"/>
      <c r="C1415" s="55" t="str">
        <f>IFERROR(VLOOKUP($E1415,'Product Master'!B:E,2,),"Enter Data in Product Master")</f>
        <v>Enter Data in Product Master</v>
      </c>
      <c r="D1415" s="24" t="e">
        <f>VLOOKUP(E1415,'Product Master'!B:G,6,)</f>
        <v>#N/A</v>
      </c>
      <c r="E1415" s="24"/>
      <c r="F1415" s="24" t="s">
        <v>47</v>
      </c>
      <c r="G1415" s="24" t="str">
        <f>IFERROR(VLOOKUP(E1415,'Product Master'!B:E,3,),"-")</f>
        <v>-</v>
      </c>
      <c r="H1415" s="24" t="str">
        <f>IFERROR(VLOOKUP($E1415,'Product Master'!B:E,4,),"-")</f>
        <v>-</v>
      </c>
      <c r="I1415" s="24"/>
      <c r="J1415" s="25"/>
      <c r="K1415" s="67"/>
      <c r="L1415" s="24"/>
      <c r="M1415" s="24"/>
      <c r="N1415" s="24"/>
      <c r="O1415" s="24"/>
      <c r="P1415" s="49"/>
      <c r="Q1415" s="49">
        <f t="shared" si="47"/>
        <v>0</v>
      </c>
      <c r="R1415" s="24"/>
      <c r="S1415" s="66"/>
      <c r="T1415" s="56" t="e">
        <f>IF(ISBLANK(VLOOKUP($E1415,'Product Master'!B:F,5,FALSE)),"-",(VLOOKUP($E1415,'Product Master'!B:F,5,FALSE)))</f>
        <v>#N/A</v>
      </c>
      <c r="U1415" s="140"/>
    </row>
    <row r="1416" spans="1:21" ht="15">
      <c r="A1416" s="24">
        <f t="shared" si="48"/>
        <v>1415</v>
      </c>
      <c r="B1416" s="25"/>
      <c r="C1416" s="55" t="str">
        <f>IFERROR(VLOOKUP($E1416,'Product Master'!B:E,2,),"Enter Data in Product Master")</f>
        <v>Enter Data in Product Master</v>
      </c>
      <c r="D1416" s="24" t="e">
        <f>VLOOKUP(E1416,'Product Master'!B:G,6,)</f>
        <v>#N/A</v>
      </c>
      <c r="E1416" s="24"/>
      <c r="F1416" s="24" t="s">
        <v>47</v>
      </c>
      <c r="G1416" s="24" t="str">
        <f>IFERROR(VLOOKUP(E1416,'Product Master'!B:E,3,),"-")</f>
        <v>-</v>
      </c>
      <c r="H1416" s="24" t="str">
        <f>IFERROR(VLOOKUP($E1416,'Product Master'!B:E,4,),"-")</f>
        <v>-</v>
      </c>
      <c r="I1416" s="24"/>
      <c r="J1416" s="25"/>
      <c r="K1416" s="67"/>
      <c r="L1416" s="24"/>
      <c r="M1416" s="24"/>
      <c r="N1416" s="24"/>
      <c r="O1416" s="24"/>
      <c r="P1416" s="49"/>
      <c r="Q1416" s="49">
        <f t="shared" ref="Q1416:Q1479" si="49">I1416*P1416</f>
        <v>0</v>
      </c>
      <c r="R1416" s="24"/>
      <c r="S1416" s="66"/>
      <c r="T1416" s="56" t="e">
        <f>IF(ISBLANK(VLOOKUP($E1416,'Product Master'!B:F,5,FALSE)),"-",(VLOOKUP($E1416,'Product Master'!B:F,5,FALSE)))</f>
        <v>#N/A</v>
      </c>
      <c r="U1416" s="140"/>
    </row>
    <row r="1417" spans="1:21" ht="15">
      <c r="A1417" s="24">
        <f t="shared" si="48"/>
        <v>1416</v>
      </c>
      <c r="B1417" s="25"/>
      <c r="C1417" s="55" t="str">
        <f>IFERROR(VLOOKUP($E1417,'Product Master'!B:E,2,),"Enter Data in Product Master")</f>
        <v>Enter Data in Product Master</v>
      </c>
      <c r="D1417" s="24" t="e">
        <f>VLOOKUP(E1417,'Product Master'!B:G,6,)</f>
        <v>#N/A</v>
      </c>
      <c r="E1417" s="24"/>
      <c r="F1417" s="24" t="s">
        <v>47</v>
      </c>
      <c r="G1417" s="24" t="str">
        <f>IFERROR(VLOOKUP(E1417,'Product Master'!B:E,3,),"-")</f>
        <v>-</v>
      </c>
      <c r="H1417" s="24" t="str">
        <f>IFERROR(VLOOKUP($E1417,'Product Master'!B:E,4,),"-")</f>
        <v>-</v>
      </c>
      <c r="I1417" s="24"/>
      <c r="J1417" s="25"/>
      <c r="K1417" s="67"/>
      <c r="L1417" s="24"/>
      <c r="M1417" s="24"/>
      <c r="N1417" s="24"/>
      <c r="O1417" s="24"/>
      <c r="P1417" s="49"/>
      <c r="Q1417" s="49">
        <f t="shared" si="49"/>
        <v>0</v>
      </c>
      <c r="R1417" s="24"/>
      <c r="S1417" s="66"/>
      <c r="T1417" s="56" t="e">
        <f>IF(ISBLANK(VLOOKUP($E1417,'Product Master'!B:F,5,FALSE)),"-",(VLOOKUP($E1417,'Product Master'!B:F,5,FALSE)))</f>
        <v>#N/A</v>
      </c>
      <c r="U1417" s="140"/>
    </row>
    <row r="1418" spans="1:21" ht="15">
      <c r="A1418" s="24">
        <f t="shared" si="48"/>
        <v>1417</v>
      </c>
      <c r="B1418" s="25"/>
      <c r="C1418" s="55" t="str">
        <f>IFERROR(VLOOKUP($E1418,'Product Master'!B:E,2,),"Enter Data in Product Master")</f>
        <v>Enter Data in Product Master</v>
      </c>
      <c r="D1418" s="24" t="e">
        <f>VLOOKUP(E1418,'Product Master'!B:G,6,)</f>
        <v>#N/A</v>
      </c>
      <c r="E1418" s="24"/>
      <c r="F1418" s="24" t="s">
        <v>47</v>
      </c>
      <c r="G1418" s="24" t="str">
        <f>IFERROR(VLOOKUP(E1418,'Product Master'!B:E,3,),"-")</f>
        <v>-</v>
      </c>
      <c r="H1418" s="24" t="str">
        <f>IFERROR(VLOOKUP($E1418,'Product Master'!B:E,4,),"-")</f>
        <v>-</v>
      </c>
      <c r="I1418" s="24"/>
      <c r="J1418" s="25"/>
      <c r="K1418" s="67"/>
      <c r="L1418" s="24"/>
      <c r="M1418" s="24"/>
      <c r="N1418" s="24"/>
      <c r="O1418" s="24"/>
      <c r="P1418" s="49"/>
      <c r="Q1418" s="49">
        <f t="shared" si="49"/>
        <v>0</v>
      </c>
      <c r="R1418" s="24"/>
      <c r="S1418" s="66"/>
      <c r="T1418" s="56" t="e">
        <f>IF(ISBLANK(VLOOKUP($E1418,'Product Master'!B:F,5,FALSE)),"-",(VLOOKUP($E1418,'Product Master'!B:F,5,FALSE)))</f>
        <v>#N/A</v>
      </c>
      <c r="U1418" s="140"/>
    </row>
    <row r="1419" spans="1:21" ht="15">
      <c r="A1419" s="24">
        <f t="shared" si="48"/>
        <v>1418</v>
      </c>
      <c r="B1419" s="25"/>
      <c r="C1419" s="55" t="str">
        <f>IFERROR(VLOOKUP($E1419,'Product Master'!B:E,2,),"Enter Data in Product Master")</f>
        <v>Enter Data in Product Master</v>
      </c>
      <c r="D1419" s="24" t="e">
        <f>VLOOKUP(E1419,'Product Master'!B:G,6,)</f>
        <v>#N/A</v>
      </c>
      <c r="E1419" s="24"/>
      <c r="F1419" s="24" t="s">
        <v>47</v>
      </c>
      <c r="G1419" s="24" t="str">
        <f>IFERROR(VLOOKUP(E1419,'Product Master'!B:E,3,),"-")</f>
        <v>-</v>
      </c>
      <c r="H1419" s="24" t="str">
        <f>IFERROR(VLOOKUP($E1419,'Product Master'!B:E,4,),"-")</f>
        <v>-</v>
      </c>
      <c r="I1419" s="24"/>
      <c r="J1419" s="25"/>
      <c r="K1419" s="67"/>
      <c r="L1419" s="24"/>
      <c r="M1419" s="24"/>
      <c r="N1419" s="24"/>
      <c r="O1419" s="24"/>
      <c r="P1419" s="49"/>
      <c r="Q1419" s="49">
        <f t="shared" si="49"/>
        <v>0</v>
      </c>
      <c r="R1419" s="24"/>
      <c r="S1419" s="66"/>
      <c r="T1419" s="56" t="e">
        <f>IF(ISBLANK(VLOOKUP($E1419,'Product Master'!B:F,5,FALSE)),"-",(VLOOKUP($E1419,'Product Master'!B:F,5,FALSE)))</f>
        <v>#N/A</v>
      </c>
      <c r="U1419" s="140"/>
    </row>
    <row r="1420" spans="1:21" ht="15">
      <c r="A1420" s="24">
        <f t="shared" si="48"/>
        <v>1419</v>
      </c>
      <c r="B1420" s="25"/>
      <c r="C1420" s="55" t="str">
        <f>IFERROR(VLOOKUP($E1420,'Product Master'!B:E,2,),"Enter Data in Product Master")</f>
        <v>Enter Data in Product Master</v>
      </c>
      <c r="D1420" s="24" t="e">
        <f>VLOOKUP(E1420,'Product Master'!B:G,6,)</f>
        <v>#N/A</v>
      </c>
      <c r="E1420" s="24"/>
      <c r="F1420" s="24" t="s">
        <v>47</v>
      </c>
      <c r="G1420" s="24" t="str">
        <f>IFERROR(VLOOKUP(E1420,'Product Master'!B:E,3,),"-")</f>
        <v>-</v>
      </c>
      <c r="H1420" s="24" t="str">
        <f>IFERROR(VLOOKUP($E1420,'Product Master'!B:E,4,),"-")</f>
        <v>-</v>
      </c>
      <c r="I1420" s="24"/>
      <c r="J1420" s="25"/>
      <c r="K1420" s="67"/>
      <c r="L1420" s="24"/>
      <c r="M1420" s="24"/>
      <c r="N1420" s="24"/>
      <c r="O1420" s="24"/>
      <c r="P1420" s="49"/>
      <c r="Q1420" s="49">
        <f t="shared" si="49"/>
        <v>0</v>
      </c>
      <c r="R1420" s="24"/>
      <c r="S1420" s="66"/>
      <c r="T1420" s="56" t="e">
        <f>IF(ISBLANK(VLOOKUP($E1420,'Product Master'!B:F,5,FALSE)),"-",(VLOOKUP($E1420,'Product Master'!B:F,5,FALSE)))</f>
        <v>#N/A</v>
      </c>
      <c r="U1420" s="140"/>
    </row>
    <row r="1421" spans="1:21" ht="15">
      <c r="A1421" s="24">
        <f t="shared" si="48"/>
        <v>1420</v>
      </c>
      <c r="B1421" s="25"/>
      <c r="C1421" s="55" t="str">
        <f>IFERROR(VLOOKUP($E1421,'Product Master'!B:E,2,),"Enter Data in Product Master")</f>
        <v>Enter Data in Product Master</v>
      </c>
      <c r="D1421" s="24" t="e">
        <f>VLOOKUP(E1421,'Product Master'!B:G,6,)</f>
        <v>#N/A</v>
      </c>
      <c r="E1421" s="24"/>
      <c r="F1421" s="24" t="s">
        <v>47</v>
      </c>
      <c r="G1421" s="24" t="str">
        <f>IFERROR(VLOOKUP(E1421,'Product Master'!B:E,3,),"-")</f>
        <v>-</v>
      </c>
      <c r="H1421" s="24" t="str">
        <f>IFERROR(VLOOKUP($E1421,'Product Master'!B:E,4,),"-")</f>
        <v>-</v>
      </c>
      <c r="I1421" s="24"/>
      <c r="J1421" s="25"/>
      <c r="K1421" s="67"/>
      <c r="L1421" s="24"/>
      <c r="M1421" s="24"/>
      <c r="N1421" s="24"/>
      <c r="O1421" s="24"/>
      <c r="P1421" s="49"/>
      <c r="Q1421" s="49">
        <f t="shared" si="49"/>
        <v>0</v>
      </c>
      <c r="R1421" s="24"/>
      <c r="S1421" s="66"/>
      <c r="T1421" s="56" t="e">
        <f>IF(ISBLANK(VLOOKUP($E1421,'Product Master'!B:F,5,FALSE)),"-",(VLOOKUP($E1421,'Product Master'!B:F,5,FALSE)))</f>
        <v>#N/A</v>
      </c>
      <c r="U1421" s="140"/>
    </row>
    <row r="1422" spans="1:21" ht="15">
      <c r="A1422" s="24">
        <f t="shared" si="48"/>
        <v>1421</v>
      </c>
      <c r="B1422" s="25"/>
      <c r="C1422" s="55" t="str">
        <f>IFERROR(VLOOKUP($E1422,'Product Master'!B:E,2,),"Enter Data in Product Master")</f>
        <v>Enter Data in Product Master</v>
      </c>
      <c r="D1422" s="24" t="e">
        <f>VLOOKUP(E1422,'Product Master'!B:G,6,)</f>
        <v>#N/A</v>
      </c>
      <c r="E1422" s="24"/>
      <c r="F1422" s="24" t="s">
        <v>47</v>
      </c>
      <c r="G1422" s="24" t="str">
        <f>IFERROR(VLOOKUP(E1422,'Product Master'!B:E,3,),"-")</f>
        <v>-</v>
      </c>
      <c r="H1422" s="24" t="str">
        <f>IFERROR(VLOOKUP($E1422,'Product Master'!B:E,4,),"-")</f>
        <v>-</v>
      </c>
      <c r="I1422" s="24"/>
      <c r="J1422" s="25"/>
      <c r="K1422" s="67"/>
      <c r="L1422" s="24"/>
      <c r="M1422" s="24"/>
      <c r="N1422" s="24"/>
      <c r="O1422" s="24"/>
      <c r="P1422" s="49"/>
      <c r="Q1422" s="49">
        <f t="shared" si="49"/>
        <v>0</v>
      </c>
      <c r="R1422" s="24"/>
      <c r="S1422" s="66"/>
      <c r="T1422" s="56" t="e">
        <f>IF(ISBLANK(VLOOKUP($E1422,'Product Master'!B:F,5,FALSE)),"-",(VLOOKUP($E1422,'Product Master'!B:F,5,FALSE)))</f>
        <v>#N/A</v>
      </c>
      <c r="U1422" s="140"/>
    </row>
    <row r="1423" spans="1:21" ht="15">
      <c r="A1423" s="24">
        <f t="shared" si="48"/>
        <v>1422</v>
      </c>
      <c r="B1423" s="25"/>
      <c r="C1423" s="55" t="str">
        <f>IFERROR(VLOOKUP($E1423,'Product Master'!B:E,2,),"Enter Data in Product Master")</f>
        <v>Enter Data in Product Master</v>
      </c>
      <c r="D1423" s="24" t="e">
        <f>VLOOKUP(E1423,'Product Master'!B:G,6,)</f>
        <v>#N/A</v>
      </c>
      <c r="E1423" s="24"/>
      <c r="F1423" s="24" t="s">
        <v>47</v>
      </c>
      <c r="G1423" s="24" t="str">
        <f>IFERROR(VLOOKUP(E1423,'Product Master'!B:E,3,),"-")</f>
        <v>-</v>
      </c>
      <c r="H1423" s="24" t="str">
        <f>IFERROR(VLOOKUP($E1423,'Product Master'!B:E,4,),"-")</f>
        <v>-</v>
      </c>
      <c r="I1423" s="24"/>
      <c r="J1423" s="25"/>
      <c r="K1423" s="67"/>
      <c r="L1423" s="24"/>
      <c r="M1423" s="24"/>
      <c r="N1423" s="24"/>
      <c r="O1423" s="24"/>
      <c r="P1423" s="49"/>
      <c r="Q1423" s="49">
        <f t="shared" si="49"/>
        <v>0</v>
      </c>
      <c r="R1423" s="24"/>
      <c r="S1423" s="66"/>
      <c r="T1423" s="56" t="e">
        <f>IF(ISBLANK(VLOOKUP($E1423,'Product Master'!B:F,5,FALSE)),"-",(VLOOKUP($E1423,'Product Master'!B:F,5,FALSE)))</f>
        <v>#N/A</v>
      </c>
      <c r="U1423" s="140"/>
    </row>
    <row r="1424" spans="1:21" ht="15">
      <c r="A1424" s="24">
        <f t="shared" si="48"/>
        <v>1423</v>
      </c>
      <c r="B1424" s="25"/>
      <c r="C1424" s="55" t="str">
        <f>IFERROR(VLOOKUP($E1424,'Product Master'!B:E,2,),"Enter Data in Product Master")</f>
        <v>Enter Data in Product Master</v>
      </c>
      <c r="D1424" s="24" t="e">
        <f>VLOOKUP(E1424,'Product Master'!B:G,6,)</f>
        <v>#N/A</v>
      </c>
      <c r="E1424" s="24"/>
      <c r="F1424" s="24" t="s">
        <v>47</v>
      </c>
      <c r="G1424" s="24" t="str">
        <f>IFERROR(VLOOKUP(E1424,'Product Master'!B:E,3,),"-")</f>
        <v>-</v>
      </c>
      <c r="H1424" s="24" t="str">
        <f>IFERROR(VLOOKUP($E1424,'Product Master'!B:E,4,),"-")</f>
        <v>-</v>
      </c>
      <c r="I1424" s="24"/>
      <c r="J1424" s="25"/>
      <c r="K1424" s="67"/>
      <c r="L1424" s="24"/>
      <c r="M1424" s="24"/>
      <c r="N1424" s="24"/>
      <c r="O1424" s="24"/>
      <c r="P1424" s="49"/>
      <c r="Q1424" s="49">
        <f t="shared" si="49"/>
        <v>0</v>
      </c>
      <c r="R1424" s="24"/>
      <c r="S1424" s="66"/>
      <c r="T1424" s="56" t="e">
        <f>IF(ISBLANK(VLOOKUP($E1424,'Product Master'!B:F,5,FALSE)),"-",(VLOOKUP($E1424,'Product Master'!B:F,5,FALSE)))</f>
        <v>#N/A</v>
      </c>
      <c r="U1424" s="140"/>
    </row>
    <row r="1425" spans="1:21" ht="15">
      <c r="A1425" s="24">
        <f t="shared" si="48"/>
        <v>1424</v>
      </c>
      <c r="B1425" s="25"/>
      <c r="C1425" s="55" t="str">
        <f>IFERROR(VLOOKUP($E1425,'Product Master'!B:E,2,),"Enter Data in Product Master")</f>
        <v>Enter Data in Product Master</v>
      </c>
      <c r="D1425" s="24" t="e">
        <f>VLOOKUP(E1425,'Product Master'!B:G,6,)</f>
        <v>#N/A</v>
      </c>
      <c r="E1425" s="24"/>
      <c r="F1425" s="24" t="s">
        <v>47</v>
      </c>
      <c r="G1425" s="24" t="str">
        <f>IFERROR(VLOOKUP(E1425,'Product Master'!B:E,3,),"-")</f>
        <v>-</v>
      </c>
      <c r="H1425" s="24" t="str">
        <f>IFERROR(VLOOKUP($E1425,'Product Master'!B:E,4,),"-")</f>
        <v>-</v>
      </c>
      <c r="I1425" s="24"/>
      <c r="J1425" s="25"/>
      <c r="K1425" s="67"/>
      <c r="L1425" s="24"/>
      <c r="M1425" s="24"/>
      <c r="N1425" s="24"/>
      <c r="O1425" s="24"/>
      <c r="P1425" s="49"/>
      <c r="Q1425" s="49">
        <f t="shared" si="49"/>
        <v>0</v>
      </c>
      <c r="R1425" s="24"/>
      <c r="S1425" s="66"/>
      <c r="T1425" s="56" t="e">
        <f>IF(ISBLANK(VLOOKUP($E1425,'Product Master'!B:F,5,FALSE)),"-",(VLOOKUP($E1425,'Product Master'!B:F,5,FALSE)))</f>
        <v>#N/A</v>
      </c>
      <c r="U1425" s="140"/>
    </row>
    <row r="1426" spans="1:21" ht="15">
      <c r="A1426" s="24">
        <f t="shared" si="48"/>
        <v>1425</v>
      </c>
      <c r="B1426" s="25"/>
      <c r="C1426" s="55" t="str">
        <f>IFERROR(VLOOKUP($E1426,'Product Master'!B:E,2,),"Enter Data in Product Master")</f>
        <v>Enter Data in Product Master</v>
      </c>
      <c r="D1426" s="24" t="e">
        <f>VLOOKUP(E1426,'Product Master'!B:G,6,)</f>
        <v>#N/A</v>
      </c>
      <c r="E1426" s="24"/>
      <c r="F1426" s="24" t="s">
        <v>47</v>
      </c>
      <c r="G1426" s="24" t="str">
        <f>IFERROR(VLOOKUP(E1426,'Product Master'!B:E,3,),"-")</f>
        <v>-</v>
      </c>
      <c r="H1426" s="24" t="str">
        <f>IFERROR(VLOOKUP($E1426,'Product Master'!B:E,4,),"-")</f>
        <v>-</v>
      </c>
      <c r="I1426" s="24"/>
      <c r="J1426" s="25"/>
      <c r="K1426" s="67"/>
      <c r="L1426" s="24"/>
      <c r="M1426" s="24"/>
      <c r="N1426" s="24"/>
      <c r="O1426" s="24"/>
      <c r="P1426" s="49"/>
      <c r="Q1426" s="49">
        <f t="shared" si="49"/>
        <v>0</v>
      </c>
      <c r="R1426" s="24"/>
      <c r="S1426" s="66"/>
      <c r="T1426" s="56" t="e">
        <f>IF(ISBLANK(VLOOKUP($E1426,'Product Master'!B:F,5,FALSE)),"-",(VLOOKUP($E1426,'Product Master'!B:F,5,FALSE)))</f>
        <v>#N/A</v>
      </c>
      <c r="U1426" s="140"/>
    </row>
    <row r="1427" spans="1:21" ht="15">
      <c r="A1427" s="24">
        <f t="shared" si="48"/>
        <v>1426</v>
      </c>
      <c r="B1427" s="25"/>
      <c r="C1427" s="55" t="str">
        <f>IFERROR(VLOOKUP($E1427,'Product Master'!B:E,2,),"Enter Data in Product Master")</f>
        <v>Enter Data in Product Master</v>
      </c>
      <c r="D1427" s="24" t="e">
        <f>VLOOKUP(E1427,'Product Master'!B:G,6,)</f>
        <v>#N/A</v>
      </c>
      <c r="E1427" s="24"/>
      <c r="F1427" s="24" t="s">
        <v>47</v>
      </c>
      <c r="G1427" s="24" t="str">
        <f>IFERROR(VLOOKUP(E1427,'Product Master'!B:E,3,),"-")</f>
        <v>-</v>
      </c>
      <c r="H1427" s="24" t="str">
        <f>IFERROR(VLOOKUP($E1427,'Product Master'!B:E,4,),"-")</f>
        <v>-</v>
      </c>
      <c r="I1427" s="24"/>
      <c r="J1427" s="25"/>
      <c r="K1427" s="67"/>
      <c r="L1427" s="24"/>
      <c r="M1427" s="24"/>
      <c r="N1427" s="24"/>
      <c r="O1427" s="24"/>
      <c r="P1427" s="49"/>
      <c r="Q1427" s="49">
        <f t="shared" si="49"/>
        <v>0</v>
      </c>
      <c r="R1427" s="24"/>
      <c r="S1427" s="66"/>
      <c r="T1427" s="56" t="e">
        <f>IF(ISBLANK(VLOOKUP($E1427,'Product Master'!B:F,5,FALSE)),"-",(VLOOKUP($E1427,'Product Master'!B:F,5,FALSE)))</f>
        <v>#N/A</v>
      </c>
      <c r="U1427" s="140"/>
    </row>
    <row r="1428" spans="1:21" ht="15">
      <c r="A1428" s="24">
        <f t="shared" si="48"/>
        <v>1427</v>
      </c>
      <c r="B1428" s="25"/>
      <c r="C1428" s="55" t="str">
        <f>IFERROR(VLOOKUP($E1428,'Product Master'!B:E,2,),"Enter Data in Product Master")</f>
        <v>Enter Data in Product Master</v>
      </c>
      <c r="D1428" s="24" t="e">
        <f>VLOOKUP(E1428,'Product Master'!B:G,6,)</f>
        <v>#N/A</v>
      </c>
      <c r="E1428" s="24"/>
      <c r="F1428" s="24" t="s">
        <v>47</v>
      </c>
      <c r="G1428" s="24" t="str">
        <f>IFERROR(VLOOKUP(E1428,'Product Master'!B:E,3,),"-")</f>
        <v>-</v>
      </c>
      <c r="H1428" s="24" t="str">
        <f>IFERROR(VLOOKUP($E1428,'Product Master'!B:E,4,),"-")</f>
        <v>-</v>
      </c>
      <c r="I1428" s="24"/>
      <c r="J1428" s="25"/>
      <c r="K1428" s="67"/>
      <c r="L1428" s="24"/>
      <c r="M1428" s="24"/>
      <c r="N1428" s="24"/>
      <c r="O1428" s="24"/>
      <c r="P1428" s="49"/>
      <c r="Q1428" s="49">
        <f t="shared" si="49"/>
        <v>0</v>
      </c>
      <c r="R1428" s="24"/>
      <c r="S1428" s="66"/>
      <c r="T1428" s="56" t="e">
        <f>IF(ISBLANK(VLOOKUP($E1428,'Product Master'!B:F,5,FALSE)),"-",(VLOOKUP($E1428,'Product Master'!B:F,5,FALSE)))</f>
        <v>#N/A</v>
      </c>
      <c r="U1428" s="140"/>
    </row>
    <row r="1429" spans="1:21" ht="15">
      <c r="A1429" s="24">
        <f t="shared" si="48"/>
        <v>1428</v>
      </c>
      <c r="B1429" s="25"/>
      <c r="C1429" s="55" t="str">
        <f>IFERROR(VLOOKUP($E1429,'Product Master'!B:E,2,),"Enter Data in Product Master")</f>
        <v>Enter Data in Product Master</v>
      </c>
      <c r="D1429" s="24" t="e">
        <f>VLOOKUP(E1429,'Product Master'!B:G,6,)</f>
        <v>#N/A</v>
      </c>
      <c r="E1429" s="24"/>
      <c r="F1429" s="24" t="s">
        <v>47</v>
      </c>
      <c r="G1429" s="24" t="str">
        <f>IFERROR(VLOOKUP(E1429,'Product Master'!B:E,3,),"-")</f>
        <v>-</v>
      </c>
      <c r="H1429" s="24" t="str">
        <f>IFERROR(VLOOKUP($E1429,'Product Master'!B:E,4,),"-")</f>
        <v>-</v>
      </c>
      <c r="I1429" s="24"/>
      <c r="J1429" s="25"/>
      <c r="K1429" s="67"/>
      <c r="L1429" s="24"/>
      <c r="M1429" s="24"/>
      <c r="N1429" s="24"/>
      <c r="O1429" s="24"/>
      <c r="P1429" s="49"/>
      <c r="Q1429" s="49">
        <f t="shared" si="49"/>
        <v>0</v>
      </c>
      <c r="R1429" s="24"/>
      <c r="S1429" s="66"/>
      <c r="T1429" s="56" t="e">
        <f>IF(ISBLANK(VLOOKUP($E1429,'Product Master'!B:F,5,FALSE)),"-",(VLOOKUP($E1429,'Product Master'!B:F,5,FALSE)))</f>
        <v>#N/A</v>
      </c>
      <c r="U1429" s="140"/>
    </row>
    <row r="1430" spans="1:21" ht="15">
      <c r="A1430" s="24">
        <f t="shared" si="48"/>
        <v>1429</v>
      </c>
      <c r="B1430" s="25"/>
      <c r="C1430" s="55" t="str">
        <f>IFERROR(VLOOKUP($E1430,'Product Master'!B:E,2,),"Enter Data in Product Master")</f>
        <v>Enter Data in Product Master</v>
      </c>
      <c r="D1430" s="24" t="e">
        <f>VLOOKUP(E1430,'Product Master'!B:G,6,)</f>
        <v>#N/A</v>
      </c>
      <c r="E1430" s="24"/>
      <c r="F1430" s="24" t="s">
        <v>47</v>
      </c>
      <c r="G1430" s="24" t="str">
        <f>IFERROR(VLOOKUP(E1430,'Product Master'!B:E,3,),"-")</f>
        <v>-</v>
      </c>
      <c r="H1430" s="24" t="str">
        <f>IFERROR(VLOOKUP($E1430,'Product Master'!B:E,4,),"-")</f>
        <v>-</v>
      </c>
      <c r="I1430" s="24"/>
      <c r="J1430" s="25"/>
      <c r="K1430" s="67"/>
      <c r="L1430" s="24"/>
      <c r="M1430" s="24"/>
      <c r="N1430" s="24"/>
      <c r="O1430" s="24"/>
      <c r="P1430" s="49"/>
      <c r="Q1430" s="49">
        <f t="shared" si="49"/>
        <v>0</v>
      </c>
      <c r="R1430" s="24"/>
      <c r="S1430" s="66"/>
      <c r="T1430" s="56" t="e">
        <f>IF(ISBLANK(VLOOKUP($E1430,'Product Master'!B:F,5,FALSE)),"-",(VLOOKUP($E1430,'Product Master'!B:F,5,FALSE)))</f>
        <v>#N/A</v>
      </c>
      <c r="U1430" s="140"/>
    </row>
    <row r="1431" spans="1:21" ht="15">
      <c r="A1431" s="24">
        <f t="shared" si="48"/>
        <v>1430</v>
      </c>
      <c r="B1431" s="25"/>
      <c r="C1431" s="55" t="str">
        <f>IFERROR(VLOOKUP($E1431,'Product Master'!B:E,2,),"Enter Data in Product Master")</f>
        <v>Enter Data in Product Master</v>
      </c>
      <c r="D1431" s="24" t="e">
        <f>VLOOKUP(E1431,'Product Master'!B:G,6,)</f>
        <v>#N/A</v>
      </c>
      <c r="E1431" s="24"/>
      <c r="F1431" s="24" t="s">
        <v>47</v>
      </c>
      <c r="G1431" s="24" t="str">
        <f>IFERROR(VLOOKUP(E1431,'Product Master'!B:E,3,),"-")</f>
        <v>-</v>
      </c>
      <c r="H1431" s="24" t="str">
        <f>IFERROR(VLOOKUP($E1431,'Product Master'!B:E,4,),"-")</f>
        <v>-</v>
      </c>
      <c r="I1431" s="24"/>
      <c r="J1431" s="25"/>
      <c r="K1431" s="67"/>
      <c r="L1431" s="24"/>
      <c r="M1431" s="24"/>
      <c r="N1431" s="24"/>
      <c r="O1431" s="24"/>
      <c r="P1431" s="49"/>
      <c r="Q1431" s="49">
        <f t="shared" si="49"/>
        <v>0</v>
      </c>
      <c r="R1431" s="24"/>
      <c r="S1431" s="66"/>
      <c r="T1431" s="56" t="e">
        <f>IF(ISBLANK(VLOOKUP($E1431,'Product Master'!B:F,5,FALSE)),"-",(VLOOKUP($E1431,'Product Master'!B:F,5,FALSE)))</f>
        <v>#N/A</v>
      </c>
      <c r="U1431" s="140"/>
    </row>
    <row r="1432" spans="1:21" ht="15">
      <c r="A1432" s="24">
        <f t="shared" si="48"/>
        <v>1431</v>
      </c>
      <c r="B1432" s="25"/>
      <c r="C1432" s="55" t="str">
        <f>IFERROR(VLOOKUP($E1432,'Product Master'!B:E,2,),"Enter Data in Product Master")</f>
        <v>Enter Data in Product Master</v>
      </c>
      <c r="D1432" s="24" t="e">
        <f>VLOOKUP(E1432,'Product Master'!B:G,6,)</f>
        <v>#N/A</v>
      </c>
      <c r="E1432" s="24"/>
      <c r="F1432" s="24" t="s">
        <v>47</v>
      </c>
      <c r="G1432" s="24" t="str">
        <f>IFERROR(VLOOKUP(E1432,'Product Master'!B:E,3,),"-")</f>
        <v>-</v>
      </c>
      <c r="H1432" s="24" t="str">
        <f>IFERROR(VLOOKUP($E1432,'Product Master'!B:E,4,),"-")</f>
        <v>-</v>
      </c>
      <c r="I1432" s="24"/>
      <c r="J1432" s="25"/>
      <c r="K1432" s="67"/>
      <c r="L1432" s="24"/>
      <c r="M1432" s="24"/>
      <c r="N1432" s="24"/>
      <c r="O1432" s="24"/>
      <c r="P1432" s="49"/>
      <c r="Q1432" s="49">
        <f t="shared" si="49"/>
        <v>0</v>
      </c>
      <c r="R1432" s="24"/>
      <c r="S1432" s="66"/>
      <c r="T1432" s="56" t="e">
        <f>IF(ISBLANK(VLOOKUP($E1432,'Product Master'!B:F,5,FALSE)),"-",(VLOOKUP($E1432,'Product Master'!B:F,5,FALSE)))</f>
        <v>#N/A</v>
      </c>
      <c r="U1432" s="140"/>
    </row>
    <row r="1433" spans="1:21" ht="15">
      <c r="A1433" s="24">
        <f t="shared" si="48"/>
        <v>1432</v>
      </c>
      <c r="B1433" s="25"/>
      <c r="C1433" s="55" t="str">
        <f>IFERROR(VLOOKUP($E1433,'Product Master'!B:E,2,),"Enter Data in Product Master")</f>
        <v>Enter Data in Product Master</v>
      </c>
      <c r="D1433" s="24" t="e">
        <f>VLOOKUP(E1433,'Product Master'!B:G,6,)</f>
        <v>#N/A</v>
      </c>
      <c r="E1433" s="24"/>
      <c r="F1433" s="24" t="s">
        <v>47</v>
      </c>
      <c r="G1433" s="24" t="str">
        <f>IFERROR(VLOOKUP(E1433,'Product Master'!B:E,3,),"-")</f>
        <v>-</v>
      </c>
      <c r="H1433" s="24" t="str">
        <f>IFERROR(VLOOKUP($E1433,'Product Master'!B:E,4,),"-")</f>
        <v>-</v>
      </c>
      <c r="I1433" s="24"/>
      <c r="J1433" s="25"/>
      <c r="K1433" s="67"/>
      <c r="L1433" s="24"/>
      <c r="M1433" s="24"/>
      <c r="N1433" s="24"/>
      <c r="O1433" s="24"/>
      <c r="P1433" s="49"/>
      <c r="Q1433" s="49">
        <f t="shared" si="49"/>
        <v>0</v>
      </c>
      <c r="R1433" s="24"/>
      <c r="S1433" s="66"/>
      <c r="T1433" s="56" t="e">
        <f>IF(ISBLANK(VLOOKUP($E1433,'Product Master'!B:F,5,FALSE)),"-",(VLOOKUP($E1433,'Product Master'!B:F,5,FALSE)))</f>
        <v>#N/A</v>
      </c>
      <c r="U1433" s="140"/>
    </row>
    <row r="1434" spans="1:21" ht="15">
      <c r="A1434" s="24">
        <f t="shared" si="48"/>
        <v>1433</v>
      </c>
      <c r="B1434" s="25"/>
      <c r="C1434" s="55" t="str">
        <f>IFERROR(VLOOKUP($E1434,'Product Master'!B:E,2,),"Enter Data in Product Master")</f>
        <v>Enter Data in Product Master</v>
      </c>
      <c r="D1434" s="24" t="e">
        <f>VLOOKUP(E1434,'Product Master'!B:G,6,)</f>
        <v>#N/A</v>
      </c>
      <c r="E1434" s="24"/>
      <c r="F1434" s="24" t="s">
        <v>47</v>
      </c>
      <c r="G1434" s="24" t="str">
        <f>IFERROR(VLOOKUP(E1434,'Product Master'!B:E,3,),"-")</f>
        <v>-</v>
      </c>
      <c r="H1434" s="24" t="str">
        <f>IFERROR(VLOOKUP($E1434,'Product Master'!B:E,4,),"-")</f>
        <v>-</v>
      </c>
      <c r="I1434" s="24"/>
      <c r="J1434" s="25"/>
      <c r="K1434" s="67"/>
      <c r="L1434" s="24"/>
      <c r="M1434" s="24"/>
      <c r="N1434" s="24"/>
      <c r="O1434" s="24"/>
      <c r="P1434" s="49"/>
      <c r="Q1434" s="49">
        <f t="shared" si="49"/>
        <v>0</v>
      </c>
      <c r="R1434" s="24"/>
      <c r="S1434" s="66"/>
      <c r="T1434" s="56" t="e">
        <f>IF(ISBLANK(VLOOKUP($E1434,'Product Master'!B:F,5,FALSE)),"-",(VLOOKUP($E1434,'Product Master'!B:F,5,FALSE)))</f>
        <v>#N/A</v>
      </c>
      <c r="U1434" s="140"/>
    </row>
    <row r="1435" spans="1:21" ht="15">
      <c r="A1435" s="24">
        <f t="shared" si="48"/>
        <v>1434</v>
      </c>
      <c r="B1435" s="25"/>
      <c r="C1435" s="55" t="str">
        <f>IFERROR(VLOOKUP($E1435,'Product Master'!B:E,2,),"Enter Data in Product Master")</f>
        <v>Enter Data in Product Master</v>
      </c>
      <c r="D1435" s="24" t="e">
        <f>VLOOKUP(E1435,'Product Master'!B:G,6,)</f>
        <v>#N/A</v>
      </c>
      <c r="E1435" s="24"/>
      <c r="F1435" s="24" t="s">
        <v>47</v>
      </c>
      <c r="G1435" s="24" t="str">
        <f>IFERROR(VLOOKUP(E1435,'Product Master'!B:E,3,),"-")</f>
        <v>-</v>
      </c>
      <c r="H1435" s="24" t="str">
        <f>IFERROR(VLOOKUP($E1435,'Product Master'!B:E,4,),"-")</f>
        <v>-</v>
      </c>
      <c r="I1435" s="24"/>
      <c r="J1435" s="25"/>
      <c r="K1435" s="67"/>
      <c r="L1435" s="24"/>
      <c r="M1435" s="24"/>
      <c r="N1435" s="24"/>
      <c r="O1435" s="24"/>
      <c r="P1435" s="49"/>
      <c r="Q1435" s="49">
        <f t="shared" si="49"/>
        <v>0</v>
      </c>
      <c r="R1435" s="24"/>
      <c r="S1435" s="66"/>
      <c r="T1435" s="56" t="e">
        <f>IF(ISBLANK(VLOOKUP($E1435,'Product Master'!B:F,5,FALSE)),"-",(VLOOKUP($E1435,'Product Master'!B:F,5,FALSE)))</f>
        <v>#N/A</v>
      </c>
      <c r="U1435" s="140"/>
    </row>
    <row r="1436" spans="1:21" ht="15">
      <c r="A1436" s="24">
        <f t="shared" si="48"/>
        <v>1435</v>
      </c>
      <c r="B1436" s="25"/>
      <c r="C1436" s="55" t="str">
        <f>IFERROR(VLOOKUP($E1436,'Product Master'!B:E,2,),"Enter Data in Product Master")</f>
        <v>Enter Data in Product Master</v>
      </c>
      <c r="D1436" s="24" t="e">
        <f>VLOOKUP(E1436,'Product Master'!B:G,6,)</f>
        <v>#N/A</v>
      </c>
      <c r="E1436" s="24"/>
      <c r="F1436" s="24" t="s">
        <v>47</v>
      </c>
      <c r="G1436" s="24" t="str">
        <f>IFERROR(VLOOKUP(E1436,'Product Master'!B:E,3,),"-")</f>
        <v>-</v>
      </c>
      <c r="H1436" s="24" t="str">
        <f>IFERROR(VLOOKUP($E1436,'Product Master'!B:E,4,),"-")</f>
        <v>-</v>
      </c>
      <c r="I1436" s="24"/>
      <c r="J1436" s="25"/>
      <c r="K1436" s="67"/>
      <c r="L1436" s="24"/>
      <c r="M1436" s="24"/>
      <c r="N1436" s="24"/>
      <c r="O1436" s="24"/>
      <c r="P1436" s="49"/>
      <c r="Q1436" s="49">
        <f t="shared" si="49"/>
        <v>0</v>
      </c>
      <c r="R1436" s="24"/>
      <c r="S1436" s="66"/>
      <c r="T1436" s="56" t="e">
        <f>IF(ISBLANK(VLOOKUP($E1436,'Product Master'!B:F,5,FALSE)),"-",(VLOOKUP($E1436,'Product Master'!B:F,5,FALSE)))</f>
        <v>#N/A</v>
      </c>
      <c r="U1436" s="140"/>
    </row>
    <row r="1437" spans="1:21" ht="15">
      <c r="A1437" s="24">
        <f t="shared" si="48"/>
        <v>1436</v>
      </c>
      <c r="B1437" s="25"/>
      <c r="C1437" s="55" t="str">
        <f>IFERROR(VLOOKUP($E1437,'Product Master'!B:E,2,),"Enter Data in Product Master")</f>
        <v>Enter Data in Product Master</v>
      </c>
      <c r="D1437" s="24" t="e">
        <f>VLOOKUP(E1437,'Product Master'!B:G,6,)</f>
        <v>#N/A</v>
      </c>
      <c r="E1437" s="24"/>
      <c r="F1437" s="24" t="s">
        <v>47</v>
      </c>
      <c r="G1437" s="24" t="str">
        <f>IFERROR(VLOOKUP(E1437,'Product Master'!B:E,3,),"-")</f>
        <v>-</v>
      </c>
      <c r="H1437" s="24" t="str">
        <f>IFERROR(VLOOKUP($E1437,'Product Master'!B:E,4,),"-")</f>
        <v>-</v>
      </c>
      <c r="I1437" s="24"/>
      <c r="J1437" s="25"/>
      <c r="K1437" s="67"/>
      <c r="L1437" s="24"/>
      <c r="M1437" s="24"/>
      <c r="N1437" s="24"/>
      <c r="O1437" s="24"/>
      <c r="P1437" s="49"/>
      <c r="Q1437" s="49">
        <f t="shared" si="49"/>
        <v>0</v>
      </c>
      <c r="R1437" s="24"/>
      <c r="S1437" s="66"/>
      <c r="T1437" s="56" t="e">
        <f>IF(ISBLANK(VLOOKUP($E1437,'Product Master'!B:F,5,FALSE)),"-",(VLOOKUP($E1437,'Product Master'!B:F,5,FALSE)))</f>
        <v>#N/A</v>
      </c>
      <c r="U1437" s="140"/>
    </row>
    <row r="1438" spans="1:21" ht="15">
      <c r="A1438" s="24">
        <f t="shared" si="48"/>
        <v>1437</v>
      </c>
      <c r="B1438" s="25"/>
      <c r="C1438" s="55" t="str">
        <f>IFERROR(VLOOKUP($E1438,'Product Master'!B:E,2,),"Enter Data in Product Master")</f>
        <v>Enter Data in Product Master</v>
      </c>
      <c r="D1438" s="24" t="e">
        <f>VLOOKUP(E1438,'Product Master'!B:G,6,)</f>
        <v>#N/A</v>
      </c>
      <c r="E1438" s="24"/>
      <c r="F1438" s="24" t="s">
        <v>47</v>
      </c>
      <c r="G1438" s="24" t="str">
        <f>IFERROR(VLOOKUP(E1438,'Product Master'!B:E,3,),"-")</f>
        <v>-</v>
      </c>
      <c r="H1438" s="24" t="str">
        <f>IFERROR(VLOOKUP($E1438,'Product Master'!B:E,4,),"-")</f>
        <v>-</v>
      </c>
      <c r="I1438" s="24"/>
      <c r="J1438" s="25"/>
      <c r="K1438" s="67"/>
      <c r="L1438" s="24"/>
      <c r="M1438" s="24"/>
      <c r="N1438" s="24"/>
      <c r="O1438" s="24"/>
      <c r="P1438" s="49"/>
      <c r="Q1438" s="49">
        <f t="shared" si="49"/>
        <v>0</v>
      </c>
      <c r="R1438" s="24"/>
      <c r="S1438" s="66"/>
      <c r="T1438" s="56" t="e">
        <f>IF(ISBLANK(VLOOKUP($E1438,'Product Master'!B:F,5,FALSE)),"-",(VLOOKUP($E1438,'Product Master'!B:F,5,FALSE)))</f>
        <v>#N/A</v>
      </c>
      <c r="U1438" s="140"/>
    </row>
    <row r="1439" spans="1:21" ht="15">
      <c r="A1439" s="24">
        <f t="shared" si="48"/>
        <v>1438</v>
      </c>
      <c r="B1439" s="25"/>
      <c r="C1439" s="55" t="str">
        <f>IFERROR(VLOOKUP($E1439,'Product Master'!B:E,2,),"Enter Data in Product Master")</f>
        <v>Enter Data in Product Master</v>
      </c>
      <c r="D1439" s="24" t="e">
        <f>VLOOKUP(E1439,'Product Master'!B:G,6,)</f>
        <v>#N/A</v>
      </c>
      <c r="E1439" s="24"/>
      <c r="F1439" s="24" t="s">
        <v>47</v>
      </c>
      <c r="G1439" s="24" t="str">
        <f>IFERROR(VLOOKUP(E1439,'Product Master'!B:E,3,),"-")</f>
        <v>-</v>
      </c>
      <c r="H1439" s="24" t="str">
        <f>IFERROR(VLOOKUP($E1439,'Product Master'!B:E,4,),"-")</f>
        <v>-</v>
      </c>
      <c r="I1439" s="24"/>
      <c r="J1439" s="25"/>
      <c r="K1439" s="67"/>
      <c r="L1439" s="24"/>
      <c r="M1439" s="24"/>
      <c r="N1439" s="24"/>
      <c r="O1439" s="24"/>
      <c r="P1439" s="49"/>
      <c r="Q1439" s="49">
        <f t="shared" si="49"/>
        <v>0</v>
      </c>
      <c r="R1439" s="24"/>
      <c r="S1439" s="66"/>
      <c r="T1439" s="56" t="e">
        <f>IF(ISBLANK(VLOOKUP($E1439,'Product Master'!B:F,5,FALSE)),"-",(VLOOKUP($E1439,'Product Master'!B:F,5,FALSE)))</f>
        <v>#N/A</v>
      </c>
      <c r="U1439" s="140"/>
    </row>
    <row r="1440" spans="1:21" ht="15">
      <c r="A1440" s="24">
        <f t="shared" si="48"/>
        <v>1439</v>
      </c>
      <c r="B1440" s="25"/>
      <c r="C1440" s="55" t="str">
        <f>IFERROR(VLOOKUP($E1440,'Product Master'!B:E,2,),"Enter Data in Product Master")</f>
        <v>Enter Data in Product Master</v>
      </c>
      <c r="D1440" s="24" t="e">
        <f>VLOOKUP(E1440,'Product Master'!B:G,6,)</f>
        <v>#N/A</v>
      </c>
      <c r="E1440" s="24"/>
      <c r="F1440" s="24" t="s">
        <v>47</v>
      </c>
      <c r="G1440" s="24" t="str">
        <f>IFERROR(VLOOKUP(E1440,'Product Master'!B:E,3,),"-")</f>
        <v>-</v>
      </c>
      <c r="H1440" s="24" t="str">
        <f>IFERROR(VLOOKUP($E1440,'Product Master'!B:E,4,),"-")</f>
        <v>-</v>
      </c>
      <c r="I1440" s="24"/>
      <c r="J1440" s="25"/>
      <c r="K1440" s="67"/>
      <c r="L1440" s="24"/>
      <c r="M1440" s="24"/>
      <c r="N1440" s="24"/>
      <c r="O1440" s="24"/>
      <c r="P1440" s="49"/>
      <c r="Q1440" s="49">
        <f t="shared" si="49"/>
        <v>0</v>
      </c>
      <c r="R1440" s="24"/>
      <c r="S1440" s="66"/>
      <c r="T1440" s="56" t="e">
        <f>IF(ISBLANK(VLOOKUP($E1440,'Product Master'!B:F,5,FALSE)),"-",(VLOOKUP($E1440,'Product Master'!B:F,5,FALSE)))</f>
        <v>#N/A</v>
      </c>
      <c r="U1440" s="140"/>
    </row>
    <row r="1441" spans="1:21" ht="15">
      <c r="A1441" s="24">
        <f t="shared" si="48"/>
        <v>1440</v>
      </c>
      <c r="B1441" s="25"/>
      <c r="C1441" s="55" t="str">
        <f>IFERROR(VLOOKUP($E1441,'Product Master'!B:E,2,),"Enter Data in Product Master")</f>
        <v>Enter Data in Product Master</v>
      </c>
      <c r="D1441" s="24" t="e">
        <f>VLOOKUP(E1441,'Product Master'!B:G,6,)</f>
        <v>#N/A</v>
      </c>
      <c r="E1441" s="24"/>
      <c r="F1441" s="24" t="s">
        <v>47</v>
      </c>
      <c r="G1441" s="24" t="str">
        <f>IFERROR(VLOOKUP(E1441,'Product Master'!B:E,3,),"-")</f>
        <v>-</v>
      </c>
      <c r="H1441" s="24" t="str">
        <f>IFERROR(VLOOKUP($E1441,'Product Master'!B:E,4,),"-")</f>
        <v>-</v>
      </c>
      <c r="I1441" s="24"/>
      <c r="J1441" s="25"/>
      <c r="K1441" s="67"/>
      <c r="L1441" s="24"/>
      <c r="M1441" s="24"/>
      <c r="N1441" s="24"/>
      <c r="O1441" s="24"/>
      <c r="P1441" s="49"/>
      <c r="Q1441" s="49">
        <f t="shared" si="49"/>
        <v>0</v>
      </c>
      <c r="R1441" s="24"/>
      <c r="S1441" s="66"/>
      <c r="T1441" s="56" t="e">
        <f>IF(ISBLANK(VLOOKUP($E1441,'Product Master'!B:F,5,FALSE)),"-",(VLOOKUP($E1441,'Product Master'!B:F,5,FALSE)))</f>
        <v>#N/A</v>
      </c>
      <c r="U1441" s="140"/>
    </row>
    <row r="1442" spans="1:21" ht="15">
      <c r="A1442" s="24">
        <f t="shared" si="48"/>
        <v>1441</v>
      </c>
      <c r="B1442" s="25"/>
      <c r="C1442" s="55" t="str">
        <f>IFERROR(VLOOKUP($E1442,'Product Master'!B:E,2,),"Enter Data in Product Master")</f>
        <v>Enter Data in Product Master</v>
      </c>
      <c r="D1442" s="24" t="e">
        <f>VLOOKUP(E1442,'Product Master'!B:G,6,)</f>
        <v>#N/A</v>
      </c>
      <c r="E1442" s="24"/>
      <c r="F1442" s="24" t="s">
        <v>47</v>
      </c>
      <c r="G1442" s="24" t="str">
        <f>IFERROR(VLOOKUP(E1442,'Product Master'!B:E,3,),"-")</f>
        <v>-</v>
      </c>
      <c r="H1442" s="24" t="str">
        <f>IFERROR(VLOOKUP($E1442,'Product Master'!B:E,4,),"-")</f>
        <v>-</v>
      </c>
      <c r="I1442" s="24"/>
      <c r="J1442" s="25"/>
      <c r="K1442" s="67"/>
      <c r="L1442" s="24"/>
      <c r="M1442" s="24"/>
      <c r="N1442" s="24"/>
      <c r="O1442" s="24"/>
      <c r="P1442" s="49"/>
      <c r="Q1442" s="49">
        <f t="shared" si="49"/>
        <v>0</v>
      </c>
      <c r="R1442" s="24"/>
      <c r="S1442" s="66"/>
      <c r="T1442" s="56" t="e">
        <f>IF(ISBLANK(VLOOKUP($E1442,'Product Master'!B:F,5,FALSE)),"-",(VLOOKUP($E1442,'Product Master'!B:F,5,FALSE)))</f>
        <v>#N/A</v>
      </c>
      <c r="U1442" s="140"/>
    </row>
    <row r="1443" spans="1:21" ht="15">
      <c r="A1443" s="24">
        <f t="shared" si="48"/>
        <v>1442</v>
      </c>
      <c r="B1443" s="25"/>
      <c r="C1443" s="55" t="str">
        <f>IFERROR(VLOOKUP($E1443,'Product Master'!B:E,2,),"Enter Data in Product Master")</f>
        <v>Enter Data in Product Master</v>
      </c>
      <c r="D1443" s="24" t="e">
        <f>VLOOKUP(E1443,'Product Master'!B:G,6,)</f>
        <v>#N/A</v>
      </c>
      <c r="E1443" s="24"/>
      <c r="F1443" s="24" t="s">
        <v>47</v>
      </c>
      <c r="G1443" s="24" t="str">
        <f>IFERROR(VLOOKUP(E1443,'Product Master'!B:E,3,),"-")</f>
        <v>-</v>
      </c>
      <c r="H1443" s="24" t="str">
        <f>IFERROR(VLOOKUP($E1443,'Product Master'!B:E,4,),"-")</f>
        <v>-</v>
      </c>
      <c r="I1443" s="24"/>
      <c r="J1443" s="25"/>
      <c r="K1443" s="67"/>
      <c r="L1443" s="24"/>
      <c r="M1443" s="24"/>
      <c r="N1443" s="24"/>
      <c r="O1443" s="24"/>
      <c r="P1443" s="49"/>
      <c r="Q1443" s="49">
        <f t="shared" si="49"/>
        <v>0</v>
      </c>
      <c r="R1443" s="24"/>
      <c r="S1443" s="66"/>
      <c r="T1443" s="56" t="e">
        <f>IF(ISBLANK(VLOOKUP($E1443,'Product Master'!B:F,5,FALSE)),"-",(VLOOKUP($E1443,'Product Master'!B:F,5,FALSE)))</f>
        <v>#N/A</v>
      </c>
      <c r="U1443" s="140"/>
    </row>
    <row r="1444" spans="1:21" ht="15">
      <c r="A1444" s="24">
        <f t="shared" si="48"/>
        <v>1443</v>
      </c>
      <c r="B1444" s="25"/>
      <c r="C1444" s="55" t="str">
        <f>IFERROR(VLOOKUP($E1444,'Product Master'!B:E,2,),"Enter Data in Product Master")</f>
        <v>Enter Data in Product Master</v>
      </c>
      <c r="D1444" s="24" t="e">
        <f>VLOOKUP(E1444,'Product Master'!B:G,6,)</f>
        <v>#N/A</v>
      </c>
      <c r="E1444" s="24"/>
      <c r="F1444" s="24" t="s">
        <v>47</v>
      </c>
      <c r="G1444" s="24" t="str">
        <f>IFERROR(VLOOKUP(E1444,'Product Master'!B:E,3,),"-")</f>
        <v>-</v>
      </c>
      <c r="H1444" s="24" t="str">
        <f>IFERROR(VLOOKUP($E1444,'Product Master'!B:E,4,),"-")</f>
        <v>-</v>
      </c>
      <c r="I1444" s="24"/>
      <c r="J1444" s="25"/>
      <c r="K1444" s="67"/>
      <c r="L1444" s="24"/>
      <c r="M1444" s="24"/>
      <c r="N1444" s="24"/>
      <c r="O1444" s="24"/>
      <c r="P1444" s="49"/>
      <c r="Q1444" s="49">
        <f t="shared" si="49"/>
        <v>0</v>
      </c>
      <c r="R1444" s="24"/>
      <c r="S1444" s="66"/>
      <c r="T1444" s="56" t="e">
        <f>IF(ISBLANK(VLOOKUP($E1444,'Product Master'!B:F,5,FALSE)),"-",(VLOOKUP($E1444,'Product Master'!B:F,5,FALSE)))</f>
        <v>#N/A</v>
      </c>
      <c r="U1444" s="140"/>
    </row>
    <row r="1445" spans="1:21" ht="15">
      <c r="A1445" s="24">
        <f t="shared" si="48"/>
        <v>1444</v>
      </c>
      <c r="B1445" s="25"/>
      <c r="C1445" s="55" t="str">
        <f>IFERROR(VLOOKUP($E1445,'Product Master'!B:E,2,),"Enter Data in Product Master")</f>
        <v>Enter Data in Product Master</v>
      </c>
      <c r="D1445" s="24" t="e">
        <f>VLOOKUP(E1445,'Product Master'!B:G,6,)</f>
        <v>#N/A</v>
      </c>
      <c r="E1445" s="24"/>
      <c r="F1445" s="24" t="s">
        <v>47</v>
      </c>
      <c r="G1445" s="24" t="str">
        <f>IFERROR(VLOOKUP(E1445,'Product Master'!B:E,3,),"-")</f>
        <v>-</v>
      </c>
      <c r="H1445" s="24" t="str">
        <f>IFERROR(VLOOKUP($E1445,'Product Master'!B:E,4,),"-")</f>
        <v>-</v>
      </c>
      <c r="I1445" s="24"/>
      <c r="J1445" s="25"/>
      <c r="K1445" s="67"/>
      <c r="L1445" s="24"/>
      <c r="M1445" s="24"/>
      <c r="N1445" s="24"/>
      <c r="O1445" s="24"/>
      <c r="P1445" s="49"/>
      <c r="Q1445" s="49">
        <f t="shared" si="49"/>
        <v>0</v>
      </c>
      <c r="R1445" s="24"/>
      <c r="S1445" s="66"/>
      <c r="T1445" s="56" t="e">
        <f>IF(ISBLANK(VLOOKUP($E1445,'Product Master'!B:F,5,FALSE)),"-",(VLOOKUP($E1445,'Product Master'!B:F,5,FALSE)))</f>
        <v>#N/A</v>
      </c>
      <c r="U1445" s="140"/>
    </row>
    <row r="1446" spans="1:21" ht="15">
      <c r="A1446" s="24">
        <f t="shared" si="48"/>
        <v>1445</v>
      </c>
      <c r="B1446" s="25"/>
      <c r="C1446" s="55" t="str">
        <f>IFERROR(VLOOKUP($E1446,'Product Master'!B:E,2,),"Enter Data in Product Master")</f>
        <v>Enter Data in Product Master</v>
      </c>
      <c r="D1446" s="24" t="e">
        <f>VLOOKUP(E1446,'Product Master'!B:G,6,)</f>
        <v>#N/A</v>
      </c>
      <c r="E1446" s="24"/>
      <c r="F1446" s="24" t="s">
        <v>47</v>
      </c>
      <c r="G1446" s="24" t="str">
        <f>IFERROR(VLOOKUP(E1446,'Product Master'!B:E,3,),"-")</f>
        <v>-</v>
      </c>
      <c r="H1446" s="24" t="str">
        <f>IFERROR(VLOOKUP($E1446,'Product Master'!B:E,4,),"-")</f>
        <v>-</v>
      </c>
      <c r="I1446" s="24"/>
      <c r="J1446" s="25"/>
      <c r="K1446" s="67"/>
      <c r="L1446" s="24"/>
      <c r="M1446" s="24"/>
      <c r="N1446" s="24"/>
      <c r="O1446" s="24"/>
      <c r="P1446" s="49"/>
      <c r="Q1446" s="49">
        <f t="shared" si="49"/>
        <v>0</v>
      </c>
      <c r="R1446" s="24"/>
      <c r="S1446" s="66"/>
      <c r="T1446" s="56" t="e">
        <f>IF(ISBLANK(VLOOKUP($E1446,'Product Master'!B:F,5,FALSE)),"-",(VLOOKUP($E1446,'Product Master'!B:F,5,FALSE)))</f>
        <v>#N/A</v>
      </c>
      <c r="U1446" s="140"/>
    </row>
    <row r="1447" spans="1:21" ht="15">
      <c r="A1447" s="24">
        <f t="shared" si="48"/>
        <v>1446</v>
      </c>
      <c r="B1447" s="25"/>
      <c r="C1447" s="55" t="str">
        <f>IFERROR(VLOOKUP($E1447,'Product Master'!B:E,2,),"Enter Data in Product Master")</f>
        <v>Enter Data in Product Master</v>
      </c>
      <c r="D1447" s="24" t="e">
        <f>VLOOKUP(E1447,'Product Master'!B:G,6,)</f>
        <v>#N/A</v>
      </c>
      <c r="E1447" s="24"/>
      <c r="F1447" s="24" t="s">
        <v>47</v>
      </c>
      <c r="G1447" s="24" t="str">
        <f>IFERROR(VLOOKUP(E1447,'Product Master'!B:E,3,),"-")</f>
        <v>-</v>
      </c>
      <c r="H1447" s="24" t="str">
        <f>IFERROR(VLOOKUP($E1447,'Product Master'!B:E,4,),"-")</f>
        <v>-</v>
      </c>
      <c r="I1447" s="24"/>
      <c r="J1447" s="25"/>
      <c r="K1447" s="67"/>
      <c r="L1447" s="24"/>
      <c r="M1447" s="24"/>
      <c r="N1447" s="24"/>
      <c r="O1447" s="24"/>
      <c r="P1447" s="49"/>
      <c r="Q1447" s="49">
        <f t="shared" si="49"/>
        <v>0</v>
      </c>
      <c r="R1447" s="24"/>
      <c r="S1447" s="66"/>
      <c r="T1447" s="56" t="e">
        <f>IF(ISBLANK(VLOOKUP($E1447,'Product Master'!B:F,5,FALSE)),"-",(VLOOKUP($E1447,'Product Master'!B:F,5,FALSE)))</f>
        <v>#N/A</v>
      </c>
      <c r="U1447" s="140"/>
    </row>
    <row r="1448" spans="1:21" ht="15">
      <c r="A1448" s="24">
        <f t="shared" si="48"/>
        <v>1447</v>
      </c>
      <c r="B1448" s="25"/>
      <c r="C1448" s="55" t="str">
        <f>IFERROR(VLOOKUP($E1448,'Product Master'!B:E,2,),"Enter Data in Product Master")</f>
        <v>Enter Data in Product Master</v>
      </c>
      <c r="D1448" s="24" t="e">
        <f>VLOOKUP(E1448,'Product Master'!B:G,6,)</f>
        <v>#N/A</v>
      </c>
      <c r="E1448" s="24"/>
      <c r="F1448" s="24" t="s">
        <v>47</v>
      </c>
      <c r="G1448" s="24" t="str">
        <f>IFERROR(VLOOKUP(E1448,'Product Master'!B:E,3,),"-")</f>
        <v>-</v>
      </c>
      <c r="H1448" s="24" t="str">
        <f>IFERROR(VLOOKUP($E1448,'Product Master'!B:E,4,),"-")</f>
        <v>-</v>
      </c>
      <c r="I1448" s="24"/>
      <c r="J1448" s="25"/>
      <c r="K1448" s="67"/>
      <c r="L1448" s="24"/>
      <c r="M1448" s="24"/>
      <c r="N1448" s="24"/>
      <c r="O1448" s="24"/>
      <c r="P1448" s="49"/>
      <c r="Q1448" s="49">
        <f t="shared" si="49"/>
        <v>0</v>
      </c>
      <c r="R1448" s="24"/>
      <c r="S1448" s="66"/>
      <c r="T1448" s="56" t="e">
        <f>IF(ISBLANK(VLOOKUP($E1448,'Product Master'!B:F,5,FALSE)),"-",(VLOOKUP($E1448,'Product Master'!B:F,5,FALSE)))</f>
        <v>#N/A</v>
      </c>
      <c r="U1448" s="140"/>
    </row>
    <row r="1449" spans="1:21" ht="15">
      <c r="A1449" s="24">
        <f t="shared" si="48"/>
        <v>1448</v>
      </c>
      <c r="B1449" s="25"/>
      <c r="C1449" s="55" t="str">
        <f>IFERROR(VLOOKUP($E1449,'Product Master'!B:E,2,),"Enter Data in Product Master")</f>
        <v>Enter Data in Product Master</v>
      </c>
      <c r="D1449" s="24" t="e">
        <f>VLOOKUP(E1449,'Product Master'!B:G,6,)</f>
        <v>#N/A</v>
      </c>
      <c r="E1449" s="24"/>
      <c r="F1449" s="24" t="s">
        <v>47</v>
      </c>
      <c r="G1449" s="24" t="str">
        <f>IFERROR(VLOOKUP(E1449,'Product Master'!B:E,3,),"-")</f>
        <v>-</v>
      </c>
      <c r="H1449" s="24" t="str">
        <f>IFERROR(VLOOKUP($E1449,'Product Master'!B:E,4,),"-")</f>
        <v>-</v>
      </c>
      <c r="I1449" s="24"/>
      <c r="J1449" s="25"/>
      <c r="K1449" s="67"/>
      <c r="L1449" s="24"/>
      <c r="M1449" s="24"/>
      <c r="N1449" s="24"/>
      <c r="O1449" s="24"/>
      <c r="P1449" s="49"/>
      <c r="Q1449" s="49">
        <f t="shared" si="49"/>
        <v>0</v>
      </c>
      <c r="R1449" s="24"/>
      <c r="S1449" s="66"/>
      <c r="T1449" s="56" t="e">
        <f>IF(ISBLANK(VLOOKUP($E1449,'Product Master'!B:F,5,FALSE)),"-",(VLOOKUP($E1449,'Product Master'!B:F,5,FALSE)))</f>
        <v>#N/A</v>
      </c>
      <c r="U1449" s="140"/>
    </row>
    <row r="1450" spans="1:21" ht="15">
      <c r="A1450" s="24">
        <f t="shared" si="48"/>
        <v>1449</v>
      </c>
      <c r="B1450" s="25"/>
      <c r="C1450" s="55" t="str">
        <f>IFERROR(VLOOKUP($E1450,'Product Master'!B:E,2,),"Enter Data in Product Master")</f>
        <v>Enter Data in Product Master</v>
      </c>
      <c r="D1450" s="24" t="e">
        <f>VLOOKUP(E1450,'Product Master'!B:G,6,)</f>
        <v>#N/A</v>
      </c>
      <c r="E1450" s="24"/>
      <c r="F1450" s="24" t="s">
        <v>47</v>
      </c>
      <c r="G1450" s="24" t="str">
        <f>IFERROR(VLOOKUP(E1450,'Product Master'!B:E,3,),"-")</f>
        <v>-</v>
      </c>
      <c r="H1450" s="24" t="str">
        <f>IFERROR(VLOOKUP($E1450,'Product Master'!B:E,4,),"-")</f>
        <v>-</v>
      </c>
      <c r="I1450" s="24"/>
      <c r="J1450" s="25"/>
      <c r="K1450" s="67"/>
      <c r="L1450" s="24"/>
      <c r="M1450" s="24"/>
      <c r="N1450" s="24"/>
      <c r="O1450" s="24"/>
      <c r="P1450" s="49"/>
      <c r="Q1450" s="49">
        <f t="shared" si="49"/>
        <v>0</v>
      </c>
      <c r="R1450" s="24"/>
      <c r="S1450" s="66"/>
      <c r="T1450" s="56" t="e">
        <f>IF(ISBLANK(VLOOKUP($E1450,'Product Master'!B:F,5,FALSE)),"-",(VLOOKUP($E1450,'Product Master'!B:F,5,FALSE)))</f>
        <v>#N/A</v>
      </c>
      <c r="U1450" s="140"/>
    </row>
    <row r="1451" spans="1:21" ht="15">
      <c r="A1451" s="24">
        <f t="shared" si="48"/>
        <v>1450</v>
      </c>
      <c r="B1451" s="25"/>
      <c r="C1451" s="55" t="str">
        <f>IFERROR(VLOOKUP($E1451,'Product Master'!B:E,2,),"Enter Data in Product Master")</f>
        <v>Enter Data in Product Master</v>
      </c>
      <c r="D1451" s="24" t="e">
        <f>VLOOKUP(E1451,'Product Master'!B:G,6,)</f>
        <v>#N/A</v>
      </c>
      <c r="E1451" s="24"/>
      <c r="F1451" s="24" t="s">
        <v>47</v>
      </c>
      <c r="G1451" s="24" t="str">
        <f>IFERROR(VLOOKUP(E1451,'Product Master'!B:E,3,),"-")</f>
        <v>-</v>
      </c>
      <c r="H1451" s="24" t="str">
        <f>IFERROR(VLOOKUP($E1451,'Product Master'!B:E,4,),"-")</f>
        <v>-</v>
      </c>
      <c r="I1451" s="24"/>
      <c r="J1451" s="25"/>
      <c r="K1451" s="67"/>
      <c r="L1451" s="24"/>
      <c r="M1451" s="24"/>
      <c r="N1451" s="24"/>
      <c r="O1451" s="24"/>
      <c r="P1451" s="49"/>
      <c r="Q1451" s="49">
        <f t="shared" si="49"/>
        <v>0</v>
      </c>
      <c r="R1451" s="24"/>
      <c r="S1451" s="66"/>
      <c r="T1451" s="56" t="e">
        <f>IF(ISBLANK(VLOOKUP($E1451,'Product Master'!B:F,5,FALSE)),"-",(VLOOKUP($E1451,'Product Master'!B:F,5,FALSE)))</f>
        <v>#N/A</v>
      </c>
      <c r="U1451" s="140"/>
    </row>
    <row r="1452" spans="1:21" ht="15">
      <c r="A1452" s="24">
        <f t="shared" si="48"/>
        <v>1451</v>
      </c>
      <c r="B1452" s="25"/>
      <c r="C1452" s="55" t="str">
        <f>IFERROR(VLOOKUP($E1452,'Product Master'!B:E,2,),"Enter Data in Product Master")</f>
        <v>Enter Data in Product Master</v>
      </c>
      <c r="D1452" s="24" t="e">
        <f>VLOOKUP(E1452,'Product Master'!B:G,6,)</f>
        <v>#N/A</v>
      </c>
      <c r="E1452" s="24"/>
      <c r="F1452" s="24" t="s">
        <v>47</v>
      </c>
      <c r="G1452" s="24" t="str">
        <f>IFERROR(VLOOKUP(E1452,'Product Master'!B:E,3,),"-")</f>
        <v>-</v>
      </c>
      <c r="H1452" s="24" t="str">
        <f>IFERROR(VLOOKUP($E1452,'Product Master'!B:E,4,),"-")</f>
        <v>-</v>
      </c>
      <c r="I1452" s="24"/>
      <c r="J1452" s="25"/>
      <c r="K1452" s="67"/>
      <c r="L1452" s="24"/>
      <c r="M1452" s="24"/>
      <c r="N1452" s="24"/>
      <c r="O1452" s="24"/>
      <c r="P1452" s="49"/>
      <c r="Q1452" s="49">
        <f t="shared" si="49"/>
        <v>0</v>
      </c>
      <c r="R1452" s="24"/>
      <c r="S1452" s="66"/>
      <c r="T1452" s="56" t="e">
        <f>IF(ISBLANK(VLOOKUP($E1452,'Product Master'!B:F,5,FALSE)),"-",(VLOOKUP($E1452,'Product Master'!B:F,5,FALSE)))</f>
        <v>#N/A</v>
      </c>
      <c r="U1452" s="140"/>
    </row>
    <row r="1453" spans="1:21" ht="15">
      <c r="A1453" s="24">
        <f t="shared" si="48"/>
        <v>1452</v>
      </c>
      <c r="B1453" s="25"/>
      <c r="C1453" s="55" t="str">
        <f>IFERROR(VLOOKUP($E1453,'Product Master'!B:E,2,),"Enter Data in Product Master")</f>
        <v>Enter Data in Product Master</v>
      </c>
      <c r="D1453" s="24" t="e">
        <f>VLOOKUP(E1453,'Product Master'!B:G,6,)</f>
        <v>#N/A</v>
      </c>
      <c r="E1453" s="24"/>
      <c r="F1453" s="24" t="s">
        <v>47</v>
      </c>
      <c r="G1453" s="24" t="str">
        <f>IFERROR(VLOOKUP(E1453,'Product Master'!B:E,3,),"-")</f>
        <v>-</v>
      </c>
      <c r="H1453" s="24" t="str">
        <f>IFERROR(VLOOKUP($E1453,'Product Master'!B:E,4,),"-")</f>
        <v>-</v>
      </c>
      <c r="I1453" s="24"/>
      <c r="J1453" s="25"/>
      <c r="K1453" s="67"/>
      <c r="L1453" s="24"/>
      <c r="M1453" s="24"/>
      <c r="N1453" s="24"/>
      <c r="O1453" s="24"/>
      <c r="P1453" s="49"/>
      <c r="Q1453" s="49">
        <f t="shared" si="49"/>
        <v>0</v>
      </c>
      <c r="R1453" s="24"/>
      <c r="S1453" s="66"/>
      <c r="T1453" s="56" t="e">
        <f>IF(ISBLANK(VLOOKUP($E1453,'Product Master'!B:F,5,FALSE)),"-",(VLOOKUP($E1453,'Product Master'!B:F,5,FALSE)))</f>
        <v>#N/A</v>
      </c>
      <c r="U1453" s="140"/>
    </row>
    <row r="1454" spans="1:21" ht="15">
      <c r="A1454" s="24">
        <f t="shared" si="48"/>
        <v>1453</v>
      </c>
      <c r="B1454" s="25"/>
      <c r="C1454" s="55" t="str">
        <f>IFERROR(VLOOKUP($E1454,'Product Master'!B:E,2,),"Enter Data in Product Master")</f>
        <v>Enter Data in Product Master</v>
      </c>
      <c r="D1454" s="24" t="e">
        <f>VLOOKUP(E1454,'Product Master'!B:G,6,)</f>
        <v>#N/A</v>
      </c>
      <c r="E1454" s="24"/>
      <c r="F1454" s="24" t="s">
        <v>47</v>
      </c>
      <c r="G1454" s="24" t="str">
        <f>IFERROR(VLOOKUP(E1454,'Product Master'!B:E,3,),"-")</f>
        <v>-</v>
      </c>
      <c r="H1454" s="24" t="str">
        <f>IFERROR(VLOOKUP($E1454,'Product Master'!B:E,4,),"-")</f>
        <v>-</v>
      </c>
      <c r="I1454" s="24"/>
      <c r="J1454" s="25"/>
      <c r="K1454" s="67"/>
      <c r="L1454" s="24"/>
      <c r="M1454" s="24"/>
      <c r="N1454" s="24"/>
      <c r="O1454" s="24"/>
      <c r="P1454" s="49"/>
      <c r="Q1454" s="49">
        <f t="shared" si="49"/>
        <v>0</v>
      </c>
      <c r="R1454" s="24"/>
      <c r="S1454" s="66"/>
      <c r="T1454" s="56" t="e">
        <f>IF(ISBLANK(VLOOKUP($E1454,'Product Master'!B:F,5,FALSE)),"-",(VLOOKUP($E1454,'Product Master'!B:F,5,FALSE)))</f>
        <v>#N/A</v>
      </c>
      <c r="U1454" s="140"/>
    </row>
    <row r="1455" spans="1:21" ht="15">
      <c r="A1455" s="24">
        <f t="shared" si="48"/>
        <v>1454</v>
      </c>
      <c r="B1455" s="25"/>
      <c r="C1455" s="55" t="str">
        <f>IFERROR(VLOOKUP($E1455,'Product Master'!B:E,2,),"Enter Data in Product Master")</f>
        <v>Enter Data in Product Master</v>
      </c>
      <c r="D1455" s="24" t="e">
        <f>VLOOKUP(E1455,'Product Master'!B:G,6,)</f>
        <v>#N/A</v>
      </c>
      <c r="E1455" s="24"/>
      <c r="F1455" s="24" t="s">
        <v>47</v>
      </c>
      <c r="G1455" s="24" t="str">
        <f>IFERROR(VLOOKUP(E1455,'Product Master'!B:E,3,),"-")</f>
        <v>-</v>
      </c>
      <c r="H1455" s="24" t="str">
        <f>IFERROR(VLOOKUP($E1455,'Product Master'!B:E,4,),"-")</f>
        <v>-</v>
      </c>
      <c r="I1455" s="24"/>
      <c r="J1455" s="25"/>
      <c r="K1455" s="67"/>
      <c r="L1455" s="24"/>
      <c r="M1455" s="24"/>
      <c r="N1455" s="24"/>
      <c r="O1455" s="24"/>
      <c r="P1455" s="49"/>
      <c r="Q1455" s="49">
        <f t="shared" si="49"/>
        <v>0</v>
      </c>
      <c r="R1455" s="24"/>
      <c r="S1455" s="66"/>
      <c r="T1455" s="56" t="e">
        <f>IF(ISBLANK(VLOOKUP($E1455,'Product Master'!B:F,5,FALSE)),"-",(VLOOKUP($E1455,'Product Master'!B:F,5,FALSE)))</f>
        <v>#N/A</v>
      </c>
      <c r="U1455" s="140"/>
    </row>
    <row r="1456" spans="1:21" ht="15">
      <c r="A1456" s="24">
        <f t="shared" si="48"/>
        <v>1455</v>
      </c>
      <c r="B1456" s="25"/>
      <c r="C1456" s="55" t="str">
        <f>IFERROR(VLOOKUP($E1456,'Product Master'!B:E,2,),"Enter Data in Product Master")</f>
        <v>Enter Data in Product Master</v>
      </c>
      <c r="D1456" s="24" t="e">
        <f>VLOOKUP(E1456,'Product Master'!B:G,6,)</f>
        <v>#N/A</v>
      </c>
      <c r="E1456" s="24"/>
      <c r="F1456" s="24" t="s">
        <v>47</v>
      </c>
      <c r="G1456" s="24" t="str">
        <f>IFERROR(VLOOKUP(E1456,'Product Master'!B:E,3,),"-")</f>
        <v>-</v>
      </c>
      <c r="H1456" s="24" t="str">
        <f>IFERROR(VLOOKUP($E1456,'Product Master'!B:E,4,),"-")</f>
        <v>-</v>
      </c>
      <c r="I1456" s="24"/>
      <c r="J1456" s="25"/>
      <c r="K1456" s="67"/>
      <c r="L1456" s="24"/>
      <c r="M1456" s="24"/>
      <c r="N1456" s="24"/>
      <c r="O1456" s="24"/>
      <c r="P1456" s="49"/>
      <c r="Q1456" s="49">
        <f t="shared" si="49"/>
        <v>0</v>
      </c>
      <c r="R1456" s="24"/>
      <c r="S1456" s="66"/>
      <c r="T1456" s="56" t="e">
        <f>IF(ISBLANK(VLOOKUP($E1456,'Product Master'!B:F,5,FALSE)),"-",(VLOOKUP($E1456,'Product Master'!B:F,5,FALSE)))</f>
        <v>#N/A</v>
      </c>
      <c r="U1456" s="140"/>
    </row>
    <row r="1457" spans="1:21" ht="15">
      <c r="A1457" s="24">
        <f t="shared" si="48"/>
        <v>1456</v>
      </c>
      <c r="B1457" s="25"/>
      <c r="C1457" s="55" t="str">
        <f>IFERROR(VLOOKUP($E1457,'Product Master'!B:E,2,),"Enter Data in Product Master")</f>
        <v>Enter Data in Product Master</v>
      </c>
      <c r="D1457" s="24" t="e">
        <f>VLOOKUP(E1457,'Product Master'!B:G,6,)</f>
        <v>#N/A</v>
      </c>
      <c r="E1457" s="24"/>
      <c r="F1457" s="24" t="s">
        <v>47</v>
      </c>
      <c r="G1457" s="24" t="str">
        <f>IFERROR(VLOOKUP(E1457,'Product Master'!B:E,3,),"-")</f>
        <v>-</v>
      </c>
      <c r="H1457" s="24" t="str">
        <f>IFERROR(VLOOKUP($E1457,'Product Master'!B:E,4,),"-")</f>
        <v>-</v>
      </c>
      <c r="I1457" s="24"/>
      <c r="J1457" s="25"/>
      <c r="K1457" s="67"/>
      <c r="L1457" s="24"/>
      <c r="M1457" s="24"/>
      <c r="N1457" s="24"/>
      <c r="O1457" s="24"/>
      <c r="P1457" s="49"/>
      <c r="Q1457" s="49">
        <f t="shared" si="49"/>
        <v>0</v>
      </c>
      <c r="R1457" s="24"/>
      <c r="S1457" s="66"/>
      <c r="T1457" s="56" t="e">
        <f>IF(ISBLANK(VLOOKUP($E1457,'Product Master'!B:F,5,FALSE)),"-",(VLOOKUP($E1457,'Product Master'!B:F,5,FALSE)))</f>
        <v>#N/A</v>
      </c>
      <c r="U1457" s="140"/>
    </row>
    <row r="1458" spans="1:21" ht="15">
      <c r="A1458" s="24">
        <f t="shared" si="48"/>
        <v>1457</v>
      </c>
      <c r="B1458" s="25"/>
      <c r="C1458" s="55" t="str">
        <f>IFERROR(VLOOKUP($E1458,'Product Master'!B:E,2,),"Enter Data in Product Master")</f>
        <v>Enter Data in Product Master</v>
      </c>
      <c r="D1458" s="24" t="e">
        <f>VLOOKUP(E1458,'Product Master'!B:G,6,)</f>
        <v>#N/A</v>
      </c>
      <c r="E1458" s="24"/>
      <c r="F1458" s="24" t="s">
        <v>47</v>
      </c>
      <c r="G1458" s="24" t="str">
        <f>IFERROR(VLOOKUP(E1458,'Product Master'!B:E,3,),"-")</f>
        <v>-</v>
      </c>
      <c r="H1458" s="24" t="str">
        <f>IFERROR(VLOOKUP($E1458,'Product Master'!B:E,4,),"-")</f>
        <v>-</v>
      </c>
      <c r="I1458" s="24"/>
      <c r="J1458" s="25"/>
      <c r="K1458" s="67"/>
      <c r="L1458" s="24"/>
      <c r="M1458" s="24"/>
      <c r="N1458" s="24"/>
      <c r="O1458" s="24"/>
      <c r="P1458" s="49"/>
      <c r="Q1458" s="49">
        <f t="shared" si="49"/>
        <v>0</v>
      </c>
      <c r="R1458" s="24"/>
      <c r="S1458" s="66"/>
      <c r="T1458" s="56" t="e">
        <f>IF(ISBLANK(VLOOKUP($E1458,'Product Master'!B:F,5,FALSE)),"-",(VLOOKUP($E1458,'Product Master'!B:F,5,FALSE)))</f>
        <v>#N/A</v>
      </c>
      <c r="U1458" s="140"/>
    </row>
    <row r="1459" spans="1:21" ht="15">
      <c r="A1459" s="24">
        <f t="shared" si="48"/>
        <v>1458</v>
      </c>
      <c r="B1459" s="25"/>
      <c r="C1459" s="55" t="str">
        <f>IFERROR(VLOOKUP($E1459,'Product Master'!B:E,2,),"Enter Data in Product Master")</f>
        <v>Enter Data in Product Master</v>
      </c>
      <c r="D1459" s="24" t="e">
        <f>VLOOKUP(E1459,'Product Master'!B:G,6,)</f>
        <v>#N/A</v>
      </c>
      <c r="E1459" s="24"/>
      <c r="F1459" s="24" t="s">
        <v>47</v>
      </c>
      <c r="G1459" s="24" t="str">
        <f>IFERROR(VLOOKUP(E1459,'Product Master'!B:E,3,),"-")</f>
        <v>-</v>
      </c>
      <c r="H1459" s="24" t="str">
        <f>IFERROR(VLOOKUP($E1459,'Product Master'!B:E,4,),"-")</f>
        <v>-</v>
      </c>
      <c r="I1459" s="24"/>
      <c r="J1459" s="25"/>
      <c r="K1459" s="67"/>
      <c r="L1459" s="24"/>
      <c r="M1459" s="24"/>
      <c r="N1459" s="24"/>
      <c r="O1459" s="24"/>
      <c r="P1459" s="49"/>
      <c r="Q1459" s="49">
        <f t="shared" si="49"/>
        <v>0</v>
      </c>
      <c r="R1459" s="24"/>
      <c r="S1459" s="66"/>
      <c r="T1459" s="56" t="e">
        <f>IF(ISBLANK(VLOOKUP($E1459,'Product Master'!B:F,5,FALSE)),"-",(VLOOKUP($E1459,'Product Master'!B:F,5,FALSE)))</f>
        <v>#N/A</v>
      </c>
      <c r="U1459" s="140"/>
    </row>
    <row r="1460" spans="1:21" ht="15">
      <c r="A1460" s="24">
        <f t="shared" si="48"/>
        <v>1459</v>
      </c>
      <c r="B1460" s="25"/>
      <c r="C1460" s="55" t="str">
        <f>IFERROR(VLOOKUP($E1460,'Product Master'!B:E,2,),"Enter Data in Product Master")</f>
        <v>Enter Data in Product Master</v>
      </c>
      <c r="D1460" s="24" t="e">
        <f>VLOOKUP(E1460,'Product Master'!B:G,6,)</f>
        <v>#N/A</v>
      </c>
      <c r="E1460" s="24"/>
      <c r="F1460" s="24" t="s">
        <v>47</v>
      </c>
      <c r="G1460" s="24" t="str">
        <f>IFERROR(VLOOKUP(E1460,'Product Master'!B:E,3,),"-")</f>
        <v>-</v>
      </c>
      <c r="H1460" s="24" t="str">
        <f>IFERROR(VLOOKUP($E1460,'Product Master'!B:E,4,),"-")</f>
        <v>-</v>
      </c>
      <c r="I1460" s="24"/>
      <c r="J1460" s="25"/>
      <c r="K1460" s="67"/>
      <c r="L1460" s="24"/>
      <c r="M1460" s="24"/>
      <c r="N1460" s="24"/>
      <c r="O1460" s="24"/>
      <c r="P1460" s="49"/>
      <c r="Q1460" s="49">
        <f t="shared" si="49"/>
        <v>0</v>
      </c>
      <c r="R1460" s="24"/>
      <c r="S1460" s="66"/>
      <c r="T1460" s="56" t="e">
        <f>IF(ISBLANK(VLOOKUP($E1460,'Product Master'!B:F,5,FALSE)),"-",(VLOOKUP($E1460,'Product Master'!B:F,5,FALSE)))</f>
        <v>#N/A</v>
      </c>
      <c r="U1460" s="140"/>
    </row>
    <row r="1461" spans="1:21" ht="15">
      <c r="A1461" s="24">
        <f t="shared" si="48"/>
        <v>1460</v>
      </c>
      <c r="B1461" s="25"/>
      <c r="C1461" s="55" t="str">
        <f>IFERROR(VLOOKUP($E1461,'Product Master'!B:E,2,),"Enter Data in Product Master")</f>
        <v>Enter Data in Product Master</v>
      </c>
      <c r="D1461" s="24" t="e">
        <f>VLOOKUP(E1461,'Product Master'!B:G,6,)</f>
        <v>#N/A</v>
      </c>
      <c r="E1461" s="24"/>
      <c r="F1461" s="24" t="s">
        <v>47</v>
      </c>
      <c r="G1461" s="24" t="str">
        <f>IFERROR(VLOOKUP(E1461,'Product Master'!B:E,3,),"-")</f>
        <v>-</v>
      </c>
      <c r="H1461" s="24" t="str">
        <f>IFERROR(VLOOKUP($E1461,'Product Master'!B:E,4,),"-")</f>
        <v>-</v>
      </c>
      <c r="I1461" s="24"/>
      <c r="J1461" s="25"/>
      <c r="K1461" s="67"/>
      <c r="L1461" s="24"/>
      <c r="M1461" s="24"/>
      <c r="N1461" s="24"/>
      <c r="O1461" s="24"/>
      <c r="P1461" s="49"/>
      <c r="Q1461" s="49">
        <f t="shared" si="49"/>
        <v>0</v>
      </c>
      <c r="R1461" s="24"/>
      <c r="S1461" s="66"/>
      <c r="T1461" s="56" t="e">
        <f>IF(ISBLANK(VLOOKUP($E1461,'Product Master'!B:F,5,FALSE)),"-",(VLOOKUP($E1461,'Product Master'!B:F,5,FALSE)))</f>
        <v>#N/A</v>
      </c>
      <c r="U1461" s="140"/>
    </row>
    <row r="1462" spans="1:21" ht="15">
      <c r="A1462" s="24">
        <f t="shared" si="48"/>
        <v>1461</v>
      </c>
      <c r="B1462" s="25"/>
      <c r="C1462" s="55" t="str">
        <f>IFERROR(VLOOKUP($E1462,'Product Master'!B:E,2,),"Enter Data in Product Master")</f>
        <v>Enter Data in Product Master</v>
      </c>
      <c r="D1462" s="24" t="e">
        <f>VLOOKUP(E1462,'Product Master'!B:G,6,)</f>
        <v>#N/A</v>
      </c>
      <c r="E1462" s="24"/>
      <c r="F1462" s="24" t="s">
        <v>47</v>
      </c>
      <c r="G1462" s="24" t="str">
        <f>IFERROR(VLOOKUP(E1462,'Product Master'!B:E,3,),"-")</f>
        <v>-</v>
      </c>
      <c r="H1462" s="24" t="str">
        <f>IFERROR(VLOOKUP($E1462,'Product Master'!B:E,4,),"-")</f>
        <v>-</v>
      </c>
      <c r="I1462" s="24"/>
      <c r="J1462" s="25"/>
      <c r="K1462" s="67"/>
      <c r="L1462" s="24"/>
      <c r="M1462" s="24"/>
      <c r="N1462" s="24"/>
      <c r="O1462" s="24"/>
      <c r="P1462" s="49"/>
      <c r="Q1462" s="49">
        <f t="shared" si="49"/>
        <v>0</v>
      </c>
      <c r="R1462" s="24"/>
      <c r="S1462" s="66"/>
      <c r="T1462" s="56" t="e">
        <f>IF(ISBLANK(VLOOKUP($E1462,'Product Master'!B:F,5,FALSE)),"-",(VLOOKUP($E1462,'Product Master'!B:F,5,FALSE)))</f>
        <v>#N/A</v>
      </c>
      <c r="U1462" s="140"/>
    </row>
    <row r="1463" spans="1:21" ht="15">
      <c r="A1463" s="24">
        <f t="shared" si="48"/>
        <v>1462</v>
      </c>
      <c r="B1463" s="25"/>
      <c r="C1463" s="55" t="str">
        <f>IFERROR(VLOOKUP($E1463,'Product Master'!B:E,2,),"Enter Data in Product Master")</f>
        <v>Enter Data in Product Master</v>
      </c>
      <c r="D1463" s="24" t="e">
        <f>VLOOKUP(E1463,'Product Master'!B:G,6,)</f>
        <v>#N/A</v>
      </c>
      <c r="E1463" s="24"/>
      <c r="F1463" s="24" t="s">
        <v>47</v>
      </c>
      <c r="G1463" s="24" t="str">
        <f>IFERROR(VLOOKUP(E1463,'Product Master'!B:E,3,),"-")</f>
        <v>-</v>
      </c>
      <c r="H1463" s="24" t="str">
        <f>IFERROR(VLOOKUP($E1463,'Product Master'!B:E,4,),"-")</f>
        <v>-</v>
      </c>
      <c r="I1463" s="24"/>
      <c r="J1463" s="25"/>
      <c r="K1463" s="67"/>
      <c r="L1463" s="24"/>
      <c r="M1463" s="24"/>
      <c r="N1463" s="24"/>
      <c r="O1463" s="24"/>
      <c r="P1463" s="49"/>
      <c r="Q1463" s="49">
        <f t="shared" si="49"/>
        <v>0</v>
      </c>
      <c r="R1463" s="24"/>
      <c r="S1463" s="66"/>
      <c r="T1463" s="56" t="e">
        <f>IF(ISBLANK(VLOOKUP($E1463,'Product Master'!B:F,5,FALSE)),"-",(VLOOKUP($E1463,'Product Master'!B:F,5,FALSE)))</f>
        <v>#N/A</v>
      </c>
      <c r="U1463" s="140"/>
    </row>
    <row r="1464" spans="1:21" ht="15">
      <c r="A1464" s="24">
        <f t="shared" si="48"/>
        <v>1463</v>
      </c>
      <c r="B1464" s="25"/>
      <c r="C1464" s="55" t="str">
        <f>IFERROR(VLOOKUP($E1464,'Product Master'!B:E,2,),"Enter Data in Product Master")</f>
        <v>Enter Data in Product Master</v>
      </c>
      <c r="D1464" s="24" t="e">
        <f>VLOOKUP(E1464,'Product Master'!B:G,6,)</f>
        <v>#N/A</v>
      </c>
      <c r="E1464" s="24"/>
      <c r="F1464" s="24" t="s">
        <v>47</v>
      </c>
      <c r="G1464" s="24" t="str">
        <f>IFERROR(VLOOKUP(E1464,'Product Master'!B:E,3,),"-")</f>
        <v>-</v>
      </c>
      <c r="H1464" s="24" t="str">
        <f>IFERROR(VLOOKUP($E1464,'Product Master'!B:E,4,),"-")</f>
        <v>-</v>
      </c>
      <c r="I1464" s="24"/>
      <c r="J1464" s="25"/>
      <c r="K1464" s="67"/>
      <c r="L1464" s="24"/>
      <c r="M1464" s="24"/>
      <c r="N1464" s="24"/>
      <c r="O1464" s="24"/>
      <c r="P1464" s="49"/>
      <c r="Q1464" s="49">
        <f t="shared" si="49"/>
        <v>0</v>
      </c>
      <c r="R1464" s="24"/>
      <c r="S1464" s="66"/>
      <c r="T1464" s="56" t="e">
        <f>IF(ISBLANK(VLOOKUP($E1464,'Product Master'!B:F,5,FALSE)),"-",(VLOOKUP($E1464,'Product Master'!B:F,5,FALSE)))</f>
        <v>#N/A</v>
      </c>
      <c r="U1464" s="140"/>
    </row>
    <row r="1465" spans="1:21" ht="15">
      <c r="A1465" s="24">
        <f t="shared" si="48"/>
        <v>1464</v>
      </c>
      <c r="B1465" s="25"/>
      <c r="C1465" s="55" t="str">
        <f>IFERROR(VLOOKUP($E1465,'Product Master'!B:E,2,),"Enter Data in Product Master")</f>
        <v>Enter Data in Product Master</v>
      </c>
      <c r="D1465" s="24" t="e">
        <f>VLOOKUP(E1465,'Product Master'!B:G,6,)</f>
        <v>#N/A</v>
      </c>
      <c r="E1465" s="24"/>
      <c r="F1465" s="24" t="s">
        <v>47</v>
      </c>
      <c r="G1465" s="24" t="str">
        <f>IFERROR(VLOOKUP(E1465,'Product Master'!B:E,3,),"-")</f>
        <v>-</v>
      </c>
      <c r="H1465" s="24" t="str">
        <f>IFERROR(VLOOKUP($E1465,'Product Master'!B:E,4,),"-")</f>
        <v>-</v>
      </c>
      <c r="I1465" s="24"/>
      <c r="J1465" s="25"/>
      <c r="K1465" s="67"/>
      <c r="L1465" s="24"/>
      <c r="M1465" s="24"/>
      <c r="N1465" s="24"/>
      <c r="O1465" s="24"/>
      <c r="P1465" s="49"/>
      <c r="Q1465" s="49">
        <f t="shared" si="49"/>
        <v>0</v>
      </c>
      <c r="R1465" s="24"/>
      <c r="S1465" s="66"/>
      <c r="T1465" s="56" t="e">
        <f>IF(ISBLANK(VLOOKUP($E1465,'Product Master'!B:F,5,FALSE)),"-",(VLOOKUP($E1465,'Product Master'!B:F,5,FALSE)))</f>
        <v>#N/A</v>
      </c>
      <c r="U1465" s="140"/>
    </row>
    <row r="1466" spans="1:21" ht="15">
      <c r="A1466" s="24">
        <f t="shared" si="48"/>
        <v>1465</v>
      </c>
      <c r="B1466" s="25"/>
      <c r="C1466" s="55" t="str">
        <f>IFERROR(VLOOKUP($E1466,'Product Master'!B:E,2,),"Enter Data in Product Master")</f>
        <v>Enter Data in Product Master</v>
      </c>
      <c r="D1466" s="24" t="e">
        <f>VLOOKUP(E1466,'Product Master'!B:G,6,)</f>
        <v>#N/A</v>
      </c>
      <c r="E1466" s="24"/>
      <c r="F1466" s="24" t="s">
        <v>47</v>
      </c>
      <c r="G1466" s="24" t="str">
        <f>IFERROR(VLOOKUP(E1466,'Product Master'!B:E,3,),"-")</f>
        <v>-</v>
      </c>
      <c r="H1466" s="24" t="str">
        <f>IFERROR(VLOOKUP($E1466,'Product Master'!B:E,4,),"-")</f>
        <v>-</v>
      </c>
      <c r="I1466" s="24"/>
      <c r="J1466" s="25"/>
      <c r="K1466" s="67"/>
      <c r="L1466" s="24"/>
      <c r="M1466" s="24"/>
      <c r="N1466" s="24"/>
      <c r="O1466" s="24"/>
      <c r="P1466" s="49"/>
      <c r="Q1466" s="49">
        <f t="shared" si="49"/>
        <v>0</v>
      </c>
      <c r="R1466" s="24"/>
      <c r="S1466" s="66"/>
      <c r="T1466" s="56" t="e">
        <f>IF(ISBLANK(VLOOKUP($E1466,'Product Master'!B:F,5,FALSE)),"-",(VLOOKUP($E1466,'Product Master'!B:F,5,FALSE)))</f>
        <v>#N/A</v>
      </c>
      <c r="U1466" s="140"/>
    </row>
    <row r="1467" spans="1:21" ht="15">
      <c r="A1467" s="24">
        <f t="shared" si="48"/>
        <v>1466</v>
      </c>
      <c r="B1467" s="25"/>
      <c r="C1467" s="55" t="str">
        <f>IFERROR(VLOOKUP($E1467,'Product Master'!B:E,2,),"Enter Data in Product Master")</f>
        <v>Enter Data in Product Master</v>
      </c>
      <c r="D1467" s="24" t="e">
        <f>VLOOKUP(E1467,'Product Master'!B:G,6,)</f>
        <v>#N/A</v>
      </c>
      <c r="E1467" s="24"/>
      <c r="F1467" s="24" t="s">
        <v>47</v>
      </c>
      <c r="G1467" s="24" t="str">
        <f>IFERROR(VLOOKUP(E1467,'Product Master'!B:E,3,),"-")</f>
        <v>-</v>
      </c>
      <c r="H1467" s="24" t="str">
        <f>IFERROR(VLOOKUP($E1467,'Product Master'!B:E,4,),"-")</f>
        <v>-</v>
      </c>
      <c r="I1467" s="24"/>
      <c r="J1467" s="25"/>
      <c r="K1467" s="67"/>
      <c r="L1467" s="24"/>
      <c r="M1467" s="24"/>
      <c r="N1467" s="24"/>
      <c r="O1467" s="24"/>
      <c r="P1467" s="49"/>
      <c r="Q1467" s="49">
        <f t="shared" si="49"/>
        <v>0</v>
      </c>
      <c r="R1467" s="24"/>
      <c r="S1467" s="66"/>
      <c r="T1467" s="56" t="e">
        <f>IF(ISBLANK(VLOOKUP($E1467,'Product Master'!B:F,5,FALSE)),"-",(VLOOKUP($E1467,'Product Master'!B:F,5,FALSE)))</f>
        <v>#N/A</v>
      </c>
      <c r="U1467" s="140"/>
    </row>
    <row r="1468" spans="1:21" ht="15">
      <c r="A1468" s="24">
        <f t="shared" si="48"/>
        <v>1467</v>
      </c>
      <c r="B1468" s="25"/>
      <c r="C1468" s="55" t="str">
        <f>IFERROR(VLOOKUP($E1468,'Product Master'!B:E,2,),"Enter Data in Product Master")</f>
        <v>Enter Data in Product Master</v>
      </c>
      <c r="D1468" s="24" t="e">
        <f>VLOOKUP(E1468,'Product Master'!B:G,6,)</f>
        <v>#N/A</v>
      </c>
      <c r="E1468" s="24"/>
      <c r="F1468" s="24" t="s">
        <v>47</v>
      </c>
      <c r="G1468" s="24" t="str">
        <f>IFERROR(VLOOKUP(E1468,'Product Master'!B:E,3,),"-")</f>
        <v>-</v>
      </c>
      <c r="H1468" s="24" t="str">
        <f>IFERROR(VLOOKUP($E1468,'Product Master'!B:E,4,),"-")</f>
        <v>-</v>
      </c>
      <c r="I1468" s="24"/>
      <c r="J1468" s="25"/>
      <c r="K1468" s="67"/>
      <c r="L1468" s="24"/>
      <c r="M1468" s="24"/>
      <c r="N1468" s="24"/>
      <c r="O1468" s="24"/>
      <c r="P1468" s="49"/>
      <c r="Q1468" s="49">
        <f t="shared" si="49"/>
        <v>0</v>
      </c>
      <c r="R1468" s="24"/>
      <c r="S1468" s="66"/>
      <c r="T1468" s="56" t="e">
        <f>IF(ISBLANK(VLOOKUP($E1468,'Product Master'!B:F,5,FALSE)),"-",(VLOOKUP($E1468,'Product Master'!B:F,5,FALSE)))</f>
        <v>#N/A</v>
      </c>
      <c r="U1468" s="140"/>
    </row>
    <row r="1469" spans="1:21" ht="15">
      <c r="A1469" s="24">
        <f t="shared" si="48"/>
        <v>1468</v>
      </c>
      <c r="B1469" s="25"/>
      <c r="C1469" s="55" t="str">
        <f>IFERROR(VLOOKUP($E1469,'Product Master'!B:E,2,),"Enter Data in Product Master")</f>
        <v>Enter Data in Product Master</v>
      </c>
      <c r="D1469" s="24" t="e">
        <f>VLOOKUP(E1469,'Product Master'!B:G,6,)</f>
        <v>#N/A</v>
      </c>
      <c r="E1469" s="24"/>
      <c r="F1469" s="24" t="s">
        <v>47</v>
      </c>
      <c r="G1469" s="24" t="str">
        <f>IFERROR(VLOOKUP(E1469,'Product Master'!B:E,3,),"-")</f>
        <v>-</v>
      </c>
      <c r="H1469" s="24" t="str">
        <f>IFERROR(VLOOKUP($E1469,'Product Master'!B:E,4,),"-")</f>
        <v>-</v>
      </c>
      <c r="I1469" s="24"/>
      <c r="J1469" s="25"/>
      <c r="K1469" s="67"/>
      <c r="L1469" s="24"/>
      <c r="M1469" s="24"/>
      <c r="N1469" s="24"/>
      <c r="O1469" s="24"/>
      <c r="P1469" s="49"/>
      <c r="Q1469" s="49">
        <f t="shared" si="49"/>
        <v>0</v>
      </c>
      <c r="R1469" s="24"/>
      <c r="S1469" s="66"/>
      <c r="T1469" s="56" t="e">
        <f>IF(ISBLANK(VLOOKUP($E1469,'Product Master'!B:F,5,FALSE)),"-",(VLOOKUP($E1469,'Product Master'!B:F,5,FALSE)))</f>
        <v>#N/A</v>
      </c>
      <c r="U1469" s="140"/>
    </row>
    <row r="1470" spans="1:21" ht="15">
      <c r="A1470" s="24">
        <f t="shared" si="48"/>
        <v>1469</v>
      </c>
      <c r="B1470" s="25"/>
      <c r="C1470" s="55" t="str">
        <f>IFERROR(VLOOKUP($E1470,'Product Master'!B:E,2,),"Enter Data in Product Master")</f>
        <v>Enter Data in Product Master</v>
      </c>
      <c r="D1470" s="24" t="e">
        <f>VLOOKUP(E1470,'Product Master'!B:G,6,)</f>
        <v>#N/A</v>
      </c>
      <c r="E1470" s="24"/>
      <c r="F1470" s="24" t="s">
        <v>47</v>
      </c>
      <c r="G1470" s="24" t="str">
        <f>IFERROR(VLOOKUP(E1470,'Product Master'!B:E,3,),"-")</f>
        <v>-</v>
      </c>
      <c r="H1470" s="24" t="str">
        <f>IFERROR(VLOOKUP($E1470,'Product Master'!B:E,4,),"-")</f>
        <v>-</v>
      </c>
      <c r="I1470" s="24"/>
      <c r="J1470" s="25"/>
      <c r="K1470" s="67"/>
      <c r="L1470" s="24"/>
      <c r="M1470" s="24"/>
      <c r="N1470" s="24"/>
      <c r="O1470" s="24"/>
      <c r="P1470" s="49"/>
      <c r="Q1470" s="49">
        <f t="shared" si="49"/>
        <v>0</v>
      </c>
      <c r="R1470" s="24"/>
      <c r="S1470" s="66"/>
      <c r="T1470" s="56" t="e">
        <f>IF(ISBLANK(VLOOKUP($E1470,'Product Master'!B:F,5,FALSE)),"-",(VLOOKUP($E1470,'Product Master'!B:F,5,FALSE)))</f>
        <v>#N/A</v>
      </c>
      <c r="U1470" s="140"/>
    </row>
    <row r="1471" spans="1:21" ht="15">
      <c r="A1471" s="24">
        <f t="shared" si="48"/>
        <v>1470</v>
      </c>
      <c r="B1471" s="25"/>
      <c r="C1471" s="55" t="str">
        <f>IFERROR(VLOOKUP($E1471,'Product Master'!B:E,2,),"Enter Data in Product Master")</f>
        <v>Enter Data in Product Master</v>
      </c>
      <c r="D1471" s="24" t="e">
        <f>VLOOKUP(E1471,'Product Master'!B:G,6,)</f>
        <v>#N/A</v>
      </c>
      <c r="E1471" s="24"/>
      <c r="F1471" s="24" t="s">
        <v>47</v>
      </c>
      <c r="G1471" s="24" t="str">
        <f>IFERROR(VLOOKUP(E1471,'Product Master'!B:E,3,),"-")</f>
        <v>-</v>
      </c>
      <c r="H1471" s="24" t="str">
        <f>IFERROR(VLOOKUP($E1471,'Product Master'!B:E,4,),"-")</f>
        <v>-</v>
      </c>
      <c r="I1471" s="24"/>
      <c r="J1471" s="25"/>
      <c r="K1471" s="67"/>
      <c r="L1471" s="24"/>
      <c r="M1471" s="24"/>
      <c r="N1471" s="24"/>
      <c r="O1471" s="24"/>
      <c r="P1471" s="49"/>
      <c r="Q1471" s="49">
        <f t="shared" si="49"/>
        <v>0</v>
      </c>
      <c r="R1471" s="24"/>
      <c r="S1471" s="66"/>
      <c r="T1471" s="56" t="e">
        <f>IF(ISBLANK(VLOOKUP($E1471,'Product Master'!B:F,5,FALSE)),"-",(VLOOKUP($E1471,'Product Master'!B:F,5,FALSE)))</f>
        <v>#N/A</v>
      </c>
      <c r="U1471" s="140"/>
    </row>
    <row r="1472" spans="1:21" ht="15">
      <c r="A1472" s="24">
        <f t="shared" si="48"/>
        <v>1471</v>
      </c>
      <c r="B1472" s="25"/>
      <c r="C1472" s="55" t="str">
        <f>IFERROR(VLOOKUP($E1472,'Product Master'!B:E,2,),"Enter Data in Product Master")</f>
        <v>Enter Data in Product Master</v>
      </c>
      <c r="D1472" s="24" t="e">
        <f>VLOOKUP(E1472,'Product Master'!B:G,6,)</f>
        <v>#N/A</v>
      </c>
      <c r="E1472" s="24"/>
      <c r="F1472" s="24" t="s">
        <v>47</v>
      </c>
      <c r="G1472" s="24" t="str">
        <f>IFERROR(VLOOKUP(E1472,'Product Master'!B:E,3,),"-")</f>
        <v>-</v>
      </c>
      <c r="H1472" s="24" t="str">
        <f>IFERROR(VLOOKUP($E1472,'Product Master'!B:E,4,),"-")</f>
        <v>-</v>
      </c>
      <c r="I1472" s="24"/>
      <c r="J1472" s="25"/>
      <c r="K1472" s="67"/>
      <c r="L1472" s="24"/>
      <c r="M1472" s="24"/>
      <c r="N1472" s="24"/>
      <c r="O1472" s="24"/>
      <c r="P1472" s="49"/>
      <c r="Q1472" s="49">
        <f t="shared" si="49"/>
        <v>0</v>
      </c>
      <c r="R1472" s="24"/>
      <c r="S1472" s="66"/>
      <c r="T1472" s="56" t="e">
        <f>IF(ISBLANK(VLOOKUP($E1472,'Product Master'!B:F,5,FALSE)),"-",(VLOOKUP($E1472,'Product Master'!B:F,5,FALSE)))</f>
        <v>#N/A</v>
      </c>
      <c r="U1472" s="140"/>
    </row>
    <row r="1473" spans="1:21" ht="15">
      <c r="A1473" s="24">
        <f t="shared" si="48"/>
        <v>1472</v>
      </c>
      <c r="B1473" s="25"/>
      <c r="C1473" s="55" t="str">
        <f>IFERROR(VLOOKUP($E1473,'Product Master'!B:E,2,),"Enter Data in Product Master")</f>
        <v>Enter Data in Product Master</v>
      </c>
      <c r="D1473" s="24" t="e">
        <f>VLOOKUP(E1473,'Product Master'!B:G,6,)</f>
        <v>#N/A</v>
      </c>
      <c r="E1473" s="24"/>
      <c r="F1473" s="24" t="s">
        <v>47</v>
      </c>
      <c r="G1473" s="24" t="str">
        <f>IFERROR(VLOOKUP(E1473,'Product Master'!B:E,3,),"-")</f>
        <v>-</v>
      </c>
      <c r="H1473" s="24" t="str">
        <f>IFERROR(VLOOKUP($E1473,'Product Master'!B:E,4,),"-")</f>
        <v>-</v>
      </c>
      <c r="I1473" s="24"/>
      <c r="J1473" s="25"/>
      <c r="K1473" s="67"/>
      <c r="L1473" s="24"/>
      <c r="M1473" s="24"/>
      <c r="N1473" s="24"/>
      <c r="O1473" s="24"/>
      <c r="P1473" s="49"/>
      <c r="Q1473" s="49">
        <f t="shared" si="49"/>
        <v>0</v>
      </c>
      <c r="R1473" s="24"/>
      <c r="S1473" s="66"/>
      <c r="T1473" s="56" t="e">
        <f>IF(ISBLANK(VLOOKUP($E1473,'Product Master'!B:F,5,FALSE)),"-",(VLOOKUP($E1473,'Product Master'!B:F,5,FALSE)))</f>
        <v>#N/A</v>
      </c>
      <c r="U1473" s="140"/>
    </row>
    <row r="1474" spans="1:21" ht="15">
      <c r="A1474" s="24">
        <f t="shared" si="48"/>
        <v>1473</v>
      </c>
      <c r="B1474" s="25"/>
      <c r="C1474" s="55" t="str">
        <f>IFERROR(VLOOKUP($E1474,'Product Master'!B:E,2,),"Enter Data in Product Master")</f>
        <v>Enter Data in Product Master</v>
      </c>
      <c r="D1474" s="24" t="e">
        <f>VLOOKUP(E1474,'Product Master'!B:G,6,)</f>
        <v>#N/A</v>
      </c>
      <c r="E1474" s="24"/>
      <c r="F1474" s="24" t="s">
        <v>47</v>
      </c>
      <c r="G1474" s="24" t="str">
        <f>IFERROR(VLOOKUP(E1474,'Product Master'!B:E,3,),"-")</f>
        <v>-</v>
      </c>
      <c r="H1474" s="24" t="str">
        <f>IFERROR(VLOOKUP($E1474,'Product Master'!B:E,4,),"-")</f>
        <v>-</v>
      </c>
      <c r="I1474" s="24"/>
      <c r="J1474" s="25"/>
      <c r="K1474" s="67"/>
      <c r="L1474" s="24"/>
      <c r="M1474" s="24"/>
      <c r="N1474" s="24"/>
      <c r="O1474" s="24"/>
      <c r="P1474" s="49"/>
      <c r="Q1474" s="49">
        <f t="shared" si="49"/>
        <v>0</v>
      </c>
      <c r="R1474" s="24"/>
      <c r="S1474" s="66"/>
      <c r="T1474" s="56" t="e">
        <f>IF(ISBLANK(VLOOKUP($E1474,'Product Master'!B:F,5,FALSE)),"-",(VLOOKUP($E1474,'Product Master'!B:F,5,FALSE)))</f>
        <v>#N/A</v>
      </c>
      <c r="U1474" s="140"/>
    </row>
    <row r="1475" spans="1:21" ht="15">
      <c r="A1475" s="24">
        <f t="shared" si="48"/>
        <v>1474</v>
      </c>
      <c r="B1475" s="25"/>
      <c r="C1475" s="55" t="str">
        <f>IFERROR(VLOOKUP($E1475,'Product Master'!B:E,2,),"Enter Data in Product Master")</f>
        <v>Enter Data in Product Master</v>
      </c>
      <c r="D1475" s="24" t="e">
        <f>VLOOKUP(E1475,'Product Master'!B:G,6,)</f>
        <v>#N/A</v>
      </c>
      <c r="E1475" s="24"/>
      <c r="F1475" s="24" t="s">
        <v>47</v>
      </c>
      <c r="G1475" s="24" t="str">
        <f>IFERROR(VLOOKUP(E1475,'Product Master'!B:E,3,),"-")</f>
        <v>-</v>
      </c>
      <c r="H1475" s="24" t="str">
        <f>IFERROR(VLOOKUP($E1475,'Product Master'!B:E,4,),"-")</f>
        <v>-</v>
      </c>
      <c r="I1475" s="24"/>
      <c r="J1475" s="25"/>
      <c r="K1475" s="67"/>
      <c r="L1475" s="24"/>
      <c r="M1475" s="24"/>
      <c r="N1475" s="24"/>
      <c r="O1475" s="24"/>
      <c r="P1475" s="49"/>
      <c r="Q1475" s="49">
        <f t="shared" si="49"/>
        <v>0</v>
      </c>
      <c r="R1475" s="24"/>
      <c r="S1475" s="66"/>
      <c r="T1475" s="56" t="e">
        <f>IF(ISBLANK(VLOOKUP($E1475,'Product Master'!B:F,5,FALSE)),"-",(VLOOKUP($E1475,'Product Master'!B:F,5,FALSE)))</f>
        <v>#N/A</v>
      </c>
      <c r="U1475" s="140"/>
    </row>
    <row r="1476" spans="1:21" ht="15">
      <c r="A1476" s="24">
        <f t="shared" ref="A1476:A1501" si="50">A1475+1</f>
        <v>1475</v>
      </c>
      <c r="B1476" s="25"/>
      <c r="C1476" s="55" t="str">
        <f>IFERROR(VLOOKUP($E1476,'Product Master'!B:E,2,),"Enter Data in Product Master")</f>
        <v>Enter Data in Product Master</v>
      </c>
      <c r="D1476" s="24" t="e">
        <f>VLOOKUP(E1476,'Product Master'!B:G,6,)</f>
        <v>#N/A</v>
      </c>
      <c r="E1476" s="24"/>
      <c r="F1476" s="24" t="s">
        <v>47</v>
      </c>
      <c r="G1476" s="24" t="str">
        <f>IFERROR(VLOOKUP(E1476,'Product Master'!B:E,3,),"-")</f>
        <v>-</v>
      </c>
      <c r="H1476" s="24" t="str">
        <f>IFERROR(VLOOKUP($E1476,'Product Master'!B:E,4,),"-")</f>
        <v>-</v>
      </c>
      <c r="I1476" s="24"/>
      <c r="J1476" s="25"/>
      <c r="K1476" s="67"/>
      <c r="L1476" s="24"/>
      <c r="M1476" s="24"/>
      <c r="N1476" s="24"/>
      <c r="O1476" s="24"/>
      <c r="P1476" s="49"/>
      <c r="Q1476" s="49">
        <f t="shared" si="49"/>
        <v>0</v>
      </c>
      <c r="R1476" s="24"/>
      <c r="S1476" s="66"/>
      <c r="T1476" s="56" t="e">
        <f>IF(ISBLANK(VLOOKUP($E1476,'Product Master'!B:F,5,FALSE)),"-",(VLOOKUP($E1476,'Product Master'!B:F,5,FALSE)))</f>
        <v>#N/A</v>
      </c>
      <c r="U1476" s="140"/>
    </row>
    <row r="1477" spans="1:21" ht="15">
      <c r="A1477" s="24">
        <f t="shared" si="50"/>
        <v>1476</v>
      </c>
      <c r="B1477" s="25"/>
      <c r="C1477" s="55" t="str">
        <f>IFERROR(VLOOKUP($E1477,'Product Master'!B:E,2,),"Enter Data in Product Master")</f>
        <v>Enter Data in Product Master</v>
      </c>
      <c r="D1477" s="24" t="e">
        <f>VLOOKUP(E1477,'Product Master'!B:G,6,)</f>
        <v>#N/A</v>
      </c>
      <c r="E1477" s="24"/>
      <c r="F1477" s="24" t="s">
        <v>47</v>
      </c>
      <c r="G1477" s="24" t="str">
        <f>IFERROR(VLOOKUP(E1477,'Product Master'!B:E,3,),"-")</f>
        <v>-</v>
      </c>
      <c r="H1477" s="24" t="str">
        <f>IFERROR(VLOOKUP($E1477,'Product Master'!B:E,4,),"-")</f>
        <v>-</v>
      </c>
      <c r="I1477" s="24"/>
      <c r="J1477" s="25"/>
      <c r="K1477" s="67"/>
      <c r="L1477" s="24"/>
      <c r="M1477" s="24"/>
      <c r="N1477" s="24"/>
      <c r="O1477" s="24"/>
      <c r="P1477" s="49"/>
      <c r="Q1477" s="49">
        <f t="shared" si="49"/>
        <v>0</v>
      </c>
      <c r="R1477" s="24"/>
      <c r="S1477" s="66"/>
      <c r="T1477" s="56" t="e">
        <f>IF(ISBLANK(VLOOKUP($E1477,'Product Master'!B:F,5,FALSE)),"-",(VLOOKUP($E1477,'Product Master'!B:F,5,FALSE)))</f>
        <v>#N/A</v>
      </c>
      <c r="U1477" s="140"/>
    </row>
    <row r="1478" spans="1:21" ht="15">
      <c r="A1478" s="24">
        <f t="shared" si="50"/>
        <v>1477</v>
      </c>
      <c r="B1478" s="25"/>
      <c r="C1478" s="55" t="str">
        <f>IFERROR(VLOOKUP($E1478,'Product Master'!B:E,2,),"Enter Data in Product Master")</f>
        <v>Enter Data in Product Master</v>
      </c>
      <c r="D1478" s="24" t="e">
        <f>VLOOKUP(E1478,'Product Master'!B:G,6,)</f>
        <v>#N/A</v>
      </c>
      <c r="E1478" s="24"/>
      <c r="F1478" s="24" t="s">
        <v>47</v>
      </c>
      <c r="G1478" s="24" t="str">
        <f>IFERROR(VLOOKUP(E1478,'Product Master'!B:E,3,),"-")</f>
        <v>-</v>
      </c>
      <c r="H1478" s="24" t="str">
        <f>IFERROR(VLOOKUP($E1478,'Product Master'!B:E,4,),"-")</f>
        <v>-</v>
      </c>
      <c r="I1478" s="24"/>
      <c r="J1478" s="25"/>
      <c r="K1478" s="67"/>
      <c r="L1478" s="24"/>
      <c r="M1478" s="24"/>
      <c r="N1478" s="24"/>
      <c r="O1478" s="24"/>
      <c r="P1478" s="49"/>
      <c r="Q1478" s="49">
        <f t="shared" si="49"/>
        <v>0</v>
      </c>
      <c r="R1478" s="24"/>
      <c r="S1478" s="66"/>
      <c r="T1478" s="56" t="e">
        <f>IF(ISBLANK(VLOOKUP($E1478,'Product Master'!B:F,5,FALSE)),"-",(VLOOKUP($E1478,'Product Master'!B:F,5,FALSE)))</f>
        <v>#N/A</v>
      </c>
      <c r="U1478" s="140"/>
    </row>
    <row r="1479" spans="1:21" ht="15">
      <c r="A1479" s="24">
        <f t="shared" si="50"/>
        <v>1478</v>
      </c>
      <c r="B1479" s="25"/>
      <c r="C1479" s="55" t="str">
        <f>IFERROR(VLOOKUP($E1479,'Product Master'!B:E,2,),"Enter Data in Product Master")</f>
        <v>Enter Data in Product Master</v>
      </c>
      <c r="D1479" s="24" t="e">
        <f>VLOOKUP(E1479,'Product Master'!B:G,6,)</f>
        <v>#N/A</v>
      </c>
      <c r="E1479" s="24"/>
      <c r="F1479" s="24" t="s">
        <v>47</v>
      </c>
      <c r="G1479" s="24" t="str">
        <f>IFERROR(VLOOKUP(E1479,'Product Master'!B:E,3,),"-")</f>
        <v>-</v>
      </c>
      <c r="H1479" s="24" t="str">
        <f>IFERROR(VLOOKUP($E1479,'Product Master'!B:E,4,),"-")</f>
        <v>-</v>
      </c>
      <c r="I1479" s="24"/>
      <c r="J1479" s="25"/>
      <c r="K1479" s="67"/>
      <c r="L1479" s="24"/>
      <c r="M1479" s="24"/>
      <c r="N1479" s="24"/>
      <c r="O1479" s="24"/>
      <c r="P1479" s="49"/>
      <c r="Q1479" s="49">
        <f t="shared" si="49"/>
        <v>0</v>
      </c>
      <c r="R1479" s="24"/>
      <c r="S1479" s="66"/>
      <c r="T1479" s="56" t="e">
        <f>IF(ISBLANK(VLOOKUP($E1479,'Product Master'!B:F,5,FALSE)),"-",(VLOOKUP($E1479,'Product Master'!B:F,5,FALSE)))</f>
        <v>#N/A</v>
      </c>
      <c r="U1479" s="140"/>
    </row>
    <row r="1480" spans="1:21" ht="15">
      <c r="A1480" s="24">
        <f t="shared" si="50"/>
        <v>1479</v>
      </c>
      <c r="B1480" s="25"/>
      <c r="C1480" s="55" t="str">
        <f>IFERROR(VLOOKUP($E1480,'Product Master'!B:E,2,),"Enter Data in Product Master")</f>
        <v>Enter Data in Product Master</v>
      </c>
      <c r="D1480" s="24" t="e">
        <f>VLOOKUP(E1480,'Product Master'!B:G,6,)</f>
        <v>#N/A</v>
      </c>
      <c r="E1480" s="24"/>
      <c r="F1480" s="24" t="s">
        <v>47</v>
      </c>
      <c r="G1480" s="24" t="str">
        <f>IFERROR(VLOOKUP(E1480,'Product Master'!B:E,3,),"-")</f>
        <v>-</v>
      </c>
      <c r="H1480" s="24" t="str">
        <f>IFERROR(VLOOKUP($E1480,'Product Master'!B:E,4,),"-")</f>
        <v>-</v>
      </c>
      <c r="I1480" s="24"/>
      <c r="J1480" s="25"/>
      <c r="K1480" s="67"/>
      <c r="L1480" s="24"/>
      <c r="M1480" s="24"/>
      <c r="N1480" s="24"/>
      <c r="O1480" s="24"/>
      <c r="P1480" s="49"/>
      <c r="Q1480" s="49">
        <f t="shared" ref="Q1480:Q1500" si="51">I1480*P1480</f>
        <v>0</v>
      </c>
      <c r="R1480" s="24"/>
      <c r="S1480" s="66"/>
      <c r="T1480" s="56" t="e">
        <f>IF(ISBLANK(VLOOKUP($E1480,'Product Master'!B:F,5,FALSE)),"-",(VLOOKUP($E1480,'Product Master'!B:F,5,FALSE)))</f>
        <v>#N/A</v>
      </c>
      <c r="U1480" s="140"/>
    </row>
    <row r="1481" spans="1:21" ht="15">
      <c r="A1481" s="24">
        <f t="shared" si="50"/>
        <v>1480</v>
      </c>
      <c r="B1481" s="25"/>
      <c r="C1481" s="55" t="str">
        <f>IFERROR(VLOOKUP($E1481,'Product Master'!B:E,2,),"Enter Data in Product Master")</f>
        <v>Enter Data in Product Master</v>
      </c>
      <c r="D1481" s="24" t="e">
        <f>VLOOKUP(E1481,'Product Master'!B:G,6,)</f>
        <v>#N/A</v>
      </c>
      <c r="E1481" s="24"/>
      <c r="F1481" s="24" t="s">
        <v>47</v>
      </c>
      <c r="G1481" s="24" t="str">
        <f>IFERROR(VLOOKUP(E1481,'Product Master'!B:E,3,),"-")</f>
        <v>-</v>
      </c>
      <c r="H1481" s="24" t="str">
        <f>IFERROR(VLOOKUP($E1481,'Product Master'!B:E,4,),"-")</f>
        <v>-</v>
      </c>
      <c r="I1481" s="24"/>
      <c r="J1481" s="25"/>
      <c r="K1481" s="67"/>
      <c r="L1481" s="24"/>
      <c r="M1481" s="24"/>
      <c r="N1481" s="24"/>
      <c r="O1481" s="24"/>
      <c r="P1481" s="49"/>
      <c r="Q1481" s="49">
        <f t="shared" si="51"/>
        <v>0</v>
      </c>
      <c r="R1481" s="24"/>
      <c r="S1481" s="66"/>
      <c r="T1481" s="56" t="e">
        <f>IF(ISBLANK(VLOOKUP($E1481,'Product Master'!B:F,5,FALSE)),"-",(VLOOKUP($E1481,'Product Master'!B:F,5,FALSE)))</f>
        <v>#N/A</v>
      </c>
      <c r="U1481" s="140"/>
    </row>
    <row r="1482" spans="1:21" ht="15">
      <c r="A1482" s="24">
        <f t="shared" si="50"/>
        <v>1481</v>
      </c>
      <c r="B1482" s="25"/>
      <c r="C1482" s="55" t="str">
        <f>IFERROR(VLOOKUP($E1482,'Product Master'!B:E,2,),"Enter Data in Product Master")</f>
        <v>Enter Data in Product Master</v>
      </c>
      <c r="D1482" s="24" t="e">
        <f>VLOOKUP(E1482,'Product Master'!B:G,6,)</f>
        <v>#N/A</v>
      </c>
      <c r="E1482" s="24"/>
      <c r="F1482" s="24" t="s">
        <v>47</v>
      </c>
      <c r="G1482" s="24" t="str">
        <f>IFERROR(VLOOKUP(E1482,'Product Master'!B:E,3,),"-")</f>
        <v>-</v>
      </c>
      <c r="H1482" s="24" t="str">
        <f>IFERROR(VLOOKUP($E1482,'Product Master'!B:E,4,),"-")</f>
        <v>-</v>
      </c>
      <c r="I1482" s="24"/>
      <c r="J1482" s="25"/>
      <c r="K1482" s="67"/>
      <c r="L1482" s="24"/>
      <c r="M1482" s="24"/>
      <c r="N1482" s="24"/>
      <c r="O1482" s="24"/>
      <c r="P1482" s="49"/>
      <c r="Q1482" s="49">
        <f t="shared" si="51"/>
        <v>0</v>
      </c>
      <c r="R1482" s="24"/>
      <c r="S1482" s="66"/>
      <c r="T1482" s="56" t="e">
        <f>IF(ISBLANK(VLOOKUP($E1482,'Product Master'!B:F,5,FALSE)),"-",(VLOOKUP($E1482,'Product Master'!B:F,5,FALSE)))</f>
        <v>#N/A</v>
      </c>
      <c r="U1482" s="140"/>
    </row>
    <row r="1483" spans="1:21" ht="15">
      <c r="A1483" s="24">
        <f t="shared" si="50"/>
        <v>1482</v>
      </c>
      <c r="B1483" s="25"/>
      <c r="C1483" s="55" t="str">
        <f>IFERROR(VLOOKUP($E1483,'Product Master'!B:E,2,),"Enter Data in Product Master")</f>
        <v>Enter Data in Product Master</v>
      </c>
      <c r="D1483" s="24" t="e">
        <f>VLOOKUP(E1483,'Product Master'!B:G,6,)</f>
        <v>#N/A</v>
      </c>
      <c r="E1483" s="24"/>
      <c r="F1483" s="24" t="s">
        <v>47</v>
      </c>
      <c r="G1483" s="24" t="str">
        <f>IFERROR(VLOOKUP(E1483,'Product Master'!B:E,3,),"-")</f>
        <v>-</v>
      </c>
      <c r="H1483" s="24" t="str">
        <f>IFERROR(VLOOKUP($E1483,'Product Master'!B:E,4,),"-")</f>
        <v>-</v>
      </c>
      <c r="I1483" s="24"/>
      <c r="J1483" s="25"/>
      <c r="K1483" s="67"/>
      <c r="L1483" s="24"/>
      <c r="M1483" s="24"/>
      <c r="N1483" s="24"/>
      <c r="O1483" s="24"/>
      <c r="P1483" s="49"/>
      <c r="Q1483" s="49">
        <f t="shared" si="51"/>
        <v>0</v>
      </c>
      <c r="R1483" s="24"/>
      <c r="S1483" s="66"/>
      <c r="T1483" s="56" t="e">
        <f>IF(ISBLANK(VLOOKUP($E1483,'Product Master'!B:F,5,FALSE)),"-",(VLOOKUP($E1483,'Product Master'!B:F,5,FALSE)))</f>
        <v>#N/A</v>
      </c>
      <c r="U1483" s="140"/>
    </row>
    <row r="1484" spans="1:21" ht="15">
      <c r="A1484" s="24">
        <f t="shared" si="50"/>
        <v>1483</v>
      </c>
      <c r="B1484" s="25"/>
      <c r="C1484" s="55" t="str">
        <f>IFERROR(VLOOKUP($E1484,'Product Master'!B:E,2,),"Enter Data in Product Master")</f>
        <v>Enter Data in Product Master</v>
      </c>
      <c r="D1484" s="24" t="e">
        <f>VLOOKUP(E1484,'Product Master'!B:G,6,)</f>
        <v>#N/A</v>
      </c>
      <c r="E1484" s="24"/>
      <c r="F1484" s="24" t="s">
        <v>47</v>
      </c>
      <c r="G1484" s="24" t="str">
        <f>IFERROR(VLOOKUP(E1484,'Product Master'!B:E,3,),"-")</f>
        <v>-</v>
      </c>
      <c r="H1484" s="24" t="str">
        <f>IFERROR(VLOOKUP($E1484,'Product Master'!B:E,4,),"-")</f>
        <v>-</v>
      </c>
      <c r="I1484" s="24"/>
      <c r="J1484" s="25"/>
      <c r="K1484" s="67"/>
      <c r="L1484" s="24"/>
      <c r="M1484" s="24"/>
      <c r="N1484" s="24"/>
      <c r="O1484" s="24"/>
      <c r="P1484" s="49"/>
      <c r="Q1484" s="49">
        <f t="shared" si="51"/>
        <v>0</v>
      </c>
      <c r="R1484" s="24"/>
      <c r="S1484" s="66"/>
      <c r="T1484" s="56" t="e">
        <f>IF(ISBLANK(VLOOKUP($E1484,'Product Master'!B:F,5,FALSE)),"-",(VLOOKUP($E1484,'Product Master'!B:F,5,FALSE)))</f>
        <v>#N/A</v>
      </c>
      <c r="U1484" s="140"/>
    </row>
    <row r="1485" spans="1:21" ht="15">
      <c r="A1485" s="24">
        <f t="shared" si="50"/>
        <v>1484</v>
      </c>
      <c r="B1485" s="25"/>
      <c r="C1485" s="55" t="str">
        <f>IFERROR(VLOOKUP($E1485,'Product Master'!B:E,2,),"Enter Data in Product Master")</f>
        <v>Enter Data in Product Master</v>
      </c>
      <c r="D1485" s="24" t="e">
        <f>VLOOKUP(E1485,'Product Master'!B:G,6,)</f>
        <v>#N/A</v>
      </c>
      <c r="E1485" s="24"/>
      <c r="F1485" s="24" t="s">
        <v>47</v>
      </c>
      <c r="G1485" s="24" t="str">
        <f>IFERROR(VLOOKUP(E1485,'Product Master'!B:E,3,),"-")</f>
        <v>-</v>
      </c>
      <c r="H1485" s="24" t="str">
        <f>IFERROR(VLOOKUP($E1485,'Product Master'!B:E,4,),"-")</f>
        <v>-</v>
      </c>
      <c r="I1485" s="24"/>
      <c r="J1485" s="25"/>
      <c r="K1485" s="67"/>
      <c r="L1485" s="24"/>
      <c r="M1485" s="24"/>
      <c r="N1485" s="24"/>
      <c r="O1485" s="24"/>
      <c r="P1485" s="49"/>
      <c r="Q1485" s="49">
        <f t="shared" si="51"/>
        <v>0</v>
      </c>
      <c r="R1485" s="24"/>
      <c r="S1485" s="66"/>
      <c r="T1485" s="56" t="e">
        <f>IF(ISBLANK(VLOOKUP($E1485,'Product Master'!B:F,5,FALSE)),"-",(VLOOKUP($E1485,'Product Master'!B:F,5,FALSE)))</f>
        <v>#N/A</v>
      </c>
      <c r="U1485" s="140"/>
    </row>
    <row r="1486" spans="1:21" ht="15">
      <c r="A1486" s="24">
        <f t="shared" si="50"/>
        <v>1485</v>
      </c>
      <c r="B1486" s="25"/>
      <c r="C1486" s="55" t="str">
        <f>IFERROR(VLOOKUP($E1486,'Product Master'!B:E,2,),"Enter Data in Product Master")</f>
        <v>Enter Data in Product Master</v>
      </c>
      <c r="D1486" s="24" t="e">
        <f>VLOOKUP(E1486,'Product Master'!B:G,6,)</f>
        <v>#N/A</v>
      </c>
      <c r="E1486" s="24"/>
      <c r="F1486" s="24" t="s">
        <v>47</v>
      </c>
      <c r="G1486" s="24" t="str">
        <f>IFERROR(VLOOKUP(E1486,'Product Master'!B:E,3,),"-")</f>
        <v>-</v>
      </c>
      <c r="H1486" s="24" t="str">
        <f>IFERROR(VLOOKUP($E1486,'Product Master'!B:E,4,),"-")</f>
        <v>-</v>
      </c>
      <c r="I1486" s="24"/>
      <c r="J1486" s="25"/>
      <c r="K1486" s="67"/>
      <c r="L1486" s="24"/>
      <c r="M1486" s="24"/>
      <c r="N1486" s="24"/>
      <c r="O1486" s="24"/>
      <c r="P1486" s="49"/>
      <c r="Q1486" s="49">
        <f t="shared" si="51"/>
        <v>0</v>
      </c>
      <c r="R1486" s="24"/>
      <c r="S1486" s="66"/>
      <c r="T1486" s="56" t="e">
        <f>IF(ISBLANK(VLOOKUP($E1486,'Product Master'!B:F,5,FALSE)),"-",(VLOOKUP($E1486,'Product Master'!B:F,5,FALSE)))</f>
        <v>#N/A</v>
      </c>
      <c r="U1486" s="140"/>
    </row>
    <row r="1487" spans="1:21" ht="15">
      <c r="A1487" s="24">
        <f t="shared" si="50"/>
        <v>1486</v>
      </c>
      <c r="B1487" s="25"/>
      <c r="C1487" s="55" t="str">
        <f>IFERROR(VLOOKUP($E1487,'Product Master'!B:E,2,),"Enter Data in Product Master")</f>
        <v>Enter Data in Product Master</v>
      </c>
      <c r="D1487" s="24" t="e">
        <f>VLOOKUP(E1487,'Product Master'!B:G,6,)</f>
        <v>#N/A</v>
      </c>
      <c r="E1487" s="24"/>
      <c r="F1487" s="24" t="s">
        <v>47</v>
      </c>
      <c r="G1487" s="24" t="str">
        <f>IFERROR(VLOOKUP(E1487,'Product Master'!B:E,3,),"-")</f>
        <v>-</v>
      </c>
      <c r="H1487" s="24" t="str">
        <f>IFERROR(VLOOKUP($E1487,'Product Master'!B:E,4,),"-")</f>
        <v>-</v>
      </c>
      <c r="I1487" s="24"/>
      <c r="J1487" s="25"/>
      <c r="K1487" s="67"/>
      <c r="L1487" s="24"/>
      <c r="M1487" s="24"/>
      <c r="N1487" s="24"/>
      <c r="O1487" s="24"/>
      <c r="P1487" s="49"/>
      <c r="Q1487" s="49">
        <f t="shared" si="51"/>
        <v>0</v>
      </c>
      <c r="R1487" s="24"/>
      <c r="S1487" s="66"/>
      <c r="T1487" s="56" t="e">
        <f>IF(ISBLANK(VLOOKUP($E1487,'Product Master'!B:F,5,FALSE)),"-",(VLOOKUP($E1487,'Product Master'!B:F,5,FALSE)))</f>
        <v>#N/A</v>
      </c>
      <c r="U1487" s="140"/>
    </row>
    <row r="1488" spans="1:21" ht="15">
      <c r="A1488" s="24">
        <f t="shared" si="50"/>
        <v>1487</v>
      </c>
      <c r="B1488" s="25"/>
      <c r="C1488" s="55" t="str">
        <f>IFERROR(VLOOKUP($E1488,'Product Master'!B:E,2,),"Enter Data in Product Master")</f>
        <v>Enter Data in Product Master</v>
      </c>
      <c r="D1488" s="24" t="e">
        <f>VLOOKUP(E1488,'Product Master'!B:G,6,)</f>
        <v>#N/A</v>
      </c>
      <c r="E1488" s="24"/>
      <c r="F1488" s="24" t="s">
        <v>47</v>
      </c>
      <c r="G1488" s="24" t="str">
        <f>IFERROR(VLOOKUP(E1488,'Product Master'!B:E,3,),"-")</f>
        <v>-</v>
      </c>
      <c r="H1488" s="24" t="str">
        <f>IFERROR(VLOOKUP($E1488,'Product Master'!B:E,4,),"-")</f>
        <v>-</v>
      </c>
      <c r="I1488" s="24"/>
      <c r="J1488" s="25"/>
      <c r="K1488" s="67"/>
      <c r="L1488" s="24"/>
      <c r="M1488" s="24"/>
      <c r="N1488" s="24"/>
      <c r="O1488" s="24"/>
      <c r="P1488" s="49"/>
      <c r="Q1488" s="49">
        <f t="shared" si="51"/>
        <v>0</v>
      </c>
      <c r="R1488" s="24"/>
      <c r="S1488" s="66"/>
      <c r="T1488" s="56" t="e">
        <f>IF(ISBLANK(VLOOKUP($E1488,'Product Master'!B:F,5,FALSE)),"-",(VLOOKUP($E1488,'Product Master'!B:F,5,FALSE)))</f>
        <v>#N/A</v>
      </c>
      <c r="U1488" s="140"/>
    </row>
    <row r="1489" spans="1:21" ht="15">
      <c r="A1489" s="24">
        <f t="shared" si="50"/>
        <v>1488</v>
      </c>
      <c r="B1489" s="25"/>
      <c r="C1489" s="55" t="str">
        <f>IFERROR(VLOOKUP($E1489,'Product Master'!B:E,2,),"Enter Data in Product Master")</f>
        <v>Enter Data in Product Master</v>
      </c>
      <c r="D1489" s="24" t="e">
        <f>VLOOKUP(E1489,'Product Master'!B:G,6,)</f>
        <v>#N/A</v>
      </c>
      <c r="E1489" s="24"/>
      <c r="F1489" s="24" t="s">
        <v>47</v>
      </c>
      <c r="G1489" s="24" t="str">
        <f>IFERROR(VLOOKUP(E1489,'Product Master'!B:E,3,),"-")</f>
        <v>-</v>
      </c>
      <c r="H1489" s="24" t="str">
        <f>IFERROR(VLOOKUP($E1489,'Product Master'!B:E,4,),"-")</f>
        <v>-</v>
      </c>
      <c r="I1489" s="24"/>
      <c r="J1489" s="25"/>
      <c r="K1489" s="67"/>
      <c r="L1489" s="24"/>
      <c r="M1489" s="24"/>
      <c r="N1489" s="24"/>
      <c r="O1489" s="24"/>
      <c r="P1489" s="49"/>
      <c r="Q1489" s="49">
        <f t="shared" si="51"/>
        <v>0</v>
      </c>
      <c r="R1489" s="24"/>
      <c r="S1489" s="66"/>
      <c r="T1489" s="56" t="e">
        <f>IF(ISBLANK(VLOOKUP($E1489,'Product Master'!B:F,5,FALSE)),"-",(VLOOKUP($E1489,'Product Master'!B:F,5,FALSE)))</f>
        <v>#N/A</v>
      </c>
      <c r="U1489" s="140"/>
    </row>
    <row r="1490" spans="1:21" ht="15">
      <c r="A1490" s="24">
        <f t="shared" si="50"/>
        <v>1489</v>
      </c>
      <c r="B1490" s="25"/>
      <c r="C1490" s="55" t="str">
        <f>IFERROR(VLOOKUP($E1490,'Product Master'!B:E,2,),"Enter Data in Product Master")</f>
        <v>Enter Data in Product Master</v>
      </c>
      <c r="D1490" s="24" t="e">
        <f>VLOOKUP(E1490,'Product Master'!B:G,6,)</f>
        <v>#N/A</v>
      </c>
      <c r="E1490" s="24"/>
      <c r="F1490" s="24" t="s">
        <v>47</v>
      </c>
      <c r="G1490" s="24" t="str">
        <f>IFERROR(VLOOKUP(E1490,'Product Master'!B:E,3,),"-")</f>
        <v>-</v>
      </c>
      <c r="H1490" s="24" t="str">
        <f>IFERROR(VLOOKUP($E1490,'Product Master'!B:E,4,),"-")</f>
        <v>-</v>
      </c>
      <c r="I1490" s="24"/>
      <c r="J1490" s="25"/>
      <c r="K1490" s="67"/>
      <c r="L1490" s="24"/>
      <c r="M1490" s="24"/>
      <c r="N1490" s="24"/>
      <c r="O1490" s="24"/>
      <c r="P1490" s="49"/>
      <c r="Q1490" s="49">
        <f t="shared" si="51"/>
        <v>0</v>
      </c>
      <c r="R1490" s="24"/>
      <c r="S1490" s="66"/>
      <c r="T1490" s="56" t="e">
        <f>IF(ISBLANK(VLOOKUP($E1490,'Product Master'!B:F,5,FALSE)),"-",(VLOOKUP($E1490,'Product Master'!B:F,5,FALSE)))</f>
        <v>#N/A</v>
      </c>
      <c r="U1490" s="140"/>
    </row>
    <row r="1491" spans="1:21" ht="15">
      <c r="A1491" s="24">
        <f t="shared" si="50"/>
        <v>1490</v>
      </c>
      <c r="B1491" s="25"/>
      <c r="C1491" s="55" t="str">
        <f>IFERROR(VLOOKUP($E1491,'Product Master'!B:E,2,),"Enter Data in Product Master")</f>
        <v>Enter Data in Product Master</v>
      </c>
      <c r="D1491" s="24" t="e">
        <f>VLOOKUP(E1491,'Product Master'!B:G,6,)</f>
        <v>#N/A</v>
      </c>
      <c r="E1491" s="24"/>
      <c r="F1491" s="24" t="s">
        <v>47</v>
      </c>
      <c r="G1491" s="24" t="str">
        <f>IFERROR(VLOOKUP(E1491,'Product Master'!B:E,3,),"-")</f>
        <v>-</v>
      </c>
      <c r="H1491" s="24" t="str">
        <f>IFERROR(VLOOKUP($E1491,'Product Master'!B:E,4,),"-")</f>
        <v>-</v>
      </c>
      <c r="I1491" s="24"/>
      <c r="J1491" s="25"/>
      <c r="K1491" s="67"/>
      <c r="L1491" s="24"/>
      <c r="M1491" s="24"/>
      <c r="N1491" s="24"/>
      <c r="O1491" s="24"/>
      <c r="P1491" s="49"/>
      <c r="Q1491" s="49">
        <f t="shared" si="51"/>
        <v>0</v>
      </c>
      <c r="R1491" s="24"/>
      <c r="S1491" s="66"/>
      <c r="T1491" s="56" t="e">
        <f>IF(ISBLANK(VLOOKUP($E1491,'Product Master'!B:F,5,FALSE)),"-",(VLOOKUP($E1491,'Product Master'!B:F,5,FALSE)))</f>
        <v>#N/A</v>
      </c>
      <c r="U1491" s="140"/>
    </row>
    <row r="1492" spans="1:21" ht="15">
      <c r="A1492" s="24">
        <f t="shared" si="50"/>
        <v>1491</v>
      </c>
      <c r="B1492" s="25"/>
      <c r="C1492" s="55" t="str">
        <f>IFERROR(VLOOKUP($E1492,'Product Master'!B:E,2,),"Enter Data in Product Master")</f>
        <v>Enter Data in Product Master</v>
      </c>
      <c r="D1492" s="24" t="e">
        <f>VLOOKUP(E1492,'Product Master'!B:G,6,)</f>
        <v>#N/A</v>
      </c>
      <c r="E1492" s="24"/>
      <c r="F1492" s="24" t="s">
        <v>47</v>
      </c>
      <c r="G1492" s="24" t="str">
        <f>IFERROR(VLOOKUP(E1492,'Product Master'!B:E,3,),"-")</f>
        <v>-</v>
      </c>
      <c r="H1492" s="24" t="str">
        <f>IFERROR(VLOOKUP($E1492,'Product Master'!B:E,4,),"-")</f>
        <v>-</v>
      </c>
      <c r="I1492" s="24"/>
      <c r="J1492" s="25"/>
      <c r="K1492" s="67"/>
      <c r="L1492" s="24"/>
      <c r="M1492" s="24"/>
      <c r="N1492" s="24"/>
      <c r="O1492" s="24"/>
      <c r="P1492" s="49"/>
      <c r="Q1492" s="49">
        <f t="shared" si="51"/>
        <v>0</v>
      </c>
      <c r="R1492" s="24"/>
      <c r="S1492" s="66"/>
      <c r="T1492" s="56" t="e">
        <f>IF(ISBLANK(VLOOKUP($E1492,'Product Master'!B:F,5,FALSE)),"-",(VLOOKUP($E1492,'Product Master'!B:F,5,FALSE)))</f>
        <v>#N/A</v>
      </c>
      <c r="U1492" s="140"/>
    </row>
    <row r="1493" spans="1:21" ht="15">
      <c r="A1493" s="24">
        <f t="shared" si="50"/>
        <v>1492</v>
      </c>
      <c r="B1493" s="25"/>
      <c r="C1493" s="55" t="str">
        <f>IFERROR(VLOOKUP($E1493,'Product Master'!B:E,2,),"Enter Data in Product Master")</f>
        <v>Enter Data in Product Master</v>
      </c>
      <c r="D1493" s="24" t="e">
        <f>VLOOKUP(E1493,'Product Master'!B:G,6,)</f>
        <v>#N/A</v>
      </c>
      <c r="E1493" s="24"/>
      <c r="F1493" s="24" t="s">
        <v>47</v>
      </c>
      <c r="G1493" s="24" t="str">
        <f>IFERROR(VLOOKUP(E1493,'Product Master'!B:E,3,),"-")</f>
        <v>-</v>
      </c>
      <c r="H1493" s="24" t="str">
        <f>IFERROR(VLOOKUP($E1493,'Product Master'!B:E,4,),"-")</f>
        <v>-</v>
      </c>
      <c r="I1493" s="24"/>
      <c r="J1493" s="25"/>
      <c r="K1493" s="67"/>
      <c r="L1493" s="24"/>
      <c r="M1493" s="24"/>
      <c r="N1493" s="24"/>
      <c r="O1493" s="24"/>
      <c r="P1493" s="49"/>
      <c r="Q1493" s="49">
        <f t="shared" si="51"/>
        <v>0</v>
      </c>
      <c r="R1493" s="24"/>
      <c r="S1493" s="66"/>
      <c r="T1493" s="56" t="e">
        <f>IF(ISBLANK(VLOOKUP($E1493,'Product Master'!B:F,5,FALSE)),"-",(VLOOKUP($E1493,'Product Master'!B:F,5,FALSE)))</f>
        <v>#N/A</v>
      </c>
      <c r="U1493" s="140"/>
    </row>
    <row r="1494" spans="1:21" ht="15">
      <c r="A1494" s="24">
        <f t="shared" si="50"/>
        <v>1493</v>
      </c>
      <c r="B1494" s="25"/>
      <c r="C1494" s="55" t="str">
        <f>IFERROR(VLOOKUP($E1494,'Product Master'!B:E,2,),"Enter Data in Product Master")</f>
        <v>Enter Data in Product Master</v>
      </c>
      <c r="D1494" s="24" t="e">
        <f>VLOOKUP(E1494,'Product Master'!B:G,6,)</f>
        <v>#N/A</v>
      </c>
      <c r="E1494" s="24"/>
      <c r="F1494" s="24" t="s">
        <v>47</v>
      </c>
      <c r="G1494" s="24" t="str">
        <f>IFERROR(VLOOKUP(E1494,'Product Master'!B:E,3,),"-")</f>
        <v>-</v>
      </c>
      <c r="H1494" s="24" t="str">
        <f>IFERROR(VLOOKUP($E1494,'Product Master'!B:E,4,),"-")</f>
        <v>-</v>
      </c>
      <c r="I1494" s="24"/>
      <c r="J1494" s="25"/>
      <c r="K1494" s="67"/>
      <c r="L1494" s="24"/>
      <c r="M1494" s="24"/>
      <c r="N1494" s="24"/>
      <c r="O1494" s="24"/>
      <c r="P1494" s="49"/>
      <c r="Q1494" s="49">
        <f t="shared" si="51"/>
        <v>0</v>
      </c>
      <c r="R1494" s="24"/>
      <c r="S1494" s="66"/>
      <c r="T1494" s="56" t="e">
        <f>IF(ISBLANK(VLOOKUP($E1494,'Product Master'!B:F,5,FALSE)),"-",(VLOOKUP($E1494,'Product Master'!B:F,5,FALSE)))</f>
        <v>#N/A</v>
      </c>
      <c r="U1494" s="140"/>
    </row>
    <row r="1495" spans="1:21" ht="15">
      <c r="A1495" s="24">
        <f t="shared" si="50"/>
        <v>1494</v>
      </c>
      <c r="B1495" s="25"/>
      <c r="C1495" s="55" t="str">
        <f>IFERROR(VLOOKUP($E1495,'Product Master'!B:E,2,),"Enter Data in Product Master")</f>
        <v>Enter Data in Product Master</v>
      </c>
      <c r="D1495" s="24" t="e">
        <f>VLOOKUP(E1495,'Product Master'!B:G,6,)</f>
        <v>#N/A</v>
      </c>
      <c r="E1495" s="24"/>
      <c r="F1495" s="24" t="s">
        <v>47</v>
      </c>
      <c r="G1495" s="24" t="str">
        <f>IFERROR(VLOOKUP(E1495,'Product Master'!B:E,3,),"-")</f>
        <v>-</v>
      </c>
      <c r="H1495" s="24" t="str">
        <f>IFERROR(VLOOKUP($E1495,'Product Master'!B:E,4,),"-")</f>
        <v>-</v>
      </c>
      <c r="I1495" s="24"/>
      <c r="J1495" s="25"/>
      <c r="K1495" s="67"/>
      <c r="L1495" s="24"/>
      <c r="M1495" s="24"/>
      <c r="N1495" s="24"/>
      <c r="O1495" s="24"/>
      <c r="P1495" s="49"/>
      <c r="Q1495" s="49">
        <f t="shared" si="51"/>
        <v>0</v>
      </c>
      <c r="R1495" s="24"/>
      <c r="S1495" s="66"/>
      <c r="T1495" s="56" t="e">
        <f>IF(ISBLANK(VLOOKUP($E1495,'Product Master'!B:F,5,FALSE)),"-",(VLOOKUP($E1495,'Product Master'!B:F,5,FALSE)))</f>
        <v>#N/A</v>
      </c>
      <c r="U1495" s="140"/>
    </row>
    <row r="1496" spans="1:21" ht="15">
      <c r="A1496" s="24">
        <f t="shared" si="50"/>
        <v>1495</v>
      </c>
      <c r="B1496" s="25"/>
      <c r="C1496" s="55" t="str">
        <f>IFERROR(VLOOKUP($E1496,'Product Master'!B:E,2,),"Enter Data in Product Master")</f>
        <v>Enter Data in Product Master</v>
      </c>
      <c r="D1496" s="24" t="e">
        <f>VLOOKUP(E1496,'Product Master'!B:G,6,)</f>
        <v>#N/A</v>
      </c>
      <c r="E1496" s="24"/>
      <c r="F1496" s="24" t="s">
        <v>47</v>
      </c>
      <c r="G1496" s="24" t="str">
        <f>IFERROR(VLOOKUP(E1496,'Product Master'!B:E,3,),"-")</f>
        <v>-</v>
      </c>
      <c r="H1496" s="24" t="str">
        <f>IFERROR(VLOOKUP($E1496,'Product Master'!B:E,4,),"-")</f>
        <v>-</v>
      </c>
      <c r="I1496" s="24"/>
      <c r="J1496" s="25"/>
      <c r="K1496" s="67"/>
      <c r="L1496" s="24"/>
      <c r="M1496" s="24"/>
      <c r="N1496" s="24"/>
      <c r="O1496" s="24"/>
      <c r="P1496" s="49"/>
      <c r="Q1496" s="49">
        <f t="shared" si="51"/>
        <v>0</v>
      </c>
      <c r="R1496" s="24"/>
      <c r="S1496" s="66"/>
      <c r="T1496" s="56" t="e">
        <f>IF(ISBLANK(VLOOKUP($E1496,'Product Master'!B:F,5,FALSE)),"-",(VLOOKUP($E1496,'Product Master'!B:F,5,FALSE)))</f>
        <v>#N/A</v>
      </c>
      <c r="U1496" s="140"/>
    </row>
    <row r="1497" spans="1:21" ht="15">
      <c r="A1497" s="24">
        <f t="shared" si="50"/>
        <v>1496</v>
      </c>
      <c r="B1497" s="25"/>
      <c r="C1497" s="55" t="str">
        <f>IFERROR(VLOOKUP($E1497,'Product Master'!B:E,2,),"Enter Data in Product Master")</f>
        <v>Enter Data in Product Master</v>
      </c>
      <c r="D1497" s="24" t="e">
        <f>VLOOKUP(E1497,'Product Master'!B:G,6,)</f>
        <v>#N/A</v>
      </c>
      <c r="E1497" s="24"/>
      <c r="F1497" s="24" t="s">
        <v>47</v>
      </c>
      <c r="G1497" s="24" t="str">
        <f>IFERROR(VLOOKUP(E1497,'Product Master'!B:E,3,),"-")</f>
        <v>-</v>
      </c>
      <c r="H1497" s="24" t="str">
        <f>IFERROR(VLOOKUP($E1497,'Product Master'!B:E,4,),"-")</f>
        <v>-</v>
      </c>
      <c r="I1497" s="24"/>
      <c r="J1497" s="25"/>
      <c r="K1497" s="67"/>
      <c r="L1497" s="24"/>
      <c r="M1497" s="24"/>
      <c r="N1497" s="24"/>
      <c r="O1497" s="24"/>
      <c r="P1497" s="49"/>
      <c r="Q1497" s="49">
        <f t="shared" si="51"/>
        <v>0</v>
      </c>
      <c r="R1497" s="24"/>
      <c r="S1497" s="66"/>
      <c r="T1497" s="56" t="e">
        <f>IF(ISBLANK(VLOOKUP($E1497,'Product Master'!B:F,5,FALSE)),"-",(VLOOKUP($E1497,'Product Master'!B:F,5,FALSE)))</f>
        <v>#N/A</v>
      </c>
      <c r="U1497" s="140"/>
    </row>
    <row r="1498" spans="1:21" ht="15">
      <c r="A1498" s="24">
        <f t="shared" si="50"/>
        <v>1497</v>
      </c>
      <c r="B1498" s="25"/>
      <c r="C1498" s="55" t="str">
        <f>IFERROR(VLOOKUP($E1498,'Product Master'!B:E,2,),"Enter Data in Product Master")</f>
        <v>Enter Data in Product Master</v>
      </c>
      <c r="D1498" s="24" t="e">
        <f>VLOOKUP(E1498,'Product Master'!B:G,6,)</f>
        <v>#N/A</v>
      </c>
      <c r="E1498" s="24"/>
      <c r="F1498" s="24" t="s">
        <v>47</v>
      </c>
      <c r="G1498" s="24" t="str">
        <f>IFERROR(VLOOKUP(E1498,'Product Master'!B:E,3,),"-")</f>
        <v>-</v>
      </c>
      <c r="H1498" s="24" t="str">
        <f>IFERROR(VLOOKUP($E1498,'Product Master'!B:E,4,),"-")</f>
        <v>-</v>
      </c>
      <c r="I1498" s="24"/>
      <c r="J1498" s="25"/>
      <c r="K1498" s="67"/>
      <c r="L1498" s="24"/>
      <c r="M1498" s="24"/>
      <c r="N1498" s="24"/>
      <c r="O1498" s="24"/>
      <c r="P1498" s="49"/>
      <c r="Q1498" s="49">
        <f t="shared" si="51"/>
        <v>0</v>
      </c>
      <c r="R1498" s="24"/>
      <c r="S1498" s="66"/>
      <c r="T1498" s="56" t="e">
        <f>IF(ISBLANK(VLOOKUP($E1498,'Product Master'!B:F,5,FALSE)),"-",(VLOOKUP($E1498,'Product Master'!B:F,5,FALSE)))</f>
        <v>#N/A</v>
      </c>
      <c r="U1498" s="140"/>
    </row>
    <row r="1499" spans="1:21" ht="15">
      <c r="A1499" s="24">
        <f t="shared" si="50"/>
        <v>1498</v>
      </c>
      <c r="B1499" s="25"/>
      <c r="C1499" s="55" t="str">
        <f>IFERROR(VLOOKUP($E1499,'Product Master'!B:E,2,),"Enter Data in Product Master")</f>
        <v>Enter Data in Product Master</v>
      </c>
      <c r="D1499" s="24" t="e">
        <f>VLOOKUP(E1499,'Product Master'!B:G,6,)</f>
        <v>#N/A</v>
      </c>
      <c r="E1499" s="24"/>
      <c r="F1499" s="24" t="s">
        <v>47</v>
      </c>
      <c r="G1499" s="24" t="str">
        <f>IFERROR(VLOOKUP(E1499,'Product Master'!B:E,3,),"-")</f>
        <v>-</v>
      </c>
      <c r="H1499" s="24" t="str">
        <f>IFERROR(VLOOKUP($E1499,'Product Master'!B:E,4,),"-")</f>
        <v>-</v>
      </c>
      <c r="I1499" s="24"/>
      <c r="J1499" s="25"/>
      <c r="K1499" s="67"/>
      <c r="L1499" s="24"/>
      <c r="M1499" s="24"/>
      <c r="N1499" s="24"/>
      <c r="O1499" s="24"/>
      <c r="P1499" s="49"/>
      <c r="Q1499" s="49">
        <f t="shared" si="51"/>
        <v>0</v>
      </c>
      <c r="R1499" s="24"/>
      <c r="S1499" s="66"/>
      <c r="T1499" s="56" t="e">
        <f>IF(ISBLANK(VLOOKUP($E1499,'Product Master'!B:F,5,FALSE)),"-",(VLOOKUP($E1499,'Product Master'!B:F,5,FALSE)))</f>
        <v>#N/A</v>
      </c>
      <c r="U1499" s="140"/>
    </row>
    <row r="1500" spans="1:21" ht="15">
      <c r="A1500" s="24">
        <f t="shared" si="50"/>
        <v>1499</v>
      </c>
      <c r="B1500" s="25"/>
      <c r="C1500" s="55" t="str">
        <f>IFERROR(VLOOKUP($E1500,'Product Master'!B:E,2,),"Enter Data in Product Master")</f>
        <v>Enter Data in Product Master</v>
      </c>
      <c r="D1500" s="24" t="e">
        <f>VLOOKUP(E1500,'Product Master'!B:G,6,)</f>
        <v>#N/A</v>
      </c>
      <c r="E1500" s="24"/>
      <c r="F1500" s="24" t="s">
        <v>47</v>
      </c>
      <c r="G1500" s="24" t="str">
        <f>IFERROR(VLOOKUP(E1500,'Product Master'!B:E,3,),"-")</f>
        <v>-</v>
      </c>
      <c r="H1500" s="24" t="str">
        <f>IFERROR(VLOOKUP($E1500,'Product Master'!B:E,4,),"-")</f>
        <v>-</v>
      </c>
      <c r="I1500" s="24"/>
      <c r="J1500" s="25"/>
      <c r="K1500" s="67"/>
      <c r="L1500" s="24"/>
      <c r="M1500" s="24"/>
      <c r="N1500" s="24"/>
      <c r="O1500" s="24"/>
      <c r="P1500" s="49"/>
      <c r="Q1500" s="49">
        <f t="shared" si="51"/>
        <v>0</v>
      </c>
      <c r="R1500" s="24"/>
      <c r="S1500" s="66"/>
      <c r="T1500" s="56" t="e">
        <f>IF(ISBLANK(VLOOKUP($E1500,'Product Master'!B:F,5,FALSE)),"-",(VLOOKUP($E1500,'Product Master'!B:F,5,FALSE)))</f>
        <v>#N/A</v>
      </c>
      <c r="U1500" s="140"/>
    </row>
    <row r="1501" spans="1:21" ht="15">
      <c r="A1501" s="24">
        <f t="shared" si="50"/>
        <v>1500</v>
      </c>
      <c r="B1501" s="25"/>
      <c r="C1501" s="55" t="str">
        <f>IFERROR(VLOOKUP($E1501,'Product Master'!B:E,2,),"Enter Data in Product Master")</f>
        <v>Enter Data in Product Master</v>
      </c>
      <c r="D1501" s="24" t="e">
        <f>VLOOKUP(E1501,'Product Master'!B:G,6,)</f>
        <v>#N/A</v>
      </c>
      <c r="E1501" s="24"/>
      <c r="F1501" s="24" t="s">
        <v>47</v>
      </c>
      <c r="G1501" s="24" t="str">
        <f>IFERROR(VLOOKUP(E1501,'Product Master'!B:E,3,),"-")</f>
        <v>-</v>
      </c>
      <c r="H1501" s="24" t="str">
        <f>IFERROR(VLOOKUP($E1501,'Product Master'!B:E,4,),"-")</f>
        <v>-</v>
      </c>
      <c r="I1501" s="24"/>
      <c r="J1501" s="25"/>
      <c r="K1501" s="67"/>
      <c r="L1501" s="24"/>
      <c r="M1501" s="24"/>
      <c r="N1501" s="24"/>
      <c r="O1501" s="24"/>
      <c r="P1501" s="49"/>
      <c r="Q1501" s="49">
        <f>I1501*P1501</f>
        <v>0</v>
      </c>
      <c r="R1501" s="24"/>
      <c r="S1501" s="66"/>
      <c r="T1501" s="56" t="e">
        <f>IF(ISBLANK(VLOOKUP($E1501,'Product Master'!B:F,5,FALSE)),"-",(VLOOKUP($E1501,'Product Master'!B:F,5,FALSE)))</f>
        <v>#N/A</v>
      </c>
      <c r="U1501" s="140"/>
    </row>
    <row r="1502" spans="1:21" ht="15">
      <c r="A1502" s="41"/>
      <c r="B1502" s="68"/>
      <c r="C1502" s="8"/>
      <c r="D1502" s="8"/>
      <c r="E1502" s="8"/>
      <c r="F1502" s="8"/>
      <c r="G1502" s="8"/>
      <c r="H1502" s="8"/>
      <c r="I1502" s="8"/>
      <c r="J1502" s="68"/>
      <c r="K1502" s="8"/>
      <c r="L1502" s="8"/>
      <c r="M1502" s="69"/>
      <c r="N1502" s="8"/>
      <c r="O1502" s="8"/>
      <c r="P1502" s="48"/>
      <c r="Q1502" s="48"/>
      <c r="R1502" s="8"/>
      <c r="S1502" s="41"/>
      <c r="T1502" s="41"/>
      <c r="U1502" s="61"/>
    </row>
    <row r="1503" spans="1:21" ht="15">
      <c r="A1503" s="41"/>
      <c r="B1503" s="68"/>
      <c r="C1503" s="8"/>
      <c r="D1503" s="8"/>
      <c r="E1503" s="8"/>
      <c r="F1503" s="8"/>
      <c r="G1503" s="8"/>
      <c r="H1503" s="8"/>
      <c r="I1503" s="8"/>
      <c r="J1503" s="68"/>
      <c r="K1503" s="8"/>
      <c r="L1503" s="8"/>
      <c r="M1503" s="69"/>
      <c r="N1503" s="8"/>
      <c r="O1503" s="8"/>
      <c r="P1503" s="48"/>
      <c r="Q1503" s="48"/>
      <c r="R1503" s="8"/>
      <c r="S1503" s="41"/>
      <c r="T1503" s="41"/>
      <c r="U1503" s="61"/>
    </row>
    <row r="1504" spans="1:21" ht="15">
      <c r="A1504" s="41"/>
      <c r="B1504" s="68"/>
      <c r="C1504" s="8"/>
      <c r="D1504" s="8"/>
      <c r="E1504" s="8"/>
      <c r="F1504" s="8"/>
      <c r="G1504" s="8"/>
      <c r="H1504" s="8"/>
      <c r="I1504" s="8"/>
      <c r="J1504" s="68"/>
      <c r="K1504" s="8"/>
      <c r="L1504" s="8"/>
      <c r="M1504" s="69"/>
      <c r="N1504" s="8"/>
      <c r="O1504" s="8"/>
      <c r="P1504" s="48"/>
      <c r="Q1504" s="48"/>
      <c r="R1504" s="8"/>
      <c r="S1504" s="41"/>
      <c r="T1504" s="41"/>
      <c r="U1504" s="61"/>
    </row>
    <row r="1505" spans="1:21" ht="15">
      <c r="A1505" s="41"/>
      <c r="B1505" s="68"/>
      <c r="C1505" s="8"/>
      <c r="D1505" s="8"/>
      <c r="E1505" s="8"/>
      <c r="F1505" s="8"/>
      <c r="G1505" s="8"/>
      <c r="H1505" s="8"/>
      <c r="I1505" s="8"/>
      <c r="J1505" s="68"/>
      <c r="K1505" s="8"/>
      <c r="L1505" s="8"/>
      <c r="M1505" s="69"/>
      <c r="N1505" s="8"/>
      <c r="O1505" s="8"/>
      <c r="P1505" s="48"/>
      <c r="Q1505" s="48"/>
      <c r="R1505" s="8"/>
      <c r="S1505" s="41"/>
      <c r="T1505" s="41"/>
      <c r="U1505" s="61"/>
    </row>
    <row r="1506" spans="1:21" ht="15">
      <c r="A1506" s="41"/>
      <c r="B1506" s="68"/>
      <c r="C1506" s="8"/>
      <c r="D1506" s="8"/>
      <c r="E1506" s="8"/>
      <c r="F1506" s="4"/>
      <c r="G1506" s="8"/>
      <c r="H1506" s="8"/>
      <c r="I1506" s="8"/>
      <c r="J1506" s="68"/>
      <c r="K1506" s="8"/>
      <c r="L1506" s="8"/>
      <c r="M1506" s="69"/>
      <c r="N1506" s="8"/>
      <c r="O1506" s="8"/>
      <c r="P1506" s="48"/>
      <c r="Q1506" s="48"/>
      <c r="R1506" s="8"/>
      <c r="S1506" s="41"/>
      <c r="T1506" s="41"/>
      <c r="U1506" s="61"/>
    </row>
    <row r="1507" spans="1:21" ht="15">
      <c r="A1507" s="41"/>
      <c r="B1507" s="68"/>
      <c r="C1507" s="8"/>
      <c r="D1507" s="8"/>
      <c r="E1507" s="8"/>
      <c r="F1507" s="8"/>
      <c r="G1507" s="8"/>
      <c r="H1507" s="8"/>
      <c r="I1507" s="8"/>
      <c r="J1507" s="68"/>
      <c r="K1507" s="8"/>
      <c r="L1507" s="8"/>
      <c r="M1507" s="69"/>
      <c r="N1507" s="8"/>
      <c r="O1507" s="8"/>
      <c r="P1507" s="48"/>
      <c r="Q1507" s="48"/>
      <c r="R1507" s="8"/>
      <c r="S1507" s="41"/>
      <c r="T1507" s="41"/>
      <c r="U1507" s="61"/>
    </row>
    <row r="1508" spans="1:21" ht="15">
      <c r="A1508" s="41"/>
      <c r="B1508" s="68"/>
      <c r="C1508" s="8"/>
      <c r="D1508" s="8"/>
      <c r="E1508" s="8"/>
      <c r="F1508" s="8"/>
      <c r="G1508" s="8"/>
      <c r="H1508" s="8"/>
      <c r="I1508" s="8"/>
      <c r="J1508" s="68"/>
      <c r="K1508" s="8"/>
      <c r="L1508" s="8"/>
      <c r="M1508" s="69"/>
      <c r="N1508" s="8"/>
      <c r="O1508" s="8"/>
      <c r="P1508" s="48"/>
      <c r="Q1508" s="48"/>
      <c r="R1508" s="8"/>
      <c r="S1508" s="41"/>
      <c r="T1508" s="41"/>
      <c r="U1508" s="61"/>
    </row>
    <row r="1509" spans="1:21" ht="15">
      <c r="A1509" s="41"/>
      <c r="B1509" s="68"/>
      <c r="C1509" s="8"/>
      <c r="D1509" s="8"/>
      <c r="E1509" s="8"/>
      <c r="F1509" s="8"/>
      <c r="G1509" s="8"/>
      <c r="H1509" s="8"/>
      <c r="I1509" s="8"/>
      <c r="J1509" s="68"/>
      <c r="K1509" s="8"/>
      <c r="L1509" s="8"/>
      <c r="M1509" s="69"/>
      <c r="N1509" s="8"/>
      <c r="O1509" s="8"/>
      <c r="P1509" s="48"/>
      <c r="Q1509" s="48"/>
      <c r="R1509" s="8"/>
      <c r="S1509" s="41"/>
      <c r="T1509" s="41"/>
      <c r="U1509" s="61"/>
    </row>
    <row r="1510" spans="1:21" ht="15">
      <c r="A1510" s="41"/>
      <c r="B1510" s="68"/>
      <c r="C1510" s="8"/>
      <c r="D1510" s="8"/>
      <c r="E1510" s="8"/>
      <c r="F1510" s="8"/>
      <c r="G1510" s="8"/>
      <c r="H1510" s="8"/>
      <c r="I1510" s="8"/>
      <c r="J1510" s="68"/>
      <c r="K1510" s="8"/>
      <c r="L1510" s="8"/>
      <c r="M1510" s="69"/>
      <c r="N1510" s="8"/>
      <c r="O1510" s="8"/>
      <c r="P1510" s="48"/>
      <c r="Q1510" s="48"/>
      <c r="R1510" s="8"/>
      <c r="S1510" s="41"/>
      <c r="T1510" s="41"/>
      <c r="U1510" s="61"/>
    </row>
    <row r="1511" spans="1:21" ht="15">
      <c r="A1511" s="41"/>
      <c r="B1511" s="68"/>
      <c r="C1511" s="8"/>
      <c r="D1511" s="8"/>
      <c r="E1511" s="8"/>
      <c r="F1511" s="8"/>
      <c r="G1511" s="8"/>
      <c r="H1511" s="8"/>
      <c r="I1511" s="8"/>
      <c r="J1511" s="68"/>
      <c r="K1511" s="8"/>
      <c r="L1511" s="8"/>
      <c r="M1511" s="69"/>
      <c r="N1511" s="8"/>
      <c r="O1511" s="8"/>
      <c r="P1511" s="48"/>
      <c r="Q1511" s="48"/>
      <c r="R1511" s="8"/>
      <c r="S1511" s="41"/>
      <c r="T1511" s="41"/>
      <c r="U1511" s="61"/>
    </row>
    <row r="1512" spans="1:21" ht="15">
      <c r="A1512" s="41"/>
      <c r="B1512" s="68"/>
      <c r="C1512" s="8"/>
      <c r="D1512" s="8"/>
      <c r="E1512" s="8"/>
      <c r="F1512" s="8"/>
      <c r="G1512" s="8"/>
      <c r="H1512" s="8"/>
      <c r="I1512" s="8"/>
      <c r="J1512" s="68"/>
      <c r="K1512" s="8"/>
      <c r="L1512" s="8"/>
      <c r="M1512" s="69"/>
      <c r="N1512" s="8"/>
      <c r="O1512" s="8"/>
      <c r="P1512" s="48"/>
      <c r="Q1512" s="48"/>
      <c r="R1512" s="8"/>
      <c r="S1512" s="41"/>
      <c r="T1512" s="41"/>
      <c r="U1512" s="61"/>
    </row>
    <row r="1513" spans="1:21" ht="15">
      <c r="A1513" s="41"/>
      <c r="B1513" s="68"/>
      <c r="C1513" s="8"/>
      <c r="D1513" s="8"/>
      <c r="E1513" s="8"/>
      <c r="F1513" s="8"/>
      <c r="G1513" s="8"/>
      <c r="H1513" s="8"/>
      <c r="I1513" s="8"/>
      <c r="J1513" s="68"/>
      <c r="K1513" s="8"/>
      <c r="L1513" s="8"/>
      <c r="M1513" s="69"/>
      <c r="N1513" s="8"/>
      <c r="O1513" s="8"/>
      <c r="P1513" s="48"/>
      <c r="Q1513" s="48"/>
      <c r="R1513" s="8"/>
      <c r="S1513" s="41"/>
      <c r="T1513" s="41"/>
      <c r="U1513" s="61"/>
    </row>
    <row r="1514" spans="1:21" ht="15">
      <c r="A1514" s="41"/>
      <c r="B1514" s="68"/>
      <c r="C1514" s="8"/>
      <c r="D1514" s="8"/>
      <c r="E1514" s="8"/>
      <c r="F1514" s="8"/>
      <c r="G1514" s="8"/>
      <c r="H1514" s="8"/>
      <c r="I1514" s="8"/>
      <c r="J1514" s="68"/>
      <c r="K1514" s="8"/>
      <c r="L1514" s="8"/>
      <c r="M1514" s="69"/>
      <c r="N1514" s="8"/>
      <c r="O1514" s="8"/>
      <c r="P1514" s="48"/>
      <c r="Q1514" s="48"/>
      <c r="R1514" s="8"/>
      <c r="S1514" s="41"/>
      <c r="T1514" s="41"/>
      <c r="U1514" s="61"/>
    </row>
    <row r="1515" spans="1:21" ht="15">
      <c r="A1515" s="41"/>
      <c r="B1515" s="68"/>
      <c r="C1515" s="8"/>
      <c r="D1515" s="8"/>
      <c r="E1515" s="8"/>
      <c r="F1515" s="8"/>
      <c r="G1515" s="8"/>
      <c r="H1515" s="8"/>
      <c r="I1515" s="8"/>
      <c r="J1515" s="68"/>
      <c r="K1515" s="8"/>
      <c r="L1515" s="8"/>
      <c r="M1515" s="69"/>
      <c r="N1515" s="8"/>
      <c r="O1515" s="8"/>
      <c r="P1515" s="48"/>
      <c r="Q1515" s="48"/>
      <c r="R1515" s="8"/>
      <c r="S1515" s="41"/>
      <c r="T1515" s="41"/>
      <c r="U1515" s="61"/>
    </row>
    <row r="1516" spans="1:21" ht="15">
      <c r="A1516" s="41"/>
      <c r="B1516" s="68"/>
      <c r="C1516" s="8"/>
      <c r="D1516" s="8"/>
      <c r="E1516" s="8"/>
      <c r="F1516" s="8"/>
      <c r="G1516" s="8"/>
      <c r="H1516" s="8"/>
      <c r="I1516" s="8"/>
      <c r="J1516" s="68"/>
      <c r="K1516" s="8"/>
      <c r="L1516" s="8"/>
      <c r="M1516" s="69"/>
      <c r="N1516" s="8"/>
      <c r="O1516" s="8"/>
      <c r="P1516" s="48"/>
      <c r="Q1516" s="48"/>
      <c r="R1516" s="8"/>
      <c r="S1516" s="41"/>
      <c r="T1516" s="41"/>
      <c r="U1516" s="61"/>
    </row>
    <row r="1517" spans="1:21" ht="15">
      <c r="A1517" s="41"/>
      <c r="B1517" s="68"/>
      <c r="C1517" s="4"/>
      <c r="D1517" s="8"/>
      <c r="E1517" s="4"/>
      <c r="F1517" s="4"/>
      <c r="G1517" s="8"/>
      <c r="H1517" s="8"/>
      <c r="I1517" s="8"/>
      <c r="J1517" s="68"/>
      <c r="K1517" s="8"/>
      <c r="L1517" s="8"/>
      <c r="M1517" s="69"/>
      <c r="N1517" s="8"/>
      <c r="O1517" s="8"/>
      <c r="P1517" s="48"/>
      <c r="Q1517" s="48"/>
      <c r="R1517" s="8"/>
      <c r="S1517" s="41"/>
      <c r="T1517" s="41"/>
      <c r="U1517" s="61"/>
    </row>
    <row r="1518" spans="1:21" ht="15">
      <c r="A1518" s="41"/>
      <c r="B1518" s="68"/>
      <c r="C1518" s="4"/>
      <c r="D1518" s="8"/>
      <c r="E1518" s="8"/>
      <c r="F1518" s="8"/>
      <c r="G1518" s="8"/>
      <c r="H1518" s="8"/>
      <c r="I1518" s="8"/>
      <c r="J1518" s="68"/>
      <c r="K1518" s="8"/>
      <c r="L1518" s="8"/>
      <c r="M1518" s="69"/>
      <c r="N1518" s="8"/>
      <c r="O1518" s="8"/>
      <c r="P1518" s="48"/>
      <c r="Q1518" s="48"/>
      <c r="R1518" s="8"/>
      <c r="S1518" s="41"/>
      <c r="T1518" s="41"/>
      <c r="U1518" s="61"/>
    </row>
    <row r="1519" spans="1:21" ht="15">
      <c r="A1519" s="41"/>
      <c r="B1519" s="68"/>
      <c r="C1519" s="8"/>
      <c r="D1519" s="8"/>
      <c r="E1519" s="8"/>
      <c r="F1519" s="8"/>
      <c r="G1519" s="8"/>
      <c r="H1519" s="8"/>
      <c r="I1519" s="8"/>
      <c r="J1519" s="68"/>
      <c r="K1519" s="8"/>
      <c r="L1519" s="8"/>
      <c r="M1519" s="69"/>
      <c r="N1519" s="8"/>
      <c r="O1519" s="8"/>
      <c r="P1519" s="48"/>
      <c r="Q1519" s="48"/>
      <c r="R1519" s="8"/>
      <c r="S1519" s="41"/>
      <c r="T1519" s="41"/>
      <c r="U1519" s="61"/>
    </row>
    <row r="1520" spans="1:21" ht="15">
      <c r="A1520" s="41"/>
      <c r="B1520" s="68"/>
      <c r="C1520" s="8"/>
      <c r="D1520" s="8"/>
      <c r="E1520" s="8"/>
      <c r="F1520" s="8"/>
      <c r="G1520" s="8"/>
      <c r="H1520" s="8"/>
      <c r="I1520" s="8"/>
      <c r="J1520" s="68"/>
      <c r="K1520" s="8"/>
      <c r="L1520" s="8"/>
      <c r="M1520" s="69"/>
      <c r="N1520" s="8"/>
      <c r="O1520" s="8"/>
      <c r="P1520" s="48"/>
      <c r="Q1520" s="48"/>
      <c r="R1520" s="8"/>
      <c r="S1520" s="41"/>
      <c r="T1520" s="41"/>
      <c r="U1520" s="61"/>
    </row>
    <row r="1521" spans="1:21" ht="15">
      <c r="A1521" s="41"/>
      <c r="B1521" s="68"/>
      <c r="C1521" s="8"/>
      <c r="D1521" s="8"/>
      <c r="E1521" s="8"/>
      <c r="F1521" s="8"/>
      <c r="G1521" s="8"/>
      <c r="H1521" s="8"/>
      <c r="I1521" s="8"/>
      <c r="J1521" s="68"/>
      <c r="K1521" s="8"/>
      <c r="L1521" s="8"/>
      <c r="M1521" s="69"/>
      <c r="N1521" s="8"/>
      <c r="O1521" s="8"/>
      <c r="P1521" s="48"/>
      <c r="Q1521" s="48"/>
      <c r="R1521" s="8"/>
      <c r="S1521" s="41"/>
      <c r="T1521" s="41"/>
      <c r="U1521" s="61"/>
    </row>
    <row r="1522" spans="1:21" ht="15">
      <c r="A1522" s="41"/>
      <c r="B1522" s="68"/>
      <c r="C1522" s="8"/>
      <c r="D1522" s="8"/>
      <c r="E1522" s="8"/>
      <c r="F1522" s="8"/>
      <c r="G1522" s="8"/>
      <c r="H1522" s="8"/>
      <c r="I1522" s="8"/>
      <c r="J1522" s="68"/>
      <c r="K1522" s="8"/>
      <c r="L1522" s="8"/>
      <c r="M1522" s="69"/>
      <c r="N1522" s="8"/>
      <c r="O1522" s="8"/>
      <c r="P1522" s="48"/>
      <c r="Q1522" s="48"/>
      <c r="R1522" s="8"/>
      <c r="S1522" s="41"/>
      <c r="T1522" s="41"/>
      <c r="U1522" s="61"/>
    </row>
    <row r="1523" spans="1:21" ht="15">
      <c r="A1523" s="41"/>
      <c r="B1523" s="68"/>
      <c r="C1523" s="8"/>
      <c r="D1523" s="8"/>
      <c r="E1523" s="8"/>
      <c r="F1523" s="8"/>
      <c r="G1523" s="8"/>
      <c r="H1523" s="8"/>
      <c r="I1523" s="8"/>
      <c r="J1523" s="68"/>
      <c r="K1523" s="8"/>
      <c r="L1523" s="8"/>
      <c r="M1523" s="69"/>
      <c r="N1523" s="8"/>
      <c r="O1523" s="8"/>
      <c r="P1523" s="48"/>
      <c r="Q1523" s="48"/>
      <c r="R1523" s="8"/>
      <c r="S1523" s="41"/>
      <c r="T1523" s="41"/>
      <c r="U1523" s="61"/>
    </row>
    <row r="1524" spans="1:21" ht="15">
      <c r="A1524" s="41"/>
      <c r="B1524" s="68"/>
      <c r="C1524" s="8"/>
      <c r="D1524" s="8"/>
      <c r="E1524" s="8"/>
      <c r="F1524" s="8"/>
      <c r="G1524" s="8"/>
      <c r="H1524" s="8"/>
      <c r="I1524" s="8"/>
      <c r="J1524" s="68"/>
      <c r="K1524" s="8"/>
      <c r="L1524" s="8"/>
      <c r="M1524" s="69"/>
      <c r="N1524" s="8"/>
      <c r="O1524" s="8"/>
      <c r="P1524" s="48"/>
      <c r="Q1524" s="48"/>
      <c r="R1524" s="8"/>
      <c r="S1524" s="41"/>
      <c r="T1524" s="41"/>
      <c r="U1524" s="61"/>
    </row>
    <row r="1525" spans="1:21" ht="15">
      <c r="A1525" s="41"/>
      <c r="B1525" s="68"/>
      <c r="C1525" s="8"/>
      <c r="D1525" s="8"/>
      <c r="E1525" s="8"/>
      <c r="F1525" s="8"/>
      <c r="G1525" s="8"/>
      <c r="H1525" s="8"/>
      <c r="I1525" s="8"/>
      <c r="J1525" s="68"/>
      <c r="K1525" s="8"/>
      <c r="L1525" s="8"/>
      <c r="M1525" s="69"/>
      <c r="N1525" s="8"/>
      <c r="O1525" s="8"/>
      <c r="P1525" s="48"/>
      <c r="Q1525" s="48"/>
      <c r="R1525" s="8"/>
      <c r="S1525" s="41"/>
      <c r="T1525" s="41"/>
      <c r="U1525" s="61"/>
    </row>
    <row r="1526" spans="1:21" ht="15">
      <c r="A1526" s="41"/>
      <c r="B1526" s="68"/>
      <c r="C1526" s="8"/>
      <c r="D1526" s="8"/>
      <c r="E1526" s="8"/>
      <c r="F1526" s="8"/>
      <c r="G1526" s="8"/>
      <c r="H1526" s="8"/>
      <c r="I1526" s="8"/>
      <c r="J1526" s="68"/>
      <c r="K1526" s="8"/>
      <c r="L1526" s="8"/>
      <c r="M1526" s="69"/>
      <c r="N1526" s="8"/>
      <c r="O1526" s="8"/>
      <c r="P1526" s="48"/>
      <c r="Q1526" s="48"/>
      <c r="R1526" s="8"/>
      <c r="S1526" s="41"/>
      <c r="T1526" s="41"/>
      <c r="U1526" s="61"/>
    </row>
    <row r="1527" spans="1:21" ht="15">
      <c r="A1527" s="41"/>
      <c r="B1527" s="68"/>
      <c r="C1527" s="8"/>
      <c r="D1527" s="8"/>
      <c r="E1527" s="8"/>
      <c r="F1527" s="8"/>
      <c r="G1527" s="8"/>
      <c r="H1527" s="8"/>
      <c r="I1527" s="8"/>
      <c r="J1527" s="68"/>
      <c r="K1527" s="8"/>
      <c r="L1527" s="8"/>
      <c r="M1527" s="69"/>
      <c r="N1527" s="8"/>
      <c r="O1527" s="8"/>
      <c r="P1527" s="48"/>
      <c r="Q1527" s="48"/>
      <c r="R1527" s="8"/>
      <c r="S1527" s="41"/>
      <c r="T1527" s="41"/>
      <c r="U1527" s="61"/>
    </row>
    <row r="1528" spans="1:21" ht="15">
      <c r="A1528" s="41"/>
      <c r="B1528" s="68"/>
      <c r="C1528" s="4"/>
      <c r="D1528" s="8"/>
      <c r="E1528" s="4"/>
      <c r="F1528" s="4"/>
      <c r="G1528" s="8"/>
      <c r="H1528" s="8"/>
      <c r="I1528" s="8"/>
      <c r="J1528" s="68"/>
      <c r="K1528" s="8"/>
      <c r="L1528" s="8"/>
      <c r="M1528" s="69"/>
      <c r="N1528" s="8"/>
      <c r="O1528" s="8"/>
      <c r="P1528" s="48"/>
      <c r="Q1528" s="48"/>
      <c r="R1528" s="8"/>
      <c r="S1528" s="41"/>
      <c r="T1528" s="41"/>
      <c r="U1528" s="61"/>
    </row>
    <row r="1529" spans="1:21" ht="15">
      <c r="A1529" s="41"/>
      <c r="B1529" s="68"/>
      <c r="C1529" s="8"/>
      <c r="D1529" s="8"/>
      <c r="E1529" s="8"/>
      <c r="F1529" s="8"/>
      <c r="G1529" s="8"/>
      <c r="H1529" s="8"/>
      <c r="I1529" s="8"/>
      <c r="J1529" s="68"/>
      <c r="K1529" s="8"/>
      <c r="L1529" s="8"/>
      <c r="M1529" s="69"/>
      <c r="N1529" s="8"/>
      <c r="O1529" s="8"/>
      <c r="P1529" s="48"/>
      <c r="Q1529" s="48"/>
      <c r="R1529" s="8"/>
      <c r="S1529" s="41"/>
      <c r="T1529" s="41"/>
      <c r="U1529" s="61"/>
    </row>
    <row r="1530" spans="1:21" ht="15">
      <c r="A1530" s="41"/>
      <c r="B1530" s="68"/>
      <c r="C1530" s="8"/>
      <c r="D1530" s="8"/>
      <c r="E1530" s="8"/>
      <c r="F1530" s="8"/>
      <c r="G1530" s="8"/>
      <c r="H1530" s="8"/>
      <c r="I1530" s="8"/>
      <c r="J1530" s="68"/>
      <c r="K1530" s="8"/>
      <c r="L1530" s="8"/>
      <c r="M1530" s="69"/>
      <c r="N1530" s="8"/>
      <c r="O1530" s="8"/>
      <c r="P1530" s="48"/>
      <c r="Q1530" s="48"/>
      <c r="R1530" s="8"/>
      <c r="S1530" s="41"/>
      <c r="T1530" s="41"/>
      <c r="U1530" s="61"/>
    </row>
    <row r="1531" spans="1:21" ht="15">
      <c r="A1531" s="41"/>
      <c r="B1531" s="68"/>
      <c r="C1531" s="8"/>
      <c r="D1531" s="8"/>
      <c r="E1531" s="8"/>
      <c r="F1531" s="8"/>
      <c r="G1531" s="8"/>
      <c r="H1531" s="8"/>
      <c r="I1531" s="8"/>
      <c r="J1531" s="68"/>
      <c r="K1531" s="8"/>
      <c r="L1531" s="8"/>
      <c r="M1531" s="69"/>
      <c r="N1531" s="8"/>
      <c r="O1531" s="8"/>
      <c r="P1531" s="48"/>
      <c r="Q1531" s="48"/>
      <c r="R1531" s="8"/>
      <c r="S1531" s="41"/>
      <c r="T1531" s="41"/>
      <c r="U1531" s="61"/>
    </row>
    <row r="1532" spans="1:21" ht="15">
      <c r="A1532" s="41"/>
      <c r="B1532" s="68"/>
      <c r="C1532" s="8"/>
      <c r="D1532" s="8"/>
      <c r="E1532" s="8"/>
      <c r="F1532" s="8"/>
      <c r="G1532" s="8"/>
      <c r="H1532" s="8"/>
      <c r="I1532" s="8"/>
      <c r="J1532" s="68"/>
      <c r="K1532" s="8"/>
      <c r="L1532" s="8"/>
      <c r="M1532" s="69"/>
      <c r="N1532" s="8"/>
      <c r="O1532" s="8"/>
      <c r="P1532" s="48"/>
      <c r="Q1532" s="48"/>
      <c r="R1532" s="8"/>
      <c r="S1532" s="41"/>
      <c r="T1532" s="41"/>
      <c r="U1532" s="61"/>
    </row>
    <row r="1533" spans="1:21" ht="15">
      <c r="A1533" s="41"/>
      <c r="B1533" s="68"/>
      <c r="C1533" s="8"/>
      <c r="D1533" s="8"/>
      <c r="E1533" s="8"/>
      <c r="F1533" s="8"/>
      <c r="G1533" s="8"/>
      <c r="H1533" s="8"/>
      <c r="I1533" s="8"/>
      <c r="J1533" s="68"/>
      <c r="K1533" s="8"/>
      <c r="L1533" s="8"/>
      <c r="M1533" s="69"/>
      <c r="N1533" s="8"/>
      <c r="O1533" s="8"/>
      <c r="P1533" s="48"/>
      <c r="Q1533" s="48"/>
      <c r="R1533" s="8"/>
      <c r="S1533" s="41"/>
      <c r="T1533" s="41"/>
      <c r="U1533" s="61"/>
    </row>
    <row r="1534" spans="1:21" ht="15">
      <c r="A1534" s="41"/>
      <c r="B1534" s="68"/>
      <c r="C1534" s="8"/>
      <c r="D1534" s="8"/>
      <c r="E1534" s="8"/>
      <c r="F1534" s="8"/>
      <c r="G1534" s="8"/>
      <c r="H1534" s="8"/>
      <c r="I1534" s="8"/>
      <c r="J1534" s="68"/>
      <c r="K1534" s="8"/>
      <c r="L1534" s="8"/>
      <c r="M1534" s="69"/>
      <c r="N1534" s="8"/>
      <c r="O1534" s="8"/>
      <c r="P1534" s="48"/>
      <c r="Q1534" s="48"/>
      <c r="R1534" s="8"/>
      <c r="S1534" s="41"/>
      <c r="T1534" s="41"/>
      <c r="U1534" s="61"/>
    </row>
    <row r="1535" spans="1:21" ht="15">
      <c r="A1535" s="41"/>
      <c r="B1535" s="68"/>
      <c r="C1535" s="8"/>
      <c r="D1535" s="8"/>
      <c r="E1535" s="8"/>
      <c r="F1535" s="8"/>
      <c r="G1535" s="8"/>
      <c r="H1535" s="8"/>
      <c r="I1535" s="8"/>
      <c r="J1535" s="68"/>
      <c r="K1535" s="8"/>
      <c r="L1535" s="8"/>
      <c r="M1535" s="69"/>
      <c r="N1535" s="42"/>
      <c r="O1535" s="42"/>
      <c r="P1535" s="48"/>
      <c r="Q1535" s="48"/>
      <c r="R1535" s="8"/>
      <c r="S1535" s="41"/>
      <c r="T1535" s="41"/>
      <c r="U1535" s="61"/>
    </row>
    <row r="1536" spans="1:21" ht="15">
      <c r="A1536" s="41"/>
      <c r="B1536" s="68"/>
      <c r="C1536" s="8"/>
      <c r="D1536" s="8"/>
      <c r="E1536" s="8"/>
      <c r="F1536" s="8"/>
      <c r="G1536" s="8"/>
      <c r="H1536" s="8"/>
      <c r="I1536" s="8"/>
      <c r="J1536" s="68"/>
      <c r="K1536" s="8"/>
      <c r="L1536" s="8"/>
      <c r="M1536" s="69"/>
      <c r="N1536" s="8"/>
      <c r="O1536" s="8"/>
      <c r="P1536" s="48"/>
      <c r="Q1536" s="48"/>
      <c r="R1536" s="8"/>
      <c r="S1536" s="41"/>
      <c r="T1536" s="41"/>
      <c r="U1536" s="61"/>
    </row>
    <row r="1537" spans="1:21" ht="15">
      <c r="A1537" s="41"/>
      <c r="B1537" s="68"/>
      <c r="C1537" s="8"/>
      <c r="D1537" s="8"/>
      <c r="E1537" s="8"/>
      <c r="F1537" s="8"/>
      <c r="G1537" s="8"/>
      <c r="H1537" s="8"/>
      <c r="I1537" s="8"/>
      <c r="J1537" s="68"/>
      <c r="K1537" s="8"/>
      <c r="L1537" s="8"/>
      <c r="M1537" s="69"/>
      <c r="N1537" s="8"/>
      <c r="O1537" s="8"/>
      <c r="P1537" s="48"/>
      <c r="Q1537" s="48"/>
      <c r="R1537" s="8"/>
      <c r="S1537" s="41"/>
      <c r="T1537" s="41"/>
      <c r="U1537" s="61"/>
    </row>
    <row r="1538" spans="1:21" ht="15">
      <c r="A1538" s="41"/>
      <c r="B1538" s="68"/>
      <c r="C1538" s="8"/>
      <c r="D1538" s="8"/>
      <c r="E1538" s="8"/>
      <c r="F1538" s="8"/>
      <c r="G1538" s="8"/>
      <c r="H1538" s="8"/>
      <c r="I1538" s="8"/>
      <c r="J1538" s="68"/>
      <c r="K1538" s="8"/>
      <c r="L1538" s="8"/>
      <c r="M1538" s="69"/>
      <c r="N1538" s="8"/>
      <c r="O1538" s="8"/>
      <c r="P1538" s="48"/>
      <c r="Q1538" s="48"/>
      <c r="R1538" s="8"/>
      <c r="S1538" s="41"/>
      <c r="T1538" s="41"/>
      <c r="U1538" s="61"/>
    </row>
    <row r="1539" spans="1:21" ht="15">
      <c r="A1539" s="41"/>
      <c r="B1539" s="68"/>
      <c r="C1539" s="8"/>
      <c r="D1539" s="8"/>
      <c r="E1539" s="8"/>
      <c r="F1539" s="8"/>
      <c r="G1539" s="8"/>
      <c r="H1539" s="8"/>
      <c r="I1539" s="8"/>
      <c r="J1539" s="68"/>
      <c r="K1539" s="8"/>
      <c r="L1539" s="8"/>
      <c r="M1539" s="69"/>
      <c r="N1539" s="8"/>
      <c r="O1539" s="8"/>
      <c r="P1539" s="48"/>
      <c r="Q1539" s="48"/>
      <c r="R1539" s="8"/>
      <c r="S1539" s="41"/>
      <c r="T1539" s="41"/>
      <c r="U1539" s="61"/>
    </row>
    <row r="1540" spans="1:21" ht="15">
      <c r="A1540" s="41"/>
      <c r="B1540" s="68"/>
      <c r="C1540" s="8"/>
      <c r="D1540" s="8"/>
      <c r="E1540" s="8"/>
      <c r="F1540" s="4"/>
      <c r="G1540" s="8"/>
      <c r="H1540" s="8"/>
      <c r="I1540" s="8"/>
      <c r="J1540" s="68"/>
      <c r="K1540" s="8"/>
      <c r="L1540" s="8"/>
      <c r="M1540" s="69"/>
      <c r="N1540" s="8"/>
      <c r="O1540" s="8"/>
      <c r="P1540" s="48"/>
      <c r="Q1540" s="48"/>
      <c r="R1540" s="8"/>
      <c r="S1540" s="41"/>
      <c r="T1540" s="41"/>
      <c r="U1540" s="61"/>
    </row>
    <row r="1541" spans="1:21" ht="15">
      <c r="A1541" s="41"/>
      <c r="B1541" s="68"/>
      <c r="C1541" s="8"/>
      <c r="D1541" s="8"/>
      <c r="E1541" s="8"/>
      <c r="F1541" s="8"/>
      <c r="G1541" s="8"/>
      <c r="H1541" s="8"/>
      <c r="I1541" s="8"/>
      <c r="J1541" s="68"/>
      <c r="K1541" s="8"/>
      <c r="L1541" s="8"/>
      <c r="M1541" s="69"/>
      <c r="N1541" s="8"/>
      <c r="O1541" s="8"/>
      <c r="P1541" s="48"/>
      <c r="Q1541" s="48"/>
      <c r="R1541" s="8"/>
      <c r="S1541" s="41"/>
      <c r="T1541" s="41"/>
      <c r="U1541" s="61"/>
    </row>
    <row r="1542" spans="1:21" ht="15">
      <c r="A1542" s="41"/>
      <c r="B1542" s="68"/>
      <c r="C1542" s="4"/>
      <c r="D1542" s="8"/>
      <c r="E1542" s="4"/>
      <c r="F1542" s="8"/>
      <c r="G1542" s="8"/>
      <c r="H1542" s="8"/>
      <c r="I1542" s="8"/>
      <c r="J1542" s="68"/>
      <c r="K1542" s="8"/>
      <c r="L1542" s="8"/>
      <c r="M1542" s="69"/>
      <c r="N1542" s="8"/>
      <c r="O1542" s="8"/>
      <c r="P1542" s="48"/>
      <c r="Q1542" s="48"/>
      <c r="R1542" s="8"/>
      <c r="S1542" s="41"/>
      <c r="T1542" s="41"/>
      <c r="U1542" s="61"/>
    </row>
    <row r="1543" spans="1:21" ht="15">
      <c r="A1543" s="41"/>
      <c r="B1543" s="68"/>
      <c r="C1543" s="8"/>
      <c r="D1543" s="8"/>
      <c r="E1543" s="8"/>
      <c r="F1543" s="8"/>
      <c r="G1543" s="8"/>
      <c r="H1543" s="8"/>
      <c r="I1543" s="8"/>
      <c r="J1543" s="68"/>
      <c r="K1543" s="8"/>
      <c r="L1543" s="8"/>
      <c r="M1543" s="69"/>
      <c r="N1543" s="8"/>
      <c r="O1543" s="8"/>
      <c r="P1543" s="48"/>
      <c r="Q1543" s="48"/>
      <c r="R1543" s="8"/>
      <c r="S1543" s="41"/>
      <c r="T1543" s="41"/>
      <c r="U1543" s="61"/>
    </row>
    <row r="1544" spans="1:21" ht="15">
      <c r="A1544" s="41"/>
      <c r="B1544" s="68"/>
      <c r="C1544" s="8"/>
      <c r="D1544" s="8"/>
      <c r="E1544" s="8"/>
      <c r="F1544" s="8"/>
      <c r="G1544" s="8"/>
      <c r="H1544" s="8"/>
      <c r="I1544" s="8"/>
      <c r="J1544" s="68"/>
      <c r="K1544" s="8"/>
      <c r="L1544" s="8"/>
      <c r="M1544" s="69"/>
      <c r="N1544" s="8"/>
      <c r="O1544" s="8"/>
      <c r="P1544" s="48"/>
      <c r="Q1544" s="48"/>
      <c r="R1544" s="8"/>
      <c r="S1544" s="41"/>
      <c r="T1544" s="41"/>
      <c r="U1544" s="61"/>
    </row>
    <row r="1545" spans="1:21" ht="15">
      <c r="A1545" s="41"/>
      <c r="B1545" s="68"/>
      <c r="C1545" s="8"/>
      <c r="D1545" s="8"/>
      <c r="E1545" s="8"/>
      <c r="F1545" s="8"/>
      <c r="G1545" s="8"/>
      <c r="H1545" s="8"/>
      <c r="I1545" s="8"/>
      <c r="J1545" s="68"/>
      <c r="K1545" s="8"/>
      <c r="L1545" s="8"/>
      <c r="M1545" s="69"/>
      <c r="N1545" s="8"/>
      <c r="O1545" s="8"/>
      <c r="P1545" s="48"/>
      <c r="Q1545" s="48"/>
      <c r="R1545" s="8"/>
      <c r="S1545" s="41"/>
      <c r="T1545" s="41"/>
      <c r="U1545" s="61"/>
    </row>
    <row r="1546" spans="1:21" ht="15">
      <c r="A1546" s="41"/>
      <c r="B1546" s="68"/>
      <c r="C1546" s="4"/>
      <c r="D1546" s="8"/>
      <c r="E1546" s="4"/>
      <c r="F1546" s="4"/>
      <c r="G1546" s="8"/>
      <c r="H1546" s="8"/>
      <c r="I1546" s="8"/>
      <c r="J1546" s="68"/>
      <c r="K1546" s="8"/>
      <c r="L1546" s="8"/>
      <c r="M1546" s="69"/>
      <c r="N1546" s="8"/>
      <c r="O1546" s="8"/>
      <c r="P1546" s="48"/>
      <c r="Q1546" s="48"/>
      <c r="R1546" s="8"/>
      <c r="S1546" s="41"/>
      <c r="T1546" s="41"/>
      <c r="U1546" s="61"/>
    </row>
    <row r="1547" spans="1:21" ht="15">
      <c r="A1547" s="41"/>
      <c r="B1547" s="68"/>
      <c r="C1547" s="8"/>
      <c r="D1547" s="8"/>
      <c r="E1547" s="8"/>
      <c r="F1547" s="8"/>
      <c r="G1547" s="8"/>
      <c r="H1547" s="8"/>
      <c r="I1547" s="8"/>
      <c r="J1547" s="68"/>
      <c r="K1547" s="8"/>
      <c r="L1547" s="8"/>
      <c r="M1547" s="69"/>
      <c r="N1547" s="8"/>
      <c r="O1547" s="8"/>
      <c r="P1547" s="48"/>
      <c r="Q1547" s="48"/>
      <c r="R1547" s="8"/>
      <c r="S1547" s="41"/>
      <c r="T1547" s="41"/>
      <c r="U1547" s="61"/>
    </row>
    <row r="1548" spans="1:21" ht="15">
      <c r="A1548" s="41"/>
      <c r="B1548" s="68"/>
      <c r="C1548" s="8"/>
      <c r="D1548" s="8"/>
      <c r="E1548" s="8"/>
      <c r="F1548" s="8"/>
      <c r="G1548" s="8"/>
      <c r="H1548" s="8"/>
      <c r="I1548" s="8"/>
      <c r="J1548" s="68"/>
      <c r="K1548" s="8"/>
      <c r="L1548" s="8"/>
      <c r="M1548" s="69"/>
      <c r="N1548" s="8"/>
      <c r="O1548" s="8"/>
      <c r="P1548" s="48"/>
      <c r="Q1548" s="48"/>
      <c r="R1548" s="8"/>
      <c r="S1548" s="41"/>
      <c r="T1548" s="41"/>
      <c r="U1548" s="61"/>
    </row>
    <row r="1549" spans="1:21" ht="15">
      <c r="A1549" s="41"/>
      <c r="B1549" s="68"/>
      <c r="C1549" s="8"/>
      <c r="D1549" s="8"/>
      <c r="E1549" s="8"/>
      <c r="F1549" s="8"/>
      <c r="G1549" s="8"/>
      <c r="H1549" s="8"/>
      <c r="I1549" s="8"/>
      <c r="J1549" s="68"/>
      <c r="K1549" s="8"/>
      <c r="L1549" s="8"/>
      <c r="M1549" s="69"/>
      <c r="N1549" s="8"/>
      <c r="O1549" s="8"/>
      <c r="P1549" s="48"/>
      <c r="Q1549" s="48"/>
      <c r="R1549" s="8"/>
      <c r="S1549" s="41"/>
      <c r="T1549" s="41"/>
      <c r="U1549" s="61"/>
    </row>
    <row r="1550" spans="1:21" ht="15">
      <c r="A1550" s="41"/>
      <c r="B1550" s="68"/>
      <c r="C1550" s="8"/>
      <c r="D1550" s="8"/>
      <c r="E1550" s="8"/>
      <c r="F1550" s="8"/>
      <c r="G1550" s="8"/>
      <c r="H1550" s="8"/>
      <c r="I1550" s="8"/>
      <c r="J1550" s="68"/>
      <c r="K1550" s="8"/>
      <c r="L1550" s="8"/>
      <c r="M1550" s="69"/>
      <c r="N1550" s="8"/>
      <c r="O1550" s="8"/>
      <c r="P1550" s="48"/>
      <c r="Q1550" s="48"/>
      <c r="R1550" s="8"/>
      <c r="S1550" s="41"/>
      <c r="T1550" s="41"/>
      <c r="U1550" s="61"/>
    </row>
    <row r="1551" spans="1:21" ht="15">
      <c r="A1551" s="41"/>
      <c r="B1551" s="68"/>
      <c r="C1551" s="8"/>
      <c r="D1551" s="8"/>
      <c r="E1551" s="8"/>
      <c r="F1551" s="8"/>
      <c r="G1551" s="8"/>
      <c r="H1551" s="8"/>
      <c r="I1551" s="8"/>
      <c r="J1551" s="68"/>
      <c r="K1551" s="8"/>
      <c r="L1551" s="8"/>
      <c r="M1551" s="69"/>
      <c r="N1551" s="8"/>
      <c r="O1551" s="8"/>
      <c r="P1551" s="48"/>
      <c r="Q1551" s="48"/>
      <c r="R1551" s="8"/>
      <c r="S1551" s="41"/>
      <c r="T1551" s="41"/>
      <c r="U1551" s="61"/>
    </row>
    <row r="1552" spans="1:21" ht="15">
      <c r="A1552" s="41"/>
      <c r="B1552" s="68"/>
      <c r="C1552" s="8"/>
      <c r="D1552" s="8"/>
      <c r="E1552" s="8"/>
      <c r="F1552" s="8"/>
      <c r="G1552" s="8"/>
      <c r="H1552" s="8"/>
      <c r="I1552" s="8"/>
      <c r="J1552" s="68"/>
      <c r="K1552" s="8"/>
      <c r="L1552" s="8"/>
      <c r="M1552" s="69"/>
      <c r="N1552" s="8"/>
      <c r="O1552" s="8"/>
      <c r="P1552" s="48"/>
      <c r="Q1552" s="48"/>
      <c r="R1552" s="8"/>
      <c r="S1552" s="41"/>
      <c r="T1552" s="41"/>
      <c r="U1552" s="61"/>
    </row>
    <row r="1553" spans="1:21" ht="15">
      <c r="A1553" s="41"/>
      <c r="B1553" s="68"/>
      <c r="C1553" s="4"/>
      <c r="D1553" s="8"/>
      <c r="E1553" s="8"/>
      <c r="F1553" s="8"/>
      <c r="G1553" s="8"/>
      <c r="H1553" s="8"/>
      <c r="I1553" s="8"/>
      <c r="J1553" s="68"/>
      <c r="K1553" s="8"/>
      <c r="L1553" s="8"/>
      <c r="M1553" s="69"/>
      <c r="N1553" s="8"/>
      <c r="O1553" s="8"/>
      <c r="P1553" s="48"/>
      <c r="Q1553" s="48"/>
      <c r="R1553" s="8"/>
      <c r="S1553" s="41"/>
      <c r="T1553" s="41"/>
      <c r="U1553" s="61"/>
    </row>
    <row r="1554" spans="1:21" ht="15">
      <c r="A1554" s="41"/>
      <c r="B1554" s="68"/>
      <c r="C1554" s="4"/>
      <c r="D1554" s="8"/>
      <c r="E1554" s="8"/>
      <c r="F1554" s="8"/>
      <c r="G1554" s="8"/>
      <c r="H1554" s="8"/>
      <c r="I1554" s="8"/>
      <c r="J1554" s="68"/>
      <c r="K1554" s="8"/>
      <c r="L1554" s="8"/>
      <c r="M1554" s="69"/>
      <c r="N1554" s="8"/>
      <c r="O1554" s="8"/>
      <c r="P1554" s="48"/>
      <c r="Q1554" s="48"/>
      <c r="R1554" s="8"/>
      <c r="S1554" s="41"/>
      <c r="T1554" s="41"/>
      <c r="U1554" s="61"/>
    </row>
    <row r="1555" spans="1:21" ht="15">
      <c r="A1555" s="41"/>
      <c r="B1555" s="68"/>
      <c r="C1555" s="4"/>
      <c r="D1555" s="8"/>
      <c r="E1555" s="8"/>
      <c r="F1555" s="8"/>
      <c r="G1555" s="8"/>
      <c r="H1555" s="8"/>
      <c r="I1555" s="8"/>
      <c r="J1555" s="68"/>
      <c r="K1555" s="8"/>
      <c r="L1555" s="8"/>
      <c r="M1555" s="69"/>
      <c r="N1555" s="8"/>
      <c r="O1555" s="8"/>
      <c r="P1555" s="48"/>
      <c r="Q1555" s="48"/>
      <c r="R1555" s="8"/>
      <c r="S1555" s="41"/>
      <c r="T1555" s="41"/>
      <c r="U1555" s="61"/>
    </row>
    <row r="1556" spans="1:21" ht="15">
      <c r="A1556" s="41"/>
      <c r="B1556" s="68"/>
      <c r="C1556" s="8"/>
      <c r="D1556" s="8"/>
      <c r="E1556" s="8"/>
      <c r="F1556" s="8"/>
      <c r="G1556" s="8"/>
      <c r="H1556" s="8"/>
      <c r="I1556" s="8"/>
      <c r="J1556" s="68"/>
      <c r="K1556" s="8"/>
      <c r="L1556" s="8"/>
      <c r="M1556" s="69"/>
      <c r="N1556" s="8"/>
      <c r="O1556" s="8"/>
      <c r="P1556" s="48"/>
      <c r="Q1556" s="48"/>
      <c r="R1556" s="8"/>
      <c r="S1556" s="41"/>
      <c r="T1556" s="41"/>
      <c r="U1556" s="61"/>
    </row>
    <row r="1557" spans="1:21" ht="15">
      <c r="A1557" s="41"/>
      <c r="B1557" s="68"/>
      <c r="C1557" s="8"/>
      <c r="D1557" s="8"/>
      <c r="E1557" s="8"/>
      <c r="F1557" s="8"/>
      <c r="G1557" s="8"/>
      <c r="H1557" s="8"/>
      <c r="I1557" s="8"/>
      <c r="J1557" s="68"/>
      <c r="K1557" s="8"/>
      <c r="L1557" s="8"/>
      <c r="M1557" s="69"/>
      <c r="N1557" s="8"/>
      <c r="O1557" s="8"/>
      <c r="P1557" s="48"/>
      <c r="Q1557" s="48"/>
      <c r="R1557" s="8"/>
      <c r="S1557" s="41"/>
      <c r="T1557" s="41"/>
      <c r="U1557" s="61"/>
    </row>
    <row r="1558" spans="1:21" ht="15">
      <c r="A1558" s="41"/>
      <c r="B1558" s="68"/>
      <c r="C1558" s="8"/>
      <c r="D1558" s="8"/>
      <c r="E1558" s="8"/>
      <c r="F1558" s="8"/>
      <c r="G1558" s="8"/>
      <c r="H1558" s="8"/>
      <c r="I1558" s="8"/>
      <c r="J1558" s="68"/>
      <c r="K1558" s="8"/>
      <c r="L1558" s="8"/>
      <c r="M1558" s="69"/>
      <c r="N1558" s="8"/>
      <c r="O1558" s="8"/>
      <c r="P1558" s="48"/>
      <c r="Q1558" s="48"/>
      <c r="R1558" s="8"/>
      <c r="S1558" s="41"/>
      <c r="T1558" s="41"/>
      <c r="U1558" s="61"/>
    </row>
    <row r="1559" spans="1:21" ht="15">
      <c r="A1559" s="41"/>
      <c r="B1559" s="68"/>
      <c r="C1559" s="8"/>
      <c r="D1559" s="8"/>
      <c r="E1559" s="8"/>
      <c r="F1559" s="8"/>
      <c r="G1559" s="8"/>
      <c r="H1559" s="8"/>
      <c r="I1559" s="8"/>
      <c r="J1559" s="68"/>
      <c r="K1559" s="8"/>
      <c r="L1559" s="8"/>
      <c r="M1559" s="69"/>
      <c r="N1559" s="8"/>
      <c r="O1559" s="8"/>
      <c r="P1559" s="48"/>
      <c r="Q1559" s="48"/>
      <c r="R1559" s="8"/>
      <c r="S1559" s="41"/>
      <c r="T1559" s="41"/>
      <c r="U1559" s="61"/>
    </row>
    <row r="1560" spans="1:21" ht="15">
      <c r="A1560" s="41"/>
      <c r="B1560" s="68"/>
      <c r="C1560" s="8"/>
      <c r="D1560" s="8"/>
      <c r="E1560" s="8"/>
      <c r="F1560" s="8"/>
      <c r="G1560" s="8"/>
      <c r="H1560" s="8"/>
      <c r="I1560" s="8"/>
      <c r="J1560" s="68"/>
      <c r="K1560" s="8"/>
      <c r="L1560" s="8"/>
      <c r="M1560" s="69"/>
      <c r="N1560" s="8"/>
      <c r="O1560" s="8"/>
      <c r="P1560" s="48"/>
      <c r="Q1560" s="48"/>
      <c r="R1560" s="8"/>
      <c r="S1560" s="41"/>
      <c r="T1560" s="41"/>
      <c r="U1560" s="61"/>
    </row>
    <row r="1561" spans="1:21" ht="15">
      <c r="A1561" s="41"/>
      <c r="B1561" s="68"/>
      <c r="C1561" s="8"/>
      <c r="D1561" s="8"/>
      <c r="E1561" s="8"/>
      <c r="F1561" s="8"/>
      <c r="G1561" s="8"/>
      <c r="H1561" s="8"/>
      <c r="I1561" s="8"/>
      <c r="J1561" s="68"/>
      <c r="K1561" s="8"/>
      <c r="L1561" s="8"/>
      <c r="M1561" s="69"/>
      <c r="N1561" s="8"/>
      <c r="O1561" s="8"/>
      <c r="P1561" s="48"/>
      <c r="Q1561" s="48"/>
      <c r="R1561" s="8"/>
      <c r="S1561" s="41"/>
      <c r="T1561" s="41"/>
      <c r="U1561" s="61"/>
    </row>
    <row r="1562" spans="1:21" ht="15">
      <c r="A1562" s="41"/>
      <c r="B1562" s="68"/>
      <c r="C1562" s="8"/>
      <c r="D1562" s="8"/>
      <c r="E1562" s="8"/>
      <c r="F1562" s="8"/>
      <c r="G1562" s="8"/>
      <c r="H1562" s="8"/>
      <c r="I1562" s="8"/>
      <c r="J1562" s="68"/>
      <c r="K1562" s="8"/>
      <c r="L1562" s="8"/>
      <c r="M1562" s="69"/>
      <c r="N1562" s="8"/>
      <c r="O1562" s="8"/>
      <c r="P1562" s="48"/>
      <c r="Q1562" s="48"/>
      <c r="R1562" s="8"/>
      <c r="S1562" s="41"/>
      <c r="T1562" s="41"/>
      <c r="U1562" s="61"/>
    </row>
    <row r="1563" spans="1:21" ht="15">
      <c r="A1563" s="41"/>
      <c r="B1563" s="68"/>
      <c r="C1563" s="8"/>
      <c r="D1563" s="8"/>
      <c r="E1563" s="8"/>
      <c r="F1563" s="8"/>
      <c r="G1563" s="8"/>
      <c r="H1563" s="8"/>
      <c r="I1563" s="8"/>
      <c r="J1563" s="68"/>
      <c r="K1563" s="8"/>
      <c r="L1563" s="8"/>
      <c r="M1563" s="69"/>
      <c r="N1563" s="8"/>
      <c r="O1563" s="8"/>
      <c r="P1563" s="48"/>
      <c r="Q1563" s="48"/>
      <c r="R1563" s="8"/>
      <c r="S1563" s="41"/>
      <c r="T1563" s="41"/>
      <c r="U1563" s="61"/>
    </row>
    <row r="1564" spans="1:21" ht="15">
      <c r="A1564" s="41"/>
      <c r="B1564" s="68"/>
      <c r="C1564" s="8"/>
      <c r="D1564" s="8"/>
      <c r="E1564" s="8"/>
      <c r="F1564" s="8"/>
      <c r="G1564" s="8"/>
      <c r="H1564" s="8"/>
      <c r="I1564" s="8"/>
      <c r="J1564" s="68"/>
      <c r="K1564" s="8"/>
      <c r="L1564" s="8"/>
      <c r="M1564" s="69"/>
      <c r="N1564" s="8"/>
      <c r="O1564" s="8"/>
      <c r="P1564" s="48"/>
      <c r="Q1564" s="48"/>
      <c r="R1564" s="8"/>
      <c r="S1564" s="41"/>
      <c r="T1564" s="41"/>
      <c r="U1564" s="61"/>
    </row>
    <row r="1565" spans="1:21" ht="15">
      <c r="A1565" s="41"/>
      <c r="B1565" s="68"/>
      <c r="C1565" s="8"/>
      <c r="D1565" s="8"/>
      <c r="E1565" s="8"/>
      <c r="F1565" s="8"/>
      <c r="G1565" s="8"/>
      <c r="H1565" s="8"/>
      <c r="I1565" s="8"/>
      <c r="J1565" s="68"/>
      <c r="K1565" s="8"/>
      <c r="L1565" s="8"/>
      <c r="M1565" s="69"/>
      <c r="N1565" s="8"/>
      <c r="O1565" s="8"/>
      <c r="P1565" s="48"/>
      <c r="Q1565" s="48"/>
      <c r="R1565" s="8"/>
      <c r="S1565" s="41"/>
      <c r="T1565" s="41"/>
      <c r="U1565" s="61"/>
    </row>
    <row r="1566" spans="1:21" ht="15">
      <c r="A1566" s="41"/>
      <c r="B1566" s="68"/>
      <c r="C1566" s="8"/>
      <c r="D1566" s="8"/>
      <c r="E1566" s="8"/>
      <c r="F1566" s="8"/>
      <c r="G1566" s="8"/>
      <c r="H1566" s="8"/>
      <c r="I1566" s="8"/>
      <c r="J1566" s="68"/>
      <c r="K1566" s="8"/>
      <c r="L1566" s="8"/>
      <c r="M1566" s="69"/>
      <c r="N1566" s="8"/>
      <c r="O1566" s="8"/>
      <c r="P1566" s="48"/>
      <c r="Q1566" s="48"/>
      <c r="R1566" s="8"/>
      <c r="S1566" s="41"/>
      <c r="T1566" s="41"/>
      <c r="U1566" s="61"/>
    </row>
    <row r="1567" spans="1:21" ht="15">
      <c r="A1567" s="41"/>
      <c r="B1567" s="68"/>
      <c r="C1567" s="8"/>
      <c r="D1567" s="8"/>
      <c r="E1567" s="8"/>
      <c r="F1567" s="8"/>
      <c r="G1567" s="8"/>
      <c r="H1567" s="8"/>
      <c r="I1567" s="8"/>
      <c r="J1567" s="68"/>
      <c r="K1567" s="8"/>
      <c r="L1567" s="8"/>
      <c r="M1567" s="69"/>
      <c r="N1567" s="8"/>
      <c r="O1567" s="8"/>
      <c r="P1567" s="48"/>
      <c r="Q1567" s="48"/>
      <c r="R1567" s="8"/>
      <c r="S1567" s="41"/>
      <c r="T1567" s="41"/>
      <c r="U1567" s="61"/>
    </row>
    <row r="1568" spans="1:21" ht="15">
      <c r="A1568" s="41"/>
      <c r="B1568" s="68"/>
      <c r="C1568" s="8"/>
      <c r="D1568" s="8"/>
      <c r="E1568" s="8"/>
      <c r="F1568" s="8"/>
      <c r="G1568" s="8"/>
      <c r="H1568" s="8"/>
      <c r="I1568" s="8"/>
      <c r="J1568" s="68"/>
      <c r="K1568" s="8"/>
      <c r="L1568" s="8"/>
      <c r="M1568" s="69"/>
      <c r="N1568" s="8"/>
      <c r="O1568" s="8"/>
      <c r="P1568" s="48"/>
      <c r="Q1568" s="48"/>
      <c r="R1568" s="8"/>
      <c r="S1568" s="41"/>
      <c r="T1568" s="41"/>
      <c r="U1568" s="61"/>
    </row>
    <row r="1569" spans="1:21" ht="15">
      <c r="A1569" s="41"/>
      <c r="B1569" s="68"/>
      <c r="C1569" s="8"/>
      <c r="D1569" s="8"/>
      <c r="E1569" s="8"/>
      <c r="F1569" s="8"/>
      <c r="G1569" s="8"/>
      <c r="H1569" s="8"/>
      <c r="I1569" s="8"/>
      <c r="J1569" s="68"/>
      <c r="K1569" s="8"/>
      <c r="L1569" s="8"/>
      <c r="M1569" s="69"/>
      <c r="N1569" s="8"/>
      <c r="O1569" s="8"/>
      <c r="P1569" s="48"/>
      <c r="Q1569" s="48"/>
      <c r="R1569" s="8"/>
      <c r="S1569" s="41"/>
      <c r="T1569" s="41"/>
      <c r="U1569" s="61"/>
    </row>
    <row r="1570" spans="1:21" ht="15">
      <c r="A1570" s="41"/>
      <c r="B1570" s="68"/>
      <c r="C1570" s="8"/>
      <c r="D1570" s="8"/>
      <c r="E1570" s="8"/>
      <c r="F1570" s="8"/>
      <c r="G1570" s="8"/>
      <c r="H1570" s="8"/>
      <c r="I1570" s="8"/>
      <c r="J1570" s="68"/>
      <c r="K1570" s="8"/>
      <c r="L1570" s="8"/>
      <c r="M1570" s="69"/>
      <c r="N1570" s="8"/>
      <c r="O1570" s="8"/>
      <c r="P1570" s="48"/>
      <c r="Q1570" s="48"/>
      <c r="R1570" s="8"/>
      <c r="S1570" s="41"/>
      <c r="T1570" s="41"/>
      <c r="U1570" s="61"/>
    </row>
    <row r="1571" spans="1:21" ht="15">
      <c r="A1571" s="41"/>
      <c r="B1571" s="68"/>
      <c r="C1571" s="8"/>
      <c r="D1571" s="8"/>
      <c r="E1571" s="8"/>
      <c r="F1571" s="8"/>
      <c r="G1571" s="8"/>
      <c r="H1571" s="8"/>
      <c r="I1571" s="8"/>
      <c r="J1571" s="68"/>
      <c r="K1571" s="8"/>
      <c r="L1571" s="8"/>
      <c r="M1571" s="69"/>
      <c r="N1571" s="8"/>
      <c r="O1571" s="8"/>
      <c r="P1571" s="48"/>
      <c r="Q1571" s="48"/>
      <c r="R1571" s="8"/>
      <c r="S1571" s="41"/>
      <c r="T1571" s="41"/>
      <c r="U1571" s="61"/>
    </row>
    <row r="1572" spans="1:21" ht="15">
      <c r="A1572" s="41"/>
      <c r="B1572" s="68"/>
      <c r="C1572" s="8"/>
      <c r="D1572" s="8"/>
      <c r="E1572" s="8"/>
      <c r="F1572" s="8"/>
      <c r="G1572" s="8"/>
      <c r="H1572" s="8"/>
      <c r="I1572" s="8"/>
      <c r="J1572" s="68"/>
      <c r="K1572" s="8"/>
      <c r="L1572" s="8"/>
      <c r="M1572" s="69"/>
      <c r="N1572" s="8"/>
      <c r="O1572" s="8"/>
      <c r="P1572" s="48"/>
      <c r="Q1572" s="48"/>
      <c r="R1572" s="8"/>
      <c r="S1572" s="41"/>
      <c r="T1572" s="41"/>
      <c r="U1572" s="61"/>
    </row>
    <row r="1573" spans="1:21" ht="15">
      <c r="A1573" s="41"/>
      <c r="B1573" s="68"/>
      <c r="C1573" s="4"/>
      <c r="D1573" s="8"/>
      <c r="E1573" s="4"/>
      <c r="F1573" s="4"/>
      <c r="G1573" s="8"/>
      <c r="H1573" s="8"/>
      <c r="I1573" s="8"/>
      <c r="J1573" s="68"/>
      <c r="K1573" s="8"/>
      <c r="L1573" s="8"/>
      <c r="M1573" s="69"/>
      <c r="N1573" s="8"/>
      <c r="O1573" s="8"/>
      <c r="P1573" s="48"/>
      <c r="Q1573" s="48"/>
      <c r="R1573" s="8"/>
      <c r="S1573" s="41"/>
      <c r="T1573" s="41"/>
      <c r="U1573" s="61"/>
    </row>
    <row r="1574" spans="1:21" ht="15">
      <c r="A1574" s="41"/>
      <c r="B1574" s="68"/>
      <c r="C1574" s="8"/>
      <c r="D1574" s="8"/>
      <c r="E1574" s="8"/>
      <c r="F1574" s="8"/>
      <c r="G1574" s="8"/>
      <c r="H1574" s="8"/>
      <c r="I1574" s="8"/>
      <c r="J1574" s="68"/>
      <c r="K1574" s="8"/>
      <c r="L1574" s="8"/>
      <c r="M1574" s="69"/>
      <c r="N1574" s="8"/>
      <c r="O1574" s="8"/>
      <c r="P1574" s="48"/>
      <c r="Q1574" s="48"/>
      <c r="R1574" s="8"/>
      <c r="S1574" s="41"/>
      <c r="T1574" s="41"/>
      <c r="U1574" s="61"/>
    </row>
    <row r="1575" spans="1:21" ht="15">
      <c r="A1575" s="41"/>
      <c r="B1575" s="68"/>
      <c r="C1575" s="8"/>
      <c r="D1575" s="8"/>
      <c r="E1575" s="8"/>
      <c r="F1575" s="8"/>
      <c r="G1575" s="8"/>
      <c r="H1575" s="8"/>
      <c r="I1575" s="8"/>
      <c r="J1575" s="68"/>
      <c r="K1575" s="8"/>
      <c r="L1575" s="8"/>
      <c r="M1575" s="69"/>
      <c r="N1575" s="8"/>
      <c r="O1575" s="8"/>
      <c r="P1575" s="48"/>
      <c r="Q1575" s="48"/>
      <c r="R1575" s="8"/>
      <c r="S1575" s="41"/>
      <c r="T1575" s="41"/>
      <c r="U1575" s="61"/>
    </row>
    <row r="1576" spans="1:21" ht="15">
      <c r="A1576" s="41"/>
      <c r="B1576" s="68"/>
      <c r="C1576" s="8"/>
      <c r="D1576" s="8"/>
      <c r="E1576" s="8"/>
      <c r="F1576" s="8"/>
      <c r="G1576" s="8"/>
      <c r="H1576" s="8"/>
      <c r="I1576" s="8"/>
      <c r="J1576" s="68"/>
      <c r="K1576" s="8"/>
      <c r="L1576" s="8"/>
      <c r="M1576" s="69"/>
      <c r="N1576" s="8"/>
      <c r="O1576" s="8"/>
      <c r="P1576" s="48"/>
      <c r="Q1576" s="48"/>
      <c r="R1576" s="8"/>
      <c r="S1576" s="41"/>
      <c r="T1576" s="41"/>
      <c r="U1576" s="61"/>
    </row>
    <row r="1577" spans="1:21" ht="15">
      <c r="A1577" s="41"/>
      <c r="B1577" s="68"/>
      <c r="C1577" s="8"/>
      <c r="D1577" s="8"/>
      <c r="E1577" s="8"/>
      <c r="F1577" s="8"/>
      <c r="G1577" s="8"/>
      <c r="H1577" s="8"/>
      <c r="I1577" s="8"/>
      <c r="J1577" s="68"/>
      <c r="K1577" s="8"/>
      <c r="L1577" s="8"/>
      <c r="M1577" s="69"/>
      <c r="N1577" s="8"/>
      <c r="O1577" s="8"/>
      <c r="P1577" s="48"/>
      <c r="Q1577" s="48"/>
      <c r="R1577" s="8"/>
      <c r="S1577" s="41"/>
      <c r="T1577" s="41"/>
      <c r="U1577" s="61"/>
    </row>
    <row r="1578" spans="1:21" ht="15">
      <c r="A1578" s="41"/>
      <c r="B1578" s="68"/>
      <c r="C1578" s="8"/>
      <c r="D1578" s="8"/>
      <c r="E1578" s="8"/>
      <c r="F1578" s="8"/>
      <c r="G1578" s="8"/>
      <c r="H1578" s="8"/>
      <c r="I1578" s="8"/>
      <c r="J1578" s="68"/>
      <c r="K1578" s="8"/>
      <c r="L1578" s="8"/>
      <c r="M1578" s="69"/>
      <c r="N1578" s="8"/>
      <c r="O1578" s="8"/>
      <c r="P1578" s="48"/>
      <c r="Q1578" s="48"/>
      <c r="R1578" s="8"/>
      <c r="S1578" s="41"/>
      <c r="T1578" s="41"/>
      <c r="U1578" s="61"/>
    </row>
    <row r="1579" spans="1:21" ht="15">
      <c r="A1579" s="41"/>
      <c r="B1579" s="68"/>
      <c r="C1579" s="8"/>
      <c r="D1579" s="8"/>
      <c r="E1579" s="8"/>
      <c r="F1579" s="8"/>
      <c r="G1579" s="8"/>
      <c r="H1579" s="8"/>
      <c r="I1579" s="8"/>
      <c r="J1579" s="68"/>
      <c r="K1579" s="8"/>
      <c r="L1579" s="8"/>
      <c r="M1579" s="69"/>
      <c r="N1579" s="42"/>
      <c r="O1579" s="42"/>
      <c r="P1579" s="48"/>
      <c r="Q1579" s="48"/>
      <c r="R1579" s="8"/>
      <c r="S1579" s="41"/>
      <c r="T1579" s="41"/>
      <c r="U1579" s="61"/>
    </row>
    <row r="1580" spans="1:21" ht="15">
      <c r="A1580" s="41"/>
      <c r="B1580" s="68"/>
      <c r="C1580" s="8"/>
      <c r="D1580" s="8"/>
      <c r="E1580" s="8"/>
      <c r="F1580" s="8"/>
      <c r="G1580" s="8"/>
      <c r="H1580" s="8"/>
      <c r="I1580" s="8"/>
      <c r="J1580" s="68"/>
      <c r="K1580" s="8"/>
      <c r="L1580" s="8"/>
      <c r="M1580" s="69"/>
      <c r="N1580" s="8"/>
      <c r="O1580" s="8"/>
      <c r="P1580" s="48"/>
      <c r="Q1580" s="48"/>
      <c r="R1580" s="8"/>
      <c r="S1580" s="41"/>
      <c r="T1580" s="41"/>
      <c r="U1580" s="61"/>
    </row>
    <row r="1581" spans="1:21" ht="15">
      <c r="A1581" s="41"/>
      <c r="B1581" s="68"/>
      <c r="C1581" s="8"/>
      <c r="D1581" s="8"/>
      <c r="E1581" s="8"/>
      <c r="F1581" s="8"/>
      <c r="G1581" s="8"/>
      <c r="H1581" s="8"/>
      <c r="I1581" s="8"/>
      <c r="J1581" s="68"/>
      <c r="K1581" s="8"/>
      <c r="L1581" s="8"/>
      <c r="M1581" s="69"/>
      <c r="N1581" s="8"/>
      <c r="O1581" s="8"/>
      <c r="P1581" s="48"/>
      <c r="Q1581" s="48"/>
      <c r="R1581" s="8"/>
      <c r="S1581" s="41"/>
      <c r="T1581" s="41"/>
      <c r="U1581" s="61"/>
    </row>
    <row r="1582" spans="1:21" ht="15">
      <c r="A1582" s="41"/>
      <c r="B1582" s="68"/>
      <c r="C1582" s="8"/>
      <c r="D1582" s="8"/>
      <c r="E1582" s="8"/>
      <c r="F1582" s="8"/>
      <c r="G1582" s="8"/>
      <c r="H1582" s="8"/>
      <c r="I1582" s="8"/>
      <c r="J1582" s="68"/>
      <c r="K1582" s="8"/>
      <c r="L1582" s="8"/>
      <c r="M1582" s="69"/>
      <c r="N1582" s="8"/>
      <c r="O1582" s="8"/>
      <c r="P1582" s="48"/>
      <c r="Q1582" s="48"/>
      <c r="R1582" s="8"/>
      <c r="S1582" s="41"/>
      <c r="T1582" s="41"/>
      <c r="U1582" s="61"/>
    </row>
    <row r="1583" spans="1:21" ht="15">
      <c r="A1583" s="41"/>
      <c r="B1583" s="68"/>
      <c r="C1583" s="8"/>
      <c r="D1583" s="8"/>
      <c r="E1583" s="8"/>
      <c r="F1583" s="8"/>
      <c r="G1583" s="8"/>
      <c r="H1583" s="8"/>
      <c r="I1583" s="8"/>
      <c r="J1583" s="68"/>
      <c r="K1583" s="8"/>
      <c r="L1583" s="8"/>
      <c r="M1583" s="69"/>
      <c r="N1583" s="8"/>
      <c r="O1583" s="8"/>
      <c r="P1583" s="48"/>
      <c r="Q1583" s="48"/>
      <c r="R1583" s="8"/>
      <c r="S1583" s="41"/>
      <c r="T1583" s="41"/>
      <c r="U1583" s="61"/>
    </row>
    <row r="1584" spans="1:21" ht="15">
      <c r="A1584" s="41"/>
      <c r="B1584" s="68"/>
      <c r="C1584" s="8"/>
      <c r="D1584" s="8"/>
      <c r="E1584" s="8"/>
      <c r="F1584" s="8"/>
      <c r="G1584" s="8"/>
      <c r="H1584" s="8"/>
      <c r="I1584" s="8"/>
      <c r="J1584" s="68"/>
      <c r="K1584" s="8"/>
      <c r="L1584" s="8"/>
      <c r="M1584" s="69"/>
      <c r="N1584" s="42"/>
      <c r="O1584" s="42"/>
      <c r="P1584" s="48"/>
      <c r="Q1584" s="48"/>
      <c r="R1584" s="8"/>
      <c r="S1584" s="41"/>
      <c r="T1584" s="41"/>
      <c r="U1584" s="61"/>
    </row>
    <row r="1585" spans="1:21" ht="15">
      <c r="A1585" s="41"/>
      <c r="B1585" s="68"/>
      <c r="C1585" s="8"/>
      <c r="D1585" s="8"/>
      <c r="E1585" s="8"/>
      <c r="F1585" s="8"/>
      <c r="G1585" s="8"/>
      <c r="H1585" s="8"/>
      <c r="I1585" s="8"/>
      <c r="J1585" s="68"/>
      <c r="K1585" s="8"/>
      <c r="L1585" s="8"/>
      <c r="M1585" s="69"/>
      <c r="N1585" s="8"/>
      <c r="O1585" s="8"/>
      <c r="P1585" s="48"/>
      <c r="Q1585" s="48"/>
      <c r="R1585" s="8"/>
      <c r="S1585" s="41"/>
      <c r="T1585" s="41"/>
      <c r="U1585" s="61"/>
    </row>
    <row r="1586" spans="1:21" ht="15">
      <c r="A1586" s="41"/>
      <c r="B1586" s="68"/>
      <c r="C1586" s="8"/>
      <c r="D1586" s="8"/>
      <c r="E1586" s="8"/>
      <c r="F1586" s="8"/>
      <c r="G1586" s="8"/>
      <c r="H1586" s="8"/>
      <c r="I1586" s="8"/>
      <c r="J1586" s="68"/>
      <c r="K1586" s="8"/>
      <c r="L1586" s="8"/>
      <c r="M1586" s="69"/>
      <c r="N1586" s="8"/>
      <c r="O1586" s="8"/>
      <c r="P1586" s="48"/>
      <c r="Q1586" s="48"/>
      <c r="R1586" s="8"/>
      <c r="S1586" s="41"/>
      <c r="T1586" s="41"/>
      <c r="U1586" s="61"/>
    </row>
    <row r="1587" spans="1:21" ht="15">
      <c r="A1587" s="41"/>
      <c r="B1587" s="68"/>
      <c r="C1587" s="8"/>
      <c r="D1587" s="8"/>
      <c r="E1587" s="8"/>
      <c r="F1587" s="8"/>
      <c r="G1587" s="8"/>
      <c r="H1587" s="8"/>
      <c r="I1587" s="8"/>
      <c r="J1587" s="68"/>
      <c r="K1587" s="8"/>
      <c r="L1587" s="8"/>
      <c r="M1587" s="69"/>
      <c r="N1587" s="8"/>
      <c r="O1587" s="8"/>
      <c r="P1587" s="48"/>
      <c r="Q1587" s="48"/>
      <c r="R1587" s="8"/>
      <c r="S1587" s="41"/>
      <c r="T1587" s="41"/>
      <c r="U1587" s="61"/>
    </row>
    <row r="1588" spans="1:21" ht="15">
      <c r="A1588" s="41"/>
      <c r="B1588" s="68"/>
      <c r="C1588" s="8"/>
      <c r="D1588" s="8"/>
      <c r="E1588" s="8"/>
      <c r="F1588" s="8"/>
      <c r="G1588" s="8"/>
      <c r="H1588" s="8"/>
      <c r="I1588" s="8"/>
      <c r="J1588" s="68"/>
      <c r="K1588" s="8"/>
      <c r="L1588" s="8"/>
      <c r="M1588" s="69"/>
      <c r="N1588" s="8"/>
      <c r="O1588" s="8"/>
      <c r="P1588" s="48"/>
      <c r="Q1588" s="48"/>
      <c r="R1588" s="8"/>
      <c r="S1588" s="41"/>
      <c r="T1588" s="41"/>
      <c r="U1588" s="61"/>
    </row>
    <row r="1589" spans="1:21" ht="15">
      <c r="A1589" s="41"/>
      <c r="B1589" s="68"/>
      <c r="C1589" s="8"/>
      <c r="D1589" s="8"/>
      <c r="E1589" s="8"/>
      <c r="F1589" s="8"/>
      <c r="G1589" s="8"/>
      <c r="H1589" s="8"/>
      <c r="I1589" s="8"/>
      <c r="J1589" s="68"/>
      <c r="K1589" s="8"/>
      <c r="L1589" s="8"/>
      <c r="M1589" s="69"/>
      <c r="N1589" s="8"/>
      <c r="O1589" s="8"/>
      <c r="P1589" s="48"/>
      <c r="Q1589" s="48"/>
      <c r="R1589" s="8"/>
      <c r="S1589" s="41"/>
      <c r="T1589" s="41"/>
      <c r="U1589" s="61"/>
    </row>
    <row r="1590" spans="1:21" ht="15">
      <c r="A1590" s="41"/>
      <c r="B1590" s="68"/>
      <c r="C1590" s="8"/>
      <c r="D1590" s="8"/>
      <c r="E1590" s="8"/>
      <c r="F1590" s="8"/>
      <c r="G1590" s="8"/>
      <c r="H1590" s="8"/>
      <c r="I1590" s="8"/>
      <c r="J1590" s="68"/>
      <c r="K1590" s="8"/>
      <c r="L1590" s="8"/>
      <c r="M1590" s="69"/>
      <c r="N1590" s="8"/>
      <c r="O1590" s="8"/>
      <c r="P1590" s="48"/>
      <c r="Q1590" s="48"/>
      <c r="R1590" s="8"/>
      <c r="S1590" s="41"/>
      <c r="T1590" s="41"/>
      <c r="U1590" s="61"/>
    </row>
    <row r="1591" spans="1:21" ht="15">
      <c r="A1591" s="41"/>
      <c r="B1591" s="68"/>
      <c r="C1591" s="8"/>
      <c r="D1591" s="8"/>
      <c r="E1591" s="8"/>
      <c r="F1591" s="8"/>
      <c r="G1591" s="8"/>
      <c r="H1591" s="8"/>
      <c r="I1591" s="8"/>
      <c r="J1591" s="68"/>
      <c r="K1591" s="8"/>
      <c r="L1591" s="8"/>
      <c r="M1591" s="69"/>
      <c r="N1591" s="8"/>
      <c r="O1591" s="8"/>
      <c r="P1591" s="48"/>
      <c r="Q1591" s="48"/>
      <c r="R1591" s="8"/>
      <c r="S1591" s="41"/>
      <c r="T1591" s="41"/>
      <c r="U1591" s="61"/>
    </row>
    <row r="1592" spans="1:21" ht="15">
      <c r="A1592" s="41"/>
      <c r="B1592" s="68"/>
      <c r="C1592" s="8"/>
      <c r="D1592" s="8"/>
      <c r="E1592" s="8"/>
      <c r="F1592" s="8"/>
      <c r="G1592" s="8"/>
      <c r="H1592" s="8"/>
      <c r="I1592" s="8"/>
      <c r="J1592" s="68"/>
      <c r="K1592" s="8"/>
      <c r="L1592" s="8"/>
      <c r="M1592" s="69"/>
      <c r="N1592" s="8"/>
      <c r="O1592" s="8"/>
      <c r="P1592" s="48"/>
      <c r="Q1592" s="48"/>
      <c r="R1592" s="8"/>
      <c r="S1592" s="41"/>
      <c r="T1592" s="41"/>
      <c r="U1592" s="61"/>
    </row>
    <row r="1593" spans="1:21" ht="15">
      <c r="A1593" s="41"/>
      <c r="B1593" s="68"/>
      <c r="C1593" s="4"/>
      <c r="D1593" s="8"/>
      <c r="E1593" s="4"/>
      <c r="F1593" s="4"/>
      <c r="G1593" s="8"/>
      <c r="H1593" s="8"/>
      <c r="I1593" s="8"/>
      <c r="J1593" s="68"/>
      <c r="K1593" s="8"/>
      <c r="L1593" s="8"/>
      <c r="M1593" s="69"/>
      <c r="N1593" s="8"/>
      <c r="O1593" s="8"/>
      <c r="P1593" s="48"/>
      <c r="Q1593" s="48"/>
      <c r="R1593" s="8"/>
      <c r="S1593" s="41"/>
      <c r="T1593" s="41"/>
      <c r="U1593" s="61"/>
    </row>
    <row r="1594" spans="1:21" ht="15">
      <c r="A1594" s="41"/>
      <c r="B1594" s="68"/>
      <c r="C1594" s="8"/>
      <c r="D1594" s="8"/>
      <c r="E1594" s="8"/>
      <c r="F1594" s="8"/>
      <c r="G1594" s="8"/>
      <c r="H1594" s="8"/>
      <c r="I1594" s="8"/>
      <c r="J1594" s="68"/>
      <c r="K1594" s="8"/>
      <c r="L1594" s="8"/>
      <c r="M1594" s="69"/>
      <c r="N1594" s="8"/>
      <c r="O1594" s="8"/>
      <c r="P1594" s="48"/>
      <c r="Q1594" s="48"/>
      <c r="R1594" s="8"/>
      <c r="S1594" s="41"/>
      <c r="T1594" s="41"/>
      <c r="U1594" s="61"/>
    </row>
    <row r="1595" spans="1:21" ht="15">
      <c r="A1595" s="41"/>
      <c r="B1595" s="68"/>
      <c r="C1595" s="8"/>
      <c r="D1595" s="8"/>
      <c r="E1595" s="8"/>
      <c r="F1595" s="8"/>
      <c r="G1595" s="8"/>
      <c r="H1595" s="8"/>
      <c r="I1595" s="8"/>
      <c r="J1595" s="68"/>
      <c r="K1595" s="8"/>
      <c r="L1595" s="8"/>
      <c r="M1595" s="69"/>
      <c r="N1595" s="8"/>
      <c r="O1595" s="8"/>
      <c r="P1595" s="48"/>
      <c r="Q1595" s="48"/>
      <c r="R1595" s="8"/>
      <c r="S1595" s="41"/>
      <c r="T1595" s="41"/>
      <c r="U1595" s="61"/>
    </row>
    <row r="1596" spans="1:21" ht="15">
      <c r="A1596" s="41"/>
      <c r="B1596" s="68"/>
      <c r="C1596" s="8"/>
      <c r="D1596" s="8"/>
      <c r="E1596" s="8"/>
      <c r="F1596" s="8"/>
      <c r="G1596" s="8"/>
      <c r="H1596" s="8"/>
      <c r="I1596" s="8"/>
      <c r="J1596" s="68"/>
      <c r="K1596" s="8"/>
      <c r="L1596" s="8"/>
      <c r="M1596" s="69"/>
      <c r="N1596" s="8"/>
      <c r="O1596" s="8"/>
      <c r="P1596" s="48"/>
      <c r="Q1596" s="50"/>
      <c r="R1596" s="8"/>
      <c r="S1596" s="41"/>
      <c r="T1596" s="41"/>
      <c r="U1596" s="61"/>
    </row>
    <row r="1597" spans="1:21" ht="15">
      <c r="A1597" s="41"/>
      <c r="B1597" s="68"/>
      <c r="C1597" s="8"/>
      <c r="D1597" s="8"/>
      <c r="E1597" s="8"/>
      <c r="F1597" s="8"/>
      <c r="G1597" s="8"/>
      <c r="H1597" s="8"/>
      <c r="I1597" s="8"/>
      <c r="J1597" s="68"/>
      <c r="K1597" s="8"/>
      <c r="L1597" s="8"/>
      <c r="M1597" s="69"/>
      <c r="N1597" s="8"/>
      <c r="O1597" s="8"/>
      <c r="P1597" s="48"/>
      <c r="Q1597" s="48"/>
      <c r="R1597" s="8"/>
      <c r="S1597" s="41"/>
      <c r="T1597" s="41"/>
      <c r="U1597" s="61"/>
    </row>
    <row r="1598" spans="1:21" ht="15">
      <c r="A1598" s="41"/>
      <c r="B1598" s="68"/>
      <c r="C1598" s="8"/>
      <c r="D1598" s="8"/>
      <c r="E1598" s="8"/>
      <c r="F1598" s="8"/>
      <c r="G1598" s="8"/>
      <c r="H1598" s="8"/>
      <c r="I1598" s="8"/>
      <c r="J1598" s="68"/>
      <c r="K1598" s="8"/>
      <c r="L1598" s="8"/>
      <c r="M1598" s="69"/>
      <c r="N1598" s="8"/>
      <c r="O1598" s="8"/>
      <c r="P1598" s="48"/>
      <c r="Q1598" s="48"/>
      <c r="R1598" s="8"/>
      <c r="S1598" s="41"/>
      <c r="T1598" s="41"/>
      <c r="U1598" s="61"/>
    </row>
    <row r="1599" spans="1:21" ht="15">
      <c r="A1599" s="41"/>
      <c r="B1599" s="68"/>
      <c r="C1599" s="8"/>
      <c r="D1599" s="8"/>
      <c r="E1599" s="8"/>
      <c r="F1599" s="8"/>
      <c r="G1599" s="8"/>
      <c r="H1599" s="8"/>
      <c r="I1599" s="8"/>
      <c r="J1599" s="68"/>
      <c r="K1599" s="8"/>
      <c r="L1599" s="8"/>
      <c r="M1599" s="69"/>
      <c r="N1599" s="8"/>
      <c r="O1599" s="8"/>
      <c r="P1599" s="48"/>
      <c r="Q1599" s="48"/>
      <c r="R1599" s="8"/>
      <c r="S1599" s="41"/>
      <c r="T1599" s="41"/>
      <c r="U1599" s="61"/>
    </row>
    <row r="1600" spans="1:21" ht="15">
      <c r="A1600" s="41"/>
      <c r="B1600" s="68"/>
      <c r="C1600" s="8"/>
      <c r="D1600" s="8"/>
      <c r="E1600" s="8"/>
      <c r="F1600" s="8"/>
      <c r="G1600" s="8"/>
      <c r="H1600" s="8"/>
      <c r="I1600" s="8"/>
      <c r="J1600" s="68"/>
      <c r="K1600" s="8"/>
      <c r="L1600" s="8"/>
      <c r="M1600" s="69"/>
      <c r="N1600" s="8"/>
      <c r="O1600" s="8"/>
      <c r="P1600" s="48"/>
      <c r="Q1600" s="48"/>
      <c r="R1600" s="8"/>
      <c r="S1600" s="41"/>
      <c r="T1600" s="41"/>
      <c r="U1600" s="61"/>
    </row>
    <row r="1601" spans="1:21" ht="15">
      <c r="A1601" s="41"/>
      <c r="B1601" s="68"/>
      <c r="C1601" s="8"/>
      <c r="D1601" s="8"/>
      <c r="E1601" s="8"/>
      <c r="F1601" s="8"/>
      <c r="G1601" s="8"/>
      <c r="H1601" s="8"/>
      <c r="I1601" s="8"/>
      <c r="J1601" s="68"/>
      <c r="K1601" s="8"/>
      <c r="L1601" s="8"/>
      <c r="M1601" s="69"/>
      <c r="N1601" s="8"/>
      <c r="O1601" s="8"/>
      <c r="P1601" s="48"/>
      <c r="Q1601" s="48"/>
      <c r="R1601" s="8"/>
      <c r="S1601" s="41"/>
      <c r="T1601" s="41"/>
      <c r="U1601" s="61"/>
    </row>
    <row r="1602" spans="1:21" ht="15">
      <c r="A1602" s="41"/>
      <c r="B1602" s="68"/>
      <c r="C1602" s="8"/>
      <c r="D1602" s="8"/>
      <c r="E1602" s="8"/>
      <c r="F1602" s="8"/>
      <c r="G1602" s="8"/>
      <c r="H1602" s="8"/>
      <c r="I1602" s="8"/>
      <c r="J1602" s="68"/>
      <c r="K1602" s="8"/>
      <c r="L1602" s="8"/>
      <c r="M1602" s="69"/>
      <c r="N1602" s="8"/>
      <c r="O1602" s="8"/>
      <c r="P1602" s="48"/>
      <c r="Q1602" s="48"/>
      <c r="R1602" s="8"/>
      <c r="S1602" s="41"/>
      <c r="T1602" s="41"/>
      <c r="U1602" s="61"/>
    </row>
    <row r="1603" spans="1:21" ht="15">
      <c r="A1603" s="41"/>
      <c r="B1603" s="68"/>
      <c r="C1603" s="8"/>
      <c r="D1603" s="8"/>
      <c r="E1603" s="8"/>
      <c r="F1603" s="8"/>
      <c r="G1603" s="8"/>
      <c r="H1603" s="8"/>
      <c r="I1603" s="8"/>
      <c r="J1603" s="68"/>
      <c r="K1603" s="8"/>
      <c r="L1603" s="8"/>
      <c r="M1603" s="69"/>
      <c r="N1603" s="8"/>
      <c r="O1603" s="8"/>
      <c r="P1603" s="48"/>
      <c r="Q1603" s="48"/>
      <c r="R1603" s="8"/>
      <c r="S1603" s="41"/>
      <c r="T1603" s="41"/>
      <c r="U1603" s="61"/>
    </row>
    <row r="1604" spans="1:21" ht="15">
      <c r="A1604" s="41"/>
      <c r="B1604" s="68"/>
      <c r="C1604" s="8"/>
      <c r="D1604" s="8"/>
      <c r="E1604" s="8"/>
      <c r="F1604" s="8"/>
      <c r="G1604" s="8"/>
      <c r="H1604" s="8"/>
      <c r="I1604" s="8"/>
      <c r="J1604" s="68"/>
      <c r="K1604" s="8"/>
      <c r="L1604" s="8"/>
      <c r="M1604" s="69"/>
      <c r="N1604" s="8"/>
      <c r="O1604" s="8"/>
      <c r="P1604" s="48"/>
      <c r="Q1604" s="48"/>
      <c r="R1604" s="8"/>
      <c r="S1604" s="41"/>
      <c r="T1604" s="41"/>
      <c r="U1604" s="61"/>
    </row>
    <row r="1605" spans="1:21" ht="15">
      <c r="A1605" s="41"/>
      <c r="B1605" s="68"/>
      <c r="C1605" s="8"/>
      <c r="D1605" s="8"/>
      <c r="E1605" s="8"/>
      <c r="F1605" s="8"/>
      <c r="G1605" s="8"/>
      <c r="H1605" s="8"/>
      <c r="I1605" s="8"/>
      <c r="J1605" s="68"/>
      <c r="K1605" s="8"/>
      <c r="L1605" s="8"/>
      <c r="M1605" s="69"/>
      <c r="N1605" s="8"/>
      <c r="O1605" s="8"/>
      <c r="P1605" s="48"/>
      <c r="Q1605" s="48"/>
      <c r="R1605" s="8"/>
      <c r="S1605" s="41"/>
      <c r="T1605" s="41"/>
      <c r="U1605" s="61"/>
    </row>
    <row r="1606" spans="1:21" ht="15">
      <c r="A1606" s="41"/>
      <c r="B1606" s="68"/>
      <c r="C1606" s="8"/>
      <c r="D1606" s="8"/>
      <c r="E1606" s="8"/>
      <c r="F1606" s="8"/>
      <c r="G1606" s="8"/>
      <c r="H1606" s="8"/>
      <c r="I1606" s="8"/>
      <c r="J1606" s="68"/>
      <c r="K1606" s="8"/>
      <c r="L1606" s="8"/>
      <c r="M1606" s="69"/>
      <c r="N1606" s="8"/>
      <c r="O1606" s="8"/>
      <c r="P1606" s="48"/>
      <c r="Q1606" s="48"/>
      <c r="R1606" s="8"/>
      <c r="S1606" s="41"/>
      <c r="T1606" s="41"/>
      <c r="U1606" s="61"/>
    </row>
    <row r="1607" spans="1:21" ht="15">
      <c r="A1607" s="41"/>
      <c r="B1607" s="68"/>
      <c r="C1607" s="8"/>
      <c r="D1607" s="8"/>
      <c r="E1607" s="8"/>
      <c r="F1607" s="8"/>
      <c r="G1607" s="8"/>
      <c r="H1607" s="8"/>
      <c r="I1607" s="8"/>
      <c r="J1607" s="68"/>
      <c r="K1607" s="8"/>
      <c r="L1607" s="8"/>
      <c r="M1607" s="69"/>
      <c r="N1607" s="8"/>
      <c r="O1607" s="8"/>
      <c r="P1607" s="48"/>
      <c r="Q1607" s="48"/>
      <c r="R1607" s="8"/>
      <c r="S1607" s="41"/>
      <c r="T1607" s="41"/>
      <c r="U1607" s="61"/>
    </row>
    <row r="1608" spans="1:21" ht="15">
      <c r="A1608" s="41"/>
      <c r="B1608" s="68"/>
      <c r="C1608" s="8"/>
      <c r="D1608" s="8"/>
      <c r="E1608" s="8"/>
      <c r="F1608" s="8"/>
      <c r="G1608" s="8"/>
      <c r="H1608" s="8"/>
      <c r="I1608" s="8"/>
      <c r="J1608" s="68"/>
      <c r="K1608" s="8"/>
      <c r="L1608" s="8"/>
      <c r="M1608" s="69"/>
      <c r="N1608" s="8"/>
      <c r="O1608" s="8"/>
      <c r="P1608" s="48"/>
      <c r="Q1608" s="48"/>
      <c r="R1608" s="8"/>
      <c r="S1608" s="41"/>
      <c r="T1608" s="41"/>
      <c r="U1608" s="61"/>
    </row>
    <row r="1609" spans="1:21" ht="15">
      <c r="A1609" s="41"/>
      <c r="B1609" s="68"/>
      <c r="C1609" s="8"/>
      <c r="D1609" s="8"/>
      <c r="E1609" s="8"/>
      <c r="F1609" s="8"/>
      <c r="G1609" s="8"/>
      <c r="H1609" s="8"/>
      <c r="I1609" s="8"/>
      <c r="J1609" s="68"/>
      <c r="K1609" s="8"/>
      <c r="L1609" s="8"/>
      <c r="M1609" s="69"/>
      <c r="N1609" s="8"/>
      <c r="O1609" s="8"/>
      <c r="P1609" s="48"/>
      <c r="Q1609" s="48"/>
      <c r="R1609" s="8"/>
      <c r="S1609" s="41"/>
      <c r="T1609" s="41"/>
      <c r="U1609" s="61"/>
    </row>
    <row r="1610" spans="1:21" ht="15">
      <c r="A1610" s="41"/>
      <c r="B1610" s="68"/>
      <c r="C1610" s="8"/>
      <c r="D1610" s="8"/>
      <c r="E1610" s="8"/>
      <c r="F1610" s="8"/>
      <c r="G1610" s="8"/>
      <c r="H1610" s="8"/>
      <c r="I1610" s="8"/>
      <c r="J1610" s="68"/>
      <c r="K1610" s="8"/>
      <c r="L1610" s="8"/>
      <c r="M1610" s="69"/>
      <c r="N1610" s="8"/>
      <c r="O1610" s="8"/>
      <c r="P1610" s="48"/>
      <c r="Q1610" s="48"/>
      <c r="R1610" s="8"/>
      <c r="S1610" s="41"/>
      <c r="T1610" s="41"/>
      <c r="U1610" s="61"/>
    </row>
    <row r="1611" spans="1:21" ht="15">
      <c r="A1611" s="41"/>
      <c r="B1611" s="68"/>
      <c r="C1611" s="8"/>
      <c r="D1611" s="8"/>
      <c r="E1611" s="8"/>
      <c r="F1611" s="8"/>
      <c r="G1611" s="8"/>
      <c r="H1611" s="8"/>
      <c r="I1611" s="8"/>
      <c r="J1611" s="68"/>
      <c r="K1611" s="8"/>
      <c r="L1611" s="8"/>
      <c r="M1611" s="69"/>
      <c r="N1611" s="8"/>
      <c r="O1611" s="8"/>
      <c r="P1611" s="48"/>
      <c r="Q1611" s="48"/>
      <c r="R1611" s="8"/>
      <c r="S1611" s="41"/>
      <c r="T1611" s="41"/>
      <c r="U1611" s="61"/>
    </row>
    <row r="1612" spans="1:21" ht="15">
      <c r="A1612" s="41"/>
      <c r="B1612" s="68"/>
      <c r="C1612" s="8"/>
      <c r="D1612" s="8"/>
      <c r="E1612" s="8"/>
      <c r="F1612" s="8"/>
      <c r="G1612" s="8"/>
      <c r="H1612" s="8"/>
      <c r="I1612" s="8"/>
      <c r="J1612" s="68"/>
      <c r="K1612" s="8"/>
      <c r="L1612" s="8"/>
      <c r="M1612" s="69"/>
      <c r="N1612" s="8"/>
      <c r="O1612" s="8"/>
      <c r="P1612" s="48"/>
      <c r="Q1612" s="48"/>
      <c r="R1612" s="8"/>
      <c r="S1612" s="41"/>
      <c r="T1612" s="41"/>
      <c r="U1612" s="61"/>
    </row>
    <row r="1613" spans="1:21" ht="15">
      <c r="A1613" s="41"/>
      <c r="B1613" s="68"/>
      <c r="C1613" s="8"/>
      <c r="D1613" s="8"/>
      <c r="E1613" s="8"/>
      <c r="F1613" s="8"/>
      <c r="G1613" s="8"/>
      <c r="H1613" s="8"/>
      <c r="I1613" s="8"/>
      <c r="J1613" s="68"/>
      <c r="K1613" s="8"/>
      <c r="L1613" s="8"/>
      <c r="M1613" s="69"/>
      <c r="N1613" s="8"/>
      <c r="O1613" s="8"/>
      <c r="P1613" s="48"/>
      <c r="Q1613" s="48"/>
      <c r="R1613" s="8"/>
      <c r="S1613" s="41"/>
      <c r="T1613" s="41"/>
      <c r="U1613" s="61"/>
    </row>
    <row r="1614" spans="1:21" ht="15">
      <c r="A1614" s="41"/>
      <c r="B1614" s="68"/>
      <c r="C1614" s="8"/>
      <c r="D1614" s="8"/>
      <c r="E1614" s="8"/>
      <c r="F1614" s="8"/>
      <c r="G1614" s="8"/>
      <c r="H1614" s="8"/>
      <c r="I1614" s="8"/>
      <c r="J1614" s="68"/>
      <c r="K1614" s="8"/>
      <c r="L1614" s="8"/>
      <c r="M1614" s="69"/>
      <c r="N1614" s="8"/>
      <c r="O1614" s="8"/>
      <c r="P1614" s="48"/>
      <c r="Q1614" s="48"/>
      <c r="R1614" s="8"/>
      <c r="S1614" s="41"/>
      <c r="T1614" s="41"/>
      <c r="U1614" s="61"/>
    </row>
    <row r="1615" spans="1:21" ht="15">
      <c r="A1615" s="41"/>
      <c r="B1615" s="68"/>
      <c r="C1615" s="8"/>
      <c r="D1615" s="8"/>
      <c r="E1615" s="8"/>
      <c r="F1615" s="8"/>
      <c r="G1615" s="8"/>
      <c r="H1615" s="8"/>
      <c r="I1615" s="8"/>
      <c r="J1615" s="68"/>
      <c r="K1615" s="8"/>
      <c r="L1615" s="8"/>
      <c r="M1615" s="69"/>
      <c r="N1615" s="8"/>
      <c r="O1615" s="8"/>
      <c r="P1615" s="48"/>
      <c r="Q1615" s="50"/>
      <c r="R1615" s="8"/>
      <c r="S1615" s="41"/>
      <c r="T1615" s="41"/>
      <c r="U1615" s="61"/>
    </row>
    <row r="1616" spans="1:21" ht="15">
      <c r="A1616" s="41"/>
      <c r="B1616" s="68"/>
      <c r="C1616" s="8"/>
      <c r="D1616" s="8"/>
      <c r="E1616" s="8"/>
      <c r="F1616" s="8"/>
      <c r="G1616" s="8"/>
      <c r="H1616" s="8"/>
      <c r="I1616" s="8"/>
      <c r="J1616" s="68"/>
      <c r="K1616" s="8"/>
      <c r="L1616" s="8"/>
      <c r="M1616" s="69"/>
      <c r="N1616" s="8"/>
      <c r="O1616" s="8"/>
      <c r="P1616" s="48"/>
      <c r="Q1616" s="48"/>
      <c r="R1616" s="8"/>
      <c r="S1616" s="41"/>
      <c r="T1616" s="41"/>
      <c r="U1616" s="61"/>
    </row>
    <row r="1617" spans="1:21" ht="15">
      <c r="A1617" s="41"/>
      <c r="B1617" s="68"/>
      <c r="C1617" s="8"/>
      <c r="D1617" s="8"/>
      <c r="E1617" s="8"/>
      <c r="F1617" s="8"/>
      <c r="G1617" s="8"/>
      <c r="H1617" s="8"/>
      <c r="I1617" s="8"/>
      <c r="J1617" s="68"/>
      <c r="K1617" s="8"/>
      <c r="L1617" s="8"/>
      <c r="M1617" s="69"/>
      <c r="N1617" s="8"/>
      <c r="O1617" s="8"/>
      <c r="P1617" s="48"/>
      <c r="Q1617" s="50"/>
      <c r="R1617" s="8"/>
      <c r="S1617" s="41"/>
      <c r="T1617" s="41"/>
      <c r="U1617" s="61"/>
    </row>
    <row r="1618" spans="1:21" ht="15">
      <c r="A1618" s="41"/>
      <c r="B1618" s="68"/>
      <c r="C1618" s="8"/>
      <c r="D1618" s="8"/>
      <c r="E1618" s="8"/>
      <c r="F1618" s="8"/>
      <c r="G1618" s="8"/>
      <c r="H1618" s="8"/>
      <c r="I1618" s="8"/>
      <c r="J1618" s="68"/>
      <c r="K1618" s="8"/>
      <c r="L1618" s="8"/>
      <c r="M1618" s="69"/>
      <c r="N1618" s="8"/>
      <c r="O1618" s="8"/>
      <c r="P1618" s="48"/>
      <c r="Q1618" s="50"/>
      <c r="R1618" s="8"/>
      <c r="S1618" s="41"/>
      <c r="T1618" s="41"/>
      <c r="U1618" s="61"/>
    </row>
    <row r="1619" spans="1:21" ht="15">
      <c r="A1619" s="41"/>
      <c r="B1619" s="68"/>
      <c r="C1619" s="8"/>
      <c r="D1619" s="8"/>
      <c r="E1619" s="8"/>
      <c r="F1619" s="8"/>
      <c r="G1619" s="8"/>
      <c r="H1619" s="8"/>
      <c r="I1619" s="8"/>
      <c r="J1619" s="68"/>
      <c r="K1619" s="8"/>
      <c r="L1619" s="8"/>
      <c r="M1619" s="69"/>
      <c r="N1619" s="8"/>
      <c r="O1619" s="8"/>
      <c r="P1619" s="48"/>
      <c r="Q1619" s="50"/>
      <c r="R1619" s="8"/>
      <c r="S1619" s="41"/>
      <c r="T1619" s="41"/>
      <c r="U1619" s="61"/>
    </row>
    <row r="1620" spans="1:21" ht="15">
      <c r="A1620" s="41"/>
      <c r="B1620" s="68"/>
      <c r="C1620" s="8"/>
      <c r="D1620" s="8"/>
      <c r="E1620" s="8"/>
      <c r="F1620" s="8"/>
      <c r="G1620" s="8"/>
      <c r="H1620" s="8"/>
      <c r="I1620" s="8"/>
      <c r="J1620" s="68"/>
      <c r="K1620" s="8"/>
      <c r="L1620" s="8"/>
      <c r="M1620" s="69"/>
      <c r="N1620" s="8"/>
      <c r="O1620" s="8"/>
      <c r="P1620" s="48"/>
      <c r="Q1620" s="48"/>
      <c r="R1620" s="8"/>
      <c r="S1620" s="41"/>
      <c r="T1620" s="41"/>
      <c r="U1620" s="61"/>
    </row>
    <row r="1621" spans="1:21" ht="15">
      <c r="A1621" s="41"/>
      <c r="B1621" s="68"/>
      <c r="C1621" s="8"/>
      <c r="D1621" s="8"/>
      <c r="E1621" s="8"/>
      <c r="F1621" s="8"/>
      <c r="G1621" s="8"/>
      <c r="H1621" s="8"/>
      <c r="I1621" s="8"/>
      <c r="J1621" s="68"/>
      <c r="K1621" s="8"/>
      <c r="L1621" s="8"/>
      <c r="M1621" s="69"/>
      <c r="N1621" s="8"/>
      <c r="O1621" s="8"/>
      <c r="P1621" s="48"/>
      <c r="Q1621" s="50"/>
      <c r="R1621" s="8"/>
      <c r="S1621" s="41"/>
      <c r="T1621" s="41"/>
      <c r="U1621" s="61"/>
    </row>
    <row r="1622" spans="1:21" ht="15">
      <c r="A1622" s="41"/>
      <c r="B1622" s="68"/>
      <c r="C1622" s="8"/>
      <c r="D1622" s="8"/>
      <c r="E1622" s="8"/>
      <c r="F1622" s="8"/>
      <c r="G1622" s="8"/>
      <c r="H1622" s="8"/>
      <c r="I1622" s="8"/>
      <c r="J1622" s="68"/>
      <c r="K1622" s="8"/>
      <c r="L1622" s="8"/>
      <c r="M1622" s="69"/>
      <c r="N1622" s="8"/>
      <c r="O1622" s="8"/>
      <c r="P1622" s="48"/>
      <c r="Q1622" s="50"/>
      <c r="R1622" s="8"/>
      <c r="S1622" s="41"/>
      <c r="T1622" s="41"/>
      <c r="U1622" s="61"/>
    </row>
    <row r="1623" spans="1:21" ht="15">
      <c r="A1623" s="41"/>
      <c r="B1623" s="68"/>
      <c r="C1623" s="8"/>
      <c r="D1623" s="8"/>
      <c r="E1623" s="8"/>
      <c r="F1623" s="8"/>
      <c r="G1623" s="8"/>
      <c r="H1623" s="8"/>
      <c r="I1623" s="8"/>
      <c r="J1623" s="68"/>
      <c r="K1623" s="8"/>
      <c r="L1623" s="8"/>
      <c r="M1623" s="69"/>
      <c r="N1623" s="8"/>
      <c r="O1623" s="8"/>
      <c r="P1623" s="48"/>
      <c r="Q1623" s="50"/>
      <c r="R1623" s="8"/>
      <c r="S1623" s="41"/>
      <c r="T1623" s="41"/>
      <c r="U1623" s="61"/>
    </row>
    <row r="1624" spans="1:21" ht="15">
      <c r="A1624" s="41"/>
      <c r="B1624" s="68"/>
      <c r="C1624" s="8"/>
      <c r="D1624" s="8"/>
      <c r="E1624" s="8"/>
      <c r="F1624" s="8"/>
      <c r="G1624" s="8"/>
      <c r="H1624" s="8"/>
      <c r="I1624" s="8"/>
      <c r="J1624" s="68"/>
      <c r="K1624" s="8"/>
      <c r="L1624" s="8"/>
      <c r="M1624" s="69"/>
      <c r="N1624" s="8"/>
      <c r="O1624" s="8"/>
      <c r="P1624" s="48"/>
      <c r="Q1624" s="50"/>
      <c r="R1624" s="8"/>
      <c r="S1624" s="41"/>
      <c r="T1624" s="41"/>
      <c r="U1624" s="61"/>
    </row>
    <row r="1625" spans="1:21" ht="15">
      <c r="A1625" s="41"/>
      <c r="B1625" s="68"/>
      <c r="C1625" s="8"/>
      <c r="D1625" s="8"/>
      <c r="E1625" s="8"/>
      <c r="F1625" s="8"/>
      <c r="G1625" s="8"/>
      <c r="H1625" s="8"/>
      <c r="I1625" s="8"/>
      <c r="J1625" s="68"/>
      <c r="K1625" s="8"/>
      <c r="L1625" s="8"/>
      <c r="M1625" s="69"/>
      <c r="N1625" s="8"/>
      <c r="O1625" s="8"/>
      <c r="P1625" s="48"/>
      <c r="Q1625" s="50"/>
      <c r="R1625" s="8"/>
      <c r="S1625" s="41"/>
      <c r="T1625" s="41"/>
      <c r="U1625" s="61"/>
    </row>
    <row r="1626" spans="1:21" ht="15">
      <c r="A1626" s="41"/>
      <c r="B1626" s="68"/>
      <c r="C1626" s="8"/>
      <c r="D1626" s="8"/>
      <c r="E1626" s="8"/>
      <c r="F1626" s="8"/>
      <c r="G1626" s="8"/>
      <c r="H1626" s="8"/>
      <c r="I1626" s="8"/>
      <c r="J1626" s="68"/>
      <c r="K1626" s="8"/>
      <c r="L1626" s="8"/>
      <c r="M1626" s="69"/>
      <c r="N1626" s="8"/>
      <c r="O1626" s="8"/>
      <c r="P1626" s="48"/>
      <c r="Q1626" s="50"/>
      <c r="R1626" s="8"/>
      <c r="S1626" s="41"/>
      <c r="T1626" s="41"/>
      <c r="U1626" s="61"/>
    </row>
    <row r="1627" spans="1:21" ht="15">
      <c r="A1627" s="41"/>
      <c r="B1627" s="68"/>
      <c r="C1627" s="8"/>
      <c r="D1627" s="8"/>
      <c r="E1627" s="8"/>
      <c r="F1627" s="8"/>
      <c r="G1627" s="8"/>
      <c r="H1627" s="8"/>
      <c r="I1627" s="8"/>
      <c r="J1627" s="68"/>
      <c r="K1627" s="8"/>
      <c r="L1627" s="8"/>
      <c r="M1627" s="69"/>
      <c r="N1627" s="8"/>
      <c r="O1627" s="8"/>
      <c r="P1627" s="48"/>
      <c r="Q1627" s="48"/>
      <c r="R1627" s="8"/>
      <c r="S1627" s="41"/>
      <c r="T1627" s="41"/>
      <c r="U1627" s="61"/>
    </row>
    <row r="1628" spans="1:21" ht="15">
      <c r="A1628" s="41"/>
      <c r="B1628" s="68"/>
      <c r="C1628" s="8"/>
      <c r="D1628" s="8"/>
      <c r="E1628" s="8"/>
      <c r="F1628" s="8"/>
      <c r="G1628" s="8"/>
      <c r="H1628" s="8"/>
      <c r="I1628" s="8"/>
      <c r="J1628" s="68"/>
      <c r="K1628" s="8"/>
      <c r="L1628" s="8"/>
      <c r="M1628" s="69"/>
      <c r="N1628" s="8"/>
      <c r="O1628" s="8"/>
      <c r="P1628" s="48"/>
      <c r="Q1628" s="48"/>
      <c r="R1628" s="8"/>
      <c r="S1628" s="41"/>
      <c r="T1628" s="41"/>
      <c r="U1628" s="61"/>
    </row>
    <row r="1629" spans="1:21" ht="15">
      <c r="A1629" s="41"/>
      <c r="B1629" s="68"/>
      <c r="C1629" s="8"/>
      <c r="D1629" s="8"/>
      <c r="E1629" s="8"/>
      <c r="F1629" s="8"/>
      <c r="G1629" s="8"/>
      <c r="H1629" s="8"/>
      <c r="I1629" s="8"/>
      <c r="J1629" s="68"/>
      <c r="K1629" s="8"/>
      <c r="L1629" s="8"/>
      <c r="M1629" s="69"/>
      <c r="N1629" s="8"/>
      <c r="O1629" s="8"/>
      <c r="P1629" s="48"/>
      <c r="Q1629" s="48"/>
      <c r="R1629" s="8"/>
      <c r="S1629" s="41"/>
      <c r="T1629" s="41"/>
      <c r="U1629" s="61"/>
    </row>
    <row r="1630" spans="1:21" ht="15">
      <c r="A1630" s="41"/>
      <c r="B1630" s="68"/>
      <c r="C1630" s="8"/>
      <c r="D1630" s="8"/>
      <c r="E1630" s="8"/>
      <c r="F1630" s="4"/>
      <c r="G1630" s="8"/>
      <c r="H1630" s="8"/>
      <c r="I1630" s="8"/>
      <c r="J1630" s="68"/>
      <c r="K1630" s="8"/>
      <c r="L1630" s="8"/>
      <c r="M1630" s="69"/>
      <c r="N1630" s="8"/>
      <c r="O1630" s="8"/>
      <c r="P1630" s="48"/>
      <c r="Q1630" s="48"/>
      <c r="R1630" s="8"/>
      <c r="S1630" s="41"/>
      <c r="T1630" s="41"/>
      <c r="U1630" s="61"/>
    </row>
    <row r="1631" spans="1:21" ht="15">
      <c r="A1631" s="41"/>
      <c r="B1631" s="68"/>
      <c r="C1631" s="8"/>
      <c r="D1631" s="8"/>
      <c r="E1631" s="8"/>
      <c r="F1631" s="8"/>
      <c r="G1631" s="8"/>
      <c r="H1631" s="8"/>
      <c r="I1631" s="8"/>
      <c r="J1631" s="68"/>
      <c r="K1631" s="8"/>
      <c r="L1631" s="8"/>
      <c r="M1631" s="69"/>
      <c r="N1631" s="8"/>
      <c r="O1631" s="8"/>
      <c r="P1631" s="48"/>
      <c r="Q1631" s="50"/>
      <c r="R1631" s="8"/>
      <c r="S1631" s="41"/>
      <c r="T1631" s="41"/>
      <c r="U1631" s="61"/>
    </row>
    <row r="1632" spans="1:21" ht="15">
      <c r="A1632" s="41"/>
      <c r="B1632" s="68"/>
      <c r="C1632" s="4"/>
      <c r="D1632" s="8"/>
      <c r="E1632" s="4"/>
      <c r="F1632" s="8"/>
      <c r="G1632" s="8"/>
      <c r="H1632" s="8"/>
      <c r="I1632" s="8"/>
      <c r="J1632" s="68"/>
      <c r="K1632" s="8"/>
      <c r="L1632" s="8"/>
      <c r="M1632" s="69"/>
      <c r="N1632" s="8"/>
      <c r="O1632" s="8"/>
      <c r="P1632" s="48"/>
      <c r="Q1632" s="48"/>
      <c r="R1632" s="8"/>
      <c r="S1632" s="41"/>
      <c r="T1632" s="41"/>
      <c r="U1632" s="61"/>
    </row>
    <row r="1633" spans="1:21" ht="15">
      <c r="A1633" s="41"/>
      <c r="B1633" s="68"/>
      <c r="C1633" s="4"/>
      <c r="D1633" s="8"/>
      <c r="E1633" s="4"/>
      <c r="F1633" s="8"/>
      <c r="G1633" s="8"/>
      <c r="H1633" s="8"/>
      <c r="I1633" s="8"/>
      <c r="J1633" s="68"/>
      <c r="K1633" s="8"/>
      <c r="L1633" s="8"/>
      <c r="M1633" s="69"/>
      <c r="N1633" s="8"/>
      <c r="O1633" s="8"/>
      <c r="P1633" s="48"/>
      <c r="Q1633" s="48"/>
      <c r="R1633" s="8"/>
      <c r="S1633" s="41"/>
      <c r="T1633" s="41"/>
      <c r="U1633" s="61"/>
    </row>
    <row r="1634" spans="1:21" ht="15">
      <c r="A1634" s="41"/>
      <c r="B1634" s="68"/>
      <c r="C1634" s="4"/>
      <c r="D1634" s="8"/>
      <c r="E1634" s="8"/>
      <c r="F1634" s="8"/>
      <c r="G1634" s="8"/>
      <c r="H1634" s="8"/>
      <c r="I1634" s="8"/>
      <c r="J1634" s="68"/>
      <c r="K1634" s="8"/>
      <c r="L1634" s="8"/>
      <c r="M1634" s="69"/>
      <c r="N1634" s="8"/>
      <c r="O1634" s="8"/>
      <c r="P1634" s="48"/>
      <c r="Q1634" s="48"/>
      <c r="R1634" s="8"/>
      <c r="S1634" s="41"/>
      <c r="T1634" s="41"/>
      <c r="U1634" s="61"/>
    </row>
    <row r="1635" spans="1:21" ht="15">
      <c r="A1635" s="41"/>
      <c r="B1635" s="68"/>
      <c r="C1635" s="8"/>
      <c r="D1635" s="8"/>
      <c r="E1635" s="8"/>
      <c r="F1635" s="8"/>
      <c r="G1635" s="8"/>
      <c r="H1635" s="8"/>
      <c r="I1635" s="8"/>
      <c r="J1635" s="68"/>
      <c r="K1635" s="8"/>
      <c r="L1635" s="8"/>
      <c r="M1635" s="69"/>
      <c r="N1635" s="8"/>
      <c r="O1635" s="8"/>
      <c r="P1635" s="48"/>
      <c r="Q1635" s="50"/>
      <c r="R1635" s="8"/>
      <c r="S1635" s="41"/>
      <c r="T1635" s="41"/>
      <c r="U1635" s="61"/>
    </row>
    <row r="1636" spans="1:21" ht="15">
      <c r="A1636" s="41"/>
      <c r="B1636" s="68"/>
      <c r="C1636" s="8"/>
      <c r="D1636" s="8"/>
      <c r="E1636" s="8"/>
      <c r="F1636" s="8"/>
      <c r="G1636" s="8"/>
      <c r="H1636" s="8"/>
      <c r="I1636" s="8"/>
      <c r="J1636" s="68"/>
      <c r="K1636" s="8"/>
      <c r="L1636" s="8"/>
      <c r="M1636" s="69"/>
      <c r="N1636" s="8"/>
      <c r="O1636" s="8"/>
      <c r="P1636" s="48"/>
      <c r="Q1636" s="50"/>
      <c r="R1636" s="8"/>
      <c r="S1636" s="41"/>
      <c r="T1636" s="41"/>
      <c r="U1636" s="61"/>
    </row>
    <row r="1637" spans="1:21" ht="15">
      <c r="A1637" s="41"/>
      <c r="B1637" s="68"/>
      <c r="C1637" s="8"/>
      <c r="D1637" s="8"/>
      <c r="E1637" s="8"/>
      <c r="F1637" s="8"/>
      <c r="G1637" s="8"/>
      <c r="H1637" s="8"/>
      <c r="I1637" s="8"/>
      <c r="J1637" s="68"/>
      <c r="K1637" s="8"/>
      <c r="L1637" s="8"/>
      <c r="M1637" s="69"/>
      <c r="N1637" s="8"/>
      <c r="O1637" s="8"/>
      <c r="P1637" s="48"/>
      <c r="Q1637" s="48"/>
      <c r="R1637" s="8"/>
      <c r="S1637" s="41"/>
      <c r="T1637" s="41"/>
      <c r="U1637" s="61"/>
    </row>
    <row r="1638" spans="1:21" ht="15">
      <c r="A1638" s="41"/>
      <c r="B1638" s="68"/>
      <c r="C1638" s="8"/>
      <c r="D1638" s="8"/>
      <c r="E1638" s="8"/>
      <c r="F1638" s="8"/>
      <c r="G1638" s="8"/>
      <c r="H1638" s="8"/>
      <c r="I1638" s="8"/>
      <c r="J1638" s="68"/>
      <c r="K1638" s="8"/>
      <c r="L1638" s="8"/>
      <c r="M1638" s="69"/>
      <c r="N1638" s="8"/>
      <c r="O1638" s="8"/>
      <c r="P1638" s="48"/>
      <c r="Q1638" s="48"/>
      <c r="R1638" s="8"/>
      <c r="S1638" s="41"/>
      <c r="T1638" s="41"/>
      <c r="U1638" s="61"/>
    </row>
    <row r="1639" spans="1:21" ht="15">
      <c r="A1639" s="41"/>
      <c r="B1639" s="68"/>
      <c r="C1639" s="8"/>
      <c r="D1639" s="8"/>
      <c r="E1639" s="8"/>
      <c r="F1639" s="8"/>
      <c r="G1639" s="8"/>
      <c r="H1639" s="8"/>
      <c r="I1639" s="8"/>
      <c r="J1639" s="68"/>
      <c r="K1639" s="8"/>
      <c r="L1639" s="8"/>
      <c r="M1639" s="69"/>
      <c r="N1639" s="8"/>
      <c r="O1639" s="8"/>
      <c r="P1639" s="48"/>
      <c r="Q1639" s="48"/>
      <c r="R1639" s="8"/>
      <c r="S1639" s="41"/>
      <c r="T1639" s="41"/>
      <c r="U1639" s="61"/>
    </row>
    <row r="1640" spans="1:21" ht="15">
      <c r="A1640" s="41"/>
      <c r="B1640" s="68"/>
      <c r="C1640" s="8"/>
      <c r="D1640" s="8"/>
      <c r="E1640" s="8"/>
      <c r="F1640" s="8"/>
      <c r="G1640" s="8"/>
      <c r="H1640" s="8"/>
      <c r="I1640" s="8"/>
      <c r="J1640" s="68"/>
      <c r="K1640" s="8"/>
      <c r="L1640" s="8"/>
      <c r="M1640" s="69"/>
      <c r="N1640" s="8"/>
      <c r="O1640" s="8"/>
      <c r="P1640" s="48"/>
      <c r="Q1640" s="48"/>
      <c r="R1640" s="8"/>
      <c r="S1640" s="41"/>
      <c r="T1640" s="41"/>
      <c r="U1640" s="61"/>
    </row>
    <row r="1641" spans="1:21" ht="15">
      <c r="A1641" s="41"/>
      <c r="B1641" s="68"/>
      <c r="C1641" s="8"/>
      <c r="D1641" s="8"/>
      <c r="E1641" s="8"/>
      <c r="F1641" s="8"/>
      <c r="G1641" s="8"/>
      <c r="H1641" s="8"/>
      <c r="I1641" s="8"/>
      <c r="J1641" s="68"/>
      <c r="K1641" s="8"/>
      <c r="L1641" s="8"/>
      <c r="M1641" s="69"/>
      <c r="N1641" s="8"/>
      <c r="O1641" s="8"/>
      <c r="P1641" s="48"/>
      <c r="Q1641" s="48"/>
      <c r="R1641" s="8"/>
      <c r="S1641" s="41"/>
      <c r="T1641" s="41"/>
      <c r="U1641" s="61"/>
    </row>
    <row r="1642" spans="1:21" ht="15">
      <c r="A1642" s="41"/>
      <c r="B1642" s="68"/>
      <c r="C1642" s="8"/>
      <c r="D1642" s="8"/>
      <c r="E1642" s="8"/>
      <c r="F1642" s="8"/>
      <c r="G1642" s="8"/>
      <c r="H1642" s="8"/>
      <c r="I1642" s="8"/>
      <c r="J1642" s="68"/>
      <c r="K1642" s="8"/>
      <c r="L1642" s="8"/>
      <c r="M1642" s="69"/>
      <c r="N1642" s="8"/>
      <c r="O1642" s="8"/>
      <c r="P1642" s="48"/>
      <c r="Q1642" s="48"/>
      <c r="R1642" s="8"/>
      <c r="S1642" s="41"/>
      <c r="T1642" s="41"/>
      <c r="U1642" s="61"/>
    </row>
    <row r="1643" spans="1:21" ht="15">
      <c r="A1643" s="41"/>
      <c r="B1643" s="68"/>
      <c r="C1643" s="8"/>
      <c r="D1643" s="8"/>
      <c r="E1643" s="8"/>
      <c r="F1643" s="8"/>
      <c r="G1643" s="8"/>
      <c r="H1643" s="8"/>
      <c r="I1643" s="8"/>
      <c r="J1643" s="68"/>
      <c r="K1643" s="8"/>
      <c r="L1643" s="8"/>
      <c r="M1643" s="69"/>
      <c r="N1643" s="8"/>
      <c r="O1643" s="8"/>
      <c r="P1643" s="48"/>
      <c r="Q1643" s="48"/>
      <c r="R1643" s="8"/>
      <c r="S1643" s="41"/>
      <c r="T1643" s="41"/>
      <c r="U1643" s="61"/>
    </row>
    <row r="1644" spans="1:21" ht="15">
      <c r="A1644" s="41"/>
      <c r="B1644" s="68"/>
      <c r="C1644" s="8"/>
      <c r="D1644" s="8"/>
      <c r="E1644" s="8"/>
      <c r="F1644" s="8"/>
      <c r="G1644" s="8"/>
      <c r="H1644" s="8"/>
      <c r="I1644" s="8"/>
      <c r="J1644" s="68"/>
      <c r="K1644" s="8"/>
      <c r="L1644" s="8"/>
      <c r="M1644" s="69"/>
      <c r="N1644" s="8"/>
      <c r="O1644" s="8"/>
      <c r="P1644" s="48"/>
      <c r="Q1644" s="48"/>
      <c r="R1644" s="8"/>
      <c r="S1644" s="41"/>
      <c r="T1644" s="41"/>
      <c r="U1644" s="61"/>
    </row>
    <row r="1645" spans="1:21" ht="15">
      <c r="A1645" s="41"/>
      <c r="B1645" s="68"/>
      <c r="C1645" s="8"/>
      <c r="D1645" s="8"/>
      <c r="E1645" s="8"/>
      <c r="F1645" s="8"/>
      <c r="G1645" s="8"/>
      <c r="H1645" s="8"/>
      <c r="I1645" s="8"/>
      <c r="J1645" s="68"/>
      <c r="K1645" s="8"/>
      <c r="L1645" s="8"/>
      <c r="M1645" s="69"/>
      <c r="N1645" s="8"/>
      <c r="O1645" s="8"/>
      <c r="P1645" s="48"/>
      <c r="Q1645" s="48"/>
      <c r="R1645" s="8"/>
      <c r="S1645" s="41"/>
      <c r="T1645" s="41"/>
      <c r="U1645" s="61"/>
    </row>
    <row r="1646" spans="1:21" ht="15">
      <c r="A1646" s="41"/>
      <c r="B1646" s="68"/>
      <c r="C1646" s="8"/>
      <c r="D1646" s="8"/>
      <c r="E1646" s="8"/>
      <c r="F1646" s="8"/>
      <c r="G1646" s="8"/>
      <c r="H1646" s="8"/>
      <c r="I1646" s="8"/>
      <c r="J1646" s="68"/>
      <c r="K1646" s="8"/>
      <c r="L1646" s="8"/>
      <c r="M1646" s="69"/>
      <c r="N1646" s="8"/>
      <c r="O1646" s="8"/>
      <c r="P1646" s="48"/>
      <c r="Q1646" s="50"/>
      <c r="R1646" s="8"/>
      <c r="S1646" s="41"/>
      <c r="T1646" s="41"/>
      <c r="U1646" s="61"/>
    </row>
    <row r="1647" spans="1:21" ht="15">
      <c r="A1647" s="41"/>
      <c r="B1647" s="68"/>
      <c r="C1647" s="4"/>
      <c r="D1647" s="8"/>
      <c r="E1647" s="4"/>
      <c r="F1647" s="4"/>
      <c r="G1647" s="8"/>
      <c r="H1647" s="8"/>
      <c r="I1647" s="8"/>
      <c r="J1647" s="68"/>
      <c r="K1647" s="8"/>
      <c r="L1647" s="8"/>
      <c r="M1647" s="69"/>
      <c r="N1647" s="8"/>
      <c r="O1647" s="8"/>
      <c r="P1647" s="48"/>
      <c r="Q1647" s="48"/>
      <c r="R1647" s="8"/>
      <c r="S1647" s="41"/>
      <c r="T1647" s="41"/>
      <c r="U1647" s="61"/>
    </row>
    <row r="1648" spans="1:21" ht="15">
      <c r="A1648" s="41"/>
      <c r="B1648" s="68"/>
      <c r="C1648" s="8"/>
      <c r="D1648" s="8"/>
      <c r="E1648" s="8"/>
      <c r="F1648" s="8"/>
      <c r="G1648" s="8"/>
      <c r="H1648" s="8"/>
      <c r="I1648" s="8"/>
      <c r="J1648" s="68"/>
      <c r="K1648" s="8"/>
      <c r="L1648" s="8"/>
      <c r="M1648" s="69"/>
      <c r="N1648" s="8"/>
      <c r="O1648" s="8"/>
      <c r="P1648" s="48"/>
      <c r="Q1648" s="48"/>
      <c r="R1648" s="8"/>
      <c r="S1648" s="41"/>
      <c r="T1648" s="41"/>
      <c r="U1648" s="61"/>
    </row>
    <row r="1649" spans="1:21" ht="15">
      <c r="A1649" s="41"/>
      <c r="B1649" s="68"/>
      <c r="C1649" s="8"/>
      <c r="D1649" s="8"/>
      <c r="E1649" s="8"/>
      <c r="F1649" s="8"/>
      <c r="G1649" s="8"/>
      <c r="H1649" s="8"/>
      <c r="I1649" s="8"/>
      <c r="J1649" s="68"/>
      <c r="K1649" s="8"/>
      <c r="L1649" s="8"/>
      <c r="M1649" s="69"/>
      <c r="N1649" s="8"/>
      <c r="O1649" s="8"/>
      <c r="P1649" s="48"/>
      <c r="Q1649" s="48"/>
      <c r="R1649" s="8"/>
      <c r="S1649" s="41"/>
      <c r="T1649" s="41"/>
      <c r="U1649" s="61"/>
    </row>
    <row r="1650" spans="1:21" ht="15">
      <c r="A1650" s="41"/>
      <c r="B1650" s="68"/>
      <c r="C1650" s="8"/>
      <c r="D1650" s="8"/>
      <c r="E1650" s="8"/>
      <c r="F1650" s="8"/>
      <c r="G1650" s="8"/>
      <c r="H1650" s="8"/>
      <c r="I1650" s="8"/>
      <c r="J1650" s="68"/>
      <c r="K1650" s="8"/>
      <c r="L1650" s="8"/>
      <c r="M1650" s="69"/>
      <c r="N1650" s="8"/>
      <c r="O1650" s="8"/>
      <c r="P1650" s="48"/>
      <c r="Q1650" s="48"/>
      <c r="R1650" s="8"/>
      <c r="S1650" s="41"/>
      <c r="T1650" s="41"/>
      <c r="U1650" s="61"/>
    </row>
    <row r="1651" spans="1:21" ht="15">
      <c r="A1651" s="41"/>
      <c r="B1651" s="68"/>
      <c r="C1651" s="8"/>
      <c r="D1651" s="8"/>
      <c r="E1651" s="8"/>
      <c r="F1651" s="8"/>
      <c r="G1651" s="8"/>
      <c r="H1651" s="8"/>
      <c r="I1651" s="8"/>
      <c r="J1651" s="68"/>
      <c r="K1651" s="8"/>
      <c r="L1651" s="8"/>
      <c r="M1651" s="69"/>
      <c r="N1651" s="8"/>
      <c r="O1651" s="8"/>
      <c r="P1651" s="48"/>
      <c r="Q1651" s="48"/>
      <c r="R1651" s="8"/>
      <c r="S1651" s="41"/>
      <c r="T1651" s="41"/>
      <c r="U1651" s="61"/>
    </row>
    <row r="1652" spans="1:21" ht="15">
      <c r="A1652" s="41"/>
      <c r="B1652" s="68"/>
      <c r="C1652" s="8"/>
      <c r="D1652" s="8"/>
      <c r="E1652" s="8"/>
      <c r="F1652" s="8"/>
      <c r="G1652" s="8"/>
      <c r="H1652" s="8"/>
      <c r="I1652" s="8"/>
      <c r="J1652" s="68"/>
      <c r="K1652" s="8"/>
      <c r="L1652" s="8"/>
      <c r="M1652" s="69"/>
      <c r="N1652" s="8"/>
      <c r="O1652" s="8"/>
      <c r="P1652" s="48"/>
      <c r="Q1652" s="48"/>
      <c r="R1652" s="8"/>
      <c r="S1652" s="41"/>
      <c r="T1652" s="41"/>
      <c r="U1652" s="61"/>
    </row>
    <row r="1653" spans="1:21" ht="15">
      <c r="A1653" s="41"/>
      <c r="B1653" s="68"/>
      <c r="C1653" s="8"/>
      <c r="D1653" s="8"/>
      <c r="E1653" s="8"/>
      <c r="F1653" s="8"/>
      <c r="G1653" s="8"/>
      <c r="H1653" s="8"/>
      <c r="I1653" s="8"/>
      <c r="J1653" s="68"/>
      <c r="K1653" s="8"/>
      <c r="L1653" s="8"/>
      <c r="M1653" s="69"/>
      <c r="N1653" s="8"/>
      <c r="O1653" s="8"/>
      <c r="P1653" s="48"/>
      <c r="Q1653" s="48"/>
      <c r="R1653" s="8"/>
      <c r="S1653" s="41"/>
      <c r="T1653" s="41"/>
      <c r="U1653" s="61"/>
    </row>
    <row r="1654" spans="1:21" ht="15">
      <c r="A1654" s="41"/>
      <c r="B1654" s="68"/>
      <c r="C1654" s="8"/>
      <c r="D1654" s="8"/>
      <c r="E1654" s="8"/>
      <c r="F1654" s="8"/>
      <c r="G1654" s="8"/>
      <c r="H1654" s="8"/>
      <c r="I1654" s="8"/>
      <c r="J1654" s="68"/>
      <c r="K1654" s="8"/>
      <c r="L1654" s="8"/>
      <c r="M1654" s="69"/>
      <c r="N1654" s="8"/>
      <c r="O1654" s="8"/>
      <c r="P1654" s="48"/>
      <c r="Q1654" s="48"/>
      <c r="R1654" s="8"/>
      <c r="S1654" s="41"/>
      <c r="T1654" s="41"/>
      <c r="U1654" s="61"/>
    </row>
    <row r="1655" spans="1:21" ht="15">
      <c r="A1655" s="41"/>
      <c r="B1655" s="68"/>
      <c r="C1655" s="8"/>
      <c r="D1655" s="8"/>
      <c r="E1655" s="8"/>
      <c r="F1655" s="8"/>
      <c r="G1655" s="8"/>
      <c r="H1655" s="8"/>
      <c r="I1655" s="8"/>
      <c r="J1655" s="68"/>
      <c r="K1655" s="8"/>
      <c r="L1655" s="8"/>
      <c r="M1655" s="69"/>
      <c r="N1655" s="8"/>
      <c r="O1655" s="8"/>
      <c r="P1655" s="48"/>
      <c r="Q1655" s="48"/>
      <c r="R1655" s="8"/>
      <c r="S1655" s="41"/>
      <c r="T1655" s="41"/>
      <c r="U1655" s="61"/>
    </row>
    <row r="1656" spans="1:21" ht="15">
      <c r="A1656" s="41"/>
      <c r="B1656" s="68"/>
      <c r="C1656" s="8"/>
      <c r="D1656" s="8"/>
      <c r="E1656" s="8"/>
      <c r="F1656" s="8"/>
      <c r="G1656" s="8"/>
      <c r="H1656" s="8"/>
      <c r="I1656" s="8"/>
      <c r="J1656" s="68"/>
      <c r="K1656" s="8"/>
      <c r="L1656" s="8"/>
      <c r="M1656" s="69"/>
      <c r="N1656" s="8"/>
      <c r="O1656" s="8"/>
      <c r="P1656" s="48"/>
      <c r="Q1656" s="48"/>
      <c r="R1656" s="8"/>
      <c r="S1656" s="41"/>
      <c r="T1656" s="41"/>
      <c r="U1656" s="61"/>
    </row>
    <row r="1657" spans="1:21" ht="15">
      <c r="A1657" s="41"/>
      <c r="B1657" s="68"/>
      <c r="C1657" s="8"/>
      <c r="D1657" s="8"/>
      <c r="E1657" s="8"/>
      <c r="F1657" s="8"/>
      <c r="G1657" s="8"/>
      <c r="H1657" s="8"/>
      <c r="I1657" s="8"/>
      <c r="J1657" s="68"/>
      <c r="K1657" s="8"/>
      <c r="L1657" s="8"/>
      <c r="M1657" s="69"/>
      <c r="N1657" s="8"/>
      <c r="O1657" s="8"/>
      <c r="P1657" s="48"/>
      <c r="Q1657" s="48"/>
      <c r="R1657" s="8"/>
      <c r="S1657" s="41"/>
      <c r="T1657" s="41"/>
      <c r="U1657" s="61"/>
    </row>
    <row r="1658" spans="1:21" ht="15">
      <c r="A1658" s="41"/>
      <c r="B1658" s="68"/>
      <c r="C1658" s="8"/>
      <c r="D1658" s="8"/>
      <c r="E1658" s="8"/>
      <c r="F1658" s="8"/>
      <c r="G1658" s="8"/>
      <c r="H1658" s="8"/>
      <c r="I1658" s="8"/>
      <c r="J1658" s="68"/>
      <c r="K1658" s="8"/>
      <c r="L1658" s="8"/>
      <c r="M1658" s="69"/>
      <c r="N1658" s="8"/>
      <c r="O1658" s="8"/>
      <c r="P1658" s="48"/>
      <c r="Q1658" s="48"/>
      <c r="R1658" s="8"/>
      <c r="S1658" s="41"/>
      <c r="T1658" s="41"/>
      <c r="U1658" s="61"/>
    </row>
    <row r="1659" spans="1:21" ht="15">
      <c r="A1659" s="41"/>
      <c r="B1659" s="68"/>
      <c r="C1659" s="8"/>
      <c r="D1659" s="8"/>
      <c r="E1659" s="8"/>
      <c r="F1659" s="8"/>
      <c r="G1659" s="8"/>
      <c r="H1659" s="8"/>
      <c r="I1659" s="8"/>
      <c r="J1659" s="68"/>
      <c r="K1659" s="8"/>
      <c r="L1659" s="8"/>
      <c r="M1659" s="69"/>
      <c r="N1659" s="8"/>
      <c r="O1659" s="8"/>
      <c r="P1659" s="48"/>
      <c r="Q1659" s="50"/>
      <c r="R1659" s="8"/>
      <c r="S1659" s="41"/>
      <c r="T1659" s="41"/>
      <c r="U1659" s="61"/>
    </row>
    <row r="1660" spans="1:21" ht="15">
      <c r="A1660" s="41"/>
      <c r="B1660" s="68"/>
      <c r="C1660" s="8"/>
      <c r="D1660" s="8"/>
      <c r="E1660" s="8"/>
      <c r="F1660" s="8"/>
      <c r="G1660" s="8"/>
      <c r="H1660" s="8"/>
      <c r="I1660" s="8"/>
      <c r="J1660" s="68"/>
      <c r="K1660" s="8"/>
      <c r="L1660" s="8"/>
      <c r="M1660" s="69"/>
      <c r="N1660" s="8"/>
      <c r="O1660" s="8"/>
      <c r="P1660" s="48"/>
      <c r="Q1660" s="50"/>
      <c r="R1660" s="8"/>
      <c r="S1660" s="41"/>
      <c r="T1660" s="41"/>
      <c r="U1660" s="61"/>
    </row>
    <row r="1661" spans="1:21" ht="15">
      <c r="A1661" s="41"/>
      <c r="B1661" s="68"/>
      <c r="C1661" s="8"/>
      <c r="D1661" s="8"/>
      <c r="E1661" s="8"/>
      <c r="F1661" s="8"/>
      <c r="G1661" s="8"/>
      <c r="H1661" s="8"/>
      <c r="I1661" s="8"/>
      <c r="J1661" s="68"/>
      <c r="K1661" s="8"/>
      <c r="L1661" s="8"/>
      <c r="M1661" s="69"/>
      <c r="N1661" s="8"/>
      <c r="O1661" s="8"/>
      <c r="P1661" s="48"/>
      <c r="Q1661" s="50"/>
      <c r="R1661" s="8"/>
      <c r="S1661" s="41"/>
      <c r="T1661" s="41"/>
      <c r="U1661" s="61"/>
    </row>
    <row r="1662" spans="1:21" ht="15">
      <c r="A1662" s="41"/>
      <c r="B1662" s="68"/>
      <c r="C1662" s="4"/>
      <c r="D1662" s="8"/>
      <c r="E1662" s="4"/>
      <c r="F1662" s="8"/>
      <c r="G1662" s="8"/>
      <c r="H1662" s="8"/>
      <c r="I1662" s="8"/>
      <c r="J1662" s="68"/>
      <c r="K1662" s="8"/>
      <c r="L1662" s="8"/>
      <c r="M1662" s="69"/>
      <c r="N1662" s="8"/>
      <c r="O1662" s="8"/>
      <c r="P1662" s="48"/>
      <c r="Q1662" s="48"/>
      <c r="R1662" s="8"/>
      <c r="S1662" s="41"/>
      <c r="T1662" s="41"/>
      <c r="U1662" s="61"/>
    </row>
    <row r="1663" spans="1:21" ht="15">
      <c r="A1663" s="41"/>
      <c r="B1663" s="68"/>
      <c r="C1663" s="8"/>
      <c r="D1663" s="8"/>
      <c r="E1663" s="8"/>
      <c r="F1663" s="8"/>
      <c r="G1663" s="8"/>
      <c r="H1663" s="8"/>
      <c r="I1663" s="8"/>
      <c r="J1663" s="68"/>
      <c r="K1663" s="8"/>
      <c r="L1663" s="8"/>
      <c r="M1663" s="69"/>
      <c r="N1663" s="8"/>
      <c r="O1663" s="8"/>
      <c r="P1663" s="48"/>
      <c r="Q1663" s="50"/>
      <c r="R1663" s="8"/>
      <c r="S1663" s="41"/>
      <c r="T1663" s="41"/>
      <c r="U1663" s="61"/>
    </row>
    <row r="1664" spans="1:21" ht="15">
      <c r="A1664" s="41"/>
      <c r="B1664" s="68"/>
      <c r="C1664" s="8"/>
      <c r="D1664" s="8"/>
      <c r="E1664" s="8"/>
      <c r="F1664" s="8"/>
      <c r="G1664" s="8"/>
      <c r="H1664" s="8"/>
      <c r="I1664" s="8"/>
      <c r="J1664" s="68"/>
      <c r="K1664" s="8"/>
      <c r="L1664" s="8"/>
      <c r="M1664" s="69"/>
      <c r="N1664" s="8"/>
      <c r="O1664" s="8"/>
      <c r="P1664" s="48"/>
      <c r="Q1664" s="50"/>
      <c r="R1664" s="8"/>
      <c r="S1664" s="41"/>
      <c r="T1664" s="41"/>
      <c r="U1664" s="61"/>
    </row>
    <row r="1665" spans="1:21" ht="15">
      <c r="A1665" s="41"/>
      <c r="B1665" s="68"/>
      <c r="C1665" s="8"/>
      <c r="D1665" s="8"/>
      <c r="E1665" s="8"/>
      <c r="F1665" s="8"/>
      <c r="G1665" s="8"/>
      <c r="H1665" s="8"/>
      <c r="I1665" s="8"/>
      <c r="J1665" s="68"/>
      <c r="K1665" s="8"/>
      <c r="L1665" s="8"/>
      <c r="M1665" s="69"/>
      <c r="N1665" s="8"/>
      <c r="O1665" s="8"/>
      <c r="P1665" s="48"/>
      <c r="Q1665" s="48"/>
      <c r="R1665" s="8"/>
      <c r="S1665" s="41"/>
      <c r="T1665" s="41"/>
      <c r="U1665" s="61"/>
    </row>
    <row r="1666" spans="1:21" ht="15">
      <c r="A1666" s="41"/>
      <c r="B1666" s="68"/>
      <c r="C1666" s="8"/>
      <c r="D1666" s="8"/>
      <c r="E1666" s="8"/>
      <c r="F1666" s="8"/>
      <c r="G1666" s="8"/>
      <c r="H1666" s="8"/>
      <c r="I1666" s="8"/>
      <c r="J1666" s="68"/>
      <c r="K1666" s="8"/>
      <c r="L1666" s="8"/>
      <c r="M1666" s="69"/>
      <c r="N1666" s="8"/>
      <c r="O1666" s="8"/>
      <c r="P1666" s="48"/>
      <c r="Q1666" s="48"/>
      <c r="R1666" s="8"/>
      <c r="S1666" s="41"/>
      <c r="T1666" s="41"/>
      <c r="U1666" s="61"/>
    </row>
    <row r="1667" spans="1:21" ht="15">
      <c r="A1667" s="41"/>
      <c r="B1667" s="68"/>
      <c r="C1667" s="8"/>
      <c r="D1667" s="8"/>
      <c r="E1667" s="8"/>
      <c r="F1667" s="8"/>
      <c r="G1667" s="8"/>
      <c r="H1667" s="8"/>
      <c r="I1667" s="8"/>
      <c r="J1667" s="68"/>
      <c r="K1667" s="8"/>
      <c r="L1667" s="8"/>
      <c r="M1667" s="69"/>
      <c r="N1667" s="8"/>
      <c r="O1667" s="8"/>
      <c r="P1667" s="48"/>
      <c r="Q1667" s="48"/>
      <c r="R1667" s="8"/>
      <c r="S1667" s="41"/>
      <c r="T1667" s="41"/>
      <c r="U1667" s="61"/>
    </row>
    <row r="1668" spans="1:21" ht="15">
      <c r="A1668" s="41"/>
      <c r="B1668" s="68"/>
      <c r="C1668" s="8"/>
      <c r="D1668" s="8"/>
      <c r="E1668" s="8"/>
      <c r="F1668" s="8"/>
      <c r="G1668" s="8"/>
      <c r="H1668" s="8"/>
      <c r="I1668" s="8"/>
      <c r="J1668" s="68"/>
      <c r="K1668" s="8"/>
      <c r="L1668" s="8"/>
      <c r="M1668" s="69"/>
      <c r="N1668" s="8"/>
      <c r="O1668" s="8"/>
      <c r="P1668" s="48"/>
      <c r="Q1668" s="48"/>
      <c r="R1668" s="8"/>
      <c r="S1668" s="41"/>
      <c r="T1668" s="41"/>
      <c r="U1668" s="61"/>
    </row>
    <row r="1669" spans="1:21" ht="15">
      <c r="A1669" s="41"/>
      <c r="B1669" s="68"/>
      <c r="C1669" s="8"/>
      <c r="D1669" s="8"/>
      <c r="E1669" s="8"/>
      <c r="F1669" s="8"/>
      <c r="G1669" s="8"/>
      <c r="H1669" s="8"/>
      <c r="I1669" s="8"/>
      <c r="J1669" s="68"/>
      <c r="K1669" s="8"/>
      <c r="L1669" s="8"/>
      <c r="M1669" s="69"/>
      <c r="N1669" s="8"/>
      <c r="O1669" s="8"/>
      <c r="P1669" s="48"/>
      <c r="Q1669" s="48"/>
      <c r="R1669" s="8"/>
      <c r="S1669" s="41"/>
      <c r="T1669" s="41"/>
      <c r="U1669" s="61"/>
    </row>
    <row r="1670" spans="1:21" ht="15">
      <c r="A1670" s="41"/>
      <c r="B1670" s="68"/>
      <c r="C1670" s="8"/>
      <c r="D1670" s="8"/>
      <c r="E1670" s="8"/>
      <c r="F1670" s="8"/>
      <c r="G1670" s="8"/>
      <c r="H1670" s="8"/>
      <c r="I1670" s="8"/>
      <c r="J1670" s="68"/>
      <c r="K1670" s="8"/>
      <c r="L1670" s="8"/>
      <c r="M1670" s="69"/>
      <c r="N1670" s="8"/>
      <c r="O1670" s="8"/>
      <c r="P1670" s="48"/>
      <c r="Q1670" s="48"/>
      <c r="R1670" s="8"/>
      <c r="S1670" s="41"/>
      <c r="T1670" s="41"/>
      <c r="U1670" s="61"/>
    </row>
    <row r="1671" spans="1:21" ht="15">
      <c r="A1671" s="41"/>
      <c r="B1671" s="68"/>
      <c r="C1671" s="8"/>
      <c r="D1671" s="8"/>
      <c r="E1671" s="8"/>
      <c r="F1671" s="8"/>
      <c r="G1671" s="8"/>
      <c r="H1671" s="8"/>
      <c r="I1671" s="8"/>
      <c r="J1671" s="68"/>
      <c r="K1671" s="8"/>
      <c r="L1671" s="8"/>
      <c r="M1671" s="69"/>
      <c r="N1671" s="8"/>
      <c r="O1671" s="8"/>
      <c r="P1671" s="48"/>
      <c r="Q1671" s="48"/>
      <c r="R1671" s="8"/>
      <c r="S1671" s="41"/>
      <c r="T1671" s="41"/>
      <c r="U1671" s="61"/>
    </row>
    <row r="1672" spans="1:21" ht="15">
      <c r="A1672" s="41"/>
      <c r="B1672" s="68"/>
      <c r="C1672" s="8"/>
      <c r="D1672" s="8"/>
      <c r="E1672" s="8"/>
      <c r="F1672" s="8"/>
      <c r="G1672" s="8"/>
      <c r="H1672" s="8"/>
      <c r="I1672" s="8"/>
      <c r="J1672" s="68"/>
      <c r="K1672" s="8"/>
      <c r="L1672" s="8"/>
      <c r="M1672" s="69"/>
      <c r="N1672" s="8"/>
      <c r="O1672" s="8"/>
      <c r="P1672" s="48"/>
      <c r="Q1672" s="48"/>
      <c r="R1672" s="8"/>
      <c r="S1672" s="41"/>
      <c r="T1672" s="41"/>
      <c r="U1672" s="61"/>
    </row>
    <row r="1673" spans="1:21" ht="15">
      <c r="A1673" s="41"/>
      <c r="B1673" s="68"/>
      <c r="C1673" s="4"/>
      <c r="D1673" s="8"/>
      <c r="E1673" s="4"/>
      <c r="F1673" s="8"/>
      <c r="G1673" s="8"/>
      <c r="H1673" s="8"/>
      <c r="I1673" s="8"/>
      <c r="J1673" s="68"/>
      <c r="K1673" s="8"/>
      <c r="L1673" s="8"/>
      <c r="M1673" s="69"/>
      <c r="N1673" s="8"/>
      <c r="O1673" s="8"/>
      <c r="P1673" s="48"/>
      <c r="Q1673" s="48"/>
      <c r="R1673" s="8"/>
      <c r="S1673" s="41"/>
      <c r="T1673" s="41"/>
      <c r="U1673" s="61"/>
    </row>
    <row r="1674" spans="1:21" ht="15">
      <c r="A1674" s="41"/>
      <c r="B1674" s="68"/>
      <c r="C1674" s="8"/>
      <c r="D1674" s="8"/>
      <c r="E1674" s="8"/>
      <c r="F1674" s="8"/>
      <c r="G1674" s="8"/>
      <c r="H1674" s="8"/>
      <c r="I1674" s="8"/>
      <c r="J1674" s="68"/>
      <c r="K1674" s="8"/>
      <c r="L1674" s="8"/>
      <c r="M1674" s="69"/>
      <c r="N1674" s="8"/>
      <c r="O1674" s="8"/>
      <c r="P1674" s="48"/>
      <c r="Q1674" s="48"/>
      <c r="R1674" s="8"/>
      <c r="S1674" s="41"/>
      <c r="T1674" s="41"/>
      <c r="U1674" s="61"/>
    </row>
    <row r="1675" spans="1:21" ht="15">
      <c r="A1675" s="41"/>
      <c r="B1675" s="68"/>
      <c r="C1675" s="8"/>
      <c r="D1675" s="8"/>
      <c r="E1675" s="8"/>
      <c r="F1675" s="8"/>
      <c r="G1675" s="8"/>
      <c r="H1675" s="8"/>
      <c r="I1675" s="8"/>
      <c r="J1675" s="68"/>
      <c r="K1675" s="8"/>
      <c r="L1675" s="8"/>
      <c r="M1675" s="69"/>
      <c r="N1675" s="8"/>
      <c r="O1675" s="8"/>
      <c r="P1675" s="48"/>
      <c r="Q1675" s="48"/>
      <c r="R1675" s="8"/>
      <c r="S1675" s="41"/>
      <c r="T1675" s="41"/>
      <c r="U1675" s="61"/>
    </row>
    <row r="1676" spans="1:21" ht="15">
      <c r="A1676" s="41"/>
      <c r="B1676" s="68"/>
      <c r="C1676" s="8"/>
      <c r="D1676" s="8"/>
      <c r="E1676" s="8"/>
      <c r="F1676" s="8"/>
      <c r="G1676" s="8"/>
      <c r="H1676" s="8"/>
      <c r="I1676" s="8"/>
      <c r="J1676" s="68"/>
      <c r="K1676" s="8"/>
      <c r="L1676" s="8"/>
      <c r="M1676" s="69"/>
      <c r="N1676" s="8"/>
      <c r="O1676" s="8"/>
      <c r="P1676" s="48"/>
      <c r="Q1676" s="48"/>
      <c r="R1676" s="8"/>
      <c r="S1676" s="41"/>
      <c r="T1676" s="41"/>
      <c r="U1676" s="61"/>
    </row>
    <row r="1677" spans="1:21" ht="15">
      <c r="A1677" s="41"/>
      <c r="B1677" s="68"/>
      <c r="C1677" s="8"/>
      <c r="D1677" s="8"/>
      <c r="E1677" s="8"/>
      <c r="F1677" s="8"/>
      <c r="G1677" s="8"/>
      <c r="H1677" s="8"/>
      <c r="I1677" s="8"/>
      <c r="J1677" s="68"/>
      <c r="K1677" s="8"/>
      <c r="L1677" s="8"/>
      <c r="M1677" s="69"/>
      <c r="N1677" s="8"/>
      <c r="O1677" s="8"/>
      <c r="P1677" s="48"/>
      <c r="Q1677" s="48"/>
      <c r="R1677" s="8"/>
      <c r="S1677" s="41"/>
      <c r="T1677" s="41"/>
      <c r="U1677" s="61"/>
    </row>
    <row r="1678" spans="1:21" ht="15">
      <c r="A1678" s="41"/>
      <c r="B1678" s="68"/>
      <c r="C1678" s="4"/>
      <c r="D1678" s="8"/>
      <c r="E1678" s="4"/>
      <c r="F1678" s="8"/>
      <c r="G1678" s="8"/>
      <c r="H1678" s="8"/>
      <c r="I1678" s="8"/>
      <c r="J1678" s="68"/>
      <c r="K1678" s="8"/>
      <c r="L1678" s="8"/>
      <c r="M1678" s="69"/>
      <c r="N1678" s="8"/>
      <c r="O1678" s="8"/>
      <c r="P1678" s="48"/>
      <c r="Q1678" s="48"/>
      <c r="R1678" s="8"/>
      <c r="S1678" s="41"/>
      <c r="T1678" s="41"/>
      <c r="U1678" s="61"/>
    </row>
    <row r="1679" spans="1:21" ht="15">
      <c r="A1679" s="41"/>
      <c r="B1679" s="68"/>
      <c r="C1679" s="8"/>
      <c r="D1679" s="8"/>
      <c r="E1679" s="8"/>
      <c r="F1679" s="8"/>
      <c r="G1679" s="8"/>
      <c r="H1679" s="8"/>
      <c r="I1679" s="8"/>
      <c r="J1679" s="68"/>
      <c r="K1679" s="8"/>
      <c r="L1679" s="8"/>
      <c r="M1679" s="69"/>
      <c r="N1679" s="8"/>
      <c r="O1679" s="8"/>
      <c r="P1679" s="48"/>
      <c r="Q1679" s="48"/>
      <c r="R1679" s="8"/>
      <c r="S1679" s="41"/>
      <c r="T1679" s="41"/>
      <c r="U1679" s="61"/>
    </row>
    <row r="1680" spans="1:21" ht="15">
      <c r="A1680" s="41"/>
      <c r="B1680" s="68"/>
      <c r="C1680" s="8"/>
      <c r="D1680" s="8"/>
      <c r="E1680" s="8"/>
      <c r="F1680" s="8"/>
      <c r="G1680" s="8"/>
      <c r="H1680" s="8"/>
      <c r="I1680" s="8"/>
      <c r="J1680" s="68"/>
      <c r="K1680" s="8"/>
      <c r="L1680" s="8"/>
      <c r="M1680" s="69"/>
      <c r="N1680" s="8"/>
      <c r="O1680" s="8"/>
      <c r="P1680" s="48"/>
      <c r="Q1680" s="48"/>
      <c r="R1680" s="8"/>
      <c r="S1680" s="41"/>
      <c r="T1680" s="41"/>
      <c r="U1680" s="61"/>
    </row>
    <row r="1681" spans="1:21" ht="15">
      <c r="A1681" s="41"/>
      <c r="B1681" s="68"/>
      <c r="C1681" s="8"/>
      <c r="D1681" s="8"/>
      <c r="E1681" s="8"/>
      <c r="F1681" s="8"/>
      <c r="G1681" s="8"/>
      <c r="H1681" s="8"/>
      <c r="I1681" s="8"/>
      <c r="J1681" s="68"/>
      <c r="K1681" s="8"/>
      <c r="L1681" s="8"/>
      <c r="M1681" s="69"/>
      <c r="N1681" s="8"/>
      <c r="O1681" s="8"/>
      <c r="P1681" s="48"/>
      <c r="Q1681" s="48"/>
      <c r="R1681" s="8"/>
      <c r="S1681" s="41"/>
      <c r="T1681" s="41"/>
      <c r="U1681" s="61"/>
    </row>
    <row r="1682" spans="1:21" ht="15">
      <c r="A1682" s="41"/>
      <c r="B1682" s="68"/>
      <c r="C1682" s="8"/>
      <c r="D1682" s="8"/>
      <c r="E1682" s="8"/>
      <c r="F1682" s="8"/>
      <c r="G1682" s="8"/>
      <c r="H1682" s="8"/>
      <c r="I1682" s="8"/>
      <c r="J1682" s="68"/>
      <c r="K1682" s="8"/>
      <c r="L1682" s="8"/>
      <c r="M1682" s="69"/>
      <c r="N1682" s="8"/>
      <c r="O1682" s="8"/>
      <c r="P1682" s="48"/>
      <c r="Q1682" s="50"/>
      <c r="R1682" s="8"/>
      <c r="S1682" s="41"/>
      <c r="T1682" s="41"/>
      <c r="U1682" s="61"/>
    </row>
    <row r="1683" spans="1:21" ht="15">
      <c r="A1683" s="41"/>
      <c r="B1683" s="68"/>
      <c r="C1683" s="4"/>
      <c r="D1683" s="8"/>
      <c r="E1683" s="4"/>
      <c r="F1683" s="8"/>
      <c r="G1683" s="8"/>
      <c r="H1683" s="8"/>
      <c r="I1683" s="8"/>
      <c r="J1683" s="68"/>
      <c r="K1683" s="8"/>
      <c r="L1683" s="8"/>
      <c r="M1683" s="69"/>
      <c r="N1683" s="8"/>
      <c r="O1683" s="8"/>
      <c r="P1683" s="48"/>
      <c r="Q1683" s="48"/>
      <c r="R1683" s="8"/>
      <c r="S1683" s="41"/>
      <c r="T1683" s="41"/>
      <c r="U1683" s="61"/>
    </row>
    <row r="1684" spans="1:21" ht="15">
      <c r="A1684" s="41"/>
      <c r="B1684" s="68"/>
      <c r="C1684" s="4"/>
      <c r="D1684" s="8"/>
      <c r="E1684" s="4"/>
      <c r="F1684" s="8"/>
      <c r="G1684" s="8"/>
      <c r="H1684" s="8"/>
      <c r="I1684" s="8"/>
      <c r="J1684" s="68"/>
      <c r="K1684" s="8"/>
      <c r="L1684" s="8"/>
      <c r="M1684" s="69"/>
      <c r="N1684" s="8"/>
      <c r="O1684" s="8"/>
      <c r="P1684" s="48"/>
      <c r="Q1684" s="48"/>
      <c r="R1684" s="8"/>
      <c r="S1684" s="41"/>
      <c r="T1684" s="41"/>
      <c r="U1684" s="61"/>
    </row>
    <row r="1685" spans="1:21" ht="15">
      <c r="A1685" s="41"/>
      <c r="B1685" s="68"/>
      <c r="C1685" s="4"/>
      <c r="D1685" s="8"/>
      <c r="E1685" s="8"/>
      <c r="F1685" s="8"/>
      <c r="G1685" s="8"/>
      <c r="H1685" s="8"/>
      <c r="I1685" s="8"/>
      <c r="J1685" s="68"/>
      <c r="K1685" s="8"/>
      <c r="L1685" s="8"/>
      <c r="M1685" s="69"/>
      <c r="N1685" s="8"/>
      <c r="O1685" s="8"/>
      <c r="P1685" s="48"/>
      <c r="Q1685" s="48"/>
      <c r="R1685" s="8"/>
      <c r="S1685" s="41"/>
      <c r="T1685" s="41"/>
      <c r="U1685" s="61"/>
    </row>
    <row r="1686" spans="1:21" ht="15">
      <c r="A1686" s="41"/>
      <c r="B1686" s="68"/>
      <c r="C1686" s="8"/>
      <c r="D1686" s="8"/>
      <c r="E1686" s="8"/>
      <c r="F1686" s="8"/>
      <c r="G1686" s="8"/>
      <c r="H1686" s="8"/>
      <c r="I1686" s="8"/>
      <c r="J1686" s="68"/>
      <c r="K1686" s="8"/>
      <c r="L1686" s="8"/>
      <c r="M1686" s="69"/>
      <c r="N1686" s="8"/>
      <c r="O1686" s="8"/>
      <c r="P1686" s="48"/>
      <c r="Q1686" s="48"/>
      <c r="R1686" s="8"/>
      <c r="S1686" s="41"/>
      <c r="T1686" s="41"/>
      <c r="U1686" s="61"/>
    </row>
    <row r="1687" spans="1:21" ht="15">
      <c r="A1687" s="41"/>
      <c r="B1687" s="68"/>
      <c r="C1687" s="8"/>
      <c r="D1687" s="8"/>
      <c r="E1687" s="8"/>
      <c r="F1687" s="8"/>
      <c r="G1687" s="8"/>
      <c r="H1687" s="8"/>
      <c r="I1687" s="8"/>
      <c r="J1687" s="68"/>
      <c r="K1687" s="8"/>
      <c r="L1687" s="8"/>
      <c r="M1687" s="69"/>
      <c r="N1687" s="8"/>
      <c r="O1687" s="8"/>
      <c r="P1687" s="48"/>
      <c r="Q1687" s="48"/>
      <c r="R1687" s="8"/>
      <c r="S1687" s="41"/>
      <c r="T1687" s="41"/>
      <c r="U1687" s="61"/>
    </row>
    <row r="1688" spans="1:21" ht="15">
      <c r="A1688" s="41"/>
      <c r="B1688" s="68"/>
      <c r="C1688" s="8"/>
      <c r="D1688" s="8"/>
      <c r="E1688" s="8"/>
      <c r="F1688" s="8"/>
      <c r="G1688" s="8"/>
      <c r="H1688" s="8"/>
      <c r="I1688" s="8"/>
      <c r="J1688" s="68"/>
      <c r="K1688" s="8"/>
      <c r="L1688" s="8"/>
      <c r="M1688" s="69"/>
      <c r="N1688" s="8"/>
      <c r="O1688" s="8"/>
      <c r="P1688" s="48"/>
      <c r="Q1688" s="48"/>
      <c r="R1688" s="8"/>
      <c r="S1688" s="41"/>
      <c r="T1688" s="41"/>
      <c r="U1688" s="61"/>
    </row>
    <row r="1689" spans="1:21" ht="15">
      <c r="A1689" s="41"/>
      <c r="B1689" s="68"/>
      <c r="C1689" s="8"/>
      <c r="D1689" s="8"/>
      <c r="E1689" s="8"/>
      <c r="F1689" s="8"/>
      <c r="G1689" s="8"/>
      <c r="H1689" s="8"/>
      <c r="I1689" s="8"/>
      <c r="J1689" s="68"/>
      <c r="K1689" s="8"/>
      <c r="L1689" s="8"/>
      <c r="M1689" s="69"/>
      <c r="N1689" s="8"/>
      <c r="O1689" s="8"/>
      <c r="P1689" s="48"/>
      <c r="Q1689" s="50"/>
      <c r="R1689" s="8"/>
      <c r="S1689" s="41"/>
      <c r="T1689" s="41"/>
      <c r="U1689" s="61"/>
    </row>
    <row r="1690" spans="1:21" ht="15">
      <c r="A1690" s="41"/>
      <c r="B1690" s="68"/>
      <c r="C1690" s="8"/>
      <c r="D1690" s="8"/>
      <c r="E1690" s="8"/>
      <c r="F1690" s="8"/>
      <c r="G1690" s="8"/>
      <c r="H1690" s="8"/>
      <c r="I1690" s="8"/>
      <c r="J1690" s="68"/>
      <c r="K1690" s="8"/>
      <c r="L1690" s="8"/>
      <c r="M1690" s="69"/>
      <c r="N1690" s="8"/>
      <c r="O1690" s="8"/>
      <c r="P1690" s="48"/>
      <c r="Q1690" s="48"/>
      <c r="R1690" s="8"/>
      <c r="S1690" s="41"/>
      <c r="T1690" s="41"/>
      <c r="U1690" s="61"/>
    </row>
    <row r="1691" spans="1:21" ht="15">
      <c r="A1691" s="41"/>
      <c r="B1691" s="68"/>
      <c r="C1691" s="8"/>
      <c r="D1691" s="8"/>
      <c r="E1691" s="8"/>
      <c r="F1691" s="8"/>
      <c r="G1691" s="8"/>
      <c r="H1691" s="8"/>
      <c r="I1691" s="8"/>
      <c r="J1691" s="68"/>
      <c r="K1691" s="8"/>
      <c r="L1691" s="8"/>
      <c r="M1691" s="69"/>
      <c r="N1691" s="8"/>
      <c r="O1691" s="8"/>
      <c r="P1691" s="48"/>
      <c r="Q1691" s="48"/>
      <c r="R1691" s="8"/>
      <c r="S1691" s="41"/>
      <c r="T1691" s="41"/>
      <c r="U1691" s="61"/>
    </row>
    <row r="1692" spans="1:21" ht="15">
      <c r="A1692" s="41"/>
      <c r="B1692" s="68"/>
      <c r="C1692" s="8"/>
      <c r="D1692" s="8"/>
      <c r="E1692" s="8"/>
      <c r="F1692" s="8"/>
      <c r="G1692" s="8"/>
      <c r="H1692" s="8"/>
      <c r="I1692" s="8"/>
      <c r="J1692" s="68"/>
      <c r="K1692" s="8"/>
      <c r="L1692" s="8"/>
      <c r="M1692" s="69"/>
      <c r="N1692" s="8"/>
      <c r="O1692" s="8"/>
      <c r="P1692" s="48"/>
      <c r="Q1692" s="48"/>
      <c r="R1692" s="8"/>
      <c r="S1692" s="41"/>
      <c r="T1692" s="41"/>
      <c r="U1692" s="61"/>
    </row>
    <row r="1693" spans="1:21" ht="15">
      <c r="A1693" s="41"/>
      <c r="B1693" s="68"/>
      <c r="C1693" s="8"/>
      <c r="D1693" s="8"/>
      <c r="E1693" s="8"/>
      <c r="F1693" s="8"/>
      <c r="G1693" s="8"/>
      <c r="H1693" s="8"/>
      <c r="I1693" s="8"/>
      <c r="J1693" s="68"/>
      <c r="K1693" s="8"/>
      <c r="L1693" s="8"/>
      <c r="M1693" s="69"/>
      <c r="N1693" s="8"/>
      <c r="O1693" s="8"/>
      <c r="P1693" s="48"/>
      <c r="Q1693" s="48"/>
      <c r="R1693" s="8"/>
      <c r="S1693" s="41"/>
      <c r="T1693" s="41"/>
      <c r="U1693" s="61"/>
    </row>
    <row r="1694" spans="1:21" ht="15">
      <c r="A1694" s="41"/>
      <c r="B1694" s="68"/>
      <c r="C1694" s="8"/>
      <c r="D1694" s="8"/>
      <c r="E1694" s="8"/>
      <c r="F1694" s="8"/>
      <c r="G1694" s="8"/>
      <c r="H1694" s="8"/>
      <c r="I1694" s="8"/>
      <c r="J1694" s="68"/>
      <c r="K1694" s="8"/>
      <c r="L1694" s="8"/>
      <c r="M1694" s="69"/>
      <c r="N1694" s="8"/>
      <c r="O1694" s="8"/>
      <c r="P1694" s="48"/>
      <c r="Q1694" s="48"/>
      <c r="R1694" s="8"/>
      <c r="S1694" s="41"/>
      <c r="T1694" s="41"/>
      <c r="U1694" s="61"/>
    </row>
    <row r="1695" spans="1:21" ht="15">
      <c r="A1695" s="41"/>
      <c r="B1695" s="68"/>
      <c r="C1695" s="8"/>
      <c r="D1695" s="8"/>
      <c r="E1695" s="8"/>
      <c r="F1695" s="8"/>
      <c r="G1695" s="8"/>
      <c r="H1695" s="8"/>
      <c r="I1695" s="8"/>
      <c r="J1695" s="68"/>
      <c r="K1695" s="8"/>
      <c r="L1695" s="8"/>
      <c r="M1695" s="69"/>
      <c r="N1695" s="8"/>
      <c r="O1695" s="8"/>
      <c r="P1695" s="48"/>
      <c r="Q1695" s="48"/>
      <c r="R1695" s="8"/>
      <c r="S1695" s="41"/>
      <c r="T1695" s="41"/>
      <c r="U1695" s="61"/>
    </row>
    <row r="1696" spans="1:21" ht="15">
      <c r="A1696" s="41"/>
      <c r="B1696" s="68"/>
      <c r="C1696" s="8"/>
      <c r="D1696" s="8"/>
      <c r="E1696" s="8"/>
      <c r="F1696" s="8"/>
      <c r="G1696" s="8"/>
      <c r="H1696" s="8"/>
      <c r="I1696" s="8"/>
      <c r="J1696" s="68"/>
      <c r="K1696" s="8"/>
      <c r="L1696" s="8"/>
      <c r="M1696" s="69"/>
      <c r="N1696" s="8"/>
      <c r="O1696" s="8"/>
      <c r="P1696" s="48"/>
      <c r="Q1696" s="48"/>
      <c r="R1696" s="8"/>
      <c r="S1696" s="41"/>
      <c r="T1696" s="41"/>
      <c r="U1696" s="61"/>
    </row>
    <row r="1697" spans="1:21" ht="15">
      <c r="A1697" s="41"/>
      <c r="B1697" s="68"/>
      <c r="C1697" s="8"/>
      <c r="D1697" s="8"/>
      <c r="E1697" s="8"/>
      <c r="F1697" s="8"/>
      <c r="G1697" s="8"/>
      <c r="H1697" s="8"/>
      <c r="I1697" s="8"/>
      <c r="J1697" s="68"/>
      <c r="K1697" s="8"/>
      <c r="L1697" s="8"/>
      <c r="M1697" s="69"/>
      <c r="N1697" s="8"/>
      <c r="O1697" s="8"/>
      <c r="P1697" s="48"/>
      <c r="Q1697" s="48"/>
      <c r="R1697" s="8"/>
      <c r="S1697" s="41"/>
      <c r="T1697" s="41"/>
      <c r="U1697" s="61"/>
    </row>
    <row r="1698" spans="1:21" ht="15">
      <c r="A1698" s="41"/>
      <c r="B1698" s="68"/>
      <c r="C1698" s="8"/>
      <c r="D1698" s="8"/>
      <c r="E1698" s="8"/>
      <c r="F1698" s="8"/>
      <c r="G1698" s="8"/>
      <c r="H1698" s="8"/>
      <c r="I1698" s="8"/>
      <c r="J1698" s="68"/>
      <c r="K1698" s="8"/>
      <c r="L1698" s="8"/>
      <c r="M1698" s="69"/>
      <c r="N1698" s="8"/>
      <c r="O1698" s="8"/>
      <c r="P1698" s="48"/>
      <c r="Q1698" s="48"/>
      <c r="R1698" s="8"/>
      <c r="S1698" s="41"/>
      <c r="T1698" s="41"/>
      <c r="U1698" s="61"/>
    </row>
    <row r="1699" spans="1:21" ht="15">
      <c r="A1699" s="41"/>
      <c r="B1699" s="68"/>
      <c r="C1699" s="8"/>
      <c r="D1699" s="8"/>
      <c r="E1699" s="8"/>
      <c r="F1699" s="8"/>
      <c r="G1699" s="8"/>
      <c r="H1699" s="8"/>
      <c r="I1699" s="8"/>
      <c r="J1699" s="68"/>
      <c r="K1699" s="8"/>
      <c r="L1699" s="8"/>
      <c r="M1699" s="69"/>
      <c r="N1699" s="8"/>
      <c r="O1699" s="8"/>
      <c r="P1699" s="48"/>
      <c r="Q1699" s="48"/>
      <c r="R1699" s="8"/>
      <c r="S1699" s="41"/>
      <c r="T1699" s="41"/>
      <c r="U1699" s="61"/>
    </row>
    <row r="1700" spans="1:21" ht="15">
      <c r="A1700" s="41"/>
      <c r="B1700" s="68"/>
      <c r="C1700" s="8"/>
      <c r="D1700" s="8"/>
      <c r="E1700" s="8"/>
      <c r="F1700" s="8"/>
      <c r="G1700" s="8"/>
      <c r="H1700" s="8"/>
      <c r="I1700" s="8"/>
      <c r="J1700" s="68"/>
      <c r="K1700" s="8"/>
      <c r="L1700" s="8"/>
      <c r="M1700" s="69"/>
      <c r="N1700" s="8"/>
      <c r="O1700" s="8"/>
      <c r="P1700" s="48"/>
      <c r="Q1700" s="48"/>
      <c r="R1700" s="8"/>
      <c r="S1700" s="41"/>
      <c r="T1700" s="41"/>
      <c r="U1700" s="61"/>
    </row>
    <row r="1701" spans="1:21" ht="15">
      <c r="A1701" s="41"/>
      <c r="B1701" s="68"/>
      <c r="C1701" s="8"/>
      <c r="D1701" s="8"/>
      <c r="E1701" s="8"/>
      <c r="F1701" s="8"/>
      <c r="G1701" s="8"/>
      <c r="H1701" s="8"/>
      <c r="I1701" s="8"/>
      <c r="J1701" s="68"/>
      <c r="K1701" s="8"/>
      <c r="L1701" s="8"/>
      <c r="M1701" s="69"/>
      <c r="N1701" s="8"/>
      <c r="O1701" s="8"/>
      <c r="P1701" s="48"/>
      <c r="Q1701" s="48"/>
      <c r="R1701" s="8"/>
      <c r="S1701" s="41"/>
      <c r="T1701" s="41"/>
      <c r="U1701" s="61"/>
    </row>
    <row r="1702" spans="1:21" ht="15">
      <c r="A1702" s="41"/>
      <c r="B1702" s="68"/>
      <c r="C1702" s="8"/>
      <c r="D1702" s="8"/>
      <c r="E1702" s="8"/>
      <c r="F1702" s="8"/>
      <c r="G1702" s="8"/>
      <c r="H1702" s="8"/>
      <c r="I1702" s="8"/>
      <c r="J1702" s="68"/>
      <c r="K1702" s="8"/>
      <c r="L1702" s="8"/>
      <c r="M1702" s="69"/>
      <c r="N1702" s="8"/>
      <c r="O1702" s="8"/>
      <c r="P1702" s="48"/>
      <c r="Q1702" s="48"/>
      <c r="R1702" s="8"/>
      <c r="S1702" s="41"/>
      <c r="T1702" s="41"/>
      <c r="U1702" s="61"/>
    </row>
    <row r="1703" spans="1:21" ht="15">
      <c r="A1703" s="41"/>
      <c r="B1703" s="68"/>
      <c r="C1703" s="8"/>
      <c r="D1703" s="8"/>
      <c r="E1703" s="8"/>
      <c r="F1703" s="8"/>
      <c r="G1703" s="8"/>
      <c r="H1703" s="8"/>
      <c r="I1703" s="8"/>
      <c r="J1703" s="68"/>
      <c r="K1703" s="8"/>
      <c r="L1703" s="8"/>
      <c r="M1703" s="69"/>
      <c r="N1703" s="8"/>
      <c r="O1703" s="8"/>
      <c r="P1703" s="48"/>
      <c r="Q1703" s="48"/>
      <c r="R1703" s="8"/>
      <c r="S1703" s="41"/>
      <c r="T1703" s="41"/>
      <c r="U1703" s="61"/>
    </row>
    <row r="1704" spans="1:21" ht="15">
      <c r="A1704" s="41"/>
      <c r="B1704" s="68"/>
      <c r="C1704" s="8"/>
      <c r="D1704" s="8"/>
      <c r="E1704" s="8"/>
      <c r="F1704" s="8"/>
      <c r="G1704" s="8"/>
      <c r="H1704" s="8"/>
      <c r="I1704" s="8"/>
      <c r="J1704" s="68"/>
      <c r="K1704" s="8"/>
      <c r="L1704" s="8"/>
      <c r="M1704" s="69"/>
      <c r="N1704" s="8"/>
      <c r="O1704" s="8"/>
      <c r="P1704" s="48"/>
      <c r="Q1704" s="48"/>
      <c r="R1704" s="8"/>
      <c r="S1704" s="41"/>
      <c r="T1704" s="41"/>
      <c r="U1704" s="61"/>
    </row>
    <row r="1705" spans="1:21" ht="15">
      <c r="A1705" s="41"/>
      <c r="B1705" s="68"/>
      <c r="C1705" s="8"/>
      <c r="D1705" s="8"/>
      <c r="E1705" s="8"/>
      <c r="F1705" s="8"/>
      <c r="G1705" s="8"/>
      <c r="H1705" s="8"/>
      <c r="I1705" s="8"/>
      <c r="J1705" s="68"/>
      <c r="K1705" s="8"/>
      <c r="L1705" s="8"/>
      <c r="M1705" s="69"/>
      <c r="N1705" s="8"/>
      <c r="O1705" s="8"/>
      <c r="P1705" s="48"/>
      <c r="Q1705" s="48"/>
      <c r="R1705" s="8"/>
      <c r="S1705" s="41"/>
      <c r="T1705" s="41"/>
      <c r="U1705" s="61"/>
    </row>
    <row r="1706" spans="1:21" ht="15">
      <c r="A1706" s="41"/>
      <c r="B1706" s="68"/>
      <c r="C1706" s="8"/>
      <c r="D1706" s="8"/>
      <c r="E1706" s="8"/>
      <c r="F1706" s="8"/>
      <c r="G1706" s="8"/>
      <c r="H1706" s="8"/>
      <c r="I1706" s="8"/>
      <c r="J1706" s="68"/>
      <c r="K1706" s="8"/>
      <c r="L1706" s="8"/>
      <c r="M1706" s="69"/>
      <c r="N1706" s="8"/>
      <c r="O1706" s="8"/>
      <c r="P1706" s="48"/>
      <c r="Q1706" s="48"/>
      <c r="R1706" s="8"/>
      <c r="S1706" s="41"/>
      <c r="T1706" s="41"/>
      <c r="U1706" s="61"/>
    </row>
    <row r="1707" spans="1:21" ht="15">
      <c r="A1707" s="41"/>
      <c r="B1707" s="68"/>
      <c r="C1707" s="8"/>
      <c r="D1707" s="8"/>
      <c r="E1707" s="8"/>
      <c r="F1707" s="8"/>
      <c r="G1707" s="8"/>
      <c r="H1707" s="8"/>
      <c r="I1707" s="8"/>
      <c r="J1707" s="68"/>
      <c r="K1707" s="8"/>
      <c r="L1707" s="8"/>
      <c r="M1707" s="69"/>
      <c r="N1707" s="8"/>
      <c r="O1707" s="8"/>
      <c r="P1707" s="48"/>
      <c r="Q1707" s="48"/>
      <c r="R1707" s="8"/>
      <c r="S1707" s="41"/>
      <c r="T1707" s="41"/>
      <c r="U1707" s="61"/>
    </row>
    <row r="1708" spans="1:21" ht="15">
      <c r="A1708" s="41"/>
      <c r="B1708" s="68"/>
      <c r="C1708" s="8"/>
      <c r="D1708" s="8"/>
      <c r="E1708" s="8"/>
      <c r="F1708" s="8"/>
      <c r="G1708" s="8"/>
      <c r="H1708" s="8"/>
      <c r="I1708" s="8"/>
      <c r="J1708" s="68"/>
      <c r="K1708" s="8"/>
      <c r="L1708" s="8"/>
      <c r="M1708" s="69"/>
      <c r="N1708" s="8"/>
      <c r="O1708" s="8"/>
      <c r="P1708" s="48"/>
      <c r="Q1708" s="48"/>
      <c r="R1708" s="8"/>
      <c r="S1708" s="41"/>
      <c r="T1708" s="41"/>
      <c r="U1708" s="61"/>
    </row>
    <row r="1709" spans="1:21" ht="15">
      <c r="A1709" s="41"/>
      <c r="B1709" s="68"/>
      <c r="C1709" s="8"/>
      <c r="D1709" s="8"/>
      <c r="E1709" s="8"/>
      <c r="F1709" s="8"/>
      <c r="G1709" s="8"/>
      <c r="H1709" s="8"/>
      <c r="I1709" s="8"/>
      <c r="J1709" s="68"/>
      <c r="K1709" s="8"/>
      <c r="L1709" s="8"/>
      <c r="M1709" s="69"/>
      <c r="N1709" s="8"/>
      <c r="O1709" s="8"/>
      <c r="P1709" s="48"/>
      <c r="Q1709" s="48"/>
      <c r="R1709" s="8"/>
      <c r="S1709" s="41"/>
      <c r="T1709" s="41"/>
      <c r="U1709" s="61"/>
    </row>
    <row r="1710" spans="1:21" ht="15">
      <c r="A1710" s="41"/>
      <c r="B1710" s="68"/>
      <c r="C1710" s="8"/>
      <c r="D1710" s="8"/>
      <c r="E1710" s="8"/>
      <c r="F1710" s="8"/>
      <c r="G1710" s="8"/>
      <c r="H1710" s="8"/>
      <c r="I1710" s="8"/>
      <c r="J1710" s="68"/>
      <c r="K1710" s="8"/>
      <c r="L1710" s="8"/>
      <c r="M1710" s="69"/>
      <c r="N1710" s="8"/>
      <c r="O1710" s="8"/>
      <c r="P1710" s="48"/>
      <c r="Q1710" s="48"/>
      <c r="R1710" s="8"/>
      <c r="S1710" s="41"/>
      <c r="T1710" s="41"/>
      <c r="U1710" s="61"/>
    </row>
    <row r="1711" spans="1:21" ht="15">
      <c r="A1711" s="41"/>
      <c r="B1711" s="68"/>
      <c r="C1711" s="8"/>
      <c r="D1711" s="8"/>
      <c r="E1711" s="8"/>
      <c r="F1711" s="8"/>
      <c r="G1711" s="8"/>
      <c r="H1711" s="8"/>
      <c r="I1711" s="8"/>
      <c r="J1711" s="68"/>
      <c r="K1711" s="8"/>
      <c r="L1711" s="8"/>
      <c r="M1711" s="69"/>
      <c r="N1711" s="8"/>
      <c r="O1711" s="8"/>
      <c r="P1711" s="48"/>
      <c r="Q1711" s="48"/>
      <c r="R1711" s="8"/>
      <c r="S1711" s="41"/>
      <c r="T1711" s="41"/>
      <c r="U1711" s="61"/>
    </row>
    <row r="1712" spans="1:21" ht="15">
      <c r="A1712" s="41"/>
      <c r="B1712" s="68"/>
      <c r="C1712" s="8"/>
      <c r="D1712" s="8"/>
      <c r="E1712" s="8"/>
      <c r="F1712" s="8"/>
      <c r="G1712" s="8"/>
      <c r="H1712" s="8"/>
      <c r="I1712" s="8"/>
      <c r="J1712" s="68"/>
      <c r="K1712" s="8"/>
      <c r="L1712" s="8"/>
      <c r="M1712" s="69"/>
      <c r="N1712" s="8"/>
      <c r="O1712" s="8"/>
      <c r="P1712" s="48"/>
      <c r="Q1712" s="48"/>
      <c r="R1712" s="8"/>
      <c r="S1712" s="41"/>
      <c r="T1712" s="41"/>
      <c r="U1712" s="61"/>
    </row>
    <row r="1713" spans="1:21" ht="15">
      <c r="A1713" s="41"/>
      <c r="B1713" s="68"/>
      <c r="C1713" s="8"/>
      <c r="D1713" s="8"/>
      <c r="E1713" s="8"/>
      <c r="F1713" s="8"/>
      <c r="G1713" s="8"/>
      <c r="H1713" s="8"/>
      <c r="I1713" s="8"/>
      <c r="J1713" s="68"/>
      <c r="K1713" s="8"/>
      <c r="L1713" s="8"/>
      <c r="M1713" s="69"/>
      <c r="N1713" s="8"/>
      <c r="O1713" s="8"/>
      <c r="P1713" s="48"/>
      <c r="Q1713" s="48"/>
      <c r="R1713" s="8"/>
      <c r="S1713" s="41"/>
      <c r="T1713" s="41"/>
      <c r="U1713" s="61"/>
    </row>
    <row r="1714" spans="1:21" ht="15">
      <c r="A1714" s="41"/>
      <c r="B1714" s="68"/>
      <c r="C1714" s="4"/>
      <c r="D1714" s="8"/>
      <c r="E1714" s="4"/>
      <c r="F1714" s="8"/>
      <c r="G1714" s="8"/>
      <c r="H1714" s="8"/>
      <c r="I1714" s="8"/>
      <c r="J1714" s="68"/>
      <c r="K1714" s="8"/>
      <c r="L1714" s="8"/>
      <c r="M1714" s="69"/>
      <c r="N1714" s="8"/>
      <c r="O1714" s="8"/>
      <c r="P1714" s="48"/>
      <c r="Q1714" s="48"/>
      <c r="R1714" s="8"/>
      <c r="S1714" s="41"/>
      <c r="T1714" s="41"/>
      <c r="U1714" s="61"/>
    </row>
    <row r="1715" spans="1:21" ht="15">
      <c r="A1715" s="41"/>
      <c r="B1715" s="68"/>
      <c r="C1715" s="4"/>
      <c r="D1715" s="8"/>
      <c r="E1715" s="4"/>
      <c r="F1715" s="8"/>
      <c r="G1715" s="8"/>
      <c r="H1715" s="8"/>
      <c r="I1715" s="8"/>
      <c r="J1715" s="68"/>
      <c r="K1715" s="8"/>
      <c r="L1715" s="8"/>
      <c r="M1715" s="69"/>
      <c r="N1715" s="8"/>
      <c r="O1715" s="8"/>
      <c r="P1715" s="48"/>
      <c r="Q1715" s="48"/>
      <c r="R1715" s="8"/>
      <c r="S1715" s="41"/>
      <c r="T1715" s="41"/>
      <c r="U1715" s="61"/>
    </row>
    <row r="1716" spans="1:21" ht="15">
      <c r="A1716" s="41"/>
      <c r="B1716" s="68"/>
      <c r="C1716" s="4"/>
      <c r="D1716" s="8"/>
      <c r="E1716" s="8"/>
      <c r="F1716" s="8"/>
      <c r="G1716" s="8"/>
      <c r="H1716" s="8"/>
      <c r="I1716" s="8"/>
      <c r="J1716" s="68"/>
      <c r="K1716" s="8"/>
      <c r="L1716" s="8"/>
      <c r="M1716" s="69"/>
      <c r="N1716" s="8"/>
      <c r="O1716" s="8"/>
      <c r="P1716" s="48"/>
      <c r="Q1716" s="48"/>
      <c r="R1716" s="8"/>
      <c r="S1716" s="41"/>
      <c r="T1716" s="41"/>
      <c r="U1716" s="61"/>
    </row>
    <row r="1717" spans="1:21" ht="15">
      <c r="A1717" s="41"/>
      <c r="B1717" s="68"/>
      <c r="C1717" s="8"/>
      <c r="D1717" s="8"/>
      <c r="E1717" s="8"/>
      <c r="F1717" s="8"/>
      <c r="G1717" s="8"/>
      <c r="H1717" s="8"/>
      <c r="I1717" s="8"/>
      <c r="J1717" s="68"/>
      <c r="K1717" s="8"/>
      <c r="L1717" s="8"/>
      <c r="M1717" s="69"/>
      <c r="N1717" s="8"/>
      <c r="O1717" s="8"/>
      <c r="P1717" s="48"/>
      <c r="Q1717" s="48"/>
      <c r="R1717" s="8"/>
      <c r="S1717" s="41"/>
      <c r="T1717" s="41"/>
      <c r="U1717" s="61"/>
    </row>
    <row r="1718" spans="1:21" ht="15">
      <c r="A1718" s="41"/>
      <c r="B1718" s="68"/>
      <c r="C1718" s="8"/>
      <c r="D1718" s="8"/>
      <c r="E1718" s="8"/>
      <c r="F1718" s="8"/>
      <c r="G1718" s="8"/>
      <c r="H1718" s="8"/>
      <c r="I1718" s="8"/>
      <c r="J1718" s="68"/>
      <c r="K1718" s="8"/>
      <c r="L1718" s="8"/>
      <c r="M1718" s="69"/>
      <c r="N1718" s="8"/>
      <c r="O1718" s="8"/>
      <c r="P1718" s="48"/>
      <c r="Q1718" s="48"/>
      <c r="R1718" s="8"/>
      <c r="S1718" s="41"/>
      <c r="T1718" s="41"/>
      <c r="U1718" s="61"/>
    </row>
    <row r="1719" spans="1:21" ht="15">
      <c r="A1719" s="41"/>
      <c r="B1719" s="68"/>
      <c r="C1719" s="8"/>
      <c r="D1719" s="8"/>
      <c r="E1719" s="8"/>
      <c r="F1719" s="8"/>
      <c r="G1719" s="8"/>
      <c r="H1719" s="8"/>
      <c r="I1719" s="8"/>
      <c r="J1719" s="68"/>
      <c r="K1719" s="8"/>
      <c r="L1719" s="8"/>
      <c r="M1719" s="69"/>
      <c r="N1719" s="8"/>
      <c r="O1719" s="8"/>
      <c r="P1719" s="48"/>
      <c r="Q1719" s="48"/>
      <c r="R1719" s="8"/>
      <c r="S1719" s="41"/>
      <c r="T1719" s="41"/>
      <c r="U1719" s="61"/>
    </row>
    <row r="1720" spans="1:21" ht="15">
      <c r="A1720" s="41"/>
      <c r="B1720" s="68"/>
      <c r="C1720" s="8"/>
      <c r="D1720" s="8"/>
      <c r="E1720" s="8"/>
      <c r="F1720" s="8"/>
      <c r="G1720" s="8"/>
      <c r="H1720" s="8"/>
      <c r="I1720" s="8"/>
      <c r="J1720" s="68"/>
      <c r="K1720" s="8"/>
      <c r="L1720" s="8"/>
      <c r="M1720" s="69"/>
      <c r="N1720" s="8"/>
      <c r="O1720" s="8"/>
      <c r="P1720" s="48"/>
      <c r="Q1720" s="48"/>
      <c r="R1720" s="8"/>
      <c r="S1720" s="41"/>
      <c r="T1720" s="41"/>
      <c r="U1720" s="61"/>
    </row>
    <row r="1721" spans="1:21" ht="15">
      <c r="A1721" s="41"/>
      <c r="B1721" s="68"/>
      <c r="C1721" s="8"/>
      <c r="D1721" s="8"/>
      <c r="E1721" s="8"/>
      <c r="F1721" s="8"/>
      <c r="G1721" s="8"/>
      <c r="H1721" s="8"/>
      <c r="I1721" s="8"/>
      <c r="J1721" s="68"/>
      <c r="K1721" s="8"/>
      <c r="L1721" s="8"/>
      <c r="M1721" s="69"/>
      <c r="N1721" s="8"/>
      <c r="O1721" s="8"/>
      <c r="P1721" s="48"/>
      <c r="Q1721" s="48"/>
      <c r="R1721" s="8"/>
      <c r="S1721" s="41"/>
      <c r="T1721" s="41"/>
      <c r="U1721" s="61"/>
    </row>
    <row r="1722" spans="1:21" ht="15">
      <c r="A1722" s="41"/>
      <c r="B1722" s="68"/>
      <c r="C1722" s="8"/>
      <c r="D1722" s="8"/>
      <c r="E1722" s="8"/>
      <c r="F1722" s="8"/>
      <c r="G1722" s="8"/>
      <c r="H1722" s="8"/>
      <c r="I1722" s="8"/>
      <c r="J1722" s="68"/>
      <c r="K1722" s="8"/>
      <c r="L1722" s="8"/>
      <c r="M1722" s="69"/>
      <c r="N1722" s="8"/>
      <c r="O1722" s="8"/>
      <c r="P1722" s="48"/>
      <c r="Q1722" s="48"/>
      <c r="R1722" s="8"/>
      <c r="S1722" s="41"/>
      <c r="T1722" s="41"/>
      <c r="U1722" s="61"/>
    </row>
    <row r="1723" spans="1:21" ht="15">
      <c r="A1723" s="41"/>
      <c r="B1723" s="68"/>
      <c r="C1723" s="8"/>
      <c r="D1723" s="8"/>
      <c r="E1723" s="8"/>
      <c r="F1723" s="8"/>
      <c r="G1723" s="8"/>
      <c r="H1723" s="8"/>
      <c r="I1723" s="8"/>
      <c r="J1723" s="68"/>
      <c r="K1723" s="8"/>
      <c r="L1723" s="8"/>
      <c r="M1723" s="69"/>
      <c r="N1723" s="8"/>
      <c r="O1723" s="8"/>
      <c r="P1723" s="48"/>
      <c r="Q1723" s="48"/>
      <c r="R1723" s="8"/>
      <c r="S1723" s="41"/>
      <c r="T1723" s="41"/>
      <c r="U1723" s="61"/>
    </row>
    <row r="1724" spans="1:21" ht="15">
      <c r="A1724" s="41"/>
      <c r="B1724" s="68"/>
      <c r="C1724" s="8"/>
      <c r="D1724" s="8"/>
      <c r="E1724" s="8"/>
      <c r="F1724" s="8"/>
      <c r="G1724" s="8"/>
      <c r="H1724" s="8"/>
      <c r="I1724" s="8"/>
      <c r="J1724" s="68"/>
      <c r="K1724" s="8"/>
      <c r="L1724" s="8"/>
      <c r="M1724" s="69"/>
      <c r="N1724" s="8"/>
      <c r="O1724" s="8"/>
      <c r="P1724" s="48"/>
      <c r="Q1724" s="48"/>
      <c r="R1724" s="8"/>
      <c r="S1724" s="41"/>
      <c r="T1724" s="41"/>
      <c r="U1724" s="61"/>
    </row>
    <row r="1725" spans="1:21" ht="15">
      <c r="A1725" s="41"/>
      <c r="B1725" s="68"/>
      <c r="C1725" s="8"/>
      <c r="D1725" s="8"/>
      <c r="E1725" s="8"/>
      <c r="F1725" s="8"/>
      <c r="G1725" s="8"/>
      <c r="H1725" s="8"/>
      <c r="I1725" s="8"/>
      <c r="J1725" s="68"/>
      <c r="K1725" s="8"/>
      <c r="L1725" s="8"/>
      <c r="M1725" s="69"/>
      <c r="N1725" s="8"/>
      <c r="O1725" s="8"/>
      <c r="P1725" s="48"/>
      <c r="Q1725" s="48"/>
      <c r="R1725" s="8"/>
      <c r="S1725" s="41"/>
      <c r="T1725" s="41"/>
      <c r="U1725" s="61"/>
    </row>
    <row r="1726" spans="1:21" ht="15">
      <c r="A1726" s="41"/>
      <c r="B1726" s="68"/>
      <c r="C1726" s="8"/>
      <c r="D1726" s="8"/>
      <c r="E1726" s="8"/>
      <c r="F1726" s="8"/>
      <c r="G1726" s="8"/>
      <c r="H1726" s="8"/>
      <c r="I1726" s="8"/>
      <c r="J1726" s="68"/>
      <c r="K1726" s="8"/>
      <c r="L1726" s="8"/>
      <c r="M1726" s="69"/>
      <c r="N1726" s="8"/>
      <c r="O1726" s="8"/>
      <c r="P1726" s="48"/>
      <c r="Q1726" s="48"/>
      <c r="R1726" s="8"/>
      <c r="S1726" s="41"/>
      <c r="T1726" s="41"/>
      <c r="U1726" s="61"/>
    </row>
    <row r="1727" spans="1:21" ht="15">
      <c r="A1727" s="41"/>
      <c r="B1727" s="68"/>
      <c r="C1727" s="8"/>
      <c r="D1727" s="8"/>
      <c r="E1727" s="8"/>
      <c r="F1727" s="8"/>
      <c r="G1727" s="8"/>
      <c r="H1727" s="8"/>
      <c r="I1727" s="8"/>
      <c r="J1727" s="68"/>
      <c r="K1727" s="8"/>
      <c r="L1727" s="8"/>
      <c r="M1727" s="69"/>
      <c r="N1727" s="8"/>
      <c r="O1727" s="8"/>
      <c r="P1727" s="48"/>
      <c r="Q1727" s="48"/>
      <c r="R1727" s="8"/>
      <c r="S1727" s="41"/>
      <c r="T1727" s="41"/>
      <c r="U1727" s="61"/>
    </row>
    <row r="1728" spans="1:21" ht="15">
      <c r="A1728" s="41"/>
      <c r="B1728" s="68"/>
      <c r="C1728" s="8"/>
      <c r="D1728" s="8"/>
      <c r="E1728" s="8"/>
      <c r="F1728" s="8"/>
      <c r="G1728" s="8"/>
      <c r="H1728" s="8"/>
      <c r="I1728" s="8"/>
      <c r="J1728" s="68"/>
      <c r="K1728" s="8"/>
      <c r="L1728" s="8"/>
      <c r="M1728" s="69"/>
      <c r="N1728" s="8"/>
      <c r="O1728" s="8"/>
      <c r="P1728" s="48"/>
      <c r="Q1728" s="48"/>
      <c r="R1728" s="8"/>
      <c r="S1728" s="41"/>
      <c r="T1728" s="41"/>
      <c r="U1728" s="61"/>
    </row>
    <row r="1729" spans="1:21" ht="15">
      <c r="A1729" s="41"/>
      <c r="B1729" s="68"/>
      <c r="C1729" s="8"/>
      <c r="D1729" s="8"/>
      <c r="E1729" s="8"/>
      <c r="F1729" s="8"/>
      <c r="G1729" s="8"/>
      <c r="H1729" s="8"/>
      <c r="I1729" s="8"/>
      <c r="J1729" s="68"/>
      <c r="K1729" s="8"/>
      <c r="L1729" s="8"/>
      <c r="M1729" s="69"/>
      <c r="N1729" s="8"/>
      <c r="O1729" s="8"/>
      <c r="P1729" s="48"/>
      <c r="Q1729" s="48"/>
      <c r="R1729" s="8"/>
      <c r="S1729" s="41"/>
      <c r="T1729" s="41"/>
      <c r="U1729" s="61"/>
    </row>
    <row r="1730" spans="1:21" ht="15">
      <c r="A1730" s="41"/>
      <c r="B1730" s="68"/>
      <c r="C1730" s="8"/>
      <c r="D1730" s="8"/>
      <c r="E1730" s="8"/>
      <c r="F1730" s="8"/>
      <c r="G1730" s="8"/>
      <c r="H1730" s="8"/>
      <c r="I1730" s="8"/>
      <c r="J1730" s="68"/>
      <c r="K1730" s="8"/>
      <c r="L1730" s="8"/>
      <c r="M1730" s="69"/>
      <c r="N1730" s="8"/>
      <c r="O1730" s="8"/>
      <c r="P1730" s="48"/>
      <c r="Q1730" s="48"/>
      <c r="R1730" s="8"/>
      <c r="S1730" s="41"/>
      <c r="T1730" s="41"/>
      <c r="U1730" s="61"/>
    </row>
    <row r="1731" spans="1:21" ht="15">
      <c r="A1731" s="41"/>
      <c r="B1731" s="68"/>
      <c r="C1731" s="8"/>
      <c r="D1731" s="8"/>
      <c r="E1731" s="8"/>
      <c r="F1731" s="8"/>
      <c r="G1731" s="8"/>
      <c r="H1731" s="8"/>
      <c r="I1731" s="8"/>
      <c r="J1731" s="68"/>
      <c r="K1731" s="8"/>
      <c r="L1731" s="8"/>
      <c r="M1731" s="69"/>
      <c r="N1731" s="8"/>
      <c r="O1731" s="8"/>
      <c r="P1731" s="48"/>
      <c r="Q1731" s="48"/>
      <c r="R1731" s="8"/>
      <c r="S1731" s="41"/>
      <c r="T1731" s="41"/>
      <c r="U1731" s="61"/>
    </row>
    <row r="1732" spans="1:21" ht="15">
      <c r="A1732" s="41"/>
      <c r="B1732" s="68"/>
      <c r="C1732" s="8"/>
      <c r="D1732" s="8"/>
      <c r="E1732" s="8"/>
      <c r="F1732" s="8"/>
      <c r="G1732" s="8"/>
      <c r="H1732" s="8"/>
      <c r="I1732" s="8"/>
      <c r="J1732" s="68"/>
      <c r="K1732" s="8"/>
      <c r="L1732" s="8"/>
      <c r="M1732" s="69"/>
      <c r="N1732" s="8"/>
      <c r="O1732" s="8"/>
      <c r="P1732" s="48"/>
      <c r="Q1732" s="48"/>
      <c r="R1732" s="8"/>
      <c r="S1732" s="41"/>
      <c r="T1732" s="41"/>
      <c r="U1732" s="61"/>
    </row>
    <row r="1733" spans="1:21" ht="15">
      <c r="A1733" s="41"/>
      <c r="B1733" s="68"/>
      <c r="C1733" s="8"/>
      <c r="D1733" s="8"/>
      <c r="E1733" s="8"/>
      <c r="F1733" s="8"/>
      <c r="G1733" s="8"/>
      <c r="H1733" s="8"/>
      <c r="I1733" s="8"/>
      <c r="J1733" s="68"/>
      <c r="K1733" s="8"/>
      <c r="L1733" s="8"/>
      <c r="M1733" s="69"/>
      <c r="N1733" s="8"/>
      <c r="O1733" s="8"/>
      <c r="P1733" s="48"/>
      <c r="Q1733" s="48"/>
      <c r="R1733" s="8"/>
      <c r="S1733" s="41"/>
      <c r="T1733" s="41"/>
      <c r="U1733" s="61"/>
    </row>
    <row r="1734" spans="1:21" ht="15">
      <c r="A1734" s="41"/>
      <c r="B1734" s="68"/>
      <c r="C1734" s="8"/>
      <c r="D1734" s="8"/>
      <c r="E1734" s="8"/>
      <c r="F1734" s="8"/>
      <c r="G1734" s="8"/>
      <c r="H1734" s="8"/>
      <c r="I1734" s="8"/>
      <c r="J1734" s="68"/>
      <c r="K1734" s="8"/>
      <c r="L1734" s="8"/>
      <c r="M1734" s="69"/>
      <c r="N1734" s="8"/>
      <c r="O1734" s="8"/>
      <c r="P1734" s="48"/>
      <c r="Q1734" s="48"/>
      <c r="R1734" s="8"/>
      <c r="S1734" s="41"/>
      <c r="T1734" s="41"/>
      <c r="U1734" s="61"/>
    </row>
    <row r="1735" spans="1:21" ht="15">
      <c r="A1735" s="41"/>
      <c r="B1735" s="68"/>
      <c r="C1735" s="8"/>
      <c r="D1735" s="8"/>
      <c r="E1735" s="8"/>
      <c r="F1735" s="8"/>
      <c r="G1735" s="8"/>
      <c r="H1735" s="8"/>
      <c r="I1735" s="8"/>
      <c r="J1735" s="68"/>
      <c r="K1735" s="8"/>
      <c r="L1735" s="8"/>
      <c r="M1735" s="69"/>
      <c r="N1735" s="8"/>
      <c r="O1735" s="8"/>
      <c r="P1735" s="48"/>
      <c r="Q1735" s="48"/>
      <c r="R1735" s="8"/>
      <c r="S1735" s="41"/>
      <c r="T1735" s="41"/>
      <c r="U1735" s="61"/>
    </row>
    <row r="1736" spans="1:21" ht="15">
      <c r="A1736" s="41"/>
      <c r="B1736" s="68"/>
      <c r="C1736" s="8"/>
      <c r="D1736" s="8"/>
      <c r="E1736" s="8"/>
      <c r="F1736" s="8"/>
      <c r="G1736" s="8"/>
      <c r="H1736" s="8"/>
      <c r="I1736" s="8"/>
      <c r="J1736" s="68"/>
      <c r="K1736" s="8"/>
      <c r="L1736" s="8"/>
      <c r="M1736" s="69"/>
      <c r="N1736" s="8"/>
      <c r="O1736" s="8"/>
      <c r="P1736" s="48"/>
      <c r="Q1736" s="48"/>
      <c r="R1736" s="8"/>
      <c r="S1736" s="41"/>
      <c r="T1736" s="41"/>
      <c r="U1736" s="61"/>
    </row>
    <row r="1737" spans="1:21" ht="15">
      <c r="A1737" s="41"/>
      <c r="B1737" s="68"/>
      <c r="C1737" s="8"/>
      <c r="D1737" s="8"/>
      <c r="E1737" s="8"/>
      <c r="F1737" s="8"/>
      <c r="G1737" s="8"/>
      <c r="H1737" s="8"/>
      <c r="I1737" s="8"/>
      <c r="J1737" s="68"/>
      <c r="K1737" s="8"/>
      <c r="L1737" s="8"/>
      <c r="M1737" s="69"/>
      <c r="N1737" s="8"/>
      <c r="O1737" s="8"/>
      <c r="P1737" s="48"/>
      <c r="Q1737" s="48"/>
      <c r="R1737" s="8"/>
      <c r="S1737" s="41"/>
      <c r="T1737" s="41"/>
      <c r="U1737" s="61"/>
    </row>
    <row r="1738" spans="1:21" ht="15">
      <c r="A1738" s="41"/>
      <c r="B1738" s="68"/>
      <c r="C1738" s="8"/>
      <c r="D1738" s="8"/>
      <c r="E1738" s="8"/>
      <c r="F1738" s="8"/>
      <c r="G1738" s="8"/>
      <c r="H1738" s="8"/>
      <c r="I1738" s="8"/>
      <c r="J1738" s="68"/>
      <c r="K1738" s="8"/>
      <c r="L1738" s="8"/>
      <c r="M1738" s="69"/>
      <c r="N1738" s="8"/>
      <c r="O1738" s="8"/>
      <c r="P1738" s="48"/>
      <c r="Q1738" s="48"/>
      <c r="R1738" s="8"/>
      <c r="S1738" s="41"/>
      <c r="T1738" s="41"/>
      <c r="U1738" s="61"/>
    </row>
    <row r="1739" spans="1:21" ht="15">
      <c r="A1739" s="41"/>
      <c r="B1739" s="68"/>
      <c r="C1739" s="8"/>
      <c r="D1739" s="8"/>
      <c r="E1739" s="8"/>
      <c r="F1739" s="8"/>
      <c r="G1739" s="8"/>
      <c r="H1739" s="8"/>
      <c r="I1739" s="8"/>
      <c r="J1739" s="68"/>
      <c r="K1739" s="8"/>
      <c r="L1739" s="8"/>
      <c r="M1739" s="69"/>
      <c r="N1739" s="8"/>
      <c r="O1739" s="8"/>
      <c r="P1739" s="48"/>
      <c r="Q1739" s="48"/>
      <c r="R1739" s="8"/>
      <c r="S1739" s="41"/>
      <c r="T1739" s="41"/>
      <c r="U1739" s="61"/>
    </row>
    <row r="1740" spans="1:21" ht="15">
      <c r="A1740" s="41"/>
      <c r="B1740" s="68"/>
      <c r="C1740" s="8"/>
      <c r="D1740" s="8"/>
      <c r="E1740" s="8"/>
      <c r="F1740" s="8"/>
      <c r="G1740" s="8"/>
      <c r="H1740" s="8"/>
      <c r="I1740" s="8"/>
      <c r="J1740" s="68"/>
      <c r="K1740" s="8"/>
      <c r="L1740" s="8"/>
      <c r="M1740" s="69"/>
      <c r="N1740" s="8"/>
      <c r="O1740" s="8"/>
      <c r="P1740" s="48"/>
      <c r="Q1740" s="48"/>
      <c r="R1740" s="8"/>
      <c r="S1740" s="41"/>
      <c r="T1740" s="41"/>
      <c r="U1740" s="61"/>
    </row>
    <row r="1741" spans="1:21" ht="15">
      <c r="A1741" s="41"/>
      <c r="B1741" s="68"/>
      <c r="C1741" s="8"/>
      <c r="D1741" s="8"/>
      <c r="E1741" s="8"/>
      <c r="F1741" s="8"/>
      <c r="G1741" s="8"/>
      <c r="H1741" s="8"/>
      <c r="I1741" s="8"/>
      <c r="J1741" s="68"/>
      <c r="K1741" s="8"/>
      <c r="L1741" s="8"/>
      <c r="M1741" s="69"/>
      <c r="N1741" s="8"/>
      <c r="O1741" s="8"/>
      <c r="P1741" s="48"/>
      <c r="Q1741" s="48"/>
      <c r="R1741" s="8"/>
      <c r="S1741" s="41"/>
      <c r="T1741" s="41"/>
      <c r="U1741" s="61"/>
    </row>
    <row r="1742" spans="1:21" ht="15">
      <c r="A1742" s="41"/>
      <c r="B1742" s="68"/>
      <c r="C1742" s="8"/>
      <c r="D1742" s="8"/>
      <c r="E1742" s="8"/>
      <c r="F1742" s="8"/>
      <c r="G1742" s="8"/>
      <c r="H1742" s="8"/>
      <c r="I1742" s="8"/>
      <c r="J1742" s="68"/>
      <c r="K1742" s="8"/>
      <c r="L1742" s="8"/>
      <c r="M1742" s="69"/>
      <c r="N1742" s="8"/>
      <c r="O1742" s="8"/>
      <c r="P1742" s="48"/>
      <c r="Q1742" s="48"/>
      <c r="R1742" s="8"/>
      <c r="S1742" s="41"/>
      <c r="T1742" s="41"/>
      <c r="U1742" s="61"/>
    </row>
    <row r="1743" spans="1:21" ht="15">
      <c r="A1743" s="41"/>
      <c r="B1743" s="68"/>
      <c r="C1743" s="8"/>
      <c r="D1743" s="8"/>
      <c r="E1743" s="8"/>
      <c r="F1743" s="8"/>
      <c r="G1743" s="8"/>
      <c r="H1743" s="8"/>
      <c r="I1743" s="8"/>
      <c r="J1743" s="68"/>
      <c r="K1743" s="8"/>
      <c r="L1743" s="8"/>
      <c r="M1743" s="69"/>
      <c r="N1743" s="8"/>
      <c r="O1743" s="8"/>
      <c r="P1743" s="48"/>
      <c r="Q1743" s="48"/>
      <c r="R1743" s="8"/>
      <c r="S1743" s="41"/>
      <c r="T1743" s="41"/>
      <c r="U1743" s="61"/>
    </row>
    <row r="1744" spans="1:21" ht="15">
      <c r="A1744" s="41"/>
      <c r="B1744" s="68"/>
      <c r="C1744" s="8"/>
      <c r="D1744" s="8"/>
      <c r="E1744" s="8"/>
      <c r="F1744" s="8"/>
      <c r="G1744" s="8"/>
      <c r="H1744" s="8"/>
      <c r="I1744" s="8"/>
      <c r="J1744" s="68"/>
      <c r="K1744" s="8"/>
      <c r="L1744" s="8"/>
      <c r="M1744" s="69"/>
      <c r="N1744" s="8"/>
      <c r="O1744" s="8"/>
      <c r="P1744" s="48"/>
      <c r="Q1744" s="48"/>
      <c r="R1744" s="8"/>
      <c r="S1744" s="41"/>
      <c r="T1744" s="41"/>
      <c r="U1744" s="61"/>
    </row>
    <row r="1745" spans="1:21" ht="15">
      <c r="A1745" s="41"/>
      <c r="B1745" s="68"/>
      <c r="C1745" s="8"/>
      <c r="D1745" s="8"/>
      <c r="E1745" s="8"/>
      <c r="F1745" s="8"/>
      <c r="G1745" s="8"/>
      <c r="H1745" s="8"/>
      <c r="I1745" s="8"/>
      <c r="J1745" s="68"/>
      <c r="K1745" s="8"/>
      <c r="L1745" s="8"/>
      <c r="M1745" s="69"/>
      <c r="N1745" s="8"/>
      <c r="O1745" s="8"/>
      <c r="P1745" s="48"/>
      <c r="Q1745" s="48"/>
      <c r="R1745" s="8"/>
      <c r="S1745" s="41"/>
      <c r="T1745" s="41"/>
      <c r="U1745" s="61"/>
    </row>
    <row r="1746" spans="1:21" ht="15">
      <c r="A1746" s="41"/>
      <c r="B1746" s="68"/>
      <c r="C1746" s="8"/>
      <c r="D1746" s="8"/>
      <c r="E1746" s="8"/>
      <c r="F1746" s="8"/>
      <c r="G1746" s="8"/>
      <c r="H1746" s="8"/>
      <c r="I1746" s="8"/>
      <c r="J1746" s="68"/>
      <c r="K1746" s="8"/>
      <c r="L1746" s="8"/>
      <c r="M1746" s="69"/>
      <c r="N1746" s="8"/>
      <c r="O1746" s="8"/>
      <c r="P1746" s="48"/>
      <c r="Q1746" s="48"/>
      <c r="R1746" s="8"/>
      <c r="S1746" s="41"/>
      <c r="T1746" s="41"/>
      <c r="U1746" s="61"/>
    </row>
    <row r="1747" spans="1:21" ht="15">
      <c r="A1747" s="41"/>
      <c r="B1747" s="68"/>
      <c r="C1747" s="8"/>
      <c r="D1747" s="8"/>
      <c r="E1747" s="8"/>
      <c r="F1747" s="8"/>
      <c r="G1747" s="8"/>
      <c r="H1747" s="8"/>
      <c r="I1747" s="8"/>
      <c r="J1747" s="68"/>
      <c r="K1747" s="8"/>
      <c r="L1747" s="8"/>
      <c r="M1747" s="69"/>
      <c r="N1747" s="8"/>
      <c r="O1747" s="8"/>
      <c r="P1747" s="48"/>
      <c r="Q1747" s="48"/>
      <c r="R1747" s="8"/>
      <c r="S1747" s="41"/>
      <c r="T1747" s="41"/>
      <c r="U1747" s="61"/>
    </row>
    <row r="1748" spans="1:21" ht="15">
      <c r="A1748" s="41"/>
      <c r="B1748" s="68"/>
      <c r="C1748" s="8"/>
      <c r="D1748" s="8"/>
      <c r="E1748" s="8"/>
      <c r="F1748" s="8"/>
      <c r="G1748" s="8"/>
      <c r="H1748" s="8"/>
      <c r="I1748" s="8"/>
      <c r="J1748" s="68"/>
      <c r="K1748" s="8"/>
      <c r="L1748" s="8"/>
      <c r="M1748" s="69"/>
      <c r="N1748" s="8"/>
      <c r="O1748" s="8"/>
      <c r="P1748" s="48"/>
      <c r="Q1748" s="48"/>
      <c r="R1748" s="8"/>
      <c r="S1748" s="41"/>
      <c r="T1748" s="41"/>
      <c r="U1748" s="61"/>
    </row>
    <row r="1749" spans="1:21" ht="15">
      <c r="A1749" s="41"/>
      <c r="B1749" s="68"/>
      <c r="C1749" s="8"/>
      <c r="D1749" s="8"/>
      <c r="E1749" s="8"/>
      <c r="F1749" s="8"/>
      <c r="G1749" s="8"/>
      <c r="H1749" s="8"/>
      <c r="I1749" s="8"/>
      <c r="J1749" s="68"/>
      <c r="K1749" s="8"/>
      <c r="L1749" s="8"/>
      <c r="M1749" s="69"/>
      <c r="N1749" s="8"/>
      <c r="O1749" s="8"/>
      <c r="P1749" s="48"/>
      <c r="Q1749" s="48"/>
      <c r="R1749" s="8"/>
      <c r="S1749" s="41"/>
      <c r="T1749" s="41"/>
      <c r="U1749" s="61"/>
    </row>
    <row r="1750" spans="1:21" ht="15">
      <c r="A1750" s="41"/>
      <c r="B1750" s="68"/>
      <c r="C1750" s="8"/>
      <c r="D1750" s="8"/>
      <c r="E1750" s="8"/>
      <c r="F1750" s="8"/>
      <c r="G1750" s="8"/>
      <c r="H1750" s="8"/>
      <c r="I1750" s="8"/>
      <c r="J1750" s="68"/>
      <c r="K1750" s="8"/>
      <c r="L1750" s="8"/>
      <c r="M1750" s="69"/>
      <c r="N1750" s="8"/>
      <c r="O1750" s="8"/>
      <c r="P1750" s="48"/>
      <c r="Q1750" s="48"/>
      <c r="R1750" s="8"/>
      <c r="S1750" s="41"/>
      <c r="T1750" s="41"/>
      <c r="U1750" s="61"/>
    </row>
    <row r="1751" spans="1:21" ht="15">
      <c r="A1751" s="41"/>
      <c r="B1751" s="68"/>
      <c r="C1751" s="8"/>
      <c r="D1751" s="8"/>
      <c r="E1751" s="8"/>
      <c r="F1751" s="8"/>
      <c r="G1751" s="8"/>
      <c r="H1751" s="8"/>
      <c r="I1751" s="8"/>
      <c r="J1751" s="68"/>
      <c r="K1751" s="8"/>
      <c r="L1751" s="8"/>
      <c r="M1751" s="69"/>
      <c r="N1751" s="8"/>
      <c r="O1751" s="8"/>
      <c r="P1751" s="48"/>
      <c r="Q1751" s="48"/>
      <c r="R1751" s="8"/>
      <c r="S1751" s="41"/>
      <c r="T1751" s="41"/>
      <c r="U1751" s="61"/>
    </row>
    <row r="1752" spans="1:21" ht="15">
      <c r="A1752" s="41"/>
      <c r="B1752" s="68"/>
      <c r="C1752" s="8"/>
      <c r="D1752" s="8"/>
      <c r="E1752" s="8"/>
      <c r="F1752" s="8"/>
      <c r="G1752" s="8"/>
      <c r="H1752" s="8"/>
      <c r="I1752" s="8"/>
      <c r="J1752" s="68"/>
      <c r="K1752" s="8"/>
      <c r="L1752" s="8"/>
      <c r="M1752" s="69"/>
      <c r="N1752" s="8"/>
      <c r="O1752" s="8"/>
      <c r="P1752" s="48"/>
      <c r="Q1752" s="48"/>
      <c r="R1752" s="8"/>
      <c r="S1752" s="41"/>
      <c r="T1752" s="41"/>
      <c r="U1752" s="61"/>
    </row>
    <row r="1753" spans="1:21" ht="15">
      <c r="A1753" s="41"/>
      <c r="B1753" s="68"/>
      <c r="C1753" s="8"/>
      <c r="D1753" s="8"/>
      <c r="E1753" s="8"/>
      <c r="F1753" s="8"/>
      <c r="G1753" s="8"/>
      <c r="H1753" s="8"/>
      <c r="I1753" s="8"/>
      <c r="J1753" s="68"/>
      <c r="K1753" s="8"/>
      <c r="L1753" s="8"/>
      <c r="M1753" s="69"/>
      <c r="N1753" s="8"/>
      <c r="O1753" s="8"/>
      <c r="P1753" s="48"/>
      <c r="Q1753" s="48"/>
      <c r="R1753" s="8"/>
      <c r="S1753" s="41"/>
      <c r="T1753" s="41"/>
      <c r="U1753" s="61"/>
    </row>
    <row r="1754" spans="1:21" ht="15">
      <c r="A1754" s="41"/>
      <c r="B1754" s="68"/>
      <c r="C1754" s="8"/>
      <c r="D1754" s="8"/>
      <c r="E1754" s="8"/>
      <c r="F1754" s="8"/>
      <c r="G1754" s="8"/>
      <c r="H1754" s="8"/>
      <c r="I1754" s="8"/>
      <c r="J1754" s="68"/>
      <c r="K1754" s="8"/>
      <c r="L1754" s="8"/>
      <c r="M1754" s="69"/>
      <c r="N1754" s="8"/>
      <c r="O1754" s="8"/>
      <c r="P1754" s="48"/>
      <c r="Q1754" s="48"/>
      <c r="R1754" s="8"/>
      <c r="S1754" s="41"/>
      <c r="T1754" s="41"/>
      <c r="U1754" s="61"/>
    </row>
    <row r="1755" spans="1:21" ht="15">
      <c r="A1755" s="41"/>
      <c r="B1755" s="68"/>
      <c r="C1755" s="8"/>
      <c r="D1755" s="8"/>
      <c r="E1755" s="8"/>
      <c r="F1755" s="8"/>
      <c r="G1755" s="8"/>
      <c r="H1755" s="8"/>
      <c r="I1755" s="8"/>
      <c r="J1755" s="68"/>
      <c r="K1755" s="8"/>
      <c r="L1755" s="8"/>
      <c r="M1755" s="69"/>
      <c r="N1755" s="8"/>
      <c r="O1755" s="8"/>
      <c r="P1755" s="48"/>
      <c r="Q1755" s="48"/>
      <c r="R1755" s="8"/>
      <c r="S1755" s="41"/>
      <c r="T1755" s="41"/>
      <c r="U1755" s="61"/>
    </row>
    <row r="1756" spans="1:21" ht="15">
      <c r="A1756" s="41"/>
      <c r="B1756" s="68"/>
      <c r="C1756" s="8"/>
      <c r="D1756" s="8"/>
      <c r="E1756" s="8"/>
      <c r="F1756" s="8"/>
      <c r="G1756" s="8"/>
      <c r="H1756" s="8"/>
      <c r="I1756" s="8"/>
      <c r="J1756" s="68"/>
      <c r="K1756" s="8"/>
      <c r="L1756" s="8"/>
      <c r="M1756" s="69"/>
      <c r="N1756" s="8"/>
      <c r="O1756" s="8"/>
      <c r="P1756" s="48"/>
      <c r="Q1756" s="48"/>
      <c r="R1756" s="8"/>
      <c r="S1756" s="41"/>
      <c r="T1756" s="41"/>
      <c r="U1756" s="61"/>
    </row>
    <row r="1757" spans="1:21" ht="15">
      <c r="A1757" s="41"/>
      <c r="B1757" s="68"/>
      <c r="C1757" s="8"/>
      <c r="D1757" s="8"/>
      <c r="E1757" s="8"/>
      <c r="F1757" s="8"/>
      <c r="G1757" s="8"/>
      <c r="H1757" s="8"/>
      <c r="I1757" s="8"/>
      <c r="J1757" s="68"/>
      <c r="K1757" s="8"/>
      <c r="L1757" s="8"/>
      <c r="M1757" s="69"/>
      <c r="N1757" s="8"/>
      <c r="O1757" s="8"/>
      <c r="P1757" s="48"/>
      <c r="Q1757" s="48"/>
      <c r="R1757" s="8"/>
      <c r="S1757" s="41"/>
      <c r="T1757" s="41"/>
      <c r="U1757" s="61"/>
    </row>
    <row r="1758" spans="1:21" ht="15">
      <c r="A1758" s="41"/>
      <c r="B1758" s="68"/>
      <c r="C1758" s="8"/>
      <c r="D1758" s="8"/>
      <c r="E1758" s="8"/>
      <c r="F1758" s="8"/>
      <c r="G1758" s="8"/>
      <c r="H1758" s="8"/>
      <c r="I1758" s="8"/>
      <c r="J1758" s="68"/>
      <c r="K1758" s="8"/>
      <c r="L1758" s="8"/>
      <c r="M1758" s="69"/>
      <c r="N1758" s="8"/>
      <c r="O1758" s="8"/>
      <c r="P1758" s="48"/>
      <c r="Q1758" s="48"/>
      <c r="R1758" s="8"/>
      <c r="S1758" s="41"/>
      <c r="T1758" s="41"/>
      <c r="U1758" s="61"/>
    </row>
    <row r="1759" spans="1:21" ht="15">
      <c r="A1759" s="41"/>
      <c r="B1759" s="68"/>
      <c r="C1759" s="8"/>
      <c r="D1759" s="8"/>
      <c r="E1759" s="8"/>
      <c r="F1759" s="8"/>
      <c r="G1759" s="8"/>
      <c r="H1759" s="8"/>
      <c r="I1759" s="8"/>
      <c r="J1759" s="68"/>
      <c r="K1759" s="8"/>
      <c r="L1759" s="8"/>
      <c r="M1759" s="69"/>
      <c r="N1759" s="8"/>
      <c r="O1759" s="8"/>
      <c r="P1759" s="48"/>
      <c r="Q1759" s="48"/>
      <c r="R1759" s="8"/>
      <c r="S1759" s="41"/>
      <c r="T1759" s="41"/>
      <c r="U1759" s="61"/>
    </row>
    <row r="1760" spans="1:21" ht="15">
      <c r="A1760" s="41"/>
      <c r="B1760" s="68"/>
      <c r="C1760" s="8"/>
      <c r="D1760" s="8"/>
      <c r="E1760" s="8"/>
      <c r="F1760" s="8"/>
      <c r="G1760" s="8"/>
      <c r="H1760" s="8"/>
      <c r="I1760" s="8"/>
      <c r="J1760" s="68"/>
      <c r="K1760" s="8"/>
      <c r="L1760" s="8"/>
      <c r="M1760" s="69"/>
      <c r="N1760" s="8"/>
      <c r="O1760" s="8"/>
      <c r="P1760" s="48"/>
      <c r="Q1760" s="48"/>
      <c r="R1760" s="8"/>
      <c r="S1760" s="41"/>
      <c r="T1760" s="41"/>
      <c r="U1760" s="61"/>
    </row>
    <row r="1761" spans="1:21" ht="15">
      <c r="A1761" s="41"/>
      <c r="B1761" s="68"/>
      <c r="C1761" s="8"/>
      <c r="D1761" s="8"/>
      <c r="E1761" s="8"/>
      <c r="F1761" s="8"/>
      <c r="G1761" s="8"/>
      <c r="H1761" s="8"/>
      <c r="I1761" s="8"/>
      <c r="J1761" s="68"/>
      <c r="K1761" s="8"/>
      <c r="L1761" s="8"/>
      <c r="M1761" s="69"/>
      <c r="N1761" s="8"/>
      <c r="O1761" s="8"/>
      <c r="P1761" s="48"/>
      <c r="Q1761" s="48"/>
      <c r="R1761" s="8"/>
      <c r="S1761" s="41"/>
      <c r="T1761" s="41"/>
      <c r="U1761" s="61"/>
    </row>
    <row r="1762" spans="1:21" ht="15">
      <c r="A1762" s="41"/>
      <c r="B1762" s="68"/>
      <c r="C1762" s="8"/>
      <c r="D1762" s="8"/>
      <c r="E1762" s="8"/>
      <c r="F1762" s="8"/>
      <c r="G1762" s="8"/>
      <c r="H1762" s="8"/>
      <c r="I1762" s="8"/>
      <c r="J1762" s="68"/>
      <c r="K1762" s="8"/>
      <c r="L1762" s="8"/>
      <c r="M1762" s="69"/>
      <c r="N1762" s="8"/>
      <c r="O1762" s="8"/>
      <c r="P1762" s="48"/>
      <c r="Q1762" s="48"/>
      <c r="R1762" s="8"/>
      <c r="S1762" s="41"/>
      <c r="T1762" s="41"/>
      <c r="U1762" s="61"/>
    </row>
    <row r="1763" spans="1:21" ht="15">
      <c r="A1763" s="41"/>
      <c r="B1763" s="68"/>
      <c r="C1763" s="8"/>
      <c r="D1763" s="8"/>
      <c r="E1763" s="8"/>
      <c r="F1763" s="8"/>
      <c r="G1763" s="8"/>
      <c r="H1763" s="8"/>
      <c r="I1763" s="8"/>
      <c r="J1763" s="68"/>
      <c r="K1763" s="8"/>
      <c r="L1763" s="8"/>
      <c r="M1763" s="69"/>
      <c r="N1763" s="8"/>
      <c r="O1763" s="8"/>
      <c r="P1763" s="48"/>
      <c r="Q1763" s="48"/>
      <c r="R1763" s="8"/>
      <c r="S1763" s="41"/>
      <c r="T1763" s="41"/>
      <c r="U1763" s="61"/>
    </row>
    <row r="1764" spans="1:21" ht="15">
      <c r="A1764" s="41"/>
      <c r="B1764" s="68"/>
      <c r="C1764" s="8"/>
      <c r="D1764" s="8"/>
      <c r="E1764" s="8"/>
      <c r="F1764" s="8"/>
      <c r="G1764" s="8"/>
      <c r="H1764" s="8"/>
      <c r="I1764" s="8"/>
      <c r="J1764" s="68"/>
      <c r="K1764" s="8"/>
      <c r="L1764" s="8"/>
      <c r="M1764" s="69"/>
      <c r="N1764" s="8"/>
      <c r="O1764" s="8"/>
      <c r="P1764" s="48"/>
      <c r="Q1764" s="50"/>
      <c r="R1764" s="8"/>
      <c r="S1764" s="41"/>
      <c r="T1764" s="41"/>
      <c r="U1764" s="61"/>
    </row>
    <row r="1765" spans="1:21" ht="15">
      <c r="A1765" s="41"/>
      <c r="B1765" s="68"/>
      <c r="C1765" s="8"/>
      <c r="D1765" s="8"/>
      <c r="E1765" s="8"/>
      <c r="F1765" s="8"/>
      <c r="G1765" s="8"/>
      <c r="H1765" s="8"/>
      <c r="I1765" s="8"/>
      <c r="J1765" s="68"/>
      <c r="K1765" s="8"/>
      <c r="L1765" s="8"/>
      <c r="M1765" s="69"/>
      <c r="N1765" s="8"/>
      <c r="O1765" s="8"/>
      <c r="P1765" s="48"/>
      <c r="Q1765" s="48"/>
      <c r="R1765" s="8"/>
      <c r="S1765" s="41"/>
      <c r="T1765" s="41"/>
      <c r="U1765" s="61"/>
    </row>
    <row r="1766" spans="1:21" ht="15">
      <c r="A1766" s="41"/>
      <c r="B1766" s="68"/>
      <c r="C1766" s="8"/>
      <c r="D1766" s="8"/>
      <c r="E1766" s="8"/>
      <c r="F1766" s="8"/>
      <c r="G1766" s="8"/>
      <c r="H1766" s="8"/>
      <c r="I1766" s="8"/>
      <c r="J1766" s="68"/>
      <c r="K1766" s="8"/>
      <c r="L1766" s="8"/>
      <c r="M1766" s="69"/>
      <c r="N1766" s="8"/>
      <c r="O1766" s="8"/>
      <c r="P1766" s="48"/>
      <c r="Q1766" s="48"/>
      <c r="R1766" s="8"/>
      <c r="S1766" s="41"/>
      <c r="T1766" s="41"/>
      <c r="U1766" s="61"/>
    </row>
    <row r="1767" spans="1:21" ht="15">
      <c r="A1767" s="41"/>
      <c r="B1767" s="68"/>
      <c r="C1767" s="8"/>
      <c r="D1767" s="8"/>
      <c r="E1767" s="8"/>
      <c r="F1767" s="8"/>
      <c r="G1767" s="8"/>
      <c r="H1767" s="8"/>
      <c r="I1767" s="8"/>
      <c r="J1767" s="68"/>
      <c r="K1767" s="8"/>
      <c r="L1767" s="8"/>
      <c r="M1767" s="69"/>
      <c r="N1767" s="8"/>
      <c r="O1767" s="8"/>
      <c r="P1767" s="48"/>
      <c r="Q1767" s="48"/>
      <c r="R1767" s="8"/>
      <c r="S1767" s="41"/>
      <c r="T1767" s="41"/>
      <c r="U1767" s="61"/>
    </row>
    <row r="1768" spans="1:21" ht="15">
      <c r="A1768" s="41"/>
      <c r="B1768" s="68"/>
      <c r="C1768" s="8"/>
      <c r="D1768" s="8"/>
      <c r="E1768" s="8"/>
      <c r="F1768" s="4"/>
      <c r="G1768" s="8"/>
      <c r="H1768" s="8"/>
      <c r="I1768" s="8"/>
      <c r="J1768" s="68"/>
      <c r="K1768" s="8"/>
      <c r="L1768" s="8"/>
      <c r="M1768" s="69"/>
      <c r="N1768" s="8"/>
      <c r="O1768" s="8"/>
      <c r="P1768" s="48"/>
      <c r="Q1768" s="48"/>
      <c r="R1768" s="8"/>
      <c r="S1768" s="41"/>
      <c r="T1768" s="41"/>
      <c r="U1768" s="61"/>
    </row>
    <row r="1769" spans="1:21" ht="15">
      <c r="A1769" s="41"/>
      <c r="B1769" s="68"/>
      <c r="C1769" s="8"/>
      <c r="D1769" s="8"/>
      <c r="E1769" s="8"/>
      <c r="F1769" s="8"/>
      <c r="G1769" s="8"/>
      <c r="H1769" s="8"/>
      <c r="I1769" s="8"/>
      <c r="J1769" s="68"/>
      <c r="K1769" s="8"/>
      <c r="L1769" s="8"/>
      <c r="M1769" s="69"/>
      <c r="N1769" s="8"/>
      <c r="O1769" s="8"/>
      <c r="P1769" s="48"/>
      <c r="Q1769" s="48"/>
      <c r="R1769" s="8"/>
      <c r="S1769" s="41"/>
      <c r="T1769" s="41"/>
      <c r="U1769" s="61"/>
    </row>
    <row r="1770" spans="1:21" ht="15">
      <c r="A1770" s="41"/>
      <c r="B1770" s="68"/>
      <c r="C1770" s="8"/>
      <c r="D1770" s="8"/>
      <c r="E1770" s="8"/>
      <c r="F1770" s="8"/>
      <c r="G1770" s="8"/>
      <c r="H1770" s="8"/>
      <c r="I1770" s="8"/>
      <c r="J1770" s="68"/>
      <c r="K1770" s="8"/>
      <c r="L1770" s="8"/>
      <c r="M1770" s="69"/>
      <c r="N1770" s="8"/>
      <c r="O1770" s="8"/>
      <c r="P1770" s="48"/>
      <c r="Q1770" s="48"/>
      <c r="R1770" s="8"/>
      <c r="S1770" s="41"/>
      <c r="T1770" s="41"/>
      <c r="U1770" s="61"/>
    </row>
    <row r="1771" spans="1:21" ht="15">
      <c r="A1771" s="41"/>
      <c r="B1771" s="68"/>
      <c r="C1771" s="4"/>
      <c r="D1771" s="8"/>
      <c r="E1771" s="4"/>
      <c r="F1771" s="8"/>
      <c r="G1771" s="8"/>
      <c r="H1771" s="8"/>
      <c r="I1771" s="8"/>
      <c r="J1771" s="68"/>
      <c r="K1771" s="8"/>
      <c r="L1771" s="8"/>
      <c r="M1771" s="69"/>
      <c r="N1771" s="8"/>
      <c r="O1771" s="8"/>
      <c r="P1771" s="48"/>
      <c r="Q1771" s="48"/>
      <c r="R1771" s="8"/>
      <c r="S1771" s="41"/>
      <c r="T1771" s="41"/>
      <c r="U1771" s="61"/>
    </row>
    <row r="1772" spans="1:21" ht="15">
      <c r="A1772" s="41"/>
      <c r="B1772" s="68"/>
      <c r="C1772" s="4"/>
      <c r="D1772" s="8"/>
      <c r="E1772" s="4"/>
      <c r="F1772" s="8"/>
      <c r="G1772" s="8"/>
      <c r="H1772" s="8"/>
      <c r="I1772" s="8"/>
      <c r="J1772" s="68"/>
      <c r="K1772" s="8"/>
      <c r="L1772" s="8"/>
      <c r="M1772" s="69"/>
      <c r="N1772" s="8"/>
      <c r="O1772" s="8"/>
      <c r="P1772" s="48"/>
      <c r="Q1772" s="48"/>
      <c r="R1772" s="8"/>
      <c r="S1772" s="41"/>
      <c r="T1772" s="41"/>
      <c r="U1772" s="61"/>
    </row>
    <row r="1773" spans="1:21" ht="15">
      <c r="A1773" s="41"/>
      <c r="B1773" s="68"/>
      <c r="C1773" s="4"/>
      <c r="D1773" s="8"/>
      <c r="E1773" s="8"/>
      <c r="F1773" s="8"/>
      <c r="G1773" s="8"/>
      <c r="H1773" s="8"/>
      <c r="I1773" s="8"/>
      <c r="J1773" s="68"/>
      <c r="K1773" s="8"/>
      <c r="L1773" s="8"/>
      <c r="M1773" s="69"/>
      <c r="N1773" s="8"/>
      <c r="O1773" s="8"/>
      <c r="P1773" s="48"/>
      <c r="Q1773" s="48"/>
      <c r="R1773" s="8"/>
      <c r="S1773" s="41"/>
      <c r="T1773" s="41"/>
      <c r="U1773" s="61"/>
    </row>
    <row r="1774" spans="1:21" ht="15">
      <c r="A1774" s="41"/>
      <c r="B1774" s="68"/>
      <c r="C1774" s="8"/>
      <c r="D1774" s="8"/>
      <c r="E1774" s="8"/>
      <c r="F1774" s="8"/>
      <c r="G1774" s="8"/>
      <c r="H1774" s="8"/>
      <c r="I1774" s="8"/>
      <c r="J1774" s="68"/>
      <c r="K1774" s="8"/>
      <c r="L1774" s="8"/>
      <c r="M1774" s="69"/>
      <c r="N1774" s="8"/>
      <c r="O1774" s="8"/>
      <c r="P1774" s="48"/>
      <c r="Q1774" s="48"/>
      <c r="R1774" s="8"/>
      <c r="S1774" s="41"/>
      <c r="T1774" s="41"/>
      <c r="U1774" s="61"/>
    </row>
    <row r="1775" spans="1:21" ht="15">
      <c r="A1775" s="41"/>
      <c r="B1775" s="68"/>
      <c r="C1775" s="8"/>
      <c r="D1775" s="8"/>
      <c r="E1775" s="8"/>
      <c r="F1775" s="8"/>
      <c r="G1775" s="8"/>
      <c r="H1775" s="8"/>
      <c r="I1775" s="8"/>
      <c r="J1775" s="68"/>
      <c r="K1775" s="8"/>
      <c r="L1775" s="8"/>
      <c r="M1775" s="69"/>
      <c r="N1775" s="8"/>
      <c r="O1775" s="8"/>
      <c r="P1775" s="48"/>
      <c r="Q1775" s="48"/>
      <c r="R1775" s="8"/>
      <c r="S1775" s="41"/>
      <c r="T1775" s="41"/>
      <c r="U1775" s="61"/>
    </row>
    <row r="1776" spans="1:21" ht="15">
      <c r="A1776" s="41"/>
      <c r="B1776" s="68"/>
      <c r="C1776" s="8"/>
      <c r="D1776" s="8"/>
      <c r="E1776" s="8"/>
      <c r="F1776" s="8"/>
      <c r="G1776" s="8"/>
      <c r="H1776" s="8"/>
      <c r="I1776" s="8"/>
      <c r="J1776" s="68"/>
      <c r="K1776" s="8"/>
      <c r="L1776" s="8"/>
      <c r="M1776" s="69"/>
      <c r="N1776" s="8"/>
      <c r="O1776" s="8"/>
      <c r="P1776" s="48"/>
      <c r="Q1776" s="48"/>
      <c r="R1776" s="8"/>
      <c r="S1776" s="41"/>
      <c r="T1776" s="41"/>
      <c r="U1776" s="61"/>
    </row>
    <row r="1777" spans="1:21" ht="15">
      <c r="A1777" s="41"/>
      <c r="B1777" s="68"/>
      <c r="C1777" s="4"/>
      <c r="D1777" s="8"/>
      <c r="E1777" s="4"/>
      <c r="F1777" s="8"/>
      <c r="G1777" s="8"/>
      <c r="H1777" s="8"/>
      <c r="I1777" s="8"/>
      <c r="J1777" s="68"/>
      <c r="K1777" s="8"/>
      <c r="L1777" s="8"/>
      <c r="M1777" s="69"/>
      <c r="N1777" s="8"/>
      <c r="O1777" s="8"/>
      <c r="P1777" s="48"/>
      <c r="Q1777" s="48"/>
      <c r="R1777" s="8"/>
      <c r="S1777" s="41"/>
      <c r="T1777" s="41"/>
      <c r="U1777" s="61"/>
    </row>
    <row r="1778" spans="1:21" ht="15">
      <c r="A1778" s="41"/>
      <c r="B1778" s="68"/>
      <c r="C1778" s="4"/>
      <c r="D1778" s="8"/>
      <c r="E1778" s="4"/>
      <c r="F1778" s="8"/>
      <c r="G1778" s="8"/>
      <c r="H1778" s="8"/>
      <c r="I1778" s="8"/>
      <c r="J1778" s="68"/>
      <c r="K1778" s="8"/>
      <c r="L1778" s="8"/>
      <c r="M1778" s="69"/>
      <c r="N1778" s="8"/>
      <c r="O1778" s="8"/>
      <c r="P1778" s="48"/>
      <c r="Q1778" s="48"/>
      <c r="R1778" s="8"/>
      <c r="S1778" s="41"/>
      <c r="T1778" s="41"/>
      <c r="U1778" s="61"/>
    </row>
    <row r="1779" spans="1:21" ht="15">
      <c r="A1779" s="41"/>
      <c r="B1779" s="68"/>
      <c r="C1779" s="4"/>
      <c r="D1779" s="8"/>
      <c r="E1779" s="8"/>
      <c r="F1779" s="8"/>
      <c r="G1779" s="8"/>
      <c r="H1779" s="8"/>
      <c r="I1779" s="8"/>
      <c r="J1779" s="68"/>
      <c r="K1779" s="8"/>
      <c r="L1779" s="8"/>
      <c r="M1779" s="69"/>
      <c r="N1779" s="8"/>
      <c r="O1779" s="8"/>
      <c r="P1779" s="48"/>
      <c r="Q1779" s="48"/>
      <c r="R1779" s="8"/>
      <c r="S1779" s="41"/>
      <c r="T1779" s="41"/>
      <c r="U1779" s="61"/>
    </row>
    <row r="1780" spans="1:21" ht="15">
      <c r="A1780" s="41"/>
      <c r="B1780" s="68"/>
      <c r="C1780" s="8"/>
      <c r="D1780" s="8"/>
      <c r="E1780" s="8"/>
      <c r="F1780" s="8"/>
      <c r="G1780" s="8"/>
      <c r="H1780" s="8"/>
      <c r="I1780" s="8"/>
      <c r="J1780" s="68"/>
      <c r="K1780" s="8"/>
      <c r="L1780" s="8"/>
      <c r="M1780" s="69"/>
      <c r="N1780" s="8"/>
      <c r="O1780" s="8"/>
      <c r="P1780" s="48"/>
      <c r="Q1780" s="48"/>
      <c r="R1780" s="8"/>
      <c r="S1780" s="41"/>
      <c r="T1780" s="41"/>
      <c r="U1780" s="61"/>
    </row>
    <row r="1781" spans="1:21" ht="15">
      <c r="A1781" s="41"/>
      <c r="B1781" s="68"/>
      <c r="C1781" s="8"/>
      <c r="D1781" s="8"/>
      <c r="E1781" s="8"/>
      <c r="F1781" s="8"/>
      <c r="G1781" s="8"/>
      <c r="H1781" s="8"/>
      <c r="I1781" s="8"/>
      <c r="J1781" s="68"/>
      <c r="K1781" s="8"/>
      <c r="L1781" s="8"/>
      <c r="M1781" s="69"/>
      <c r="N1781" s="8"/>
      <c r="O1781" s="8"/>
      <c r="P1781" s="48"/>
      <c r="Q1781" s="50"/>
      <c r="R1781" s="8"/>
      <c r="S1781" s="41"/>
      <c r="T1781" s="41"/>
      <c r="U1781" s="61"/>
    </row>
    <row r="1782" spans="1:21" ht="15">
      <c r="A1782" s="41"/>
      <c r="B1782" s="68"/>
      <c r="C1782" s="8"/>
      <c r="D1782" s="8"/>
      <c r="E1782" s="8"/>
      <c r="F1782" s="8"/>
      <c r="G1782" s="8"/>
      <c r="H1782" s="8"/>
      <c r="I1782" s="8"/>
      <c r="J1782" s="68"/>
      <c r="K1782" s="8"/>
      <c r="L1782" s="8"/>
      <c r="M1782" s="69"/>
      <c r="N1782" s="8"/>
      <c r="O1782" s="8"/>
      <c r="P1782" s="48"/>
      <c r="Q1782" s="48"/>
      <c r="R1782" s="8"/>
      <c r="S1782" s="41"/>
      <c r="T1782" s="41"/>
      <c r="U1782" s="61"/>
    </row>
    <row r="1783" spans="1:21" ht="15">
      <c r="A1783" s="41"/>
      <c r="B1783" s="68"/>
      <c r="C1783" s="8"/>
      <c r="D1783" s="8"/>
      <c r="E1783" s="8"/>
      <c r="F1783" s="8"/>
      <c r="G1783" s="8"/>
      <c r="H1783" s="8"/>
      <c r="I1783" s="8"/>
      <c r="J1783" s="68"/>
      <c r="K1783" s="8"/>
      <c r="L1783" s="8"/>
      <c r="M1783" s="69"/>
      <c r="N1783" s="8"/>
      <c r="O1783" s="8"/>
      <c r="P1783" s="48"/>
      <c r="Q1783" s="48"/>
      <c r="R1783" s="8"/>
      <c r="S1783" s="41"/>
      <c r="T1783" s="41"/>
      <c r="U1783" s="61"/>
    </row>
    <row r="1784" spans="1:21" ht="15">
      <c r="A1784" s="41"/>
      <c r="B1784" s="68"/>
      <c r="C1784" s="8"/>
      <c r="D1784" s="8"/>
      <c r="E1784" s="8"/>
      <c r="F1784" s="8"/>
      <c r="G1784" s="8"/>
      <c r="H1784" s="8"/>
      <c r="I1784" s="8"/>
      <c r="J1784" s="68"/>
      <c r="K1784" s="8"/>
      <c r="L1784" s="8"/>
      <c r="M1784" s="69"/>
      <c r="N1784" s="8"/>
      <c r="O1784" s="8"/>
      <c r="P1784" s="48"/>
      <c r="Q1784" s="48"/>
      <c r="R1784" s="8"/>
      <c r="S1784" s="41"/>
      <c r="T1784" s="41"/>
      <c r="U1784" s="61"/>
    </row>
    <row r="1785" spans="1:21" ht="15">
      <c r="A1785" s="41"/>
      <c r="B1785" s="68"/>
      <c r="C1785" s="8"/>
      <c r="D1785" s="8"/>
      <c r="E1785" s="8"/>
      <c r="F1785" s="8"/>
      <c r="G1785" s="8"/>
      <c r="H1785" s="8"/>
      <c r="I1785" s="8"/>
      <c r="J1785" s="68"/>
      <c r="K1785" s="8"/>
      <c r="L1785" s="8"/>
      <c r="M1785" s="69"/>
      <c r="N1785" s="8"/>
      <c r="O1785" s="8"/>
      <c r="P1785" s="48"/>
      <c r="Q1785" s="48"/>
      <c r="R1785" s="8"/>
      <c r="S1785" s="41"/>
      <c r="T1785" s="41"/>
      <c r="U1785" s="61"/>
    </row>
    <row r="1786" spans="1:21" ht="15">
      <c r="A1786" s="41"/>
      <c r="B1786" s="68"/>
      <c r="C1786" s="8"/>
      <c r="D1786" s="8"/>
      <c r="E1786" s="8"/>
      <c r="F1786" s="8"/>
      <c r="G1786" s="8"/>
      <c r="H1786" s="8"/>
      <c r="I1786" s="8"/>
      <c r="J1786" s="68"/>
      <c r="K1786" s="8"/>
      <c r="L1786" s="8"/>
      <c r="M1786" s="69"/>
      <c r="N1786" s="8"/>
      <c r="O1786" s="8"/>
      <c r="P1786" s="48"/>
      <c r="Q1786" s="48"/>
      <c r="R1786" s="8"/>
      <c r="S1786" s="41"/>
      <c r="T1786" s="41"/>
      <c r="U1786" s="61"/>
    </row>
    <row r="1787" spans="1:21" ht="15">
      <c r="A1787" s="41"/>
      <c r="B1787" s="68"/>
      <c r="C1787" s="8"/>
      <c r="D1787" s="8"/>
      <c r="E1787" s="8"/>
      <c r="F1787" s="8"/>
      <c r="G1787" s="8"/>
      <c r="H1787" s="8"/>
      <c r="I1787" s="8"/>
      <c r="J1787" s="68"/>
      <c r="K1787" s="8"/>
      <c r="L1787" s="8"/>
      <c r="M1787" s="69"/>
      <c r="N1787" s="8"/>
      <c r="O1787" s="8"/>
      <c r="P1787" s="48"/>
      <c r="Q1787" s="48"/>
      <c r="R1787" s="8"/>
      <c r="S1787" s="41"/>
      <c r="T1787" s="41"/>
      <c r="U1787" s="61"/>
    </row>
    <row r="1788" spans="1:21" ht="15">
      <c r="A1788" s="41"/>
      <c r="B1788" s="68"/>
      <c r="C1788" s="8"/>
      <c r="D1788" s="8"/>
      <c r="E1788" s="8"/>
      <c r="F1788" s="8"/>
      <c r="G1788" s="8"/>
      <c r="H1788" s="8"/>
      <c r="I1788" s="8"/>
      <c r="J1788" s="68"/>
      <c r="K1788" s="8"/>
      <c r="L1788" s="8"/>
      <c r="M1788" s="69"/>
      <c r="N1788" s="8"/>
      <c r="O1788" s="8"/>
      <c r="P1788" s="48"/>
      <c r="Q1788" s="48"/>
      <c r="R1788" s="8"/>
      <c r="S1788" s="41"/>
      <c r="T1788" s="41"/>
      <c r="U1788" s="61"/>
    </row>
    <row r="1789" spans="1:21" ht="15">
      <c r="A1789" s="41"/>
      <c r="B1789" s="68"/>
      <c r="C1789" s="8"/>
      <c r="D1789" s="8"/>
      <c r="E1789" s="8"/>
      <c r="F1789" s="8"/>
      <c r="G1789" s="8"/>
      <c r="H1789" s="8"/>
      <c r="I1789" s="8"/>
      <c r="J1789" s="68"/>
      <c r="K1789" s="8"/>
      <c r="L1789" s="8"/>
      <c r="M1789" s="69"/>
      <c r="N1789" s="8"/>
      <c r="O1789" s="8"/>
      <c r="P1789" s="48"/>
      <c r="Q1789" s="48"/>
      <c r="R1789" s="8"/>
      <c r="S1789" s="41"/>
      <c r="T1789" s="41"/>
      <c r="U1789" s="61"/>
    </row>
    <row r="1790" spans="1:21" ht="15">
      <c r="A1790" s="41"/>
      <c r="B1790" s="68"/>
      <c r="C1790" s="8"/>
      <c r="D1790" s="8"/>
      <c r="E1790" s="8"/>
      <c r="F1790" s="8"/>
      <c r="G1790" s="8"/>
      <c r="H1790" s="8"/>
      <c r="I1790" s="8"/>
      <c r="J1790" s="68"/>
      <c r="K1790" s="8"/>
      <c r="L1790" s="8"/>
      <c r="M1790" s="69"/>
      <c r="N1790" s="8"/>
      <c r="O1790" s="8"/>
      <c r="P1790" s="48"/>
      <c r="Q1790" s="48"/>
      <c r="R1790" s="8"/>
      <c r="S1790" s="41"/>
      <c r="T1790" s="41"/>
      <c r="U1790" s="61"/>
    </row>
    <row r="1791" spans="1:21" ht="15">
      <c r="A1791" s="41"/>
      <c r="B1791" s="68"/>
      <c r="C1791" s="8"/>
      <c r="D1791" s="8"/>
      <c r="E1791" s="8"/>
      <c r="F1791" s="8"/>
      <c r="G1791" s="8"/>
      <c r="H1791" s="8"/>
      <c r="I1791" s="8"/>
      <c r="J1791" s="68"/>
      <c r="K1791" s="8"/>
      <c r="L1791" s="8"/>
      <c r="M1791" s="69"/>
      <c r="N1791" s="8"/>
      <c r="O1791" s="8"/>
      <c r="P1791" s="48"/>
      <c r="Q1791" s="48"/>
      <c r="R1791" s="8"/>
      <c r="S1791" s="41"/>
      <c r="T1791" s="41"/>
      <c r="U1791" s="61"/>
    </row>
    <row r="1792" spans="1:21" ht="15">
      <c r="A1792" s="41"/>
      <c r="B1792" s="68"/>
      <c r="C1792" s="8"/>
      <c r="D1792" s="8"/>
      <c r="E1792" s="8"/>
      <c r="F1792" s="8"/>
      <c r="G1792" s="8"/>
      <c r="H1792" s="8"/>
      <c r="I1792" s="8"/>
      <c r="J1792" s="68"/>
      <c r="K1792" s="8"/>
      <c r="L1792" s="8"/>
      <c r="M1792" s="69"/>
      <c r="N1792" s="8"/>
      <c r="O1792" s="8"/>
      <c r="P1792" s="48"/>
      <c r="Q1792" s="48"/>
      <c r="R1792" s="8"/>
      <c r="S1792" s="41"/>
      <c r="T1792" s="41"/>
      <c r="U1792" s="61"/>
    </row>
    <row r="1793" spans="1:21" ht="15">
      <c r="A1793" s="41"/>
      <c r="B1793" s="68"/>
      <c r="C1793" s="8"/>
      <c r="D1793" s="8"/>
      <c r="E1793" s="8"/>
      <c r="F1793" s="8"/>
      <c r="G1793" s="8"/>
      <c r="H1793" s="8"/>
      <c r="I1793" s="8"/>
      <c r="J1793" s="68"/>
      <c r="K1793" s="8"/>
      <c r="L1793" s="8"/>
      <c r="M1793" s="69"/>
      <c r="N1793" s="8"/>
      <c r="O1793" s="8"/>
      <c r="P1793" s="48"/>
      <c r="Q1793" s="48"/>
      <c r="R1793" s="8"/>
      <c r="S1793" s="41"/>
      <c r="T1793" s="41"/>
      <c r="U1793" s="61"/>
    </row>
    <row r="1794" spans="1:21" ht="15">
      <c r="A1794" s="41"/>
      <c r="B1794" s="68"/>
      <c r="C1794" s="8"/>
      <c r="D1794" s="8"/>
      <c r="E1794" s="8"/>
      <c r="F1794" s="8"/>
      <c r="G1794" s="8"/>
      <c r="H1794" s="8"/>
      <c r="I1794" s="8"/>
      <c r="J1794" s="68"/>
      <c r="K1794" s="8"/>
      <c r="L1794" s="8"/>
      <c r="M1794" s="69"/>
      <c r="N1794" s="8"/>
      <c r="O1794" s="8"/>
      <c r="P1794" s="48"/>
      <c r="Q1794" s="48"/>
      <c r="R1794" s="8"/>
      <c r="S1794" s="41"/>
      <c r="T1794" s="41"/>
      <c r="U1794" s="61"/>
    </row>
    <row r="1795" spans="1:21" ht="15">
      <c r="A1795" s="41"/>
      <c r="B1795" s="68"/>
      <c r="C1795" s="8"/>
      <c r="D1795" s="8"/>
      <c r="E1795" s="8"/>
      <c r="F1795" s="8"/>
      <c r="G1795" s="8"/>
      <c r="H1795" s="8"/>
      <c r="I1795" s="8"/>
      <c r="J1795" s="68"/>
      <c r="K1795" s="8"/>
      <c r="L1795" s="8"/>
      <c r="M1795" s="69"/>
      <c r="N1795" s="8"/>
      <c r="O1795" s="8"/>
      <c r="P1795" s="48"/>
      <c r="Q1795" s="48"/>
      <c r="R1795" s="8"/>
      <c r="S1795" s="41"/>
      <c r="T1795" s="41"/>
      <c r="U1795" s="61"/>
    </row>
    <row r="1796" spans="1:21" ht="15">
      <c r="A1796" s="41"/>
      <c r="B1796" s="68"/>
      <c r="C1796" s="8"/>
      <c r="D1796" s="8"/>
      <c r="E1796" s="8"/>
      <c r="F1796" s="8"/>
      <c r="G1796" s="8"/>
      <c r="H1796" s="8"/>
      <c r="I1796" s="8"/>
      <c r="J1796" s="68"/>
      <c r="K1796" s="8"/>
      <c r="L1796" s="8"/>
      <c r="M1796" s="69"/>
      <c r="N1796" s="8"/>
      <c r="O1796" s="8"/>
      <c r="P1796" s="48"/>
      <c r="Q1796" s="48"/>
      <c r="R1796" s="8"/>
      <c r="S1796" s="41"/>
      <c r="T1796" s="41"/>
      <c r="U1796" s="61"/>
    </row>
    <row r="1797" spans="1:21" ht="15">
      <c r="A1797" s="41"/>
      <c r="B1797" s="68"/>
      <c r="C1797" s="8"/>
      <c r="D1797" s="8"/>
      <c r="E1797" s="8"/>
      <c r="F1797" s="8"/>
      <c r="G1797" s="8"/>
      <c r="H1797" s="8"/>
      <c r="I1797" s="8"/>
      <c r="J1797" s="68"/>
      <c r="K1797" s="8"/>
      <c r="L1797" s="8"/>
      <c r="M1797" s="69"/>
      <c r="N1797" s="8"/>
      <c r="O1797" s="8"/>
      <c r="P1797" s="48"/>
      <c r="Q1797" s="48"/>
      <c r="R1797" s="8"/>
      <c r="S1797" s="41"/>
      <c r="T1797" s="41"/>
      <c r="U1797" s="61"/>
    </row>
    <row r="1798" spans="1:21" ht="15">
      <c r="A1798" s="41"/>
      <c r="B1798" s="68"/>
      <c r="C1798" s="8"/>
      <c r="D1798" s="8"/>
      <c r="E1798" s="8"/>
      <c r="F1798" s="8"/>
      <c r="G1798" s="8"/>
      <c r="H1798" s="8"/>
      <c r="I1798" s="8"/>
      <c r="J1798" s="68"/>
      <c r="K1798" s="8"/>
      <c r="L1798" s="8"/>
      <c r="M1798" s="69"/>
      <c r="N1798" s="8"/>
      <c r="O1798" s="8"/>
      <c r="P1798" s="48"/>
      <c r="Q1798" s="48"/>
      <c r="R1798" s="8"/>
      <c r="S1798" s="41"/>
      <c r="T1798" s="41"/>
      <c r="U1798" s="61"/>
    </row>
    <row r="1799" spans="1:21" ht="15">
      <c r="A1799" s="41"/>
      <c r="B1799" s="68"/>
      <c r="C1799" s="8"/>
      <c r="D1799" s="8"/>
      <c r="E1799" s="8"/>
      <c r="F1799" s="8"/>
      <c r="G1799" s="8"/>
      <c r="H1799" s="8"/>
      <c r="I1799" s="8"/>
      <c r="J1799" s="68"/>
      <c r="K1799" s="8"/>
      <c r="L1799" s="8"/>
      <c r="M1799" s="69"/>
      <c r="N1799" s="8"/>
      <c r="O1799" s="8"/>
      <c r="P1799" s="48"/>
      <c r="Q1799" s="48"/>
      <c r="R1799" s="8"/>
      <c r="S1799" s="41"/>
      <c r="T1799" s="41"/>
      <c r="U1799" s="61"/>
    </row>
    <row r="1800" spans="1:21" ht="15">
      <c r="A1800" s="41"/>
      <c r="B1800" s="68"/>
      <c r="C1800" s="8"/>
      <c r="D1800" s="8"/>
      <c r="E1800" s="8"/>
      <c r="F1800" s="8"/>
      <c r="G1800" s="8"/>
      <c r="H1800" s="8"/>
      <c r="I1800" s="8"/>
      <c r="J1800" s="68"/>
      <c r="K1800" s="8"/>
      <c r="L1800" s="8"/>
      <c r="M1800" s="69"/>
      <c r="N1800" s="8"/>
      <c r="O1800" s="8"/>
      <c r="P1800" s="48"/>
      <c r="Q1800" s="48"/>
      <c r="R1800" s="8"/>
      <c r="S1800" s="41"/>
      <c r="T1800" s="41"/>
      <c r="U1800" s="61"/>
    </row>
    <row r="1801" spans="1:21" ht="15">
      <c r="A1801" s="41"/>
      <c r="B1801" s="68"/>
      <c r="C1801" s="8"/>
      <c r="D1801" s="8"/>
      <c r="E1801" s="8"/>
      <c r="F1801" s="8"/>
      <c r="G1801" s="8"/>
      <c r="H1801" s="8"/>
      <c r="I1801" s="8"/>
      <c r="J1801" s="68"/>
      <c r="K1801" s="8"/>
      <c r="L1801" s="8"/>
      <c r="M1801" s="69"/>
      <c r="N1801" s="8"/>
      <c r="O1801" s="8"/>
      <c r="P1801" s="48"/>
      <c r="Q1801" s="48"/>
      <c r="R1801" s="8"/>
      <c r="S1801" s="41"/>
      <c r="T1801" s="41"/>
      <c r="U1801" s="61"/>
    </row>
    <row r="1802" spans="1:21" ht="15">
      <c r="A1802" s="41"/>
      <c r="B1802" s="68"/>
      <c r="C1802" s="8"/>
      <c r="D1802" s="8"/>
      <c r="E1802" s="8"/>
      <c r="F1802" s="8"/>
      <c r="G1802" s="8"/>
      <c r="H1802" s="8"/>
      <c r="I1802" s="8"/>
      <c r="J1802" s="68"/>
      <c r="K1802" s="8"/>
      <c r="L1802" s="8"/>
      <c r="M1802" s="69"/>
      <c r="N1802" s="8"/>
      <c r="O1802" s="8"/>
      <c r="P1802" s="48"/>
      <c r="Q1802" s="48"/>
      <c r="R1802" s="8"/>
      <c r="S1802" s="41"/>
      <c r="T1802" s="41"/>
      <c r="U1802" s="61"/>
    </row>
    <row r="1803" spans="1:21" ht="15">
      <c r="A1803" s="41"/>
      <c r="B1803" s="68"/>
      <c r="C1803" s="8"/>
      <c r="D1803" s="8"/>
      <c r="E1803" s="8"/>
      <c r="F1803" s="8"/>
      <c r="G1803" s="8"/>
      <c r="H1803" s="8"/>
      <c r="I1803" s="8"/>
      <c r="J1803" s="68"/>
      <c r="K1803" s="8"/>
      <c r="L1803" s="8"/>
      <c r="M1803" s="69"/>
      <c r="N1803" s="8"/>
      <c r="O1803" s="8"/>
      <c r="P1803" s="48"/>
      <c r="Q1803" s="48"/>
      <c r="R1803" s="8"/>
      <c r="S1803" s="41"/>
      <c r="T1803" s="41"/>
      <c r="U1803" s="61"/>
    </row>
    <row r="1804" spans="1:21" ht="15">
      <c r="A1804" s="41"/>
      <c r="B1804" s="68"/>
      <c r="C1804" s="8"/>
      <c r="D1804" s="8"/>
      <c r="E1804" s="8"/>
      <c r="F1804" s="8"/>
      <c r="G1804" s="8"/>
      <c r="H1804" s="8"/>
      <c r="I1804" s="8"/>
      <c r="J1804" s="68"/>
      <c r="K1804" s="8"/>
      <c r="L1804" s="8"/>
      <c r="M1804" s="69"/>
      <c r="N1804" s="8"/>
      <c r="O1804" s="8"/>
      <c r="P1804" s="48"/>
      <c r="Q1804" s="48"/>
      <c r="R1804" s="8"/>
      <c r="S1804" s="41"/>
      <c r="T1804" s="41"/>
      <c r="U1804" s="61"/>
    </row>
    <row r="1805" spans="1:21" ht="15">
      <c r="A1805" s="41"/>
      <c r="B1805" s="68"/>
      <c r="C1805" s="8"/>
      <c r="D1805" s="8"/>
      <c r="E1805" s="40"/>
      <c r="F1805" s="8"/>
      <c r="G1805" s="8"/>
      <c r="H1805" s="8"/>
      <c r="I1805" s="8"/>
      <c r="J1805" s="68"/>
      <c r="K1805" s="8"/>
      <c r="L1805" s="8"/>
      <c r="M1805" s="69"/>
      <c r="N1805" s="8"/>
      <c r="O1805" s="8"/>
      <c r="P1805" s="48"/>
      <c r="Q1805" s="48"/>
      <c r="R1805" s="8"/>
      <c r="S1805" s="41"/>
      <c r="T1805" s="41"/>
      <c r="U1805" s="61"/>
    </row>
    <row r="1806" spans="1:21" ht="15">
      <c r="A1806" s="41"/>
      <c r="B1806" s="68"/>
      <c r="C1806" s="8"/>
      <c r="D1806" s="8"/>
      <c r="E1806" s="8"/>
      <c r="F1806" s="8"/>
      <c r="G1806" s="8"/>
      <c r="H1806" s="8"/>
      <c r="I1806" s="8"/>
      <c r="J1806" s="68"/>
      <c r="K1806" s="8"/>
      <c r="L1806" s="8"/>
      <c r="M1806" s="69"/>
      <c r="N1806" s="8"/>
      <c r="O1806" s="8"/>
      <c r="P1806" s="48"/>
      <c r="Q1806" s="48"/>
      <c r="R1806" s="8"/>
      <c r="S1806" s="41"/>
      <c r="T1806" s="41"/>
      <c r="U1806" s="61"/>
    </row>
    <row r="1807" spans="1:21" ht="15">
      <c r="A1807" s="41"/>
      <c r="B1807" s="68"/>
      <c r="C1807" s="8"/>
      <c r="D1807" s="8"/>
      <c r="E1807" s="8"/>
      <c r="F1807" s="8"/>
      <c r="G1807" s="8"/>
      <c r="H1807" s="8"/>
      <c r="I1807" s="8"/>
      <c r="J1807" s="68"/>
      <c r="K1807" s="8"/>
      <c r="L1807" s="8"/>
      <c r="M1807" s="69"/>
      <c r="N1807" s="8"/>
      <c r="O1807" s="8"/>
      <c r="P1807" s="48"/>
      <c r="Q1807" s="48"/>
      <c r="R1807" s="8"/>
      <c r="S1807" s="41"/>
      <c r="T1807" s="41"/>
      <c r="U1807" s="61"/>
    </row>
    <row r="1808" spans="1:21" ht="15">
      <c r="A1808" s="41"/>
      <c r="B1808" s="68"/>
      <c r="C1808" s="8"/>
      <c r="D1808" s="8"/>
      <c r="E1808" s="8"/>
      <c r="F1808" s="8"/>
      <c r="G1808" s="8"/>
      <c r="H1808" s="8"/>
      <c r="I1808" s="8"/>
      <c r="J1808" s="68"/>
      <c r="K1808" s="8"/>
      <c r="L1808" s="8"/>
      <c r="M1808" s="69"/>
      <c r="N1808" s="8"/>
      <c r="O1808" s="8"/>
      <c r="P1808" s="48"/>
      <c r="Q1808" s="48"/>
      <c r="R1808" s="8"/>
      <c r="S1808" s="41"/>
      <c r="T1808" s="41"/>
      <c r="U1808" s="61"/>
    </row>
    <row r="1809" spans="1:21" ht="15">
      <c r="A1809" s="41"/>
      <c r="B1809" s="68"/>
      <c r="C1809" s="8"/>
      <c r="D1809" s="8"/>
      <c r="E1809" s="8"/>
      <c r="F1809" s="8"/>
      <c r="G1809" s="8"/>
      <c r="H1809" s="8"/>
      <c r="I1809" s="8"/>
      <c r="J1809" s="68"/>
      <c r="K1809" s="8"/>
      <c r="L1809" s="8"/>
      <c r="M1809" s="69"/>
      <c r="N1809" s="8"/>
      <c r="O1809" s="8"/>
      <c r="P1809" s="48"/>
      <c r="Q1809" s="48"/>
      <c r="R1809" s="8"/>
      <c r="S1809" s="41"/>
      <c r="T1809" s="41"/>
      <c r="U1809" s="61"/>
    </row>
    <row r="1810" spans="1:21" ht="15">
      <c r="A1810" s="41"/>
      <c r="B1810" s="68"/>
      <c r="C1810" s="8"/>
      <c r="D1810" s="8"/>
      <c r="E1810" s="8"/>
      <c r="F1810" s="8"/>
      <c r="G1810" s="8"/>
      <c r="H1810" s="8"/>
      <c r="I1810" s="8"/>
      <c r="J1810" s="68"/>
      <c r="K1810" s="8"/>
      <c r="L1810" s="8"/>
      <c r="M1810" s="69"/>
      <c r="N1810" s="8"/>
      <c r="O1810" s="8"/>
      <c r="P1810" s="48"/>
      <c r="Q1810" s="48"/>
      <c r="R1810" s="8"/>
      <c r="S1810" s="41"/>
      <c r="T1810" s="41"/>
      <c r="U1810" s="61"/>
    </row>
    <row r="1811" spans="1:21" ht="15">
      <c r="A1811" s="41"/>
      <c r="B1811" s="68"/>
      <c r="C1811" s="8"/>
      <c r="D1811" s="8"/>
      <c r="E1811" s="8"/>
      <c r="F1811" s="8"/>
      <c r="G1811" s="8"/>
      <c r="H1811" s="8"/>
      <c r="I1811" s="8"/>
      <c r="J1811" s="68"/>
      <c r="K1811" s="8"/>
      <c r="L1811" s="8"/>
      <c r="M1811" s="69"/>
      <c r="N1811" s="8"/>
      <c r="O1811" s="8"/>
      <c r="P1811" s="48"/>
      <c r="Q1811" s="48"/>
      <c r="R1811" s="8"/>
      <c r="S1811" s="41"/>
      <c r="T1811" s="41"/>
      <c r="U1811" s="61"/>
    </row>
    <row r="1812" spans="1:21" ht="15">
      <c r="A1812" s="41"/>
      <c r="B1812" s="68"/>
      <c r="C1812" s="8"/>
      <c r="D1812" s="8"/>
      <c r="E1812" s="8"/>
      <c r="F1812" s="8"/>
      <c r="G1812" s="8"/>
      <c r="H1812" s="8"/>
      <c r="I1812" s="8"/>
      <c r="J1812" s="68"/>
      <c r="K1812" s="8"/>
      <c r="L1812" s="8"/>
      <c r="M1812" s="69"/>
      <c r="N1812" s="8"/>
      <c r="O1812" s="8"/>
      <c r="P1812" s="48"/>
      <c r="Q1812" s="48"/>
      <c r="R1812" s="8"/>
      <c r="S1812" s="41"/>
      <c r="T1812" s="41"/>
      <c r="U1812" s="61"/>
    </row>
    <row r="1813" spans="1:21" ht="15">
      <c r="A1813" s="41"/>
      <c r="B1813" s="68"/>
      <c r="C1813" s="8"/>
      <c r="D1813" s="8"/>
      <c r="E1813" s="8"/>
      <c r="F1813" s="8"/>
      <c r="G1813" s="8"/>
      <c r="H1813" s="8"/>
      <c r="I1813" s="8"/>
      <c r="J1813" s="68"/>
      <c r="K1813" s="8"/>
      <c r="L1813" s="8"/>
      <c r="M1813" s="69"/>
      <c r="N1813" s="8"/>
      <c r="O1813" s="8"/>
      <c r="P1813" s="48"/>
      <c r="Q1813" s="48"/>
      <c r="R1813" s="8"/>
      <c r="S1813" s="41"/>
      <c r="T1813" s="41"/>
      <c r="U1813" s="61"/>
    </row>
    <row r="1814" spans="1:21" ht="15">
      <c r="A1814" s="41"/>
      <c r="B1814" s="68"/>
      <c r="C1814" s="8"/>
      <c r="D1814" s="8"/>
      <c r="E1814" s="8"/>
      <c r="F1814" s="8"/>
      <c r="G1814" s="8"/>
      <c r="H1814" s="8"/>
      <c r="I1814" s="8"/>
      <c r="J1814" s="68"/>
      <c r="K1814" s="8"/>
      <c r="L1814" s="8"/>
      <c r="M1814" s="69"/>
      <c r="N1814" s="8"/>
      <c r="O1814" s="8"/>
      <c r="P1814" s="48"/>
      <c r="Q1814" s="48"/>
      <c r="R1814" s="8"/>
      <c r="S1814" s="41"/>
      <c r="T1814" s="41"/>
      <c r="U1814" s="61"/>
    </row>
    <row r="1815" spans="1:21" ht="15">
      <c r="A1815" s="41"/>
      <c r="B1815" s="68"/>
      <c r="C1815" s="8"/>
      <c r="D1815" s="8"/>
      <c r="E1815" s="8"/>
      <c r="F1815" s="8"/>
      <c r="G1815" s="8"/>
      <c r="H1815" s="8"/>
      <c r="I1815" s="8"/>
      <c r="J1815" s="68"/>
      <c r="K1815" s="8"/>
      <c r="L1815" s="8"/>
      <c r="M1815" s="69"/>
      <c r="N1815" s="8"/>
      <c r="O1815" s="8"/>
      <c r="P1815" s="48"/>
      <c r="Q1815" s="48"/>
      <c r="R1815" s="8"/>
      <c r="S1815" s="41"/>
      <c r="T1815" s="41"/>
      <c r="U1815" s="61"/>
    </row>
    <row r="1816" spans="1:21" ht="15">
      <c r="A1816" s="41"/>
      <c r="B1816" s="68"/>
      <c r="C1816" s="8"/>
      <c r="D1816" s="8"/>
      <c r="E1816" s="8"/>
      <c r="F1816" s="8"/>
      <c r="G1816" s="8"/>
      <c r="H1816" s="8"/>
      <c r="I1816" s="8"/>
      <c r="J1816" s="68"/>
      <c r="K1816" s="8"/>
      <c r="L1816" s="8"/>
      <c r="M1816" s="69"/>
      <c r="N1816" s="8"/>
      <c r="O1816" s="8"/>
      <c r="P1816" s="48"/>
      <c r="Q1816" s="48"/>
      <c r="R1816" s="8"/>
      <c r="S1816" s="41"/>
      <c r="T1816" s="41"/>
      <c r="U1816" s="61"/>
    </row>
    <row r="1817" spans="1:21" ht="15">
      <c r="A1817" s="41"/>
      <c r="B1817" s="68"/>
      <c r="C1817" s="8"/>
      <c r="D1817" s="8"/>
      <c r="E1817" s="8"/>
      <c r="F1817" s="8"/>
      <c r="G1817" s="8"/>
      <c r="H1817" s="8"/>
      <c r="I1817" s="8"/>
      <c r="J1817" s="68"/>
      <c r="K1817" s="8"/>
      <c r="L1817" s="8"/>
      <c r="M1817" s="69"/>
      <c r="N1817" s="8"/>
      <c r="O1817" s="8"/>
      <c r="P1817" s="48"/>
      <c r="Q1817" s="48"/>
      <c r="R1817" s="8"/>
      <c r="S1817" s="41"/>
      <c r="T1817" s="41"/>
      <c r="U1817" s="61"/>
    </row>
    <row r="1818" spans="1:21" ht="15">
      <c r="A1818" s="41"/>
      <c r="B1818" s="68"/>
      <c r="C1818" s="8"/>
      <c r="D1818" s="8"/>
      <c r="E1818" s="8"/>
      <c r="F1818" s="8"/>
      <c r="G1818" s="8"/>
      <c r="H1818" s="8"/>
      <c r="I1818" s="8"/>
      <c r="J1818" s="68"/>
      <c r="K1818" s="8"/>
      <c r="L1818" s="8"/>
      <c r="M1818" s="69"/>
      <c r="N1818" s="8"/>
      <c r="O1818" s="8"/>
      <c r="P1818" s="48"/>
      <c r="Q1818" s="48"/>
      <c r="R1818" s="8"/>
      <c r="S1818" s="41"/>
      <c r="T1818" s="41"/>
      <c r="U1818" s="61"/>
    </row>
    <row r="1819" spans="1:21" ht="15">
      <c r="A1819" s="41"/>
      <c r="B1819" s="68"/>
      <c r="C1819" s="8"/>
      <c r="D1819" s="8"/>
      <c r="E1819" s="8"/>
      <c r="F1819" s="8"/>
      <c r="G1819" s="8"/>
      <c r="H1819" s="8"/>
      <c r="I1819" s="8"/>
      <c r="J1819" s="68"/>
      <c r="K1819" s="8"/>
      <c r="L1819" s="8"/>
      <c r="M1819" s="69"/>
      <c r="N1819" s="8"/>
      <c r="O1819" s="8"/>
      <c r="P1819" s="48"/>
      <c r="Q1819" s="48"/>
      <c r="R1819" s="8"/>
      <c r="S1819" s="41"/>
      <c r="T1819" s="41"/>
      <c r="U1819" s="61"/>
    </row>
    <row r="1820" spans="1:21" ht="15">
      <c r="A1820" s="41"/>
      <c r="B1820" s="68"/>
      <c r="C1820" s="8"/>
      <c r="D1820" s="8"/>
      <c r="E1820" s="8"/>
      <c r="F1820" s="8"/>
      <c r="G1820" s="8"/>
      <c r="H1820" s="8"/>
      <c r="I1820" s="8"/>
      <c r="J1820" s="68"/>
      <c r="K1820" s="8"/>
      <c r="L1820" s="8"/>
      <c r="M1820" s="69"/>
      <c r="N1820" s="8"/>
      <c r="O1820" s="8"/>
      <c r="P1820" s="48"/>
      <c r="Q1820" s="48"/>
      <c r="R1820" s="8"/>
      <c r="S1820" s="41"/>
      <c r="T1820" s="41"/>
      <c r="U1820" s="61"/>
    </row>
    <row r="1821" spans="1:21" ht="15">
      <c r="A1821" s="41"/>
      <c r="B1821" s="68"/>
      <c r="C1821" s="8"/>
      <c r="D1821" s="8"/>
      <c r="E1821" s="8"/>
      <c r="F1821" s="8"/>
      <c r="G1821" s="8"/>
      <c r="H1821" s="8"/>
      <c r="I1821" s="8"/>
      <c r="J1821" s="68"/>
      <c r="K1821" s="8"/>
      <c r="L1821" s="8"/>
      <c r="M1821" s="69"/>
      <c r="N1821" s="8"/>
      <c r="O1821" s="8"/>
      <c r="P1821" s="48"/>
      <c r="Q1821" s="50"/>
      <c r="R1821" s="8"/>
      <c r="S1821" s="41"/>
      <c r="T1821" s="41"/>
      <c r="U1821" s="61"/>
    </row>
    <row r="1822" spans="1:21" ht="15">
      <c r="A1822" s="41"/>
      <c r="B1822" s="68"/>
      <c r="C1822" s="8"/>
      <c r="D1822" s="8"/>
      <c r="E1822" s="8"/>
      <c r="F1822" s="8"/>
      <c r="G1822" s="8"/>
      <c r="H1822" s="8"/>
      <c r="I1822" s="8"/>
      <c r="J1822" s="68"/>
      <c r="K1822" s="8"/>
      <c r="L1822" s="8"/>
      <c r="M1822" s="69"/>
      <c r="N1822" s="8"/>
      <c r="O1822" s="8"/>
      <c r="P1822" s="48"/>
      <c r="Q1822" s="50"/>
      <c r="R1822" s="8"/>
      <c r="S1822" s="41"/>
      <c r="T1822" s="41"/>
      <c r="U1822" s="61"/>
    </row>
    <row r="1823" spans="1:21" ht="15">
      <c r="A1823" s="41"/>
      <c r="B1823" s="68"/>
      <c r="C1823" s="8"/>
      <c r="D1823" s="8"/>
      <c r="E1823" s="8"/>
      <c r="F1823" s="8"/>
      <c r="G1823" s="8"/>
      <c r="H1823" s="8"/>
      <c r="I1823" s="8"/>
      <c r="J1823" s="68"/>
      <c r="K1823" s="8"/>
      <c r="L1823" s="8"/>
      <c r="M1823" s="69"/>
      <c r="N1823" s="8"/>
      <c r="O1823" s="8"/>
      <c r="P1823" s="48"/>
      <c r="Q1823" s="50"/>
      <c r="R1823" s="8"/>
      <c r="S1823" s="41"/>
      <c r="T1823" s="41"/>
      <c r="U1823" s="61"/>
    </row>
    <row r="1824" spans="1:21" ht="15">
      <c r="A1824" s="41"/>
      <c r="B1824" s="68"/>
      <c r="C1824" s="8"/>
      <c r="D1824" s="8"/>
      <c r="E1824" s="8"/>
      <c r="F1824" s="8"/>
      <c r="G1824" s="8"/>
      <c r="H1824" s="8"/>
      <c r="I1824" s="8"/>
      <c r="J1824" s="68"/>
      <c r="K1824" s="8"/>
      <c r="L1824" s="8"/>
      <c r="M1824" s="69"/>
      <c r="N1824" s="8"/>
      <c r="O1824" s="8"/>
      <c r="P1824" s="48"/>
      <c r="Q1824" s="48"/>
      <c r="R1824" s="8"/>
      <c r="S1824" s="41"/>
      <c r="T1824" s="41"/>
      <c r="U1824" s="61"/>
    </row>
    <row r="1825" spans="1:21" ht="15">
      <c r="A1825" s="41"/>
      <c r="B1825" s="68"/>
      <c r="C1825" s="8"/>
      <c r="D1825" s="8"/>
      <c r="E1825" s="8"/>
      <c r="F1825" s="8"/>
      <c r="G1825" s="8"/>
      <c r="H1825" s="8"/>
      <c r="I1825" s="8"/>
      <c r="J1825" s="68"/>
      <c r="K1825" s="8"/>
      <c r="L1825" s="8"/>
      <c r="M1825" s="69"/>
      <c r="N1825" s="8"/>
      <c r="O1825" s="8"/>
      <c r="P1825" s="48"/>
      <c r="Q1825" s="48"/>
      <c r="R1825" s="8"/>
      <c r="S1825" s="41"/>
      <c r="T1825" s="41"/>
      <c r="U1825" s="61"/>
    </row>
    <row r="1826" spans="1:21" ht="15">
      <c r="A1826" s="41"/>
      <c r="B1826" s="68"/>
      <c r="C1826" s="8"/>
      <c r="D1826" s="8"/>
      <c r="E1826" s="8"/>
      <c r="F1826" s="8"/>
      <c r="G1826" s="8"/>
      <c r="H1826" s="8"/>
      <c r="I1826" s="8"/>
      <c r="J1826" s="68"/>
      <c r="K1826" s="8"/>
      <c r="L1826" s="8"/>
      <c r="M1826" s="69"/>
      <c r="N1826" s="8"/>
      <c r="O1826" s="8"/>
      <c r="P1826" s="48"/>
      <c r="Q1826" s="50"/>
      <c r="R1826" s="8"/>
      <c r="S1826" s="41"/>
      <c r="T1826" s="41"/>
      <c r="U1826" s="61"/>
    </row>
    <row r="1827" spans="1:21" ht="15">
      <c r="A1827" s="41"/>
      <c r="B1827" s="68"/>
      <c r="C1827" s="8"/>
      <c r="D1827" s="8"/>
      <c r="E1827" s="8"/>
      <c r="F1827" s="8"/>
      <c r="G1827" s="8"/>
      <c r="H1827" s="8"/>
      <c r="I1827" s="8"/>
      <c r="J1827" s="68"/>
      <c r="K1827" s="8"/>
      <c r="L1827" s="8"/>
      <c r="M1827" s="69"/>
      <c r="N1827" s="8"/>
      <c r="O1827" s="8"/>
      <c r="P1827" s="48"/>
      <c r="Q1827" s="48"/>
      <c r="R1827" s="8"/>
      <c r="S1827" s="41"/>
      <c r="T1827" s="41"/>
      <c r="U1827" s="61"/>
    </row>
    <row r="1828" spans="1:21" ht="15">
      <c r="A1828" s="41"/>
      <c r="B1828" s="68"/>
      <c r="C1828" s="8"/>
      <c r="D1828" s="8"/>
      <c r="E1828" s="8"/>
      <c r="F1828" s="8"/>
      <c r="G1828" s="8"/>
      <c r="H1828" s="8"/>
      <c r="I1828" s="8"/>
      <c r="J1828" s="68"/>
      <c r="K1828" s="8"/>
      <c r="L1828" s="8"/>
      <c r="M1828" s="69"/>
      <c r="N1828" s="8"/>
      <c r="O1828" s="8"/>
      <c r="P1828" s="48"/>
      <c r="Q1828" s="50"/>
      <c r="R1828" s="8"/>
      <c r="S1828" s="41"/>
      <c r="T1828" s="41"/>
      <c r="U1828" s="61"/>
    </row>
    <row r="1829" spans="1:21" ht="15">
      <c r="A1829" s="41"/>
      <c r="B1829" s="68"/>
      <c r="C1829" s="8"/>
      <c r="D1829" s="8"/>
      <c r="E1829" s="8"/>
      <c r="F1829" s="8"/>
      <c r="G1829" s="8"/>
      <c r="H1829" s="8"/>
      <c r="I1829" s="8"/>
      <c r="J1829" s="68"/>
      <c r="K1829" s="8"/>
      <c r="L1829" s="8"/>
      <c r="M1829" s="69"/>
      <c r="N1829" s="8"/>
      <c r="O1829" s="8"/>
      <c r="P1829" s="48"/>
      <c r="Q1829" s="50"/>
      <c r="R1829" s="8"/>
      <c r="S1829" s="41"/>
      <c r="T1829" s="41"/>
      <c r="U1829" s="61"/>
    </row>
    <row r="1830" spans="1:21" ht="15">
      <c r="A1830" s="41"/>
      <c r="B1830" s="68"/>
      <c r="C1830" s="8"/>
      <c r="D1830" s="8"/>
      <c r="E1830" s="8"/>
      <c r="F1830" s="8"/>
      <c r="G1830" s="8"/>
      <c r="H1830" s="8"/>
      <c r="I1830" s="8"/>
      <c r="J1830" s="68"/>
      <c r="K1830" s="8"/>
      <c r="L1830" s="8"/>
      <c r="M1830" s="69"/>
      <c r="N1830" s="8"/>
      <c r="O1830" s="8"/>
      <c r="P1830" s="48"/>
      <c r="Q1830" s="48"/>
      <c r="R1830" s="8"/>
      <c r="S1830" s="41"/>
      <c r="T1830" s="41"/>
      <c r="U1830" s="61"/>
    </row>
    <row r="1831" spans="1:21" ht="15">
      <c r="A1831" s="41"/>
      <c r="B1831" s="68"/>
      <c r="C1831" s="8"/>
      <c r="D1831" s="8"/>
      <c r="E1831" s="8"/>
      <c r="F1831" s="8"/>
      <c r="G1831" s="8"/>
      <c r="H1831" s="8"/>
      <c r="I1831" s="8"/>
      <c r="J1831" s="68"/>
      <c r="K1831" s="8"/>
      <c r="L1831" s="8"/>
      <c r="M1831" s="69"/>
      <c r="N1831" s="8"/>
      <c r="O1831" s="8"/>
      <c r="P1831" s="48"/>
      <c r="Q1831" s="48"/>
      <c r="R1831" s="8"/>
      <c r="S1831" s="41"/>
      <c r="T1831" s="41"/>
      <c r="U1831" s="61"/>
    </row>
    <row r="1832" spans="1:21" ht="15">
      <c r="A1832" s="41"/>
      <c r="B1832" s="68"/>
      <c r="C1832" s="8"/>
      <c r="D1832" s="8"/>
      <c r="E1832" s="8"/>
      <c r="F1832" s="8"/>
      <c r="G1832" s="8"/>
      <c r="H1832" s="8"/>
      <c r="I1832" s="8"/>
      <c r="J1832" s="68"/>
      <c r="K1832" s="8"/>
      <c r="L1832" s="8"/>
      <c r="M1832" s="69"/>
      <c r="N1832" s="8"/>
      <c r="O1832" s="8"/>
      <c r="P1832" s="48"/>
      <c r="Q1832" s="50"/>
      <c r="R1832" s="8"/>
      <c r="S1832" s="41"/>
      <c r="T1832" s="41"/>
      <c r="U1832" s="61"/>
    </row>
    <row r="1833" spans="1:21" ht="15">
      <c r="A1833" s="41"/>
      <c r="B1833" s="68"/>
      <c r="C1833" s="8"/>
      <c r="D1833" s="8"/>
      <c r="E1833" s="8"/>
      <c r="F1833" s="8"/>
      <c r="G1833" s="8"/>
      <c r="H1833" s="8"/>
      <c r="I1833" s="8"/>
      <c r="J1833" s="68"/>
      <c r="K1833" s="8"/>
      <c r="L1833" s="8"/>
      <c r="M1833" s="69"/>
      <c r="N1833" s="8"/>
      <c r="O1833" s="8"/>
      <c r="P1833" s="48"/>
      <c r="Q1833" s="50"/>
      <c r="R1833" s="8"/>
      <c r="S1833" s="41"/>
      <c r="T1833" s="41"/>
      <c r="U1833" s="61"/>
    </row>
    <row r="1834" spans="1:21" ht="15">
      <c r="A1834" s="41"/>
      <c r="B1834" s="68"/>
      <c r="C1834" s="8"/>
      <c r="D1834" s="8"/>
      <c r="E1834" s="8"/>
      <c r="F1834" s="8"/>
      <c r="G1834" s="8"/>
      <c r="H1834" s="8"/>
      <c r="I1834" s="8"/>
      <c r="J1834" s="68"/>
      <c r="K1834" s="8"/>
      <c r="L1834" s="8"/>
      <c r="M1834" s="69"/>
      <c r="N1834" s="8"/>
      <c r="O1834" s="8"/>
      <c r="P1834" s="48"/>
      <c r="Q1834" s="50"/>
      <c r="R1834" s="8"/>
      <c r="S1834" s="41"/>
      <c r="T1834" s="41"/>
      <c r="U1834" s="61"/>
    </row>
    <row r="1835" spans="1:21" ht="15">
      <c r="A1835" s="41"/>
      <c r="B1835" s="68"/>
      <c r="C1835" s="8"/>
      <c r="D1835" s="8"/>
      <c r="E1835" s="8"/>
      <c r="F1835" s="8"/>
      <c r="G1835" s="8"/>
      <c r="H1835" s="8"/>
      <c r="I1835" s="8"/>
      <c r="J1835" s="68"/>
      <c r="K1835" s="8"/>
      <c r="L1835" s="8"/>
      <c r="M1835" s="69"/>
      <c r="N1835" s="8"/>
      <c r="O1835" s="8"/>
      <c r="P1835" s="48"/>
      <c r="Q1835" s="50"/>
      <c r="R1835" s="8"/>
      <c r="S1835" s="41"/>
      <c r="T1835" s="41"/>
      <c r="U1835" s="61"/>
    </row>
    <row r="1836" spans="1:21" ht="15">
      <c r="A1836" s="41"/>
      <c r="B1836" s="68"/>
      <c r="C1836" s="8"/>
      <c r="D1836" s="8"/>
      <c r="E1836" s="8"/>
      <c r="F1836" s="8"/>
      <c r="G1836" s="8"/>
      <c r="H1836" s="8"/>
      <c r="I1836" s="8"/>
      <c r="J1836" s="68"/>
      <c r="K1836" s="8"/>
      <c r="L1836" s="8"/>
      <c r="M1836" s="69"/>
      <c r="N1836" s="8"/>
      <c r="O1836" s="8"/>
      <c r="P1836" s="48"/>
      <c r="Q1836" s="50"/>
      <c r="R1836" s="8"/>
      <c r="S1836" s="41"/>
      <c r="T1836" s="41"/>
      <c r="U1836" s="61"/>
    </row>
    <row r="1837" spans="1:21" ht="15">
      <c r="A1837" s="41"/>
      <c r="B1837" s="68"/>
      <c r="C1837" s="8"/>
      <c r="D1837" s="8"/>
      <c r="E1837" s="8"/>
      <c r="F1837" s="8"/>
      <c r="G1837" s="8"/>
      <c r="H1837" s="8"/>
      <c r="I1837" s="8"/>
      <c r="J1837" s="68"/>
      <c r="K1837" s="8"/>
      <c r="L1837" s="8"/>
      <c r="M1837" s="69"/>
      <c r="N1837" s="8"/>
      <c r="O1837" s="8"/>
      <c r="P1837" s="48"/>
      <c r="Q1837" s="48"/>
      <c r="R1837" s="8"/>
      <c r="S1837" s="41"/>
      <c r="T1837" s="41"/>
      <c r="U1837" s="61"/>
    </row>
    <row r="1838" spans="1:21" ht="15">
      <c r="A1838" s="41"/>
      <c r="B1838" s="68"/>
      <c r="C1838" s="8"/>
      <c r="D1838" s="8"/>
      <c r="E1838" s="8"/>
      <c r="F1838" s="8"/>
      <c r="G1838" s="8"/>
      <c r="H1838" s="8"/>
      <c r="I1838" s="8"/>
      <c r="J1838" s="68"/>
      <c r="K1838" s="8"/>
      <c r="L1838" s="8"/>
      <c r="M1838" s="69"/>
      <c r="N1838" s="8"/>
      <c r="O1838" s="8"/>
      <c r="P1838" s="48"/>
      <c r="Q1838" s="48"/>
      <c r="R1838" s="8"/>
      <c r="S1838" s="41"/>
      <c r="T1838" s="41"/>
      <c r="U1838" s="61"/>
    </row>
    <row r="1839" spans="1:21" ht="15">
      <c r="A1839" s="41"/>
      <c r="B1839" s="68"/>
      <c r="C1839" s="8"/>
      <c r="D1839" s="8"/>
      <c r="E1839" s="40"/>
      <c r="F1839" s="8"/>
      <c r="G1839" s="8"/>
      <c r="H1839" s="8"/>
      <c r="I1839" s="8"/>
      <c r="J1839" s="68"/>
      <c r="K1839" s="8"/>
      <c r="L1839" s="8"/>
      <c r="M1839" s="69"/>
      <c r="N1839" s="8"/>
      <c r="O1839" s="8"/>
      <c r="P1839" s="48"/>
      <c r="Q1839" s="48"/>
      <c r="R1839" s="8"/>
      <c r="S1839" s="41"/>
      <c r="T1839" s="41"/>
      <c r="U1839" s="61"/>
    </row>
    <row r="1840" spans="1:21" ht="15">
      <c r="A1840" s="41"/>
      <c r="B1840" s="68"/>
      <c r="C1840" s="8"/>
      <c r="D1840" s="8"/>
      <c r="E1840" s="8"/>
      <c r="F1840" s="8"/>
      <c r="G1840" s="8"/>
      <c r="H1840" s="8"/>
      <c r="I1840" s="8"/>
      <c r="J1840" s="68"/>
      <c r="K1840" s="8"/>
      <c r="L1840" s="8"/>
      <c r="M1840" s="69"/>
      <c r="N1840" s="8"/>
      <c r="O1840" s="8"/>
      <c r="P1840" s="48"/>
      <c r="Q1840" s="48"/>
      <c r="R1840" s="8"/>
      <c r="S1840" s="41"/>
      <c r="T1840" s="41"/>
      <c r="U1840" s="61"/>
    </row>
    <row r="1841" spans="1:21" ht="15">
      <c r="A1841" s="41"/>
      <c r="B1841" s="68"/>
      <c r="C1841" s="8"/>
      <c r="D1841" s="8"/>
      <c r="E1841" s="8"/>
      <c r="F1841" s="8"/>
      <c r="G1841" s="8"/>
      <c r="H1841" s="8"/>
      <c r="I1841" s="8"/>
      <c r="J1841" s="68"/>
      <c r="K1841" s="8"/>
      <c r="L1841" s="8"/>
      <c r="M1841" s="69"/>
      <c r="N1841" s="8"/>
      <c r="O1841" s="8"/>
      <c r="P1841" s="48"/>
      <c r="Q1841" s="48"/>
      <c r="R1841" s="8"/>
      <c r="S1841" s="41"/>
      <c r="T1841" s="41"/>
      <c r="U1841" s="61"/>
    </row>
    <row r="1842" spans="1:21" ht="15">
      <c r="A1842" s="41"/>
      <c r="B1842" s="68"/>
      <c r="C1842" s="9"/>
      <c r="D1842" s="8"/>
      <c r="E1842" s="8"/>
      <c r="F1842" s="8"/>
      <c r="G1842" s="8"/>
      <c r="H1842" s="8"/>
      <c r="I1842" s="8"/>
      <c r="J1842" s="68"/>
      <c r="K1842" s="8"/>
      <c r="L1842" s="8"/>
      <c r="M1842" s="69"/>
      <c r="N1842" s="8"/>
      <c r="O1842" s="8"/>
      <c r="P1842" s="48"/>
      <c r="Q1842" s="48"/>
      <c r="R1842" s="8"/>
      <c r="S1842" s="41"/>
      <c r="T1842" s="41"/>
      <c r="U1842" s="61"/>
    </row>
    <row r="1843" spans="1:21" ht="15">
      <c r="A1843" s="41"/>
      <c r="B1843" s="68"/>
      <c r="C1843" s="8"/>
      <c r="D1843" s="8"/>
      <c r="E1843" s="8"/>
      <c r="F1843" s="8"/>
      <c r="G1843" s="8"/>
      <c r="H1843" s="8"/>
      <c r="I1843" s="8"/>
      <c r="J1843" s="68"/>
      <c r="K1843" s="8"/>
      <c r="L1843" s="8"/>
      <c r="M1843" s="69"/>
      <c r="N1843" s="8"/>
      <c r="O1843" s="8"/>
      <c r="P1843" s="48"/>
      <c r="Q1843" s="48"/>
      <c r="R1843" s="8"/>
      <c r="S1843" s="41"/>
      <c r="T1843" s="41"/>
      <c r="U1843" s="61"/>
    </row>
    <row r="1844" spans="1:21" ht="15">
      <c r="A1844" s="41"/>
      <c r="B1844" s="68"/>
      <c r="C1844" s="8"/>
      <c r="D1844" s="8"/>
      <c r="E1844" s="8"/>
      <c r="F1844" s="8"/>
      <c r="G1844" s="8"/>
      <c r="H1844" s="8"/>
      <c r="I1844" s="8"/>
      <c r="J1844" s="68"/>
      <c r="K1844" s="8"/>
      <c r="L1844" s="8"/>
      <c r="M1844" s="69"/>
      <c r="N1844" s="8"/>
      <c r="O1844" s="8"/>
      <c r="P1844" s="48"/>
      <c r="Q1844" s="48"/>
      <c r="R1844" s="8"/>
      <c r="S1844" s="41"/>
      <c r="T1844" s="41"/>
      <c r="U1844" s="61"/>
    </row>
    <row r="1845" spans="1:21" ht="15">
      <c r="A1845" s="41"/>
      <c r="B1845" s="68"/>
      <c r="C1845" s="8"/>
      <c r="D1845" s="8"/>
      <c r="E1845" s="8"/>
      <c r="F1845" s="8"/>
      <c r="G1845" s="8"/>
      <c r="H1845" s="8"/>
      <c r="I1845" s="8"/>
      <c r="J1845" s="68"/>
      <c r="K1845" s="8"/>
      <c r="L1845" s="8"/>
      <c r="M1845" s="69"/>
      <c r="N1845" s="8"/>
      <c r="O1845" s="8"/>
      <c r="P1845" s="48"/>
      <c r="Q1845" s="48"/>
      <c r="R1845" s="8"/>
      <c r="S1845" s="41"/>
      <c r="T1845" s="41"/>
      <c r="U1845" s="61"/>
    </row>
    <row r="1846" spans="1:21" ht="15">
      <c r="A1846" s="41"/>
      <c r="B1846" s="68"/>
      <c r="C1846" s="8"/>
      <c r="D1846" s="8"/>
      <c r="E1846" s="8"/>
      <c r="F1846" s="8"/>
      <c r="G1846" s="8"/>
      <c r="H1846" s="8"/>
      <c r="I1846" s="8"/>
      <c r="J1846" s="68"/>
      <c r="K1846" s="8"/>
      <c r="L1846" s="8"/>
      <c r="M1846" s="69"/>
      <c r="N1846" s="8"/>
      <c r="O1846" s="8"/>
      <c r="P1846" s="48"/>
      <c r="Q1846" s="48"/>
      <c r="R1846" s="8"/>
      <c r="S1846" s="41"/>
      <c r="T1846" s="41"/>
      <c r="U1846" s="61"/>
    </row>
    <row r="1847" spans="1:21" ht="15">
      <c r="A1847" s="41"/>
      <c r="B1847" s="68"/>
      <c r="C1847" s="8"/>
      <c r="D1847" s="8"/>
      <c r="E1847" s="8"/>
      <c r="F1847" s="8"/>
      <c r="G1847" s="8"/>
      <c r="H1847" s="8"/>
      <c r="I1847" s="8"/>
      <c r="J1847" s="68"/>
      <c r="K1847" s="8"/>
      <c r="L1847" s="8"/>
      <c r="M1847" s="69"/>
      <c r="N1847" s="8"/>
      <c r="O1847" s="8"/>
      <c r="P1847" s="48"/>
      <c r="Q1847" s="48"/>
      <c r="R1847" s="8"/>
      <c r="S1847" s="41"/>
      <c r="T1847" s="41"/>
      <c r="U1847" s="61"/>
    </row>
    <row r="1848" spans="1:21" ht="15">
      <c r="A1848" s="41"/>
      <c r="B1848" s="68"/>
      <c r="C1848" s="8"/>
      <c r="D1848" s="8"/>
      <c r="E1848" s="8"/>
      <c r="F1848" s="8"/>
      <c r="G1848" s="8"/>
      <c r="H1848" s="8"/>
      <c r="I1848" s="8"/>
      <c r="J1848" s="68"/>
      <c r="K1848" s="8"/>
      <c r="L1848" s="8"/>
      <c r="M1848" s="69"/>
      <c r="N1848" s="8"/>
      <c r="O1848" s="8"/>
      <c r="P1848" s="48"/>
      <c r="Q1848" s="48"/>
      <c r="R1848" s="8"/>
      <c r="S1848" s="41"/>
      <c r="T1848" s="41"/>
      <c r="U1848" s="61"/>
    </row>
    <row r="1849" spans="1:21" ht="15">
      <c r="A1849" s="41"/>
      <c r="B1849" s="68"/>
      <c r="C1849" s="8"/>
      <c r="D1849" s="8"/>
      <c r="E1849" s="8"/>
      <c r="F1849" s="8"/>
      <c r="G1849" s="8"/>
      <c r="H1849" s="8"/>
      <c r="I1849" s="8"/>
      <c r="J1849" s="68"/>
      <c r="K1849" s="8"/>
      <c r="L1849" s="8"/>
      <c r="M1849" s="69"/>
      <c r="N1849" s="8"/>
      <c r="O1849" s="8"/>
      <c r="P1849" s="48"/>
      <c r="Q1849" s="50"/>
      <c r="R1849" s="8"/>
      <c r="S1849" s="41"/>
      <c r="T1849" s="41"/>
      <c r="U1849" s="61"/>
    </row>
    <row r="1850" spans="1:21" ht="15">
      <c r="A1850" s="41"/>
      <c r="B1850" s="68"/>
      <c r="C1850" s="8"/>
      <c r="D1850" s="8"/>
      <c r="E1850" s="8"/>
      <c r="F1850" s="8"/>
      <c r="G1850" s="8"/>
      <c r="H1850" s="8"/>
      <c r="I1850" s="8"/>
      <c r="J1850" s="68"/>
      <c r="K1850" s="8"/>
      <c r="L1850" s="8"/>
      <c r="M1850" s="69"/>
      <c r="N1850" s="8"/>
      <c r="O1850" s="8"/>
      <c r="P1850" s="48"/>
      <c r="Q1850" s="50"/>
      <c r="R1850" s="8"/>
      <c r="S1850" s="41"/>
      <c r="T1850" s="41"/>
      <c r="U1850" s="61"/>
    </row>
    <row r="1851" spans="1:21" ht="15">
      <c r="A1851" s="41"/>
      <c r="B1851" s="68"/>
      <c r="C1851" s="8"/>
      <c r="D1851" s="8"/>
      <c r="E1851" s="8"/>
      <c r="F1851" s="8"/>
      <c r="G1851" s="8"/>
      <c r="H1851" s="8"/>
      <c r="I1851" s="8"/>
      <c r="J1851" s="68"/>
      <c r="K1851" s="8"/>
      <c r="L1851" s="8"/>
      <c r="M1851" s="69"/>
      <c r="N1851" s="8"/>
      <c r="O1851" s="8"/>
      <c r="P1851" s="48"/>
      <c r="Q1851" s="48"/>
      <c r="R1851" s="8"/>
      <c r="S1851" s="41"/>
      <c r="T1851" s="41"/>
      <c r="U1851" s="61"/>
    </row>
    <row r="1852" spans="1:21" ht="15">
      <c r="A1852" s="41"/>
      <c r="B1852" s="68"/>
      <c r="C1852" s="8"/>
      <c r="D1852" s="8"/>
      <c r="E1852" s="8"/>
      <c r="F1852" s="8"/>
      <c r="G1852" s="8"/>
      <c r="H1852" s="8"/>
      <c r="I1852" s="8"/>
      <c r="J1852" s="68"/>
      <c r="K1852" s="8"/>
      <c r="L1852" s="8"/>
      <c r="M1852" s="69"/>
      <c r="N1852" s="8"/>
      <c r="O1852" s="8"/>
      <c r="P1852" s="48"/>
      <c r="Q1852" s="48"/>
      <c r="R1852" s="8"/>
      <c r="S1852" s="41"/>
      <c r="T1852" s="41"/>
      <c r="U1852" s="61"/>
    </row>
    <row r="1853" spans="1:21" ht="15">
      <c r="A1853" s="41"/>
      <c r="B1853" s="68"/>
      <c r="C1853" s="8"/>
      <c r="D1853" s="8"/>
      <c r="E1853" s="8"/>
      <c r="F1853" s="8"/>
      <c r="G1853" s="8"/>
      <c r="H1853" s="8"/>
      <c r="I1853" s="8"/>
      <c r="J1853" s="68"/>
      <c r="K1853" s="8"/>
      <c r="L1853" s="8"/>
      <c r="M1853" s="69"/>
      <c r="N1853" s="8"/>
      <c r="O1853" s="8"/>
      <c r="P1853" s="48"/>
      <c r="Q1853" s="48"/>
      <c r="R1853" s="8"/>
      <c r="S1853" s="41"/>
      <c r="T1853" s="41"/>
      <c r="U1853" s="61"/>
    </row>
    <row r="1854" spans="1:21" ht="15">
      <c r="A1854" s="41"/>
      <c r="B1854" s="68"/>
      <c r="C1854" s="8"/>
      <c r="D1854" s="8"/>
      <c r="E1854" s="8"/>
      <c r="F1854" s="8"/>
      <c r="G1854" s="8"/>
      <c r="H1854" s="8"/>
      <c r="I1854" s="8"/>
      <c r="J1854" s="68"/>
      <c r="K1854" s="8"/>
      <c r="L1854" s="8"/>
      <c r="M1854" s="69"/>
      <c r="N1854" s="8"/>
      <c r="O1854" s="8"/>
      <c r="P1854" s="48"/>
      <c r="Q1854" s="48"/>
      <c r="R1854" s="8"/>
      <c r="S1854" s="41"/>
      <c r="T1854" s="41"/>
      <c r="U1854" s="61"/>
    </row>
    <row r="1855" spans="1:21" ht="15">
      <c r="A1855" s="41"/>
      <c r="B1855" s="68"/>
      <c r="C1855" s="8"/>
      <c r="D1855" s="8"/>
      <c r="E1855" s="8"/>
      <c r="F1855" s="8"/>
      <c r="G1855" s="8"/>
      <c r="H1855" s="8"/>
      <c r="I1855" s="8"/>
      <c r="J1855" s="68"/>
      <c r="K1855" s="8"/>
      <c r="L1855" s="8"/>
      <c r="M1855" s="69"/>
      <c r="N1855" s="8"/>
      <c r="O1855" s="8"/>
      <c r="P1855" s="48"/>
      <c r="Q1855" s="48"/>
      <c r="R1855" s="8"/>
      <c r="S1855" s="41"/>
      <c r="T1855" s="41"/>
      <c r="U1855" s="61"/>
    </row>
    <row r="1856" spans="1:21" ht="15">
      <c r="A1856" s="41"/>
      <c r="B1856" s="68"/>
      <c r="C1856" s="8"/>
      <c r="D1856" s="8"/>
      <c r="E1856" s="8"/>
      <c r="F1856" s="8"/>
      <c r="G1856" s="8"/>
      <c r="H1856" s="8"/>
      <c r="I1856" s="8"/>
      <c r="J1856" s="68"/>
      <c r="K1856" s="8"/>
      <c r="L1856" s="8"/>
      <c r="M1856" s="69"/>
      <c r="N1856" s="8"/>
      <c r="O1856" s="8"/>
      <c r="P1856" s="48"/>
      <c r="Q1856" s="48"/>
      <c r="R1856" s="8"/>
      <c r="S1856" s="41"/>
      <c r="T1856" s="41"/>
      <c r="U1856" s="61"/>
    </row>
    <row r="1857" spans="1:21" ht="15">
      <c r="A1857" s="41"/>
      <c r="B1857" s="68"/>
      <c r="C1857" s="8"/>
      <c r="D1857" s="8"/>
      <c r="E1857" s="8"/>
      <c r="F1857" s="8"/>
      <c r="G1857" s="8"/>
      <c r="H1857" s="8"/>
      <c r="I1857" s="8"/>
      <c r="J1857" s="68"/>
      <c r="K1857" s="8"/>
      <c r="L1857" s="8"/>
      <c r="M1857" s="69"/>
      <c r="N1857" s="8"/>
      <c r="O1857" s="8"/>
      <c r="P1857" s="48"/>
      <c r="Q1857" s="48"/>
      <c r="R1857" s="8"/>
      <c r="S1857" s="41"/>
      <c r="T1857" s="41"/>
      <c r="U1857" s="61"/>
    </row>
    <row r="1858" spans="1:21" ht="15">
      <c r="A1858" s="41"/>
      <c r="B1858" s="68"/>
      <c r="C1858" s="8"/>
      <c r="D1858" s="8"/>
      <c r="E1858" s="8"/>
      <c r="F1858" s="8"/>
      <c r="G1858" s="8"/>
      <c r="H1858" s="8"/>
      <c r="I1858" s="8"/>
      <c r="J1858" s="68"/>
      <c r="K1858" s="8"/>
      <c r="L1858" s="8"/>
      <c r="M1858" s="69"/>
      <c r="N1858" s="8"/>
      <c r="O1858" s="8"/>
      <c r="P1858" s="48"/>
      <c r="Q1858" s="48"/>
      <c r="R1858" s="8"/>
      <c r="S1858" s="41"/>
      <c r="T1858" s="41"/>
      <c r="U1858" s="61"/>
    </row>
    <row r="1859" spans="1:21" ht="15">
      <c r="A1859" s="41"/>
      <c r="B1859" s="68"/>
      <c r="C1859" s="8"/>
      <c r="D1859" s="8"/>
      <c r="E1859" s="8"/>
      <c r="F1859" s="8"/>
      <c r="G1859" s="8"/>
      <c r="H1859" s="8"/>
      <c r="I1859" s="8"/>
      <c r="J1859" s="68"/>
      <c r="K1859" s="8"/>
      <c r="L1859" s="8"/>
      <c r="M1859" s="69"/>
      <c r="N1859" s="8"/>
      <c r="O1859" s="8"/>
      <c r="P1859" s="48"/>
      <c r="Q1859" s="48"/>
      <c r="R1859" s="8"/>
      <c r="S1859" s="41"/>
      <c r="T1859" s="41"/>
      <c r="U1859" s="61"/>
    </row>
    <row r="1860" spans="1:21" ht="15">
      <c r="A1860" s="41"/>
      <c r="B1860" s="68"/>
      <c r="C1860" s="8"/>
      <c r="D1860" s="8"/>
      <c r="E1860" s="8"/>
      <c r="F1860" s="8"/>
      <c r="G1860" s="8"/>
      <c r="H1860" s="8"/>
      <c r="I1860" s="8"/>
      <c r="J1860" s="68"/>
      <c r="K1860" s="8"/>
      <c r="L1860" s="8"/>
      <c r="M1860" s="69"/>
      <c r="N1860" s="8"/>
      <c r="O1860" s="8"/>
      <c r="P1860" s="48"/>
      <c r="Q1860" s="48"/>
      <c r="R1860" s="8"/>
      <c r="S1860" s="41"/>
      <c r="T1860" s="41"/>
      <c r="U1860" s="61"/>
    </row>
    <row r="1861" spans="1:21" ht="15">
      <c r="A1861" s="41"/>
      <c r="B1861" s="68"/>
      <c r="C1861" s="8"/>
      <c r="D1861" s="8"/>
      <c r="E1861" s="8"/>
      <c r="F1861" s="8"/>
      <c r="G1861" s="8"/>
      <c r="H1861" s="8"/>
      <c r="I1861" s="8"/>
      <c r="J1861" s="68"/>
      <c r="K1861" s="8"/>
      <c r="L1861" s="8"/>
      <c r="M1861" s="69"/>
      <c r="N1861" s="8"/>
      <c r="O1861" s="8"/>
      <c r="P1861" s="48"/>
      <c r="Q1861" s="48"/>
      <c r="R1861" s="8"/>
      <c r="S1861" s="41"/>
      <c r="T1861" s="41"/>
      <c r="U1861" s="61"/>
    </row>
    <row r="1862" spans="1:21" ht="15">
      <c r="A1862" s="41"/>
      <c r="B1862" s="68"/>
      <c r="C1862" s="8"/>
      <c r="D1862" s="8"/>
      <c r="E1862" s="8"/>
      <c r="F1862" s="8"/>
      <c r="G1862" s="8"/>
      <c r="H1862" s="8"/>
      <c r="I1862" s="8"/>
      <c r="J1862" s="68"/>
      <c r="K1862" s="8"/>
      <c r="L1862" s="8"/>
      <c r="M1862" s="69"/>
      <c r="N1862" s="8"/>
      <c r="O1862" s="8"/>
      <c r="P1862" s="48"/>
      <c r="Q1862" s="48"/>
      <c r="R1862" s="8"/>
      <c r="S1862" s="41"/>
      <c r="T1862" s="41"/>
      <c r="U1862" s="61"/>
    </row>
    <row r="1863" spans="1:21" ht="15">
      <c r="A1863" s="41"/>
      <c r="B1863" s="68"/>
      <c r="C1863" s="8"/>
      <c r="D1863" s="8"/>
      <c r="E1863" s="8"/>
      <c r="F1863" s="8"/>
      <c r="G1863" s="8"/>
      <c r="H1863" s="8"/>
      <c r="I1863" s="8"/>
      <c r="J1863" s="68"/>
      <c r="K1863" s="8"/>
      <c r="L1863" s="8"/>
      <c r="M1863" s="69"/>
      <c r="N1863" s="8"/>
      <c r="O1863" s="8"/>
      <c r="P1863" s="48"/>
      <c r="Q1863" s="48"/>
      <c r="R1863" s="8"/>
      <c r="S1863" s="41"/>
      <c r="T1863" s="41"/>
      <c r="U1863" s="61"/>
    </row>
    <row r="1864" spans="1:21" ht="15">
      <c r="A1864" s="41"/>
      <c r="B1864" s="68"/>
      <c r="C1864" s="8"/>
      <c r="D1864" s="8"/>
      <c r="E1864" s="8"/>
      <c r="F1864" s="8"/>
      <c r="G1864" s="8"/>
      <c r="H1864" s="8"/>
      <c r="I1864" s="8"/>
      <c r="J1864" s="68"/>
      <c r="K1864" s="8"/>
      <c r="L1864" s="8"/>
      <c r="M1864" s="69"/>
      <c r="N1864" s="8"/>
      <c r="O1864" s="8"/>
      <c r="P1864" s="48"/>
      <c r="Q1864" s="48"/>
      <c r="R1864" s="8"/>
      <c r="S1864" s="41"/>
      <c r="T1864" s="41"/>
      <c r="U1864" s="61"/>
    </row>
    <row r="1865" spans="1:21" ht="15">
      <c r="A1865" s="41"/>
      <c r="B1865" s="68"/>
      <c r="C1865" s="8"/>
      <c r="D1865" s="8"/>
      <c r="E1865" s="8"/>
      <c r="F1865" s="8"/>
      <c r="G1865" s="8"/>
      <c r="H1865" s="8"/>
      <c r="I1865" s="8"/>
      <c r="J1865" s="68"/>
      <c r="K1865" s="8"/>
      <c r="L1865" s="8"/>
      <c r="M1865" s="69"/>
      <c r="N1865" s="8"/>
      <c r="O1865" s="8"/>
      <c r="P1865" s="48"/>
      <c r="Q1865" s="48"/>
      <c r="R1865" s="8"/>
      <c r="S1865" s="41"/>
      <c r="T1865" s="41"/>
      <c r="U1865" s="61"/>
    </row>
    <row r="1866" spans="1:21" ht="15">
      <c r="A1866" s="41"/>
      <c r="B1866" s="68"/>
      <c r="C1866" s="8"/>
      <c r="D1866" s="8"/>
      <c r="E1866" s="8"/>
      <c r="F1866" s="8"/>
      <c r="G1866" s="8"/>
      <c r="H1866" s="8"/>
      <c r="I1866" s="8"/>
      <c r="J1866" s="68"/>
      <c r="K1866" s="8"/>
      <c r="L1866" s="8"/>
      <c r="M1866" s="69"/>
      <c r="N1866" s="8"/>
      <c r="O1866" s="8"/>
      <c r="P1866" s="48"/>
      <c r="Q1866" s="48"/>
      <c r="R1866" s="8"/>
      <c r="S1866" s="41"/>
      <c r="T1866" s="41"/>
      <c r="U1866" s="61"/>
    </row>
    <row r="1867" spans="1:21" ht="15">
      <c r="A1867" s="41"/>
      <c r="B1867" s="68"/>
      <c r="C1867" s="8"/>
      <c r="D1867" s="8"/>
      <c r="E1867" s="8"/>
      <c r="F1867" s="8"/>
      <c r="G1867" s="8"/>
      <c r="H1867" s="8"/>
      <c r="I1867" s="8"/>
      <c r="J1867" s="68"/>
      <c r="K1867" s="8"/>
      <c r="L1867" s="8"/>
      <c r="M1867" s="69"/>
      <c r="N1867" s="8"/>
      <c r="O1867" s="8"/>
      <c r="P1867" s="48"/>
      <c r="Q1867" s="48"/>
      <c r="R1867" s="8"/>
      <c r="S1867" s="41"/>
      <c r="T1867" s="41"/>
      <c r="U1867" s="61"/>
    </row>
    <row r="1868" spans="1:21" ht="15">
      <c r="A1868" s="41"/>
      <c r="B1868" s="68"/>
      <c r="C1868" s="8"/>
      <c r="D1868" s="8"/>
      <c r="E1868" s="8"/>
      <c r="F1868" s="8"/>
      <c r="G1868" s="8"/>
      <c r="H1868" s="8"/>
      <c r="I1868" s="8"/>
      <c r="J1868" s="68"/>
      <c r="K1868" s="8"/>
      <c r="L1868" s="8"/>
      <c r="M1868" s="69"/>
      <c r="N1868" s="8"/>
      <c r="O1868" s="8"/>
      <c r="P1868" s="48"/>
      <c r="Q1868" s="48"/>
      <c r="R1868" s="8"/>
      <c r="S1868" s="41"/>
      <c r="T1868" s="41"/>
      <c r="U1868" s="61"/>
    </row>
    <row r="1869" spans="1:21" ht="15">
      <c r="A1869" s="41"/>
      <c r="B1869" s="68"/>
      <c r="C1869" s="8"/>
      <c r="D1869" s="8"/>
      <c r="E1869" s="8"/>
      <c r="F1869" s="8"/>
      <c r="G1869" s="8"/>
      <c r="H1869" s="8"/>
      <c r="I1869" s="8"/>
      <c r="J1869" s="68"/>
      <c r="K1869" s="8"/>
      <c r="L1869" s="8"/>
      <c r="M1869" s="69"/>
      <c r="N1869" s="8"/>
      <c r="O1869" s="8"/>
      <c r="P1869" s="48"/>
      <c r="Q1869" s="48"/>
      <c r="R1869" s="8"/>
      <c r="S1869" s="41"/>
      <c r="T1869" s="41"/>
      <c r="U1869" s="61"/>
    </row>
    <row r="1870" spans="1:21" ht="15">
      <c r="A1870" s="41"/>
      <c r="B1870" s="68"/>
      <c r="C1870" s="8"/>
      <c r="D1870" s="8"/>
      <c r="E1870" s="8"/>
      <c r="F1870" s="8"/>
      <c r="G1870" s="8"/>
      <c r="H1870" s="8"/>
      <c r="I1870" s="8"/>
      <c r="J1870" s="68"/>
      <c r="K1870" s="8"/>
      <c r="L1870" s="8"/>
      <c r="M1870" s="69"/>
      <c r="N1870" s="8"/>
      <c r="O1870" s="8"/>
      <c r="P1870" s="48"/>
      <c r="Q1870" s="48"/>
      <c r="R1870" s="8"/>
      <c r="S1870" s="41"/>
      <c r="T1870" s="41"/>
      <c r="U1870" s="61"/>
    </row>
    <row r="1871" spans="1:21" ht="15">
      <c r="A1871" s="41"/>
      <c r="B1871" s="68"/>
      <c r="C1871" s="8"/>
      <c r="D1871" s="8"/>
      <c r="E1871" s="8"/>
      <c r="F1871" s="8"/>
      <c r="G1871" s="8"/>
      <c r="H1871" s="8"/>
      <c r="I1871" s="8"/>
      <c r="J1871" s="68"/>
      <c r="K1871" s="8"/>
      <c r="L1871" s="8"/>
      <c r="M1871" s="69"/>
      <c r="N1871" s="8"/>
      <c r="O1871" s="8"/>
      <c r="P1871" s="48"/>
      <c r="Q1871" s="48"/>
      <c r="R1871" s="8"/>
      <c r="S1871" s="41"/>
      <c r="T1871" s="41"/>
      <c r="U1871" s="61"/>
    </row>
    <row r="1872" spans="1:21" ht="15">
      <c r="A1872" s="41"/>
      <c r="B1872" s="68"/>
      <c r="C1872" s="8"/>
      <c r="D1872" s="8"/>
      <c r="E1872" s="8"/>
      <c r="F1872" s="8"/>
      <c r="G1872" s="8"/>
      <c r="H1872" s="8"/>
      <c r="I1872" s="8"/>
      <c r="J1872" s="68"/>
      <c r="K1872" s="8"/>
      <c r="L1872" s="8"/>
      <c r="M1872" s="69"/>
      <c r="N1872" s="8"/>
      <c r="O1872" s="8"/>
      <c r="P1872" s="48"/>
      <c r="Q1872" s="48"/>
      <c r="R1872" s="8"/>
      <c r="S1872" s="41"/>
      <c r="T1872" s="41"/>
      <c r="U1872" s="61"/>
    </row>
    <row r="1873" spans="1:21" ht="15">
      <c r="A1873" s="41"/>
      <c r="B1873" s="68"/>
      <c r="C1873" s="4"/>
      <c r="D1873" s="8"/>
      <c r="E1873" s="4"/>
      <c r="F1873" s="4"/>
      <c r="G1873" s="8"/>
      <c r="H1873" s="8"/>
      <c r="I1873" s="8"/>
      <c r="J1873" s="68"/>
      <c r="K1873" s="8"/>
      <c r="L1873" s="8"/>
      <c r="M1873" s="69"/>
      <c r="N1873" s="8"/>
      <c r="O1873" s="8"/>
      <c r="P1873" s="48"/>
      <c r="Q1873" s="48"/>
      <c r="R1873" s="8"/>
      <c r="S1873" s="41"/>
      <c r="T1873" s="41"/>
      <c r="U1873" s="61"/>
    </row>
    <row r="1874" spans="1:21" ht="15">
      <c r="A1874" s="41"/>
      <c r="B1874" s="68"/>
      <c r="C1874" s="8"/>
      <c r="D1874" s="8"/>
      <c r="E1874" s="8"/>
      <c r="F1874" s="8"/>
      <c r="G1874" s="8"/>
      <c r="H1874" s="8"/>
      <c r="I1874" s="8"/>
      <c r="J1874" s="68"/>
      <c r="K1874" s="8"/>
      <c r="L1874" s="8"/>
      <c r="M1874" s="69"/>
      <c r="N1874" s="8"/>
      <c r="O1874" s="8"/>
      <c r="P1874" s="48"/>
      <c r="Q1874" s="48"/>
      <c r="R1874" s="8"/>
      <c r="S1874" s="41"/>
      <c r="T1874" s="41"/>
      <c r="U1874" s="61"/>
    </row>
    <row r="1875" spans="1:21" ht="15">
      <c r="A1875" s="41"/>
      <c r="B1875" s="68"/>
      <c r="C1875" s="8"/>
      <c r="D1875" s="8"/>
      <c r="E1875" s="8"/>
      <c r="F1875" s="8"/>
      <c r="G1875" s="8"/>
      <c r="H1875" s="8"/>
      <c r="I1875" s="8"/>
      <c r="J1875" s="68"/>
      <c r="K1875" s="8"/>
      <c r="L1875" s="8"/>
      <c r="M1875" s="69"/>
      <c r="N1875" s="8"/>
      <c r="O1875" s="8"/>
      <c r="P1875" s="48"/>
      <c r="Q1875" s="48"/>
      <c r="R1875" s="8"/>
      <c r="S1875" s="41"/>
      <c r="T1875" s="41"/>
      <c r="U1875" s="61"/>
    </row>
    <row r="1876" spans="1:21" ht="15">
      <c r="A1876" s="41"/>
      <c r="B1876" s="68"/>
      <c r="C1876" s="8"/>
      <c r="D1876" s="8"/>
      <c r="E1876" s="8"/>
      <c r="F1876" s="8"/>
      <c r="G1876" s="8"/>
      <c r="H1876" s="8"/>
      <c r="I1876" s="8"/>
      <c r="J1876" s="68"/>
      <c r="K1876" s="8"/>
      <c r="L1876" s="8"/>
      <c r="M1876" s="69"/>
      <c r="N1876" s="8"/>
      <c r="O1876" s="8"/>
      <c r="P1876" s="48"/>
      <c r="Q1876" s="48"/>
      <c r="R1876" s="8"/>
      <c r="S1876" s="41"/>
      <c r="T1876" s="41"/>
      <c r="U1876" s="61"/>
    </row>
    <row r="1877" spans="1:21" ht="15">
      <c r="A1877" s="59"/>
      <c r="B1877" s="19"/>
      <c r="C1877" s="8"/>
      <c r="D1877" s="8"/>
      <c r="E1877" s="8"/>
      <c r="F1877" s="8"/>
      <c r="G1877" s="6"/>
      <c r="H1877" s="6"/>
      <c r="I1877" s="8"/>
      <c r="J1877" s="19"/>
      <c r="K1877" s="6"/>
      <c r="L1877" s="8"/>
      <c r="M1877" s="60"/>
      <c r="N1877" s="8"/>
      <c r="O1877" s="8"/>
      <c r="P1877" s="48"/>
      <c r="Q1877" s="48"/>
      <c r="R1877" s="8"/>
      <c r="S1877" s="59"/>
      <c r="T1877" s="59"/>
      <c r="U1877" s="61"/>
    </row>
    <row r="1878" spans="1:21" ht="15">
      <c r="A1878" s="59"/>
      <c r="B1878" s="19"/>
      <c r="C1878" s="8"/>
      <c r="D1878" s="8"/>
      <c r="E1878" s="8"/>
      <c r="F1878" s="8"/>
      <c r="G1878" s="6"/>
      <c r="H1878" s="6"/>
      <c r="I1878" s="8"/>
      <c r="J1878" s="19"/>
      <c r="K1878" s="6"/>
      <c r="L1878" s="8"/>
      <c r="M1878" s="60"/>
      <c r="N1878" s="8"/>
      <c r="O1878" s="8"/>
      <c r="P1878" s="48"/>
      <c r="Q1878" s="50"/>
      <c r="R1878" s="8"/>
      <c r="S1878" s="59"/>
      <c r="T1878" s="59"/>
      <c r="U1878" s="61"/>
    </row>
    <row r="1879" spans="1:21" ht="15">
      <c r="A1879" s="59"/>
      <c r="B1879" s="19"/>
      <c r="C1879" s="8"/>
      <c r="D1879" s="8"/>
      <c r="E1879" s="8"/>
      <c r="F1879" s="8"/>
      <c r="G1879" s="6"/>
      <c r="H1879" s="6"/>
      <c r="I1879" s="8"/>
      <c r="J1879" s="19"/>
      <c r="K1879" s="6"/>
      <c r="L1879" s="8"/>
      <c r="M1879" s="60"/>
      <c r="N1879" s="8"/>
      <c r="O1879" s="8"/>
      <c r="P1879" s="48"/>
      <c r="Q1879" s="48"/>
      <c r="R1879" s="8"/>
      <c r="S1879" s="59"/>
      <c r="T1879" s="59"/>
      <c r="U1879" s="61"/>
    </row>
    <row r="1880" spans="1:21" ht="15">
      <c r="A1880" s="59"/>
      <c r="B1880" s="19"/>
      <c r="C1880" s="8"/>
      <c r="D1880" s="8"/>
      <c r="E1880" s="8"/>
      <c r="F1880" s="8"/>
      <c r="G1880" s="6"/>
      <c r="H1880" s="6"/>
      <c r="I1880" s="8"/>
      <c r="J1880" s="19"/>
      <c r="K1880" s="6"/>
      <c r="L1880" s="8"/>
      <c r="M1880" s="60"/>
      <c r="N1880" s="8"/>
      <c r="O1880" s="8"/>
      <c r="P1880" s="48"/>
      <c r="Q1880" s="48"/>
      <c r="R1880" s="8"/>
      <c r="S1880" s="59"/>
      <c r="T1880" s="59"/>
      <c r="U1880" s="61"/>
    </row>
    <row r="1881" spans="1:21" ht="15">
      <c r="A1881" s="59"/>
      <c r="B1881" s="19"/>
      <c r="C1881" s="8"/>
      <c r="D1881" s="8"/>
      <c r="E1881" s="8"/>
      <c r="F1881" s="8"/>
      <c r="G1881" s="6"/>
      <c r="H1881" s="6"/>
      <c r="I1881" s="8"/>
      <c r="J1881" s="19"/>
      <c r="K1881" s="6"/>
      <c r="L1881" s="8"/>
      <c r="M1881" s="60"/>
      <c r="N1881" s="8"/>
      <c r="O1881" s="8"/>
      <c r="P1881" s="48"/>
      <c r="Q1881" s="48"/>
      <c r="R1881" s="8"/>
      <c r="S1881" s="59"/>
      <c r="T1881" s="59"/>
      <c r="U1881" s="61"/>
    </row>
    <row r="1882" spans="1:21" ht="15">
      <c r="A1882" s="59"/>
      <c r="B1882" s="19"/>
      <c r="C1882" s="8"/>
      <c r="D1882" s="8"/>
      <c r="E1882" s="8"/>
      <c r="F1882" s="4"/>
      <c r="G1882" s="6"/>
      <c r="H1882" s="6"/>
      <c r="I1882" s="8"/>
      <c r="J1882" s="19"/>
      <c r="K1882" s="6"/>
      <c r="L1882" s="8"/>
      <c r="M1882" s="60"/>
      <c r="N1882" s="8"/>
      <c r="O1882" s="8"/>
      <c r="P1882" s="48"/>
      <c r="Q1882" s="48"/>
      <c r="R1882" s="8"/>
      <c r="S1882" s="59"/>
      <c r="T1882" s="59"/>
      <c r="U1882" s="61"/>
    </row>
    <row r="1883" spans="1:21" ht="15">
      <c r="A1883" s="59"/>
      <c r="B1883" s="19"/>
      <c r="C1883" s="4"/>
      <c r="D1883" s="8"/>
      <c r="E1883" s="4"/>
      <c r="F1883" s="4"/>
      <c r="G1883" s="6"/>
      <c r="H1883" s="6"/>
      <c r="I1883" s="8"/>
      <c r="J1883" s="19"/>
      <c r="K1883" s="6"/>
      <c r="L1883" s="8"/>
      <c r="M1883" s="60"/>
      <c r="N1883" s="8"/>
      <c r="O1883" s="8"/>
      <c r="P1883" s="48"/>
      <c r="Q1883" s="48"/>
      <c r="R1883" s="8"/>
      <c r="S1883" s="59"/>
      <c r="T1883" s="59"/>
      <c r="U1883" s="61"/>
    </row>
    <row r="1884" spans="1:21" ht="15">
      <c r="A1884" s="59"/>
      <c r="B1884" s="19"/>
      <c r="C1884" s="8"/>
      <c r="D1884" s="8"/>
      <c r="E1884" s="8"/>
      <c r="F1884" s="8"/>
      <c r="G1884" s="6"/>
      <c r="H1884" s="6"/>
      <c r="I1884" s="8"/>
      <c r="J1884" s="19"/>
      <c r="K1884" s="6"/>
      <c r="L1884" s="8"/>
      <c r="M1884" s="60"/>
      <c r="N1884" s="8"/>
      <c r="O1884" s="8"/>
      <c r="P1884" s="48"/>
      <c r="Q1884" s="48"/>
      <c r="R1884" s="8"/>
      <c r="S1884" s="59"/>
      <c r="T1884" s="59"/>
      <c r="U1884" s="61"/>
    </row>
    <row r="1885" spans="1:21" ht="15">
      <c r="A1885" s="59"/>
      <c r="B1885" s="19"/>
      <c r="C1885" s="8"/>
      <c r="D1885" s="8"/>
      <c r="E1885" s="8"/>
      <c r="F1885" s="8"/>
      <c r="G1885" s="6"/>
      <c r="H1885" s="6"/>
      <c r="I1885" s="8"/>
      <c r="J1885" s="19"/>
      <c r="K1885" s="6"/>
      <c r="L1885" s="8"/>
      <c r="M1885" s="60"/>
      <c r="N1885" s="8"/>
      <c r="O1885" s="8"/>
      <c r="P1885" s="48"/>
      <c r="Q1885" s="48"/>
      <c r="R1885" s="8"/>
      <c r="S1885" s="59"/>
      <c r="T1885" s="59"/>
      <c r="U1885" s="61"/>
    </row>
    <row r="1886" spans="1:21" ht="15">
      <c r="A1886" s="59"/>
      <c r="B1886" s="19"/>
      <c r="C1886" s="8"/>
      <c r="D1886" s="8"/>
      <c r="E1886" s="8"/>
      <c r="F1886" s="8"/>
      <c r="G1886" s="6"/>
      <c r="H1886" s="6"/>
      <c r="I1886" s="8"/>
      <c r="J1886" s="19"/>
      <c r="K1886" s="6"/>
      <c r="L1886" s="8"/>
      <c r="M1886" s="60"/>
      <c r="N1886" s="8"/>
      <c r="O1886" s="8"/>
      <c r="P1886" s="48"/>
      <c r="Q1886" s="50"/>
      <c r="R1886" s="8"/>
      <c r="S1886" s="59"/>
      <c r="T1886" s="59"/>
      <c r="U1886" s="61"/>
    </row>
    <row r="1887" spans="1:21" ht="15">
      <c r="A1887" s="59"/>
      <c r="B1887" s="19"/>
      <c r="C1887" s="8"/>
      <c r="D1887" s="8"/>
      <c r="E1887" s="8"/>
      <c r="F1887" s="8"/>
      <c r="G1887" s="6"/>
      <c r="H1887" s="6"/>
      <c r="I1887" s="8"/>
      <c r="J1887" s="19"/>
      <c r="K1887" s="6"/>
      <c r="L1887" s="8"/>
      <c r="M1887" s="60"/>
      <c r="N1887" s="8"/>
      <c r="O1887" s="8"/>
      <c r="P1887" s="48"/>
      <c r="Q1887" s="50"/>
      <c r="R1887" s="8"/>
      <c r="S1887" s="59"/>
      <c r="T1887" s="59"/>
      <c r="U1887" s="61"/>
    </row>
    <row r="1888" spans="1:21" ht="15">
      <c r="A1888" s="59"/>
      <c r="B1888" s="19"/>
      <c r="C1888" s="8"/>
      <c r="D1888" s="8"/>
      <c r="E1888" s="8"/>
      <c r="F1888" s="8"/>
      <c r="G1888" s="6"/>
      <c r="H1888" s="6"/>
      <c r="I1888" s="8"/>
      <c r="J1888" s="19"/>
      <c r="K1888" s="6"/>
      <c r="L1888" s="8"/>
      <c r="M1888" s="60"/>
      <c r="N1888" s="8"/>
      <c r="O1888" s="8"/>
      <c r="P1888" s="48"/>
      <c r="Q1888" s="50"/>
      <c r="R1888" s="8"/>
      <c r="S1888" s="59"/>
      <c r="T1888" s="59"/>
      <c r="U1888" s="61"/>
    </row>
    <row r="1889" spans="1:21" ht="15">
      <c r="A1889" s="59"/>
      <c r="B1889" s="19"/>
      <c r="C1889" s="8"/>
      <c r="D1889" s="8"/>
      <c r="E1889" s="8"/>
      <c r="F1889" s="8"/>
      <c r="G1889" s="6"/>
      <c r="H1889" s="6"/>
      <c r="I1889" s="8"/>
      <c r="J1889" s="19"/>
      <c r="K1889" s="6"/>
      <c r="L1889" s="8"/>
      <c r="M1889" s="60"/>
      <c r="N1889" s="8"/>
      <c r="O1889" s="8"/>
      <c r="P1889" s="48"/>
      <c r="Q1889" s="48"/>
      <c r="R1889" s="8"/>
      <c r="S1889" s="59"/>
      <c r="T1889" s="59"/>
      <c r="U1889" s="61"/>
    </row>
    <row r="1890" spans="1:21" ht="15">
      <c r="A1890" s="59"/>
      <c r="B1890" s="19"/>
      <c r="C1890" s="8"/>
      <c r="D1890" s="8"/>
      <c r="E1890" s="8"/>
      <c r="F1890" s="8"/>
      <c r="G1890" s="6"/>
      <c r="H1890" s="6"/>
      <c r="I1890" s="8"/>
      <c r="J1890" s="19"/>
      <c r="K1890" s="6"/>
      <c r="L1890" s="8"/>
      <c r="M1890" s="60"/>
      <c r="N1890" s="8"/>
      <c r="O1890" s="8"/>
      <c r="P1890" s="48"/>
      <c r="Q1890" s="50"/>
      <c r="R1890" s="8"/>
      <c r="S1890" s="59"/>
      <c r="T1890" s="59"/>
      <c r="U1890" s="61"/>
    </row>
    <row r="1891" spans="1:21" ht="15">
      <c r="A1891" s="59"/>
      <c r="B1891" s="19"/>
      <c r="C1891" s="8"/>
      <c r="D1891" s="8"/>
      <c r="E1891" s="8"/>
      <c r="F1891" s="8"/>
      <c r="G1891" s="6"/>
      <c r="H1891" s="6"/>
      <c r="I1891" s="8"/>
      <c r="J1891" s="19"/>
      <c r="K1891" s="6"/>
      <c r="L1891" s="8"/>
      <c r="M1891" s="60"/>
      <c r="N1891" s="8"/>
      <c r="O1891" s="8"/>
      <c r="P1891" s="48"/>
      <c r="Q1891" s="50"/>
      <c r="R1891" s="8"/>
      <c r="S1891" s="59"/>
      <c r="T1891" s="59"/>
      <c r="U1891" s="61"/>
    </row>
    <row r="1892" spans="1:21" ht="15">
      <c r="A1892" s="59"/>
      <c r="B1892" s="19"/>
      <c r="C1892" s="8"/>
      <c r="D1892" s="8"/>
      <c r="E1892" s="8"/>
      <c r="F1892" s="8"/>
      <c r="G1892" s="6"/>
      <c r="H1892" s="6"/>
      <c r="I1892" s="8"/>
      <c r="J1892" s="19"/>
      <c r="K1892" s="6"/>
      <c r="L1892" s="8"/>
      <c r="M1892" s="60"/>
      <c r="N1892" s="8"/>
      <c r="O1892" s="8"/>
      <c r="P1892" s="48"/>
      <c r="Q1892" s="48"/>
      <c r="R1892" s="8"/>
      <c r="S1892" s="59"/>
      <c r="T1892" s="59"/>
      <c r="U1892" s="61"/>
    </row>
    <row r="1893" spans="1:21" ht="15">
      <c r="A1893" s="59"/>
      <c r="B1893" s="19"/>
      <c r="C1893" s="8"/>
      <c r="D1893" s="8"/>
      <c r="E1893" s="8"/>
      <c r="F1893" s="8"/>
      <c r="G1893" s="6"/>
      <c r="H1893" s="6"/>
      <c r="I1893" s="8"/>
      <c r="J1893" s="19"/>
      <c r="K1893" s="6"/>
      <c r="L1893" s="8"/>
      <c r="M1893" s="60"/>
      <c r="N1893" s="8"/>
      <c r="O1893" s="8"/>
      <c r="P1893" s="48"/>
      <c r="Q1893" s="48"/>
      <c r="R1893" s="8"/>
      <c r="S1893" s="59"/>
      <c r="T1893" s="59"/>
      <c r="U1893" s="61"/>
    </row>
    <row r="1894" spans="1:21" ht="15">
      <c r="A1894" s="59"/>
      <c r="B1894" s="19"/>
      <c r="C1894" s="8"/>
      <c r="D1894" s="8"/>
      <c r="E1894" s="8"/>
      <c r="F1894" s="8"/>
      <c r="G1894" s="6"/>
      <c r="H1894" s="6"/>
      <c r="I1894" s="8"/>
      <c r="J1894" s="19"/>
      <c r="K1894" s="6"/>
      <c r="L1894" s="8"/>
      <c r="M1894" s="60"/>
      <c r="N1894" s="8"/>
      <c r="O1894" s="8"/>
      <c r="P1894" s="48"/>
      <c r="Q1894" s="48"/>
      <c r="R1894" s="8"/>
      <c r="S1894" s="59"/>
      <c r="T1894" s="59"/>
      <c r="U1894" s="61"/>
    </row>
    <row r="1895" spans="1:21" ht="15">
      <c r="A1895" s="59"/>
      <c r="B1895" s="19"/>
      <c r="C1895" s="8"/>
      <c r="D1895" s="8"/>
      <c r="E1895" s="8"/>
      <c r="F1895" s="8"/>
      <c r="G1895" s="6"/>
      <c r="H1895" s="6"/>
      <c r="I1895" s="8"/>
      <c r="J1895" s="19"/>
      <c r="K1895" s="6"/>
      <c r="L1895" s="8"/>
      <c r="M1895" s="60"/>
      <c r="N1895" s="8"/>
      <c r="O1895" s="8"/>
      <c r="P1895" s="48"/>
      <c r="Q1895" s="48"/>
      <c r="R1895" s="8"/>
      <c r="S1895" s="59"/>
      <c r="T1895" s="59"/>
      <c r="U1895" s="61"/>
    </row>
    <row r="1896" spans="1:21" ht="15">
      <c r="A1896" s="59"/>
      <c r="B1896" s="19"/>
      <c r="C1896" s="8"/>
      <c r="D1896" s="8"/>
      <c r="E1896" s="8"/>
      <c r="F1896" s="8"/>
      <c r="G1896" s="6"/>
      <c r="H1896" s="6"/>
      <c r="I1896" s="8"/>
      <c r="J1896" s="19"/>
      <c r="K1896" s="6"/>
      <c r="L1896" s="8"/>
      <c r="M1896" s="60"/>
      <c r="N1896" s="8"/>
      <c r="O1896" s="8"/>
      <c r="P1896" s="48"/>
      <c r="Q1896" s="48"/>
      <c r="R1896" s="8"/>
      <c r="S1896" s="59"/>
      <c r="T1896" s="59"/>
      <c r="U1896" s="61"/>
    </row>
    <row r="1897" spans="1:21" ht="15">
      <c r="A1897" s="59"/>
      <c r="B1897" s="19"/>
      <c r="C1897" s="8"/>
      <c r="D1897" s="8"/>
      <c r="E1897" s="8"/>
      <c r="F1897" s="8"/>
      <c r="G1897" s="6"/>
      <c r="H1897" s="6"/>
      <c r="I1897" s="8"/>
      <c r="J1897" s="19"/>
      <c r="K1897" s="6"/>
      <c r="L1897" s="8"/>
      <c r="M1897" s="60"/>
      <c r="N1897" s="8"/>
      <c r="O1897" s="8"/>
      <c r="P1897" s="48"/>
      <c r="Q1897" s="50"/>
      <c r="R1897" s="8"/>
      <c r="S1897" s="59"/>
      <c r="T1897" s="59"/>
      <c r="U1897" s="61"/>
    </row>
    <row r="1898" spans="1:21" ht="15">
      <c r="A1898" s="59"/>
      <c r="B1898" s="19"/>
      <c r="C1898" s="8"/>
      <c r="D1898" s="8"/>
      <c r="E1898" s="8"/>
      <c r="F1898" s="8"/>
      <c r="G1898" s="6"/>
      <c r="H1898" s="6"/>
      <c r="I1898" s="8"/>
      <c r="J1898" s="19"/>
      <c r="K1898" s="6"/>
      <c r="L1898" s="8"/>
      <c r="M1898" s="60"/>
      <c r="N1898" s="8"/>
      <c r="O1898" s="8"/>
      <c r="P1898" s="48"/>
      <c r="Q1898" s="48"/>
      <c r="R1898" s="8"/>
      <c r="S1898" s="59"/>
      <c r="T1898" s="59"/>
      <c r="U1898" s="61"/>
    </row>
    <row r="1899" spans="1:21" ht="15">
      <c r="A1899" s="59"/>
      <c r="B1899" s="19"/>
      <c r="C1899" s="8"/>
      <c r="D1899" s="8"/>
      <c r="E1899" s="8"/>
      <c r="F1899" s="8"/>
      <c r="G1899" s="6"/>
      <c r="H1899" s="6"/>
      <c r="I1899" s="8"/>
      <c r="J1899" s="19"/>
      <c r="K1899" s="6"/>
      <c r="L1899" s="8"/>
      <c r="M1899" s="60"/>
      <c r="N1899" s="8"/>
      <c r="O1899" s="8"/>
      <c r="P1899" s="48"/>
      <c r="Q1899" s="48"/>
      <c r="R1899" s="8"/>
      <c r="S1899" s="59"/>
      <c r="T1899" s="59"/>
      <c r="U1899" s="61"/>
    </row>
    <row r="1900" spans="1:21" ht="15">
      <c r="A1900" s="59"/>
      <c r="B1900" s="19"/>
      <c r="C1900" s="8"/>
      <c r="D1900" s="8"/>
      <c r="E1900" s="8"/>
      <c r="F1900" s="8"/>
      <c r="G1900" s="6"/>
      <c r="H1900" s="6"/>
      <c r="I1900" s="8"/>
      <c r="J1900" s="19"/>
      <c r="K1900" s="6"/>
      <c r="L1900" s="8"/>
      <c r="M1900" s="60"/>
      <c r="N1900" s="8"/>
      <c r="O1900" s="8"/>
      <c r="P1900" s="48"/>
      <c r="Q1900" s="48"/>
      <c r="R1900" s="8"/>
      <c r="S1900" s="59"/>
      <c r="T1900" s="59"/>
      <c r="U1900" s="61"/>
    </row>
    <row r="1901" spans="1:21" ht="15">
      <c r="A1901" s="59"/>
      <c r="B1901" s="19"/>
      <c r="C1901" s="8"/>
      <c r="D1901" s="8"/>
      <c r="E1901" s="8"/>
      <c r="F1901" s="8"/>
      <c r="G1901" s="6"/>
      <c r="H1901" s="6"/>
      <c r="I1901" s="8"/>
      <c r="J1901" s="19"/>
      <c r="K1901" s="6"/>
      <c r="L1901" s="8"/>
      <c r="M1901" s="60"/>
      <c r="N1901" s="8"/>
      <c r="O1901" s="8"/>
      <c r="P1901" s="48"/>
      <c r="Q1901" s="48"/>
      <c r="R1901" s="8"/>
      <c r="S1901" s="59"/>
      <c r="T1901" s="59"/>
      <c r="U1901" s="61"/>
    </row>
    <row r="1902" spans="1:21" ht="15">
      <c r="A1902" s="59"/>
      <c r="B1902" s="19"/>
      <c r="C1902" s="4"/>
      <c r="D1902" s="8"/>
      <c r="E1902" s="4"/>
      <c r="F1902" s="8"/>
      <c r="G1902" s="6"/>
      <c r="H1902" s="6"/>
      <c r="I1902" s="8"/>
      <c r="J1902" s="19"/>
      <c r="K1902" s="6"/>
      <c r="L1902" s="8"/>
      <c r="M1902" s="60"/>
      <c r="N1902" s="8"/>
      <c r="O1902" s="8"/>
      <c r="P1902" s="48"/>
      <c r="Q1902" s="48"/>
      <c r="R1902" s="8"/>
      <c r="S1902" s="59"/>
      <c r="T1902" s="59"/>
      <c r="U1902" s="61"/>
    </row>
    <row r="1903" spans="1:21" ht="15">
      <c r="A1903" s="59"/>
      <c r="B1903" s="19"/>
      <c r="C1903" s="8"/>
      <c r="D1903" s="8"/>
      <c r="E1903" s="8"/>
      <c r="F1903" s="8"/>
      <c r="G1903" s="6"/>
      <c r="H1903" s="6"/>
      <c r="I1903" s="8"/>
      <c r="J1903" s="19"/>
      <c r="K1903" s="6"/>
      <c r="L1903" s="8"/>
      <c r="M1903" s="60"/>
      <c r="N1903" s="8"/>
      <c r="O1903" s="8"/>
      <c r="P1903" s="48"/>
      <c r="Q1903" s="48"/>
      <c r="R1903" s="8"/>
      <c r="S1903" s="59"/>
      <c r="T1903" s="59"/>
      <c r="U1903" s="61"/>
    </row>
    <row r="1904" spans="1:21" ht="15">
      <c r="A1904" s="59"/>
      <c r="B1904" s="19"/>
      <c r="C1904" s="8"/>
      <c r="D1904" s="8"/>
      <c r="E1904" s="8"/>
      <c r="F1904" s="8"/>
      <c r="G1904" s="6"/>
      <c r="H1904" s="6"/>
      <c r="I1904" s="8"/>
      <c r="J1904" s="19"/>
      <c r="K1904" s="6"/>
      <c r="L1904" s="8"/>
      <c r="M1904" s="60"/>
      <c r="N1904" s="8"/>
      <c r="O1904" s="8"/>
      <c r="P1904" s="48"/>
      <c r="Q1904" s="48"/>
      <c r="R1904" s="8"/>
      <c r="S1904" s="59"/>
      <c r="T1904" s="59"/>
      <c r="U1904" s="61"/>
    </row>
    <row r="1905" spans="1:21" ht="15">
      <c r="A1905" s="59"/>
      <c r="B1905" s="19"/>
      <c r="C1905" s="8"/>
      <c r="D1905" s="8"/>
      <c r="E1905" s="8"/>
      <c r="F1905" s="8"/>
      <c r="G1905" s="6"/>
      <c r="H1905" s="6"/>
      <c r="I1905" s="8"/>
      <c r="J1905" s="19"/>
      <c r="K1905" s="6"/>
      <c r="L1905" s="8"/>
      <c r="M1905" s="60"/>
      <c r="N1905" s="8"/>
      <c r="O1905" s="8"/>
      <c r="P1905" s="48"/>
      <c r="Q1905" s="48"/>
      <c r="R1905" s="8"/>
      <c r="S1905" s="59"/>
      <c r="T1905" s="59"/>
      <c r="U1905" s="61"/>
    </row>
    <row r="1906" spans="1:21" ht="15">
      <c r="A1906" s="59"/>
      <c r="B1906" s="19"/>
      <c r="C1906" s="8"/>
      <c r="D1906" s="8"/>
      <c r="E1906" s="8"/>
      <c r="F1906" s="8"/>
      <c r="G1906" s="6"/>
      <c r="H1906" s="6"/>
      <c r="I1906" s="8"/>
      <c r="J1906" s="19"/>
      <c r="K1906" s="6"/>
      <c r="L1906" s="8"/>
      <c r="M1906" s="60"/>
      <c r="N1906" s="8"/>
      <c r="O1906" s="8"/>
      <c r="P1906" s="48"/>
      <c r="Q1906" s="48"/>
      <c r="R1906" s="8"/>
      <c r="S1906" s="59"/>
      <c r="T1906" s="59"/>
      <c r="U1906" s="61"/>
    </row>
    <row r="1907" spans="1:21" ht="15">
      <c r="A1907" s="59"/>
      <c r="B1907" s="19"/>
      <c r="C1907" s="8"/>
      <c r="D1907" s="8"/>
      <c r="E1907" s="8"/>
      <c r="F1907" s="8"/>
      <c r="G1907" s="6"/>
      <c r="H1907" s="6"/>
      <c r="I1907" s="8"/>
      <c r="J1907" s="19"/>
      <c r="K1907" s="6"/>
      <c r="L1907" s="8"/>
      <c r="M1907" s="60"/>
      <c r="N1907" s="8"/>
      <c r="O1907" s="8"/>
      <c r="P1907" s="48"/>
      <c r="Q1907" s="48"/>
      <c r="R1907" s="8"/>
      <c r="S1907" s="59"/>
      <c r="T1907" s="59"/>
      <c r="U1907" s="61"/>
    </row>
    <row r="1908" spans="1:21" ht="15">
      <c r="A1908" s="59"/>
      <c r="B1908" s="19"/>
      <c r="C1908" s="8"/>
      <c r="D1908" s="8"/>
      <c r="E1908" s="8"/>
      <c r="F1908" s="8"/>
      <c r="G1908" s="6"/>
      <c r="H1908" s="6"/>
      <c r="I1908" s="8"/>
      <c r="J1908" s="19"/>
      <c r="K1908" s="6"/>
      <c r="L1908" s="8"/>
      <c r="M1908" s="60"/>
      <c r="N1908" s="8"/>
      <c r="O1908" s="8"/>
      <c r="P1908" s="48"/>
      <c r="Q1908" s="48"/>
      <c r="R1908" s="8"/>
      <c r="S1908" s="59"/>
      <c r="T1908" s="59"/>
      <c r="U1908" s="61"/>
    </row>
    <row r="1909" spans="1:21" ht="15">
      <c r="A1909" s="59"/>
      <c r="B1909" s="19"/>
      <c r="C1909" s="8"/>
      <c r="D1909" s="8"/>
      <c r="E1909" s="8"/>
      <c r="F1909" s="8"/>
      <c r="G1909" s="6"/>
      <c r="H1909" s="6"/>
      <c r="I1909" s="8"/>
      <c r="J1909" s="19"/>
      <c r="K1909" s="6"/>
      <c r="L1909" s="8"/>
      <c r="M1909" s="60"/>
      <c r="N1909" s="8"/>
      <c r="O1909" s="8"/>
      <c r="P1909" s="48"/>
      <c r="Q1909" s="48"/>
      <c r="R1909" s="8"/>
      <c r="S1909" s="59"/>
      <c r="T1909" s="59"/>
      <c r="U1909" s="61"/>
    </row>
    <row r="1910" spans="1:21" ht="15">
      <c r="A1910" s="59"/>
      <c r="B1910" s="19"/>
      <c r="C1910" s="8"/>
      <c r="D1910" s="8"/>
      <c r="E1910" s="8"/>
      <c r="F1910" s="8"/>
      <c r="G1910" s="6"/>
      <c r="H1910" s="6"/>
      <c r="I1910" s="8"/>
      <c r="J1910" s="19"/>
      <c r="K1910" s="6"/>
      <c r="L1910" s="8"/>
      <c r="M1910" s="60"/>
      <c r="N1910" s="8"/>
      <c r="O1910" s="8"/>
      <c r="P1910" s="48"/>
      <c r="Q1910" s="48"/>
      <c r="R1910" s="8"/>
      <c r="S1910" s="59"/>
      <c r="T1910" s="59"/>
      <c r="U1910" s="61"/>
    </row>
    <row r="1911" spans="1:21" ht="15">
      <c r="A1911" s="59"/>
      <c r="B1911" s="19"/>
      <c r="C1911" s="8"/>
      <c r="D1911" s="8"/>
      <c r="E1911" s="8"/>
      <c r="F1911" s="8"/>
      <c r="G1911" s="6"/>
      <c r="H1911" s="6"/>
      <c r="I1911" s="8"/>
      <c r="J1911" s="19"/>
      <c r="K1911" s="6"/>
      <c r="L1911" s="8"/>
      <c r="M1911" s="60"/>
      <c r="N1911" s="8"/>
      <c r="O1911" s="8"/>
      <c r="P1911" s="48"/>
      <c r="Q1911" s="48"/>
      <c r="R1911" s="8"/>
      <c r="S1911" s="59"/>
      <c r="T1911" s="59"/>
      <c r="U1911" s="61"/>
    </row>
    <row r="1912" spans="1:21" ht="15">
      <c r="A1912" s="59"/>
      <c r="B1912" s="19"/>
      <c r="C1912" s="8"/>
      <c r="D1912" s="8"/>
      <c r="E1912" s="8"/>
      <c r="F1912" s="8"/>
      <c r="G1912" s="6"/>
      <c r="H1912" s="6"/>
      <c r="I1912" s="8"/>
      <c r="J1912" s="19"/>
      <c r="K1912" s="6"/>
      <c r="L1912" s="8"/>
      <c r="M1912" s="60"/>
      <c r="N1912" s="17"/>
      <c r="O1912" s="17"/>
      <c r="P1912" s="48"/>
      <c r="Q1912" s="48"/>
      <c r="R1912" s="8"/>
      <c r="S1912" s="59"/>
      <c r="T1912" s="59"/>
      <c r="U1912" s="61"/>
    </row>
    <row r="1913" spans="1:21" ht="15">
      <c r="A1913" s="59"/>
      <c r="B1913" s="19"/>
      <c r="C1913" s="8"/>
      <c r="D1913" s="8"/>
      <c r="E1913" s="8"/>
      <c r="F1913" s="8"/>
      <c r="G1913" s="6"/>
      <c r="H1913" s="6"/>
      <c r="I1913" s="8"/>
      <c r="J1913" s="19"/>
      <c r="K1913" s="6"/>
      <c r="L1913" s="8"/>
      <c r="M1913" s="60"/>
      <c r="N1913" s="8"/>
      <c r="O1913" s="8"/>
      <c r="P1913" s="48"/>
      <c r="Q1913" s="48"/>
      <c r="R1913" s="8"/>
      <c r="S1913" s="59"/>
      <c r="T1913" s="59"/>
      <c r="U1913" s="61"/>
    </row>
    <row r="1914" spans="1:21" ht="15">
      <c r="A1914" s="59"/>
      <c r="B1914" s="19"/>
      <c r="C1914" s="8"/>
      <c r="D1914" s="8"/>
      <c r="E1914" s="8"/>
      <c r="F1914" s="8"/>
      <c r="G1914" s="6"/>
      <c r="H1914" s="6"/>
      <c r="I1914" s="8"/>
      <c r="J1914" s="19"/>
      <c r="K1914" s="6"/>
      <c r="L1914" s="8"/>
      <c r="M1914" s="60"/>
      <c r="N1914" s="8"/>
      <c r="O1914" s="8"/>
      <c r="P1914" s="48"/>
      <c r="Q1914" s="48"/>
      <c r="R1914" s="8"/>
      <c r="S1914" s="59"/>
      <c r="T1914" s="59"/>
      <c r="U1914" s="61"/>
    </row>
    <row r="1915" spans="1:21" ht="15">
      <c r="A1915" s="59"/>
      <c r="B1915" s="19"/>
      <c r="C1915" s="8"/>
      <c r="D1915" s="8"/>
      <c r="E1915" s="8"/>
      <c r="F1915" s="8"/>
      <c r="G1915" s="6"/>
      <c r="H1915" s="6"/>
      <c r="I1915" s="8"/>
      <c r="J1915" s="19"/>
      <c r="K1915" s="6"/>
      <c r="L1915" s="8"/>
      <c r="M1915" s="60"/>
      <c r="N1915" s="8"/>
      <c r="O1915" s="8"/>
      <c r="P1915" s="48"/>
      <c r="Q1915" s="48"/>
      <c r="R1915" s="8"/>
      <c r="S1915" s="59"/>
      <c r="T1915" s="59"/>
      <c r="U1915" s="61"/>
    </row>
    <row r="1916" spans="1:21" ht="15">
      <c r="A1916" s="59"/>
      <c r="B1916" s="19"/>
      <c r="C1916" s="8"/>
      <c r="D1916" s="8"/>
      <c r="E1916" s="8"/>
      <c r="F1916" s="8"/>
      <c r="G1916" s="6"/>
      <c r="H1916" s="6"/>
      <c r="I1916" s="8"/>
      <c r="J1916" s="19"/>
      <c r="K1916" s="6"/>
      <c r="L1916" s="8"/>
      <c r="M1916" s="60"/>
      <c r="N1916" s="8"/>
      <c r="O1916" s="8"/>
      <c r="P1916" s="48"/>
      <c r="Q1916" s="48"/>
      <c r="R1916" s="8"/>
      <c r="S1916" s="59"/>
      <c r="T1916" s="59"/>
      <c r="U1916" s="61"/>
    </row>
    <row r="1917" spans="1:21" ht="15">
      <c r="A1917" s="59"/>
      <c r="B1917" s="19"/>
      <c r="C1917" s="8"/>
      <c r="D1917" s="8"/>
      <c r="E1917" s="8"/>
      <c r="F1917" s="8"/>
      <c r="G1917" s="6"/>
      <c r="H1917" s="6"/>
      <c r="I1917" s="8"/>
      <c r="J1917" s="19"/>
      <c r="K1917" s="6"/>
      <c r="L1917" s="8"/>
      <c r="M1917" s="60"/>
      <c r="N1917" s="8"/>
      <c r="O1917" s="8"/>
      <c r="P1917" s="48"/>
      <c r="Q1917" s="50"/>
      <c r="R1917" s="8"/>
      <c r="S1917" s="59"/>
      <c r="T1917" s="59"/>
      <c r="U1917" s="61"/>
    </row>
    <row r="1918" spans="1:21" ht="15">
      <c r="A1918" s="59"/>
      <c r="B1918" s="19"/>
      <c r="C1918" s="8"/>
      <c r="D1918" s="8"/>
      <c r="E1918" s="8"/>
      <c r="F1918" s="8"/>
      <c r="G1918" s="6"/>
      <c r="H1918" s="6"/>
      <c r="I1918" s="8"/>
      <c r="J1918" s="19"/>
      <c r="K1918" s="6"/>
      <c r="L1918" s="8"/>
      <c r="M1918" s="60"/>
      <c r="N1918" s="8"/>
      <c r="O1918" s="8"/>
      <c r="P1918" s="48"/>
      <c r="Q1918" s="50"/>
      <c r="R1918" s="8"/>
      <c r="S1918" s="59"/>
      <c r="T1918" s="59"/>
      <c r="U1918" s="61"/>
    </row>
    <row r="1919" spans="1:21" ht="15">
      <c r="A1919" s="59"/>
      <c r="B1919" s="19"/>
      <c r="C1919" s="8"/>
      <c r="D1919" s="8"/>
      <c r="E1919" s="8"/>
      <c r="F1919" s="8"/>
      <c r="G1919" s="6"/>
      <c r="H1919" s="6"/>
      <c r="I1919" s="8"/>
      <c r="J1919" s="19"/>
      <c r="K1919" s="6"/>
      <c r="L1919" s="8"/>
      <c r="M1919" s="60"/>
      <c r="N1919" s="8"/>
      <c r="O1919" s="8"/>
      <c r="P1919" s="48"/>
      <c r="Q1919" s="48"/>
      <c r="R1919" s="8"/>
      <c r="S1919" s="59"/>
      <c r="T1919" s="59"/>
      <c r="U1919" s="61"/>
    </row>
    <row r="1920" spans="1:21" ht="15">
      <c r="A1920" s="59"/>
      <c r="B1920" s="19"/>
      <c r="C1920" s="8"/>
      <c r="D1920" s="8"/>
      <c r="E1920" s="8"/>
      <c r="F1920" s="8"/>
      <c r="G1920" s="6"/>
      <c r="H1920" s="6"/>
      <c r="I1920" s="8"/>
      <c r="J1920" s="19"/>
      <c r="K1920" s="6"/>
      <c r="L1920" s="8"/>
      <c r="M1920" s="60"/>
      <c r="N1920" s="8"/>
      <c r="O1920" s="8"/>
      <c r="P1920" s="48"/>
      <c r="Q1920" s="48"/>
      <c r="R1920" s="8"/>
      <c r="S1920" s="59"/>
      <c r="T1920" s="59"/>
      <c r="U1920" s="61"/>
    </row>
    <row r="1921" spans="1:21" ht="15">
      <c r="A1921" s="59"/>
      <c r="B1921" s="19"/>
      <c r="C1921" s="8"/>
      <c r="D1921" s="8"/>
      <c r="E1921" s="62"/>
      <c r="F1921" s="8"/>
      <c r="G1921" s="6"/>
      <c r="H1921" s="6"/>
      <c r="I1921" s="8"/>
      <c r="J1921" s="19"/>
      <c r="K1921" s="6"/>
      <c r="L1921" s="8"/>
      <c r="M1921" s="60"/>
      <c r="N1921" s="8"/>
      <c r="O1921" s="8"/>
      <c r="P1921" s="48"/>
      <c r="Q1921" s="48"/>
      <c r="R1921" s="8"/>
      <c r="S1921" s="59"/>
      <c r="T1921" s="59"/>
      <c r="U1921" s="61"/>
    </row>
    <row r="1922" spans="1:21" ht="15">
      <c r="A1922" s="59"/>
      <c r="B1922" s="19"/>
      <c r="C1922" s="8"/>
      <c r="D1922" s="8"/>
      <c r="E1922" s="8"/>
      <c r="F1922" s="8"/>
      <c r="G1922" s="6"/>
      <c r="H1922" s="6"/>
      <c r="I1922" s="8"/>
      <c r="J1922" s="19"/>
      <c r="K1922" s="6"/>
      <c r="L1922" s="8"/>
      <c r="M1922" s="60"/>
      <c r="N1922" s="8"/>
      <c r="O1922" s="8"/>
      <c r="P1922" s="48"/>
      <c r="Q1922" s="48"/>
      <c r="R1922" s="8"/>
      <c r="S1922" s="59"/>
      <c r="T1922" s="59"/>
      <c r="U1922" s="61"/>
    </row>
    <row r="1923" spans="1:21" ht="15">
      <c r="A1923" s="59"/>
      <c r="B1923" s="19"/>
      <c r="C1923" s="8"/>
      <c r="D1923" s="8"/>
      <c r="E1923" s="8"/>
      <c r="F1923" s="8"/>
      <c r="G1923" s="6"/>
      <c r="H1923" s="6"/>
      <c r="I1923" s="8"/>
      <c r="J1923" s="19"/>
      <c r="K1923" s="6"/>
      <c r="L1923" s="8"/>
      <c r="M1923" s="60"/>
      <c r="N1923" s="8"/>
      <c r="O1923" s="8"/>
      <c r="P1923" s="48"/>
      <c r="Q1923" s="48"/>
      <c r="R1923" s="8"/>
      <c r="S1923" s="59"/>
      <c r="T1923" s="59"/>
      <c r="U1923" s="61"/>
    </row>
    <row r="1924" spans="1:21" ht="15">
      <c r="A1924" s="59"/>
      <c r="B1924" s="19"/>
      <c r="C1924" s="8"/>
      <c r="D1924" s="8"/>
      <c r="E1924" s="8"/>
      <c r="F1924" s="8"/>
      <c r="G1924" s="6"/>
      <c r="H1924" s="6"/>
      <c r="I1924" s="8"/>
      <c r="J1924" s="19"/>
      <c r="K1924" s="6"/>
      <c r="L1924" s="8"/>
      <c r="M1924" s="60"/>
      <c r="N1924" s="8"/>
      <c r="O1924" s="8"/>
      <c r="P1924" s="48"/>
      <c r="Q1924" s="48"/>
      <c r="R1924" s="8"/>
      <c r="S1924" s="59"/>
      <c r="T1924" s="59"/>
      <c r="U1924" s="61"/>
    </row>
    <row r="1925" spans="1:21" ht="15">
      <c r="A1925" s="59"/>
      <c r="B1925" s="19"/>
      <c r="C1925" s="8"/>
      <c r="D1925" s="8"/>
      <c r="E1925" s="8"/>
      <c r="F1925" s="8"/>
      <c r="G1925" s="6"/>
      <c r="H1925" s="6"/>
      <c r="I1925" s="8"/>
      <c r="J1925" s="19"/>
      <c r="K1925" s="6"/>
      <c r="L1925" s="8"/>
      <c r="M1925" s="60"/>
      <c r="N1925" s="8"/>
      <c r="O1925" s="8"/>
      <c r="P1925" s="48"/>
      <c r="Q1925" s="48"/>
      <c r="R1925" s="8"/>
      <c r="S1925" s="59"/>
      <c r="T1925" s="59"/>
      <c r="U1925" s="61"/>
    </row>
    <row r="1926" spans="1:21" ht="15">
      <c r="A1926" s="59"/>
      <c r="B1926" s="19"/>
      <c r="C1926" s="8"/>
      <c r="D1926" s="8"/>
      <c r="E1926" s="8"/>
      <c r="F1926" s="8"/>
      <c r="G1926" s="6"/>
      <c r="H1926" s="6"/>
      <c r="I1926" s="8"/>
      <c r="J1926" s="19"/>
      <c r="K1926" s="6"/>
      <c r="L1926" s="8"/>
      <c r="M1926" s="60"/>
      <c r="N1926" s="8"/>
      <c r="O1926" s="8"/>
      <c r="P1926" s="48"/>
      <c r="Q1926" s="48"/>
      <c r="R1926" s="8"/>
      <c r="S1926" s="59"/>
      <c r="T1926" s="59"/>
      <c r="U1926" s="61"/>
    </row>
    <row r="1927" spans="1:21" ht="15">
      <c r="A1927" s="59"/>
      <c r="B1927" s="19"/>
      <c r="C1927" s="8"/>
      <c r="D1927" s="8"/>
      <c r="E1927" s="8"/>
      <c r="F1927" s="8"/>
      <c r="G1927" s="6"/>
      <c r="H1927" s="6"/>
      <c r="I1927" s="8"/>
      <c r="J1927" s="19"/>
      <c r="K1927" s="6"/>
      <c r="L1927" s="8"/>
      <c r="M1927" s="60"/>
      <c r="N1927" s="8"/>
      <c r="O1927" s="8"/>
      <c r="P1927" s="48"/>
      <c r="Q1927" s="48"/>
      <c r="R1927" s="8"/>
      <c r="S1927" s="59"/>
      <c r="T1927" s="59"/>
      <c r="U1927" s="61"/>
    </row>
    <row r="1928" spans="1:21" ht="15">
      <c r="A1928" s="59"/>
      <c r="B1928" s="19"/>
      <c r="C1928" s="8"/>
      <c r="D1928" s="8"/>
      <c r="E1928" s="8"/>
      <c r="F1928" s="8"/>
      <c r="G1928" s="6"/>
      <c r="H1928" s="6"/>
      <c r="I1928" s="8"/>
      <c r="J1928" s="19"/>
      <c r="K1928" s="6"/>
      <c r="L1928" s="8"/>
      <c r="M1928" s="60"/>
      <c r="N1928" s="8"/>
      <c r="O1928" s="8"/>
      <c r="P1928" s="48"/>
      <c r="Q1928" s="48"/>
      <c r="R1928" s="8"/>
      <c r="S1928" s="59"/>
      <c r="T1928" s="59"/>
      <c r="U1928" s="61"/>
    </row>
    <row r="1929" spans="1:21" ht="15">
      <c r="A1929" s="59"/>
      <c r="B1929" s="19"/>
      <c r="C1929" s="8"/>
      <c r="D1929" s="8"/>
      <c r="E1929" s="8"/>
      <c r="F1929" s="8"/>
      <c r="G1929" s="6"/>
      <c r="H1929" s="6"/>
      <c r="I1929" s="8"/>
      <c r="J1929" s="19"/>
      <c r="K1929" s="6"/>
      <c r="L1929" s="8"/>
      <c r="M1929" s="60"/>
      <c r="N1929" s="8"/>
      <c r="O1929" s="8"/>
      <c r="P1929" s="48"/>
      <c r="Q1929" s="48"/>
      <c r="R1929" s="8"/>
      <c r="S1929" s="59"/>
      <c r="T1929" s="59"/>
      <c r="U1929" s="61"/>
    </row>
    <row r="1930" spans="1:21" ht="15">
      <c r="A1930" s="59"/>
      <c r="B1930" s="19"/>
      <c r="C1930" s="4"/>
      <c r="D1930" s="8"/>
      <c r="E1930" s="8"/>
      <c r="F1930" s="8"/>
      <c r="G1930" s="6"/>
      <c r="H1930" s="6"/>
      <c r="I1930" s="8"/>
      <c r="J1930" s="19"/>
      <c r="K1930" s="6"/>
      <c r="L1930" s="8"/>
      <c r="M1930" s="60"/>
      <c r="N1930" s="8"/>
      <c r="O1930" s="8"/>
      <c r="P1930" s="48"/>
      <c r="Q1930" s="48"/>
      <c r="R1930" s="8"/>
      <c r="S1930" s="59"/>
      <c r="T1930" s="59"/>
      <c r="U1930" s="61"/>
    </row>
    <row r="1931" spans="1:21" ht="15">
      <c r="A1931" s="59"/>
      <c r="B1931" s="19"/>
      <c r="C1931" s="8"/>
      <c r="D1931" s="8"/>
      <c r="E1931" s="8"/>
      <c r="F1931" s="8"/>
      <c r="G1931" s="6"/>
      <c r="H1931" s="6"/>
      <c r="I1931" s="8"/>
      <c r="J1931" s="19"/>
      <c r="K1931" s="6"/>
      <c r="L1931" s="8"/>
      <c r="M1931" s="60"/>
      <c r="N1931" s="8"/>
      <c r="O1931" s="8"/>
      <c r="P1931" s="48"/>
      <c r="Q1931" s="48"/>
      <c r="R1931" s="8"/>
      <c r="S1931" s="59"/>
      <c r="T1931" s="59"/>
      <c r="U1931" s="61"/>
    </row>
    <row r="1932" spans="1:21">
      <c r="G1932" s="7"/>
    </row>
    <row r="1933" spans="1:21">
      <c r="G1933" s="7"/>
    </row>
  </sheetData>
  <conditionalFormatting sqref="C1670:C1673">
    <cfRule type="duplicateValues" dxfId="92" priority="6"/>
  </conditionalFormatting>
  <conditionalFormatting sqref="C1675:C1678">
    <cfRule type="duplicateValues" dxfId="91" priority="5"/>
  </conditionalFormatting>
  <conditionalFormatting sqref="E214">
    <cfRule type="duplicateValues" dxfId="90" priority="1"/>
  </conditionalFormatting>
  <pageMargins left="0.35433070866141736" right="0.27559055118110237" top="0.74803149606299213" bottom="0.74803149606299213" header="0.31496062992125984" footer="0.31496062992125984"/>
  <pageSetup paperSize="9" scale="38" fitToHeight="0" orientation="landscape" verticalDpi="0" r:id="rId1"/>
  <headerFooter>
    <oddHeader>&amp;C&amp;"Arial Narrow,Bold"&amp;14Stores Inward Register&amp;R&amp;G</oddHeader>
    <oddFooter>&amp;RPage No: &amp;P of &amp;N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C473-C052-492F-BEAA-B642BA2D6C93}">
  <sheetPr>
    <pageSetUpPr fitToPage="1"/>
  </sheetPr>
  <dimension ref="A1:O3015"/>
  <sheetViews>
    <sheetView topLeftCell="E1346" zoomScaleNormal="100" workbookViewId="0">
      <selection activeCell="I1357" sqref="I1357"/>
    </sheetView>
  </sheetViews>
  <sheetFormatPr defaultRowHeight="15"/>
  <cols>
    <col min="1" max="1" width="6.5703125" style="86" customWidth="1"/>
    <col min="2" max="2" width="30.28515625" style="106" customWidth="1"/>
    <col min="3" max="3" width="16.28515625" style="86" customWidth="1"/>
    <col min="4" max="4" width="17.28515625" style="86" customWidth="1"/>
    <col min="5" max="5" width="15.85546875" style="85" customWidth="1"/>
    <col min="6" max="6" width="12.42578125" style="112" customWidth="1"/>
    <col min="7" max="7" width="11.42578125" style="86" customWidth="1"/>
    <col min="8" max="8" width="10.140625" style="86" customWidth="1"/>
    <col min="9" max="10" width="15" style="85" customWidth="1"/>
    <col min="11" max="11" width="12.140625" style="85" customWidth="1"/>
    <col min="12" max="12" width="19" style="86" customWidth="1"/>
    <col min="13" max="13" width="18.140625" style="86" customWidth="1"/>
    <col min="14" max="14" width="20" style="86" customWidth="1"/>
    <col min="15" max="15" width="11.28515625" style="132" bestFit="1" customWidth="1"/>
    <col min="16" max="16384" width="9.140625" style="108"/>
  </cols>
  <sheetData>
    <row r="1" spans="1:15" s="91" customFormat="1" ht="28.5">
      <c r="A1" s="87" t="s">
        <v>12</v>
      </c>
      <c r="B1" s="88" t="s">
        <v>248</v>
      </c>
      <c r="C1" s="87" t="s">
        <v>320</v>
      </c>
      <c r="D1" s="87" t="s">
        <v>2</v>
      </c>
      <c r="E1" s="89" t="s">
        <v>249</v>
      </c>
      <c r="F1" s="90" t="s">
        <v>13</v>
      </c>
      <c r="G1" s="87" t="s">
        <v>251</v>
      </c>
      <c r="H1" s="87" t="s">
        <v>250</v>
      </c>
      <c r="I1" s="89" t="s">
        <v>8</v>
      </c>
      <c r="J1" s="89" t="s">
        <v>314</v>
      </c>
      <c r="K1" s="89" t="s">
        <v>316</v>
      </c>
      <c r="L1" s="87" t="s">
        <v>11</v>
      </c>
      <c r="M1" s="87" t="s">
        <v>315</v>
      </c>
      <c r="N1" s="87" t="s">
        <v>252</v>
      </c>
      <c r="O1" s="87" t="s">
        <v>338</v>
      </c>
    </row>
    <row r="2" spans="1:15" s="91" customFormat="1" ht="30">
      <c r="A2" s="92">
        <v>1</v>
      </c>
      <c r="B2" s="93" t="str">
        <f>IFERROR(VLOOKUP(C2,'Product Master'!B:G,2,),"Enter Data in Product Master")</f>
        <v>Tissue Culture plates 6 Well</v>
      </c>
      <c r="C2" s="94">
        <v>980010</v>
      </c>
      <c r="D2" s="94" t="s">
        <v>2190</v>
      </c>
      <c r="E2" s="95">
        <v>43192</v>
      </c>
      <c r="F2" s="96" t="str">
        <f>IFERROR(VLOOKUP($C2,'Product Master'!B:G,3,),"-")</f>
        <v>Box</v>
      </c>
      <c r="G2" s="92" t="str">
        <f>IFERROR(VLOOKUP($C2,'Product Master'!B:G,4,),"-")</f>
        <v>50 Pcs</v>
      </c>
      <c r="H2" s="92">
        <v>1</v>
      </c>
      <c r="I2" s="97" t="str">
        <f>IFERROR(VLOOKUP(D2,Inward!F:J,5,),"-")</f>
        <v>-</v>
      </c>
      <c r="J2" s="97"/>
      <c r="K2" s="97" t="s">
        <v>2324</v>
      </c>
      <c r="L2" s="98"/>
      <c r="M2" s="92" t="s">
        <v>230</v>
      </c>
      <c r="N2" s="92" t="s">
        <v>2342</v>
      </c>
      <c r="O2" s="94" t="str">
        <f>IFERROR(VLOOKUP(Table2[[#This Row],[Lot No]],Inward!F:F,1,FALSE),"Lot Not Matching")</f>
        <v>Lot Not Matching</v>
      </c>
    </row>
    <row r="3" spans="1:15" s="91" customFormat="1" ht="30">
      <c r="A3" s="99">
        <v>2</v>
      </c>
      <c r="B3" s="100" t="str">
        <f>IFERROR(VLOOKUP(C3,'Product Master'!B:G,2,),"Enter Data in Product Master")</f>
        <v>Leibovitz L-15 Medium</v>
      </c>
      <c r="C3" s="86" t="s">
        <v>71</v>
      </c>
      <c r="D3" s="86" t="s">
        <v>133</v>
      </c>
      <c r="E3" s="85">
        <v>43192</v>
      </c>
      <c r="F3" s="101" t="str">
        <f>IFERROR(VLOOKUP($C3,'Product Master'!B:G,3,),"-")</f>
        <v>Bottle</v>
      </c>
      <c r="G3" s="99" t="str">
        <f>IFERROR(VLOOKUP($C3,'Product Master'!B:G,4,),"-")</f>
        <v>500*6 ml</v>
      </c>
      <c r="H3" s="99">
        <v>1</v>
      </c>
      <c r="I3" s="102" t="str">
        <f>IFERROR(VLOOKUP(D3,Inward!F:J,5,),"-")</f>
        <v>-</v>
      </c>
      <c r="J3" s="102"/>
      <c r="K3" s="102" t="s">
        <v>2325</v>
      </c>
      <c r="L3" s="87"/>
      <c r="M3" s="99" t="s">
        <v>230</v>
      </c>
      <c r="N3" s="99" t="s">
        <v>2342</v>
      </c>
      <c r="O3" s="86" t="str">
        <f>IFERROR(VLOOKUP(Table2[[#This Row],[Lot No]],Inward!F:F,1,FALSE),"Lot Not Matching")</f>
        <v>Lot Not Matching</v>
      </c>
    </row>
    <row r="4" spans="1:15" s="91" customFormat="1" ht="30">
      <c r="A4" s="99">
        <v>3</v>
      </c>
      <c r="B4" s="100" t="str">
        <f>IFERROR(VLOOKUP(C4,'Product Master'!B:G,2,),"Enter Data in Product Master")</f>
        <v>Circulating Nucleic acid kit</v>
      </c>
      <c r="C4" s="86">
        <v>55114</v>
      </c>
      <c r="D4" s="86">
        <v>160012499</v>
      </c>
      <c r="E4" s="85">
        <v>43192</v>
      </c>
      <c r="F4" s="101" t="str">
        <f>IFERROR(VLOOKUP($C4,'Product Master'!B:G,3,),"-")</f>
        <v>Kit</v>
      </c>
      <c r="G4" s="99" t="str">
        <f>IFERROR(VLOOKUP($C4,'Product Master'!B:G,4,),"-")</f>
        <v>50 Rxns</v>
      </c>
      <c r="H4" s="99">
        <v>1</v>
      </c>
      <c r="I4" s="102" t="str">
        <f>IFERROR(VLOOKUP(D4,Inward!F:J,5,),"-")</f>
        <v>-</v>
      </c>
      <c r="J4" s="102" t="s">
        <v>2254</v>
      </c>
      <c r="K4" s="102" t="s">
        <v>277</v>
      </c>
      <c r="L4" s="87"/>
      <c r="M4" s="99" t="s">
        <v>230</v>
      </c>
      <c r="N4" s="99" t="s">
        <v>284</v>
      </c>
      <c r="O4" s="86" t="str">
        <f>IFERROR(VLOOKUP(Table2[[#This Row],[Lot No]],Inward!F:F,1,FALSE),"Lot Not Matching")</f>
        <v>Lot Not Matching</v>
      </c>
    </row>
    <row r="5" spans="1:15" s="91" customFormat="1">
      <c r="A5" s="99">
        <v>4</v>
      </c>
      <c r="B5" s="100" t="str">
        <f>IFERROR(VLOOKUP(C5,'Product Master'!B:G,2,),"Enter Data in Product Master")</f>
        <v>i. Mini spin column</v>
      </c>
      <c r="C5" s="86" t="s">
        <v>357</v>
      </c>
      <c r="D5" s="86">
        <v>157047931</v>
      </c>
      <c r="E5" s="85">
        <v>43192</v>
      </c>
      <c r="F5" s="101" t="str">
        <f>IFERROR(VLOOKUP($C5,'Product Master'!B:G,3,),"-")</f>
        <v>-</v>
      </c>
      <c r="G5" s="99" t="str">
        <f>IFERROR(VLOOKUP($C5,'Product Master'!B:G,4,),"-")</f>
        <v>50 column</v>
      </c>
      <c r="H5" s="99">
        <v>1</v>
      </c>
      <c r="I5" s="102" t="str">
        <f>IFERROR(VLOOKUP(D5,Inward!F:J,5,),"-")</f>
        <v>NA</v>
      </c>
      <c r="J5" s="102"/>
      <c r="K5" s="102" t="s">
        <v>277</v>
      </c>
      <c r="L5" s="87"/>
      <c r="M5" s="99" t="s">
        <v>230</v>
      </c>
      <c r="N5" s="99" t="s">
        <v>284</v>
      </c>
      <c r="O5" s="86">
        <f>IFERROR(VLOOKUP(Table2[[#This Row],[Lot No]],Inward!F:F,1,FALSE),"Lot Not Matching")</f>
        <v>157047931</v>
      </c>
    </row>
    <row r="6" spans="1:15" s="91" customFormat="1" ht="30">
      <c r="A6" s="99">
        <v>5</v>
      </c>
      <c r="B6" s="100" t="str">
        <f>IFERROR(VLOOKUP(C6,'Product Master'!B:G,2,),"Enter Data in Product Master")</f>
        <v>Vac valves</v>
      </c>
      <c r="C6" s="86">
        <v>19408</v>
      </c>
      <c r="D6" s="86">
        <v>157036228</v>
      </c>
      <c r="E6" s="85">
        <v>43192</v>
      </c>
      <c r="F6" s="101" t="str">
        <f>IFERROR(VLOOKUP($C6,'Product Master'!B:G,3,),"-")</f>
        <v>-</v>
      </c>
      <c r="G6" s="99">
        <f>IFERROR(VLOOKUP($C6,'Product Master'!B:G,4,),"-")</f>
        <v>0</v>
      </c>
      <c r="H6" s="99">
        <v>1</v>
      </c>
      <c r="I6" s="102" t="str">
        <f>IFERROR(VLOOKUP(D6,Inward!F:J,5,),"-")</f>
        <v>-</v>
      </c>
      <c r="J6" s="102"/>
      <c r="K6" s="102" t="s">
        <v>277</v>
      </c>
      <c r="L6" s="87"/>
      <c r="M6" s="99" t="s">
        <v>230</v>
      </c>
      <c r="N6" s="99" t="s">
        <v>284</v>
      </c>
      <c r="O6" s="86" t="str">
        <f>IFERROR(VLOOKUP(Table2[[#This Row],[Lot No]],Inward!F:F,1,FALSE),"Lot Not Matching")</f>
        <v>Lot Not Matching</v>
      </c>
    </row>
    <row r="7" spans="1:15" s="91" customFormat="1" ht="30">
      <c r="A7" s="99">
        <v>6</v>
      </c>
      <c r="B7" s="100" t="str">
        <f>IFERROR(VLOOKUP(C7,'Product Master'!B:G,2,),"Enter Data in Product Master")</f>
        <v>Absolute Ethanol</v>
      </c>
      <c r="C7" s="86" t="s">
        <v>65</v>
      </c>
      <c r="D7" s="86" t="s">
        <v>275</v>
      </c>
      <c r="E7" s="85">
        <v>43192</v>
      </c>
      <c r="F7" s="101" t="str">
        <f>IFERROR(VLOOKUP($C7,'Product Master'!B:G,3,),"-")</f>
        <v>Bottle</v>
      </c>
      <c r="G7" s="99" t="str">
        <f>IFERROR(VLOOKUP($C7,'Product Master'!B:G,4,),"-")</f>
        <v>500 ml</v>
      </c>
      <c r="H7" s="99">
        <v>1</v>
      </c>
      <c r="I7" s="102" t="str">
        <f>IFERROR(VLOOKUP(D7,Inward!F:J,5,),"-")</f>
        <v>-</v>
      </c>
      <c r="J7" s="102"/>
      <c r="K7" s="102" t="s">
        <v>277</v>
      </c>
      <c r="L7" s="87"/>
      <c r="M7" s="99" t="s">
        <v>230</v>
      </c>
      <c r="N7" s="99" t="s">
        <v>284</v>
      </c>
      <c r="O7" s="86" t="str">
        <f>IFERROR(VLOOKUP(Table2[[#This Row],[Lot No]],Inward!F:F,1,FALSE),"Lot Not Matching")</f>
        <v>Lot Not Matching</v>
      </c>
    </row>
    <row r="8" spans="1:15" s="91" customFormat="1" ht="30">
      <c r="A8" s="99">
        <v>7</v>
      </c>
      <c r="B8" s="100" t="str">
        <f>IFERROR(VLOOKUP(C8,'Product Master'!B:G,2,),"Enter Data in Product Master")</f>
        <v>ExoRNeasy Serum/Plasma Maxi kit Qiagen</v>
      </c>
      <c r="C8" s="86">
        <v>77064</v>
      </c>
      <c r="D8" s="86">
        <v>154024129</v>
      </c>
      <c r="E8" s="85">
        <v>43192</v>
      </c>
      <c r="F8" s="101" t="str">
        <f>IFERROR(VLOOKUP($C8,'Product Master'!B:G,3,),"-")</f>
        <v>Kit</v>
      </c>
      <c r="G8" s="99" t="str">
        <f>IFERROR(VLOOKUP($C8,'Product Master'!B:G,4,),"-")</f>
        <v>50 rxns</v>
      </c>
      <c r="H8" s="99">
        <v>1</v>
      </c>
      <c r="I8" s="102" t="str">
        <f>IFERROR(VLOOKUP(D8,Inward!F:J,5,),"-")</f>
        <v>-</v>
      </c>
      <c r="J8" s="102" t="s">
        <v>2255</v>
      </c>
      <c r="K8" s="102" t="s">
        <v>277</v>
      </c>
      <c r="L8" s="87"/>
      <c r="M8" s="99" t="s">
        <v>230</v>
      </c>
      <c r="N8" s="99" t="s">
        <v>312</v>
      </c>
      <c r="O8" s="86" t="str">
        <f>IFERROR(VLOOKUP(Table2[[#This Row],[Lot No]],Inward!F:F,1,FALSE),"Lot Not Matching")</f>
        <v>Lot Not Matching</v>
      </c>
    </row>
    <row r="9" spans="1:15" s="91" customFormat="1" ht="30">
      <c r="A9" s="99">
        <v>8</v>
      </c>
      <c r="B9" s="100" t="str">
        <f>IFERROR(VLOOKUP(C9,'Product Master'!B:G,2,),"Enter Data in Product Master")</f>
        <v>i) QIAzol Lysis Reagent 50 ml</v>
      </c>
      <c r="C9" s="24" t="s">
        <v>1247</v>
      </c>
      <c r="D9" s="86">
        <v>55109124</v>
      </c>
      <c r="E9" s="85">
        <v>43192</v>
      </c>
      <c r="F9" s="101" t="str">
        <f>IFERROR(VLOOKUP($C9,'Product Master'!B:G,3,),"-")</f>
        <v>-</v>
      </c>
      <c r="G9" s="99" t="str">
        <f>IFERROR(VLOOKUP($C9,'Product Master'!B:G,4,),"-")</f>
        <v>50 ml</v>
      </c>
      <c r="H9" s="99">
        <v>1</v>
      </c>
      <c r="I9" s="102" t="str">
        <f>IFERROR(VLOOKUP(D9,Inward!F:J,5,),"-")</f>
        <v>-</v>
      </c>
      <c r="J9" s="102" t="s">
        <v>2255</v>
      </c>
      <c r="K9" s="102" t="s">
        <v>277</v>
      </c>
      <c r="L9" s="87"/>
      <c r="M9" s="99" t="s">
        <v>230</v>
      </c>
      <c r="N9" s="99" t="s">
        <v>312</v>
      </c>
      <c r="O9" s="86" t="str">
        <f>IFERROR(VLOOKUP(Table2[[#This Row],[Lot No]],Inward!F:F,1,FALSE),"Lot Not Matching")</f>
        <v>Lot Not Matching</v>
      </c>
    </row>
    <row r="10" spans="1:15" s="91" customFormat="1" ht="30">
      <c r="A10" s="99">
        <v>9</v>
      </c>
      <c r="B10" s="100" t="str">
        <f>IFERROR(VLOOKUP(C10,'Product Master'!B:G,2,),"Enter Data in Product Master")</f>
        <v>ii.ExoRNeasy column</v>
      </c>
      <c r="C10" s="24" t="s">
        <v>1252</v>
      </c>
      <c r="D10" s="103">
        <v>154019439</v>
      </c>
      <c r="E10" s="85">
        <v>43192</v>
      </c>
      <c r="F10" s="101">
        <f>IFERROR(VLOOKUP($C10,'Product Master'!B:G,3,),"-")</f>
        <v>0</v>
      </c>
      <c r="G10" s="99" t="str">
        <f>IFERROR(VLOOKUP($C10,'Product Master'!B:G,4,),"-")</f>
        <v>50 column</v>
      </c>
      <c r="H10" s="99">
        <v>1</v>
      </c>
      <c r="I10" s="102" t="str">
        <f>IFERROR(VLOOKUP(D10,Inward!F:J,5,),"-")</f>
        <v>-</v>
      </c>
      <c r="J10" s="102" t="s">
        <v>2255</v>
      </c>
      <c r="K10" s="102" t="s">
        <v>277</v>
      </c>
      <c r="L10" s="87"/>
      <c r="M10" s="99" t="s">
        <v>230</v>
      </c>
      <c r="N10" s="99" t="s">
        <v>312</v>
      </c>
      <c r="O10" s="86" t="str">
        <f>IFERROR(VLOOKUP(Table2[[#This Row],[Lot No]],Inward!F:F,1,FALSE),"Lot Not Matching")</f>
        <v>Lot Not Matching</v>
      </c>
    </row>
    <row r="11" spans="1:15" s="91" customFormat="1" ht="30">
      <c r="A11" s="99">
        <v>10</v>
      </c>
      <c r="B11" s="100" t="str">
        <f>IFERROR(VLOOKUP(C11,'Product Master'!B:G,2,),"Enter Data in Product Master")</f>
        <v>ExoRNeasy Serum/Plasma Midi kit Qiagen</v>
      </c>
      <c r="C11" s="86">
        <v>77044</v>
      </c>
      <c r="D11" s="86">
        <v>157057269</v>
      </c>
      <c r="E11" s="85">
        <v>43192</v>
      </c>
      <c r="F11" s="101" t="str">
        <f>IFERROR(VLOOKUP($C11,'Product Master'!B:G,3,),"-")</f>
        <v>Kit</v>
      </c>
      <c r="G11" s="99" t="str">
        <f>IFERROR(VLOOKUP($C11,'Product Master'!B:G,4,),"-")</f>
        <v>50 Rxns</v>
      </c>
      <c r="H11" s="99">
        <v>1</v>
      </c>
      <c r="I11" s="102" t="str">
        <f>IFERROR(VLOOKUP(D11,Inward!F:J,5,),"-")</f>
        <v>-</v>
      </c>
      <c r="J11" s="102" t="s">
        <v>2256</v>
      </c>
      <c r="K11" s="102" t="s">
        <v>2326</v>
      </c>
      <c r="L11" s="87"/>
      <c r="M11" s="99" t="s">
        <v>230</v>
      </c>
      <c r="N11" s="99" t="s">
        <v>312</v>
      </c>
      <c r="O11" s="86" t="str">
        <f>IFERROR(VLOOKUP(Table2[[#This Row],[Lot No]],Inward!F:F,1,FALSE),"Lot Not Matching")</f>
        <v>Lot Not Matching</v>
      </c>
    </row>
    <row r="12" spans="1:15" s="91" customFormat="1" ht="30">
      <c r="A12" s="99">
        <v>11</v>
      </c>
      <c r="B12" s="100" t="str">
        <f>IFERROR(VLOOKUP(C12,'Product Master'!B:G,2,),"Enter Data in Product Master")</f>
        <v>QIAzol Lysis Reagent 50 ml</v>
      </c>
      <c r="C12" s="104" t="s">
        <v>339</v>
      </c>
      <c r="D12" s="86">
        <v>557010548</v>
      </c>
      <c r="E12" s="85">
        <v>43192</v>
      </c>
      <c r="F12" s="101" t="str">
        <f>IFERROR(VLOOKUP($C12,'Product Master'!B:G,3,),"-")</f>
        <v>-</v>
      </c>
      <c r="G12" s="99" t="str">
        <f>IFERROR(VLOOKUP($C12,'Product Master'!B:G,4,),"-")</f>
        <v>50 ml</v>
      </c>
      <c r="H12" s="99">
        <v>1</v>
      </c>
      <c r="I12" s="102" t="str">
        <f>IFERROR(VLOOKUP(D12,Inward!F:J,5,),"-")</f>
        <v>-</v>
      </c>
      <c r="J12" s="102"/>
      <c r="K12" s="102" t="s">
        <v>277</v>
      </c>
      <c r="L12" s="87"/>
      <c r="M12" s="99" t="s">
        <v>230</v>
      </c>
      <c r="N12" s="99" t="s">
        <v>312</v>
      </c>
      <c r="O12" s="86" t="str">
        <f>IFERROR(VLOOKUP(Table2[[#This Row],[Lot No]],Inward!F:F,1,FALSE),"Lot Not Matching")</f>
        <v>Lot Not Matching</v>
      </c>
    </row>
    <row r="13" spans="1:15" s="91" customFormat="1" ht="30">
      <c r="A13" s="99">
        <v>12</v>
      </c>
      <c r="B13" s="100" t="str">
        <f>IFERROR(VLOOKUP(C13,'Product Master'!B:G,2,),"Enter Data in Product Master")</f>
        <v>ii) ExoRneasy Serum/Plasma Midi Kit(Columns)</v>
      </c>
      <c r="C13" s="104" t="s">
        <v>1246</v>
      </c>
      <c r="D13" s="86">
        <v>157044855</v>
      </c>
      <c r="E13" s="85">
        <v>43192</v>
      </c>
      <c r="F13" s="101" t="str">
        <f>IFERROR(VLOOKUP($C13,'Product Master'!B:G,3,),"-")</f>
        <v>-</v>
      </c>
      <c r="G13" s="99" t="str">
        <f>IFERROR(VLOOKUP($C13,'Product Master'!B:G,4,),"-")</f>
        <v>50 column</v>
      </c>
      <c r="H13" s="99">
        <v>1</v>
      </c>
      <c r="I13" s="102" t="str">
        <f>IFERROR(VLOOKUP(D13,Inward!F:J,5,),"-")</f>
        <v>-</v>
      </c>
      <c r="J13" s="102"/>
      <c r="K13" s="102" t="s">
        <v>277</v>
      </c>
      <c r="L13" s="87"/>
      <c r="M13" s="99" t="s">
        <v>230</v>
      </c>
      <c r="N13" s="99" t="s">
        <v>312</v>
      </c>
      <c r="O13" s="86" t="str">
        <f>IFERROR(VLOOKUP(Table2[[#This Row],[Lot No]],Inward!F:F,1,FALSE),"Lot Not Matching")</f>
        <v>Lot Not Matching</v>
      </c>
    </row>
    <row r="14" spans="1:15" s="91" customFormat="1">
      <c r="A14" s="99">
        <v>13</v>
      </c>
      <c r="B14" s="100" t="str">
        <f>IFERROR(VLOOKUP(C14,'Product Master'!B:G,2,),"Enter Data in Product Master")</f>
        <v>iii) Miscript primer assay</v>
      </c>
      <c r="C14" s="104" t="s">
        <v>1245</v>
      </c>
      <c r="D14" s="86">
        <v>232068348</v>
      </c>
      <c r="E14" s="85">
        <v>43192</v>
      </c>
      <c r="F14" s="101" t="str">
        <f>IFERROR(VLOOKUP($C14,'Product Master'!B:G,3,),"-")</f>
        <v>NA</v>
      </c>
      <c r="G14" s="99">
        <f>IFERROR(VLOOKUP($C14,'Product Master'!B:G,4,),"-")</f>
        <v>1</v>
      </c>
      <c r="H14" s="99">
        <v>1</v>
      </c>
      <c r="I14" s="102" t="str">
        <f>IFERROR(VLOOKUP(D14,Inward!F:J,5,),"-")</f>
        <v>NA</v>
      </c>
      <c r="J14" s="102"/>
      <c r="K14" s="102" t="s">
        <v>277</v>
      </c>
      <c r="L14" s="87"/>
      <c r="M14" s="99" t="s">
        <v>230</v>
      </c>
      <c r="N14" s="99" t="s">
        <v>312</v>
      </c>
      <c r="O14" s="86">
        <f>IFERROR(VLOOKUP(Table2[[#This Row],[Lot No]],Inward!F:F,1,FALSE),"Lot Not Matching")</f>
        <v>232068348</v>
      </c>
    </row>
    <row r="15" spans="1:15" s="91" customFormat="1" ht="30">
      <c r="A15" s="99">
        <v>14</v>
      </c>
      <c r="B15" s="100" t="str">
        <f>IFERROR(VLOOKUP(C15,'Product Master'!B:G,2,),"Enter Data in Product Master")</f>
        <v>Qubit Assay tubes</v>
      </c>
      <c r="C15" s="86" t="s">
        <v>37</v>
      </c>
      <c r="D15" s="86" t="s">
        <v>2191</v>
      </c>
      <c r="E15" s="85">
        <v>43192</v>
      </c>
      <c r="F15" s="101" t="str">
        <f>IFERROR(VLOOKUP($C15,'Product Master'!B:G,3,),"-")</f>
        <v>Pack</v>
      </c>
      <c r="G15" s="99" t="str">
        <f>IFERROR(VLOOKUP($C15,'Product Master'!B:G,4,),"-")</f>
        <v>500 Tubes</v>
      </c>
      <c r="H15" s="99">
        <v>1</v>
      </c>
      <c r="I15" s="102" t="str">
        <f>IFERROR(VLOOKUP(D15,Inward!F:J,5,),"-")</f>
        <v>-</v>
      </c>
      <c r="J15" s="102"/>
      <c r="K15" s="102" t="s">
        <v>277</v>
      </c>
      <c r="L15" s="87"/>
      <c r="M15" s="99" t="s">
        <v>230</v>
      </c>
      <c r="N15" s="99" t="s">
        <v>312</v>
      </c>
      <c r="O15" s="86" t="str">
        <f>IFERROR(VLOOKUP(Table2[[#This Row],[Lot No]],Inward!F:F,1,FALSE),"Lot Not Matching")</f>
        <v>Lot Not Matching</v>
      </c>
    </row>
    <row r="16" spans="1:15" s="91" customFormat="1" ht="15.75">
      <c r="A16" s="99">
        <v>15</v>
      </c>
      <c r="B16" s="100" t="str">
        <f>IFERROR(VLOOKUP(C16,'Product Master'!B:G,2,),"Enter Data in Product Master")</f>
        <v>Calcein AM cell-permeant dye</v>
      </c>
      <c r="C16" s="105" t="s">
        <v>815</v>
      </c>
      <c r="D16" s="105">
        <v>1878396</v>
      </c>
      <c r="E16" s="85">
        <v>43193</v>
      </c>
      <c r="F16" s="101" t="str">
        <f>IFERROR(VLOOKUP($C16,'Product Master'!B:G,3,),"-")</f>
        <v>-</v>
      </c>
      <c r="G16" s="99" t="str">
        <f>IFERROR(VLOOKUP($C16,'Product Master'!B:G,4,),"-")</f>
        <v>1 mg</v>
      </c>
      <c r="H16" s="99">
        <v>1</v>
      </c>
      <c r="I16" s="102" t="str">
        <f>IFERROR(VLOOKUP(D16,Inward!F:J,5,),"-")</f>
        <v>NA</v>
      </c>
      <c r="J16" s="102"/>
      <c r="K16" s="102" t="s">
        <v>2325</v>
      </c>
      <c r="L16" s="87"/>
      <c r="M16" s="99" t="s">
        <v>230</v>
      </c>
      <c r="N16" s="99" t="s">
        <v>278</v>
      </c>
      <c r="O16" s="86">
        <f>IFERROR(VLOOKUP(Table2[[#This Row],[Lot No]],Inward!F:F,1,FALSE),"Lot Not Matching")</f>
        <v>1878396</v>
      </c>
    </row>
    <row r="17" spans="1:15" s="91" customFormat="1" ht="30">
      <c r="A17" s="99">
        <v>16</v>
      </c>
      <c r="B17" s="100" t="str">
        <f>IFERROR(VLOOKUP(C17,'Product Master'!B:G,2,),"Enter Data in Product Master")</f>
        <v>Nylon Syringe filter 0.22 um (Allpure)</v>
      </c>
      <c r="C17" s="24" t="s">
        <v>1223</v>
      </c>
      <c r="D17" s="24">
        <v>170605073</v>
      </c>
      <c r="E17" s="85">
        <v>43193</v>
      </c>
      <c r="F17" s="101" t="str">
        <f>IFERROR(VLOOKUP($C17,'Product Master'!B:G,3,),"-")</f>
        <v>Pack</v>
      </c>
      <c r="G17" s="99" t="str">
        <f>IFERROR(VLOOKUP($C17,'Product Master'!B:G,4,),"-")</f>
        <v>100 Nos</v>
      </c>
      <c r="H17" s="99">
        <v>1</v>
      </c>
      <c r="I17" s="102" t="str">
        <f>IFERROR(VLOOKUP(D17,Inward!F:J,5,),"-")</f>
        <v>-</v>
      </c>
      <c r="J17" s="102"/>
      <c r="K17" s="102" t="s">
        <v>2325</v>
      </c>
      <c r="L17" s="87"/>
      <c r="M17" s="99" t="s">
        <v>230</v>
      </c>
      <c r="N17" s="99" t="s">
        <v>278</v>
      </c>
      <c r="O17" s="86" t="str">
        <f>IFERROR(VLOOKUP(Table2[[#This Row],[Lot No]],Inward!F:F,1,FALSE),"Lot Not Matching")</f>
        <v>Lot Not Matching</v>
      </c>
    </row>
    <row r="18" spans="1:15" s="91" customFormat="1" ht="30">
      <c r="A18" s="99">
        <v>17</v>
      </c>
      <c r="B18" s="100" t="str">
        <f>IFERROR(VLOOKUP(C18,'Product Master'!B:G,2,),"Enter Data in Product Master")</f>
        <v xml:space="preserve">Tissue Culture 96 well plate </v>
      </c>
      <c r="C18" s="86" t="s">
        <v>60</v>
      </c>
      <c r="D18" s="46" t="s">
        <v>2192</v>
      </c>
      <c r="E18" s="85">
        <v>43193</v>
      </c>
      <c r="F18" s="101" t="str">
        <f>IFERROR(VLOOKUP($C18,'Product Master'!B:G,3,),"-")</f>
        <v>-</v>
      </c>
      <c r="G18" s="99" t="str">
        <f>IFERROR(VLOOKUP($C18,'Product Master'!B:G,4,),"-")</f>
        <v>100 Plates</v>
      </c>
      <c r="H18" s="99">
        <v>1</v>
      </c>
      <c r="I18" s="102" t="str">
        <f>IFERROR(VLOOKUP(D18,Inward!F:J,5,),"-")</f>
        <v>-</v>
      </c>
      <c r="J18" s="102"/>
      <c r="K18" s="102" t="s">
        <v>2324</v>
      </c>
      <c r="L18" s="87"/>
      <c r="M18" s="99" t="s">
        <v>230</v>
      </c>
      <c r="N18" s="99" t="s">
        <v>278</v>
      </c>
      <c r="O18" s="86" t="str">
        <f>IFERROR(VLOOKUP(Table2[[#This Row],[Lot No]],Inward!F:F,1,FALSE),"Lot Not Matching")</f>
        <v>Lot Not Matching</v>
      </c>
    </row>
    <row r="19" spans="1:15" s="91" customFormat="1" ht="30">
      <c r="A19" s="99">
        <v>18</v>
      </c>
      <c r="B19" s="100" t="str">
        <f>IFERROR(VLOOKUP(C19,'Product Master'!B:G,2,),"Enter Data in Product Master")</f>
        <v xml:space="preserve">Parafilm Roll 2''x 250 ft </v>
      </c>
      <c r="C19" s="106" t="s">
        <v>2149</v>
      </c>
      <c r="D19" s="86" t="s">
        <v>47</v>
      </c>
      <c r="E19" s="85">
        <v>43193</v>
      </c>
      <c r="F19" s="101" t="str">
        <f>IFERROR(VLOOKUP($C19,'Product Master'!B:G,3,),"-")</f>
        <v>-</v>
      </c>
      <c r="G19" s="99">
        <f>IFERROR(VLOOKUP($C19,'Product Master'!B:G,4,),"-")</f>
        <v>0</v>
      </c>
      <c r="H19" s="99">
        <v>1</v>
      </c>
      <c r="I19" s="102" t="str">
        <f>IFERROR(VLOOKUP(D19,Inward!F:J,5,),"-")</f>
        <v>NA</v>
      </c>
      <c r="J19" s="102"/>
      <c r="K19" s="102" t="s">
        <v>2324</v>
      </c>
      <c r="L19" s="87"/>
      <c r="M19" s="99" t="s">
        <v>230</v>
      </c>
      <c r="N19" s="99" t="s">
        <v>278</v>
      </c>
      <c r="O19" s="86" t="str">
        <f>IFERROR(VLOOKUP(Table2[[#This Row],[Lot No]],Inward!F:F,1,FALSE),"Lot Not Matching")</f>
        <v>-</v>
      </c>
    </row>
    <row r="20" spans="1:15" s="91" customFormat="1" ht="30">
      <c r="A20" s="99">
        <v>19</v>
      </c>
      <c r="B20" s="100" t="str">
        <f>IFERROR(VLOOKUP(C20,'Product Master'!B:G,2,),"Enter Data in Product Master")</f>
        <v>Tough Tags</v>
      </c>
      <c r="C20" s="86" t="s">
        <v>293</v>
      </c>
      <c r="D20" s="86" t="s">
        <v>294</v>
      </c>
      <c r="E20" s="85">
        <v>43193</v>
      </c>
      <c r="F20" s="101" t="str">
        <f>IFERROR(VLOOKUP($C20,'Product Master'!B:G,3,),"-")</f>
        <v>-</v>
      </c>
      <c r="G20" s="99">
        <f>IFERROR(VLOOKUP($C20,'Product Master'!B:G,4,),"-")</f>
        <v>0</v>
      </c>
      <c r="H20" s="99">
        <v>2</v>
      </c>
      <c r="I20" s="102" t="str">
        <f>IFERROR(VLOOKUP(D20,Inward!F:J,5,),"-")</f>
        <v>-</v>
      </c>
      <c r="J20" s="102"/>
      <c r="K20" s="102" t="s">
        <v>273</v>
      </c>
      <c r="L20" s="87"/>
      <c r="M20" s="99" t="s">
        <v>230</v>
      </c>
      <c r="N20" s="99" t="s">
        <v>2343</v>
      </c>
      <c r="O20" s="86" t="str">
        <f>IFERROR(VLOOKUP(Table2[[#This Row],[Lot No]],Inward!F:F,1,FALSE),"Lot Not Matching")</f>
        <v>Lot Not Matching</v>
      </c>
    </row>
    <row r="21" spans="1:15" s="91" customFormat="1" ht="30">
      <c r="A21" s="99">
        <v>20</v>
      </c>
      <c r="B21" s="100" t="str">
        <f>IFERROR(VLOOKUP(C21,'Product Master'!B:G,2,),"Enter Data in Product Master")</f>
        <v xml:space="preserve">D.P.X Mountant </v>
      </c>
      <c r="C21" s="86">
        <v>18404</v>
      </c>
      <c r="D21" s="86">
        <v>4399021214</v>
      </c>
      <c r="E21" s="85">
        <v>43193</v>
      </c>
      <c r="F21" s="101" t="str">
        <f>IFERROR(VLOOKUP($C21,'Product Master'!B:G,3,),"-")</f>
        <v>-</v>
      </c>
      <c r="G21" s="99">
        <f>IFERROR(VLOOKUP($C21,'Product Master'!B:G,4,),"-")</f>
        <v>0</v>
      </c>
      <c r="H21" s="99">
        <v>1</v>
      </c>
      <c r="I21" s="102" t="str">
        <f>IFERROR(VLOOKUP(D21,Inward!F:J,5,),"-")</f>
        <v>-</v>
      </c>
      <c r="J21" s="102"/>
      <c r="K21" s="102" t="s">
        <v>273</v>
      </c>
      <c r="L21" s="87"/>
      <c r="M21" s="99" t="s">
        <v>230</v>
      </c>
      <c r="N21" s="99" t="s">
        <v>2343</v>
      </c>
      <c r="O21" s="86" t="str">
        <f>IFERROR(VLOOKUP(Table2[[#This Row],[Lot No]],Inward!F:F,1,FALSE),"Lot Not Matching")</f>
        <v>Lot Not Matching</v>
      </c>
    </row>
    <row r="22" spans="1:15">
      <c r="A22" s="99">
        <v>21</v>
      </c>
      <c r="B22" s="100" t="str">
        <f>IFERROR(VLOOKUP(C22,'Product Master'!B:G,2,),"Enter Data in Product Master")</f>
        <v>SST Blood collection tubes</v>
      </c>
      <c r="C22" s="86">
        <v>367954</v>
      </c>
      <c r="D22" s="86">
        <v>7254912</v>
      </c>
      <c r="E22" s="85">
        <v>43193</v>
      </c>
      <c r="F22" s="101" t="str">
        <f>IFERROR(VLOOKUP($C22,'Product Master'!B:G,3,),"-")</f>
        <v>Pack</v>
      </c>
      <c r="G22" s="99" t="str">
        <f>IFERROR(VLOOKUP($C22,'Product Master'!B:G,4,),"-")</f>
        <v>100 Tubes</v>
      </c>
      <c r="H22" s="86">
        <v>1</v>
      </c>
      <c r="I22" s="102">
        <f>IFERROR(VLOOKUP(D22,Inward!F:J,5,),"-")</f>
        <v>43497</v>
      </c>
      <c r="K22" s="85" t="s">
        <v>2327</v>
      </c>
      <c r="L22" s="107" t="s">
        <v>253</v>
      </c>
      <c r="M22" s="86" t="s">
        <v>230</v>
      </c>
      <c r="N22" s="86" t="s">
        <v>260</v>
      </c>
      <c r="O22" s="86">
        <f>IFERROR(VLOOKUP(Table2[[#This Row],[Lot No]],Inward!F:F,1,FALSE),"Lot Not Matching")</f>
        <v>7254912</v>
      </c>
    </row>
    <row r="23" spans="1:15" ht="30">
      <c r="A23" s="99">
        <v>22</v>
      </c>
      <c r="B23" s="100" t="str">
        <f>IFERROR(VLOOKUP(C23,'Product Master'!B:G,2,),"Enter Data in Product Master")</f>
        <v>Polyester white lables 50*25 mm</v>
      </c>
      <c r="C23" s="106" t="s">
        <v>2116</v>
      </c>
      <c r="D23" s="86" t="s">
        <v>47</v>
      </c>
      <c r="E23" s="85">
        <v>43193</v>
      </c>
      <c r="F23" s="101" t="str">
        <f>IFERROR(VLOOKUP($C23,'Product Master'!B:G,3,),"-")</f>
        <v>-</v>
      </c>
      <c r="G23" s="99">
        <f>IFERROR(VLOOKUP($C23,'Product Master'!B:G,4,),"-")</f>
        <v>0</v>
      </c>
      <c r="H23" s="86">
        <v>4000</v>
      </c>
      <c r="I23" s="102" t="str">
        <f>IFERROR(VLOOKUP(D23,Inward!F:J,5,),"-")</f>
        <v>NA</v>
      </c>
      <c r="K23" s="85" t="s">
        <v>2327</v>
      </c>
      <c r="L23" s="86" t="s">
        <v>298</v>
      </c>
      <c r="M23" s="86" t="s">
        <v>230</v>
      </c>
      <c r="N23" s="86" t="s">
        <v>260</v>
      </c>
      <c r="O23" s="86" t="str">
        <f>IFERROR(VLOOKUP(Table2[[#This Row],[Lot No]],Inward!F:F,1,FALSE),"Lot Not Matching")</f>
        <v>-</v>
      </c>
    </row>
    <row r="24" spans="1:15" ht="30">
      <c r="A24" s="99">
        <v>23</v>
      </c>
      <c r="B24" s="100" t="str">
        <f>IFERROR(VLOOKUP(C24,'Product Master'!B:G,2,),"Enter Data in Product Master")</f>
        <v>EDTA tube 6 ml</v>
      </c>
      <c r="C24" s="86">
        <v>367863</v>
      </c>
      <c r="D24" s="109">
        <v>7180985</v>
      </c>
      <c r="E24" s="85">
        <v>43193</v>
      </c>
      <c r="F24" s="101" t="str">
        <f>IFERROR(VLOOKUP($C24,'Product Master'!B:G,3,),"-")</f>
        <v>Pack</v>
      </c>
      <c r="G24" s="99" t="str">
        <f>IFERROR(VLOOKUP($C24,'Product Master'!B:G,4,),"-")</f>
        <v>100 Tubes</v>
      </c>
      <c r="H24" s="86">
        <v>5</v>
      </c>
      <c r="I24" s="102" t="str">
        <f>IFERROR(VLOOKUP(D24,Inward!F:J,5,),"-")</f>
        <v>-</v>
      </c>
      <c r="K24" s="85" t="s">
        <v>2327</v>
      </c>
      <c r="L24" s="86" t="s">
        <v>298</v>
      </c>
      <c r="M24" s="86" t="s">
        <v>230</v>
      </c>
      <c r="N24" s="86" t="s">
        <v>260</v>
      </c>
      <c r="O24" s="86" t="str">
        <f>IFERROR(VLOOKUP(Table2[[#This Row],[Lot No]],Inward!F:F,1,FALSE),"Lot Not Matching")</f>
        <v>Lot Not Matching</v>
      </c>
    </row>
    <row r="25" spans="1:15" ht="30">
      <c r="A25" s="99">
        <v>24</v>
      </c>
      <c r="B25" s="100" t="str">
        <f>IFERROR(VLOOKUP(C25,'Product Master'!B:G,2,),"Enter Data in Product Master")</f>
        <v>EDTA tube 5 ml</v>
      </c>
      <c r="C25" s="104">
        <v>367861</v>
      </c>
      <c r="D25" s="110">
        <v>7034521</v>
      </c>
      <c r="E25" s="85">
        <v>43193</v>
      </c>
      <c r="F25" s="101" t="str">
        <f>IFERROR(VLOOKUP($C25,'Product Master'!B:G,3,),"-")</f>
        <v>Pack</v>
      </c>
      <c r="G25" s="99" t="str">
        <f>IFERROR(VLOOKUP($C25,'Product Master'!B:G,4,),"-")</f>
        <v>100 Tubes</v>
      </c>
      <c r="H25" s="86">
        <v>2</v>
      </c>
      <c r="I25" s="102" t="str">
        <f>IFERROR(VLOOKUP(D25,Inward!F:J,5,),"-")</f>
        <v>-</v>
      </c>
      <c r="K25" s="85" t="s">
        <v>2327</v>
      </c>
      <c r="L25" s="86" t="s">
        <v>256</v>
      </c>
      <c r="M25" s="86" t="s">
        <v>230</v>
      </c>
      <c r="N25" s="86" t="s">
        <v>260</v>
      </c>
      <c r="O25" s="86" t="str">
        <f>IFERROR(VLOOKUP(Table2[[#This Row],[Lot No]],Inward!F:F,1,FALSE),"Lot Not Matching")</f>
        <v>Lot Not Matching</v>
      </c>
    </row>
    <row r="26" spans="1:15" ht="30">
      <c r="A26" s="99">
        <v>25</v>
      </c>
      <c r="B26" s="100" t="str">
        <f>IFERROR(VLOOKUP(C26,'Product Master'!B:G,2,),"Enter Data in Product Master")</f>
        <v>Polyester white lables 50*25 mm</v>
      </c>
      <c r="C26" s="106" t="s">
        <v>2116</v>
      </c>
      <c r="D26" s="86" t="s">
        <v>566</v>
      </c>
      <c r="E26" s="85">
        <v>43193</v>
      </c>
      <c r="F26" s="101" t="str">
        <f>IFERROR(VLOOKUP($C26,'Product Master'!B:G,3,),"-")</f>
        <v>-</v>
      </c>
      <c r="G26" s="99">
        <f>IFERROR(VLOOKUP($C26,'Product Master'!B:G,4,),"-")</f>
        <v>0</v>
      </c>
      <c r="H26" s="86">
        <v>5</v>
      </c>
      <c r="I26" s="102" t="str">
        <f>IFERROR(VLOOKUP(D26,Inward!F:J,5,),"-")</f>
        <v>NA</v>
      </c>
      <c r="K26" s="85" t="s">
        <v>2328</v>
      </c>
      <c r="L26" s="86" t="s">
        <v>258</v>
      </c>
      <c r="M26" s="86" t="s">
        <v>230</v>
      </c>
      <c r="N26" s="86" t="s">
        <v>2344</v>
      </c>
      <c r="O26" s="86" t="str">
        <f>IFERROR(VLOOKUP(Table2[[#This Row],[Lot No]],Inward!F:F,1,FALSE),"Lot Not Matching")</f>
        <v>P830184</v>
      </c>
    </row>
    <row r="27" spans="1:15" ht="30">
      <c r="A27" s="99">
        <v>26</v>
      </c>
      <c r="B27" s="100" t="str">
        <f>IFERROR(VLOOKUP(C27,'Product Master'!B:G,2,),"Enter Data in Product Master")</f>
        <v>Polyester white lables 50*25 mm</v>
      </c>
      <c r="C27" s="106" t="s">
        <v>2116</v>
      </c>
      <c r="D27" s="86" t="s">
        <v>47</v>
      </c>
      <c r="E27" s="85">
        <v>43193</v>
      </c>
      <c r="F27" s="101" t="str">
        <f>IFERROR(VLOOKUP($C27,'Product Master'!B:G,3,),"-")</f>
        <v>-</v>
      </c>
      <c r="G27" s="99">
        <f>IFERROR(VLOOKUP($C27,'Product Master'!B:G,4,),"-")</f>
        <v>0</v>
      </c>
      <c r="H27" s="86">
        <v>10000</v>
      </c>
      <c r="I27" s="102" t="str">
        <f>IFERROR(VLOOKUP(D27,Inward!F:J,5,),"-")</f>
        <v>NA</v>
      </c>
      <c r="K27" s="85" t="s">
        <v>256</v>
      </c>
      <c r="L27" s="86" t="s">
        <v>259</v>
      </c>
      <c r="M27" s="86" t="s">
        <v>230</v>
      </c>
      <c r="N27" s="86" t="s">
        <v>266</v>
      </c>
      <c r="O27" s="86" t="str">
        <f>IFERROR(VLOOKUP(Table2[[#This Row],[Lot No]],Inward!F:F,1,FALSE),"Lot Not Matching")</f>
        <v>-</v>
      </c>
    </row>
    <row r="28" spans="1:15" ht="30">
      <c r="A28" s="99">
        <v>27</v>
      </c>
      <c r="B28" s="100" t="str">
        <f>IFERROR(VLOOKUP(C28,'Product Master'!B:G,2,),"Enter Data in Product Master")</f>
        <v>Dulbecco's Modified eagle medium</v>
      </c>
      <c r="C28" s="86" t="s">
        <v>54</v>
      </c>
      <c r="D28" s="86" t="s">
        <v>2193</v>
      </c>
      <c r="E28" s="85">
        <v>43194</v>
      </c>
      <c r="F28" s="101" t="str">
        <f>IFERROR(VLOOKUP($C28,'Product Master'!B:G,3,),"-")</f>
        <v>Pack</v>
      </c>
      <c r="G28" s="99" t="str">
        <f>IFERROR(VLOOKUP($C28,'Product Master'!B:G,4,),"-")</f>
        <v>100 ml*5</v>
      </c>
      <c r="H28" s="86">
        <v>4</v>
      </c>
      <c r="I28" s="102" t="str">
        <f>IFERROR(VLOOKUP(D28,Inward!F:J,5,),"-")</f>
        <v>-</v>
      </c>
      <c r="K28" s="85" t="s">
        <v>2324</v>
      </c>
      <c r="L28" s="86" t="s">
        <v>301</v>
      </c>
      <c r="M28" s="86" t="s">
        <v>230</v>
      </c>
      <c r="N28" s="86" t="s">
        <v>269</v>
      </c>
      <c r="O28" s="86" t="str">
        <f>IFERROR(VLOOKUP(Table2[[#This Row],[Lot No]],Inward!F:F,1,FALSE),"Lot Not Matching")</f>
        <v>Lot Not Matching</v>
      </c>
    </row>
    <row r="29" spans="1:15" ht="30">
      <c r="A29" s="99">
        <v>28</v>
      </c>
      <c r="B29" s="100" t="str">
        <f>IFERROR(VLOOKUP(C29,'Product Master'!B:G,2,),"Enter Data in Product Master")</f>
        <v>Fetal Bovine serum</v>
      </c>
      <c r="C29" s="86" t="s">
        <v>51</v>
      </c>
      <c r="D29" s="86" t="s">
        <v>125</v>
      </c>
      <c r="E29" s="85">
        <v>43194</v>
      </c>
      <c r="F29" s="101" t="str">
        <f>IFERROR(VLOOKUP($C29,'Product Master'!B:G,3,),"-")</f>
        <v>Bottle</v>
      </c>
      <c r="G29" s="99" t="str">
        <f>IFERROR(VLOOKUP($C29,'Product Master'!B:G,4,),"-")</f>
        <v>100 ml</v>
      </c>
      <c r="H29" s="86">
        <v>4</v>
      </c>
      <c r="I29" s="102">
        <f>IFERROR(VLOOKUP(D29,Inward!F:J,5,),"-")</f>
        <v>44440</v>
      </c>
      <c r="K29" s="85" t="s">
        <v>2324</v>
      </c>
      <c r="L29" s="86" t="s">
        <v>301</v>
      </c>
      <c r="M29" s="86" t="s">
        <v>230</v>
      </c>
      <c r="N29" s="86" t="s">
        <v>269</v>
      </c>
      <c r="O29" s="86" t="str">
        <f>IFERROR(VLOOKUP(Table2[[#This Row],[Lot No]],Inward!F:F,1,FALSE),"Lot Not Matching")</f>
        <v>/0000319768</v>
      </c>
    </row>
    <row r="30" spans="1:15" ht="30">
      <c r="A30" s="99">
        <v>29</v>
      </c>
      <c r="B30" s="100" t="str">
        <f>IFERROR(VLOOKUP(C30,'Product Master'!B:G,2,),"Enter Data in Product Master")</f>
        <v>Trypsin EDTA Solution 1x</v>
      </c>
      <c r="C30" s="86" t="s">
        <v>50</v>
      </c>
      <c r="D30" s="86" t="s">
        <v>124</v>
      </c>
      <c r="E30" s="85">
        <v>43194</v>
      </c>
      <c r="F30" s="101" t="str">
        <f>IFERROR(VLOOKUP($C30,'Product Master'!B:G,3,),"-")</f>
        <v>Pack</v>
      </c>
      <c r="G30" s="99" t="str">
        <f>IFERROR(VLOOKUP($C30,'Product Master'!B:G,4,),"-")</f>
        <v>100 ml*10</v>
      </c>
      <c r="H30" s="24">
        <v>1</v>
      </c>
      <c r="I30" s="102" t="str">
        <f>IFERROR(VLOOKUP(D30,Inward!F:J,5,),"-")</f>
        <v>-</v>
      </c>
      <c r="K30" s="85" t="s">
        <v>2324</v>
      </c>
      <c r="L30" s="86" t="s">
        <v>262</v>
      </c>
      <c r="M30" s="86" t="s">
        <v>230</v>
      </c>
      <c r="N30" s="86" t="s">
        <v>269</v>
      </c>
      <c r="O30" s="86" t="str">
        <f>IFERROR(VLOOKUP(Table2[[#This Row],[Lot No]],Inward!F:F,1,FALSE),"Lot Not Matching")</f>
        <v>Lot Not Matching</v>
      </c>
    </row>
    <row r="31" spans="1:15" ht="30">
      <c r="A31" s="99">
        <v>30</v>
      </c>
      <c r="B31" s="100" t="str">
        <f>IFERROR(VLOOKUP(C31,'Product Master'!B:G,2,),"Enter Data in Product Master")</f>
        <v>Culture tube 16*125 mm</v>
      </c>
      <c r="C31" s="86">
        <v>430157</v>
      </c>
      <c r="D31" s="86">
        <v>24913005</v>
      </c>
      <c r="E31" s="85">
        <v>43194</v>
      </c>
      <c r="F31" s="101" t="str">
        <f>IFERROR(VLOOKUP($C31,'Product Master'!B:G,3,),"-")</f>
        <v>-</v>
      </c>
      <c r="G31" s="99">
        <f>IFERROR(VLOOKUP($C31,'Product Master'!B:G,4,),"-")</f>
        <v>0</v>
      </c>
      <c r="H31" s="24">
        <v>1</v>
      </c>
      <c r="I31" s="102" t="str">
        <f>IFERROR(VLOOKUP(D31,Inward!F:J,5,),"-")</f>
        <v>-</v>
      </c>
      <c r="K31" s="85" t="s">
        <v>2324</v>
      </c>
      <c r="L31" s="86" t="s">
        <v>262</v>
      </c>
      <c r="M31" s="86" t="s">
        <v>230</v>
      </c>
      <c r="N31" s="86" t="s">
        <v>269</v>
      </c>
      <c r="O31" s="86" t="str">
        <f>IFERROR(VLOOKUP(Table2[[#This Row],[Lot No]],Inward!F:F,1,FALSE),"Lot Not Matching")</f>
        <v>Lot Not Matching</v>
      </c>
    </row>
    <row r="32" spans="1:15">
      <c r="A32" s="99">
        <v>31</v>
      </c>
      <c r="B32" s="100" t="str">
        <f>IFERROR(VLOOKUP(C32,'Product Master'!B:G,2,),"Enter Data in Product Master")</f>
        <v xml:space="preserve">Choroform </v>
      </c>
      <c r="C32" s="86" t="s">
        <v>2133</v>
      </c>
      <c r="D32" s="86" t="s">
        <v>47</v>
      </c>
      <c r="E32" s="85">
        <v>43194</v>
      </c>
      <c r="F32" s="101" t="str">
        <f>IFERROR(VLOOKUP($C32,'Product Master'!B:G,3,),"-")</f>
        <v>-</v>
      </c>
      <c r="G32" s="99">
        <f>IFERROR(VLOOKUP($C32,'Product Master'!B:G,4,),"-")</f>
        <v>0</v>
      </c>
      <c r="H32" s="24">
        <v>1</v>
      </c>
      <c r="I32" s="102" t="str">
        <f>IFERROR(VLOOKUP(D32,Inward!F:J,5,),"-")</f>
        <v>NA</v>
      </c>
      <c r="K32" s="85" t="s">
        <v>256</v>
      </c>
      <c r="L32" s="86" t="s">
        <v>262</v>
      </c>
      <c r="M32" s="86" t="s">
        <v>230</v>
      </c>
      <c r="N32" s="86" t="s">
        <v>271</v>
      </c>
      <c r="O32" s="86" t="str">
        <f>IFERROR(VLOOKUP(Table2[[#This Row],[Lot No]],Inward!F:F,1,FALSE),"Lot Not Matching")</f>
        <v>-</v>
      </c>
    </row>
    <row r="33" spans="1:15" ht="30">
      <c r="A33" s="99">
        <v>32</v>
      </c>
      <c r="B33" s="100" t="str">
        <f>IFERROR(VLOOKUP(C33,'Product Master'!B:G,2,),"Enter Data in Product Master")</f>
        <v xml:space="preserve">Automated droplet generation oil for probes </v>
      </c>
      <c r="C33" s="86" t="s">
        <v>288</v>
      </c>
      <c r="D33" s="86">
        <v>64109502</v>
      </c>
      <c r="E33" s="85">
        <v>43194</v>
      </c>
      <c r="F33" s="101" t="str">
        <f>IFERROR(VLOOKUP($C33,'Product Master'!B:G,3,),"-")</f>
        <v>-</v>
      </c>
      <c r="G33" s="99">
        <f>IFERROR(VLOOKUP($C33,'Product Master'!B:G,4,),"-")</f>
        <v>0</v>
      </c>
      <c r="H33" s="24">
        <v>1</v>
      </c>
      <c r="I33" s="102" t="str">
        <f>IFERROR(VLOOKUP(D33,Inward!F:J,5,),"-")</f>
        <v>-</v>
      </c>
      <c r="K33" s="85" t="s">
        <v>256</v>
      </c>
      <c r="L33" s="86" t="s">
        <v>262</v>
      </c>
      <c r="M33" s="86" t="s">
        <v>230</v>
      </c>
      <c r="N33" s="86" t="s">
        <v>271</v>
      </c>
      <c r="O33" s="86" t="str">
        <f>IFERROR(VLOOKUP(Table2[[#This Row],[Lot No]],Inward!F:F,1,FALSE),"Lot Not Matching")</f>
        <v>Lot Not Matching</v>
      </c>
    </row>
    <row r="34" spans="1:15" ht="30">
      <c r="A34" s="99">
        <v>33</v>
      </c>
      <c r="B34" s="100" t="str">
        <f>IFERROR(VLOOKUP(C34,'Product Master'!B:G,2,),"Enter Data in Product Master")</f>
        <v>Syn Gene Minimum portal (ID-17AAG7QC)</v>
      </c>
      <c r="C34" s="86" t="s">
        <v>2139</v>
      </c>
      <c r="D34" s="86">
        <v>2065003</v>
      </c>
      <c r="E34" s="85">
        <v>43194</v>
      </c>
      <c r="F34" s="101" t="str">
        <f>IFERROR(VLOOKUP($C34,'Product Master'!B:G,3,),"-")</f>
        <v>-</v>
      </c>
      <c r="G34" s="99">
        <f>IFERROR(VLOOKUP($C34,'Product Master'!B:G,4,),"-")</f>
        <v>0</v>
      </c>
      <c r="H34" s="24">
        <v>1</v>
      </c>
      <c r="I34" s="102" t="str">
        <f>IFERROR(VLOOKUP(D34,Inward!F:J,5,),"-")</f>
        <v>-</v>
      </c>
      <c r="K34" s="85" t="s">
        <v>256</v>
      </c>
      <c r="L34" s="86" t="s">
        <v>263</v>
      </c>
      <c r="M34" s="86" t="s">
        <v>230</v>
      </c>
      <c r="N34" s="86" t="s">
        <v>271</v>
      </c>
      <c r="O34" s="86" t="str">
        <f>IFERROR(VLOOKUP(Table2[[#This Row],[Lot No]],Inward!F:F,1,FALSE),"Lot Not Matching")</f>
        <v>Lot Not Matching</v>
      </c>
    </row>
    <row r="35" spans="1:15" ht="30">
      <c r="A35" s="99">
        <v>34</v>
      </c>
      <c r="B35" s="100" t="str">
        <f>IFERROR(VLOOKUP(C35,'Product Master'!B:G,2,),"Enter Data in Product Master")</f>
        <v>ExoRNeasy Serum/Plasma Midi kit Qiagen</v>
      </c>
      <c r="C35" s="86">
        <v>77044</v>
      </c>
      <c r="D35" s="86">
        <v>160010441</v>
      </c>
      <c r="E35" s="85">
        <v>43194</v>
      </c>
      <c r="F35" s="101" t="str">
        <f>IFERROR(VLOOKUP($C35,'Product Master'!B:G,3,),"-")</f>
        <v>Kit</v>
      </c>
      <c r="G35" s="99" t="str">
        <f>IFERROR(VLOOKUP($C35,'Product Master'!B:G,4,),"-")</f>
        <v>50 Rxns</v>
      </c>
      <c r="H35" s="24">
        <v>1</v>
      </c>
      <c r="I35" s="102">
        <f>IFERROR(VLOOKUP(D35,Inward!F:J,5,),"-")</f>
        <v>43649</v>
      </c>
      <c r="J35" s="85" t="s">
        <v>2257</v>
      </c>
      <c r="K35" s="85" t="s">
        <v>2326</v>
      </c>
      <c r="L35" s="86" t="s">
        <v>263</v>
      </c>
      <c r="M35" s="86" t="s">
        <v>230</v>
      </c>
      <c r="N35" s="86" t="s">
        <v>286</v>
      </c>
      <c r="O35" s="86">
        <f>IFERROR(VLOOKUP(Table2[[#This Row],[Lot No]],Inward!F:F,1,FALSE),"Lot Not Matching")</f>
        <v>160010441</v>
      </c>
    </row>
    <row r="36" spans="1:15">
      <c r="A36" s="99">
        <v>35</v>
      </c>
      <c r="B36" s="100" t="str">
        <f>IFERROR(VLOOKUP(C36,'Product Master'!B:G,2,),"Enter Data in Product Master")</f>
        <v>QIAzol Lysis Reagent 50 ml</v>
      </c>
      <c r="C36" s="104" t="s">
        <v>339</v>
      </c>
      <c r="D36" s="86">
        <v>557013394</v>
      </c>
      <c r="E36" s="85">
        <v>43194</v>
      </c>
      <c r="F36" s="101" t="str">
        <f>IFERROR(VLOOKUP($C36,'Product Master'!B:G,3,),"-")</f>
        <v>-</v>
      </c>
      <c r="G36" s="99" t="str">
        <f>IFERROR(VLOOKUP($C36,'Product Master'!B:G,4,),"-")</f>
        <v>50 ml</v>
      </c>
      <c r="H36" s="24">
        <v>1</v>
      </c>
      <c r="I36" s="102">
        <f>IFERROR(VLOOKUP(D36,Inward!F:J,5,),"-")</f>
        <v>43727</v>
      </c>
      <c r="K36" s="85" t="s">
        <v>277</v>
      </c>
      <c r="L36" s="86" t="s">
        <v>263</v>
      </c>
      <c r="M36" s="86" t="s">
        <v>230</v>
      </c>
      <c r="N36" s="86" t="s">
        <v>286</v>
      </c>
      <c r="O36" s="86">
        <f>IFERROR(VLOOKUP(Table2[[#This Row],[Lot No]],Inward!F:F,1,FALSE),"Lot Not Matching")</f>
        <v>557013394</v>
      </c>
    </row>
    <row r="37" spans="1:15" ht="30">
      <c r="A37" s="99">
        <v>36</v>
      </c>
      <c r="B37" s="100" t="str">
        <f>IFERROR(VLOOKUP(C37,'Product Master'!B:G,2,),"Enter Data in Product Master")</f>
        <v>ii) ExoRneasy Serum/Plasma Midi Kit(Columns)</v>
      </c>
      <c r="C37" s="104" t="s">
        <v>1246</v>
      </c>
      <c r="D37" s="86">
        <v>157048489</v>
      </c>
      <c r="E37" s="85">
        <v>43194</v>
      </c>
      <c r="F37" s="101" t="str">
        <f>IFERROR(VLOOKUP($C37,'Product Master'!B:G,3,),"-")</f>
        <v>-</v>
      </c>
      <c r="G37" s="111" t="str">
        <f>IFERROR(VLOOKUP($C37,'Product Master'!B:G,4,),"-")</f>
        <v>50 column</v>
      </c>
      <c r="H37" s="24">
        <v>1</v>
      </c>
      <c r="I37" s="102" t="str">
        <f>IFERROR(VLOOKUP(D37,Inward!F:J,5,),"-")</f>
        <v>NA</v>
      </c>
      <c r="K37" s="85" t="s">
        <v>277</v>
      </c>
      <c r="M37" s="86" t="s">
        <v>230</v>
      </c>
      <c r="N37" s="86" t="s">
        <v>286</v>
      </c>
      <c r="O37" s="112">
        <f>IFERROR(VLOOKUP(Table2[[#This Row],[Lot No]],Inward!F:F,1,FALSE),"Lot Not Matching")</f>
        <v>157048489</v>
      </c>
    </row>
    <row r="38" spans="1:15">
      <c r="A38" s="99">
        <v>37</v>
      </c>
      <c r="B38" s="100" t="str">
        <f>IFERROR(VLOOKUP(C38,'Product Master'!B:G,2,),"Enter Data in Product Master")</f>
        <v>iii) Miscript primer assay</v>
      </c>
      <c r="C38" s="104" t="s">
        <v>1245</v>
      </c>
      <c r="D38" s="86">
        <v>232068348</v>
      </c>
      <c r="E38" s="85">
        <v>43192</v>
      </c>
      <c r="F38" s="101" t="str">
        <f>IFERROR(VLOOKUP($C38,'Product Master'!B:G,3,),"-")</f>
        <v>NA</v>
      </c>
      <c r="G38" s="111">
        <f>IFERROR(VLOOKUP($C38,'Product Master'!B:G,4,),"-")</f>
        <v>1</v>
      </c>
      <c r="H38" s="24">
        <v>1</v>
      </c>
      <c r="I38" s="102" t="str">
        <f>IFERROR(VLOOKUP(D38,Inward!F:J,5,),"-")</f>
        <v>NA</v>
      </c>
      <c r="K38" s="85" t="s">
        <v>277</v>
      </c>
      <c r="M38" s="86" t="s">
        <v>230</v>
      </c>
      <c r="N38" s="86" t="s">
        <v>286</v>
      </c>
      <c r="O38" s="112">
        <f>IFERROR(VLOOKUP(Table2[[#This Row],[Lot No]],Inward!F:F,1,FALSE),"Lot Not Matching")</f>
        <v>232068348</v>
      </c>
    </row>
    <row r="39" spans="1:15" ht="30">
      <c r="A39" s="99">
        <v>38</v>
      </c>
      <c r="B39" s="100" t="str">
        <f>IFERROR(VLOOKUP(C39,'Product Master'!B:G,2,),"Enter Data in Product Master")</f>
        <v>MicroAmp fast 96 well reaction plate 0.1 ml</v>
      </c>
      <c r="C39" s="86">
        <v>4346907</v>
      </c>
      <c r="D39" s="86" t="s">
        <v>2194</v>
      </c>
      <c r="E39" s="85">
        <v>43194</v>
      </c>
      <c r="F39" s="101" t="str">
        <f>IFERROR(VLOOKUP($C39,'Product Master'!B:G,3,),"-")</f>
        <v>Pack</v>
      </c>
      <c r="G39" s="111" t="str">
        <f>IFERROR(VLOOKUP($C39,'Product Master'!B:G,4,),"-")</f>
        <v>10 Plates</v>
      </c>
      <c r="H39" s="24">
        <v>1</v>
      </c>
      <c r="I39" s="102" t="str">
        <f>IFERROR(VLOOKUP(D39,Inward!F:J,5,),"-")</f>
        <v>-</v>
      </c>
      <c r="K39" s="85" t="s">
        <v>277</v>
      </c>
      <c r="M39" s="86" t="s">
        <v>230</v>
      </c>
      <c r="N39" s="86" t="s">
        <v>286</v>
      </c>
      <c r="O39" s="112" t="str">
        <f>IFERROR(VLOOKUP(Table2[[#This Row],[Lot No]],Inward!F:F,1,FALSE),"Lot Not Matching")</f>
        <v>Lot Not Matching</v>
      </c>
    </row>
    <row r="40" spans="1:15" ht="30">
      <c r="A40" s="99">
        <v>39</v>
      </c>
      <c r="B40" s="100" t="str">
        <f>IFERROR(VLOOKUP(C40,'Product Master'!B:G,2,),"Enter Data in Product Master")</f>
        <v xml:space="preserve">Ion Library Quantitation kit </v>
      </c>
      <c r="C40" s="86">
        <v>4468802</v>
      </c>
      <c r="D40" s="86">
        <v>1712056</v>
      </c>
      <c r="E40" s="85">
        <v>43194</v>
      </c>
      <c r="F40" s="101" t="str">
        <f>IFERROR(VLOOKUP($C40,'Product Master'!B:G,3,),"-")</f>
        <v>Kit</v>
      </c>
      <c r="G40" s="111" t="str">
        <f>IFERROR(VLOOKUP($C40,'Product Master'!B:G,4,),"-")</f>
        <v>250 Rxns</v>
      </c>
      <c r="H40" s="24">
        <v>1</v>
      </c>
      <c r="I40" s="102" t="str">
        <f>IFERROR(VLOOKUP(D40,Inward!F:J,5,),"-")</f>
        <v>-</v>
      </c>
      <c r="J40" s="85" t="s">
        <v>2258</v>
      </c>
      <c r="K40" s="85" t="s">
        <v>2326</v>
      </c>
      <c r="M40" s="86" t="s">
        <v>230</v>
      </c>
      <c r="N40" s="86" t="s">
        <v>257</v>
      </c>
      <c r="O40" s="112" t="str">
        <f>IFERROR(VLOOKUP(Table2[[#This Row],[Lot No]],Inward!F:F,1,FALSE),"Lot Not Matching")</f>
        <v>Lot Not Matching</v>
      </c>
    </row>
    <row r="41" spans="1:15">
      <c r="A41" s="99">
        <v>40</v>
      </c>
      <c r="B41" s="100" t="str">
        <f>IFERROR(VLOOKUP(C41,'Product Master'!B:G,2,),"Enter Data in Product Master")</f>
        <v>Cytokeratin 7 Antibody</v>
      </c>
      <c r="C41" s="86" t="s">
        <v>830</v>
      </c>
      <c r="D41" s="86" t="s">
        <v>1266</v>
      </c>
      <c r="E41" s="85">
        <v>43195</v>
      </c>
      <c r="F41" s="101" t="str">
        <f>IFERROR(VLOOKUP($C41,'Product Master'!B:G,3,),"-")</f>
        <v>-</v>
      </c>
      <c r="G41" s="111" t="str">
        <f>IFERROR(VLOOKUP($C41,'Product Master'!B:G,4,),"-")</f>
        <v>0.1 ml</v>
      </c>
      <c r="H41" s="24">
        <v>1</v>
      </c>
      <c r="I41" s="102">
        <f>IFERROR(VLOOKUP(D41,Inward!F:J,5,),"-")</f>
        <v>43586</v>
      </c>
      <c r="K41" s="85" t="s">
        <v>2329</v>
      </c>
      <c r="M41" s="86" t="s">
        <v>230</v>
      </c>
      <c r="N41" s="86" t="s">
        <v>2343</v>
      </c>
      <c r="O41" s="112" t="str">
        <f>IFERROR(VLOOKUP(Table2[[#This Row],[Lot No]],Inward!F:F,1,FALSE),"Lot Not Matching")</f>
        <v>/080117</v>
      </c>
    </row>
    <row r="42" spans="1:15" ht="15.75">
      <c r="A42" s="99">
        <v>41</v>
      </c>
      <c r="B42" s="100" t="str">
        <f>IFERROR(VLOOKUP(C42,'Product Master'!B:G,2,),"Enter Data in Product Master")</f>
        <v>Human miRNA Panel</v>
      </c>
      <c r="C42" s="113">
        <v>4470189</v>
      </c>
      <c r="D42" s="109">
        <v>3151889</v>
      </c>
      <c r="E42" s="85">
        <v>43196</v>
      </c>
      <c r="F42" s="101" t="str">
        <f>IFERROR(VLOOKUP($C42,'Product Master'!B:G,3,),"-")</f>
        <v>-</v>
      </c>
      <c r="G42" s="111" t="str">
        <f>IFERROR(VLOOKUP($C42,'Product Master'!B:G,4,),"-")</f>
        <v>-</v>
      </c>
      <c r="H42" s="24">
        <v>5</v>
      </c>
      <c r="I42" s="102">
        <f>IFERROR(VLOOKUP(D42,Inward!F:J,5,),"-")</f>
        <v>43509</v>
      </c>
      <c r="K42" s="85" t="s">
        <v>256</v>
      </c>
      <c r="M42" s="86" t="s">
        <v>230</v>
      </c>
      <c r="N42" s="86" t="s">
        <v>282</v>
      </c>
      <c r="O42" s="112">
        <f>IFERROR(VLOOKUP(Table2[[#This Row],[Lot No]],Inward!F:F,1,FALSE),"Lot Not Matching")</f>
        <v>3151889</v>
      </c>
    </row>
    <row r="43" spans="1:15" ht="30">
      <c r="A43" s="99">
        <v>42</v>
      </c>
      <c r="B43" s="100" t="str">
        <f>IFERROR(VLOOKUP(C43,'Product Master'!B:G,2,),"Enter Data in Product Master")</f>
        <v>Dulbecco's Modified eagle medium</v>
      </c>
      <c r="C43" s="86" t="s">
        <v>54</v>
      </c>
      <c r="D43" s="86" t="s">
        <v>2193</v>
      </c>
      <c r="E43" s="85">
        <v>43196</v>
      </c>
      <c r="F43" s="101" t="str">
        <f>IFERROR(VLOOKUP($C43,'Product Master'!B:G,3,),"-")</f>
        <v>Pack</v>
      </c>
      <c r="G43" s="111" t="str">
        <f>IFERROR(VLOOKUP($C43,'Product Master'!B:G,4,),"-")</f>
        <v>100 ml*5</v>
      </c>
      <c r="H43" s="24">
        <v>2</v>
      </c>
      <c r="I43" s="102" t="str">
        <f>IFERROR(VLOOKUP(D43,Inward!F:J,5,),"-")</f>
        <v>-</v>
      </c>
      <c r="K43" s="85" t="s">
        <v>2325</v>
      </c>
      <c r="M43" s="86" t="s">
        <v>230</v>
      </c>
      <c r="N43" s="86" t="s">
        <v>278</v>
      </c>
      <c r="O43" s="112" t="str">
        <f>IFERROR(VLOOKUP(Table2[[#This Row],[Lot No]],Inward!F:F,1,FALSE),"Lot Not Matching")</f>
        <v>Lot Not Matching</v>
      </c>
    </row>
    <row r="44" spans="1:15" ht="30">
      <c r="A44" s="99">
        <v>43</v>
      </c>
      <c r="B44" s="100" t="str">
        <f>IFERROR(VLOOKUP(C44,'Product Master'!B:G,2,),"Enter Data in Product Master")</f>
        <v xml:space="preserve">Nutrient Mixture F-12 Ham </v>
      </c>
      <c r="C44" s="86" t="s">
        <v>48</v>
      </c>
      <c r="D44" s="86" t="s">
        <v>2195</v>
      </c>
      <c r="E44" s="85">
        <v>43196</v>
      </c>
      <c r="F44" s="101" t="str">
        <f>IFERROR(VLOOKUP($C44,'Product Master'!B:G,3,),"-")</f>
        <v>Pack</v>
      </c>
      <c r="G44" s="111" t="str">
        <f>IFERROR(VLOOKUP($C44,'Product Master'!B:G,4,),"-")</f>
        <v>500*6 ml</v>
      </c>
      <c r="H44" s="24">
        <v>3</v>
      </c>
      <c r="I44" s="102" t="str">
        <f>IFERROR(VLOOKUP(D44,Inward!F:J,5,),"-")</f>
        <v>-</v>
      </c>
      <c r="K44" s="85" t="s">
        <v>2325</v>
      </c>
      <c r="M44" s="86" t="s">
        <v>230</v>
      </c>
      <c r="N44" s="86" t="s">
        <v>278</v>
      </c>
      <c r="O44" s="112" t="str">
        <f>IFERROR(VLOOKUP(Table2[[#This Row],[Lot No]],Inward!F:F,1,FALSE),"Lot Not Matching")</f>
        <v>Lot Not Matching</v>
      </c>
    </row>
    <row r="45" spans="1:15" ht="30">
      <c r="A45" s="99">
        <v>44</v>
      </c>
      <c r="B45" s="100" t="str">
        <f>IFERROR(VLOOKUP(C45,'Product Master'!B:G,2,),"Enter Data in Product Master")</f>
        <v>Centrifuge tube 15 ml Tarson</v>
      </c>
      <c r="C45" s="86">
        <v>500031</v>
      </c>
      <c r="D45" s="86" t="s">
        <v>1283</v>
      </c>
      <c r="E45" s="85">
        <v>43196</v>
      </c>
      <c r="F45" s="101" t="str">
        <f>IFERROR(VLOOKUP($C45,'Product Master'!B:G,3,),"-")</f>
        <v>Box</v>
      </c>
      <c r="G45" s="111" t="str">
        <f>IFERROR(VLOOKUP($C45,'Product Master'!B:G,4,),"-")</f>
        <v>500  Pcs</v>
      </c>
      <c r="H45" s="24">
        <v>1</v>
      </c>
      <c r="I45" s="102" t="str">
        <f>IFERROR(VLOOKUP(D45,Inward!F:J,5,),"-")</f>
        <v>NA</v>
      </c>
      <c r="K45" s="85" t="s">
        <v>2325</v>
      </c>
      <c r="M45" s="86" t="s">
        <v>230</v>
      </c>
      <c r="N45" s="86" t="s">
        <v>278</v>
      </c>
      <c r="O45" s="112" t="str">
        <f>IFERROR(VLOOKUP(Table2[[#This Row],[Lot No]],Inward!F:F,1,FALSE),"Lot Not Matching")</f>
        <v>D-06-10-130118</v>
      </c>
    </row>
    <row r="46" spans="1:15" ht="30">
      <c r="A46" s="99">
        <v>45</v>
      </c>
      <c r="B46" s="100" t="str">
        <f>IFERROR(VLOOKUP(C46,'Product Master'!B:G,2,),"Enter Data in Product Master")</f>
        <v>Dulbecco's phosphate buffered saline</v>
      </c>
      <c r="C46" s="86" t="s">
        <v>49</v>
      </c>
      <c r="D46" s="86" t="s">
        <v>142</v>
      </c>
      <c r="E46" s="85">
        <v>43196</v>
      </c>
      <c r="F46" s="101" t="str">
        <f>IFERROR(VLOOKUP($C46,'Product Master'!B:G,3,),"-")</f>
        <v>Pack</v>
      </c>
      <c r="G46" s="111" t="str">
        <f>IFERROR(VLOOKUP($C46,'Product Master'!B:G,4,),"-")</f>
        <v>500 ml(6)</v>
      </c>
      <c r="H46" s="24">
        <v>2</v>
      </c>
      <c r="I46" s="102" t="str">
        <f>IFERROR(VLOOKUP(D46,Inward!F:J,5,),"-")</f>
        <v>-</v>
      </c>
      <c r="K46" s="85" t="s">
        <v>2325</v>
      </c>
      <c r="M46" s="86" t="s">
        <v>230</v>
      </c>
      <c r="N46" s="86" t="s">
        <v>278</v>
      </c>
      <c r="O46" s="112" t="str">
        <f>IFERROR(VLOOKUP(Table2[[#This Row],[Lot No]],Inward!F:F,1,FALSE),"Lot Not Matching")</f>
        <v>Lot Not Matching</v>
      </c>
    </row>
    <row r="47" spans="1:15" ht="30">
      <c r="A47" s="99">
        <v>46</v>
      </c>
      <c r="B47" s="100" t="str">
        <f>IFERROR(VLOOKUP(C47,'Product Master'!B:G,2,),"Enter Data in Product Master")</f>
        <v>Disposable Serological pipette 10 ml (Himedia)</v>
      </c>
      <c r="C47" s="86" t="s">
        <v>67</v>
      </c>
      <c r="D47" s="86" t="s">
        <v>131</v>
      </c>
      <c r="E47" s="85">
        <v>43196</v>
      </c>
      <c r="F47" s="101" t="str">
        <f>IFERROR(VLOOKUP($C47,'Product Master'!B:G,3,),"-")</f>
        <v>Pack</v>
      </c>
      <c r="G47" s="111" t="str">
        <f>IFERROR(VLOOKUP($C47,'Product Master'!B:G,4,),"-")</f>
        <v>100 nos</v>
      </c>
      <c r="H47" s="24">
        <v>1</v>
      </c>
      <c r="I47" s="102" t="str">
        <f>IFERROR(VLOOKUP(D47,Inward!F:J,5,),"-")</f>
        <v>-</v>
      </c>
      <c r="K47" s="85" t="s">
        <v>2325</v>
      </c>
      <c r="M47" s="86" t="s">
        <v>230</v>
      </c>
      <c r="N47" s="86" t="s">
        <v>278</v>
      </c>
      <c r="O47" s="112" t="str">
        <f>IFERROR(VLOOKUP(Table2[[#This Row],[Lot No]],Inward!F:F,1,FALSE),"Lot Not Matching")</f>
        <v>Lot Not Matching</v>
      </c>
    </row>
    <row r="48" spans="1:15" ht="30">
      <c r="A48" s="99">
        <v>47</v>
      </c>
      <c r="B48" s="100" t="str">
        <f>IFERROR(VLOOKUP(C48,'Product Master'!B:G,2,),"Enter Data in Product Master")</f>
        <v>Disposable serological pipette 5 ml</v>
      </c>
      <c r="C48" s="86" t="s">
        <v>68</v>
      </c>
      <c r="D48" s="86" t="s">
        <v>132</v>
      </c>
      <c r="E48" s="85">
        <v>43196</v>
      </c>
      <c r="F48" s="101" t="str">
        <f>IFERROR(VLOOKUP($C48,'Product Master'!B:G,3,),"-")</f>
        <v>Pack</v>
      </c>
      <c r="G48" s="111" t="str">
        <f>IFERROR(VLOOKUP($C48,'Product Master'!B:G,4,),"-")</f>
        <v>100 nos</v>
      </c>
      <c r="H48" s="24">
        <v>1</v>
      </c>
      <c r="I48" s="102">
        <f>IFERROR(VLOOKUP(D48,Inward!F:J,5,),"-")</f>
        <v>43922</v>
      </c>
      <c r="K48" s="85" t="s">
        <v>2325</v>
      </c>
      <c r="M48" s="86" t="s">
        <v>230</v>
      </c>
      <c r="N48" s="86" t="s">
        <v>278</v>
      </c>
      <c r="O48" s="112" t="str">
        <f>IFERROR(VLOOKUP(Table2[[#This Row],[Lot No]],Inward!F:F,1,FALSE),"Lot Not Matching")</f>
        <v>/0000299771</v>
      </c>
    </row>
    <row r="49" spans="1:15" ht="47.25">
      <c r="A49" s="99">
        <v>48</v>
      </c>
      <c r="B49" s="100" t="str">
        <f>IFERROR(VLOOKUP(C49,'Product Master'!B:G,2,),"Enter Data in Product Master")</f>
        <v>Iso Propyl alcohol (Commercial)</v>
      </c>
      <c r="C49" s="113" t="s">
        <v>509</v>
      </c>
      <c r="D49" s="109" t="s">
        <v>47</v>
      </c>
      <c r="E49" s="85">
        <v>43196</v>
      </c>
      <c r="F49" s="101" t="str">
        <f>IFERROR(VLOOKUP($C49,'Product Master'!B:G,3,),"-")</f>
        <v>-</v>
      </c>
      <c r="G49" s="111" t="str">
        <f>IFERROR(VLOOKUP($C49,'Product Master'!B:G,4,),"-")</f>
        <v>-</v>
      </c>
      <c r="H49" s="24">
        <v>25</v>
      </c>
      <c r="I49" s="102" t="str">
        <f>IFERROR(VLOOKUP(D49,Inward!F:J,5,),"-")</f>
        <v>NA</v>
      </c>
      <c r="K49" s="85" t="s">
        <v>273</v>
      </c>
      <c r="M49" s="86" t="s">
        <v>230</v>
      </c>
      <c r="N49" s="86" t="s">
        <v>2343</v>
      </c>
      <c r="O49" s="112" t="str">
        <f>IFERROR(VLOOKUP(Table2[[#This Row],[Lot No]],Inward!F:F,1,FALSE),"Lot Not Matching")</f>
        <v>-</v>
      </c>
    </row>
    <row r="50" spans="1:15" ht="30">
      <c r="A50" s="99">
        <v>49</v>
      </c>
      <c r="B50" s="100" t="str">
        <f>IFERROR(VLOOKUP(C50,'Product Master'!B:G,2,),"Enter Data in Product Master")</f>
        <v>Attune Focusing fluid 1X</v>
      </c>
      <c r="C50" s="86">
        <v>4488621</v>
      </c>
      <c r="D50" s="86" t="s">
        <v>2196</v>
      </c>
      <c r="E50" s="85">
        <v>43196</v>
      </c>
      <c r="F50" s="101" t="str">
        <f>IFERROR(VLOOKUP($C50,'Product Master'!B:G,3,),"-")</f>
        <v>-</v>
      </c>
      <c r="G50" s="111">
        <f>IFERROR(VLOOKUP($C50,'Product Master'!B:G,4,),"-")</f>
        <v>0</v>
      </c>
      <c r="H50" s="24">
        <v>1</v>
      </c>
      <c r="I50" s="102" t="str">
        <f>IFERROR(VLOOKUP(D50,Inward!F:J,5,),"-")</f>
        <v>-</v>
      </c>
      <c r="K50" s="85" t="s">
        <v>2324</v>
      </c>
      <c r="M50" s="86" t="s">
        <v>230</v>
      </c>
      <c r="N50" s="86" t="s">
        <v>267</v>
      </c>
      <c r="O50" s="112" t="str">
        <f>IFERROR(VLOOKUP(Table2[[#This Row],[Lot No]],Inward!F:F,1,FALSE),"Lot Not Matching")</f>
        <v>Lot Not Matching</v>
      </c>
    </row>
    <row r="51" spans="1:15" ht="30">
      <c r="A51" s="99">
        <v>50</v>
      </c>
      <c r="B51" s="100" t="str">
        <f>IFERROR(VLOOKUP(C51,'Product Master'!B:G,2,),"Enter Data in Product Master")</f>
        <v>Attune wash solution</v>
      </c>
      <c r="C51" s="86" t="s">
        <v>2141</v>
      </c>
      <c r="D51" s="86" t="s">
        <v>2197</v>
      </c>
      <c r="E51" s="85">
        <v>43196</v>
      </c>
      <c r="F51" s="101" t="str">
        <f>IFERROR(VLOOKUP($C51,'Product Master'!B:G,3,),"-")</f>
        <v>-</v>
      </c>
      <c r="G51" s="111">
        <f>IFERROR(VLOOKUP($C51,'Product Master'!B:G,4,),"-")</f>
        <v>0</v>
      </c>
      <c r="H51" s="24">
        <v>1</v>
      </c>
      <c r="I51" s="102" t="str">
        <f>IFERROR(VLOOKUP(D51,Inward!F:J,5,),"-")</f>
        <v>-</v>
      </c>
      <c r="K51" s="85" t="s">
        <v>2324</v>
      </c>
      <c r="M51" s="86" t="s">
        <v>230</v>
      </c>
      <c r="N51" s="86" t="s">
        <v>267</v>
      </c>
      <c r="O51" s="112" t="str">
        <f>IFERROR(VLOOKUP(Table2[[#This Row],[Lot No]],Inward!F:F,1,FALSE),"Lot Not Matching")</f>
        <v>Lot Not Matching</v>
      </c>
    </row>
    <row r="52" spans="1:15" ht="30">
      <c r="A52" s="99">
        <v>51</v>
      </c>
      <c r="B52" s="100" t="str">
        <f>IFERROR(VLOOKUP(C52,'Product Master'!B:G,2,),"Enter Data in Product Master")</f>
        <v>Circulating Nucleic acid kit</v>
      </c>
      <c r="C52" s="86">
        <v>55114</v>
      </c>
      <c r="D52" s="86">
        <v>160012499</v>
      </c>
      <c r="E52" s="85">
        <v>43199</v>
      </c>
      <c r="F52" s="101" t="str">
        <f>IFERROR(VLOOKUP($C52,'Product Master'!B:G,3,),"-")</f>
        <v>Kit</v>
      </c>
      <c r="G52" s="111" t="str">
        <f>IFERROR(VLOOKUP($C52,'Product Master'!B:G,4,),"-")</f>
        <v>50 Rxns</v>
      </c>
      <c r="H52" s="24">
        <v>1</v>
      </c>
      <c r="I52" s="102" t="str">
        <f>IFERROR(VLOOKUP(D52,Inward!F:J,5,),"-")</f>
        <v>-</v>
      </c>
      <c r="J52" s="85" t="s">
        <v>2259</v>
      </c>
      <c r="K52" s="85" t="s">
        <v>277</v>
      </c>
      <c r="M52" s="86" t="s">
        <v>230</v>
      </c>
      <c r="N52" s="86" t="s">
        <v>284</v>
      </c>
      <c r="O52" s="112" t="str">
        <f>IFERROR(VLOOKUP(Table2[[#This Row],[Lot No]],Inward!F:F,1,FALSE),"Lot Not Matching")</f>
        <v>Lot Not Matching</v>
      </c>
    </row>
    <row r="53" spans="1:15">
      <c r="A53" s="99">
        <v>52</v>
      </c>
      <c r="B53" s="100" t="str">
        <f>IFERROR(VLOOKUP(C53,'Product Master'!B:G,2,),"Enter Data in Product Master")</f>
        <v>Circulating Nucleic acid kit</v>
      </c>
      <c r="C53" s="86">
        <v>55114</v>
      </c>
      <c r="D53" s="86">
        <v>157047931</v>
      </c>
      <c r="E53" s="85">
        <v>43199</v>
      </c>
      <c r="F53" s="101" t="str">
        <f>IFERROR(VLOOKUP($C53,'Product Master'!B:G,3,),"-")</f>
        <v>Kit</v>
      </c>
      <c r="G53" s="111" t="str">
        <f>IFERROR(VLOOKUP($C53,'Product Master'!B:G,4,),"-")</f>
        <v>50 Rxns</v>
      </c>
      <c r="H53" s="24">
        <v>1</v>
      </c>
      <c r="I53" s="102" t="str">
        <f>IFERROR(VLOOKUP(D53,Inward!F:J,5,),"-")</f>
        <v>NA</v>
      </c>
      <c r="K53" s="85" t="s">
        <v>277</v>
      </c>
      <c r="M53" s="86" t="s">
        <v>230</v>
      </c>
      <c r="N53" s="86" t="s">
        <v>284</v>
      </c>
      <c r="O53" s="112">
        <f>IFERROR(VLOOKUP(Table2[[#This Row],[Lot No]],Inward!F:F,1,FALSE),"Lot Not Matching")</f>
        <v>157047931</v>
      </c>
    </row>
    <row r="54" spans="1:15" ht="30">
      <c r="A54" s="99">
        <v>53</v>
      </c>
      <c r="B54" s="100" t="str">
        <f>IFERROR(VLOOKUP(C54,'Product Master'!B:G,2,),"Enter Data in Product Master")</f>
        <v>Absolute Ethanol</v>
      </c>
      <c r="C54" s="86" t="s">
        <v>65</v>
      </c>
      <c r="D54" s="86" t="s">
        <v>308</v>
      </c>
      <c r="E54" s="85">
        <v>43199</v>
      </c>
      <c r="F54" s="101" t="str">
        <f>IFERROR(VLOOKUP($C54,'Product Master'!B:G,3,),"-")</f>
        <v>Bottle</v>
      </c>
      <c r="G54" s="111" t="str">
        <f>IFERROR(VLOOKUP($C54,'Product Master'!B:G,4,),"-")</f>
        <v>500 ml</v>
      </c>
      <c r="H54" s="24">
        <v>1</v>
      </c>
      <c r="I54" s="102" t="str">
        <f>IFERROR(VLOOKUP(D54,Inward!F:J,5,),"-")</f>
        <v>-</v>
      </c>
      <c r="K54" s="85" t="s">
        <v>277</v>
      </c>
      <c r="M54" s="86" t="s">
        <v>230</v>
      </c>
      <c r="N54" s="86" t="s">
        <v>284</v>
      </c>
      <c r="O54" s="112" t="str">
        <f>IFERROR(VLOOKUP(Table2[[#This Row],[Lot No]],Inward!F:F,1,FALSE),"Lot Not Matching")</f>
        <v>Lot Not Matching</v>
      </c>
    </row>
    <row r="55" spans="1:15" ht="30">
      <c r="A55" s="99">
        <v>54</v>
      </c>
      <c r="B55" s="100" t="str">
        <f>IFERROR(VLOOKUP(C55,'Product Master'!B:G,2,),"Enter Data in Product Master")</f>
        <v>Centrifuge tube 15 ml Tarson</v>
      </c>
      <c r="C55" s="86">
        <v>500031</v>
      </c>
      <c r="D55" s="86" t="s">
        <v>1283</v>
      </c>
      <c r="E55" s="85">
        <v>43199</v>
      </c>
      <c r="F55" s="101" t="str">
        <f>IFERROR(VLOOKUP($C55,'Product Master'!B:G,3,),"-")</f>
        <v>Box</v>
      </c>
      <c r="G55" s="111" t="str">
        <f>IFERROR(VLOOKUP($C55,'Product Master'!B:G,4,),"-")</f>
        <v>500  Pcs</v>
      </c>
      <c r="H55" s="24">
        <v>1</v>
      </c>
      <c r="I55" s="102" t="str">
        <f>IFERROR(VLOOKUP(D55,Inward!F:J,5,),"-")</f>
        <v>NA</v>
      </c>
      <c r="K55" s="85" t="s">
        <v>256</v>
      </c>
      <c r="M55" s="86" t="s">
        <v>230</v>
      </c>
      <c r="N55" s="86" t="s">
        <v>2345</v>
      </c>
      <c r="O55" s="112" t="str">
        <f>IFERROR(VLOOKUP(Table2[[#This Row],[Lot No]],Inward!F:F,1,FALSE),"Lot Not Matching")</f>
        <v>D-06-10-130118</v>
      </c>
    </row>
    <row r="56" spans="1:15" ht="30">
      <c r="A56" s="99">
        <v>55</v>
      </c>
      <c r="B56" s="100" t="str">
        <f>IFERROR(VLOOKUP(C56,'Product Master'!B:G,2,),"Enter Data in Product Master")</f>
        <v>PCR Supermix 100 reactions (Invitrogen)</v>
      </c>
      <c r="C56" s="86" t="s">
        <v>149</v>
      </c>
      <c r="D56" s="86">
        <v>1682818</v>
      </c>
      <c r="E56" s="85">
        <v>43199</v>
      </c>
      <c r="F56" s="101" t="str">
        <f>IFERROR(VLOOKUP($C56,'Product Master'!B:G,3,),"-")</f>
        <v>-</v>
      </c>
      <c r="G56" s="111" t="str">
        <f>IFERROR(VLOOKUP($C56,'Product Master'!B:G,4,),"-")</f>
        <v>100 Rxns</v>
      </c>
      <c r="H56" s="24">
        <v>1</v>
      </c>
      <c r="I56" s="102" t="str">
        <f>IFERROR(VLOOKUP(D56,Inward!F:J,5,),"-")</f>
        <v>-</v>
      </c>
      <c r="K56" s="85" t="s">
        <v>256</v>
      </c>
      <c r="M56" s="86" t="s">
        <v>230</v>
      </c>
      <c r="N56" s="86" t="s">
        <v>2346</v>
      </c>
      <c r="O56" s="112" t="str">
        <f>IFERROR(VLOOKUP(Table2[[#This Row],[Lot No]],Inward!F:F,1,FALSE),"Lot Not Matching")</f>
        <v>Lot Not Matching</v>
      </c>
    </row>
    <row r="57" spans="1:15" ht="30">
      <c r="A57" s="99">
        <v>56</v>
      </c>
      <c r="B57" s="100" t="str">
        <f>IFERROR(VLOOKUP(C57,'Product Master'!B:G,2,),"Enter Data in Product Master")</f>
        <v>50 ml Centrifuge tube</v>
      </c>
      <c r="C57" s="86">
        <v>546041</v>
      </c>
      <c r="D57" s="86" t="s">
        <v>1287</v>
      </c>
      <c r="E57" s="85">
        <v>43199</v>
      </c>
      <c r="F57" s="101" t="str">
        <f>IFERROR(VLOOKUP($C57,'Product Master'!B:G,3,),"-")</f>
        <v>-</v>
      </c>
      <c r="G57" s="111" t="str">
        <f>IFERROR(VLOOKUP($C57,'Product Master'!B:G,4,),"-")</f>
        <v>500 Pcs</v>
      </c>
      <c r="H57" s="24">
        <v>2</v>
      </c>
      <c r="I57" s="102" t="str">
        <f>IFERROR(VLOOKUP(D57,Inward!F:J,5,),"-")</f>
        <v>NA</v>
      </c>
      <c r="K57" s="85" t="s">
        <v>2324</v>
      </c>
      <c r="M57" s="86" t="s">
        <v>230</v>
      </c>
      <c r="N57" s="86" t="s">
        <v>2342</v>
      </c>
      <c r="O57" s="112" t="str">
        <f>IFERROR(VLOOKUP(Table2[[#This Row],[Lot No]],Inward!F:F,1,FALSE),"Lot Not Matching")</f>
        <v>293D-35-10-170318</v>
      </c>
    </row>
    <row r="58" spans="1:15" ht="30">
      <c r="A58" s="99">
        <v>57</v>
      </c>
      <c r="B58" s="100" t="str">
        <f>IFERROR(VLOOKUP(C58,'Product Master'!B:G,2,),"Enter Data in Product Master")</f>
        <v>Absolute Ethanol</v>
      </c>
      <c r="C58" s="86" t="s">
        <v>65</v>
      </c>
      <c r="D58" s="86" t="s">
        <v>308</v>
      </c>
      <c r="E58" s="85">
        <v>43200</v>
      </c>
      <c r="F58" s="101" t="str">
        <f>IFERROR(VLOOKUP($C58,'Product Master'!B:G,3,),"-")</f>
        <v>Bottle</v>
      </c>
      <c r="G58" s="111" t="str">
        <f>IFERROR(VLOOKUP($C58,'Product Master'!B:G,4,),"-")</f>
        <v>500 ml</v>
      </c>
      <c r="H58" s="24">
        <v>1</v>
      </c>
      <c r="I58" s="102" t="str">
        <f>IFERROR(VLOOKUP(D58,Inward!F:J,5,),"-")</f>
        <v>-</v>
      </c>
      <c r="K58" s="85" t="s">
        <v>307</v>
      </c>
      <c r="M58" s="86" t="s">
        <v>230</v>
      </c>
      <c r="N58" s="86" t="s">
        <v>276</v>
      </c>
      <c r="O58" s="112" t="str">
        <f>IFERROR(VLOOKUP(Table2[[#This Row],[Lot No]],Inward!F:F,1,FALSE),"Lot Not Matching")</f>
        <v>Lot Not Matching</v>
      </c>
    </row>
    <row r="59" spans="1:15" ht="30">
      <c r="A59" s="99">
        <v>58</v>
      </c>
      <c r="B59" s="100" t="str">
        <f>IFERROR(VLOOKUP(C59,'Product Master'!B:G,2,),"Enter Data in Product Master")</f>
        <v>Phosphate Buffered saline Tablets</v>
      </c>
      <c r="C59" s="105">
        <v>2810305</v>
      </c>
      <c r="D59" s="109" t="s">
        <v>1405</v>
      </c>
      <c r="E59" s="85">
        <v>43200</v>
      </c>
      <c r="F59" s="101" t="str">
        <f>IFERROR(VLOOKUP($C59,'Product Master'!B:G,3,),"-")</f>
        <v>Bottle</v>
      </c>
      <c r="G59" s="111" t="str">
        <f>IFERROR(VLOOKUP($C59,'Product Master'!B:G,4,),"-")</f>
        <v>100 Tablets</v>
      </c>
      <c r="H59" s="24">
        <v>1</v>
      </c>
      <c r="I59" s="102">
        <f>IFERROR(VLOOKUP(D59,Inward!F:J,5,),"-")</f>
        <v>44262</v>
      </c>
      <c r="K59" s="85" t="s">
        <v>307</v>
      </c>
      <c r="M59" s="86" t="s">
        <v>230</v>
      </c>
      <c r="N59" s="86" t="s">
        <v>276</v>
      </c>
      <c r="O59" s="112" t="str">
        <f>IFERROR(VLOOKUP(Table2[[#This Row],[Lot No]],Inward!F:F,1,FALSE),"Lot Not Matching")</f>
        <v>Q7458</v>
      </c>
    </row>
    <row r="60" spans="1:15" ht="47.25">
      <c r="A60" s="99">
        <v>59</v>
      </c>
      <c r="B60" s="100" t="str">
        <f>IFERROR(VLOOKUP(C60,'Product Master'!B:G,2,),"Enter Data in Product Master")</f>
        <v>Eurofins Primers (MEN1_Exon9_F-R)</v>
      </c>
      <c r="C60" s="113" t="s">
        <v>567</v>
      </c>
      <c r="D60" s="109" t="s">
        <v>47</v>
      </c>
      <c r="E60" s="85">
        <v>43200</v>
      </c>
      <c r="F60" s="101" t="str">
        <f>IFERROR(VLOOKUP($C60,'Product Master'!B:G,3,),"-")</f>
        <v>NA</v>
      </c>
      <c r="G60" s="111" t="str">
        <f>IFERROR(VLOOKUP($C60,'Product Master'!B:G,4,),"-")</f>
        <v>41 Bp</v>
      </c>
      <c r="H60" s="24">
        <v>2</v>
      </c>
      <c r="I60" s="102" t="str">
        <f>IFERROR(VLOOKUP(D60,Inward!F:J,5,),"-")</f>
        <v>NA</v>
      </c>
      <c r="K60" s="85" t="s">
        <v>2330</v>
      </c>
      <c r="M60" s="86" t="s">
        <v>230</v>
      </c>
      <c r="N60" s="86" t="s">
        <v>271</v>
      </c>
      <c r="O60" s="112" t="str">
        <f>IFERROR(VLOOKUP(Table2[[#This Row],[Lot No]],Inward!F:F,1,FALSE),"Lot Not Matching")</f>
        <v>-</v>
      </c>
    </row>
    <row r="61" spans="1:15">
      <c r="A61" s="99">
        <v>60</v>
      </c>
      <c r="B61" s="100" t="str">
        <f>IFERROR(VLOOKUP(C61,'Product Master'!B:G,2,),"Enter Data in Product Master")</f>
        <v xml:space="preserve">Ion PI HI-Q OT2 200 kit (8 rxn) </v>
      </c>
      <c r="C61" s="86" t="s">
        <v>76</v>
      </c>
      <c r="D61" s="86" t="s">
        <v>47</v>
      </c>
      <c r="E61" s="85">
        <v>43201</v>
      </c>
      <c r="F61" s="101" t="str">
        <f>IFERROR(VLOOKUP($C61,'Product Master'!B:G,3,),"-")</f>
        <v>Kit</v>
      </c>
      <c r="G61" s="111" t="str">
        <f>IFERROR(VLOOKUP($C61,'Product Master'!B:G,4,),"-")</f>
        <v>8 Rxns</v>
      </c>
      <c r="H61" s="24">
        <v>1</v>
      </c>
      <c r="I61" s="102" t="str">
        <f>IFERROR(VLOOKUP(D61,Inward!F:J,5,),"-")</f>
        <v>NA</v>
      </c>
      <c r="J61" s="85" t="s">
        <v>2260</v>
      </c>
      <c r="K61" s="85" t="s">
        <v>2326</v>
      </c>
      <c r="M61" s="86" t="s">
        <v>230</v>
      </c>
      <c r="N61" s="86" t="s">
        <v>284</v>
      </c>
      <c r="O61" s="112" t="str">
        <f>IFERROR(VLOOKUP(Table2[[#This Row],[Lot No]],Inward!F:F,1,FALSE),"Lot Not Matching")</f>
        <v>-</v>
      </c>
    </row>
    <row r="62" spans="1:15">
      <c r="A62" s="99">
        <v>61</v>
      </c>
      <c r="B62" s="100" t="str">
        <f>IFERROR(VLOOKUP(C62,'Product Master'!B:G,2,),"Enter Data in Product Master")</f>
        <v>i) Ion PI one touch 2 supplies</v>
      </c>
      <c r="C62" s="86" t="s">
        <v>77</v>
      </c>
      <c r="D62" s="86">
        <v>192790</v>
      </c>
      <c r="E62" s="85">
        <v>43201</v>
      </c>
      <c r="F62" s="101" t="str">
        <f>IFERROR(VLOOKUP($C62,'Product Master'!B:G,3,),"-")</f>
        <v>Kit</v>
      </c>
      <c r="G62" s="111" t="str">
        <f>IFERROR(VLOOKUP($C62,'Product Master'!B:G,4,),"-")</f>
        <v>8 Rxns</v>
      </c>
      <c r="H62" s="24">
        <v>1</v>
      </c>
      <c r="I62" s="102">
        <f>IFERROR(VLOOKUP(D62,Inward!F:J,5,),"-")</f>
        <v>43343</v>
      </c>
      <c r="J62" s="85" t="s">
        <v>2260</v>
      </c>
      <c r="K62" s="85" t="s">
        <v>2326</v>
      </c>
      <c r="M62" s="86" t="s">
        <v>230</v>
      </c>
      <c r="N62" s="86" t="s">
        <v>284</v>
      </c>
      <c r="O62" s="112">
        <f>IFERROR(VLOOKUP(Table2[[#This Row],[Lot No]],Inward!F:F,1,FALSE),"Lot Not Matching")</f>
        <v>192790</v>
      </c>
    </row>
    <row r="63" spans="1:15" ht="30">
      <c r="A63" s="99">
        <v>62</v>
      </c>
      <c r="B63" s="100" t="str">
        <f>IFERROR(VLOOKUP(C63,'Product Master'!B:G,2,),"Enter Data in Product Master")</f>
        <v>ii) Ion PI Hi-Q OT2 Solution 200</v>
      </c>
      <c r="C63" s="86" t="s">
        <v>78</v>
      </c>
      <c r="D63" s="86">
        <v>1874681</v>
      </c>
      <c r="E63" s="85">
        <v>43201</v>
      </c>
      <c r="F63" s="101" t="str">
        <f>IFERROR(VLOOKUP($C63,'Product Master'!B:G,3,),"-")</f>
        <v>Kit</v>
      </c>
      <c r="G63" s="111" t="str">
        <f>IFERROR(VLOOKUP($C63,'Product Master'!B:G,4,),"-")</f>
        <v>8 Rxns</v>
      </c>
      <c r="H63" s="24">
        <v>1</v>
      </c>
      <c r="I63" s="102" t="str">
        <f>IFERROR(VLOOKUP(D63,Inward!F:J,5,),"-")</f>
        <v>-</v>
      </c>
      <c r="J63" s="85" t="s">
        <v>2260</v>
      </c>
      <c r="K63" s="85" t="s">
        <v>2326</v>
      </c>
      <c r="M63" s="86" t="s">
        <v>230</v>
      </c>
      <c r="N63" s="86" t="s">
        <v>284</v>
      </c>
      <c r="O63" s="112" t="str">
        <f>IFERROR(VLOOKUP(Table2[[#This Row],[Lot No]],Inward!F:F,1,FALSE),"Lot Not Matching")</f>
        <v>Lot Not Matching</v>
      </c>
    </row>
    <row r="64" spans="1:15" ht="30">
      <c r="A64" s="99">
        <v>63</v>
      </c>
      <c r="B64" s="100" t="str">
        <f>IFERROR(VLOOKUP(C64,'Product Master'!B:G,2,),"Enter Data in Product Master")</f>
        <v>iii) Ion PI Hi-Q OT2 Reagent 200</v>
      </c>
      <c r="C64" s="86" t="s">
        <v>79</v>
      </c>
      <c r="D64" s="86" t="s">
        <v>296</v>
      </c>
      <c r="E64" s="85">
        <v>43201</v>
      </c>
      <c r="F64" s="101" t="str">
        <f>IFERROR(VLOOKUP($C64,'Product Master'!B:G,3,),"-")</f>
        <v>Kit</v>
      </c>
      <c r="G64" s="111" t="str">
        <f>IFERROR(VLOOKUP($C64,'Product Master'!B:G,4,),"-")</f>
        <v>8 Rxns</v>
      </c>
      <c r="H64" s="24">
        <v>1</v>
      </c>
      <c r="I64" s="102" t="str">
        <f>IFERROR(VLOOKUP(D64,Inward!F:J,5,),"-")</f>
        <v>-</v>
      </c>
      <c r="J64" s="85" t="s">
        <v>2260</v>
      </c>
      <c r="K64" s="85" t="s">
        <v>2326</v>
      </c>
      <c r="M64" s="86" t="s">
        <v>230</v>
      </c>
      <c r="N64" s="86" t="s">
        <v>284</v>
      </c>
      <c r="O64" s="112" t="str">
        <f>IFERROR(VLOOKUP(Table2[[#This Row],[Lot No]],Inward!F:F,1,FALSE),"Lot Not Matching")</f>
        <v>Lot Not Matching</v>
      </c>
    </row>
    <row r="65" spans="1:15" ht="30">
      <c r="A65" s="99">
        <v>64</v>
      </c>
      <c r="B65" s="100" t="str">
        <f>IFERROR(VLOOKUP(C65,'Product Master'!B:G,2,),"Enter Data in Product Master")</f>
        <v>Ion PI Chip kit V3</v>
      </c>
      <c r="C65" s="86" t="s">
        <v>80</v>
      </c>
      <c r="D65" s="86" t="s">
        <v>2198</v>
      </c>
      <c r="E65" s="85">
        <v>43201</v>
      </c>
      <c r="F65" s="101" t="str">
        <f>IFERROR(VLOOKUP($C65,'Product Master'!B:G,3,),"-")</f>
        <v>Pack</v>
      </c>
      <c r="G65" s="111" t="str">
        <f>IFERROR(VLOOKUP($C65,'Product Master'!B:G,4,),"-")</f>
        <v>8 Chips</v>
      </c>
      <c r="H65" s="24">
        <v>1</v>
      </c>
      <c r="I65" s="102" t="str">
        <f>IFERROR(VLOOKUP(D65,Inward!F:J,5,),"-")</f>
        <v>-</v>
      </c>
      <c r="J65" s="85" t="s">
        <v>2261</v>
      </c>
      <c r="K65" s="85" t="s">
        <v>2326</v>
      </c>
      <c r="M65" s="86" t="s">
        <v>230</v>
      </c>
      <c r="N65" s="86" t="s">
        <v>284</v>
      </c>
      <c r="O65" s="112" t="str">
        <f>IFERROR(VLOOKUP(Table2[[#This Row],[Lot No]],Inward!F:F,1,FALSE),"Lot Not Matching")</f>
        <v>Lot Not Matching</v>
      </c>
    </row>
    <row r="66" spans="1:15" ht="30">
      <c r="A66" s="99">
        <v>65</v>
      </c>
      <c r="B66" s="100" t="str">
        <f>IFERROR(VLOOKUP(C66,'Product Master'!B:G,2,),"Enter Data in Product Master")</f>
        <v>Ion PI Hi Q Sequencing 200 kit (2 sequencings runs per initialization)</v>
      </c>
      <c r="C66" s="86" t="s">
        <v>42</v>
      </c>
      <c r="D66" s="46" t="s">
        <v>47</v>
      </c>
      <c r="E66" s="85">
        <v>43201</v>
      </c>
      <c r="F66" s="101" t="str">
        <f>IFERROR(VLOOKUP($C66,'Product Master'!B:G,3,),"-")</f>
        <v>Kit</v>
      </c>
      <c r="G66" s="111">
        <f>IFERROR(VLOOKUP($C66,'Product Master'!B:G,4,),"-")</f>
        <v>1</v>
      </c>
      <c r="H66" s="24">
        <v>1</v>
      </c>
      <c r="I66" s="102" t="str">
        <f>IFERROR(VLOOKUP(D66,Inward!F:J,5,),"-")</f>
        <v>NA</v>
      </c>
      <c r="J66" s="85" t="s">
        <v>2262</v>
      </c>
      <c r="K66" s="85" t="s">
        <v>2326</v>
      </c>
      <c r="M66" s="86" t="s">
        <v>230</v>
      </c>
      <c r="N66" s="86" t="s">
        <v>284</v>
      </c>
      <c r="O66" s="112" t="str">
        <f>IFERROR(VLOOKUP(Table2[[#This Row],[Lot No]],Inward!F:F,1,FALSE),"Lot Not Matching")</f>
        <v>-</v>
      </c>
    </row>
    <row r="67" spans="1:15" ht="30">
      <c r="A67" s="99">
        <v>66</v>
      </c>
      <c r="B67" s="100" t="str">
        <f>IFERROR(VLOOKUP(C67,'Product Master'!B:G,2,),"Enter Data in Product Master")</f>
        <v>i) Ion Proton Sequencing supplies kit (RT)</v>
      </c>
      <c r="C67" s="86">
        <v>4488651</v>
      </c>
      <c r="D67" s="46"/>
      <c r="E67" s="85">
        <v>43201</v>
      </c>
      <c r="F67" s="101" t="str">
        <f>IFERROR(VLOOKUP($C67,'Product Master'!B:G,3,),"-")</f>
        <v>Kit</v>
      </c>
      <c r="G67" s="111" t="str">
        <f>IFERROR(VLOOKUP($C67,'Product Master'!B:G,4,),"-")</f>
        <v>4 initialization</v>
      </c>
      <c r="H67" s="24">
        <v>1</v>
      </c>
      <c r="I67" s="102" t="str">
        <f>IFERROR(VLOOKUP(D67,Inward!F:J,5,),"-")</f>
        <v>-</v>
      </c>
      <c r="J67" s="85" t="s">
        <v>2262</v>
      </c>
      <c r="K67" s="85" t="s">
        <v>2326</v>
      </c>
      <c r="M67" s="86" t="s">
        <v>230</v>
      </c>
      <c r="N67" s="86" t="s">
        <v>284</v>
      </c>
      <c r="O67" s="112" t="str">
        <f>IFERROR(VLOOKUP(Table2[[#This Row],[Lot No]],Inward!F:F,1,FALSE),"Lot Not Matching")</f>
        <v>Lot Not Matching</v>
      </c>
    </row>
    <row r="68" spans="1:15" ht="30">
      <c r="A68" s="99">
        <v>67</v>
      </c>
      <c r="B68" s="100" t="str">
        <f>IFERROR(VLOOKUP(C68,'Product Master'!B:G,2,),"Enter Data in Product Master")</f>
        <v>ii) Ion PI Hi-Q sequencing 200 solutions</v>
      </c>
      <c r="C68" s="86" t="s">
        <v>43</v>
      </c>
      <c r="D68" s="46" t="s">
        <v>1290</v>
      </c>
      <c r="E68" s="85">
        <v>43201</v>
      </c>
      <c r="F68" s="101" t="str">
        <f>IFERROR(VLOOKUP($C68,'Product Master'!B:G,3,),"-")</f>
        <v>Kit</v>
      </c>
      <c r="G68" s="111">
        <f>IFERROR(VLOOKUP($C68,'Product Master'!B:G,4,),"-")</f>
        <v>1</v>
      </c>
      <c r="H68" s="24">
        <v>1</v>
      </c>
      <c r="I68" s="102">
        <f>IFERROR(VLOOKUP(D68,Inward!F:J,5,),"-")</f>
        <v>43220</v>
      </c>
      <c r="J68" s="85" t="s">
        <v>2262</v>
      </c>
      <c r="K68" s="85" t="s">
        <v>2326</v>
      </c>
      <c r="M68" s="86" t="s">
        <v>230</v>
      </c>
      <c r="N68" s="86" t="s">
        <v>284</v>
      </c>
      <c r="O68" s="112" t="str">
        <f>IFERROR(VLOOKUP(Table2[[#This Row],[Lot No]],Inward!F:F,1,FALSE),"Lot Not Matching")</f>
        <v>/014005</v>
      </c>
    </row>
    <row r="69" spans="1:15" ht="30">
      <c r="A69" s="99">
        <v>68</v>
      </c>
      <c r="B69" s="100" t="str">
        <f>IFERROR(VLOOKUP(C69,'Product Master'!B:G,2,),"Enter Data in Product Master")</f>
        <v>iii) Ion PI Hi Q sequencing 200 reagent</v>
      </c>
      <c r="C69" s="86" t="s">
        <v>44</v>
      </c>
      <c r="D69" s="46">
        <v>1848108</v>
      </c>
      <c r="E69" s="85">
        <v>43201</v>
      </c>
      <c r="F69" s="101" t="str">
        <f>IFERROR(VLOOKUP($C69,'Product Master'!B:G,3,),"-")</f>
        <v>Kit</v>
      </c>
      <c r="G69" s="111">
        <f>IFERROR(VLOOKUP($C69,'Product Master'!B:G,4,),"-")</f>
        <v>1</v>
      </c>
      <c r="H69" s="24">
        <v>1</v>
      </c>
      <c r="I69" s="102">
        <f>IFERROR(VLOOKUP(D69,Inward!F:J,5,),"-")</f>
        <v>43131</v>
      </c>
      <c r="J69" s="85" t="s">
        <v>2262</v>
      </c>
      <c r="K69" s="85" t="s">
        <v>2326</v>
      </c>
      <c r="M69" s="86" t="s">
        <v>230</v>
      </c>
      <c r="N69" s="86" t="s">
        <v>284</v>
      </c>
      <c r="O69" s="112">
        <f>IFERROR(VLOOKUP(Table2[[#This Row],[Lot No]],Inward!F:F,1,FALSE),"Lot Not Matching")</f>
        <v>1848108</v>
      </c>
    </row>
    <row r="70" spans="1:15">
      <c r="A70" s="99">
        <v>69</v>
      </c>
      <c r="B70" s="100" t="str">
        <f>IFERROR(VLOOKUP(C70,'Product Master'!B:G,2,),"Enter Data in Product Master")</f>
        <v>iv) Ion PI Sequencing nucleotides</v>
      </c>
      <c r="C70" s="86" t="s">
        <v>45</v>
      </c>
      <c r="D70" s="86" t="s">
        <v>128</v>
      </c>
      <c r="E70" s="85">
        <v>43201</v>
      </c>
      <c r="F70" s="101" t="str">
        <f>IFERROR(VLOOKUP($C70,'Product Master'!B:G,3,),"-")</f>
        <v>Kit</v>
      </c>
      <c r="G70" s="111">
        <f>IFERROR(VLOOKUP($C70,'Product Master'!B:G,4,),"-")</f>
        <v>1</v>
      </c>
      <c r="H70" s="24">
        <v>1</v>
      </c>
      <c r="I70" s="102">
        <f>IFERROR(VLOOKUP(D70,Inward!F:J,5,),"-")</f>
        <v>43251</v>
      </c>
      <c r="J70" s="85" t="s">
        <v>2262</v>
      </c>
      <c r="K70" s="85" t="s">
        <v>2326</v>
      </c>
      <c r="M70" s="86" t="s">
        <v>230</v>
      </c>
      <c r="N70" s="86" t="s">
        <v>284</v>
      </c>
      <c r="O70" s="112" t="str">
        <f>IFERROR(VLOOKUP(Table2[[#This Row],[Lot No]],Inward!F:F,1,FALSE),"Lot Not Matching")</f>
        <v>/00533660</v>
      </c>
    </row>
    <row r="71" spans="1:15" ht="30">
      <c r="A71" s="99">
        <v>70</v>
      </c>
      <c r="B71" s="100" t="str">
        <f>IFERROR(VLOOKUP(C71,'Product Master'!B:G,2,),"Enter Data in Product Master")</f>
        <v>E-Gel size select 2%</v>
      </c>
      <c r="C71" s="86" t="s">
        <v>63</v>
      </c>
      <c r="D71" s="86" t="s">
        <v>147</v>
      </c>
      <c r="E71" s="85">
        <v>43201</v>
      </c>
      <c r="F71" s="101" t="str">
        <f>IFERROR(VLOOKUP($C71,'Product Master'!B:G,3,),"-")</f>
        <v>Pack</v>
      </c>
      <c r="G71" s="111" t="str">
        <f>IFERROR(VLOOKUP($C71,'Product Master'!B:G,4,),"-")</f>
        <v>10 Gels/Pack</v>
      </c>
      <c r="H71" s="24">
        <v>1</v>
      </c>
      <c r="I71" s="102" t="str">
        <f>IFERROR(VLOOKUP(D71,Inward!F:J,5,),"-")</f>
        <v>-</v>
      </c>
      <c r="J71" s="85" t="s">
        <v>2263</v>
      </c>
      <c r="K71" s="85" t="s">
        <v>280</v>
      </c>
      <c r="M71" s="86" t="s">
        <v>230</v>
      </c>
      <c r="N71" s="86" t="s">
        <v>264</v>
      </c>
      <c r="O71" s="112" t="str">
        <f>IFERROR(VLOOKUP(Table2[[#This Row],[Lot No]],Inward!F:F,1,FALSE),"Lot Not Matching")</f>
        <v>Lot Not Matching</v>
      </c>
    </row>
    <row r="72" spans="1:15" ht="30">
      <c r="A72" s="99">
        <v>71</v>
      </c>
      <c r="B72" s="100" t="str">
        <f>IFERROR(VLOOKUP(C72,'Product Master'!B:G,2,),"Enter Data in Product Master")</f>
        <v>Tissue Culture plates 6 Well</v>
      </c>
      <c r="C72" s="86">
        <v>980010</v>
      </c>
      <c r="D72" s="86" t="s">
        <v>129</v>
      </c>
      <c r="E72" s="85">
        <v>43202</v>
      </c>
      <c r="F72" s="101" t="str">
        <f>IFERROR(VLOOKUP($C72,'Product Master'!B:G,3,),"-")</f>
        <v>Box</v>
      </c>
      <c r="G72" s="111" t="str">
        <f>IFERROR(VLOOKUP($C72,'Product Master'!B:G,4,),"-")</f>
        <v>50 Pcs</v>
      </c>
      <c r="H72" s="24">
        <v>1</v>
      </c>
      <c r="I72" s="102" t="str">
        <f>IFERROR(VLOOKUP(D72,Inward!F:J,5,),"-")</f>
        <v>NA</v>
      </c>
      <c r="K72" s="85" t="s">
        <v>2324</v>
      </c>
      <c r="M72" s="86" t="s">
        <v>230</v>
      </c>
      <c r="N72" s="86" t="s">
        <v>254</v>
      </c>
      <c r="O72" s="112" t="str">
        <f>IFERROR(VLOOKUP(Table2[[#This Row],[Lot No]],Inward!F:F,1,FALSE),"Lot Not Matching")</f>
        <v>H2NA2MF104</v>
      </c>
    </row>
    <row r="73" spans="1:15" ht="30">
      <c r="A73" s="99">
        <v>72</v>
      </c>
      <c r="B73" s="100" t="str">
        <f>IFERROR(VLOOKUP(C73,'Product Master'!B:G,2,),"Enter Data in Product Master")</f>
        <v xml:space="preserve">Tissue Culture 96 well plate </v>
      </c>
      <c r="C73" s="86" t="s">
        <v>60</v>
      </c>
      <c r="D73" s="46" t="s">
        <v>1320</v>
      </c>
      <c r="E73" s="85">
        <v>43202</v>
      </c>
      <c r="F73" s="101" t="str">
        <f>IFERROR(VLOOKUP($C73,'Product Master'!B:G,3,),"-")</f>
        <v>-</v>
      </c>
      <c r="G73" s="111" t="str">
        <f>IFERROR(VLOOKUP($C73,'Product Master'!B:G,4,),"-")</f>
        <v>100 Plates</v>
      </c>
      <c r="H73" s="24">
        <v>1</v>
      </c>
      <c r="I73" s="102" t="str">
        <f>IFERROR(VLOOKUP(D73,Inward!F:J,5,),"-")</f>
        <v>NA</v>
      </c>
      <c r="K73" s="85" t="s">
        <v>2324</v>
      </c>
      <c r="M73" s="86" t="s">
        <v>230</v>
      </c>
      <c r="N73" s="86" t="s">
        <v>254</v>
      </c>
      <c r="O73" s="112" t="str">
        <f>IFERROR(VLOOKUP(Table2[[#This Row],[Lot No]],Inward!F:F,1,FALSE),"Lot Not Matching")</f>
        <v>/0000293763</v>
      </c>
    </row>
    <row r="74" spans="1:15">
      <c r="A74" s="99">
        <v>73</v>
      </c>
      <c r="B74" s="100" t="str">
        <f>IFERROR(VLOOKUP(C74,'Product Master'!B:G,2,),"Enter Data in Product Master")</f>
        <v>Comprehensive cancer panel</v>
      </c>
      <c r="C74" s="86">
        <v>4477685</v>
      </c>
      <c r="D74" s="86">
        <v>1710008</v>
      </c>
      <c r="E74" s="85">
        <v>43202</v>
      </c>
      <c r="F74" s="101" t="str">
        <f>IFERROR(VLOOKUP($C74,'Product Master'!B:G,3,),"-")</f>
        <v>Kit</v>
      </c>
      <c r="G74" s="111" t="str">
        <f>IFERROR(VLOOKUP($C74,'Product Master'!B:G,4,),"-")</f>
        <v>8 Rxns</v>
      </c>
      <c r="H74" s="24">
        <v>1</v>
      </c>
      <c r="I74" s="102">
        <f>IFERROR(VLOOKUP(D74,Inward!F:J,5,),"-")</f>
        <v>43907</v>
      </c>
      <c r="J74" s="85" t="s">
        <v>2264</v>
      </c>
      <c r="K74" s="85" t="s">
        <v>277</v>
      </c>
      <c r="M74" s="86" t="s">
        <v>230</v>
      </c>
      <c r="N74" s="86" t="s">
        <v>2345</v>
      </c>
      <c r="O74" s="112">
        <f>IFERROR(VLOOKUP(Table2[[#This Row],[Lot No]],Inward!F:F,1,FALSE),"Lot Not Matching")</f>
        <v>1710008</v>
      </c>
    </row>
    <row r="75" spans="1:15" ht="30">
      <c r="A75" s="99">
        <v>74</v>
      </c>
      <c r="B75" s="100" t="str">
        <f>IFERROR(VLOOKUP(C75,'Product Master'!B:G,2,),"Enter Data in Product Master")</f>
        <v>Filter tips 1000 ul Tarson</v>
      </c>
      <c r="C75" s="24">
        <v>527106</v>
      </c>
      <c r="D75" s="86" t="s">
        <v>2199</v>
      </c>
      <c r="E75" s="85">
        <v>43202</v>
      </c>
      <c r="F75" s="101" t="str">
        <f>IFERROR(VLOOKUP($C75,'Product Master'!B:G,3,),"-")</f>
        <v>Box</v>
      </c>
      <c r="G75" s="111" t="str">
        <f>IFERROR(VLOOKUP($C75,'Product Master'!B:G,4,),"-")</f>
        <v>500 pcs</v>
      </c>
      <c r="H75" s="24">
        <v>20</v>
      </c>
      <c r="I75" s="102" t="str">
        <f>IFERROR(VLOOKUP(D75,Inward!F:J,5,),"-")</f>
        <v>-</v>
      </c>
      <c r="K75" s="85" t="s">
        <v>256</v>
      </c>
      <c r="M75" s="86" t="s">
        <v>230</v>
      </c>
      <c r="N75" s="86" t="s">
        <v>268</v>
      </c>
      <c r="O75" s="112" t="str">
        <f>IFERROR(VLOOKUP(Table2[[#This Row],[Lot No]],Inward!F:F,1,FALSE),"Lot Not Matching")</f>
        <v>Lot Not Matching</v>
      </c>
    </row>
    <row r="76" spans="1:15" ht="30">
      <c r="A76" s="99">
        <v>75</v>
      </c>
      <c r="B76" s="100" t="str">
        <f>IFERROR(VLOOKUP(C76,'Product Master'!B:G,2,),"Enter Data in Product Master")</f>
        <v>DNA Zap Solution</v>
      </c>
      <c r="C76" s="86" t="s">
        <v>304</v>
      </c>
      <c r="D76" s="104" t="s">
        <v>2200</v>
      </c>
      <c r="E76" s="85">
        <v>43202</v>
      </c>
      <c r="F76" s="101" t="str">
        <f>IFERROR(VLOOKUP($C76,'Product Master'!B:G,3,),"-")</f>
        <v>-</v>
      </c>
      <c r="G76" s="111">
        <f>IFERROR(VLOOKUP($C76,'Product Master'!B:G,4,),"-")</f>
        <v>0</v>
      </c>
      <c r="H76" s="24">
        <v>1</v>
      </c>
      <c r="I76" s="102" t="str">
        <f>IFERROR(VLOOKUP(D76,Inward!F:J,5,),"-")</f>
        <v>-</v>
      </c>
      <c r="K76" s="85" t="s">
        <v>256</v>
      </c>
      <c r="M76" s="86" t="s">
        <v>230</v>
      </c>
      <c r="N76" s="86" t="s">
        <v>268</v>
      </c>
      <c r="O76" s="112" t="str">
        <f>IFERROR(VLOOKUP(Table2[[#This Row],[Lot No]],Inward!F:F,1,FALSE),"Lot Not Matching")</f>
        <v>Lot Not Matching</v>
      </c>
    </row>
    <row r="77" spans="1:15">
      <c r="A77" s="99">
        <v>76</v>
      </c>
      <c r="B77" s="100" t="str">
        <f>IFERROR(VLOOKUP(C77,'Product Master'!B:G,2,),"Enter Data in Product Master")</f>
        <v xml:space="preserve">Potassium Permanganate </v>
      </c>
      <c r="C77" s="86" t="s">
        <v>154</v>
      </c>
      <c r="D77" s="86" t="s">
        <v>47</v>
      </c>
      <c r="E77" s="85">
        <v>43202</v>
      </c>
      <c r="F77" s="101" t="str">
        <f>IFERROR(VLOOKUP($C77,'Product Master'!B:G,3,),"-")</f>
        <v>Bottle</v>
      </c>
      <c r="G77" s="111" t="str">
        <f>IFERROR(VLOOKUP($C77,'Product Master'!B:G,4,),"-")</f>
        <v>500 gm</v>
      </c>
      <c r="H77" s="24">
        <v>1</v>
      </c>
      <c r="I77" s="102" t="str">
        <f>IFERROR(VLOOKUP(D77,Inward!F:J,5,),"-")</f>
        <v>NA</v>
      </c>
      <c r="K77" s="85" t="s">
        <v>256</v>
      </c>
      <c r="M77" s="86" t="s">
        <v>230</v>
      </c>
      <c r="N77" s="86" t="s">
        <v>268</v>
      </c>
      <c r="O77" s="112" t="str">
        <f>IFERROR(VLOOKUP(Table2[[#This Row],[Lot No]],Inward!F:F,1,FALSE),"Lot Not Matching")</f>
        <v>-</v>
      </c>
    </row>
    <row r="78" spans="1:15" ht="30">
      <c r="A78" s="99">
        <v>77</v>
      </c>
      <c r="B78" s="100" t="str">
        <f>IFERROR(VLOOKUP(C78,'Product Master'!B:G,2,),"Enter Data in Product Master")</f>
        <v>Huwa san TR 25 (Disinfectant)</v>
      </c>
      <c r="C78" s="86" t="s">
        <v>898</v>
      </c>
      <c r="D78" s="86" t="s">
        <v>1284</v>
      </c>
      <c r="E78" s="85">
        <v>43202</v>
      </c>
      <c r="F78" s="101" t="str">
        <f>IFERROR(VLOOKUP($C78,'Product Master'!B:G,3,),"-")</f>
        <v>-</v>
      </c>
      <c r="G78" s="111" t="str">
        <f>IFERROR(VLOOKUP($C78,'Product Master'!B:G,4,),"-")</f>
        <v>5 Kg</v>
      </c>
      <c r="H78" s="24">
        <v>2</v>
      </c>
      <c r="I78" s="102">
        <f>IFERROR(VLOOKUP(D78,Inward!F:J,5,),"-")</f>
        <v>43511</v>
      </c>
      <c r="K78" s="85" t="s">
        <v>256</v>
      </c>
      <c r="M78" s="86" t="s">
        <v>230</v>
      </c>
      <c r="N78" s="86" t="s">
        <v>268</v>
      </c>
      <c r="O78" s="112" t="str">
        <f>IFERROR(VLOOKUP(Table2[[#This Row],[Lot No]],Inward!F:F,1,FALSE),"Lot Not Matching")</f>
        <v>150217HS2500</v>
      </c>
    </row>
    <row r="79" spans="1:15" ht="30">
      <c r="A79" s="99">
        <v>78</v>
      </c>
      <c r="B79" s="100" t="str">
        <f>IFERROR(VLOOKUP(C79,'Product Master'!B:G,2,),"Enter Data in Product Master")</f>
        <v>Soyabean casein digest agar plate 90 mm</v>
      </c>
      <c r="C79" s="86" t="s">
        <v>82</v>
      </c>
      <c r="D79" s="86" t="s">
        <v>137</v>
      </c>
      <c r="E79" s="85">
        <v>43202</v>
      </c>
      <c r="F79" s="101" t="str">
        <f>IFERROR(VLOOKUP($C79,'Product Master'!B:G,3,),"-")</f>
        <v>Box</v>
      </c>
      <c r="G79" s="111" t="str">
        <f>IFERROR(VLOOKUP($C79,'Product Master'!B:G,4,),"-")</f>
        <v>50 Plates</v>
      </c>
      <c r="H79" s="24">
        <v>1</v>
      </c>
      <c r="I79" s="102" t="str">
        <f>IFERROR(VLOOKUP(D79,Inward!F:J,5,),"-")</f>
        <v>-</v>
      </c>
      <c r="K79" s="85" t="s">
        <v>256</v>
      </c>
      <c r="M79" s="86" t="s">
        <v>230</v>
      </c>
      <c r="N79" s="86" t="s">
        <v>268</v>
      </c>
      <c r="O79" s="112" t="str">
        <f>IFERROR(VLOOKUP(Table2[[#This Row],[Lot No]],Inward!F:F,1,FALSE),"Lot Not Matching")</f>
        <v>Lot Not Matching</v>
      </c>
    </row>
    <row r="80" spans="1:15" ht="30">
      <c r="A80" s="99">
        <v>79</v>
      </c>
      <c r="B80" s="100" t="str">
        <f>IFERROR(VLOOKUP(C80,'Product Master'!B:G,2,),"Enter Data in Product Master")</f>
        <v>Soyabean casein digest agar plate 55 mm</v>
      </c>
      <c r="C80" s="86" t="s">
        <v>95</v>
      </c>
      <c r="D80" s="86" t="s">
        <v>144</v>
      </c>
      <c r="E80" s="85">
        <v>43202</v>
      </c>
      <c r="F80" s="101" t="str">
        <f>IFERROR(VLOOKUP($C80,'Product Master'!B:G,3,),"-")</f>
        <v>Pack</v>
      </c>
      <c r="G80" s="111" t="str">
        <f>IFERROR(VLOOKUP($C80,'Product Master'!B:G,4,),"-")</f>
        <v>100 plates</v>
      </c>
      <c r="H80" s="24">
        <v>1</v>
      </c>
      <c r="I80" s="102" t="str">
        <f>IFERROR(VLOOKUP(D80,Inward!F:J,5,),"-")</f>
        <v>-</v>
      </c>
      <c r="K80" s="85" t="s">
        <v>256</v>
      </c>
      <c r="M80" s="86" t="s">
        <v>230</v>
      </c>
      <c r="N80" s="86" t="s">
        <v>268</v>
      </c>
      <c r="O80" s="112" t="str">
        <f>IFERROR(VLOOKUP(Table2[[#This Row],[Lot No]],Inward!F:F,1,FALSE),"Lot Not Matching")</f>
        <v>Lot Not Matching</v>
      </c>
    </row>
    <row r="81" spans="1:15" ht="30">
      <c r="A81" s="99">
        <v>80</v>
      </c>
      <c r="B81" s="100" t="str">
        <f>IFERROR(VLOOKUP(C81,'Product Master'!B:G,2,),"Enter Data in Product Master")</f>
        <v>Laboline</v>
      </c>
      <c r="C81" s="86">
        <v>42215</v>
      </c>
      <c r="D81" s="86" t="s">
        <v>2201</v>
      </c>
      <c r="E81" s="85">
        <v>43202</v>
      </c>
      <c r="F81" s="101" t="str">
        <f>IFERROR(VLOOKUP($C81,'Product Master'!B:G,3,),"-")</f>
        <v>-</v>
      </c>
      <c r="G81" s="111">
        <f>IFERROR(VLOOKUP($C81,'Product Master'!B:G,4,),"-")</f>
        <v>0</v>
      </c>
      <c r="H81" s="24">
        <v>1</v>
      </c>
      <c r="I81" s="102" t="str">
        <f>IFERROR(VLOOKUP(D81,Inward!F:J,5,),"-")</f>
        <v>-</v>
      </c>
      <c r="K81" s="85" t="s">
        <v>256</v>
      </c>
      <c r="M81" s="86" t="s">
        <v>230</v>
      </c>
      <c r="N81" s="86" t="s">
        <v>268</v>
      </c>
      <c r="O81" s="112" t="str">
        <f>IFERROR(VLOOKUP(Table2[[#This Row],[Lot No]],Inward!F:F,1,FALSE),"Lot Not Matching")</f>
        <v>Lot Not Matching</v>
      </c>
    </row>
    <row r="82" spans="1:15">
      <c r="A82" s="99">
        <v>81</v>
      </c>
      <c r="B82" s="100" t="str">
        <f>IFERROR(VLOOKUP(C82,'Product Master'!B:G,2,),"Enter Data in Product Master")</f>
        <v>Anti S-100 Antibody Cocktail</v>
      </c>
      <c r="C82" s="24" t="s">
        <v>836</v>
      </c>
      <c r="D82" s="46" t="s">
        <v>1296</v>
      </c>
      <c r="E82" s="85">
        <v>43202</v>
      </c>
      <c r="F82" s="101" t="str">
        <f>IFERROR(VLOOKUP($C82,'Product Master'!B:G,3,),"-")</f>
        <v>-</v>
      </c>
      <c r="G82" s="111" t="str">
        <f>IFERROR(VLOOKUP($C82,'Product Master'!B:G,4,),"-")</f>
        <v>0.1 ml</v>
      </c>
      <c r="H82" s="24">
        <v>1</v>
      </c>
      <c r="I82" s="102">
        <f>IFERROR(VLOOKUP(D82,Inward!F:J,5,),"-")</f>
        <v>43586</v>
      </c>
      <c r="K82" s="85" t="s">
        <v>2329</v>
      </c>
      <c r="M82" s="86" t="s">
        <v>230</v>
      </c>
      <c r="N82" s="86" t="s">
        <v>285</v>
      </c>
      <c r="O82" s="112" t="str">
        <f>IFERROR(VLOOKUP(Table2[[#This Row],[Lot No]],Inward!F:F,1,FALSE),"Lot Not Matching")</f>
        <v>/053017</v>
      </c>
    </row>
    <row r="83" spans="1:15" ht="30">
      <c r="A83" s="99">
        <v>82</v>
      </c>
      <c r="B83" s="100" t="str">
        <f>IFERROR(VLOOKUP(C83,'Product Master'!B:G,2,),"Enter Data in Product Master")</f>
        <v>p40 (ZR8)</v>
      </c>
      <c r="C83" s="24" t="s">
        <v>1117</v>
      </c>
      <c r="D83" s="46" t="s">
        <v>1308</v>
      </c>
      <c r="E83" s="85">
        <v>43202</v>
      </c>
      <c r="F83" s="101" t="str">
        <f>IFERROR(VLOOKUP($C83,'Product Master'!B:G,3,),"-")</f>
        <v>-</v>
      </c>
      <c r="G83" s="111" t="str">
        <f>IFERROR(VLOOKUP($C83,'Product Master'!B:G,4,),"-")</f>
        <v>3 ml</v>
      </c>
      <c r="H83" s="24">
        <v>1</v>
      </c>
      <c r="I83" s="102">
        <f>IFERROR(VLOOKUP(D83,Inward!F:J,5,),"-")</f>
        <v>43617</v>
      </c>
      <c r="K83" s="85" t="s">
        <v>2329</v>
      </c>
      <c r="M83" s="86" t="s">
        <v>230</v>
      </c>
      <c r="N83" s="86" t="s">
        <v>285</v>
      </c>
      <c r="O83" s="112" t="str">
        <f>IFERROR(VLOOKUP(Table2[[#This Row],[Lot No]],Inward!F:F,1,FALSE),"Lot Not Matching")</f>
        <v>/06860004</v>
      </c>
    </row>
    <row r="84" spans="1:15" ht="30">
      <c r="A84" s="99">
        <v>83</v>
      </c>
      <c r="B84" s="100" t="str">
        <f>IFERROR(VLOOKUP(C84,'Product Master'!B:G,2,),"Enter Data in Product Master")</f>
        <v>Dulbecco's phosphate buffered saline</v>
      </c>
      <c r="C84" s="86" t="s">
        <v>49</v>
      </c>
      <c r="D84" s="86" t="s">
        <v>142</v>
      </c>
      <c r="E84" s="85">
        <v>43203</v>
      </c>
      <c r="F84" s="101" t="str">
        <f>IFERROR(VLOOKUP($C84,'Product Master'!B:G,3,),"-")</f>
        <v>Pack</v>
      </c>
      <c r="G84" s="111" t="str">
        <f>IFERROR(VLOOKUP($C84,'Product Master'!B:G,4,),"-")</f>
        <v>500 ml(6)</v>
      </c>
      <c r="H84" s="24">
        <v>2</v>
      </c>
      <c r="I84" s="102" t="str">
        <f>IFERROR(VLOOKUP(D84,Inward!F:J,5,),"-")</f>
        <v>-</v>
      </c>
      <c r="K84" s="85" t="s">
        <v>2328</v>
      </c>
      <c r="M84" s="86" t="s">
        <v>230</v>
      </c>
      <c r="N84" s="86" t="s">
        <v>278</v>
      </c>
      <c r="O84" s="112" t="str">
        <f>IFERROR(VLOOKUP(Table2[[#This Row],[Lot No]],Inward!F:F,1,FALSE),"Lot Not Matching")</f>
        <v>Lot Not Matching</v>
      </c>
    </row>
    <row r="85" spans="1:15" ht="30">
      <c r="A85" s="99">
        <v>84</v>
      </c>
      <c r="B85" s="100" t="str">
        <f>IFERROR(VLOOKUP(C85,'Product Master'!B:G,2,),"Enter Data in Product Master")</f>
        <v>Dulbecco's Modified eagle medium</v>
      </c>
      <c r="C85" s="86" t="s">
        <v>54</v>
      </c>
      <c r="D85" s="86" t="s">
        <v>2193</v>
      </c>
      <c r="E85" s="85">
        <v>43203</v>
      </c>
      <c r="F85" s="101" t="str">
        <f>IFERROR(VLOOKUP($C85,'Product Master'!B:G,3,),"-")</f>
        <v>Pack</v>
      </c>
      <c r="G85" s="111" t="str">
        <f>IFERROR(VLOOKUP($C85,'Product Master'!B:G,4,),"-")</f>
        <v>100 ml*5</v>
      </c>
      <c r="H85" s="24">
        <v>2</v>
      </c>
      <c r="I85" s="102" t="str">
        <f>IFERROR(VLOOKUP(D85,Inward!F:J,5,),"-")</f>
        <v>-</v>
      </c>
      <c r="K85" s="85" t="s">
        <v>2328</v>
      </c>
      <c r="M85" s="86" t="s">
        <v>230</v>
      </c>
      <c r="N85" s="86" t="s">
        <v>278</v>
      </c>
      <c r="O85" s="112" t="str">
        <f>IFERROR(VLOOKUP(Table2[[#This Row],[Lot No]],Inward!F:F,1,FALSE),"Lot Not Matching")</f>
        <v>Lot Not Matching</v>
      </c>
    </row>
    <row r="86" spans="1:15" ht="30">
      <c r="A86" s="99">
        <v>85</v>
      </c>
      <c r="B86" s="100" t="str">
        <f>IFERROR(VLOOKUP(C86,'Product Master'!B:G,2,),"Enter Data in Product Master")</f>
        <v>Leibovitz L-15 Medium</v>
      </c>
      <c r="C86" s="86" t="s">
        <v>71</v>
      </c>
      <c r="D86" s="86" t="s">
        <v>133</v>
      </c>
      <c r="E86" s="85">
        <v>43203</v>
      </c>
      <c r="F86" s="101" t="str">
        <f>IFERROR(VLOOKUP($C86,'Product Master'!B:G,3,),"-")</f>
        <v>Bottle</v>
      </c>
      <c r="G86" s="111" t="str">
        <f>IFERROR(VLOOKUP($C86,'Product Master'!B:G,4,),"-")</f>
        <v>500*6 ml</v>
      </c>
      <c r="H86" s="24">
        <v>2</v>
      </c>
      <c r="I86" s="102" t="str">
        <f>IFERROR(VLOOKUP(D86,Inward!F:J,5,),"-")</f>
        <v>-</v>
      </c>
      <c r="K86" s="85" t="s">
        <v>2328</v>
      </c>
      <c r="M86" s="86" t="s">
        <v>230</v>
      </c>
      <c r="N86" s="86" t="s">
        <v>278</v>
      </c>
      <c r="O86" s="112" t="str">
        <f>IFERROR(VLOOKUP(Table2[[#This Row],[Lot No]],Inward!F:F,1,FALSE),"Lot Not Matching")</f>
        <v>Lot Not Matching</v>
      </c>
    </row>
    <row r="87" spans="1:15" ht="30">
      <c r="A87" s="99">
        <v>86</v>
      </c>
      <c r="B87" s="100" t="str">
        <f>IFERROR(VLOOKUP(C87,'Product Master'!B:G,2,),"Enter Data in Product Master")</f>
        <v>Antibiotics solution 100 X</v>
      </c>
      <c r="C87" s="86" t="s">
        <v>55</v>
      </c>
      <c r="D87" s="86" t="s">
        <v>126</v>
      </c>
      <c r="E87" s="85">
        <v>43203</v>
      </c>
      <c r="F87" s="101" t="str">
        <f>IFERROR(VLOOKUP($C87,'Product Master'!B:G,3,),"-")</f>
        <v>Pack</v>
      </c>
      <c r="G87" s="111" t="str">
        <f>IFERROR(VLOOKUP($C87,'Product Master'!B:G,4,),"-")</f>
        <v>100 ml*5</v>
      </c>
      <c r="H87" s="24">
        <v>2</v>
      </c>
      <c r="I87" s="102" t="str">
        <f>IFERROR(VLOOKUP(D87,Inward!F:J,5,),"-")</f>
        <v>-</v>
      </c>
      <c r="K87" s="85" t="s">
        <v>2328</v>
      </c>
      <c r="M87" s="86" t="s">
        <v>230</v>
      </c>
      <c r="N87" s="86" t="s">
        <v>278</v>
      </c>
      <c r="O87" s="112" t="str">
        <f>IFERROR(VLOOKUP(Table2[[#This Row],[Lot No]],Inward!F:F,1,FALSE),"Lot Not Matching")</f>
        <v>Lot Not Matching</v>
      </c>
    </row>
    <row r="88" spans="1:15" ht="30">
      <c r="A88" s="99">
        <v>87</v>
      </c>
      <c r="B88" s="100" t="str">
        <f>IFERROR(VLOOKUP(C88,'Product Master'!B:G,2,),"Enter Data in Product Master")</f>
        <v>Cell Strainer Falcon</v>
      </c>
      <c r="C88" s="86">
        <v>352350</v>
      </c>
      <c r="D88" s="86">
        <v>104161</v>
      </c>
      <c r="E88" s="85">
        <v>43203</v>
      </c>
      <c r="F88" s="101" t="str">
        <f>IFERROR(VLOOKUP($C88,'Product Master'!B:G,3,),"-")</f>
        <v>-</v>
      </c>
      <c r="G88" s="111" t="str">
        <f>IFERROR(VLOOKUP($C88,'Product Master'!B:G,4,),"-")</f>
        <v>50  Nos</v>
      </c>
      <c r="H88" s="24">
        <v>2</v>
      </c>
      <c r="I88" s="102" t="str">
        <f>IFERROR(VLOOKUP(D88,Inward!F:J,5,),"-")</f>
        <v>-</v>
      </c>
      <c r="K88" s="85" t="s">
        <v>2328</v>
      </c>
      <c r="M88" s="86" t="s">
        <v>230</v>
      </c>
      <c r="N88" s="86" t="s">
        <v>278</v>
      </c>
      <c r="O88" s="112" t="str">
        <f>IFERROR(VLOOKUP(Table2[[#This Row],[Lot No]],Inward!F:F,1,FALSE),"Lot Not Matching")</f>
        <v>Lot Not Matching</v>
      </c>
    </row>
    <row r="89" spans="1:15">
      <c r="A89" s="99">
        <v>88</v>
      </c>
      <c r="B89" s="100" t="str">
        <f>IFERROR(VLOOKUP(C89,'Product Master'!B:G,2,),"Enter Data in Product Master")</f>
        <v>Slide Mailer 05 Places</v>
      </c>
      <c r="C89" s="86" t="s">
        <v>122</v>
      </c>
      <c r="D89" s="86" t="s">
        <v>1315</v>
      </c>
      <c r="E89" s="85">
        <v>43203</v>
      </c>
      <c r="F89" s="101" t="str">
        <f>IFERROR(VLOOKUP($C89,'Product Master'!B:G,3,),"-")</f>
        <v>Box</v>
      </c>
      <c r="G89" s="111" t="str">
        <f>IFERROR(VLOOKUP($C89,'Product Master'!B:G,4,),"-")</f>
        <v>25 Pcs</v>
      </c>
      <c r="H89" s="24">
        <v>18</v>
      </c>
      <c r="I89" s="102" t="str">
        <f>IFERROR(VLOOKUP(D89,Inward!F:J,5,),"-")</f>
        <v>NA</v>
      </c>
      <c r="K89" s="85" t="s">
        <v>2327</v>
      </c>
      <c r="M89" s="86" t="s">
        <v>230</v>
      </c>
      <c r="N89" s="86" t="s">
        <v>260</v>
      </c>
      <c r="O89" s="112" t="str">
        <f>IFERROR(VLOOKUP(Table2[[#This Row],[Lot No]],Inward!F:F,1,FALSE),"Lot Not Matching")</f>
        <v>A260917A</v>
      </c>
    </row>
    <row r="90" spans="1:15" ht="30">
      <c r="A90" s="99">
        <v>89</v>
      </c>
      <c r="B90" s="100" t="str">
        <f>IFERROR(VLOOKUP(C90,'Product Master'!B:G,2,),"Enter Data in Product Master")</f>
        <v>Sample Container 50 ml Tarson</v>
      </c>
      <c r="C90" s="86">
        <v>510020</v>
      </c>
      <c r="D90" s="86" t="s">
        <v>2202</v>
      </c>
      <c r="E90" s="85">
        <v>43203</v>
      </c>
      <c r="F90" s="101" t="str">
        <f>IFERROR(VLOOKUP($C90,'Product Master'!B:G,3,),"-")</f>
        <v>Pack</v>
      </c>
      <c r="G90" s="111" t="str">
        <f>IFERROR(VLOOKUP($C90,'Product Master'!B:G,4,),"-")</f>
        <v>384 Pcs</v>
      </c>
      <c r="H90" s="24">
        <v>3</v>
      </c>
      <c r="I90" s="102" t="str">
        <f>IFERROR(VLOOKUP(D90,Inward!F:J,5,),"-")</f>
        <v>-</v>
      </c>
      <c r="K90" s="85" t="s">
        <v>2327</v>
      </c>
      <c r="M90" s="86" t="s">
        <v>230</v>
      </c>
      <c r="N90" s="86" t="s">
        <v>260</v>
      </c>
      <c r="O90" s="112" t="str">
        <f>IFERROR(VLOOKUP(Table2[[#This Row],[Lot No]],Inward!F:F,1,FALSE),"Lot Not Matching")</f>
        <v>Lot Not Matching</v>
      </c>
    </row>
    <row r="91" spans="1:15">
      <c r="A91" s="99">
        <v>90</v>
      </c>
      <c r="B91" s="100" t="str">
        <f>IFERROR(VLOOKUP(C91,'Product Master'!B:G,2,),"Enter Data in Product Master")</f>
        <v>Zip lock Bag 4x6</v>
      </c>
      <c r="C91" s="106" t="s">
        <v>2118</v>
      </c>
      <c r="D91" s="86" t="s">
        <v>47</v>
      </c>
      <c r="E91" s="85">
        <v>43203</v>
      </c>
      <c r="F91" s="101" t="str">
        <f>IFERROR(VLOOKUP($C91,'Product Master'!B:G,3,),"-")</f>
        <v>-</v>
      </c>
      <c r="G91" s="111">
        <f>IFERROR(VLOOKUP($C91,'Product Master'!B:G,4,),"-")</f>
        <v>0</v>
      </c>
      <c r="H91" s="24">
        <v>10</v>
      </c>
      <c r="I91" s="102" t="str">
        <f>IFERROR(VLOOKUP(D91,Inward!F:J,5,),"-")</f>
        <v>NA</v>
      </c>
      <c r="K91" s="85" t="s">
        <v>2327</v>
      </c>
      <c r="M91" s="86" t="s">
        <v>230</v>
      </c>
      <c r="N91" s="86" t="s">
        <v>260</v>
      </c>
      <c r="O91" s="112" t="str">
        <f>IFERROR(VLOOKUP(Table2[[#This Row],[Lot No]],Inward!F:F,1,FALSE),"Lot Not Matching")</f>
        <v>-</v>
      </c>
    </row>
    <row r="92" spans="1:15" ht="30">
      <c r="A92" s="99">
        <v>91</v>
      </c>
      <c r="B92" s="100" t="str">
        <f>IFERROR(VLOOKUP(C92,'Product Master'!B:G,2,),"Enter Data in Product Master")</f>
        <v>BD Flashback needles</v>
      </c>
      <c r="C92" s="86">
        <v>365076</v>
      </c>
      <c r="D92" s="86">
        <v>7285320</v>
      </c>
      <c r="E92" s="85">
        <v>43203</v>
      </c>
      <c r="F92" s="101" t="str">
        <f>IFERROR(VLOOKUP($C92,'Product Master'!B:G,3,),"-")</f>
        <v>Box</v>
      </c>
      <c r="G92" s="111" t="str">
        <f>IFERROR(VLOOKUP($C92,'Product Master'!B:G,4,),"-")</f>
        <v>50 Nos</v>
      </c>
      <c r="H92" s="24">
        <v>10</v>
      </c>
      <c r="I92" s="102" t="str">
        <f>IFERROR(VLOOKUP(D92,Inward!F:J,5,),"-")</f>
        <v>-</v>
      </c>
      <c r="K92" s="85" t="s">
        <v>2327</v>
      </c>
      <c r="M92" s="86" t="s">
        <v>230</v>
      </c>
      <c r="N92" s="86" t="s">
        <v>260</v>
      </c>
      <c r="O92" s="112" t="str">
        <f>IFERROR(VLOOKUP(Table2[[#This Row],[Lot No]],Inward!F:F,1,FALSE),"Lot Not Matching")</f>
        <v>Lot Not Matching</v>
      </c>
    </row>
    <row r="93" spans="1:15" ht="30">
      <c r="A93" s="99">
        <v>92</v>
      </c>
      <c r="B93" s="100" t="str">
        <f>IFERROR(VLOOKUP(C93,'Product Master'!B:G,2,),"Enter Data in Product Master")</f>
        <v>Wax Resin ribbon 55 mm x 74 mm</v>
      </c>
      <c r="C93" s="106" t="s">
        <v>2119</v>
      </c>
      <c r="D93" s="86" t="s">
        <v>2203</v>
      </c>
      <c r="E93" s="85">
        <v>43203</v>
      </c>
      <c r="F93" s="101" t="str">
        <f>IFERROR(VLOOKUP($C93,'Product Master'!B:G,3,),"-")</f>
        <v>-</v>
      </c>
      <c r="G93" s="111">
        <f>IFERROR(VLOOKUP($C93,'Product Master'!B:G,4,),"-")</f>
        <v>0</v>
      </c>
      <c r="H93" s="24">
        <v>3</v>
      </c>
      <c r="I93" s="102" t="str">
        <f>IFERROR(VLOOKUP(D93,Inward!F:J,5,),"-")</f>
        <v>-</v>
      </c>
      <c r="K93" s="85" t="s">
        <v>2327</v>
      </c>
      <c r="M93" s="86" t="s">
        <v>230</v>
      </c>
      <c r="N93" s="86" t="s">
        <v>290</v>
      </c>
      <c r="O93" s="112" t="str">
        <f>IFERROR(VLOOKUP(Table2[[#This Row],[Lot No]],Inward!F:F,1,FALSE),"Lot Not Matching")</f>
        <v>Lot Not Matching</v>
      </c>
    </row>
    <row r="94" spans="1:15" ht="30">
      <c r="A94" s="99">
        <v>93</v>
      </c>
      <c r="B94" s="100" t="str">
        <f>IFERROR(VLOOKUP(C94,'Product Master'!B:G,2,),"Enter Data in Product Master")</f>
        <v xml:space="preserve">Ion Ampliseq Direct FFPE DNA Kit </v>
      </c>
      <c r="C94" s="86" t="s">
        <v>744</v>
      </c>
      <c r="D94" s="86" t="s">
        <v>1310</v>
      </c>
      <c r="E94" s="85">
        <v>43203</v>
      </c>
      <c r="F94" s="101" t="str">
        <f>IFERROR(VLOOKUP($C94,'Product Master'!B:G,3,),"-")</f>
        <v>-</v>
      </c>
      <c r="G94" s="111" t="str">
        <f>IFERROR(VLOOKUP($C94,'Product Master'!B:G,4,),"-")</f>
        <v>8 Rxns</v>
      </c>
      <c r="H94" s="24">
        <v>1</v>
      </c>
      <c r="I94" s="102" t="str">
        <f>IFERROR(VLOOKUP(D94,Inward!F:J,5,),"-")</f>
        <v>NA</v>
      </c>
      <c r="K94" s="85" t="s">
        <v>277</v>
      </c>
      <c r="M94" s="86" t="s">
        <v>230</v>
      </c>
      <c r="N94" s="86" t="s">
        <v>261</v>
      </c>
      <c r="O94" s="112" t="str">
        <f>IFERROR(VLOOKUP(Table2[[#This Row],[Lot No]],Inward!F:F,1,FALSE),"Lot Not Matching")</f>
        <v>/00633443</v>
      </c>
    </row>
    <row r="95" spans="1:15" ht="30">
      <c r="A95" s="99">
        <v>94</v>
      </c>
      <c r="B95" s="100" t="str">
        <f>IFERROR(VLOOKUP(C95,'Product Master'!B:G,2,),"Enter Data in Product Master")</f>
        <v>Dynabeads Myone Streptavidin C1 (Invitrogen)</v>
      </c>
      <c r="C95" s="86">
        <v>65001</v>
      </c>
      <c r="D95" s="86" t="s">
        <v>2204</v>
      </c>
      <c r="E95" s="85">
        <v>43203</v>
      </c>
      <c r="F95" s="101" t="str">
        <f>IFERROR(VLOOKUP($C95,'Product Master'!B:G,3,),"-")</f>
        <v>-</v>
      </c>
      <c r="G95" s="111" t="str">
        <f>IFERROR(VLOOKUP($C95,'Product Master'!B:G,4,),"-")</f>
        <v>2 ml</v>
      </c>
      <c r="H95" s="24">
        <v>1</v>
      </c>
      <c r="I95" s="102" t="str">
        <f>IFERROR(VLOOKUP(D95,Inward!F:J,5,),"-")</f>
        <v>-</v>
      </c>
      <c r="J95" s="85" t="s">
        <v>2265</v>
      </c>
      <c r="K95" s="85" t="s">
        <v>277</v>
      </c>
      <c r="M95" s="86" t="s">
        <v>230</v>
      </c>
      <c r="N95" s="86" t="s">
        <v>284</v>
      </c>
      <c r="O95" s="112" t="str">
        <f>IFERROR(VLOOKUP(Table2[[#This Row],[Lot No]],Inward!F:F,1,FALSE),"Lot Not Matching")</f>
        <v>Lot Not Matching</v>
      </c>
    </row>
    <row r="96" spans="1:15" ht="30">
      <c r="A96" s="99">
        <v>95</v>
      </c>
      <c r="B96" s="100" t="str">
        <f>IFERROR(VLOOKUP(C96,'Product Master'!B:G,2,),"Enter Data in Product Master")</f>
        <v>PBS pH 7.4 (10X)</v>
      </c>
      <c r="C96" s="86" t="s">
        <v>302</v>
      </c>
      <c r="D96" s="86">
        <v>1354670</v>
      </c>
      <c r="E96" s="85">
        <v>43204</v>
      </c>
      <c r="F96" s="101" t="str">
        <f>IFERROR(VLOOKUP($C96,'Product Master'!B:G,3,),"-")</f>
        <v>-</v>
      </c>
      <c r="G96" s="111">
        <f>IFERROR(VLOOKUP($C96,'Product Master'!B:G,4,),"-")</f>
        <v>0</v>
      </c>
      <c r="H96" s="24">
        <v>1</v>
      </c>
      <c r="I96" s="102" t="str">
        <f>IFERROR(VLOOKUP(D96,Inward!F:J,5,),"-")</f>
        <v>-</v>
      </c>
      <c r="K96" s="85" t="s">
        <v>2324</v>
      </c>
      <c r="M96" s="86" t="s">
        <v>230</v>
      </c>
      <c r="N96" s="86" t="s">
        <v>2342</v>
      </c>
      <c r="O96" s="112" t="str">
        <f>IFERROR(VLOOKUP(Table2[[#This Row],[Lot No]],Inward!F:F,1,FALSE),"Lot Not Matching")</f>
        <v>Lot Not Matching</v>
      </c>
    </row>
    <row r="97" spans="1:15" ht="30">
      <c r="A97" s="99">
        <v>96</v>
      </c>
      <c r="B97" s="100" t="str">
        <f>IFERROR(VLOOKUP(C97,'Product Master'!B:G,2,),"Enter Data in Product Master")</f>
        <v>Fetal Bovine serum</v>
      </c>
      <c r="C97" s="86" t="s">
        <v>51</v>
      </c>
      <c r="D97" s="86" t="s">
        <v>125</v>
      </c>
      <c r="E97" s="85">
        <v>43204</v>
      </c>
      <c r="F97" s="101" t="str">
        <f>IFERROR(VLOOKUP($C97,'Product Master'!B:G,3,),"-")</f>
        <v>Bottle</v>
      </c>
      <c r="G97" s="111" t="str">
        <f>IFERROR(VLOOKUP($C97,'Product Master'!B:G,4,),"-")</f>
        <v>100 ml</v>
      </c>
      <c r="H97" s="24">
        <v>5</v>
      </c>
      <c r="I97" s="102">
        <f>IFERROR(VLOOKUP(D97,Inward!F:J,5,),"-")</f>
        <v>44440</v>
      </c>
      <c r="K97" s="85" t="s">
        <v>2324</v>
      </c>
      <c r="M97" s="86" t="s">
        <v>230</v>
      </c>
      <c r="N97" s="86" t="s">
        <v>2342</v>
      </c>
      <c r="O97" s="112" t="str">
        <f>IFERROR(VLOOKUP(Table2[[#This Row],[Lot No]],Inward!F:F,1,FALSE),"Lot Not Matching")</f>
        <v>/0000319768</v>
      </c>
    </row>
    <row r="98" spans="1:15" ht="30">
      <c r="A98" s="99">
        <v>97</v>
      </c>
      <c r="B98" s="100" t="str">
        <f>IFERROR(VLOOKUP(C98,'Product Master'!B:G,2,),"Enter Data in Product Master")</f>
        <v>Syringe-driven Filters 0.22 um</v>
      </c>
      <c r="C98" s="24" t="s">
        <v>70</v>
      </c>
      <c r="D98" s="46" t="s">
        <v>2205</v>
      </c>
      <c r="E98" s="85">
        <v>43204</v>
      </c>
      <c r="F98" s="101" t="str">
        <f>IFERROR(VLOOKUP($C98,'Product Master'!B:G,3,),"-")</f>
        <v>Box</v>
      </c>
      <c r="G98" s="111" t="str">
        <f>IFERROR(VLOOKUP($C98,'Product Master'!B:G,4,),"-")</f>
        <v>1 No</v>
      </c>
      <c r="H98" s="24">
        <v>60</v>
      </c>
      <c r="I98" s="102" t="str">
        <f>IFERROR(VLOOKUP(D98,Inward!F:J,5,),"-")</f>
        <v>-</v>
      </c>
      <c r="K98" s="85" t="s">
        <v>2324</v>
      </c>
      <c r="M98" s="86" t="s">
        <v>230</v>
      </c>
      <c r="N98" s="86" t="s">
        <v>2342</v>
      </c>
      <c r="O98" s="112" t="str">
        <f>IFERROR(VLOOKUP(Table2[[#This Row],[Lot No]],Inward!F:F,1,FALSE),"Lot Not Matching")</f>
        <v>Lot Not Matching</v>
      </c>
    </row>
    <row r="99" spans="1:15" ht="30">
      <c r="A99" s="99">
        <v>98</v>
      </c>
      <c r="B99" s="100" t="str">
        <f>IFERROR(VLOOKUP(C99,'Product Master'!B:G,2,),"Enter Data in Product Master")</f>
        <v xml:space="preserve">Cytokeratin 20 Antibody Santacruz </v>
      </c>
      <c r="C99" s="105" t="s">
        <v>1217</v>
      </c>
      <c r="D99" s="105" t="s">
        <v>1260</v>
      </c>
      <c r="E99" s="85">
        <v>43204</v>
      </c>
      <c r="F99" s="101" t="str">
        <f>IFERROR(VLOOKUP($C99,'Product Master'!B:G,3,),"-")</f>
        <v>-</v>
      </c>
      <c r="G99" s="111" t="str">
        <f>IFERROR(VLOOKUP($C99,'Product Master'!B:G,4,),"-")</f>
        <v>500 ul</v>
      </c>
      <c r="H99" s="24">
        <v>1</v>
      </c>
      <c r="I99" s="102" t="str">
        <f>IFERROR(VLOOKUP(D99,Inward!F:J,5,),"-")</f>
        <v>NA</v>
      </c>
      <c r="K99" s="85" t="s">
        <v>2324</v>
      </c>
      <c r="M99" s="86" t="s">
        <v>230</v>
      </c>
      <c r="N99" s="86" t="s">
        <v>267</v>
      </c>
      <c r="O99" s="112" t="str">
        <f>IFERROR(VLOOKUP(Table2[[#This Row],[Lot No]],Inward!F:F,1,FALSE),"Lot Not Matching")</f>
        <v>H0415</v>
      </c>
    </row>
    <row r="100" spans="1:15" ht="15.75">
      <c r="A100" s="99">
        <v>99</v>
      </c>
      <c r="B100" s="100" t="str">
        <f>IFERROR(VLOOKUP(C100,'Product Master'!B:G,2,),"Enter Data in Product Master")</f>
        <v>AR(441) Antibody Santacruz</v>
      </c>
      <c r="C100" s="105" t="s">
        <v>1219</v>
      </c>
      <c r="D100" s="105" t="s">
        <v>1261</v>
      </c>
      <c r="E100" s="85">
        <v>43204</v>
      </c>
      <c r="F100" s="101" t="str">
        <f>IFERROR(VLOOKUP($C100,'Product Master'!B:G,3,),"-")</f>
        <v>-</v>
      </c>
      <c r="G100" s="111" t="str">
        <f>IFERROR(VLOOKUP($C100,'Product Master'!B:G,4,),"-")</f>
        <v>200 ug/ml</v>
      </c>
      <c r="H100" s="24">
        <v>1</v>
      </c>
      <c r="I100" s="102" t="str">
        <f>IFERROR(VLOOKUP(D100,Inward!F:J,5,),"-")</f>
        <v>NA</v>
      </c>
      <c r="K100" s="85" t="s">
        <v>2324</v>
      </c>
      <c r="M100" s="86" t="s">
        <v>230</v>
      </c>
      <c r="N100" s="86" t="s">
        <v>267</v>
      </c>
      <c r="O100" s="112" t="str">
        <f>IFERROR(VLOOKUP(Table2[[#This Row],[Lot No]],Inward!F:F,1,FALSE),"Lot Not Matching")</f>
        <v>A1918</v>
      </c>
    </row>
    <row r="101" spans="1:15" ht="30">
      <c r="A101" s="99">
        <v>100</v>
      </c>
      <c r="B101" s="100" t="str">
        <f>IFERROR(VLOOKUP(C101,'Product Master'!B:G,2,),"Enter Data in Product Master")</f>
        <v>CA125 FITC Antibody  </v>
      </c>
      <c r="C101" s="105" t="s">
        <v>1047</v>
      </c>
      <c r="D101" s="109" t="s">
        <v>1275</v>
      </c>
      <c r="E101" s="85">
        <v>43204</v>
      </c>
      <c r="F101" s="101" t="str">
        <f>IFERROR(VLOOKUP($C101,'Product Master'!B:G,3,),"-")</f>
        <v>-</v>
      </c>
      <c r="G101" s="111" t="str">
        <f>IFERROR(VLOOKUP($C101,'Product Master'!B:G,4,),"-")</f>
        <v>100 ul</v>
      </c>
      <c r="H101" s="24">
        <v>1</v>
      </c>
      <c r="I101" s="102">
        <f>IFERROR(VLOOKUP(D101,Inward!F:J,5,),"-")</f>
        <v>43525</v>
      </c>
      <c r="K101" s="85" t="s">
        <v>2324</v>
      </c>
      <c r="M101" s="86" t="s">
        <v>230</v>
      </c>
      <c r="N101" s="86" t="s">
        <v>267</v>
      </c>
      <c r="O101" s="112" t="str">
        <f>IFERROR(VLOOKUP(Table2[[#This Row],[Lot No]],Inward!F:F,1,FALSE),"Lot Not Matching")</f>
        <v>A20180321567</v>
      </c>
    </row>
    <row r="102" spans="1:15" ht="30">
      <c r="A102" s="99">
        <v>101</v>
      </c>
      <c r="B102" s="100" t="str">
        <f>IFERROR(VLOOKUP(C102,'Product Master'!B:G,2,),"Enter Data in Product Master")</f>
        <v>Cy5.5 Linked Polyclonal Antibody  </v>
      </c>
      <c r="C102" s="105" t="s">
        <v>1049</v>
      </c>
      <c r="D102" s="109" t="s">
        <v>1276</v>
      </c>
      <c r="E102" s="85">
        <v>43204</v>
      </c>
      <c r="F102" s="101" t="str">
        <f>IFERROR(VLOOKUP($C102,'Product Master'!B:G,3,),"-")</f>
        <v>-</v>
      </c>
      <c r="G102" s="111" t="str">
        <f>IFERROR(VLOOKUP($C102,'Product Master'!B:G,4,),"-")</f>
        <v>100 ul</v>
      </c>
      <c r="H102" s="24">
        <v>1</v>
      </c>
      <c r="I102" s="102">
        <f>IFERROR(VLOOKUP(D102,Inward!F:J,5,),"-")</f>
        <v>43525</v>
      </c>
      <c r="K102" s="85" t="s">
        <v>2324</v>
      </c>
      <c r="M102" s="86" t="s">
        <v>230</v>
      </c>
      <c r="N102" s="86" t="s">
        <v>267</v>
      </c>
      <c r="O102" s="112" t="str">
        <f>IFERROR(VLOOKUP(Table2[[#This Row],[Lot No]],Inward!F:F,1,FALSE),"Lot Not Matching")</f>
        <v>A20180321565</v>
      </c>
    </row>
    <row r="103" spans="1:15" ht="30">
      <c r="A103" s="99">
        <v>102</v>
      </c>
      <c r="B103" s="100" t="str">
        <f>IFERROR(VLOOKUP(C103,'Product Master'!B:G,2,),"Enter Data in Product Master")</f>
        <v>Cytokeratin 18 Antibody  </v>
      </c>
      <c r="C103" s="105" t="s">
        <v>1051</v>
      </c>
      <c r="D103" s="109" t="s">
        <v>1277</v>
      </c>
      <c r="E103" s="85">
        <v>43204</v>
      </c>
      <c r="F103" s="101" t="str">
        <f>IFERROR(VLOOKUP($C103,'Product Master'!B:G,3,),"-")</f>
        <v>-</v>
      </c>
      <c r="G103" s="111" t="str">
        <f>IFERROR(VLOOKUP($C103,'Product Master'!B:G,4,),"-")</f>
        <v>100 ul</v>
      </c>
      <c r="H103" s="24">
        <v>1</v>
      </c>
      <c r="I103" s="102">
        <f>IFERROR(VLOOKUP(D103,Inward!F:J,5,),"-")</f>
        <v>43525</v>
      </c>
      <c r="K103" s="85" t="s">
        <v>2324</v>
      </c>
      <c r="M103" s="86" t="s">
        <v>230</v>
      </c>
      <c r="N103" s="86" t="s">
        <v>267</v>
      </c>
      <c r="O103" s="112" t="str">
        <f>IFERROR(VLOOKUP(Table2[[#This Row],[Lot No]],Inward!F:F,1,FALSE),"Lot Not Matching")</f>
        <v>A20180321568</v>
      </c>
    </row>
    <row r="104" spans="1:15" ht="30">
      <c r="A104" s="99">
        <v>103</v>
      </c>
      <c r="B104" s="100" t="str">
        <f>IFERROR(VLOOKUP(C104,'Product Master'!B:G,2,),"Enter Data in Product Master")</f>
        <v>Cytokeratin 19 Antibody  </v>
      </c>
      <c r="C104" s="105" t="s">
        <v>1053</v>
      </c>
      <c r="D104" s="109" t="s">
        <v>1278</v>
      </c>
      <c r="E104" s="85">
        <v>43204</v>
      </c>
      <c r="F104" s="101" t="str">
        <f>IFERROR(VLOOKUP($C104,'Product Master'!B:G,3,),"-")</f>
        <v>-</v>
      </c>
      <c r="G104" s="111" t="str">
        <f>IFERROR(VLOOKUP($C104,'Product Master'!B:G,4,),"-")</f>
        <v>100 ul</v>
      </c>
      <c r="H104" s="24">
        <v>1</v>
      </c>
      <c r="I104" s="102">
        <f>IFERROR(VLOOKUP(D104,Inward!F:J,5,),"-")</f>
        <v>43525</v>
      </c>
      <c r="K104" s="85" t="s">
        <v>2324</v>
      </c>
      <c r="M104" s="86" t="s">
        <v>230</v>
      </c>
      <c r="N104" s="86" t="s">
        <v>267</v>
      </c>
      <c r="O104" s="112" t="str">
        <f>IFERROR(VLOOKUP(Table2[[#This Row],[Lot No]],Inward!F:F,1,FALSE),"Lot Not Matching")</f>
        <v>A20180321569</v>
      </c>
    </row>
    <row r="105" spans="1:15" ht="30">
      <c r="A105" s="99">
        <v>104</v>
      </c>
      <c r="B105" s="100" t="str">
        <f>IFERROR(VLOOKUP(C105,'Product Master'!B:G,2,),"Enter Data in Product Master")</f>
        <v>FITC-linked polyclonal Antibody A1 ALDH1A1   </v>
      </c>
      <c r="C105" s="105" t="s">
        <v>1055</v>
      </c>
      <c r="D105" s="109" t="s">
        <v>1279</v>
      </c>
      <c r="E105" s="85">
        <v>43204</v>
      </c>
      <c r="F105" s="101" t="str">
        <f>IFERROR(VLOOKUP($C105,'Product Master'!B:G,3,),"-")</f>
        <v>-</v>
      </c>
      <c r="G105" s="111" t="str">
        <f>IFERROR(VLOOKUP($C105,'Product Master'!B:G,4,),"-")</f>
        <v>100 ul</v>
      </c>
      <c r="H105" s="24">
        <v>1</v>
      </c>
      <c r="I105" s="102">
        <f>IFERROR(VLOOKUP(D105,Inward!F:J,5,),"-")</f>
        <v>43525</v>
      </c>
      <c r="K105" s="85" t="s">
        <v>2324</v>
      </c>
      <c r="M105" s="86" t="s">
        <v>230</v>
      </c>
      <c r="N105" s="86" t="s">
        <v>267</v>
      </c>
      <c r="O105" s="112" t="str">
        <f>IFERROR(VLOOKUP(Table2[[#This Row],[Lot No]],Inward!F:F,1,FALSE),"Lot Not Matching")</f>
        <v>A20180321566</v>
      </c>
    </row>
    <row r="106" spans="1:15" ht="30">
      <c r="A106" s="99">
        <v>105</v>
      </c>
      <c r="B106" s="100" t="str">
        <f>IFERROR(VLOOKUP(C106,'Product Master'!B:G,2,),"Enter Data in Product Master")</f>
        <v>PE Antibody</v>
      </c>
      <c r="C106" s="105">
        <v>392004</v>
      </c>
      <c r="D106" s="109" t="s">
        <v>2206</v>
      </c>
      <c r="E106" s="85">
        <v>43204</v>
      </c>
      <c r="F106" s="101" t="str">
        <f>IFERROR(VLOOKUP($C106,'Product Master'!B:G,3,),"-")</f>
        <v>Vial</v>
      </c>
      <c r="G106" s="111" t="str">
        <f>IFERROR(VLOOKUP($C106,'Product Master'!B:G,4,),"-")</f>
        <v xml:space="preserve">500 ul </v>
      </c>
      <c r="H106" s="24">
        <v>1</v>
      </c>
      <c r="I106" s="102" t="str">
        <f>IFERROR(VLOOKUP(D106,Inward!F:J,5,),"-")</f>
        <v>-</v>
      </c>
      <c r="K106" s="85" t="s">
        <v>2324</v>
      </c>
      <c r="M106" s="86" t="s">
        <v>230</v>
      </c>
      <c r="N106" s="86" t="s">
        <v>267</v>
      </c>
      <c r="O106" s="112" t="str">
        <f>IFERROR(VLOOKUP(Table2[[#This Row],[Lot No]],Inward!F:F,1,FALSE),"Lot Not Matching")</f>
        <v>Lot Not Matching</v>
      </c>
    </row>
    <row r="107" spans="1:15" ht="30">
      <c r="A107" s="99">
        <v>106</v>
      </c>
      <c r="B107" s="100" t="str">
        <f>IFERROR(VLOOKUP(C107,'Product Master'!B:G,2,),"Enter Data in Product Master")</f>
        <v>PAN CK Unconjugated Antibody Biolegend</v>
      </c>
      <c r="C107" s="105">
        <v>914204</v>
      </c>
      <c r="D107" s="109" t="s">
        <v>146</v>
      </c>
      <c r="E107" s="85">
        <v>43204</v>
      </c>
      <c r="F107" s="101" t="str">
        <f>IFERROR(VLOOKUP($C107,'Product Master'!B:G,3,),"-")</f>
        <v>Vial</v>
      </c>
      <c r="G107" s="111" t="str">
        <f>IFERROR(VLOOKUP($C107,'Product Master'!B:G,4,),"-")</f>
        <v>100 ug</v>
      </c>
      <c r="H107" s="24">
        <v>1</v>
      </c>
      <c r="I107" s="102" t="str">
        <f>IFERROR(VLOOKUP(D107,Inward!F:J,5,),"-")</f>
        <v>-</v>
      </c>
      <c r="K107" s="85" t="s">
        <v>2324</v>
      </c>
      <c r="M107" s="86" t="s">
        <v>230</v>
      </c>
      <c r="N107" s="86" t="s">
        <v>267</v>
      </c>
      <c r="O107" s="112" t="str">
        <f>IFERROR(VLOOKUP(Table2[[#This Row],[Lot No]],Inward!F:F,1,FALSE),"Lot Not Matching")</f>
        <v>Lot Not Matching</v>
      </c>
    </row>
    <row r="108" spans="1:15" ht="30">
      <c r="A108" s="99">
        <v>107</v>
      </c>
      <c r="B108" s="100" t="str">
        <f>IFERROR(VLOOKUP(C108,'Product Master'!B:G,2,),"Enter Data in Product Master")</f>
        <v>Taqman Rnase P detection reagent kit</v>
      </c>
      <c r="C108" s="86">
        <v>4316831</v>
      </c>
      <c r="D108" s="86">
        <v>1509121</v>
      </c>
      <c r="E108" s="85">
        <v>43204</v>
      </c>
      <c r="F108" s="101" t="str">
        <f>IFERROR(VLOOKUP($C108,'Product Master'!B:G,3,),"-")</f>
        <v>-</v>
      </c>
      <c r="G108" s="111" t="str">
        <f>IFERROR(VLOOKUP($C108,'Product Master'!B:G,4,),"-")</f>
        <v>100 rxns</v>
      </c>
      <c r="H108" s="24">
        <v>1</v>
      </c>
      <c r="I108" s="102" t="str">
        <f>IFERROR(VLOOKUP(D108,Inward!F:J,5,),"-")</f>
        <v>-</v>
      </c>
      <c r="J108" s="85" t="s">
        <v>2266</v>
      </c>
      <c r="K108" s="85" t="s">
        <v>256</v>
      </c>
      <c r="M108" s="86" t="s">
        <v>230</v>
      </c>
      <c r="N108" s="86" t="s">
        <v>312</v>
      </c>
      <c r="O108" s="112" t="str">
        <f>IFERROR(VLOOKUP(Table2[[#This Row],[Lot No]],Inward!F:F,1,FALSE),"Lot Not Matching")</f>
        <v>Lot Not Matching</v>
      </c>
    </row>
    <row r="109" spans="1:15" ht="30">
      <c r="A109" s="99">
        <v>108</v>
      </c>
      <c r="B109" s="100" t="str">
        <f>IFERROR(VLOOKUP(C109,'Product Master'!B:G,2,),"Enter Data in Product Master")</f>
        <v>Flex monoclonal mouse anti-human cytokeratin 20</v>
      </c>
      <c r="C109" s="86" t="s">
        <v>1028</v>
      </c>
      <c r="D109" s="86">
        <v>20051771</v>
      </c>
      <c r="E109" s="85">
        <v>43204</v>
      </c>
      <c r="F109" s="101" t="str">
        <f>IFERROR(VLOOKUP($C109,'Product Master'!B:G,3,),"-")</f>
        <v>-</v>
      </c>
      <c r="G109" s="111" t="str">
        <f>IFERROR(VLOOKUP($C109,'Product Master'!B:G,4,),"-")</f>
        <v>6ml</v>
      </c>
      <c r="H109" s="24">
        <v>1</v>
      </c>
      <c r="I109" s="102">
        <f>IFERROR(VLOOKUP(D109,Inward!F:J,5,),"-")</f>
        <v>43739</v>
      </c>
      <c r="K109" s="85" t="s">
        <v>2329</v>
      </c>
      <c r="M109" s="86" t="s">
        <v>230</v>
      </c>
      <c r="N109" s="86" t="s">
        <v>274</v>
      </c>
      <c r="O109" s="112">
        <f>IFERROR(VLOOKUP(Table2[[#This Row],[Lot No]],Inward!F:F,1,FALSE),"Lot Not Matching")</f>
        <v>20051771</v>
      </c>
    </row>
    <row r="110" spans="1:15" ht="30">
      <c r="A110" s="99">
        <v>109</v>
      </c>
      <c r="B110" s="100" t="str">
        <f>IFERROR(VLOOKUP(C110,'Product Master'!B:G,2,),"Enter Data in Product Master")</f>
        <v>Flex monoclonal rabbit anti-human ERG</v>
      </c>
      <c r="C110" s="86" t="s">
        <v>916</v>
      </c>
      <c r="D110" s="86">
        <v>20047724</v>
      </c>
      <c r="E110" s="85">
        <v>43206</v>
      </c>
      <c r="F110" s="101" t="str">
        <f>IFERROR(VLOOKUP($C110,'Product Master'!B:G,3,),"-")</f>
        <v>-</v>
      </c>
      <c r="G110" s="111" t="str">
        <f>IFERROR(VLOOKUP($C110,'Product Master'!B:G,4,),"-")</f>
        <v>12ml</v>
      </c>
      <c r="H110" s="24">
        <v>1</v>
      </c>
      <c r="I110" s="102">
        <f>IFERROR(VLOOKUP(D110,Inward!F:J,5,),"-")</f>
        <v>43586</v>
      </c>
      <c r="K110" s="85" t="s">
        <v>2329</v>
      </c>
      <c r="M110" s="86" t="s">
        <v>230</v>
      </c>
      <c r="N110" s="86" t="s">
        <v>274</v>
      </c>
      <c r="O110" s="112">
        <f>IFERROR(VLOOKUP(Table2[[#This Row],[Lot No]],Inward!F:F,1,FALSE),"Lot Not Matching")</f>
        <v>20047724</v>
      </c>
    </row>
    <row r="111" spans="1:15">
      <c r="A111" s="99">
        <v>110</v>
      </c>
      <c r="B111" s="100" t="str">
        <f>IFERROR(VLOOKUP(C111,'Product Master'!B:G,2,),"Enter Data in Product Master")</f>
        <v>CD34 Antibody</v>
      </c>
      <c r="C111" s="86" t="s">
        <v>1177</v>
      </c>
      <c r="D111" s="86" t="s">
        <v>1264</v>
      </c>
      <c r="E111" s="85">
        <v>43206</v>
      </c>
      <c r="F111" s="101" t="str">
        <f>IFERROR(VLOOKUP($C111,'Product Master'!B:G,3,),"-")</f>
        <v>-</v>
      </c>
      <c r="G111" s="111" t="str">
        <f>IFERROR(VLOOKUP($C111,'Product Master'!B:G,4,),"-")</f>
        <v>6 ml</v>
      </c>
      <c r="H111" s="24">
        <v>1</v>
      </c>
      <c r="I111" s="102">
        <f>IFERROR(VLOOKUP(D111,Inward!F:J,5,),"-")</f>
        <v>43709</v>
      </c>
      <c r="K111" s="85" t="s">
        <v>273</v>
      </c>
      <c r="M111" s="86" t="s">
        <v>230</v>
      </c>
      <c r="N111" s="86" t="s">
        <v>2343</v>
      </c>
      <c r="O111" s="112" t="str">
        <f>IFERROR(VLOOKUP(Table2[[#This Row],[Lot No]],Inward!F:F,1,FALSE),"Lot Not Matching")</f>
        <v>/090817</v>
      </c>
    </row>
    <row r="112" spans="1:15" ht="30">
      <c r="A112" s="99">
        <v>111</v>
      </c>
      <c r="B112" s="100" t="str">
        <f>IFERROR(VLOOKUP(C112,'Product Master'!B:G,2,),"Enter Data in Product Master")</f>
        <v>Powder free nitrile gloves Medium</v>
      </c>
      <c r="C112" s="24" t="s">
        <v>88</v>
      </c>
      <c r="D112" s="24" t="s">
        <v>139</v>
      </c>
      <c r="E112" s="85">
        <v>43206</v>
      </c>
      <c r="F112" s="101" t="str">
        <f>IFERROR(VLOOKUP($C112,'Product Master'!B:G,3,),"-")</f>
        <v>Box</v>
      </c>
      <c r="G112" s="111" t="str">
        <f>IFERROR(VLOOKUP($C112,'Product Master'!B:G,4,),"-")</f>
        <v>100 Pcs</v>
      </c>
      <c r="H112" s="24">
        <v>5</v>
      </c>
      <c r="I112" s="102" t="str">
        <f>IFERROR(VLOOKUP(D112,Inward!F:J,5,),"-")</f>
        <v>-</v>
      </c>
      <c r="K112" s="85" t="s">
        <v>256</v>
      </c>
      <c r="M112" s="86" t="s">
        <v>230</v>
      </c>
      <c r="N112" s="86" t="s">
        <v>268</v>
      </c>
      <c r="O112" s="112" t="str">
        <f>IFERROR(VLOOKUP(Table2[[#This Row],[Lot No]],Inward!F:F,1,FALSE),"Lot Not Matching")</f>
        <v>Lot Not Matching</v>
      </c>
    </row>
    <row r="113" spans="1:15" ht="45">
      <c r="A113" s="99">
        <v>112</v>
      </c>
      <c r="B113" s="100" t="str">
        <f>IFERROR(VLOOKUP(C113,'Product Master'!B:G,2,),"Enter Data in Product Master")</f>
        <v xml:space="preserve">Intel 8 th Gen Core i7 8700K 3.7 GHz </v>
      </c>
      <c r="C113" s="106" t="s">
        <v>558</v>
      </c>
      <c r="D113" s="105" t="s">
        <v>47</v>
      </c>
      <c r="E113" s="85">
        <v>43206</v>
      </c>
      <c r="F113" s="101" t="str">
        <f>IFERROR(VLOOKUP($C113,'Product Master'!B:G,3,),"-")</f>
        <v>NA</v>
      </c>
      <c r="G113" s="111">
        <f>IFERROR(VLOOKUP($C113,'Product Master'!B:G,4,),"-")</f>
        <v>1</v>
      </c>
      <c r="H113" s="24">
        <v>1</v>
      </c>
      <c r="I113" s="102" t="str">
        <f>IFERROR(VLOOKUP(D113,Inward!F:J,5,),"-")</f>
        <v>NA</v>
      </c>
      <c r="K113" s="85" t="s">
        <v>2331</v>
      </c>
      <c r="M113" s="86" t="s">
        <v>230</v>
      </c>
      <c r="N113" s="86" t="s">
        <v>2347</v>
      </c>
      <c r="O113" s="112" t="str">
        <f>IFERROR(VLOOKUP(Table2[[#This Row],[Lot No]],Inward!F:F,1,FALSE),"Lot Not Matching")</f>
        <v>-</v>
      </c>
    </row>
    <row r="114" spans="1:15" ht="30">
      <c r="A114" s="99">
        <v>113</v>
      </c>
      <c r="B114" s="100" t="str">
        <f>IFERROR(VLOOKUP(C114,'Product Master'!B:G,2,),"Enter Data in Product Master")</f>
        <v>Asus Prime Z370P LGA 1151</v>
      </c>
      <c r="C114" s="106" t="s">
        <v>559</v>
      </c>
      <c r="D114" s="105" t="s">
        <v>47</v>
      </c>
      <c r="E114" s="85">
        <v>43206</v>
      </c>
      <c r="F114" s="101" t="str">
        <f>IFERROR(VLOOKUP($C114,'Product Master'!B:G,3,),"-")</f>
        <v>NA</v>
      </c>
      <c r="G114" s="111">
        <f>IFERROR(VLOOKUP($C114,'Product Master'!B:G,4,),"-")</f>
        <v>1</v>
      </c>
      <c r="H114" s="24">
        <v>1</v>
      </c>
      <c r="I114" s="102" t="str">
        <f>IFERROR(VLOOKUP(D114,Inward!F:J,5,),"-")</f>
        <v>NA</v>
      </c>
      <c r="K114" s="85" t="s">
        <v>2331</v>
      </c>
      <c r="M114" s="86" t="s">
        <v>230</v>
      </c>
      <c r="N114" s="86" t="s">
        <v>2347</v>
      </c>
      <c r="O114" s="112" t="str">
        <f>IFERROR(VLOOKUP(Table2[[#This Row],[Lot No]],Inward!F:F,1,FALSE),"Lot Not Matching")</f>
        <v>-</v>
      </c>
    </row>
    <row r="115" spans="1:15" ht="75">
      <c r="A115" s="99">
        <v>114</v>
      </c>
      <c r="B115" s="100" t="str">
        <f>IFERROR(VLOOKUP(C115,'Product Master'!B:G,2,),"Enter Data in Product Master")</f>
        <v>Corsair Vengeance LPX 8 GB DDR4 D Ram 2666 MHz PC4-21300</v>
      </c>
      <c r="C115" s="106" t="s">
        <v>560</v>
      </c>
      <c r="D115" s="105" t="s">
        <v>47</v>
      </c>
      <c r="E115" s="85">
        <v>43206</v>
      </c>
      <c r="F115" s="101" t="str">
        <f>IFERROR(VLOOKUP($C115,'Product Master'!B:G,3,),"-")</f>
        <v>NA</v>
      </c>
      <c r="G115" s="111">
        <f>IFERROR(VLOOKUP($C115,'Product Master'!B:G,4,),"-")</f>
        <v>1</v>
      </c>
      <c r="H115" s="24">
        <v>1</v>
      </c>
      <c r="I115" s="102" t="str">
        <f>IFERROR(VLOOKUP(D115,Inward!F:J,5,),"-")</f>
        <v>NA</v>
      </c>
      <c r="K115" s="85" t="s">
        <v>2331</v>
      </c>
      <c r="M115" s="86" t="s">
        <v>230</v>
      </c>
      <c r="N115" s="86" t="s">
        <v>2347</v>
      </c>
      <c r="O115" s="112" t="str">
        <f>IFERROR(VLOOKUP(Table2[[#This Row],[Lot No]],Inward!F:F,1,FALSE),"Lot Not Matching")</f>
        <v>-</v>
      </c>
    </row>
    <row r="116" spans="1:15" ht="45">
      <c r="A116" s="99">
        <v>115</v>
      </c>
      <c r="B116" s="100" t="str">
        <f>IFERROR(VLOOKUP(C116,'Product Master'!B:G,2,),"Enter Data in Product Master")</f>
        <v>Samsung 960 Evo Series-250 GB Hard Disk</v>
      </c>
      <c r="C116" s="106" t="s">
        <v>561</v>
      </c>
      <c r="D116" s="105" t="s">
        <v>47</v>
      </c>
      <c r="E116" s="85">
        <v>43206</v>
      </c>
      <c r="F116" s="101" t="str">
        <f>IFERROR(VLOOKUP($C116,'Product Master'!B:G,3,),"-")</f>
        <v>NA</v>
      </c>
      <c r="G116" s="111">
        <f>IFERROR(VLOOKUP($C116,'Product Master'!B:G,4,),"-")</f>
        <v>1</v>
      </c>
      <c r="H116" s="24">
        <v>1</v>
      </c>
      <c r="I116" s="102" t="str">
        <f>IFERROR(VLOOKUP(D116,Inward!F:J,5,),"-")</f>
        <v>NA</v>
      </c>
      <c r="K116" s="85" t="s">
        <v>2331</v>
      </c>
      <c r="M116" s="86" t="s">
        <v>230</v>
      </c>
      <c r="N116" s="86" t="s">
        <v>2347</v>
      </c>
      <c r="O116" s="112" t="str">
        <f>IFERROR(VLOOKUP(Table2[[#This Row],[Lot No]],Inward!F:F,1,FALSE),"Lot Not Matching")</f>
        <v>-</v>
      </c>
    </row>
    <row r="117" spans="1:15" ht="45">
      <c r="A117" s="99">
        <v>116</v>
      </c>
      <c r="B117" s="100" t="str">
        <f>IFERROR(VLOOKUP(C117,'Product Master'!B:G,2,),"Enter Data in Product Master")</f>
        <v xml:space="preserve">Cooler Master Box Lite 5 CPU Case </v>
      </c>
      <c r="C117" s="106" t="s">
        <v>562</v>
      </c>
      <c r="D117" s="105" t="s">
        <v>47</v>
      </c>
      <c r="E117" s="85">
        <v>43206</v>
      </c>
      <c r="F117" s="101" t="str">
        <f>IFERROR(VLOOKUP($C117,'Product Master'!B:G,3,),"-")</f>
        <v>NA</v>
      </c>
      <c r="G117" s="111">
        <f>IFERROR(VLOOKUP($C117,'Product Master'!B:G,4,),"-")</f>
        <v>1</v>
      </c>
      <c r="H117" s="24">
        <v>1</v>
      </c>
      <c r="I117" s="102" t="str">
        <f>IFERROR(VLOOKUP(D117,Inward!F:J,5,),"-")</f>
        <v>NA</v>
      </c>
      <c r="K117" s="85" t="s">
        <v>2331</v>
      </c>
      <c r="M117" s="86" t="s">
        <v>230</v>
      </c>
      <c r="N117" s="86" t="s">
        <v>2347</v>
      </c>
      <c r="O117" s="112" t="str">
        <f>IFERROR(VLOOKUP(Table2[[#This Row],[Lot No]],Inward!F:F,1,FALSE),"Lot Not Matching")</f>
        <v>-</v>
      </c>
    </row>
    <row r="118" spans="1:15" ht="30">
      <c r="A118" s="99">
        <v>117</v>
      </c>
      <c r="B118" s="100" t="str">
        <f>IFERROR(VLOOKUP(C118,'Product Master'!B:G,2,),"Enter Data in Product Master")</f>
        <v xml:space="preserve">Antec BP450PS 450 Watt SMPS </v>
      </c>
      <c r="C118" s="106" t="s">
        <v>563</v>
      </c>
      <c r="D118" s="105" t="s">
        <v>47</v>
      </c>
      <c r="E118" s="85">
        <v>43206</v>
      </c>
      <c r="F118" s="101" t="str">
        <f>IFERROR(VLOOKUP($C118,'Product Master'!B:G,3,),"-")</f>
        <v>NA</v>
      </c>
      <c r="G118" s="111">
        <f>IFERROR(VLOOKUP($C118,'Product Master'!B:G,4,),"-")</f>
        <v>1</v>
      </c>
      <c r="H118" s="24">
        <v>1</v>
      </c>
      <c r="I118" s="102" t="str">
        <f>IFERROR(VLOOKUP(D118,Inward!F:J,5,),"-")</f>
        <v>NA</v>
      </c>
      <c r="K118" s="85" t="s">
        <v>2331</v>
      </c>
      <c r="M118" s="86" t="s">
        <v>230</v>
      </c>
      <c r="N118" s="86" t="s">
        <v>2347</v>
      </c>
      <c r="O118" s="112" t="str">
        <f>IFERROR(VLOOKUP(Table2[[#This Row],[Lot No]],Inward!F:F,1,FALSE),"Lot Not Matching")</f>
        <v>-</v>
      </c>
    </row>
    <row r="119" spans="1:15" ht="30">
      <c r="A119" s="99">
        <v>118</v>
      </c>
      <c r="B119" s="100" t="str">
        <f>IFERROR(VLOOKUP(C119,'Product Master'!B:G,2,),"Enter Data in Product Master")</f>
        <v>27 Inch HD LED (HP)</v>
      </c>
      <c r="C119" s="106" t="s">
        <v>564</v>
      </c>
      <c r="D119" s="105" t="s">
        <v>47</v>
      </c>
      <c r="E119" s="85">
        <v>43206</v>
      </c>
      <c r="F119" s="101" t="str">
        <f>IFERROR(VLOOKUP($C119,'Product Master'!B:G,3,),"-")</f>
        <v>NA</v>
      </c>
      <c r="G119" s="111">
        <f>IFERROR(VLOOKUP($C119,'Product Master'!B:G,4,),"-")</f>
        <v>1</v>
      </c>
      <c r="H119" s="24">
        <v>1</v>
      </c>
      <c r="I119" s="102" t="str">
        <f>IFERROR(VLOOKUP(D119,Inward!F:J,5,),"-")</f>
        <v>NA</v>
      </c>
      <c r="K119" s="85" t="s">
        <v>2331</v>
      </c>
      <c r="M119" s="86" t="s">
        <v>230</v>
      </c>
      <c r="N119" s="86" t="s">
        <v>2347</v>
      </c>
      <c r="O119" s="112" t="str">
        <f>IFERROR(VLOOKUP(Table2[[#This Row],[Lot No]],Inward!F:F,1,FALSE),"Lot Not Matching")</f>
        <v>-</v>
      </c>
    </row>
    <row r="120" spans="1:15" ht="15.75">
      <c r="A120" s="99">
        <v>119</v>
      </c>
      <c r="B120" s="100" t="str">
        <f>IFERROR(VLOOKUP(C120,'Product Master'!B:G,2,),"Enter Data in Product Master")</f>
        <v>E-Gel size select 2%</v>
      </c>
      <c r="C120" s="86" t="s">
        <v>63</v>
      </c>
      <c r="D120" s="105" t="s">
        <v>1379</v>
      </c>
      <c r="E120" s="85">
        <v>43206</v>
      </c>
      <c r="F120" s="101" t="str">
        <f>IFERROR(VLOOKUP($C120,'Product Master'!B:G,3,),"-")</f>
        <v>Pack</v>
      </c>
      <c r="G120" s="111" t="str">
        <f>IFERROR(VLOOKUP($C120,'Product Master'!B:G,4,),"-")</f>
        <v>10 Gels/Pack</v>
      </c>
      <c r="H120" s="24">
        <v>1</v>
      </c>
      <c r="I120" s="102">
        <f>IFERROR(VLOOKUP(D120,Inward!F:J,5,),"-")</f>
        <v>43445</v>
      </c>
      <c r="J120" s="85" t="s">
        <v>2267</v>
      </c>
      <c r="K120" s="85" t="s">
        <v>280</v>
      </c>
      <c r="M120" s="86" t="s">
        <v>230</v>
      </c>
      <c r="N120" s="86" t="s">
        <v>279</v>
      </c>
      <c r="O120" s="112" t="str">
        <f>IFERROR(VLOOKUP(Table2[[#This Row],[Lot No]],Inward!F:F,1,FALSE),"Lot Not Matching")</f>
        <v>2R120218</v>
      </c>
    </row>
    <row r="121" spans="1:15" ht="30">
      <c r="A121" s="99">
        <v>120</v>
      </c>
      <c r="B121" s="100" t="str">
        <f>IFERROR(VLOOKUP(C121,'Product Master'!B:G,2,),"Enter Data in Product Master")</f>
        <v xml:space="preserve">POP-7 (960) Performance optimized polymer </v>
      </c>
      <c r="C121" s="86">
        <v>4393713</v>
      </c>
      <c r="D121" s="86">
        <v>1802081</v>
      </c>
      <c r="E121" s="85">
        <v>43207</v>
      </c>
      <c r="F121" s="101" t="str">
        <f>IFERROR(VLOOKUP($C121,'Product Master'!B:G,3,),"-")</f>
        <v>Kit</v>
      </c>
      <c r="G121" s="111" t="str">
        <f>IFERROR(VLOOKUP($C121,'Product Master'!B:G,4,),"-")</f>
        <v>960 Rxns</v>
      </c>
      <c r="H121" s="24">
        <v>1</v>
      </c>
      <c r="I121" s="102">
        <f>IFERROR(VLOOKUP(D121,Inward!F:J,5,),"-")</f>
        <v>43380</v>
      </c>
      <c r="K121" s="85" t="s">
        <v>256</v>
      </c>
      <c r="M121" s="86" t="s">
        <v>230</v>
      </c>
      <c r="N121" s="86" t="s">
        <v>282</v>
      </c>
      <c r="O121" s="112">
        <f>IFERROR(VLOOKUP(Table2[[#This Row],[Lot No]],Inward!F:F,1,FALSE),"Lot Not Matching")</f>
        <v>1802081</v>
      </c>
    </row>
    <row r="122" spans="1:15">
      <c r="A122" s="99">
        <v>121</v>
      </c>
      <c r="B122" s="100" t="str">
        <f>IFERROR(VLOOKUP(C122,'Product Master'!B:G,2,),"Enter Data in Product Master")</f>
        <v>2-Propanol</v>
      </c>
      <c r="C122" s="86">
        <v>19516</v>
      </c>
      <c r="D122" s="86" t="s">
        <v>138</v>
      </c>
      <c r="E122" s="85">
        <v>43207</v>
      </c>
      <c r="F122" s="101" t="str">
        <f>IFERROR(VLOOKUP($C122,'Product Master'!B:G,3,),"-")</f>
        <v>Bottle</v>
      </c>
      <c r="G122" s="111" t="str">
        <f>IFERROR(VLOOKUP($C122,'Product Master'!B:G,4,),"-")</f>
        <v>500 ml</v>
      </c>
      <c r="H122" s="24">
        <v>3</v>
      </c>
      <c r="I122" s="102" t="str">
        <f>IFERROR(VLOOKUP(D122,Inward!F:J,5,),"-")</f>
        <v>NA</v>
      </c>
      <c r="K122" s="85" t="s">
        <v>273</v>
      </c>
      <c r="M122" s="86" t="s">
        <v>230</v>
      </c>
      <c r="N122" s="86" t="s">
        <v>285</v>
      </c>
      <c r="O122" s="112" t="str">
        <f>IFERROR(VLOOKUP(Table2[[#This Row],[Lot No]],Inward!F:F,1,FALSE),"Lot Not Matching")</f>
        <v>BCBV4036</v>
      </c>
    </row>
    <row r="123" spans="1:15">
      <c r="A123" s="99">
        <v>122</v>
      </c>
      <c r="B123" s="100" t="str">
        <f>IFERROR(VLOOKUP(C123,'Product Master'!B:G,2,),"Enter Data in Product Master")</f>
        <v xml:space="preserve">Cytokeratin 19 Antibody </v>
      </c>
      <c r="C123" s="86" t="s">
        <v>844</v>
      </c>
      <c r="D123" s="86" t="s">
        <v>1299</v>
      </c>
      <c r="E123" s="85">
        <v>43207</v>
      </c>
      <c r="F123" s="101" t="str">
        <f>IFERROR(VLOOKUP($C123,'Product Master'!B:G,3,),"-")</f>
        <v>-</v>
      </c>
      <c r="G123" s="111" t="str">
        <f>IFERROR(VLOOKUP($C123,'Product Master'!B:G,4,),"-")</f>
        <v>0.1 ml</v>
      </c>
      <c r="H123" s="24">
        <v>1</v>
      </c>
      <c r="I123" s="102">
        <f>IFERROR(VLOOKUP(D123,Inward!F:J,5,),"-")</f>
        <v>43556</v>
      </c>
      <c r="K123" s="85" t="s">
        <v>2329</v>
      </c>
      <c r="M123" s="86" t="s">
        <v>230</v>
      </c>
      <c r="N123" s="86" t="s">
        <v>2343</v>
      </c>
      <c r="O123" s="112" t="str">
        <f>IFERROR(VLOOKUP(Table2[[#This Row],[Lot No]],Inward!F:F,1,FALSE),"Lot Not Matching")</f>
        <v>/042717</v>
      </c>
    </row>
    <row r="124" spans="1:15" ht="45">
      <c r="A124" s="99">
        <v>123</v>
      </c>
      <c r="B124" s="100" t="str">
        <f>IFERROR(VLOOKUP(C124,'Product Master'!B:G,2,),"Enter Data in Product Master")</f>
        <v>Flex monoclonal  mouse anti-human gross cystic disease fluid protein-15</v>
      </c>
      <c r="C124" s="86" t="s">
        <v>943</v>
      </c>
      <c r="D124" s="86">
        <v>10129821</v>
      </c>
      <c r="E124" s="85">
        <v>43207</v>
      </c>
      <c r="F124" s="101" t="str">
        <f>IFERROR(VLOOKUP($C124,'Product Master'!B:G,3,),"-")</f>
        <v>-</v>
      </c>
      <c r="G124" s="111" t="str">
        <f>IFERROR(VLOOKUP($C124,'Product Master'!B:G,4,),"-")</f>
        <v>6ml</v>
      </c>
      <c r="H124" s="24">
        <v>1</v>
      </c>
      <c r="I124" s="102">
        <f>IFERROR(VLOOKUP(D124,Inward!F:J,5,),"-")</f>
        <v>43497</v>
      </c>
      <c r="K124" s="85" t="s">
        <v>2329</v>
      </c>
      <c r="M124" s="86" t="s">
        <v>230</v>
      </c>
      <c r="N124" s="86" t="s">
        <v>2343</v>
      </c>
      <c r="O124" s="112">
        <f>IFERROR(VLOOKUP(Table2[[#This Row],[Lot No]],Inward!F:F,1,FALSE),"Lot Not Matching")</f>
        <v>10129821</v>
      </c>
    </row>
    <row r="125" spans="1:15" ht="30">
      <c r="A125" s="99">
        <v>124</v>
      </c>
      <c r="B125" s="100" t="str">
        <f>IFERROR(VLOOKUP(C125,'Product Master'!B:G,2,),"Enter Data in Product Master")</f>
        <v>Dulbecco's Modified eagle medium</v>
      </c>
      <c r="C125" s="86" t="s">
        <v>54</v>
      </c>
      <c r="D125" s="86" t="s">
        <v>2193</v>
      </c>
      <c r="E125" s="85">
        <v>43207</v>
      </c>
      <c r="F125" s="101" t="str">
        <f>IFERROR(VLOOKUP($C125,'Product Master'!B:G,3,),"-")</f>
        <v>Pack</v>
      </c>
      <c r="G125" s="111" t="str">
        <f>IFERROR(VLOOKUP($C125,'Product Master'!B:G,4,),"-")</f>
        <v>100 ml*5</v>
      </c>
      <c r="H125" s="24">
        <v>1</v>
      </c>
      <c r="I125" s="102" t="str">
        <f>IFERROR(VLOOKUP(D125,Inward!F:J,5,),"-")</f>
        <v>-</v>
      </c>
      <c r="K125" s="85" t="s">
        <v>313</v>
      </c>
      <c r="M125" s="86" t="s">
        <v>230</v>
      </c>
      <c r="N125" s="86" t="s">
        <v>281</v>
      </c>
      <c r="O125" s="112" t="str">
        <f>IFERROR(VLOOKUP(Table2[[#This Row],[Lot No]],Inward!F:F,1,FALSE),"Lot Not Matching")</f>
        <v>Lot Not Matching</v>
      </c>
    </row>
    <row r="126" spans="1:15" ht="30">
      <c r="A126" s="99">
        <v>125</v>
      </c>
      <c r="B126" s="100" t="str">
        <f>IFERROR(VLOOKUP(C126,'Product Master'!B:G,2,),"Enter Data in Product Master")</f>
        <v xml:space="preserve">Nutrient Mixture F-12 Ham </v>
      </c>
      <c r="C126" s="86" t="s">
        <v>48</v>
      </c>
      <c r="D126" s="86" t="s">
        <v>227</v>
      </c>
      <c r="E126" s="85">
        <v>43207</v>
      </c>
      <c r="F126" s="101" t="str">
        <f>IFERROR(VLOOKUP($C126,'Product Master'!B:G,3,),"-")</f>
        <v>Pack</v>
      </c>
      <c r="G126" s="111" t="str">
        <f>IFERROR(VLOOKUP($C126,'Product Master'!B:G,4,),"-")</f>
        <v>500*6 ml</v>
      </c>
      <c r="H126" s="24">
        <v>1</v>
      </c>
      <c r="I126" s="102">
        <f>IFERROR(VLOOKUP(D126,Inward!F:J,5,),"-")</f>
        <v>43617</v>
      </c>
      <c r="K126" s="85" t="s">
        <v>313</v>
      </c>
      <c r="M126" s="86" t="s">
        <v>230</v>
      </c>
      <c r="N126" s="86" t="s">
        <v>281</v>
      </c>
      <c r="O126" s="112" t="str">
        <f>IFERROR(VLOOKUP(Table2[[#This Row],[Lot No]],Inward!F:F,1,FALSE),"Lot Not Matching")</f>
        <v>/0000320737</v>
      </c>
    </row>
    <row r="127" spans="1:15" ht="30">
      <c r="A127" s="99">
        <v>126</v>
      </c>
      <c r="B127" s="100" t="str">
        <f>IFERROR(VLOOKUP(C127,'Product Master'!B:G,2,),"Enter Data in Product Master")</f>
        <v>Fetal Bovine serum</v>
      </c>
      <c r="C127" s="86" t="s">
        <v>51</v>
      </c>
      <c r="D127" s="86" t="s">
        <v>125</v>
      </c>
      <c r="E127" s="85">
        <v>43207</v>
      </c>
      <c r="F127" s="101" t="str">
        <f>IFERROR(VLOOKUP($C127,'Product Master'!B:G,3,),"-")</f>
        <v>Bottle</v>
      </c>
      <c r="G127" s="111" t="str">
        <f>IFERROR(VLOOKUP($C127,'Product Master'!B:G,4,),"-")</f>
        <v>100 ml</v>
      </c>
      <c r="H127" s="24">
        <v>1</v>
      </c>
      <c r="I127" s="102">
        <f>IFERROR(VLOOKUP(D127,Inward!F:J,5,),"-")</f>
        <v>44440</v>
      </c>
      <c r="K127" s="85" t="s">
        <v>313</v>
      </c>
      <c r="M127" s="86" t="s">
        <v>230</v>
      </c>
      <c r="N127" s="86" t="s">
        <v>281</v>
      </c>
      <c r="O127" s="112" t="str">
        <f>IFERROR(VLOOKUP(Table2[[#This Row],[Lot No]],Inward!F:F,1,FALSE),"Lot Not Matching")</f>
        <v>/0000319768</v>
      </c>
    </row>
    <row r="128" spans="1:15" ht="30">
      <c r="A128" s="99">
        <v>127</v>
      </c>
      <c r="B128" s="100" t="str">
        <f>IFERROR(VLOOKUP(C128,'Product Master'!B:G,2,),"Enter Data in Product Master")</f>
        <v xml:space="preserve">50 Bp DNA ladder </v>
      </c>
      <c r="C128" s="86" t="s">
        <v>100</v>
      </c>
      <c r="D128" s="86" t="s">
        <v>2207</v>
      </c>
      <c r="E128" s="85">
        <v>43207</v>
      </c>
      <c r="F128" s="101" t="str">
        <f>IFERROR(VLOOKUP($C128,'Product Master'!B:G,3,),"-")</f>
        <v>Pack</v>
      </c>
      <c r="G128" s="111" t="str">
        <f>IFERROR(VLOOKUP($C128,'Product Master'!B:G,4,),"-")</f>
        <v>50 ug</v>
      </c>
      <c r="H128" s="24">
        <v>1</v>
      </c>
      <c r="I128" s="102" t="str">
        <f>IFERROR(VLOOKUP(D128,Inward!F:J,5,),"-")</f>
        <v>-</v>
      </c>
      <c r="J128" s="85" t="s">
        <v>2268</v>
      </c>
      <c r="K128" s="85" t="s">
        <v>2332</v>
      </c>
      <c r="M128" s="86" t="s">
        <v>230</v>
      </c>
      <c r="N128" s="86" t="s">
        <v>264</v>
      </c>
      <c r="O128" s="112" t="str">
        <f>IFERROR(VLOOKUP(Table2[[#This Row],[Lot No]],Inward!F:F,1,FALSE),"Lot Not Matching")</f>
        <v>Lot Not Matching</v>
      </c>
    </row>
    <row r="129" spans="1:15" ht="30">
      <c r="A129" s="99">
        <v>128</v>
      </c>
      <c r="B129" s="100" t="str">
        <f>IFERROR(VLOOKUP(C129,'Product Master'!B:G,2,),"Enter Data in Product Master")</f>
        <v>Dulbecco's Modified eagle medium</v>
      </c>
      <c r="C129" s="86" t="s">
        <v>54</v>
      </c>
      <c r="D129" s="86" t="s">
        <v>2193</v>
      </c>
      <c r="E129" s="85">
        <v>43208</v>
      </c>
      <c r="F129" s="101" t="str">
        <f>IFERROR(VLOOKUP($C129,'Product Master'!B:G,3,),"-")</f>
        <v>Pack</v>
      </c>
      <c r="G129" s="111" t="str">
        <f>IFERROR(VLOOKUP($C129,'Product Master'!B:G,4,),"-")</f>
        <v>100 ml*5</v>
      </c>
      <c r="H129" s="24">
        <v>4</v>
      </c>
      <c r="I129" s="102" t="str">
        <f>IFERROR(VLOOKUP(D129,Inward!F:J,5,),"-")</f>
        <v>-</v>
      </c>
      <c r="K129" s="85" t="s">
        <v>2324</v>
      </c>
      <c r="M129" s="86" t="s">
        <v>230</v>
      </c>
      <c r="N129" s="86" t="s">
        <v>2342</v>
      </c>
      <c r="O129" s="112" t="str">
        <f>IFERROR(VLOOKUP(Table2[[#This Row],[Lot No]],Inward!F:F,1,FALSE),"Lot Not Matching")</f>
        <v>Lot Not Matching</v>
      </c>
    </row>
    <row r="130" spans="1:15" ht="30">
      <c r="A130" s="99">
        <v>129</v>
      </c>
      <c r="B130" s="100" t="str">
        <f>IFERROR(VLOOKUP(C130,'Product Master'!B:G,2,),"Enter Data in Product Master")</f>
        <v xml:space="preserve">Nutrient Mixture F-12 Ham </v>
      </c>
      <c r="C130" s="86" t="s">
        <v>48</v>
      </c>
      <c r="D130" s="86" t="s">
        <v>227</v>
      </c>
      <c r="E130" s="85">
        <v>43208</v>
      </c>
      <c r="F130" s="101" t="str">
        <f>IFERROR(VLOOKUP($C130,'Product Master'!B:G,3,),"-")</f>
        <v>Pack</v>
      </c>
      <c r="G130" s="111" t="str">
        <f>IFERROR(VLOOKUP($C130,'Product Master'!B:G,4,),"-")</f>
        <v>500*6 ml</v>
      </c>
      <c r="H130" s="24">
        <v>2</v>
      </c>
      <c r="I130" s="102">
        <f>IFERROR(VLOOKUP(D130,Inward!F:J,5,),"-")</f>
        <v>43617</v>
      </c>
      <c r="K130" s="85" t="s">
        <v>2325</v>
      </c>
      <c r="M130" s="86" t="s">
        <v>230</v>
      </c>
      <c r="N130" s="86" t="s">
        <v>2342</v>
      </c>
      <c r="O130" s="112" t="str">
        <f>IFERROR(VLOOKUP(Table2[[#This Row],[Lot No]],Inward!F:F,1,FALSE),"Lot Not Matching")</f>
        <v>/0000320737</v>
      </c>
    </row>
    <row r="131" spans="1:15" ht="30">
      <c r="A131" s="99">
        <v>130</v>
      </c>
      <c r="B131" s="100" t="str">
        <f>IFERROR(VLOOKUP(C131,'Product Master'!B:G,2,),"Enter Data in Product Master")</f>
        <v>Trypsin EDTA Solution 1x</v>
      </c>
      <c r="C131" s="86" t="s">
        <v>50</v>
      </c>
      <c r="D131" s="86" t="s">
        <v>1370</v>
      </c>
      <c r="E131" s="85">
        <v>43208</v>
      </c>
      <c r="F131" s="101" t="str">
        <f>IFERROR(VLOOKUP($C131,'Product Master'!B:G,3,),"-")</f>
        <v>Pack</v>
      </c>
      <c r="G131" s="111" t="str">
        <f>IFERROR(VLOOKUP($C131,'Product Master'!B:G,4,),"-")</f>
        <v>100 ml*10</v>
      </c>
      <c r="H131" s="24">
        <v>2</v>
      </c>
      <c r="I131" s="102">
        <f>IFERROR(VLOOKUP(D131,Inward!F:J,5,),"-")</f>
        <v>43800</v>
      </c>
      <c r="K131" s="85" t="s">
        <v>2325</v>
      </c>
      <c r="M131" s="86" t="s">
        <v>230</v>
      </c>
      <c r="N131" s="86" t="s">
        <v>2342</v>
      </c>
      <c r="O131" s="112" t="str">
        <f>IFERROR(VLOOKUP(Table2[[#This Row],[Lot No]],Inward!F:F,1,FALSE),"Lot Not Matching")</f>
        <v>/0000321225</v>
      </c>
    </row>
    <row r="132" spans="1:15" ht="30">
      <c r="A132" s="99">
        <v>131</v>
      </c>
      <c r="B132" s="100" t="str">
        <f>IFERROR(VLOOKUP(C132,'Product Master'!B:G,2,),"Enter Data in Product Master")</f>
        <v xml:space="preserve">RPMI 1640 without phenol red </v>
      </c>
      <c r="C132" s="86" t="s">
        <v>56</v>
      </c>
      <c r="D132" s="86" t="s">
        <v>127</v>
      </c>
      <c r="E132" s="85">
        <v>43208</v>
      </c>
      <c r="F132" s="101" t="str">
        <f>IFERROR(VLOOKUP($C132,'Product Master'!B:G,3,),"-")</f>
        <v>Pack</v>
      </c>
      <c r="G132" s="111" t="str">
        <f>IFERROR(VLOOKUP($C132,'Product Master'!B:G,4,),"-")</f>
        <v>100 ml*5</v>
      </c>
      <c r="H132" s="24">
        <v>1</v>
      </c>
      <c r="I132" s="102" t="str">
        <f>IFERROR(VLOOKUP(D132,Inward!F:J,5,),"-")</f>
        <v>-</v>
      </c>
      <c r="K132" s="85" t="s">
        <v>2325</v>
      </c>
      <c r="M132" s="86" t="s">
        <v>230</v>
      </c>
      <c r="N132" s="86" t="s">
        <v>2342</v>
      </c>
      <c r="O132" s="112" t="str">
        <f>IFERROR(VLOOKUP(Table2[[#This Row],[Lot No]],Inward!F:F,1,FALSE),"Lot Not Matching")</f>
        <v>Lot Not Matching</v>
      </c>
    </row>
    <row r="133" spans="1:15" ht="30">
      <c r="A133" s="99">
        <v>132</v>
      </c>
      <c r="B133" s="100" t="str">
        <f>IFERROR(VLOOKUP(C133,'Product Master'!B:G,2,),"Enter Data in Product Master")</f>
        <v xml:space="preserve">BD Syringe 10 ml </v>
      </c>
      <c r="C133" s="86">
        <v>301001</v>
      </c>
      <c r="D133" s="86">
        <v>1703507</v>
      </c>
      <c r="E133" s="85">
        <v>43208</v>
      </c>
      <c r="F133" s="101" t="str">
        <f>IFERROR(VLOOKUP($C133,'Product Master'!B:G,3,),"-")</f>
        <v>-</v>
      </c>
      <c r="G133" s="111">
        <f>IFERROR(VLOOKUP($C133,'Product Master'!B:G,4,),"-")</f>
        <v>0</v>
      </c>
      <c r="H133" s="24">
        <v>100</v>
      </c>
      <c r="I133" s="102" t="str">
        <f>IFERROR(VLOOKUP(D133,Inward!F:J,5,),"-")</f>
        <v>-</v>
      </c>
      <c r="K133" s="85" t="s">
        <v>2325</v>
      </c>
      <c r="M133" s="86" t="s">
        <v>230</v>
      </c>
      <c r="N133" s="86" t="s">
        <v>2342</v>
      </c>
      <c r="O133" s="112" t="str">
        <f>IFERROR(VLOOKUP(Table2[[#This Row],[Lot No]],Inward!F:F,1,FALSE),"Lot Not Matching")</f>
        <v>Lot Not Matching</v>
      </c>
    </row>
    <row r="134" spans="1:15">
      <c r="A134" s="99">
        <v>133</v>
      </c>
      <c r="B134" s="100" t="str">
        <f>IFERROR(VLOOKUP(C134,'Product Master'!B:G,2,),"Enter Data in Product Master")</f>
        <v>Circulating Nucleic acid kit</v>
      </c>
      <c r="C134" s="86">
        <v>55114</v>
      </c>
      <c r="D134" s="86">
        <v>157056486</v>
      </c>
      <c r="E134" s="85">
        <v>43208</v>
      </c>
      <c r="F134" s="101" t="str">
        <f>IFERROR(VLOOKUP($C134,'Product Master'!B:G,3,),"-")</f>
        <v>Kit</v>
      </c>
      <c r="G134" s="111" t="str">
        <f>IFERROR(VLOOKUP($C134,'Product Master'!B:G,4,),"-")</f>
        <v>50 Rxns</v>
      </c>
      <c r="H134" s="24">
        <v>1</v>
      </c>
      <c r="I134" s="102">
        <f>IFERROR(VLOOKUP(D134,Inward!F:J,5,),"-")</f>
        <v>43628</v>
      </c>
      <c r="J134" s="85" t="s">
        <v>2269</v>
      </c>
      <c r="K134" s="85" t="s">
        <v>277</v>
      </c>
      <c r="M134" s="86" t="s">
        <v>230</v>
      </c>
      <c r="N134" s="86" t="s">
        <v>284</v>
      </c>
      <c r="O134" s="112">
        <f>IFERROR(VLOOKUP(Table2[[#This Row],[Lot No]],Inward!F:F,1,FALSE),"Lot Not Matching")</f>
        <v>157056486</v>
      </c>
    </row>
    <row r="135" spans="1:15">
      <c r="A135" s="99">
        <v>134</v>
      </c>
      <c r="B135" s="100" t="str">
        <f>IFERROR(VLOOKUP(C135,'Product Master'!B:G,2,),"Enter Data in Product Master")</f>
        <v>i. Mini spin column</v>
      </c>
      <c r="C135" s="86" t="s">
        <v>357</v>
      </c>
      <c r="D135" s="86">
        <v>157047931</v>
      </c>
      <c r="E135" s="85">
        <v>43208</v>
      </c>
      <c r="F135" s="101" t="str">
        <f>IFERROR(VLOOKUP($C135,'Product Master'!B:G,3,),"-")</f>
        <v>-</v>
      </c>
      <c r="G135" s="111" t="str">
        <f>IFERROR(VLOOKUP($C135,'Product Master'!B:G,4,),"-")</f>
        <v>50 column</v>
      </c>
      <c r="H135" s="24">
        <v>1</v>
      </c>
      <c r="I135" s="102" t="str">
        <f>IFERROR(VLOOKUP(D135,Inward!F:J,5,),"-")</f>
        <v>NA</v>
      </c>
      <c r="K135" s="85" t="s">
        <v>277</v>
      </c>
      <c r="M135" s="86" t="s">
        <v>230</v>
      </c>
      <c r="N135" s="86" t="s">
        <v>284</v>
      </c>
      <c r="O135" s="112">
        <f>IFERROR(VLOOKUP(Table2[[#This Row],[Lot No]],Inward!F:F,1,FALSE),"Lot Not Matching")</f>
        <v>157047931</v>
      </c>
    </row>
    <row r="136" spans="1:15">
      <c r="A136" s="99">
        <v>135</v>
      </c>
      <c r="B136" s="100" t="str">
        <f>IFERROR(VLOOKUP(C136,'Product Master'!B:G,2,),"Enter Data in Product Master")</f>
        <v>2-Propanol</v>
      </c>
      <c r="C136" s="86">
        <v>19516</v>
      </c>
      <c r="D136" s="86" t="s">
        <v>138</v>
      </c>
      <c r="E136" s="85">
        <v>43208</v>
      </c>
      <c r="F136" s="101" t="str">
        <f>IFERROR(VLOOKUP($C136,'Product Master'!B:G,3,),"-")</f>
        <v>Bottle</v>
      </c>
      <c r="G136" s="111" t="str">
        <f>IFERROR(VLOOKUP($C136,'Product Master'!B:G,4,),"-")</f>
        <v>500 ml</v>
      </c>
      <c r="H136" s="24">
        <v>1</v>
      </c>
      <c r="I136" s="102" t="str">
        <f>IFERROR(VLOOKUP(D136,Inward!F:J,5,),"-")</f>
        <v>NA</v>
      </c>
      <c r="K136" s="85" t="s">
        <v>277</v>
      </c>
      <c r="M136" s="86" t="s">
        <v>230</v>
      </c>
      <c r="N136" s="86" t="s">
        <v>284</v>
      </c>
      <c r="O136" s="112" t="str">
        <f>IFERROR(VLOOKUP(Table2[[#This Row],[Lot No]],Inward!F:F,1,FALSE),"Lot Not Matching")</f>
        <v>BCBV4036</v>
      </c>
    </row>
    <row r="137" spans="1:15" ht="30">
      <c r="A137" s="99">
        <v>136</v>
      </c>
      <c r="B137" s="100" t="str">
        <f>IFERROR(VLOOKUP(C137,'Product Master'!B:G,2,),"Enter Data in Product Master")</f>
        <v>Purelink Genomic DNA mini kit</v>
      </c>
      <c r="C137" s="86" t="s">
        <v>74</v>
      </c>
      <c r="D137" s="86">
        <v>1910079</v>
      </c>
      <c r="E137" s="85">
        <v>43208</v>
      </c>
      <c r="F137" s="101" t="str">
        <f>IFERROR(VLOOKUP($C137,'Product Master'!B:G,3,),"-")</f>
        <v>Kit</v>
      </c>
      <c r="G137" s="111" t="str">
        <f>IFERROR(VLOOKUP($C137,'Product Master'!B:G,4,),"-")</f>
        <v>250 Rxns</v>
      </c>
      <c r="H137" s="24">
        <v>1</v>
      </c>
      <c r="I137" s="102" t="str">
        <f>IFERROR(VLOOKUP(D137,Inward!F:J,5,),"-")</f>
        <v>-</v>
      </c>
      <c r="J137" s="85" t="s">
        <v>2270</v>
      </c>
      <c r="K137" s="85" t="s">
        <v>256</v>
      </c>
      <c r="M137" s="86" t="s">
        <v>230</v>
      </c>
      <c r="N137" s="86" t="s">
        <v>292</v>
      </c>
      <c r="O137" s="112" t="str">
        <f>IFERROR(VLOOKUP(Table2[[#This Row],[Lot No]],Inward!F:F,1,FALSE),"Lot Not Matching")</f>
        <v>Lot Not Matching</v>
      </c>
    </row>
    <row r="138" spans="1:15" ht="30">
      <c r="A138" s="99">
        <v>137</v>
      </c>
      <c r="B138" s="100" t="str">
        <f>IFERROR(VLOOKUP(C138,'Product Master'!B:G,2,),"Enter Data in Product Master")</f>
        <v>Absolute Ethanol</v>
      </c>
      <c r="C138" s="86" t="s">
        <v>65</v>
      </c>
      <c r="D138" s="86" t="s">
        <v>308</v>
      </c>
      <c r="E138" s="85">
        <v>43208</v>
      </c>
      <c r="F138" s="101" t="str">
        <f>IFERROR(VLOOKUP($C138,'Product Master'!B:G,3,),"-")</f>
        <v>Bottle</v>
      </c>
      <c r="G138" s="111" t="str">
        <f>IFERROR(VLOOKUP($C138,'Product Master'!B:G,4,),"-")</f>
        <v>500 ml</v>
      </c>
      <c r="H138" s="24">
        <v>1</v>
      </c>
      <c r="I138" s="102" t="str">
        <f>IFERROR(VLOOKUP(D138,Inward!F:J,5,),"-")</f>
        <v>-</v>
      </c>
      <c r="K138" s="85" t="s">
        <v>256</v>
      </c>
      <c r="M138" s="86" t="s">
        <v>230</v>
      </c>
      <c r="N138" s="86" t="s">
        <v>292</v>
      </c>
      <c r="O138" s="112" t="str">
        <f>IFERROR(VLOOKUP(Table2[[#This Row],[Lot No]],Inward!F:F,1,FALSE),"Lot Not Matching")</f>
        <v>Lot Not Matching</v>
      </c>
    </row>
    <row r="139" spans="1:15" ht="30">
      <c r="A139" s="99">
        <v>138</v>
      </c>
      <c r="B139" s="100" t="str">
        <f>IFERROR(VLOOKUP(C139,'Product Master'!B:G,2,),"Enter Data in Product Master")</f>
        <v xml:space="preserve">RNA Urinary Bladder </v>
      </c>
      <c r="C139" s="86" t="s">
        <v>858</v>
      </c>
      <c r="D139" s="86" t="s">
        <v>2208</v>
      </c>
      <c r="E139" s="85">
        <v>43208</v>
      </c>
      <c r="F139" s="101" t="str">
        <f>IFERROR(VLOOKUP($C139,'Product Master'!B:G,3,),"-")</f>
        <v>Vial</v>
      </c>
      <c r="G139" s="111" t="str">
        <f>IFERROR(VLOOKUP($C139,'Product Master'!B:G,4,),"-")</f>
        <v>5 ug</v>
      </c>
      <c r="H139" s="24">
        <v>1</v>
      </c>
      <c r="I139" s="102" t="str">
        <f>IFERROR(VLOOKUP(D139,Inward!F:J,5,),"-")</f>
        <v>-</v>
      </c>
      <c r="K139" s="85" t="s">
        <v>256</v>
      </c>
      <c r="M139" s="86" t="s">
        <v>230</v>
      </c>
      <c r="N139" s="86" t="s">
        <v>264</v>
      </c>
      <c r="O139" s="112" t="str">
        <f>IFERROR(VLOOKUP(Table2[[#This Row],[Lot No]],Inward!F:F,1,FALSE),"Lot Not Matching")</f>
        <v>Lot Not Matching</v>
      </c>
    </row>
    <row r="140" spans="1:15">
      <c r="A140" s="99">
        <v>139</v>
      </c>
      <c r="B140" s="100" t="str">
        <f>IFERROR(VLOOKUP(C140,'Product Master'!B:G,2,),"Enter Data in Product Master")</f>
        <v xml:space="preserve">Cervix Within normal limits </v>
      </c>
      <c r="C140" s="86" t="s">
        <v>856</v>
      </c>
      <c r="D140" s="86" t="s">
        <v>1316</v>
      </c>
      <c r="E140" s="85">
        <v>43208</v>
      </c>
      <c r="F140" s="101" t="str">
        <f>IFERROR(VLOOKUP($C140,'Product Master'!B:G,3,),"-")</f>
        <v>-</v>
      </c>
      <c r="G140" s="111" t="str">
        <f>IFERROR(VLOOKUP($C140,'Product Master'!B:G,4,),"-")</f>
        <v>12 ul</v>
      </c>
      <c r="H140" s="24">
        <v>1</v>
      </c>
      <c r="I140" s="102" t="str">
        <f>IFERROR(VLOOKUP(D140,Inward!F:J,5,),"-")</f>
        <v>NA</v>
      </c>
      <c r="K140" s="85" t="s">
        <v>256</v>
      </c>
      <c r="M140" s="86" t="s">
        <v>230</v>
      </c>
      <c r="N140" s="86" t="s">
        <v>264</v>
      </c>
      <c r="O140" s="112" t="str">
        <f>IFERROR(VLOOKUP(Table2[[#This Row],[Lot No]],Inward!F:F,1,FALSE),"Lot Not Matching")</f>
        <v>SR117582</v>
      </c>
    </row>
    <row r="141" spans="1:15" ht="30">
      <c r="A141" s="99">
        <v>140</v>
      </c>
      <c r="B141" s="100" t="str">
        <f>IFERROR(VLOOKUP(C141,'Product Master'!B:G,2,),"Enter Data in Product Master")</f>
        <v>Flex monoclonal mouse anti-human CD138</v>
      </c>
      <c r="C141" s="105" t="s">
        <v>1010</v>
      </c>
      <c r="D141" s="109">
        <v>20049871</v>
      </c>
      <c r="E141" s="85">
        <v>43209</v>
      </c>
      <c r="F141" s="101" t="str">
        <f>IFERROR(VLOOKUP($C141,'Product Master'!B:G,3,),"-")</f>
        <v>-</v>
      </c>
      <c r="G141" s="111" t="str">
        <f>IFERROR(VLOOKUP($C141,'Product Master'!B:G,4,),"-")</f>
        <v>6ml</v>
      </c>
      <c r="H141" s="24">
        <v>1</v>
      </c>
      <c r="I141" s="102">
        <f>IFERROR(VLOOKUP(D141,Inward!F:J,5,),"-")</f>
        <v>43647</v>
      </c>
      <c r="K141" s="85" t="s">
        <v>273</v>
      </c>
      <c r="M141" s="86" t="s">
        <v>230</v>
      </c>
      <c r="N141" s="86" t="s">
        <v>2343</v>
      </c>
      <c r="O141" s="112">
        <f>IFERROR(VLOOKUP(Table2[[#This Row],[Lot No]],Inward!F:F,1,FALSE),"Lot Not Matching")</f>
        <v>20049871</v>
      </c>
    </row>
    <row r="142" spans="1:15" ht="30">
      <c r="A142" s="99">
        <v>141</v>
      </c>
      <c r="B142" s="100" t="str">
        <f>IFERROR(VLOOKUP(C142,'Product Master'!B:G,2,),"Enter Data in Product Master")</f>
        <v>Flex monoclonal mouse anti-human Mum1 protein</v>
      </c>
      <c r="C142" s="105" t="s">
        <v>1014</v>
      </c>
      <c r="D142" s="109">
        <v>20049908</v>
      </c>
      <c r="E142" s="85">
        <v>43209</v>
      </c>
      <c r="F142" s="101" t="str">
        <f>IFERROR(VLOOKUP($C142,'Product Master'!B:G,3,),"-")</f>
        <v>-</v>
      </c>
      <c r="G142" s="111" t="str">
        <f>IFERROR(VLOOKUP($C142,'Product Master'!B:G,4,),"-")</f>
        <v>6ml</v>
      </c>
      <c r="H142" s="24">
        <v>1</v>
      </c>
      <c r="I142" s="102">
        <f>IFERROR(VLOOKUP(D142,Inward!F:J,5,),"-")</f>
        <v>43647</v>
      </c>
      <c r="K142" s="85" t="s">
        <v>273</v>
      </c>
      <c r="M142" s="86" t="s">
        <v>230</v>
      </c>
      <c r="N142" s="86" t="s">
        <v>2343</v>
      </c>
      <c r="O142" s="112">
        <f>IFERROR(VLOOKUP(Table2[[#This Row],[Lot No]],Inward!F:F,1,FALSE),"Lot Not Matching")</f>
        <v>20049908</v>
      </c>
    </row>
    <row r="143" spans="1:15" ht="30">
      <c r="A143" s="99">
        <v>142</v>
      </c>
      <c r="B143" s="100" t="str">
        <f>IFERROR(VLOOKUP(C143,'Product Master'!B:G,2,),"Enter Data in Product Master")</f>
        <v>Syringe-driven Filters 0.45 um</v>
      </c>
      <c r="C143" s="24" t="s">
        <v>94</v>
      </c>
      <c r="D143" s="46" t="s">
        <v>143</v>
      </c>
      <c r="E143" s="85">
        <v>43209</v>
      </c>
      <c r="F143" s="101" t="str">
        <f>IFERROR(VLOOKUP($C143,'Product Master'!B:G,3,),"-")</f>
        <v>Pack</v>
      </c>
      <c r="G143" s="111" t="str">
        <f>IFERROR(VLOOKUP($C143,'Product Master'!B:G,4,),"-")</f>
        <v>1 No</v>
      </c>
      <c r="H143" s="24">
        <v>60</v>
      </c>
      <c r="I143" s="102" t="str">
        <f>IFERROR(VLOOKUP(D143,Inward!F:J,5,),"-")</f>
        <v>NA</v>
      </c>
      <c r="K143" s="85" t="s">
        <v>256</v>
      </c>
      <c r="M143" s="86" t="s">
        <v>230</v>
      </c>
      <c r="N143" s="86" t="s">
        <v>312</v>
      </c>
      <c r="O143" s="112" t="str">
        <f>IFERROR(VLOOKUP(Table2[[#This Row],[Lot No]],Inward!F:F,1,FALSE),"Lot Not Matching")</f>
        <v>/0000309053</v>
      </c>
    </row>
    <row r="144" spans="1:15" ht="30">
      <c r="A144" s="99">
        <v>143</v>
      </c>
      <c r="B144" s="100" t="str">
        <f>IFERROR(VLOOKUP(C144,'Product Master'!B:G,2,),"Enter Data in Product Master")</f>
        <v xml:space="preserve">MicroAmp optical 8 cap strips </v>
      </c>
      <c r="C144" s="86">
        <v>4323032</v>
      </c>
      <c r="D144" s="86" t="s">
        <v>2209</v>
      </c>
      <c r="E144" s="85">
        <v>43209</v>
      </c>
      <c r="F144" s="101" t="str">
        <f>IFERROR(VLOOKUP($C144,'Product Master'!B:G,3,),"-")</f>
        <v>-</v>
      </c>
      <c r="G144" s="111">
        <f>IFERROR(VLOOKUP($C144,'Product Master'!B:G,4,),"-")</f>
        <v>0</v>
      </c>
      <c r="H144" s="24">
        <v>1</v>
      </c>
      <c r="I144" s="102" t="str">
        <f>IFERROR(VLOOKUP(D144,Inward!F:J,5,),"-")</f>
        <v>-</v>
      </c>
      <c r="K144" s="85" t="s">
        <v>256</v>
      </c>
      <c r="M144" s="86" t="s">
        <v>230</v>
      </c>
      <c r="N144" s="86" t="s">
        <v>2346</v>
      </c>
      <c r="O144" s="112" t="str">
        <f>IFERROR(VLOOKUP(Table2[[#This Row],[Lot No]],Inward!F:F,1,FALSE),"Lot Not Matching")</f>
        <v>Lot Not Matching</v>
      </c>
    </row>
    <row r="145" spans="1:15" ht="30">
      <c r="A145" s="99">
        <v>144</v>
      </c>
      <c r="B145" s="100" t="str">
        <f>IFERROR(VLOOKUP(C145,'Product Master'!B:G,2,),"Enter Data in Product Master")</f>
        <v>MicroAmp fast 8-tube strip 0.1 ml</v>
      </c>
      <c r="C145" s="86">
        <v>4358293</v>
      </c>
      <c r="D145" s="86" t="s">
        <v>2210</v>
      </c>
      <c r="E145" s="85">
        <v>43209</v>
      </c>
      <c r="F145" s="101" t="str">
        <f>IFERROR(VLOOKUP($C145,'Product Master'!B:G,3,),"-")</f>
        <v>-</v>
      </c>
      <c r="G145" s="111" t="str">
        <f>IFERROR(VLOOKUP($C145,'Product Master'!B:G,4,),"-")</f>
        <v>125 Strips</v>
      </c>
      <c r="H145" s="24">
        <v>1</v>
      </c>
      <c r="I145" s="102" t="str">
        <f>IFERROR(VLOOKUP(D145,Inward!F:J,5,),"-")</f>
        <v>-</v>
      </c>
      <c r="K145" s="85" t="s">
        <v>256</v>
      </c>
      <c r="M145" s="86" t="s">
        <v>230</v>
      </c>
      <c r="N145" s="86" t="s">
        <v>2346</v>
      </c>
      <c r="O145" s="112" t="str">
        <f>IFERROR(VLOOKUP(Table2[[#This Row],[Lot No]],Inward!F:F,1,FALSE),"Lot Not Matching")</f>
        <v>Lot Not Matching</v>
      </c>
    </row>
    <row r="146" spans="1:15" ht="30">
      <c r="A146" s="99">
        <v>145</v>
      </c>
      <c r="B146" s="100" t="str">
        <f>IFERROR(VLOOKUP(C146,'Product Master'!B:G,2,),"Enter Data in Product Master")</f>
        <v>0.2 ml 8- strips PCR tubes with caps</v>
      </c>
      <c r="C146" s="86" t="s">
        <v>779</v>
      </c>
      <c r="D146" s="86" t="s">
        <v>2211</v>
      </c>
      <c r="E146" s="85">
        <v>43209</v>
      </c>
      <c r="F146" s="101" t="str">
        <f>IFERROR(VLOOKUP($C146,'Product Master'!B:G,3,),"-")</f>
        <v>-</v>
      </c>
      <c r="G146" s="111" t="str">
        <f>IFERROR(VLOOKUP($C146,'Product Master'!B:G,4,),"-")</f>
        <v>125 Strips</v>
      </c>
      <c r="H146" s="24">
        <v>1</v>
      </c>
      <c r="I146" s="102" t="str">
        <f>IFERROR(VLOOKUP(D146,Inward!F:J,5,),"-")</f>
        <v>-</v>
      </c>
      <c r="K146" s="85" t="s">
        <v>256</v>
      </c>
      <c r="M146" s="86" t="s">
        <v>230</v>
      </c>
      <c r="N146" s="86" t="s">
        <v>2346</v>
      </c>
      <c r="O146" s="112" t="str">
        <f>IFERROR(VLOOKUP(Table2[[#This Row],[Lot No]],Inward!F:F,1,FALSE),"Lot Not Matching")</f>
        <v>Lot Not Matching</v>
      </c>
    </row>
    <row r="147" spans="1:15" ht="30">
      <c r="A147" s="99">
        <v>146</v>
      </c>
      <c r="B147" s="100" t="str">
        <f>IFERROR(VLOOKUP(C147,'Product Master'!B:G,2,),"Enter Data in Product Master")</f>
        <v xml:space="preserve">D.P.X Mountant </v>
      </c>
      <c r="C147" s="86">
        <v>18404</v>
      </c>
      <c r="D147" s="86">
        <v>1466401016</v>
      </c>
      <c r="E147" s="85">
        <v>43209</v>
      </c>
      <c r="F147" s="101" t="str">
        <f>IFERROR(VLOOKUP($C147,'Product Master'!B:G,3,),"-")</f>
        <v>-</v>
      </c>
      <c r="G147" s="111">
        <f>IFERROR(VLOOKUP($C147,'Product Master'!B:G,4,),"-")</f>
        <v>0</v>
      </c>
      <c r="H147" s="24">
        <v>2</v>
      </c>
      <c r="I147" s="102" t="str">
        <f>IFERROR(VLOOKUP(D147,Inward!F:J,5,),"-")</f>
        <v>-</v>
      </c>
      <c r="K147" s="85" t="s">
        <v>2333</v>
      </c>
      <c r="M147" s="86" t="s">
        <v>230</v>
      </c>
      <c r="N147" s="86" t="s">
        <v>274</v>
      </c>
      <c r="O147" s="112" t="str">
        <f>IFERROR(VLOOKUP(Table2[[#This Row],[Lot No]],Inward!F:F,1,FALSE),"Lot Not Matching")</f>
        <v>Lot Not Matching</v>
      </c>
    </row>
    <row r="148" spans="1:15" ht="30">
      <c r="A148" s="99">
        <v>147</v>
      </c>
      <c r="B148" s="100" t="str">
        <f>IFERROR(VLOOKUP(C148,'Product Master'!B:G,2,),"Enter Data in Product Master")</f>
        <v>MicroAmp fast 96 well reaction plate 0.1 ml</v>
      </c>
      <c r="C148" s="86">
        <v>4346907</v>
      </c>
      <c r="D148" s="86" t="s">
        <v>2212</v>
      </c>
      <c r="E148" s="85">
        <v>43209</v>
      </c>
      <c r="F148" s="101" t="str">
        <f>IFERROR(VLOOKUP($C148,'Product Master'!B:G,3,),"-")</f>
        <v>Pack</v>
      </c>
      <c r="G148" s="111" t="str">
        <f>IFERROR(VLOOKUP($C148,'Product Master'!B:G,4,),"-")</f>
        <v>10 Plates</v>
      </c>
      <c r="H148" s="24">
        <v>1</v>
      </c>
      <c r="I148" s="102" t="str">
        <f>IFERROR(VLOOKUP(D148,Inward!F:J,5,),"-")</f>
        <v>-</v>
      </c>
      <c r="K148" s="85" t="s">
        <v>256</v>
      </c>
      <c r="M148" s="86" t="s">
        <v>230</v>
      </c>
      <c r="N148" s="86" t="s">
        <v>257</v>
      </c>
      <c r="O148" s="112" t="str">
        <f>IFERROR(VLOOKUP(Table2[[#This Row],[Lot No]],Inward!F:F,1,FALSE),"Lot Not Matching")</f>
        <v>Lot Not Matching</v>
      </c>
    </row>
    <row r="149" spans="1:15" ht="30">
      <c r="A149" s="99">
        <v>148</v>
      </c>
      <c r="B149" s="100" t="str">
        <f>IFERROR(VLOOKUP(C149,'Product Master'!B:G,2,),"Enter Data in Product Master")</f>
        <v>EK1 salsa MLPA reagent kit (SR.MRCH-89584)</v>
      </c>
      <c r="C149" s="86" t="s">
        <v>2145</v>
      </c>
      <c r="D149" s="86" t="s">
        <v>47</v>
      </c>
      <c r="E149" s="85">
        <v>43209</v>
      </c>
      <c r="F149" s="101" t="str">
        <f>IFERROR(VLOOKUP($C149,'Product Master'!B:G,3,),"-")</f>
        <v>-</v>
      </c>
      <c r="G149" s="111">
        <f>IFERROR(VLOOKUP($C149,'Product Master'!B:G,4,),"-")</f>
        <v>0</v>
      </c>
      <c r="H149" s="24">
        <v>1</v>
      </c>
      <c r="I149" s="102" t="str">
        <f>IFERROR(VLOOKUP(D149,Inward!F:J,5,),"-")</f>
        <v>NA</v>
      </c>
      <c r="K149" s="85" t="s">
        <v>256</v>
      </c>
      <c r="M149" s="86" t="s">
        <v>230</v>
      </c>
      <c r="N149" s="86" t="s">
        <v>2346</v>
      </c>
      <c r="O149" s="112" t="str">
        <f>IFERROR(VLOOKUP(Table2[[#This Row],[Lot No]],Inward!F:F,1,FALSE),"Lot Not Matching")</f>
        <v>-</v>
      </c>
    </row>
    <row r="150" spans="1:15" ht="30">
      <c r="A150" s="99">
        <v>149</v>
      </c>
      <c r="B150" s="100" t="str">
        <f>IFERROR(VLOOKUP(C150,'Product Master'!B:G,2,),"Enter Data in Product Master")</f>
        <v>Salsa MLPA P002 BRCA1 Probemix</v>
      </c>
      <c r="C150" s="86" t="s">
        <v>2147</v>
      </c>
      <c r="D150" s="86" t="s">
        <v>2213</v>
      </c>
      <c r="E150" s="85">
        <v>43209</v>
      </c>
      <c r="F150" s="101" t="str">
        <f>IFERROR(VLOOKUP($C150,'Product Master'!B:G,3,),"-")</f>
        <v>-</v>
      </c>
      <c r="G150" s="111">
        <f>IFERROR(VLOOKUP($C150,'Product Master'!B:G,4,),"-")</f>
        <v>0</v>
      </c>
      <c r="H150" s="24">
        <v>1</v>
      </c>
      <c r="I150" s="102" t="str">
        <f>IFERROR(VLOOKUP(D150,Inward!F:J,5,),"-")</f>
        <v>-</v>
      </c>
      <c r="K150" s="85" t="s">
        <v>256</v>
      </c>
      <c r="M150" s="86" t="s">
        <v>230</v>
      </c>
      <c r="N150" s="86" t="s">
        <v>2346</v>
      </c>
      <c r="O150" s="112" t="str">
        <f>IFERROR(VLOOKUP(Table2[[#This Row],[Lot No]],Inward!F:F,1,FALSE),"Lot Not Matching")</f>
        <v>Lot Not Matching</v>
      </c>
    </row>
    <row r="151" spans="1:15" ht="30">
      <c r="A151" s="99">
        <v>150</v>
      </c>
      <c r="B151" s="100" t="str">
        <f>IFERROR(VLOOKUP(C151,'Product Master'!B:G,2,),"Enter Data in Product Master")</f>
        <v>Salsa MLPA P090 BRCA2 Probemix</v>
      </c>
      <c r="C151" s="86" t="s">
        <v>2148</v>
      </c>
      <c r="D151" s="86" t="s">
        <v>2214</v>
      </c>
      <c r="E151" s="85">
        <v>43209</v>
      </c>
      <c r="F151" s="101" t="str">
        <f>IFERROR(VLOOKUP($C151,'Product Master'!B:G,3,),"-")</f>
        <v>-</v>
      </c>
      <c r="G151" s="111">
        <f>IFERROR(VLOOKUP($C151,'Product Master'!B:G,4,),"-")</f>
        <v>0</v>
      </c>
      <c r="H151" s="24">
        <v>1</v>
      </c>
      <c r="I151" s="102" t="str">
        <f>IFERROR(VLOOKUP(D151,Inward!F:J,5,),"-")</f>
        <v>-</v>
      </c>
      <c r="K151" s="85" t="s">
        <v>256</v>
      </c>
      <c r="M151" s="86" t="s">
        <v>230</v>
      </c>
      <c r="N151" s="86" t="s">
        <v>2346</v>
      </c>
      <c r="O151" s="112" t="str">
        <f>IFERROR(VLOOKUP(Table2[[#This Row],[Lot No]],Inward!F:F,1,FALSE),"Lot Not Matching")</f>
        <v>Lot Not Matching</v>
      </c>
    </row>
    <row r="152" spans="1:15">
      <c r="A152" s="99">
        <v>151</v>
      </c>
      <c r="B152" s="100" t="str">
        <f>IFERROR(VLOOKUP(C152,'Product Master'!B:G,2,),"Enter Data in Product Master")</f>
        <v xml:space="preserve">Ion PI HI-Q OT2 200 kit (8 rxn) </v>
      </c>
      <c r="C152" s="86" t="s">
        <v>76</v>
      </c>
      <c r="D152" s="86" t="s">
        <v>47</v>
      </c>
      <c r="E152" s="85">
        <v>43209</v>
      </c>
      <c r="F152" s="101" t="str">
        <f>IFERROR(VLOOKUP($C152,'Product Master'!B:G,3,),"-")</f>
        <v>Kit</v>
      </c>
      <c r="G152" s="111" t="str">
        <f>IFERROR(VLOOKUP($C152,'Product Master'!B:G,4,),"-")</f>
        <v>8 Rxns</v>
      </c>
      <c r="H152" s="24">
        <v>1</v>
      </c>
      <c r="I152" s="102" t="str">
        <f>IFERROR(VLOOKUP(D152,Inward!F:J,5,),"-")</f>
        <v>NA</v>
      </c>
      <c r="J152" s="85" t="s">
        <v>2271</v>
      </c>
      <c r="K152" s="85" t="s">
        <v>299</v>
      </c>
      <c r="M152" s="86" t="s">
        <v>230</v>
      </c>
      <c r="N152" s="86" t="s">
        <v>2345</v>
      </c>
      <c r="O152" s="112" t="str">
        <f>IFERROR(VLOOKUP(Table2[[#This Row],[Lot No]],Inward!F:F,1,FALSE),"Lot Not Matching")</f>
        <v>-</v>
      </c>
    </row>
    <row r="153" spans="1:15" ht="30">
      <c r="A153" s="99">
        <v>152</v>
      </c>
      <c r="B153" s="100" t="str">
        <f>IFERROR(VLOOKUP(C153,'Product Master'!B:G,2,),"Enter Data in Product Master")</f>
        <v>i) Ion PI one touch 2 supplies</v>
      </c>
      <c r="C153" s="86" t="s">
        <v>77</v>
      </c>
      <c r="D153" s="86">
        <v>191177</v>
      </c>
      <c r="E153" s="85">
        <v>43209</v>
      </c>
      <c r="F153" s="101" t="str">
        <f>IFERROR(VLOOKUP($C153,'Product Master'!B:G,3,),"-")</f>
        <v>Kit</v>
      </c>
      <c r="G153" s="111" t="str">
        <f>IFERROR(VLOOKUP($C153,'Product Master'!B:G,4,),"-")</f>
        <v>8 Rxns</v>
      </c>
      <c r="H153" s="24">
        <v>1</v>
      </c>
      <c r="I153" s="102" t="str">
        <f>IFERROR(VLOOKUP(D153,Inward!F:J,5,),"-")</f>
        <v>-</v>
      </c>
      <c r="J153" s="85" t="s">
        <v>2271</v>
      </c>
      <c r="K153" s="85" t="s">
        <v>299</v>
      </c>
      <c r="M153" s="86" t="s">
        <v>230</v>
      </c>
      <c r="N153" s="86" t="s">
        <v>2345</v>
      </c>
      <c r="O153" s="112" t="str">
        <f>IFERROR(VLOOKUP(Table2[[#This Row],[Lot No]],Inward!F:F,1,FALSE),"Lot Not Matching")</f>
        <v>Lot Not Matching</v>
      </c>
    </row>
    <row r="154" spans="1:15" ht="30">
      <c r="A154" s="99">
        <v>153</v>
      </c>
      <c r="B154" s="100" t="str">
        <f>IFERROR(VLOOKUP(C154,'Product Master'!B:G,2,),"Enter Data in Product Master")</f>
        <v>ii) Ion PI Hi-Q OT2 Solution 200</v>
      </c>
      <c r="C154" s="86" t="s">
        <v>78</v>
      </c>
      <c r="D154" s="86">
        <v>1874681</v>
      </c>
      <c r="E154" s="85">
        <v>43209</v>
      </c>
      <c r="F154" s="101" t="str">
        <f>IFERROR(VLOOKUP($C154,'Product Master'!B:G,3,),"-")</f>
        <v>Kit</v>
      </c>
      <c r="G154" s="111" t="str">
        <f>IFERROR(VLOOKUP($C154,'Product Master'!B:G,4,),"-")</f>
        <v>8 Rxns</v>
      </c>
      <c r="H154" s="24">
        <v>1</v>
      </c>
      <c r="I154" s="102" t="str">
        <f>IFERROR(VLOOKUP(D154,Inward!F:J,5,),"-")</f>
        <v>-</v>
      </c>
      <c r="J154" s="85" t="s">
        <v>2271</v>
      </c>
      <c r="K154" s="85" t="s">
        <v>299</v>
      </c>
      <c r="M154" s="86" t="s">
        <v>230</v>
      </c>
      <c r="N154" s="86" t="s">
        <v>2345</v>
      </c>
      <c r="O154" s="112" t="str">
        <f>IFERROR(VLOOKUP(Table2[[#This Row],[Lot No]],Inward!F:F,1,FALSE),"Lot Not Matching")</f>
        <v>Lot Not Matching</v>
      </c>
    </row>
    <row r="155" spans="1:15" ht="30">
      <c r="A155" s="99">
        <v>154</v>
      </c>
      <c r="B155" s="100" t="str">
        <f>IFERROR(VLOOKUP(C155,'Product Master'!B:G,2,),"Enter Data in Product Master")</f>
        <v>iii) Ion PI Hi-Q OT2 Reagent 200</v>
      </c>
      <c r="C155" s="86" t="s">
        <v>79</v>
      </c>
      <c r="D155" s="86" t="s">
        <v>296</v>
      </c>
      <c r="E155" s="85">
        <v>43209</v>
      </c>
      <c r="F155" s="101" t="str">
        <f>IFERROR(VLOOKUP($C155,'Product Master'!B:G,3,),"-")</f>
        <v>Kit</v>
      </c>
      <c r="G155" s="111" t="str">
        <f>IFERROR(VLOOKUP($C155,'Product Master'!B:G,4,),"-")</f>
        <v>8 Rxns</v>
      </c>
      <c r="H155" s="24">
        <v>1</v>
      </c>
      <c r="I155" s="102" t="str">
        <f>IFERROR(VLOOKUP(D155,Inward!F:J,5,),"-")</f>
        <v>-</v>
      </c>
      <c r="J155" s="85" t="s">
        <v>2271</v>
      </c>
      <c r="K155" s="85" t="s">
        <v>299</v>
      </c>
      <c r="M155" s="86" t="s">
        <v>230</v>
      </c>
      <c r="N155" s="86" t="s">
        <v>2345</v>
      </c>
      <c r="O155" s="112" t="str">
        <f>IFERROR(VLOOKUP(Table2[[#This Row],[Lot No]],Inward!F:F,1,FALSE),"Lot Not Matching")</f>
        <v>Lot Not Matching</v>
      </c>
    </row>
    <row r="156" spans="1:15" ht="30">
      <c r="A156" s="99">
        <v>155</v>
      </c>
      <c r="B156" s="100" t="str">
        <f>IFERROR(VLOOKUP(C156,'Product Master'!B:G,2,),"Enter Data in Product Master")</f>
        <v>Ion PI Hi Q Sequencing 200 kit (2 sequencings runs per initialization)</v>
      </c>
      <c r="C156" s="86" t="s">
        <v>42</v>
      </c>
      <c r="D156" s="86" t="s">
        <v>47</v>
      </c>
      <c r="E156" s="85">
        <v>43209</v>
      </c>
      <c r="F156" s="101" t="str">
        <f>IFERROR(VLOOKUP($C156,'Product Master'!B:G,3,),"-")</f>
        <v>Kit</v>
      </c>
      <c r="G156" s="111">
        <f>IFERROR(VLOOKUP($C156,'Product Master'!B:G,4,),"-")</f>
        <v>1</v>
      </c>
      <c r="H156" s="24">
        <v>1</v>
      </c>
      <c r="I156" s="102" t="str">
        <f>IFERROR(VLOOKUP(D156,Inward!F:J,5,),"-")</f>
        <v>NA</v>
      </c>
      <c r="J156" s="85" t="s">
        <v>2272</v>
      </c>
      <c r="K156" s="85" t="s">
        <v>299</v>
      </c>
      <c r="M156" s="86" t="s">
        <v>230</v>
      </c>
      <c r="N156" s="86" t="s">
        <v>2345</v>
      </c>
      <c r="O156" s="112" t="str">
        <f>IFERROR(VLOOKUP(Table2[[#This Row],[Lot No]],Inward!F:F,1,FALSE),"Lot Not Matching")</f>
        <v>-</v>
      </c>
    </row>
    <row r="157" spans="1:15" ht="30">
      <c r="A157" s="99">
        <v>156</v>
      </c>
      <c r="B157" s="100" t="str">
        <f>IFERROR(VLOOKUP(C157,'Product Master'!B:G,2,),"Enter Data in Product Master")</f>
        <v>i) Ion Proton Sequencing supplies kit (RT)</v>
      </c>
      <c r="C157" s="86">
        <v>4488651</v>
      </c>
      <c r="D157" s="86" t="s">
        <v>148</v>
      </c>
      <c r="E157" s="85">
        <v>43209</v>
      </c>
      <c r="F157" s="101" t="str">
        <f>IFERROR(VLOOKUP($C157,'Product Master'!B:G,3,),"-")</f>
        <v>Kit</v>
      </c>
      <c r="G157" s="111" t="str">
        <f>IFERROR(VLOOKUP($C157,'Product Master'!B:G,4,),"-")</f>
        <v>4 initialization</v>
      </c>
      <c r="H157" s="24">
        <v>1</v>
      </c>
      <c r="I157" s="102">
        <f>IFERROR(VLOOKUP(D157,Inward!F:J,5,),"-")</f>
        <v>43769</v>
      </c>
      <c r="J157" s="85" t="s">
        <v>2272</v>
      </c>
      <c r="K157" s="85" t="s">
        <v>299</v>
      </c>
      <c r="M157" s="86" t="s">
        <v>230</v>
      </c>
      <c r="N157" s="86" t="s">
        <v>2345</v>
      </c>
      <c r="O157" s="112" t="str">
        <f>IFERROR(VLOOKUP(Table2[[#This Row],[Lot No]],Inward!F:F,1,FALSE),"Lot Not Matching")</f>
        <v>MJKX920</v>
      </c>
    </row>
    <row r="158" spans="1:15" ht="30">
      <c r="A158" s="99">
        <v>157</v>
      </c>
      <c r="B158" s="100" t="str">
        <f>IFERROR(VLOOKUP(C158,'Product Master'!B:G,2,),"Enter Data in Product Master")</f>
        <v>ii) Ion PI Hi-Q sequencing 200 solutions</v>
      </c>
      <c r="C158" s="86" t="s">
        <v>43</v>
      </c>
      <c r="D158" s="86">
        <v>1874682</v>
      </c>
      <c r="E158" s="85">
        <v>43209</v>
      </c>
      <c r="F158" s="101" t="str">
        <f>IFERROR(VLOOKUP($C158,'Product Master'!B:G,3,),"-")</f>
        <v>Kit</v>
      </c>
      <c r="G158" s="111">
        <f>IFERROR(VLOOKUP($C158,'Product Master'!B:G,4,),"-")</f>
        <v>1</v>
      </c>
      <c r="H158" s="24">
        <v>1</v>
      </c>
      <c r="I158" s="102">
        <f>IFERROR(VLOOKUP(D158,Inward!F:J,5,),"-")</f>
        <v>43281</v>
      </c>
      <c r="J158" s="85" t="s">
        <v>2272</v>
      </c>
      <c r="K158" s="85" t="s">
        <v>299</v>
      </c>
      <c r="M158" s="86" t="s">
        <v>230</v>
      </c>
      <c r="N158" s="86" t="s">
        <v>2345</v>
      </c>
      <c r="O158" s="112">
        <f>IFERROR(VLOOKUP(Table2[[#This Row],[Lot No]],Inward!F:F,1,FALSE),"Lot Not Matching")</f>
        <v>1874682</v>
      </c>
    </row>
    <row r="159" spans="1:15" ht="30">
      <c r="A159" s="99">
        <v>158</v>
      </c>
      <c r="B159" s="100" t="str">
        <f>IFERROR(VLOOKUP(C159,'Product Master'!B:G,2,),"Enter Data in Product Master")</f>
        <v>iii) Ion PI Hi Q sequencing 200 reagent</v>
      </c>
      <c r="C159" s="86" t="s">
        <v>44</v>
      </c>
      <c r="D159" s="86">
        <v>1898260</v>
      </c>
      <c r="E159" s="85">
        <v>43209</v>
      </c>
      <c r="F159" s="101" t="str">
        <f>IFERROR(VLOOKUP($C159,'Product Master'!B:G,3,),"-")</f>
        <v>Kit</v>
      </c>
      <c r="G159" s="111">
        <f>IFERROR(VLOOKUP($C159,'Product Master'!B:G,4,),"-")</f>
        <v>1</v>
      </c>
      <c r="H159" s="24">
        <v>1</v>
      </c>
      <c r="I159" s="102">
        <f>IFERROR(VLOOKUP(D159,Inward!F:J,5,),"-")</f>
        <v>43312</v>
      </c>
      <c r="J159" s="85" t="s">
        <v>2272</v>
      </c>
      <c r="K159" s="85" t="s">
        <v>299</v>
      </c>
      <c r="M159" s="86" t="s">
        <v>230</v>
      </c>
      <c r="N159" s="86" t="s">
        <v>2345</v>
      </c>
      <c r="O159" s="112">
        <f>IFERROR(VLOOKUP(Table2[[#This Row],[Lot No]],Inward!F:F,1,FALSE),"Lot Not Matching")</f>
        <v>1898260</v>
      </c>
    </row>
    <row r="160" spans="1:15">
      <c r="A160" s="99">
        <v>159</v>
      </c>
      <c r="B160" s="100" t="str">
        <f>IFERROR(VLOOKUP(C160,'Product Master'!B:G,2,),"Enter Data in Product Master")</f>
        <v>iv) Ion PI Sequencing nucleotides</v>
      </c>
      <c r="C160" s="86" t="s">
        <v>45</v>
      </c>
      <c r="D160" s="86" t="s">
        <v>140</v>
      </c>
      <c r="E160" s="85">
        <v>43209</v>
      </c>
      <c r="F160" s="101" t="str">
        <f>IFERROR(VLOOKUP($C160,'Product Master'!B:G,3,),"-")</f>
        <v>Kit</v>
      </c>
      <c r="G160" s="111">
        <f>IFERROR(VLOOKUP($C160,'Product Master'!B:G,4,),"-")</f>
        <v>1</v>
      </c>
      <c r="H160" s="24">
        <v>1</v>
      </c>
      <c r="I160" s="102">
        <f>IFERROR(VLOOKUP(D160,Inward!F:J,5,),"-")</f>
        <v>43404</v>
      </c>
      <c r="J160" s="85" t="s">
        <v>2272</v>
      </c>
      <c r="K160" s="85" t="s">
        <v>299</v>
      </c>
      <c r="M160" s="86" t="s">
        <v>230</v>
      </c>
      <c r="N160" s="86" t="s">
        <v>2345</v>
      </c>
      <c r="O160" s="112" t="str">
        <f>IFERROR(VLOOKUP(Table2[[#This Row],[Lot No]],Inward!F:F,1,FALSE),"Lot Not Matching")</f>
        <v>/00579510</v>
      </c>
    </row>
    <row r="161" spans="1:15" ht="30">
      <c r="A161" s="99">
        <v>160</v>
      </c>
      <c r="B161" s="100" t="str">
        <f>IFERROR(VLOOKUP(C161,'Product Master'!B:G,2,),"Enter Data in Product Master")</f>
        <v>Ion PI Chip kit V3</v>
      </c>
      <c r="C161" s="86" t="s">
        <v>80</v>
      </c>
      <c r="D161" s="86" t="s">
        <v>2215</v>
      </c>
      <c r="E161" s="85">
        <v>43209</v>
      </c>
      <c r="F161" s="101" t="str">
        <f>IFERROR(VLOOKUP($C161,'Product Master'!B:G,3,),"-")</f>
        <v>Pack</v>
      </c>
      <c r="G161" s="111" t="str">
        <f>IFERROR(VLOOKUP($C161,'Product Master'!B:G,4,),"-")</f>
        <v>8 Chips</v>
      </c>
      <c r="H161" s="24">
        <v>1</v>
      </c>
      <c r="I161" s="102" t="str">
        <f>IFERROR(VLOOKUP(D161,Inward!F:J,5,),"-")</f>
        <v>-</v>
      </c>
      <c r="J161" s="85" t="s">
        <v>2273</v>
      </c>
      <c r="K161" s="85" t="s">
        <v>299</v>
      </c>
      <c r="M161" s="86" t="s">
        <v>230</v>
      </c>
      <c r="N161" s="86" t="s">
        <v>2345</v>
      </c>
      <c r="O161" s="112" t="str">
        <f>IFERROR(VLOOKUP(Table2[[#This Row],[Lot No]],Inward!F:F,1,FALSE),"Lot Not Matching")</f>
        <v>Lot Not Matching</v>
      </c>
    </row>
    <row r="162" spans="1:15" ht="30">
      <c r="A162" s="99">
        <v>161</v>
      </c>
      <c r="B162" s="100" t="str">
        <f>IFERROR(VLOOKUP(C162,'Product Master'!B:G,2,),"Enter Data in Product Master")</f>
        <v>Nitrile Gloves Medium</v>
      </c>
      <c r="C162" s="106" t="s">
        <v>516</v>
      </c>
      <c r="D162" s="104" t="s">
        <v>47</v>
      </c>
      <c r="E162" s="85">
        <v>43209</v>
      </c>
      <c r="F162" s="101" t="str">
        <f>IFERROR(VLOOKUP($C162,'Product Master'!B:G,3,),"-")</f>
        <v>-</v>
      </c>
      <c r="G162" s="111" t="str">
        <f>IFERROR(VLOOKUP($C162,'Product Master'!B:G,4,),"-")</f>
        <v>-</v>
      </c>
      <c r="H162" s="24">
        <v>15</v>
      </c>
      <c r="I162" s="102" t="str">
        <f>IFERROR(VLOOKUP(D162,Inward!F:J,5,),"-")</f>
        <v>NA</v>
      </c>
      <c r="K162" s="85" t="s">
        <v>256</v>
      </c>
      <c r="M162" s="86" t="s">
        <v>230</v>
      </c>
      <c r="N162" s="86" t="s">
        <v>289</v>
      </c>
      <c r="O162" s="112" t="str">
        <f>IFERROR(VLOOKUP(Table2[[#This Row],[Lot No]],Inward!F:F,1,FALSE),"Lot Not Matching")</f>
        <v>-</v>
      </c>
    </row>
    <row r="163" spans="1:15" ht="30">
      <c r="A163" s="99">
        <v>162</v>
      </c>
      <c r="B163" s="100" t="str">
        <f>IFERROR(VLOOKUP(C163,'Product Master'!B:G,2,),"Enter Data in Product Master")</f>
        <v>Nitrile Gloves Small</v>
      </c>
      <c r="C163" s="106" t="s">
        <v>517</v>
      </c>
      <c r="D163" s="104" t="s">
        <v>47</v>
      </c>
      <c r="E163" s="85">
        <v>43209</v>
      </c>
      <c r="F163" s="101" t="str">
        <f>IFERROR(VLOOKUP($C163,'Product Master'!B:G,3,),"-")</f>
        <v>-</v>
      </c>
      <c r="G163" s="111" t="str">
        <f>IFERROR(VLOOKUP($C163,'Product Master'!B:G,4,),"-")</f>
        <v>-</v>
      </c>
      <c r="H163" s="24">
        <v>15</v>
      </c>
      <c r="I163" s="102" t="str">
        <f>IFERROR(VLOOKUP(D163,Inward!F:J,5,),"-")</f>
        <v>NA</v>
      </c>
      <c r="K163" s="85" t="s">
        <v>256</v>
      </c>
      <c r="M163" s="86" t="s">
        <v>230</v>
      </c>
      <c r="N163" s="86" t="s">
        <v>289</v>
      </c>
      <c r="O163" s="112" t="str">
        <f>IFERROR(VLOOKUP(Table2[[#This Row],[Lot No]],Inward!F:F,1,FALSE),"Lot Not Matching")</f>
        <v>-</v>
      </c>
    </row>
    <row r="164" spans="1:15">
      <c r="A164" s="99">
        <v>163</v>
      </c>
      <c r="B164" s="100" t="str">
        <f>IFERROR(VLOOKUP(C164,'Product Master'!B:G,2,),"Enter Data in Product Master")</f>
        <v xml:space="preserve">Iso-Propyl alcohol </v>
      </c>
      <c r="C164" s="86" t="s">
        <v>72</v>
      </c>
      <c r="D164" s="104">
        <v>2480460118</v>
      </c>
      <c r="E164" s="85">
        <v>43209</v>
      </c>
      <c r="F164" s="101" t="str">
        <f>IFERROR(VLOOKUP($C164,'Product Master'!B:G,3,),"-")</f>
        <v>Can</v>
      </c>
      <c r="G164" s="111" t="str">
        <f>IFERROR(VLOOKUP($C164,'Product Master'!B:G,4,),"-")</f>
        <v>25 Lit</v>
      </c>
      <c r="H164" s="24">
        <v>1</v>
      </c>
      <c r="I164" s="102" t="str">
        <f>IFERROR(VLOOKUP(D164,Inward!F:J,5,),"-")</f>
        <v>NA</v>
      </c>
      <c r="K164" s="85" t="s">
        <v>256</v>
      </c>
      <c r="M164" s="86" t="s">
        <v>230</v>
      </c>
      <c r="N164" s="86" t="s">
        <v>289</v>
      </c>
      <c r="O164" s="112">
        <f>IFERROR(VLOOKUP(Table2[[#This Row],[Lot No]],Inward!F:F,1,FALSE),"Lot Not Matching")</f>
        <v>2480460118</v>
      </c>
    </row>
    <row r="165" spans="1:15" ht="30">
      <c r="A165" s="99">
        <v>164</v>
      </c>
      <c r="B165" s="100" t="str">
        <f>IFERROR(VLOOKUP(C165,'Product Master'!B:G,2,),"Enter Data in Product Master")</f>
        <v>Vinyle gloves Medium</v>
      </c>
      <c r="C165" s="106" t="s">
        <v>2120</v>
      </c>
      <c r="D165" s="86" t="s">
        <v>47</v>
      </c>
      <c r="E165" s="85">
        <v>43209</v>
      </c>
      <c r="F165" s="101" t="str">
        <f>IFERROR(VLOOKUP($C165,'Product Master'!B:G,3,),"-")</f>
        <v>-</v>
      </c>
      <c r="G165" s="111">
        <f>IFERROR(VLOOKUP($C165,'Product Master'!B:G,4,),"-")</f>
        <v>0</v>
      </c>
      <c r="H165" s="24">
        <v>10</v>
      </c>
      <c r="I165" s="102" t="str">
        <f>IFERROR(VLOOKUP(D165,Inward!F:J,5,),"-")</f>
        <v>NA</v>
      </c>
      <c r="K165" s="85" t="s">
        <v>256</v>
      </c>
      <c r="M165" s="86" t="s">
        <v>230</v>
      </c>
      <c r="N165" s="86" t="s">
        <v>289</v>
      </c>
      <c r="O165" s="112" t="str">
        <f>IFERROR(VLOOKUP(Table2[[#This Row],[Lot No]],Inward!F:F,1,FALSE),"Lot Not Matching")</f>
        <v>-</v>
      </c>
    </row>
    <row r="166" spans="1:15" ht="30">
      <c r="A166" s="99">
        <v>165</v>
      </c>
      <c r="B166" s="100" t="str">
        <f>IFERROR(VLOOKUP(C166,'Product Master'!B:G,2,),"Enter Data in Product Master")</f>
        <v>Powder free nitrile gloves Medium</v>
      </c>
      <c r="C166" s="24" t="s">
        <v>88</v>
      </c>
      <c r="D166" s="24" t="s">
        <v>139</v>
      </c>
      <c r="E166" s="85">
        <v>43209</v>
      </c>
      <c r="F166" s="101" t="str">
        <f>IFERROR(VLOOKUP($C166,'Product Master'!B:G,3,),"-")</f>
        <v>Box</v>
      </c>
      <c r="G166" s="111" t="str">
        <f>IFERROR(VLOOKUP($C166,'Product Master'!B:G,4,),"-")</f>
        <v>100 Pcs</v>
      </c>
      <c r="H166" s="24">
        <v>15</v>
      </c>
      <c r="I166" s="102" t="str">
        <f>IFERROR(VLOOKUP(D166,Inward!F:J,5,),"-")</f>
        <v>-</v>
      </c>
      <c r="K166" s="85" t="s">
        <v>256</v>
      </c>
      <c r="M166" s="86" t="s">
        <v>230</v>
      </c>
      <c r="N166" s="86" t="s">
        <v>289</v>
      </c>
      <c r="O166" s="112" t="str">
        <f>IFERROR(VLOOKUP(Table2[[#This Row],[Lot No]],Inward!F:F,1,FALSE),"Lot Not Matching")</f>
        <v>Lot Not Matching</v>
      </c>
    </row>
    <row r="167" spans="1:15" ht="45">
      <c r="A167" s="99">
        <v>166</v>
      </c>
      <c r="B167" s="100" t="str">
        <f>IFERROR(VLOOKUP(C167,'Product Master'!B:G,2,),"Enter Data in Product Master")</f>
        <v>Powder free nitrile gloves Small</v>
      </c>
      <c r="C167" s="24" t="s">
        <v>89</v>
      </c>
      <c r="D167" s="24" t="s">
        <v>309</v>
      </c>
      <c r="E167" s="85">
        <v>43209</v>
      </c>
      <c r="F167" s="101" t="str">
        <f>IFERROR(VLOOKUP($C167,'Product Master'!B:G,3,),"-")</f>
        <v>Box</v>
      </c>
      <c r="G167" s="111" t="str">
        <f>IFERROR(VLOOKUP($C167,'Product Master'!B:G,4,),"-")</f>
        <v>100 Pcs</v>
      </c>
      <c r="H167" s="24">
        <v>20</v>
      </c>
      <c r="I167" s="102" t="str">
        <f>IFERROR(VLOOKUP(D167,Inward!F:J,5,),"-")</f>
        <v>-</v>
      </c>
      <c r="K167" s="85" t="s">
        <v>256</v>
      </c>
      <c r="M167" s="86" t="s">
        <v>230</v>
      </c>
      <c r="N167" s="86" t="s">
        <v>289</v>
      </c>
      <c r="O167" s="112" t="str">
        <f>IFERROR(VLOOKUP(Table2[[#This Row],[Lot No]],Inward!F:F,1,FALSE),"Lot Not Matching")</f>
        <v>Lot Not Matching</v>
      </c>
    </row>
    <row r="168" spans="1:15" ht="30">
      <c r="A168" s="99">
        <v>167</v>
      </c>
      <c r="B168" s="100" t="str">
        <f>IFERROR(VLOOKUP(C168,'Product Master'!B:G,2,),"Enter Data in Product Master")</f>
        <v>Filter Tips 300 ul Tarson</v>
      </c>
      <c r="C168" s="86">
        <v>527105</v>
      </c>
      <c r="D168" s="86" t="s">
        <v>123</v>
      </c>
      <c r="E168" s="85">
        <v>43209</v>
      </c>
      <c r="F168" s="101" t="str">
        <f>IFERROR(VLOOKUP($C168,'Product Master'!B:G,3,),"-")</f>
        <v>Box</v>
      </c>
      <c r="G168" s="111" t="str">
        <f>IFERROR(VLOOKUP($C168,'Product Master'!B:G,4,),"-")</f>
        <v>1000 Tips</v>
      </c>
      <c r="H168" s="24">
        <v>15</v>
      </c>
      <c r="I168" s="102" t="str">
        <f>IFERROR(VLOOKUP(D168,Inward!F:J,5,),"-")</f>
        <v>-</v>
      </c>
      <c r="K168" s="85" t="s">
        <v>256</v>
      </c>
      <c r="M168" s="86" t="s">
        <v>230</v>
      </c>
      <c r="N168" s="86" t="s">
        <v>289</v>
      </c>
      <c r="O168" s="112" t="str">
        <f>IFERROR(VLOOKUP(Table2[[#This Row],[Lot No]],Inward!F:F,1,FALSE),"Lot Not Matching")</f>
        <v>Lot Not Matching</v>
      </c>
    </row>
    <row r="169" spans="1:15" ht="30">
      <c r="A169" s="99">
        <v>168</v>
      </c>
      <c r="B169" s="100" t="str">
        <f>IFERROR(VLOOKUP(C169,'Product Master'!B:G,2,),"Enter Data in Product Master")</f>
        <v>Filter tips 1000 ul Tarson</v>
      </c>
      <c r="C169" s="24">
        <v>527106</v>
      </c>
      <c r="D169" s="86" t="s">
        <v>2216</v>
      </c>
      <c r="E169" s="85">
        <v>43209</v>
      </c>
      <c r="F169" s="101" t="str">
        <f>IFERROR(VLOOKUP($C169,'Product Master'!B:G,3,),"-")</f>
        <v>Box</v>
      </c>
      <c r="G169" s="111" t="str">
        <f>IFERROR(VLOOKUP($C169,'Product Master'!B:G,4,),"-")</f>
        <v>500 pcs</v>
      </c>
      <c r="H169" s="24">
        <v>20</v>
      </c>
      <c r="I169" s="102" t="str">
        <f>IFERROR(VLOOKUP(D169,Inward!F:J,5,),"-")</f>
        <v>-</v>
      </c>
      <c r="K169" s="85" t="s">
        <v>256</v>
      </c>
      <c r="M169" s="86" t="s">
        <v>230</v>
      </c>
      <c r="N169" s="86" t="s">
        <v>289</v>
      </c>
      <c r="O169" s="112" t="str">
        <f>IFERROR(VLOOKUP(Table2[[#This Row],[Lot No]],Inward!F:F,1,FALSE),"Lot Not Matching")</f>
        <v>Lot Not Matching</v>
      </c>
    </row>
    <row r="170" spans="1:15">
      <c r="A170" s="99">
        <v>169</v>
      </c>
      <c r="B170" s="100" t="str">
        <f>IFERROR(VLOOKUP(C170,'Product Master'!B:G,2,),"Enter Data in Product Master")</f>
        <v>E-Gel size select 2%</v>
      </c>
      <c r="C170" s="24" t="s">
        <v>63</v>
      </c>
      <c r="D170" s="86" t="s">
        <v>1379</v>
      </c>
      <c r="E170" s="85">
        <v>43209</v>
      </c>
      <c r="F170" s="101" t="str">
        <f>IFERROR(VLOOKUP($C170,'Product Master'!B:G,3,),"-")</f>
        <v>Pack</v>
      </c>
      <c r="G170" s="111" t="str">
        <f>IFERROR(VLOOKUP($C170,'Product Master'!B:G,4,),"-")</f>
        <v>10 Gels/Pack</v>
      </c>
      <c r="H170" s="24">
        <v>1</v>
      </c>
      <c r="I170" s="102">
        <f>IFERROR(VLOOKUP(D170,Inward!F:J,5,),"-")</f>
        <v>43445</v>
      </c>
      <c r="J170" s="85" t="s">
        <v>2274</v>
      </c>
      <c r="K170" s="85" t="s">
        <v>280</v>
      </c>
      <c r="M170" s="86" t="s">
        <v>230</v>
      </c>
      <c r="N170" s="86" t="s">
        <v>279</v>
      </c>
      <c r="O170" s="112" t="str">
        <f>IFERROR(VLOOKUP(Table2[[#This Row],[Lot No]],Inward!F:F,1,FALSE),"Lot Not Matching")</f>
        <v>2R120218</v>
      </c>
    </row>
    <row r="171" spans="1:15" ht="30">
      <c r="A171" s="99">
        <v>170</v>
      </c>
      <c r="B171" s="100" t="str">
        <f>IFERROR(VLOOKUP(C171,'Product Master'!B:G,2,),"Enter Data in Product Master")</f>
        <v>Taqman SNP Assay(C_27862184_10)</v>
      </c>
      <c r="C171" s="24">
        <v>4351379</v>
      </c>
      <c r="D171" s="86" t="s">
        <v>2217</v>
      </c>
      <c r="E171" s="85">
        <v>43209</v>
      </c>
      <c r="F171" s="101" t="str">
        <f>IFERROR(VLOOKUP($C171,'Product Master'!B:G,3,),"-")</f>
        <v>Vial</v>
      </c>
      <c r="G171" s="111" t="str">
        <f>IFERROR(VLOOKUP($C171,'Product Master'!B:G,4,),"-")</f>
        <v>187 ul</v>
      </c>
      <c r="H171" s="24">
        <v>1</v>
      </c>
      <c r="I171" s="102" t="str">
        <f>IFERROR(VLOOKUP(D171,Inward!F:J,5,),"-")</f>
        <v>-</v>
      </c>
      <c r="K171" s="85" t="s">
        <v>2334</v>
      </c>
      <c r="M171" s="86" t="s">
        <v>230</v>
      </c>
      <c r="N171" s="86" t="s">
        <v>271</v>
      </c>
      <c r="O171" s="112" t="str">
        <f>IFERROR(VLOOKUP(Table2[[#This Row],[Lot No]],Inward!F:F,1,FALSE),"Lot Not Matching")</f>
        <v>Lot Not Matching</v>
      </c>
    </row>
    <row r="172" spans="1:15" ht="30">
      <c r="A172" s="99">
        <v>171</v>
      </c>
      <c r="B172" s="100" t="str">
        <f>IFERROR(VLOOKUP(C172,'Product Master'!B:G,2,),"Enter Data in Product Master")</f>
        <v>Barcode label Printer (SR-54J172500976) Zebra</v>
      </c>
      <c r="C172" s="24" t="s">
        <v>891</v>
      </c>
      <c r="D172" s="86" t="s">
        <v>47</v>
      </c>
      <c r="E172" s="85">
        <v>43210</v>
      </c>
      <c r="F172" s="101" t="str">
        <f>IFERROR(VLOOKUP($C172,'Product Master'!B:G,3,),"-")</f>
        <v>-</v>
      </c>
      <c r="G172" s="111">
        <f>IFERROR(VLOOKUP($C172,'Product Master'!B:G,4,),"-")</f>
        <v>1</v>
      </c>
      <c r="H172" s="24">
        <v>1</v>
      </c>
      <c r="I172" s="102" t="str">
        <f>IFERROR(VLOOKUP(D172,Inward!F:J,5,),"-")</f>
        <v>NA</v>
      </c>
      <c r="K172" s="85" t="s">
        <v>2333</v>
      </c>
      <c r="M172" s="86" t="s">
        <v>230</v>
      </c>
      <c r="N172" s="86" t="s">
        <v>274</v>
      </c>
      <c r="O172" s="112" t="str">
        <f>IFERROR(VLOOKUP(Table2[[#This Row],[Lot No]],Inward!F:F,1,FALSE),"Lot Not Matching")</f>
        <v>-</v>
      </c>
    </row>
    <row r="173" spans="1:15">
      <c r="A173" s="99">
        <v>172</v>
      </c>
      <c r="B173" s="100" t="str">
        <f>IFERROR(VLOOKUP(C173,'Product Master'!B:G,2,),"Enter Data in Product Master")</f>
        <v xml:space="preserve">Taqman Preamp master mix kit </v>
      </c>
      <c r="C173" s="24">
        <v>4384267</v>
      </c>
      <c r="D173" s="46" t="s">
        <v>47</v>
      </c>
      <c r="E173" s="85">
        <v>43210</v>
      </c>
      <c r="F173" s="101" t="str">
        <f>IFERROR(VLOOKUP($C173,'Product Master'!B:G,3,),"-")</f>
        <v>-</v>
      </c>
      <c r="G173" s="111">
        <f>IFERROR(VLOOKUP($C173,'Product Master'!B:G,4,),"-")</f>
        <v>0</v>
      </c>
      <c r="H173" s="24">
        <v>1</v>
      </c>
      <c r="I173" s="102" t="str">
        <f>IFERROR(VLOOKUP(D173,Inward!F:J,5,),"-")</f>
        <v>NA</v>
      </c>
      <c r="K173" s="85" t="s">
        <v>256</v>
      </c>
      <c r="M173" s="86" t="s">
        <v>230</v>
      </c>
      <c r="N173" s="86" t="s">
        <v>2346</v>
      </c>
      <c r="O173" s="112" t="str">
        <f>IFERROR(VLOOKUP(Table2[[#This Row],[Lot No]],Inward!F:F,1,FALSE),"Lot Not Matching")</f>
        <v>-</v>
      </c>
    </row>
    <row r="174" spans="1:15" ht="30">
      <c r="A174" s="99">
        <v>173</v>
      </c>
      <c r="B174" s="100" t="str">
        <f>IFERROR(VLOOKUP(C174,'Product Master'!B:G,2,),"Enter Data in Product Master")</f>
        <v>i. Preamp master mix (2x)</v>
      </c>
      <c r="C174" s="24" t="s">
        <v>2138</v>
      </c>
      <c r="D174" s="46">
        <v>1701066</v>
      </c>
      <c r="E174" s="85">
        <v>43210</v>
      </c>
      <c r="F174" s="101" t="str">
        <f>IFERROR(VLOOKUP($C174,'Product Master'!B:G,3,),"-")</f>
        <v>-</v>
      </c>
      <c r="G174" s="111">
        <f>IFERROR(VLOOKUP($C174,'Product Master'!B:G,4,),"-")</f>
        <v>0</v>
      </c>
      <c r="H174" s="24">
        <v>1</v>
      </c>
      <c r="I174" s="102" t="str">
        <f>IFERROR(VLOOKUP(D174,Inward!F:J,5,),"-")</f>
        <v>-</v>
      </c>
      <c r="K174" s="85" t="s">
        <v>256</v>
      </c>
      <c r="M174" s="86" t="s">
        <v>230</v>
      </c>
      <c r="N174" s="86" t="s">
        <v>2346</v>
      </c>
      <c r="O174" s="112" t="str">
        <f>IFERROR(VLOOKUP(Table2[[#This Row],[Lot No]],Inward!F:F,1,FALSE),"Lot Not Matching")</f>
        <v>Lot Not Matching</v>
      </c>
    </row>
    <row r="175" spans="1:15" ht="30">
      <c r="A175" s="99">
        <v>174</v>
      </c>
      <c r="B175" s="100" t="str">
        <f>IFERROR(VLOOKUP(C175,'Product Master'!B:G,2,),"Enter Data in Product Master")</f>
        <v>ii. Gene expression master mix</v>
      </c>
      <c r="C175" s="24">
        <v>4369016</v>
      </c>
      <c r="D175" s="46">
        <v>1704286</v>
      </c>
      <c r="E175" s="85">
        <v>43210</v>
      </c>
      <c r="F175" s="101" t="str">
        <f>IFERROR(VLOOKUP($C175,'Product Master'!B:G,3,),"-")</f>
        <v>-</v>
      </c>
      <c r="G175" s="111">
        <f>IFERROR(VLOOKUP($C175,'Product Master'!B:G,4,),"-")</f>
        <v>0</v>
      </c>
      <c r="H175" s="24">
        <v>1</v>
      </c>
      <c r="I175" s="102" t="str">
        <f>IFERROR(VLOOKUP(D175,Inward!F:J,5,),"-")</f>
        <v>-</v>
      </c>
      <c r="K175" s="85" t="s">
        <v>256</v>
      </c>
      <c r="M175" s="86" t="s">
        <v>230</v>
      </c>
      <c r="N175" s="86" t="s">
        <v>2346</v>
      </c>
      <c r="O175" s="112" t="str">
        <f>IFERROR(VLOOKUP(Table2[[#This Row],[Lot No]],Inward!F:F,1,FALSE),"Lot Not Matching")</f>
        <v>Lot Not Matching</v>
      </c>
    </row>
    <row r="176" spans="1:15" ht="30">
      <c r="A176" s="99">
        <v>175</v>
      </c>
      <c r="B176" s="100" t="str">
        <f>IFERROR(VLOOKUP(C176,'Product Master'!B:G,2,),"Enter Data in Product Master")</f>
        <v>Flex monoclonal mouse anti-human CD10</v>
      </c>
      <c r="C176" s="24" t="s">
        <v>1016</v>
      </c>
      <c r="D176" s="46">
        <v>20051691</v>
      </c>
      <c r="E176" s="85">
        <v>43211</v>
      </c>
      <c r="F176" s="101" t="str">
        <f>IFERROR(VLOOKUP($C176,'Product Master'!B:G,3,),"-")</f>
        <v>-</v>
      </c>
      <c r="G176" s="111" t="str">
        <f>IFERROR(VLOOKUP($C176,'Product Master'!B:G,4,),"-")</f>
        <v>6ml</v>
      </c>
      <c r="H176" s="24">
        <v>1</v>
      </c>
      <c r="I176" s="102">
        <f>IFERROR(VLOOKUP(D176,Inward!F:J,5,),"-")</f>
        <v>43647</v>
      </c>
      <c r="K176" s="85" t="s">
        <v>273</v>
      </c>
      <c r="M176" s="86" t="s">
        <v>230</v>
      </c>
      <c r="N176" s="86" t="s">
        <v>2343</v>
      </c>
      <c r="O176" s="112">
        <f>IFERROR(VLOOKUP(Table2[[#This Row],[Lot No]],Inward!F:F,1,FALSE),"Lot Not Matching")</f>
        <v>20051691</v>
      </c>
    </row>
    <row r="177" spans="1:15" ht="30">
      <c r="A177" s="99">
        <v>176</v>
      </c>
      <c r="B177" s="100" t="str">
        <f>IFERROR(VLOOKUP(C177,'Product Master'!B:G,2,),"Enter Data in Product Master")</f>
        <v>Flex monoclonal mouse anti-human CD56</v>
      </c>
      <c r="C177" s="105" t="s">
        <v>1000</v>
      </c>
      <c r="D177" s="46">
        <v>20049678</v>
      </c>
      <c r="E177" s="85">
        <v>43211</v>
      </c>
      <c r="F177" s="101" t="str">
        <f>IFERROR(VLOOKUP($C177,'Product Master'!B:G,3,),"-")</f>
        <v>-</v>
      </c>
      <c r="G177" s="111" t="str">
        <f>IFERROR(VLOOKUP($C177,'Product Master'!B:G,4,),"-")</f>
        <v>6ml</v>
      </c>
      <c r="H177" s="24">
        <v>1</v>
      </c>
      <c r="I177" s="102">
        <f>IFERROR(VLOOKUP(D177,Inward!F:J,5,),"-")</f>
        <v>43647</v>
      </c>
      <c r="K177" s="85" t="s">
        <v>273</v>
      </c>
      <c r="M177" s="86" t="s">
        <v>230</v>
      </c>
      <c r="N177" s="86" t="s">
        <v>2343</v>
      </c>
      <c r="O177" s="112">
        <f>IFERROR(VLOOKUP(Table2[[#This Row],[Lot No]],Inward!F:F,1,FALSE),"Lot Not Matching")</f>
        <v>20049678</v>
      </c>
    </row>
    <row r="178" spans="1:15" ht="30">
      <c r="A178" s="99">
        <v>177</v>
      </c>
      <c r="B178" s="100" t="str">
        <f>IFERROR(VLOOKUP(C178,'Product Master'!B:G,2,),"Enter Data in Product Master")</f>
        <v>Flex monoclonal mouse anti-human cytokeration HMW</v>
      </c>
      <c r="C178" s="105" t="s">
        <v>922</v>
      </c>
      <c r="D178" s="46">
        <v>10127892</v>
      </c>
      <c r="E178" s="85">
        <v>43211</v>
      </c>
      <c r="F178" s="101" t="str">
        <f>IFERROR(VLOOKUP($C178,'Product Master'!B:G,3,),"-")</f>
        <v>-</v>
      </c>
      <c r="G178" s="111" t="str">
        <f>IFERROR(VLOOKUP($C178,'Product Master'!B:G,4,),"-")</f>
        <v>6ml</v>
      </c>
      <c r="H178" s="24">
        <v>1</v>
      </c>
      <c r="I178" s="102">
        <f>IFERROR(VLOOKUP(D178,Inward!F:J,5,),"-")</f>
        <v>43435</v>
      </c>
      <c r="K178" s="85" t="s">
        <v>273</v>
      </c>
      <c r="M178" s="86" t="s">
        <v>230</v>
      </c>
      <c r="N178" s="86" t="s">
        <v>2343</v>
      </c>
      <c r="O178" s="112">
        <f>IFERROR(VLOOKUP(Table2[[#This Row],[Lot No]],Inward!F:F,1,FALSE),"Lot Not Matching")</f>
        <v>10127892</v>
      </c>
    </row>
    <row r="179" spans="1:15" ht="15.75">
      <c r="A179" s="99">
        <v>178</v>
      </c>
      <c r="B179" s="100" t="str">
        <f>IFERROR(VLOOKUP(C179,'Product Master'!B:G,2,),"Enter Data in Product Master")</f>
        <v xml:space="preserve">Flex polyclonal rabbit anti-human </v>
      </c>
      <c r="C179" s="105" t="s">
        <v>956</v>
      </c>
      <c r="D179" s="46">
        <v>20049886</v>
      </c>
      <c r="E179" s="85">
        <v>43211</v>
      </c>
      <c r="F179" s="101" t="str">
        <f>IFERROR(VLOOKUP($C179,'Product Master'!B:G,3,),"-")</f>
        <v>-</v>
      </c>
      <c r="G179" s="111" t="str">
        <f>IFERROR(VLOOKUP($C179,'Product Master'!B:G,4,),"-")</f>
        <v>6ml</v>
      </c>
      <c r="H179" s="24">
        <v>1</v>
      </c>
      <c r="I179" s="102">
        <f>IFERROR(VLOOKUP(D179,Inward!F:J,5,),"-")</f>
        <v>43678</v>
      </c>
      <c r="K179" s="85" t="s">
        <v>273</v>
      </c>
      <c r="M179" s="86" t="s">
        <v>230</v>
      </c>
      <c r="N179" s="86" t="s">
        <v>2343</v>
      </c>
      <c r="O179" s="112">
        <f>IFERROR(VLOOKUP(Table2[[#This Row],[Lot No]],Inward!F:F,1,FALSE),"Lot Not Matching")</f>
        <v>20049886</v>
      </c>
    </row>
    <row r="180" spans="1:15" ht="30">
      <c r="A180" s="99">
        <v>179</v>
      </c>
      <c r="B180" s="100" t="str">
        <f>IFERROR(VLOOKUP(C180,'Product Master'!B:G,2,),"Enter Data in Product Master")</f>
        <v>Absolute Ethanol</v>
      </c>
      <c r="C180" s="86" t="s">
        <v>65</v>
      </c>
      <c r="D180" s="46" t="s">
        <v>308</v>
      </c>
      <c r="E180" s="85">
        <v>43211</v>
      </c>
      <c r="F180" s="101" t="str">
        <f>IFERROR(VLOOKUP($C180,'Product Master'!B:G,3,),"-")</f>
        <v>Bottle</v>
      </c>
      <c r="G180" s="111" t="str">
        <f>IFERROR(VLOOKUP($C180,'Product Master'!B:G,4,),"-")</f>
        <v>500 ml</v>
      </c>
      <c r="H180" s="24">
        <v>1</v>
      </c>
      <c r="I180" s="102" t="str">
        <f>IFERROR(VLOOKUP(D180,Inward!F:J,5,),"-")</f>
        <v>-</v>
      </c>
      <c r="K180" s="85" t="s">
        <v>256</v>
      </c>
      <c r="M180" s="86" t="s">
        <v>230</v>
      </c>
      <c r="N180" s="86" t="s">
        <v>286</v>
      </c>
      <c r="O180" s="112" t="str">
        <f>IFERROR(VLOOKUP(Table2[[#This Row],[Lot No]],Inward!F:F,1,FALSE),"Lot Not Matching")</f>
        <v>Lot Not Matching</v>
      </c>
    </row>
    <row r="181" spans="1:15" ht="30">
      <c r="A181" s="99">
        <v>180</v>
      </c>
      <c r="B181" s="100" t="str">
        <f>IFERROR(VLOOKUP(C181,'Product Master'!B:G,2,),"Enter Data in Product Master")</f>
        <v>Agencourt Ampure XP</v>
      </c>
      <c r="C181" s="86" t="s">
        <v>87</v>
      </c>
      <c r="D181" s="46">
        <v>16666000</v>
      </c>
      <c r="E181" s="85">
        <v>43211</v>
      </c>
      <c r="F181" s="101" t="str">
        <f>IFERROR(VLOOKUP($C181,'Product Master'!B:G,3,),"-")</f>
        <v>Pack</v>
      </c>
      <c r="G181" s="111" t="str">
        <f>IFERROR(VLOOKUP($C181,'Product Master'!B:G,4,),"-")</f>
        <v>60 ml</v>
      </c>
      <c r="H181" s="24">
        <v>1</v>
      </c>
      <c r="I181" s="102" t="str">
        <f>IFERROR(VLOOKUP(D181,Inward!F:J,5,),"-")</f>
        <v>-</v>
      </c>
      <c r="J181" s="85" t="s">
        <v>2275</v>
      </c>
      <c r="K181" s="85" t="s">
        <v>2326</v>
      </c>
      <c r="M181" s="86" t="s">
        <v>230</v>
      </c>
      <c r="N181" s="86" t="s">
        <v>286</v>
      </c>
      <c r="O181" s="112" t="str">
        <f>IFERROR(VLOOKUP(Table2[[#This Row],[Lot No]],Inward!F:F,1,FALSE),"Lot Not Matching")</f>
        <v>Lot Not Matching</v>
      </c>
    </row>
    <row r="182" spans="1:15" ht="30">
      <c r="A182" s="99">
        <v>181</v>
      </c>
      <c r="B182" s="100" t="str">
        <f>IFERROR(VLOOKUP(C182,'Product Master'!B:G,2,),"Enter Data in Product Master")</f>
        <v>Flex monoclonal mouse anti-human caldesmon</v>
      </c>
      <c r="C182" s="105" t="s">
        <v>924</v>
      </c>
      <c r="D182" s="46">
        <v>10132587</v>
      </c>
      <c r="E182" s="85">
        <v>43213</v>
      </c>
      <c r="F182" s="101" t="str">
        <f>IFERROR(VLOOKUP($C182,'Product Master'!B:G,3,),"-")</f>
        <v>-</v>
      </c>
      <c r="G182" s="111" t="str">
        <f>IFERROR(VLOOKUP($C182,'Product Master'!B:G,4,),"-")</f>
        <v>6ml</v>
      </c>
      <c r="H182" s="24">
        <v>1</v>
      </c>
      <c r="I182" s="102">
        <f>IFERROR(VLOOKUP(D182,Inward!F:J,5,),"-")</f>
        <v>43556</v>
      </c>
      <c r="K182" s="85" t="s">
        <v>273</v>
      </c>
      <c r="M182" s="86" t="s">
        <v>230</v>
      </c>
      <c r="N182" s="86" t="s">
        <v>2343</v>
      </c>
      <c r="O182" s="112">
        <f>IFERROR(VLOOKUP(Table2[[#This Row],[Lot No]],Inward!F:F,1,FALSE),"Lot Not Matching")</f>
        <v>10132587</v>
      </c>
    </row>
    <row r="183" spans="1:15" ht="30">
      <c r="A183" s="99">
        <v>182</v>
      </c>
      <c r="B183" s="100" t="str">
        <f>IFERROR(VLOOKUP(C183,'Product Master'!B:G,2,),"Enter Data in Product Master")</f>
        <v>Flex monoclonal mouse anti-human CD31</v>
      </c>
      <c r="C183" s="105" t="s">
        <v>978</v>
      </c>
      <c r="D183" s="46">
        <v>20055222</v>
      </c>
      <c r="E183" s="85">
        <v>43213</v>
      </c>
      <c r="F183" s="101" t="str">
        <f>IFERROR(VLOOKUP($C183,'Product Master'!B:G,3,),"-")</f>
        <v>-</v>
      </c>
      <c r="G183" s="111" t="str">
        <f>IFERROR(VLOOKUP($C183,'Product Master'!B:G,4,),"-")</f>
        <v>6ml</v>
      </c>
      <c r="H183" s="24">
        <v>1</v>
      </c>
      <c r="I183" s="102">
        <f>IFERROR(VLOOKUP(D183,Inward!F:J,5,),"-")</f>
        <v>43677</v>
      </c>
      <c r="K183" s="85" t="s">
        <v>273</v>
      </c>
      <c r="M183" s="86" t="s">
        <v>230</v>
      </c>
      <c r="N183" s="86" t="s">
        <v>2343</v>
      </c>
      <c r="O183" s="112">
        <f>IFERROR(VLOOKUP(Table2[[#This Row],[Lot No]],Inward!F:F,1,FALSE),"Lot Not Matching")</f>
        <v>20055222</v>
      </c>
    </row>
    <row r="184" spans="1:15" ht="30">
      <c r="A184" s="99">
        <v>183</v>
      </c>
      <c r="B184" s="100" t="str">
        <f>IFERROR(VLOOKUP(C184,'Product Master'!B:G,2,),"Enter Data in Product Master")</f>
        <v>Microtome Blades-High Profile (Leica 818)</v>
      </c>
      <c r="C184" s="86">
        <v>14035838926</v>
      </c>
      <c r="D184" s="46">
        <v>117252414</v>
      </c>
      <c r="E184" s="85">
        <v>43213</v>
      </c>
      <c r="F184" s="101" t="str">
        <f>IFERROR(VLOOKUP($C184,'Product Master'!B:G,3,),"-")</f>
        <v>Box</v>
      </c>
      <c r="G184" s="111" t="str">
        <f>IFERROR(VLOOKUP($C184,'Product Master'!B:G,4,),"-")</f>
        <v>50 Nos</v>
      </c>
      <c r="H184" s="24">
        <v>1</v>
      </c>
      <c r="I184" s="102" t="str">
        <f>IFERROR(VLOOKUP(D184,Inward!F:J,5,),"-")</f>
        <v>-</v>
      </c>
      <c r="K184" s="85" t="s">
        <v>273</v>
      </c>
      <c r="M184" s="86" t="s">
        <v>230</v>
      </c>
      <c r="N184" s="86" t="s">
        <v>2343</v>
      </c>
      <c r="O184" s="112" t="str">
        <f>IFERROR(VLOOKUP(Table2[[#This Row],[Lot No]],Inward!F:F,1,FALSE),"Lot Not Matching")</f>
        <v>Lot Not Matching</v>
      </c>
    </row>
    <row r="185" spans="1:15" ht="30">
      <c r="A185" s="99">
        <v>184</v>
      </c>
      <c r="B185" s="100" t="str">
        <f>IFERROR(VLOOKUP(C185,'Product Master'!B:G,2,),"Enter Data in Product Master")</f>
        <v xml:space="preserve">Tissue Culture 96 well plate </v>
      </c>
      <c r="C185" s="86" t="s">
        <v>60</v>
      </c>
      <c r="D185" s="46" t="s">
        <v>1320</v>
      </c>
      <c r="E185" s="85">
        <v>43213</v>
      </c>
      <c r="F185" s="101" t="str">
        <f>IFERROR(VLOOKUP($C185,'Product Master'!B:G,3,),"-")</f>
        <v>-</v>
      </c>
      <c r="G185" s="111" t="str">
        <f>IFERROR(VLOOKUP($C185,'Product Master'!B:G,4,),"-")</f>
        <v>100 Plates</v>
      </c>
      <c r="H185" s="24">
        <v>1</v>
      </c>
      <c r="I185" s="102" t="str">
        <f>IFERROR(VLOOKUP(D185,Inward!F:J,5,),"-")</f>
        <v>NA</v>
      </c>
      <c r="K185" s="85" t="s">
        <v>2324</v>
      </c>
      <c r="M185" s="86" t="s">
        <v>230</v>
      </c>
      <c r="N185" s="86" t="s">
        <v>254</v>
      </c>
      <c r="O185" s="112" t="str">
        <f>IFERROR(VLOOKUP(Table2[[#This Row],[Lot No]],Inward!F:F,1,FALSE),"Lot Not Matching")</f>
        <v>/0000293763</v>
      </c>
    </row>
    <row r="186" spans="1:15" ht="30">
      <c r="A186" s="99">
        <v>185</v>
      </c>
      <c r="B186" s="100" t="str">
        <f>IFERROR(VLOOKUP(C186,'Product Master'!B:G,2,),"Enter Data in Product Master")</f>
        <v>ExoRNeasy Serum/Plasma Midi kit Qiagen</v>
      </c>
      <c r="C186" s="86">
        <v>77044</v>
      </c>
      <c r="D186" s="46">
        <v>160010441</v>
      </c>
      <c r="E186" s="85">
        <v>43214</v>
      </c>
      <c r="F186" s="101" t="str">
        <f>IFERROR(VLOOKUP($C186,'Product Master'!B:G,3,),"-")</f>
        <v>Kit</v>
      </c>
      <c r="G186" s="111" t="str">
        <f>IFERROR(VLOOKUP($C186,'Product Master'!B:G,4,),"-")</f>
        <v>50 Rxns</v>
      </c>
      <c r="H186" s="24">
        <v>1</v>
      </c>
      <c r="I186" s="102">
        <f>IFERROR(VLOOKUP(D186,Inward!F:J,5,),"-")</f>
        <v>43649</v>
      </c>
      <c r="J186" s="85" t="s">
        <v>2276</v>
      </c>
      <c r="K186" s="85" t="s">
        <v>2326</v>
      </c>
      <c r="M186" s="86" t="s">
        <v>230</v>
      </c>
      <c r="N186" s="86" t="s">
        <v>312</v>
      </c>
      <c r="O186" s="112">
        <f>IFERROR(VLOOKUP(Table2[[#This Row],[Lot No]],Inward!F:F,1,FALSE),"Lot Not Matching")</f>
        <v>160010441</v>
      </c>
    </row>
    <row r="187" spans="1:15">
      <c r="A187" s="99">
        <v>186</v>
      </c>
      <c r="B187" s="100" t="str">
        <f>IFERROR(VLOOKUP(C187,'Product Master'!B:G,2,),"Enter Data in Product Master")</f>
        <v>QIAzol Lysis Reagent 50 ml</v>
      </c>
      <c r="C187" s="104" t="s">
        <v>339</v>
      </c>
      <c r="D187" s="46">
        <v>557013394</v>
      </c>
      <c r="E187" s="85">
        <v>43214</v>
      </c>
      <c r="F187" s="101" t="str">
        <f>IFERROR(VLOOKUP($C187,'Product Master'!B:G,3,),"-")</f>
        <v>-</v>
      </c>
      <c r="G187" s="111" t="str">
        <f>IFERROR(VLOOKUP($C187,'Product Master'!B:G,4,),"-")</f>
        <v>50 ml</v>
      </c>
      <c r="H187" s="24">
        <v>1</v>
      </c>
      <c r="I187" s="102">
        <f>IFERROR(VLOOKUP(D187,Inward!F:J,5,),"-")</f>
        <v>43727</v>
      </c>
      <c r="K187" s="85" t="s">
        <v>277</v>
      </c>
      <c r="M187" s="86" t="s">
        <v>230</v>
      </c>
      <c r="N187" s="86" t="s">
        <v>312</v>
      </c>
      <c r="O187" s="112">
        <f>IFERROR(VLOOKUP(Table2[[#This Row],[Lot No]],Inward!F:F,1,FALSE),"Lot Not Matching")</f>
        <v>557013394</v>
      </c>
    </row>
    <row r="188" spans="1:15" ht="30">
      <c r="A188" s="99">
        <v>187</v>
      </c>
      <c r="B188" s="100" t="str">
        <f>IFERROR(VLOOKUP(C188,'Product Master'!B:G,2,),"Enter Data in Product Master")</f>
        <v>ii) ExoRneasy Serum/Plasma Midi Kit(Columns)</v>
      </c>
      <c r="C188" s="104" t="s">
        <v>1246</v>
      </c>
      <c r="D188" s="46">
        <v>157051884</v>
      </c>
      <c r="E188" s="85">
        <v>43214</v>
      </c>
      <c r="F188" s="101" t="str">
        <f>IFERROR(VLOOKUP($C188,'Product Master'!B:G,3,),"-")</f>
        <v>-</v>
      </c>
      <c r="G188" s="111" t="str">
        <f>IFERROR(VLOOKUP($C188,'Product Master'!B:G,4,),"-")</f>
        <v>50 column</v>
      </c>
      <c r="H188" s="24">
        <v>1</v>
      </c>
      <c r="I188" s="102" t="str">
        <f>IFERROR(VLOOKUP(D188,Inward!F:J,5,),"-")</f>
        <v>-</v>
      </c>
      <c r="K188" s="85" t="s">
        <v>277</v>
      </c>
      <c r="M188" s="86" t="s">
        <v>230</v>
      </c>
      <c r="N188" s="86" t="s">
        <v>312</v>
      </c>
      <c r="O188" s="112" t="str">
        <f>IFERROR(VLOOKUP(Table2[[#This Row],[Lot No]],Inward!F:F,1,FALSE),"Lot Not Matching")</f>
        <v>Lot Not Matching</v>
      </c>
    </row>
    <row r="189" spans="1:15">
      <c r="A189" s="99">
        <v>188</v>
      </c>
      <c r="B189" s="100" t="str">
        <f>IFERROR(VLOOKUP(C189,'Product Master'!B:G,2,),"Enter Data in Product Master")</f>
        <v>iii) Miscript primer assay</v>
      </c>
      <c r="C189" s="104" t="s">
        <v>1245</v>
      </c>
      <c r="D189" s="46">
        <v>232068348</v>
      </c>
      <c r="E189" s="85">
        <v>43214</v>
      </c>
      <c r="F189" s="101" t="str">
        <f>IFERROR(VLOOKUP($C189,'Product Master'!B:G,3,),"-")</f>
        <v>NA</v>
      </c>
      <c r="G189" s="111">
        <f>IFERROR(VLOOKUP($C189,'Product Master'!B:G,4,),"-")</f>
        <v>1</v>
      </c>
      <c r="H189" s="24">
        <v>1</v>
      </c>
      <c r="I189" s="102" t="str">
        <f>IFERROR(VLOOKUP(D189,Inward!F:J,5,),"-")</f>
        <v>NA</v>
      </c>
      <c r="K189" s="85" t="s">
        <v>277</v>
      </c>
      <c r="M189" s="86" t="s">
        <v>230</v>
      </c>
      <c r="N189" s="86" t="s">
        <v>312</v>
      </c>
      <c r="O189" s="112">
        <f>IFERROR(VLOOKUP(Table2[[#This Row],[Lot No]],Inward!F:F,1,FALSE),"Lot Not Matching")</f>
        <v>232068348</v>
      </c>
    </row>
    <row r="190" spans="1:15" ht="30">
      <c r="A190" s="99">
        <v>189</v>
      </c>
      <c r="B190" s="100" t="str">
        <f>IFERROR(VLOOKUP(C190,'Product Master'!B:G,2,),"Enter Data in Product Master")</f>
        <v>Absolute Ethanol</v>
      </c>
      <c r="C190" s="86" t="s">
        <v>65</v>
      </c>
      <c r="D190" s="86" t="s">
        <v>308</v>
      </c>
      <c r="E190" s="85">
        <v>43214</v>
      </c>
      <c r="F190" s="101" t="str">
        <f>IFERROR(VLOOKUP($C190,'Product Master'!B:G,3,),"-")</f>
        <v>Bottle</v>
      </c>
      <c r="G190" s="111" t="str">
        <f>IFERROR(VLOOKUP($C190,'Product Master'!B:G,4,),"-")</f>
        <v>500 ml</v>
      </c>
      <c r="H190" s="24">
        <v>1</v>
      </c>
      <c r="I190" s="102" t="str">
        <f>IFERROR(VLOOKUP(D190,Inward!F:J,5,),"-")</f>
        <v>-</v>
      </c>
      <c r="K190" s="85" t="s">
        <v>256</v>
      </c>
      <c r="M190" s="86" t="s">
        <v>230</v>
      </c>
      <c r="N190" s="86" t="s">
        <v>312</v>
      </c>
      <c r="O190" s="112" t="str">
        <f>IFERROR(VLOOKUP(Table2[[#This Row],[Lot No]],Inward!F:F,1,FALSE),"Lot Not Matching")</f>
        <v>Lot Not Matching</v>
      </c>
    </row>
    <row r="191" spans="1:15" ht="30">
      <c r="A191" s="99">
        <v>190</v>
      </c>
      <c r="B191" s="100" t="str">
        <f>IFERROR(VLOOKUP(C191,'Product Master'!B:G,2,),"Enter Data in Product Master")</f>
        <v>Qubit ds DNA  Assay kit</v>
      </c>
      <c r="C191" s="86" t="s">
        <v>39</v>
      </c>
      <c r="D191" s="86">
        <v>1934298</v>
      </c>
      <c r="E191" s="85">
        <v>43214</v>
      </c>
      <c r="F191" s="101" t="str">
        <f>IFERROR(VLOOKUP($C191,'Product Master'!B:G,3,),"-")</f>
        <v>Kit</v>
      </c>
      <c r="G191" s="111" t="str">
        <f>IFERROR(VLOOKUP($C191,'Product Master'!B:G,4,),"-")</f>
        <v>500 Assays</v>
      </c>
      <c r="H191" s="24">
        <v>1</v>
      </c>
      <c r="I191" s="102" t="str">
        <f>IFERROR(VLOOKUP(D191,Inward!F:J,5,),"-")</f>
        <v>-</v>
      </c>
      <c r="J191" s="85" t="s">
        <v>2277</v>
      </c>
      <c r="K191" s="85" t="s">
        <v>2326</v>
      </c>
      <c r="M191" s="86" t="s">
        <v>230</v>
      </c>
      <c r="N191" s="86" t="s">
        <v>2345</v>
      </c>
      <c r="O191" s="112" t="str">
        <f>IFERROR(VLOOKUP(Table2[[#This Row],[Lot No]],Inward!F:F,1,FALSE),"Lot Not Matching")</f>
        <v>Lot Not Matching</v>
      </c>
    </row>
    <row r="192" spans="1:15" ht="30">
      <c r="A192" s="99">
        <v>191</v>
      </c>
      <c r="B192" s="100" t="str">
        <f>IFERROR(VLOOKUP(C192,'Product Master'!B:G,2,),"Enter Data in Product Master")</f>
        <v>Circulating Nucleic acid kit</v>
      </c>
      <c r="C192" s="86">
        <v>55114</v>
      </c>
      <c r="D192" s="86">
        <v>160012499</v>
      </c>
      <c r="E192" s="85">
        <v>43214</v>
      </c>
      <c r="F192" s="101" t="str">
        <f>IFERROR(VLOOKUP($C192,'Product Master'!B:G,3,),"-")</f>
        <v>Kit</v>
      </c>
      <c r="G192" s="111" t="str">
        <f>IFERROR(VLOOKUP($C192,'Product Master'!B:G,4,),"-")</f>
        <v>50 Rxns</v>
      </c>
      <c r="H192" s="24">
        <v>1</v>
      </c>
      <c r="I192" s="102" t="str">
        <f>IFERROR(VLOOKUP(D192,Inward!F:J,5,),"-")</f>
        <v>-</v>
      </c>
      <c r="J192" s="85" t="s">
        <v>2278</v>
      </c>
      <c r="K192" s="85" t="s">
        <v>2335</v>
      </c>
      <c r="M192" s="86" t="s">
        <v>230</v>
      </c>
      <c r="N192" s="86" t="s">
        <v>254</v>
      </c>
      <c r="O192" s="112" t="str">
        <f>IFERROR(VLOOKUP(Table2[[#This Row],[Lot No]],Inward!F:F,1,FALSE),"Lot Not Matching")</f>
        <v>Lot Not Matching</v>
      </c>
    </row>
    <row r="193" spans="1:15">
      <c r="A193" s="99">
        <v>192</v>
      </c>
      <c r="B193" s="100" t="str">
        <f>IFERROR(VLOOKUP(C193,'Product Master'!B:G,2,),"Enter Data in Product Master")</f>
        <v>Circulating Nucleic acid kit</v>
      </c>
      <c r="C193" s="86">
        <v>55114</v>
      </c>
      <c r="D193" s="86">
        <v>157047931</v>
      </c>
      <c r="E193" s="85">
        <v>43214</v>
      </c>
      <c r="F193" s="101" t="str">
        <f>IFERROR(VLOOKUP($C193,'Product Master'!B:G,3,),"-")</f>
        <v>Kit</v>
      </c>
      <c r="G193" s="111" t="str">
        <f>IFERROR(VLOOKUP($C193,'Product Master'!B:G,4,),"-")</f>
        <v>50 Rxns</v>
      </c>
      <c r="H193" s="24">
        <v>1</v>
      </c>
      <c r="I193" s="102" t="str">
        <f>IFERROR(VLOOKUP(D193,Inward!F:J,5,),"-")</f>
        <v>NA</v>
      </c>
      <c r="J193" s="85" t="s">
        <v>2278</v>
      </c>
      <c r="K193" s="85" t="s">
        <v>2335</v>
      </c>
      <c r="M193" s="86" t="s">
        <v>230</v>
      </c>
      <c r="N193" s="86" t="s">
        <v>254</v>
      </c>
      <c r="O193" s="112">
        <f>IFERROR(VLOOKUP(Table2[[#This Row],[Lot No]],Inward!F:F,1,FALSE),"Lot Not Matching")</f>
        <v>157047931</v>
      </c>
    </row>
    <row r="194" spans="1:15" ht="30">
      <c r="A194" s="99">
        <v>193</v>
      </c>
      <c r="B194" s="100" t="str">
        <f>IFERROR(VLOOKUP(C194,'Product Master'!B:G,2,),"Enter Data in Product Master")</f>
        <v xml:space="preserve">0.22 Micron syringe filters </v>
      </c>
      <c r="C194" s="24" t="s">
        <v>69</v>
      </c>
      <c r="D194" s="46" t="s">
        <v>305</v>
      </c>
      <c r="E194" s="85">
        <v>43214</v>
      </c>
      <c r="F194" s="101" t="str">
        <f>IFERROR(VLOOKUP($C194,'Product Master'!B:G,3,),"-")</f>
        <v>Box</v>
      </c>
      <c r="G194" s="111" t="str">
        <f>IFERROR(VLOOKUP($C194,'Product Master'!B:G,4,),"-")</f>
        <v>50 Nos</v>
      </c>
      <c r="H194" s="24">
        <v>1</v>
      </c>
      <c r="I194" s="102" t="str">
        <f>IFERROR(VLOOKUP(D194,Inward!F:J,5,),"-")</f>
        <v>-</v>
      </c>
      <c r="K194" s="85" t="s">
        <v>2324</v>
      </c>
      <c r="M194" s="86" t="s">
        <v>230</v>
      </c>
      <c r="N194" s="86" t="s">
        <v>254</v>
      </c>
      <c r="O194" s="112" t="str">
        <f>IFERROR(VLOOKUP(Table2[[#This Row],[Lot No]],Inward!F:F,1,FALSE),"Lot Not Matching")</f>
        <v>Lot Not Matching</v>
      </c>
    </row>
    <row r="195" spans="1:15" ht="30">
      <c r="A195" s="99">
        <v>194</v>
      </c>
      <c r="B195" s="100" t="str">
        <f>IFERROR(VLOOKUP(C195,'Product Master'!B:G,2,),"Enter Data in Product Master")</f>
        <v xml:space="preserve">Centrifuge tube 15 ml Sterile </v>
      </c>
      <c r="C195" s="86">
        <v>546021</v>
      </c>
      <c r="D195" s="86" t="s">
        <v>2218</v>
      </c>
      <c r="E195" s="85">
        <v>43214</v>
      </c>
      <c r="F195" s="101" t="str">
        <f>IFERROR(VLOOKUP($C195,'Product Master'!B:G,3,),"-")</f>
        <v>-</v>
      </c>
      <c r="G195" s="111" t="str">
        <f>IFERROR(VLOOKUP($C195,'Product Master'!B:G,4,),"-")</f>
        <v>500 Pcs</v>
      </c>
      <c r="H195" s="24">
        <v>1</v>
      </c>
      <c r="I195" s="102" t="str">
        <f>IFERROR(VLOOKUP(D195,Inward!F:J,5,),"-")</f>
        <v>-</v>
      </c>
      <c r="K195" s="85" t="s">
        <v>2324</v>
      </c>
      <c r="M195" s="86" t="s">
        <v>230</v>
      </c>
      <c r="N195" s="86" t="s">
        <v>254</v>
      </c>
      <c r="O195" s="112" t="str">
        <f>IFERROR(VLOOKUP(Table2[[#This Row],[Lot No]],Inward!F:F,1,FALSE),"Lot Not Matching")</f>
        <v>Lot Not Matching</v>
      </c>
    </row>
    <row r="196" spans="1:15" ht="30">
      <c r="A196" s="99">
        <v>195</v>
      </c>
      <c r="B196" s="100" t="str">
        <f>IFERROR(VLOOKUP(C196,'Product Master'!B:G,2,),"Enter Data in Product Master")</f>
        <v>50 ml Centrifuge tube</v>
      </c>
      <c r="C196" s="86">
        <v>500041</v>
      </c>
      <c r="D196" s="86" t="s">
        <v>1319</v>
      </c>
      <c r="E196" s="85">
        <v>43214</v>
      </c>
      <c r="F196" s="101" t="str">
        <f>IFERROR(VLOOKUP($C196,'Product Master'!B:G,3,),"-")</f>
        <v>-</v>
      </c>
      <c r="G196" s="111" t="str">
        <f>IFERROR(VLOOKUP($C196,'Product Master'!B:G,4,),"-")</f>
        <v>500 Pcs</v>
      </c>
      <c r="H196" s="24">
        <v>1</v>
      </c>
      <c r="I196" s="102" t="str">
        <f>IFERROR(VLOOKUP(D196,Inward!F:J,5,),"-")</f>
        <v>NA</v>
      </c>
      <c r="K196" s="85" t="s">
        <v>2324</v>
      </c>
      <c r="M196" s="86" t="s">
        <v>230</v>
      </c>
      <c r="N196" s="86" t="s">
        <v>254</v>
      </c>
      <c r="O196" s="112" t="str">
        <f>IFERROR(VLOOKUP(Table2[[#This Row],[Lot No]],Inward!F:F,1,FALSE),"Lot Not Matching")</f>
        <v>D-35-10-270318</v>
      </c>
    </row>
    <row r="197" spans="1:15">
      <c r="A197" s="99">
        <v>196</v>
      </c>
      <c r="B197" s="100" t="str">
        <f>IFERROR(VLOOKUP(C197,'Product Master'!B:G,2,),"Enter Data in Product Master")</f>
        <v>E-Gel size select 2%</v>
      </c>
      <c r="C197" s="24" t="s">
        <v>63</v>
      </c>
      <c r="D197" s="86" t="s">
        <v>1323</v>
      </c>
      <c r="E197" s="85">
        <v>43215</v>
      </c>
      <c r="F197" s="101" t="str">
        <f>IFERROR(VLOOKUP($C197,'Product Master'!B:G,3,),"-")</f>
        <v>Pack</v>
      </c>
      <c r="G197" s="111" t="str">
        <f>IFERROR(VLOOKUP($C197,'Product Master'!B:G,4,),"-")</f>
        <v>10 Gels/Pack</v>
      </c>
      <c r="H197" s="24">
        <v>1</v>
      </c>
      <c r="I197" s="102">
        <f>IFERROR(VLOOKUP(D197,Inward!F:J,5,),"-")</f>
        <v>43438</v>
      </c>
      <c r="J197" s="85" t="s">
        <v>2279</v>
      </c>
      <c r="K197" s="85" t="s">
        <v>280</v>
      </c>
      <c r="M197" s="86" t="s">
        <v>230</v>
      </c>
      <c r="N197" s="86" t="s">
        <v>279</v>
      </c>
      <c r="O197" s="112" t="str">
        <f>IFERROR(VLOOKUP(Table2[[#This Row],[Lot No]],Inward!F:F,1,FALSE),"Lot Not Matching")</f>
        <v>2R040318</v>
      </c>
    </row>
    <row r="198" spans="1:15" ht="30">
      <c r="A198" s="99">
        <v>197</v>
      </c>
      <c r="B198" s="100" t="str">
        <f>IFERROR(VLOOKUP(C198,'Product Master'!B:G,2,),"Enter Data in Product Master")</f>
        <v>Absolute Ethanol</v>
      </c>
      <c r="C198" s="86" t="s">
        <v>65</v>
      </c>
      <c r="D198" s="86" t="s">
        <v>308</v>
      </c>
      <c r="E198" s="85">
        <v>43215</v>
      </c>
      <c r="F198" s="101" t="str">
        <f>IFERROR(VLOOKUP($C198,'Product Master'!B:G,3,),"-")</f>
        <v>Bottle</v>
      </c>
      <c r="G198" s="111" t="str">
        <f>IFERROR(VLOOKUP($C198,'Product Master'!B:G,4,),"-")</f>
        <v>500 ml</v>
      </c>
      <c r="H198" s="24">
        <v>1</v>
      </c>
      <c r="I198" s="102" t="str">
        <f>IFERROR(VLOOKUP(D198,Inward!F:J,5,),"-")</f>
        <v>-</v>
      </c>
      <c r="K198" s="85" t="s">
        <v>256</v>
      </c>
      <c r="M198" s="86" t="s">
        <v>230</v>
      </c>
      <c r="N198" s="86" t="s">
        <v>279</v>
      </c>
      <c r="O198" s="112" t="str">
        <f>IFERROR(VLOOKUP(Table2[[#This Row],[Lot No]],Inward!F:F,1,FALSE),"Lot Not Matching")</f>
        <v>Lot Not Matching</v>
      </c>
    </row>
    <row r="199" spans="1:15" ht="30">
      <c r="A199" s="99">
        <v>198</v>
      </c>
      <c r="B199" s="100" t="str">
        <f>IFERROR(VLOOKUP(C199,'Product Master'!B:G,2,),"Enter Data in Product Master")</f>
        <v>Resin ribbon 110*74</v>
      </c>
      <c r="C199" s="106" t="s">
        <v>526</v>
      </c>
      <c r="D199" s="86" t="s">
        <v>47</v>
      </c>
      <c r="E199" s="85">
        <v>43215</v>
      </c>
      <c r="F199" s="101" t="str">
        <f>IFERROR(VLOOKUP($C199,'Product Master'!B:G,3,),"-")</f>
        <v>-</v>
      </c>
      <c r="G199" s="111" t="str">
        <f>IFERROR(VLOOKUP($C199,'Product Master'!B:G,4,),"-")</f>
        <v>-</v>
      </c>
      <c r="H199" s="24">
        <v>1</v>
      </c>
      <c r="I199" s="102" t="str">
        <f>IFERROR(VLOOKUP(D199,Inward!F:J,5,),"-")</f>
        <v>NA</v>
      </c>
      <c r="K199" s="85" t="s">
        <v>256</v>
      </c>
      <c r="M199" s="86" t="s">
        <v>230</v>
      </c>
      <c r="N199" s="86" t="s">
        <v>265</v>
      </c>
      <c r="O199" s="112" t="str">
        <f>IFERROR(VLOOKUP(Table2[[#This Row],[Lot No]],Inward!F:F,1,FALSE),"Lot Not Matching")</f>
        <v>-</v>
      </c>
    </row>
    <row r="200" spans="1:15" ht="30">
      <c r="A200" s="99">
        <v>199</v>
      </c>
      <c r="B200" s="100" t="str">
        <f>IFERROR(VLOOKUP(C200,'Product Master'!B:G,2,),"Enter Data in Product Master")</f>
        <v xml:space="preserve">Tissue Culture flask with filter cap </v>
      </c>
      <c r="C200" s="86">
        <v>950050</v>
      </c>
      <c r="D200" s="86" t="s">
        <v>2219</v>
      </c>
      <c r="E200" s="85">
        <v>43216</v>
      </c>
      <c r="F200" s="101" t="str">
        <f>IFERROR(VLOOKUP($C200,'Product Master'!B:G,3,),"-")</f>
        <v>Box</v>
      </c>
      <c r="G200" s="111" t="str">
        <f>IFERROR(VLOOKUP($C200,'Product Master'!B:G,4,),"-")</f>
        <v>100 /Case</v>
      </c>
      <c r="H200" s="24">
        <v>1</v>
      </c>
      <c r="I200" s="102" t="str">
        <f>IFERROR(VLOOKUP(D200,Inward!F:J,5,),"-")</f>
        <v>-</v>
      </c>
      <c r="K200" s="85" t="s">
        <v>2325</v>
      </c>
      <c r="M200" s="86" t="s">
        <v>230</v>
      </c>
      <c r="N200" s="86" t="s">
        <v>283</v>
      </c>
      <c r="O200" s="112" t="str">
        <f>IFERROR(VLOOKUP(Table2[[#This Row],[Lot No]],Inward!F:F,1,FALSE),"Lot Not Matching")</f>
        <v>Lot Not Matching</v>
      </c>
    </row>
    <row r="201" spans="1:15" ht="30">
      <c r="A201" s="99">
        <v>200</v>
      </c>
      <c r="B201" s="100" t="str">
        <f>IFERROR(VLOOKUP(C201,'Product Master'!B:G,2,),"Enter Data in Product Master")</f>
        <v>Dulbecco's Modified eagle medium</v>
      </c>
      <c r="C201" s="86" t="s">
        <v>54</v>
      </c>
      <c r="D201" s="86" t="s">
        <v>2193</v>
      </c>
      <c r="E201" s="85">
        <v>43216</v>
      </c>
      <c r="F201" s="101" t="str">
        <f>IFERROR(VLOOKUP($C201,'Product Master'!B:G,3,),"-")</f>
        <v>Pack</v>
      </c>
      <c r="G201" s="111" t="str">
        <f>IFERROR(VLOOKUP($C201,'Product Master'!B:G,4,),"-")</f>
        <v>100 ml*5</v>
      </c>
      <c r="H201" s="24">
        <v>5</v>
      </c>
      <c r="I201" s="102" t="str">
        <f>IFERROR(VLOOKUP(D201,Inward!F:J,5,),"-")</f>
        <v>-</v>
      </c>
      <c r="K201" s="85" t="s">
        <v>2325</v>
      </c>
      <c r="M201" s="86" t="s">
        <v>230</v>
      </c>
      <c r="N201" s="86" t="s">
        <v>283</v>
      </c>
      <c r="O201" s="112" t="str">
        <f>IFERROR(VLOOKUP(Table2[[#This Row],[Lot No]],Inward!F:F,1,FALSE),"Lot Not Matching")</f>
        <v>Lot Not Matching</v>
      </c>
    </row>
    <row r="202" spans="1:15" ht="30">
      <c r="A202" s="99">
        <v>201</v>
      </c>
      <c r="B202" s="100" t="str">
        <f>IFERROR(VLOOKUP(C202,'Product Master'!B:G,2,),"Enter Data in Product Master")</f>
        <v>Dulbecco's phosphate buffered saline</v>
      </c>
      <c r="C202" s="86" t="s">
        <v>49</v>
      </c>
      <c r="D202" s="86" t="s">
        <v>142</v>
      </c>
      <c r="E202" s="85">
        <v>43216</v>
      </c>
      <c r="F202" s="101" t="str">
        <f>IFERROR(VLOOKUP($C202,'Product Master'!B:G,3,),"-")</f>
        <v>Pack</v>
      </c>
      <c r="G202" s="111" t="str">
        <f>IFERROR(VLOOKUP($C202,'Product Master'!B:G,4,),"-")</f>
        <v>500 ml(6)</v>
      </c>
      <c r="H202" s="24">
        <v>5</v>
      </c>
      <c r="I202" s="102" t="str">
        <f>IFERROR(VLOOKUP(D202,Inward!F:J,5,),"-")</f>
        <v>-</v>
      </c>
      <c r="K202" s="85" t="s">
        <v>2325</v>
      </c>
      <c r="M202" s="86" t="s">
        <v>230</v>
      </c>
      <c r="N202" s="86" t="s">
        <v>283</v>
      </c>
      <c r="O202" s="112" t="str">
        <f>IFERROR(VLOOKUP(Table2[[#This Row],[Lot No]],Inward!F:F,1,FALSE),"Lot Not Matching")</f>
        <v>Lot Not Matching</v>
      </c>
    </row>
    <row r="203" spans="1:15" ht="30">
      <c r="A203" s="99">
        <v>202</v>
      </c>
      <c r="B203" s="100" t="str">
        <f>IFERROR(VLOOKUP(C203,'Product Master'!B:G,2,),"Enter Data in Product Master")</f>
        <v>Syringe-driven Filters 0.22 um</v>
      </c>
      <c r="C203" s="24" t="s">
        <v>70</v>
      </c>
      <c r="D203" s="46" t="s">
        <v>2205</v>
      </c>
      <c r="E203" s="85">
        <v>43216</v>
      </c>
      <c r="F203" s="101" t="str">
        <f>IFERROR(VLOOKUP($C203,'Product Master'!B:G,3,),"-")</f>
        <v>Box</v>
      </c>
      <c r="G203" s="111" t="str">
        <f>IFERROR(VLOOKUP($C203,'Product Master'!B:G,4,),"-")</f>
        <v>1 No</v>
      </c>
      <c r="H203" s="24">
        <v>60</v>
      </c>
      <c r="I203" s="102" t="str">
        <f>IFERROR(VLOOKUP(D203,Inward!F:J,5,),"-")</f>
        <v>-</v>
      </c>
      <c r="K203" s="85" t="s">
        <v>2325</v>
      </c>
      <c r="M203" s="86" t="s">
        <v>230</v>
      </c>
      <c r="N203" s="86" t="s">
        <v>283</v>
      </c>
      <c r="O203" s="112" t="str">
        <f>IFERROR(VLOOKUP(Table2[[#This Row],[Lot No]],Inward!F:F,1,FALSE),"Lot Not Matching")</f>
        <v>Lot Not Matching</v>
      </c>
    </row>
    <row r="204" spans="1:15" ht="30">
      <c r="A204" s="99">
        <v>203</v>
      </c>
      <c r="B204" s="100" t="str">
        <f>IFERROR(VLOOKUP(C204,'Product Master'!B:G,2,),"Enter Data in Product Master")</f>
        <v>Cell Strainer Falcon</v>
      </c>
      <c r="C204" s="86">
        <v>352350</v>
      </c>
      <c r="D204" s="86">
        <v>104161</v>
      </c>
      <c r="E204" s="85">
        <v>43216</v>
      </c>
      <c r="F204" s="101" t="str">
        <f>IFERROR(VLOOKUP($C204,'Product Master'!B:G,3,),"-")</f>
        <v>-</v>
      </c>
      <c r="G204" s="111" t="str">
        <f>IFERROR(VLOOKUP($C204,'Product Master'!B:G,4,),"-")</f>
        <v>50  Nos</v>
      </c>
      <c r="H204" s="24">
        <v>2</v>
      </c>
      <c r="I204" s="102" t="str">
        <f>IFERROR(VLOOKUP(D204,Inward!F:J,5,),"-")</f>
        <v>-</v>
      </c>
      <c r="K204" s="85" t="s">
        <v>2325</v>
      </c>
      <c r="M204" s="86" t="s">
        <v>230</v>
      </c>
      <c r="N204" s="86" t="s">
        <v>283</v>
      </c>
      <c r="O204" s="112" t="str">
        <f>IFERROR(VLOOKUP(Table2[[#This Row],[Lot No]],Inward!F:F,1,FALSE),"Lot Not Matching")</f>
        <v>Lot Not Matching</v>
      </c>
    </row>
    <row r="205" spans="1:15" ht="30">
      <c r="A205" s="99">
        <v>204</v>
      </c>
      <c r="B205" s="100" t="str">
        <f>IFERROR(VLOOKUP(C205,'Product Master'!B:G,2,),"Enter Data in Product Master")</f>
        <v>Disposable serological pipette 5 ml</v>
      </c>
      <c r="C205" s="86" t="s">
        <v>68</v>
      </c>
      <c r="D205" s="86" t="s">
        <v>132</v>
      </c>
      <c r="E205" s="85">
        <v>43216</v>
      </c>
      <c r="F205" s="101" t="str">
        <f>IFERROR(VLOOKUP($C205,'Product Master'!B:G,3,),"-")</f>
        <v>Pack</v>
      </c>
      <c r="G205" s="111" t="str">
        <f>IFERROR(VLOOKUP($C205,'Product Master'!B:G,4,),"-")</f>
        <v>100 nos</v>
      </c>
      <c r="H205" s="24">
        <v>1</v>
      </c>
      <c r="I205" s="102">
        <f>IFERROR(VLOOKUP(D205,Inward!F:J,5,),"-")</f>
        <v>43922</v>
      </c>
      <c r="K205" s="85" t="s">
        <v>2325</v>
      </c>
      <c r="M205" s="86" t="s">
        <v>230</v>
      </c>
      <c r="N205" s="86" t="s">
        <v>283</v>
      </c>
      <c r="O205" s="112" t="str">
        <f>IFERROR(VLOOKUP(Table2[[#This Row],[Lot No]],Inward!F:F,1,FALSE),"Lot Not Matching")</f>
        <v>/0000299771</v>
      </c>
    </row>
    <row r="206" spans="1:15" ht="30">
      <c r="A206" s="99">
        <v>205</v>
      </c>
      <c r="B206" s="100" t="str">
        <f>IFERROR(VLOOKUP(C206,'Product Master'!B:G,2,),"Enter Data in Product Master")</f>
        <v>Disposable Serological pipette 10 ml (Himedia)</v>
      </c>
      <c r="C206" s="86" t="s">
        <v>67</v>
      </c>
      <c r="D206" s="86" t="s">
        <v>1427</v>
      </c>
      <c r="E206" s="85">
        <v>43216</v>
      </c>
      <c r="F206" s="101" t="str">
        <f>IFERROR(VLOOKUP($C206,'Product Master'!B:G,3,),"-")</f>
        <v>Pack</v>
      </c>
      <c r="G206" s="111" t="str">
        <f>IFERROR(VLOOKUP($C206,'Product Master'!B:G,4,),"-")</f>
        <v>100 nos</v>
      </c>
      <c r="H206" s="24">
        <v>1</v>
      </c>
      <c r="I206" s="102">
        <f>IFERROR(VLOOKUP(D206,Inward!F:J,5,),"-")</f>
        <v>43952</v>
      </c>
      <c r="K206" s="85" t="s">
        <v>2325</v>
      </c>
      <c r="M206" s="86" t="s">
        <v>230</v>
      </c>
      <c r="N206" s="86" t="s">
        <v>283</v>
      </c>
      <c r="O206" s="112" t="str">
        <f>IFERROR(VLOOKUP(Table2[[#This Row],[Lot No]],Inward!F:F,1,FALSE),"Lot Not Matching")</f>
        <v>/0000301807</v>
      </c>
    </row>
    <row r="207" spans="1:15" ht="30">
      <c r="A207" s="99">
        <v>206</v>
      </c>
      <c r="B207" s="100" t="str">
        <f>IFERROR(VLOOKUP(C207,'Product Master'!B:G,2,),"Enter Data in Product Master")</f>
        <v>Tough Tags</v>
      </c>
      <c r="C207" s="86" t="s">
        <v>293</v>
      </c>
      <c r="D207" s="86" t="s">
        <v>294</v>
      </c>
      <c r="E207" s="85">
        <v>43216</v>
      </c>
      <c r="F207" s="101" t="str">
        <f>IFERROR(VLOOKUP($C207,'Product Master'!B:G,3,),"-")</f>
        <v>-</v>
      </c>
      <c r="G207" s="111">
        <f>IFERROR(VLOOKUP($C207,'Product Master'!B:G,4,),"-")</f>
        <v>0</v>
      </c>
      <c r="H207" s="24">
        <v>2</v>
      </c>
      <c r="I207" s="102" t="str">
        <f>IFERROR(VLOOKUP(D207,Inward!F:J,5,),"-")</f>
        <v>-</v>
      </c>
      <c r="K207" s="85" t="s">
        <v>2325</v>
      </c>
      <c r="M207" s="86" t="s">
        <v>230</v>
      </c>
      <c r="N207" s="86" t="s">
        <v>283</v>
      </c>
      <c r="O207" s="112" t="str">
        <f>IFERROR(VLOOKUP(Table2[[#This Row],[Lot No]],Inward!F:F,1,FALSE),"Lot Not Matching")</f>
        <v>Lot Not Matching</v>
      </c>
    </row>
    <row r="208" spans="1:15" ht="30">
      <c r="A208" s="99">
        <v>207</v>
      </c>
      <c r="B208" s="100" t="str">
        <f>IFERROR(VLOOKUP(C208,'Product Master'!B:G,2,),"Enter Data in Product Master")</f>
        <v>Accessories Kit</v>
      </c>
      <c r="C208" s="86">
        <v>4469576</v>
      </c>
      <c r="D208" s="86">
        <v>1942960</v>
      </c>
      <c r="E208" s="85">
        <v>43216</v>
      </c>
      <c r="F208" s="101" t="str">
        <f>IFERROR(VLOOKUP($C208,'Product Master'!B:G,3,),"-")</f>
        <v>-</v>
      </c>
      <c r="G208" s="111">
        <f>IFERROR(VLOOKUP($C208,'Product Master'!B:G,4,),"-")</f>
        <v>0</v>
      </c>
      <c r="H208" s="24">
        <v>2</v>
      </c>
      <c r="I208" s="102" t="str">
        <f>IFERROR(VLOOKUP(D208,Inward!F:J,5,),"-")</f>
        <v>-</v>
      </c>
      <c r="K208" s="85" t="s">
        <v>256</v>
      </c>
      <c r="M208" s="86" t="s">
        <v>230</v>
      </c>
      <c r="N208" s="86" t="s">
        <v>255</v>
      </c>
      <c r="O208" s="112" t="str">
        <f>IFERROR(VLOOKUP(Table2[[#This Row],[Lot No]],Inward!F:F,1,FALSE),"Lot Not Matching")</f>
        <v>Lot Not Matching</v>
      </c>
    </row>
    <row r="209" spans="1:15" ht="30">
      <c r="A209" s="99">
        <v>208</v>
      </c>
      <c r="B209" s="100" t="str">
        <f>IFERROR(VLOOKUP(C209,'Product Master'!B:G,2,),"Enter Data in Product Master")</f>
        <v xml:space="preserve">Ion Library Quantitation kit </v>
      </c>
      <c r="C209" s="86">
        <v>4468802</v>
      </c>
      <c r="D209" s="86">
        <v>1708053</v>
      </c>
      <c r="E209" s="85">
        <v>43216</v>
      </c>
      <c r="F209" s="101" t="str">
        <f>IFERROR(VLOOKUP($C209,'Product Master'!B:G,3,),"-")</f>
        <v>Kit</v>
      </c>
      <c r="G209" s="111" t="str">
        <f>IFERROR(VLOOKUP($C209,'Product Master'!B:G,4,),"-")</f>
        <v>250 Rxns</v>
      </c>
      <c r="H209" s="24">
        <v>1</v>
      </c>
      <c r="I209" s="102" t="str">
        <f>IFERROR(VLOOKUP(D209,Inward!F:J,5,),"-")</f>
        <v>-</v>
      </c>
      <c r="J209" s="85" t="s">
        <v>2280</v>
      </c>
      <c r="K209" s="85" t="s">
        <v>277</v>
      </c>
      <c r="M209" s="86" t="s">
        <v>230</v>
      </c>
      <c r="N209" s="86" t="s">
        <v>284</v>
      </c>
      <c r="O209" s="112" t="str">
        <f>IFERROR(VLOOKUP(Table2[[#This Row],[Lot No]],Inward!F:F,1,FALSE),"Lot Not Matching")</f>
        <v>Lot Not Matching</v>
      </c>
    </row>
    <row r="210" spans="1:15" ht="30">
      <c r="A210" s="99">
        <v>209</v>
      </c>
      <c r="B210" s="100" t="str">
        <f>IFERROR(VLOOKUP(C210,'Product Master'!B:G,2,),"Enter Data in Product Master")</f>
        <v xml:space="preserve">Ion Xpress plus fragment library kit </v>
      </c>
      <c r="C210" s="24">
        <v>4471269</v>
      </c>
      <c r="D210" s="46" t="s">
        <v>47</v>
      </c>
      <c r="E210" s="85">
        <v>43216</v>
      </c>
      <c r="F210" s="101" t="str">
        <f>IFERROR(VLOOKUP($C210,'Product Master'!B:G,3,),"-")</f>
        <v>-</v>
      </c>
      <c r="G210" s="111" t="str">
        <f>IFERROR(VLOOKUP($C210,'Product Master'!B:G,4,),"-")</f>
        <v>10 Rxns</v>
      </c>
      <c r="H210" s="24">
        <v>1</v>
      </c>
      <c r="I210" s="102" t="str">
        <f>IFERROR(VLOOKUP(D210,Inward!F:J,5,),"-")</f>
        <v>NA</v>
      </c>
      <c r="J210" s="85" t="s">
        <v>2281</v>
      </c>
      <c r="K210" s="85" t="s">
        <v>287</v>
      </c>
      <c r="M210" s="86" t="s">
        <v>230</v>
      </c>
      <c r="N210" s="86" t="s">
        <v>254</v>
      </c>
      <c r="O210" s="112" t="str">
        <f>IFERROR(VLOOKUP(Table2[[#This Row],[Lot No]],Inward!F:F,1,FALSE),"Lot Not Matching")</f>
        <v>-</v>
      </c>
    </row>
    <row r="211" spans="1:15" ht="30">
      <c r="A211" s="99">
        <v>210</v>
      </c>
      <c r="B211" s="100" t="str">
        <f>IFERROR(VLOOKUP(C211,'Product Master'!B:G,2,),"Enter Data in Product Master")</f>
        <v>i. Ion plus Fragment library kit</v>
      </c>
      <c r="C211" s="24">
        <v>4471252</v>
      </c>
      <c r="D211" s="46">
        <v>117390</v>
      </c>
      <c r="E211" s="85">
        <v>43216</v>
      </c>
      <c r="F211" s="101" t="str">
        <f>IFERROR(VLOOKUP($C211,'Product Master'!B:G,3,),"-")</f>
        <v>-</v>
      </c>
      <c r="G211" s="111" t="str">
        <f>IFERROR(VLOOKUP($C211,'Product Master'!B:G,4,),"-")</f>
        <v>10 Rxns</v>
      </c>
      <c r="H211" s="24">
        <v>1</v>
      </c>
      <c r="I211" s="102" t="str">
        <f>IFERROR(VLOOKUP(D211,Inward!F:J,5,),"-")</f>
        <v>-</v>
      </c>
      <c r="J211" s="85" t="s">
        <v>2281</v>
      </c>
      <c r="K211" s="85" t="s">
        <v>287</v>
      </c>
      <c r="M211" s="86" t="s">
        <v>230</v>
      </c>
      <c r="N211" s="86" t="s">
        <v>254</v>
      </c>
      <c r="O211" s="112" t="str">
        <f>IFERROR(VLOOKUP(Table2[[#This Row],[Lot No]],Inward!F:F,1,FALSE),"Lot Not Matching")</f>
        <v>Lot Not Matching</v>
      </c>
    </row>
    <row r="212" spans="1:15" ht="30">
      <c r="A212" s="99">
        <v>211</v>
      </c>
      <c r="B212" s="100" t="str">
        <f>IFERROR(VLOOKUP(C212,'Product Master'!B:G,2,),"Enter Data in Product Master")</f>
        <v>ii. Ion shear plus reagents kit</v>
      </c>
      <c r="C212" s="24">
        <v>4471248</v>
      </c>
      <c r="D212" s="46">
        <v>1761813</v>
      </c>
      <c r="E212" s="85">
        <v>43216</v>
      </c>
      <c r="F212" s="101" t="str">
        <f>IFERROR(VLOOKUP($C212,'Product Master'!B:G,3,),"-")</f>
        <v>-</v>
      </c>
      <c r="G212" s="111" t="str">
        <f>IFERROR(VLOOKUP($C212,'Product Master'!B:G,4,),"-")</f>
        <v>20 Rxns</v>
      </c>
      <c r="H212" s="24">
        <v>1</v>
      </c>
      <c r="I212" s="102" t="str">
        <f>IFERROR(VLOOKUP(D212,Inward!F:J,5,),"-")</f>
        <v>-</v>
      </c>
      <c r="J212" s="85" t="s">
        <v>2281</v>
      </c>
      <c r="K212" s="85" t="s">
        <v>287</v>
      </c>
      <c r="M212" s="86" t="s">
        <v>230</v>
      </c>
      <c r="N212" s="86" t="s">
        <v>254</v>
      </c>
      <c r="O212" s="112" t="str">
        <f>IFERROR(VLOOKUP(Table2[[#This Row],[Lot No]],Inward!F:F,1,FALSE),"Lot Not Matching")</f>
        <v>Lot Not Matching</v>
      </c>
    </row>
    <row r="213" spans="1:15" ht="110.25">
      <c r="A213" s="99">
        <v>212</v>
      </c>
      <c r="B213" s="100" t="str">
        <f>IFERROR(VLOOKUP(C213,'Product Master'!B:G,2,),"Enter Data in Product Master")</f>
        <v>Digital temperature humidity meter(Data logger)SR.2017087275 &amp; 20180100202</v>
      </c>
      <c r="C213" s="113" t="s">
        <v>480</v>
      </c>
      <c r="D213" s="109" t="s">
        <v>47</v>
      </c>
      <c r="E213" s="85">
        <v>43216</v>
      </c>
      <c r="F213" s="101" t="str">
        <f>IFERROR(VLOOKUP($C213,'Product Master'!B:G,3,),"-")</f>
        <v>-</v>
      </c>
      <c r="G213" s="111" t="str">
        <f>IFERROR(VLOOKUP($C213,'Product Master'!B:G,4,),"-")</f>
        <v>-</v>
      </c>
      <c r="H213" s="24">
        <v>2</v>
      </c>
      <c r="I213" s="102" t="str">
        <f>IFERROR(VLOOKUP(D213,Inward!F:J,5,),"-")</f>
        <v>NA</v>
      </c>
      <c r="K213" s="85" t="s">
        <v>256</v>
      </c>
      <c r="M213" s="86" t="s">
        <v>230</v>
      </c>
      <c r="N213" s="86" t="s">
        <v>2344</v>
      </c>
      <c r="O213" s="112" t="str">
        <f>IFERROR(VLOOKUP(Table2[[#This Row],[Lot No]],Inward!F:F,1,FALSE),"Lot Not Matching")</f>
        <v>-</v>
      </c>
    </row>
    <row r="214" spans="1:15" ht="45">
      <c r="A214" s="99">
        <v>213</v>
      </c>
      <c r="B214" s="100" t="str">
        <f>IFERROR(VLOOKUP(C214,'Product Master'!B:G,2,),"Enter Data in Product Master")</f>
        <v>Servo Controlled voltage stabiliser rating 3 Kva 1 phase Sr.No. PCE1803064)</v>
      </c>
      <c r="C214" s="114" t="s">
        <v>2189</v>
      </c>
      <c r="D214" s="86" t="s">
        <v>47</v>
      </c>
      <c r="E214" s="85">
        <v>43216</v>
      </c>
      <c r="F214" s="101" t="str">
        <f>IFERROR(VLOOKUP($C214,'Product Master'!B:G,3,),"-")</f>
        <v>NA</v>
      </c>
      <c r="G214" s="111" t="str">
        <f>IFERROR(VLOOKUP($C214,'Product Master'!B:G,4,),"-")</f>
        <v>-</v>
      </c>
      <c r="H214" s="24">
        <v>1</v>
      </c>
      <c r="I214" s="102" t="str">
        <f>IFERROR(VLOOKUP(D214,Inward!F:J,5,),"-")</f>
        <v>NA</v>
      </c>
      <c r="K214" s="85" t="s">
        <v>256</v>
      </c>
      <c r="M214" s="86" t="s">
        <v>230</v>
      </c>
      <c r="N214" s="86" t="s">
        <v>2344</v>
      </c>
      <c r="O214" s="112" t="str">
        <f>IFERROR(VLOOKUP(Table2[[#This Row],[Lot No]],Inward!F:F,1,FALSE),"Lot Not Matching")</f>
        <v>-</v>
      </c>
    </row>
    <row r="215" spans="1:15" ht="45">
      <c r="A215" s="99">
        <v>214</v>
      </c>
      <c r="B215" s="100" t="str">
        <f>IFERROR(VLOOKUP(C215,'Product Master'!B:G,2,),"Enter Data in Product Master")</f>
        <v>Enter Data in Product Master</v>
      </c>
      <c r="C215" s="86" t="s">
        <v>2132</v>
      </c>
      <c r="D215" s="86">
        <v>1710493</v>
      </c>
      <c r="E215" s="85">
        <v>43217</v>
      </c>
      <c r="F215" s="101" t="str">
        <f>IFERROR(VLOOKUP($C215,'Product Master'!B:G,3,),"-")</f>
        <v>-</v>
      </c>
      <c r="G215" s="111" t="str">
        <f>IFERROR(VLOOKUP($C215,'Product Master'!B:G,4,),"-")</f>
        <v>-</v>
      </c>
      <c r="H215" s="24">
        <v>1</v>
      </c>
      <c r="I215" s="102" t="str">
        <f>IFERROR(VLOOKUP(D215,Inward!F:J,5,),"-")</f>
        <v>-</v>
      </c>
      <c r="K215" s="85" t="s">
        <v>256</v>
      </c>
      <c r="M215" s="86" t="s">
        <v>230</v>
      </c>
      <c r="N215" s="86" t="s">
        <v>261</v>
      </c>
      <c r="O215" s="112" t="str">
        <f>IFERROR(VLOOKUP(Table2[[#This Row],[Lot No]],Inward!F:F,1,FALSE),"Lot Not Matching")</f>
        <v>Lot Not Matching</v>
      </c>
    </row>
    <row r="216" spans="1:15">
      <c r="A216" s="99">
        <v>215</v>
      </c>
      <c r="B216" s="100" t="str">
        <f>IFERROR(VLOOKUP(C216,'Product Master'!B:G,2,),"Enter Data in Product Master")</f>
        <v>Ion Ampliseq Sample ID Panel</v>
      </c>
      <c r="C216" s="86">
        <v>4479790</v>
      </c>
      <c r="D216" s="86">
        <v>1710006</v>
      </c>
      <c r="E216" s="85">
        <v>43217</v>
      </c>
      <c r="F216" s="101" t="str">
        <f>IFERROR(VLOOKUP($C216,'Product Master'!B:G,3,),"-")</f>
        <v>-</v>
      </c>
      <c r="G216" s="111" t="str">
        <f>IFERROR(VLOOKUP($C216,'Product Master'!B:G,4,),"-")</f>
        <v>96 Rxns</v>
      </c>
      <c r="H216" s="24">
        <v>1</v>
      </c>
      <c r="I216" s="102">
        <f>IFERROR(VLOOKUP(D216,Inward!F:J,5,),"-")</f>
        <v>43910</v>
      </c>
      <c r="K216" s="85" t="s">
        <v>256</v>
      </c>
      <c r="M216" s="86" t="s">
        <v>230</v>
      </c>
      <c r="N216" s="86" t="s">
        <v>261</v>
      </c>
      <c r="O216" s="112">
        <f>IFERROR(VLOOKUP(Table2[[#This Row],[Lot No]],Inward!F:F,1,FALSE),"Lot Not Matching")</f>
        <v>1710006</v>
      </c>
    </row>
    <row r="217" spans="1:15" ht="30">
      <c r="A217" s="99">
        <v>216</v>
      </c>
      <c r="B217" s="100" t="str">
        <f>IFERROR(VLOOKUP(C217,'Product Master'!B:G,2,),"Enter Data in Product Master")</f>
        <v>Syringe-driven Filters 0.45 um</v>
      </c>
      <c r="C217" s="24" t="s">
        <v>94</v>
      </c>
      <c r="D217" s="46" t="s">
        <v>143</v>
      </c>
      <c r="E217" s="85">
        <v>43217</v>
      </c>
      <c r="F217" s="101" t="str">
        <f>IFERROR(VLOOKUP($C217,'Product Master'!B:G,3,),"-")</f>
        <v>Pack</v>
      </c>
      <c r="G217" s="111" t="str">
        <f>IFERROR(VLOOKUP($C217,'Product Master'!B:G,4,),"-")</f>
        <v>1 No</v>
      </c>
      <c r="H217" s="24">
        <v>30</v>
      </c>
      <c r="I217" s="102" t="str">
        <f>IFERROR(VLOOKUP(D217,Inward!F:J,5,),"-")</f>
        <v>NA</v>
      </c>
      <c r="K217" s="85" t="s">
        <v>256</v>
      </c>
      <c r="M217" s="86" t="s">
        <v>230</v>
      </c>
      <c r="N217" s="86" t="s">
        <v>312</v>
      </c>
      <c r="O217" s="112" t="str">
        <f>IFERROR(VLOOKUP(Table2[[#This Row],[Lot No]],Inward!F:F,1,FALSE),"Lot Not Matching")</f>
        <v>/0000309053</v>
      </c>
    </row>
    <row r="218" spans="1:15">
      <c r="A218" s="99">
        <v>217</v>
      </c>
      <c r="B218" s="100" t="str">
        <f>IFERROR(VLOOKUP(C218,'Product Master'!B:G,2,),"Enter Data in Product Master")</f>
        <v>E-Gel size select 2%</v>
      </c>
      <c r="C218" s="24" t="s">
        <v>63</v>
      </c>
      <c r="D218" s="86" t="s">
        <v>1323</v>
      </c>
      <c r="E218" s="85">
        <v>43217</v>
      </c>
      <c r="F218" s="101" t="str">
        <f>IFERROR(VLOOKUP($C218,'Product Master'!B:G,3,),"-")</f>
        <v>Pack</v>
      </c>
      <c r="G218" s="111" t="str">
        <f>IFERROR(VLOOKUP($C218,'Product Master'!B:G,4,),"-")</f>
        <v>10 Gels/Pack</v>
      </c>
      <c r="H218" s="24">
        <v>1</v>
      </c>
      <c r="I218" s="102">
        <f>IFERROR(VLOOKUP(D218,Inward!F:J,5,),"-")</f>
        <v>43438</v>
      </c>
      <c r="J218" s="85" t="s">
        <v>2282</v>
      </c>
      <c r="K218" s="85" t="s">
        <v>280</v>
      </c>
      <c r="M218" s="86" t="s">
        <v>230</v>
      </c>
      <c r="N218" s="86" t="s">
        <v>254</v>
      </c>
      <c r="O218" s="112" t="str">
        <f>IFERROR(VLOOKUP(Table2[[#This Row],[Lot No]],Inward!F:F,1,FALSE),"Lot Not Matching")</f>
        <v>2R040318</v>
      </c>
    </row>
    <row r="219" spans="1:15" ht="30">
      <c r="A219" s="99">
        <v>218</v>
      </c>
      <c r="B219" s="100" t="str">
        <f>IFERROR(VLOOKUP(C219,'Product Master'!B:G,2,),"Enter Data in Product Master")</f>
        <v>AMPlitaq Gold 360 DNA Polymerase</v>
      </c>
      <c r="C219" s="99">
        <v>4398823</v>
      </c>
      <c r="D219" s="99">
        <v>1305031</v>
      </c>
      <c r="E219" s="85">
        <v>43217</v>
      </c>
      <c r="F219" s="101" t="str">
        <f>IFERROR(VLOOKUP($C219,'Product Master'!B:G,3,),"-")</f>
        <v>-</v>
      </c>
      <c r="G219" s="111">
        <f>IFERROR(VLOOKUP($C219,'Product Master'!B:G,4,),"-")</f>
        <v>0</v>
      </c>
      <c r="H219" s="24">
        <v>1</v>
      </c>
      <c r="I219" s="102" t="str">
        <f>IFERROR(VLOOKUP(D219,Inward!F:J,5,),"-")</f>
        <v>-</v>
      </c>
      <c r="K219" s="85" t="s">
        <v>256</v>
      </c>
      <c r="M219" s="86" t="s">
        <v>230</v>
      </c>
      <c r="N219" s="86" t="s">
        <v>2346</v>
      </c>
      <c r="O219" s="112" t="str">
        <f>IFERROR(VLOOKUP(Table2[[#This Row],[Lot No]],Inward!F:F,1,FALSE),"Lot Not Matching")</f>
        <v>Lot Not Matching</v>
      </c>
    </row>
    <row r="220" spans="1:15">
      <c r="A220" s="99">
        <v>219</v>
      </c>
      <c r="B220" s="100" t="str">
        <f>IFERROR(VLOOKUP(C220,'Product Master'!B:G,2,),"Enter Data in Product Master")</f>
        <v>Agilent High Sensitivity DNA kit</v>
      </c>
      <c r="C220" s="24">
        <v>50674626</v>
      </c>
      <c r="D220" s="46" t="s">
        <v>47</v>
      </c>
      <c r="E220" s="85">
        <v>43217</v>
      </c>
      <c r="F220" s="101" t="str">
        <f>IFERROR(VLOOKUP($C220,'Product Master'!B:G,3,),"-")</f>
        <v>Kit</v>
      </c>
      <c r="G220" s="111" t="str">
        <f>IFERROR(VLOOKUP($C220,'Product Master'!B:G,4,),"-")</f>
        <v>110 Rxns</v>
      </c>
      <c r="H220" s="24">
        <v>1</v>
      </c>
      <c r="I220" s="102" t="str">
        <f>IFERROR(VLOOKUP(D220,Inward!F:J,5,),"-")</f>
        <v>NA</v>
      </c>
      <c r="J220" s="85" t="s">
        <v>2283</v>
      </c>
      <c r="K220" s="85" t="s">
        <v>2326</v>
      </c>
      <c r="M220" s="86" t="s">
        <v>230</v>
      </c>
      <c r="N220" s="86" t="s">
        <v>2348</v>
      </c>
      <c r="O220" s="112" t="str">
        <f>IFERROR(VLOOKUP(Table2[[#This Row],[Lot No]],Inward!F:F,1,FALSE),"Lot Not Matching")</f>
        <v>-</v>
      </c>
    </row>
    <row r="221" spans="1:15" ht="30">
      <c r="A221" s="99">
        <v>220</v>
      </c>
      <c r="B221" s="100" t="str">
        <f>IFERROR(VLOOKUP(C221,'Product Master'!B:G,2,),"Enter Data in Product Master")</f>
        <v xml:space="preserve">i) High Sensitivity DNA chips </v>
      </c>
      <c r="C221" s="24" t="s">
        <v>57</v>
      </c>
      <c r="D221" s="46" t="s">
        <v>145</v>
      </c>
      <c r="E221" s="85">
        <v>43217</v>
      </c>
      <c r="F221" s="101" t="str">
        <f>IFERROR(VLOOKUP($C221,'Product Master'!B:G,3,),"-")</f>
        <v>Kit</v>
      </c>
      <c r="G221" s="111" t="str">
        <f>IFERROR(VLOOKUP($C221,'Product Master'!B:G,4,),"-")</f>
        <v>10 chips</v>
      </c>
      <c r="H221" s="24">
        <v>1</v>
      </c>
      <c r="I221" s="102" t="str">
        <f>IFERROR(VLOOKUP(D221,Inward!F:J,5,),"-")</f>
        <v>-</v>
      </c>
      <c r="K221" s="85" t="s">
        <v>277</v>
      </c>
      <c r="M221" s="86" t="s">
        <v>230</v>
      </c>
      <c r="N221" s="86" t="s">
        <v>2348</v>
      </c>
      <c r="O221" s="112" t="str">
        <f>IFERROR(VLOOKUP(Table2[[#This Row],[Lot No]],Inward!F:F,1,FALSE),"Lot Not Matching")</f>
        <v>Lot Not Matching</v>
      </c>
    </row>
    <row r="222" spans="1:15" ht="30">
      <c r="A222" s="99">
        <v>221</v>
      </c>
      <c r="B222" s="100" t="str">
        <f>IFERROR(VLOOKUP(C222,'Product Master'!B:G,2,),"Enter Data in Product Master")</f>
        <v xml:space="preserve">ii) High Sensitivity DNA reagent </v>
      </c>
      <c r="C222" s="24" t="s">
        <v>58</v>
      </c>
      <c r="D222" s="46">
        <v>1749</v>
      </c>
      <c r="E222" s="85">
        <v>43217</v>
      </c>
      <c r="F222" s="101" t="str">
        <f>IFERROR(VLOOKUP($C222,'Product Master'!B:G,3,),"-")</f>
        <v>Kit</v>
      </c>
      <c r="G222" s="111" t="str">
        <f>IFERROR(VLOOKUP($C222,'Product Master'!B:G,4,),"-")</f>
        <v>-</v>
      </c>
      <c r="H222" s="24">
        <v>1</v>
      </c>
      <c r="I222" s="102" t="str">
        <f>IFERROR(VLOOKUP(D222,Inward!F:J,5,),"-")</f>
        <v>-</v>
      </c>
      <c r="K222" s="85" t="s">
        <v>277</v>
      </c>
      <c r="M222" s="86" t="s">
        <v>230</v>
      </c>
      <c r="N222" s="86" t="s">
        <v>2348</v>
      </c>
      <c r="O222" s="112" t="str">
        <f>IFERROR(VLOOKUP(Table2[[#This Row],[Lot No]],Inward!F:F,1,FALSE),"Lot Not Matching")</f>
        <v>Lot Not Matching</v>
      </c>
    </row>
    <row r="223" spans="1:15" ht="30">
      <c r="A223" s="99">
        <v>222</v>
      </c>
      <c r="B223" s="100" t="str">
        <f>IFERROR(VLOOKUP(C223,'Product Master'!B:G,2,),"Enter Data in Product Master")</f>
        <v xml:space="preserve">iii) Syringe kit </v>
      </c>
      <c r="C223" s="24" t="s">
        <v>59</v>
      </c>
      <c r="D223" s="46" t="s">
        <v>306</v>
      </c>
      <c r="E223" s="85">
        <v>43217</v>
      </c>
      <c r="F223" s="101" t="str">
        <f>IFERROR(VLOOKUP($C223,'Product Master'!B:G,3,),"-")</f>
        <v>Kit</v>
      </c>
      <c r="G223" s="111" t="str">
        <f>IFERROR(VLOOKUP($C223,'Product Master'!B:G,4,),"-")</f>
        <v>1 no</v>
      </c>
      <c r="H223" s="24">
        <v>1</v>
      </c>
      <c r="I223" s="102" t="str">
        <f>IFERROR(VLOOKUP(D223,Inward!F:J,5,),"-")</f>
        <v>-</v>
      </c>
      <c r="K223" s="85" t="s">
        <v>277</v>
      </c>
      <c r="M223" s="86" t="s">
        <v>230</v>
      </c>
      <c r="N223" s="86" t="s">
        <v>2348</v>
      </c>
      <c r="O223" s="112" t="str">
        <f>IFERROR(VLOOKUP(Table2[[#This Row],[Lot No]],Inward!F:F,1,FALSE),"Lot Not Matching")</f>
        <v>Lot Not Matching</v>
      </c>
    </row>
    <row r="224" spans="1:15">
      <c r="A224" s="99">
        <v>223</v>
      </c>
      <c r="B224" s="100" t="str">
        <f>IFERROR(VLOOKUP(C224,'Product Master'!B:G,2,),"Enter Data in Product Master")</f>
        <v xml:space="preserve">Vimentin antibody  </v>
      </c>
      <c r="C224" s="86" t="s">
        <v>2144</v>
      </c>
      <c r="D224" s="86" t="s">
        <v>1265</v>
      </c>
      <c r="E224" s="85">
        <v>43218</v>
      </c>
      <c r="F224" s="101" t="str">
        <f>IFERROR(VLOOKUP($C224,'Product Master'!B:G,3,),"-")</f>
        <v>-</v>
      </c>
      <c r="G224" s="111">
        <f>IFERROR(VLOOKUP($C224,'Product Master'!B:G,4,),"-")</f>
        <v>0</v>
      </c>
      <c r="H224" s="24">
        <v>1</v>
      </c>
      <c r="I224" s="102">
        <f>IFERROR(VLOOKUP(D224,Inward!F:J,5,),"-")</f>
        <v>43739</v>
      </c>
      <c r="K224" s="85" t="s">
        <v>2329</v>
      </c>
      <c r="M224" s="86" t="s">
        <v>230</v>
      </c>
      <c r="N224" s="86" t="s">
        <v>274</v>
      </c>
      <c r="O224" s="112" t="str">
        <f>IFERROR(VLOOKUP(Table2[[#This Row],[Lot No]],Inward!F:F,1,FALSE),"Lot Not Matching")</f>
        <v>/082216</v>
      </c>
    </row>
    <row r="225" spans="1:15">
      <c r="A225" s="99">
        <v>224</v>
      </c>
      <c r="B225" s="100" t="str">
        <f>IFERROR(VLOOKUP(C225,'Product Master'!B:G,2,),"Enter Data in Product Master")</f>
        <v>Vimentin V9</v>
      </c>
      <c r="C225" s="86" t="s">
        <v>1172</v>
      </c>
      <c r="D225" s="86" t="s">
        <v>1263</v>
      </c>
      <c r="E225" s="85">
        <v>43218</v>
      </c>
      <c r="F225" s="101" t="str">
        <f>IFERROR(VLOOKUP($C225,'Product Master'!B:G,3,),"-")</f>
        <v>-</v>
      </c>
      <c r="G225" s="111" t="str">
        <f>IFERROR(VLOOKUP($C225,'Product Master'!B:G,4,),"-")</f>
        <v>6 ml</v>
      </c>
      <c r="H225" s="24">
        <v>1</v>
      </c>
      <c r="I225" s="102">
        <f>IFERROR(VLOOKUP(D225,Inward!F:J,5,),"-")</f>
        <v>43617</v>
      </c>
      <c r="K225" s="85" t="s">
        <v>2329</v>
      </c>
      <c r="M225" s="86" t="s">
        <v>230</v>
      </c>
      <c r="N225" s="86" t="s">
        <v>274</v>
      </c>
      <c r="O225" s="112" t="str">
        <f>IFERROR(VLOOKUP(Table2[[#This Row],[Lot No]],Inward!F:F,1,FALSE),"Lot Not Matching")</f>
        <v>/091317</v>
      </c>
    </row>
    <row r="226" spans="1:15" ht="30">
      <c r="A226" s="99">
        <v>225</v>
      </c>
      <c r="B226" s="100" t="str">
        <f>IFERROR(VLOOKUP(C226,'Product Master'!B:G,2,),"Enter Data in Product Master")</f>
        <v>Rohem Glass slides frosted</v>
      </c>
      <c r="C226" s="106" t="s">
        <v>2121</v>
      </c>
      <c r="D226" s="86" t="s">
        <v>47</v>
      </c>
      <c r="E226" s="85">
        <v>43218</v>
      </c>
      <c r="F226" s="101" t="str">
        <f>IFERROR(VLOOKUP($C226,'Product Master'!B:G,3,),"-")</f>
        <v>-</v>
      </c>
      <c r="G226" s="111">
        <f>IFERROR(VLOOKUP($C226,'Product Master'!B:G,4,),"-")</f>
        <v>0</v>
      </c>
      <c r="H226" s="24">
        <v>10</v>
      </c>
      <c r="I226" s="102" t="str">
        <f>IFERROR(VLOOKUP(D226,Inward!F:J,5,),"-")</f>
        <v>NA</v>
      </c>
      <c r="K226" s="85" t="s">
        <v>295</v>
      </c>
      <c r="M226" s="86" t="s">
        <v>230</v>
      </c>
      <c r="N226" s="86" t="s">
        <v>274</v>
      </c>
      <c r="O226" s="112" t="str">
        <f>IFERROR(VLOOKUP(Table2[[#This Row],[Lot No]],Inward!F:F,1,FALSE),"Lot Not Matching")</f>
        <v>-</v>
      </c>
    </row>
    <row r="227" spans="1:15">
      <c r="A227" s="99">
        <v>226</v>
      </c>
      <c r="B227" s="100" t="str">
        <f>IFERROR(VLOOKUP(C227,'Product Master'!B:G,2,),"Enter Data in Product Master")</f>
        <v>Slide storage box</v>
      </c>
      <c r="C227" s="55" t="s">
        <v>2122</v>
      </c>
      <c r="D227" s="46" t="s">
        <v>47</v>
      </c>
      <c r="E227" s="85">
        <v>43218</v>
      </c>
      <c r="F227" s="101" t="str">
        <f>IFERROR(VLOOKUP($C227,'Product Master'!B:G,3,),"-")</f>
        <v>-</v>
      </c>
      <c r="G227" s="111">
        <f>IFERROR(VLOOKUP($C227,'Product Master'!B:G,4,),"-")</f>
        <v>0</v>
      </c>
      <c r="H227" s="24">
        <v>4</v>
      </c>
      <c r="I227" s="102" t="str">
        <f>IFERROR(VLOOKUP(D227,Inward!F:J,5,),"-")</f>
        <v>NA</v>
      </c>
      <c r="K227" s="85" t="s">
        <v>2329</v>
      </c>
      <c r="M227" s="86" t="s">
        <v>230</v>
      </c>
      <c r="N227" s="86" t="s">
        <v>274</v>
      </c>
      <c r="O227" s="112" t="str">
        <f>IFERROR(VLOOKUP(Table2[[#This Row],[Lot No]],Inward!F:F,1,FALSE),"Lot Not Matching")</f>
        <v>-</v>
      </c>
    </row>
    <row r="228" spans="1:15" ht="30">
      <c r="A228" s="99">
        <v>227</v>
      </c>
      <c r="B228" s="100" t="str">
        <f>IFERROR(VLOOKUP(C228,'Product Master'!B:G,2,),"Enter Data in Product Master")</f>
        <v>Streck Tubes</v>
      </c>
      <c r="C228" s="104">
        <v>218962</v>
      </c>
      <c r="D228" s="104">
        <v>71770315</v>
      </c>
      <c r="E228" s="85">
        <v>43218</v>
      </c>
      <c r="F228" s="101" t="str">
        <f>IFERROR(VLOOKUP($C228,'Product Master'!B:G,3,),"-")</f>
        <v>Pack</v>
      </c>
      <c r="G228" s="111" t="str">
        <f>IFERROR(VLOOKUP($C228,'Product Master'!B:G,4,),"-")</f>
        <v>100 Tubes</v>
      </c>
      <c r="H228" s="24">
        <v>1</v>
      </c>
      <c r="I228" s="102" t="str">
        <f>IFERROR(VLOOKUP(D228,Inward!F:J,5,),"-")</f>
        <v>-</v>
      </c>
      <c r="K228" s="85" t="s">
        <v>2327</v>
      </c>
      <c r="M228" s="86" t="s">
        <v>230</v>
      </c>
      <c r="N228" s="86" t="s">
        <v>260</v>
      </c>
      <c r="O228" s="112" t="str">
        <f>IFERROR(VLOOKUP(Table2[[#This Row],[Lot No]],Inward!F:F,1,FALSE),"Lot Not Matching")</f>
        <v>Lot Not Matching</v>
      </c>
    </row>
    <row r="229" spans="1:15" ht="30">
      <c r="A229" s="99">
        <v>228</v>
      </c>
      <c r="B229" s="100" t="str">
        <f>IFERROR(VLOOKUP(C229,'Product Master'!B:G,2,),"Enter Data in Product Master")</f>
        <v>EDTA tube 10 ml</v>
      </c>
      <c r="C229" s="86">
        <v>367525</v>
      </c>
      <c r="D229" s="86">
        <v>7100738</v>
      </c>
      <c r="E229" s="85">
        <v>43218</v>
      </c>
      <c r="F229" s="101" t="str">
        <f>IFERROR(VLOOKUP($C229,'Product Master'!B:G,3,),"-")</f>
        <v>Pack</v>
      </c>
      <c r="G229" s="111" t="str">
        <f>IFERROR(VLOOKUP($C229,'Product Master'!B:G,4,),"-")</f>
        <v>100 Tubes</v>
      </c>
      <c r="H229" s="24">
        <v>2</v>
      </c>
      <c r="I229" s="102" t="str">
        <f>IFERROR(VLOOKUP(D229,Inward!F:J,5,),"-")</f>
        <v>-</v>
      </c>
      <c r="K229" s="85" t="s">
        <v>2327</v>
      </c>
      <c r="M229" s="86" t="s">
        <v>230</v>
      </c>
      <c r="N229" s="86" t="s">
        <v>260</v>
      </c>
      <c r="O229" s="112" t="str">
        <f>IFERROR(VLOOKUP(Table2[[#This Row],[Lot No]],Inward!F:F,1,FALSE),"Lot Not Matching")</f>
        <v>Lot Not Matching</v>
      </c>
    </row>
    <row r="230" spans="1:15">
      <c r="A230" s="99">
        <v>229</v>
      </c>
      <c r="B230" s="100" t="str">
        <f>IFERROR(VLOOKUP(C230,'Product Master'!B:G,2,),"Enter Data in Product Master")</f>
        <v>Zip lock Bag 4x6</v>
      </c>
      <c r="C230" s="106" t="s">
        <v>2118</v>
      </c>
      <c r="D230" s="86" t="s">
        <v>47</v>
      </c>
      <c r="E230" s="85">
        <v>43218</v>
      </c>
      <c r="F230" s="101" t="str">
        <f>IFERROR(VLOOKUP($C230,'Product Master'!B:G,3,),"-")</f>
        <v>-</v>
      </c>
      <c r="G230" s="111">
        <f>IFERROR(VLOOKUP($C230,'Product Master'!B:G,4,),"-")</f>
        <v>0</v>
      </c>
      <c r="H230" s="24">
        <v>5</v>
      </c>
      <c r="I230" s="102" t="str">
        <f>IFERROR(VLOOKUP(D230,Inward!F:J,5,),"-")</f>
        <v>NA</v>
      </c>
      <c r="K230" s="85" t="s">
        <v>2327</v>
      </c>
      <c r="M230" s="86" t="s">
        <v>230</v>
      </c>
      <c r="N230" s="86" t="s">
        <v>260</v>
      </c>
      <c r="O230" s="112" t="str">
        <f>IFERROR(VLOOKUP(Table2[[#This Row],[Lot No]],Inward!F:F,1,FALSE),"Lot Not Matching")</f>
        <v>-</v>
      </c>
    </row>
    <row r="231" spans="1:15" ht="30">
      <c r="A231" s="99">
        <v>230</v>
      </c>
      <c r="B231" s="100" t="str">
        <f>IFERROR(VLOOKUP(C231,'Product Master'!B:G,2,),"Enter Data in Product Master")</f>
        <v xml:space="preserve">Ion Xpress plus fragment library kit </v>
      </c>
      <c r="C231" s="24">
        <v>4471269</v>
      </c>
      <c r="D231" s="46" t="s">
        <v>47</v>
      </c>
      <c r="E231" s="85">
        <v>43218</v>
      </c>
      <c r="F231" s="101" t="str">
        <f>IFERROR(VLOOKUP($C231,'Product Master'!B:G,3,),"-")</f>
        <v>-</v>
      </c>
      <c r="G231" s="111" t="str">
        <f>IFERROR(VLOOKUP($C231,'Product Master'!B:G,4,),"-")</f>
        <v>10 Rxns</v>
      </c>
      <c r="H231" s="24">
        <v>1</v>
      </c>
      <c r="I231" s="102" t="str">
        <f>IFERROR(VLOOKUP(D231,Inward!F:J,5,),"-")</f>
        <v>NA</v>
      </c>
      <c r="J231" s="85" t="s">
        <v>2284</v>
      </c>
      <c r="K231" s="85" t="s">
        <v>287</v>
      </c>
      <c r="M231" s="86" t="s">
        <v>230</v>
      </c>
      <c r="N231" s="86" t="s">
        <v>254</v>
      </c>
      <c r="O231" s="112" t="str">
        <f>IFERROR(VLOOKUP(Table2[[#This Row],[Lot No]],Inward!F:F,1,FALSE),"Lot Not Matching")</f>
        <v>-</v>
      </c>
    </row>
    <row r="232" spans="1:15" ht="30">
      <c r="A232" s="99">
        <v>231</v>
      </c>
      <c r="B232" s="100" t="str">
        <f>IFERROR(VLOOKUP(C232,'Product Master'!B:G,2,),"Enter Data in Product Master")</f>
        <v>i. Ion plus Fragment library kit</v>
      </c>
      <c r="C232" s="24">
        <v>4471252</v>
      </c>
      <c r="D232" s="46">
        <v>117390</v>
      </c>
      <c r="E232" s="85">
        <v>43218</v>
      </c>
      <c r="F232" s="101" t="str">
        <f>IFERROR(VLOOKUP($C232,'Product Master'!B:G,3,),"-")</f>
        <v>-</v>
      </c>
      <c r="G232" s="111" t="str">
        <f>IFERROR(VLOOKUP($C232,'Product Master'!B:G,4,),"-")</f>
        <v>10 Rxns</v>
      </c>
      <c r="H232" s="24">
        <v>1</v>
      </c>
      <c r="I232" s="102" t="str">
        <f>IFERROR(VLOOKUP(D232,Inward!F:J,5,),"-")</f>
        <v>-</v>
      </c>
      <c r="J232" s="85" t="s">
        <v>2284</v>
      </c>
      <c r="K232" s="85" t="s">
        <v>287</v>
      </c>
      <c r="M232" s="86" t="s">
        <v>230</v>
      </c>
      <c r="N232" s="86" t="s">
        <v>254</v>
      </c>
      <c r="O232" s="112" t="str">
        <f>IFERROR(VLOOKUP(Table2[[#This Row],[Lot No]],Inward!F:F,1,FALSE),"Lot Not Matching")</f>
        <v>Lot Not Matching</v>
      </c>
    </row>
    <row r="233" spans="1:15" ht="30">
      <c r="A233" s="99">
        <v>232</v>
      </c>
      <c r="B233" s="100" t="str">
        <f>IFERROR(VLOOKUP(C233,'Product Master'!B:G,2,),"Enter Data in Product Master")</f>
        <v>ii. Ion shear plus reagents kit</v>
      </c>
      <c r="C233" s="24">
        <v>4471248</v>
      </c>
      <c r="D233" s="46">
        <v>1761813</v>
      </c>
      <c r="E233" s="85">
        <v>43218</v>
      </c>
      <c r="F233" s="101" t="str">
        <f>IFERROR(VLOOKUP($C233,'Product Master'!B:G,3,),"-")</f>
        <v>-</v>
      </c>
      <c r="G233" s="111" t="str">
        <f>IFERROR(VLOOKUP($C233,'Product Master'!B:G,4,),"-")</f>
        <v>20 Rxns</v>
      </c>
      <c r="H233" s="24">
        <v>1</v>
      </c>
      <c r="I233" s="102" t="str">
        <f>IFERROR(VLOOKUP(D233,Inward!F:J,5,),"-")</f>
        <v>-</v>
      </c>
      <c r="J233" s="85" t="s">
        <v>2284</v>
      </c>
      <c r="K233" s="85" t="s">
        <v>287</v>
      </c>
      <c r="M233" s="86" t="s">
        <v>230</v>
      </c>
      <c r="N233" s="86" t="s">
        <v>254</v>
      </c>
      <c r="O233" s="112" t="str">
        <f>IFERROR(VLOOKUP(Table2[[#This Row],[Lot No]],Inward!F:F,1,FALSE),"Lot Not Matching")</f>
        <v>Lot Not Matching</v>
      </c>
    </row>
    <row r="234" spans="1:15">
      <c r="A234" s="99">
        <v>233</v>
      </c>
      <c r="B234" s="100" t="str">
        <f>IFERROR(VLOOKUP(C234,'Product Master'!B:G,2,),"Enter Data in Product Master")</f>
        <v>E-Gel size select 2%</v>
      </c>
      <c r="C234" s="24" t="s">
        <v>63</v>
      </c>
      <c r="D234" s="86" t="s">
        <v>1323</v>
      </c>
      <c r="E234" s="85">
        <v>43218</v>
      </c>
      <c r="F234" s="101" t="str">
        <f>IFERROR(VLOOKUP($C234,'Product Master'!B:G,3,),"-")</f>
        <v>Pack</v>
      </c>
      <c r="G234" s="111" t="str">
        <f>IFERROR(VLOOKUP($C234,'Product Master'!B:G,4,),"-")</f>
        <v>10 Gels/Pack</v>
      </c>
      <c r="H234" s="24">
        <v>1</v>
      </c>
      <c r="I234" s="102">
        <f>IFERROR(VLOOKUP(D234,Inward!F:J,5,),"-")</f>
        <v>43438</v>
      </c>
      <c r="J234" s="85" t="s">
        <v>2285</v>
      </c>
      <c r="K234" s="85" t="s">
        <v>280</v>
      </c>
      <c r="M234" s="86" t="s">
        <v>230</v>
      </c>
      <c r="N234" s="86" t="s">
        <v>254</v>
      </c>
      <c r="O234" s="112" t="str">
        <f>IFERROR(VLOOKUP(Table2[[#This Row],[Lot No]],Inward!F:F,1,FALSE),"Lot Not Matching")</f>
        <v>2R040318</v>
      </c>
    </row>
    <row r="235" spans="1:15" ht="30">
      <c r="A235" s="99">
        <v>234</v>
      </c>
      <c r="B235" s="100" t="str">
        <f>IFERROR(VLOOKUP(C235,'Product Master'!B:G,2,),"Enter Data in Product Master")</f>
        <v>Ion PI Hi Q Sequencing 200 kit (2 sequencings runs per initialization)</v>
      </c>
      <c r="C235" s="86" t="s">
        <v>42</v>
      </c>
      <c r="D235" s="86" t="s">
        <v>47</v>
      </c>
      <c r="E235" s="85">
        <v>43218</v>
      </c>
      <c r="F235" s="101" t="str">
        <f>IFERROR(VLOOKUP($C235,'Product Master'!B:G,3,),"-")</f>
        <v>Kit</v>
      </c>
      <c r="G235" s="111">
        <f>IFERROR(VLOOKUP($C235,'Product Master'!B:G,4,),"-")</f>
        <v>1</v>
      </c>
      <c r="H235" s="24">
        <v>1</v>
      </c>
      <c r="I235" s="102" t="str">
        <f>IFERROR(VLOOKUP(D235,Inward!F:J,5,),"-")</f>
        <v>NA</v>
      </c>
      <c r="J235" s="85" t="s">
        <v>2286</v>
      </c>
      <c r="K235" s="85" t="s">
        <v>2326</v>
      </c>
      <c r="M235" s="86" t="s">
        <v>230</v>
      </c>
      <c r="N235" s="86" t="s">
        <v>261</v>
      </c>
      <c r="O235" s="112" t="str">
        <f>IFERROR(VLOOKUP(Table2[[#This Row],[Lot No]],Inward!F:F,1,FALSE),"Lot Not Matching")</f>
        <v>-</v>
      </c>
    </row>
    <row r="236" spans="1:15" ht="30">
      <c r="A236" s="99">
        <v>235</v>
      </c>
      <c r="B236" s="100" t="str">
        <f>IFERROR(VLOOKUP(C236,'Product Master'!B:G,2,),"Enter Data in Product Master")</f>
        <v>i) Ion Proton Sequencing supplies kit (RT)</v>
      </c>
      <c r="C236" s="86">
        <v>4488651</v>
      </c>
      <c r="D236" s="86" t="s">
        <v>148</v>
      </c>
      <c r="E236" s="85">
        <v>43218</v>
      </c>
      <c r="F236" s="101" t="str">
        <f>IFERROR(VLOOKUP($C236,'Product Master'!B:G,3,),"-")</f>
        <v>Kit</v>
      </c>
      <c r="G236" s="111" t="str">
        <f>IFERROR(VLOOKUP($C236,'Product Master'!B:G,4,),"-")</f>
        <v>4 initialization</v>
      </c>
      <c r="H236" s="24">
        <v>1</v>
      </c>
      <c r="I236" s="102">
        <f>IFERROR(VLOOKUP(D236,Inward!F:J,5,),"-")</f>
        <v>43769</v>
      </c>
      <c r="J236" s="85" t="s">
        <v>2286</v>
      </c>
      <c r="K236" s="85" t="s">
        <v>2326</v>
      </c>
      <c r="M236" s="86" t="s">
        <v>230</v>
      </c>
      <c r="N236" s="86" t="s">
        <v>261</v>
      </c>
      <c r="O236" s="112" t="str">
        <f>IFERROR(VLOOKUP(Table2[[#This Row],[Lot No]],Inward!F:F,1,FALSE),"Lot Not Matching")</f>
        <v>MJKX920</v>
      </c>
    </row>
    <row r="237" spans="1:15" ht="30">
      <c r="A237" s="99">
        <v>236</v>
      </c>
      <c r="B237" s="100" t="str">
        <f>IFERROR(VLOOKUP(C237,'Product Master'!B:G,2,),"Enter Data in Product Master")</f>
        <v>ii) Ion PI Hi-Q sequencing 200 solutions</v>
      </c>
      <c r="C237" s="86" t="s">
        <v>43</v>
      </c>
      <c r="D237" s="86">
        <v>1884846</v>
      </c>
      <c r="E237" s="85">
        <v>43218</v>
      </c>
      <c r="F237" s="101" t="str">
        <f>IFERROR(VLOOKUP($C237,'Product Master'!B:G,3,),"-")</f>
        <v>Kit</v>
      </c>
      <c r="G237" s="111">
        <f>IFERROR(VLOOKUP($C237,'Product Master'!B:G,4,),"-")</f>
        <v>1</v>
      </c>
      <c r="H237" s="24">
        <v>1</v>
      </c>
      <c r="I237" s="102">
        <f>IFERROR(VLOOKUP(D237,Inward!F:J,5,),"-")</f>
        <v>43343</v>
      </c>
      <c r="J237" s="85" t="s">
        <v>2286</v>
      </c>
      <c r="K237" s="85" t="s">
        <v>2326</v>
      </c>
      <c r="M237" s="86" t="s">
        <v>230</v>
      </c>
      <c r="N237" s="86" t="s">
        <v>261</v>
      </c>
      <c r="O237" s="112">
        <f>IFERROR(VLOOKUP(Table2[[#This Row],[Lot No]],Inward!F:F,1,FALSE),"Lot Not Matching")</f>
        <v>1884846</v>
      </c>
    </row>
    <row r="238" spans="1:15" ht="30">
      <c r="A238" s="99">
        <v>237</v>
      </c>
      <c r="B238" s="100" t="str">
        <f>IFERROR(VLOOKUP(C238,'Product Master'!B:G,2,),"Enter Data in Product Master")</f>
        <v>iii) Ion PI Hi Q sequencing 200 reagent</v>
      </c>
      <c r="C238" s="86" t="s">
        <v>44</v>
      </c>
      <c r="D238" s="86">
        <v>1901784</v>
      </c>
      <c r="E238" s="85">
        <v>43218</v>
      </c>
      <c r="F238" s="101" t="str">
        <f>IFERROR(VLOOKUP($C238,'Product Master'!B:G,3,),"-")</f>
        <v>Kit</v>
      </c>
      <c r="G238" s="111">
        <f>IFERROR(VLOOKUP($C238,'Product Master'!B:G,4,),"-")</f>
        <v>1</v>
      </c>
      <c r="H238" s="24">
        <v>1</v>
      </c>
      <c r="I238" s="102">
        <f>IFERROR(VLOOKUP(D238,Inward!F:J,5,),"-")</f>
        <v>43465</v>
      </c>
      <c r="J238" s="85" t="s">
        <v>2286</v>
      </c>
      <c r="K238" s="85" t="s">
        <v>2326</v>
      </c>
      <c r="M238" s="86" t="s">
        <v>230</v>
      </c>
      <c r="N238" s="86" t="s">
        <v>261</v>
      </c>
      <c r="O238" s="112">
        <f>IFERROR(VLOOKUP(Table2[[#This Row],[Lot No]],Inward!F:F,1,FALSE),"Lot Not Matching")</f>
        <v>1901784</v>
      </c>
    </row>
    <row r="239" spans="1:15">
      <c r="A239" s="99">
        <v>238</v>
      </c>
      <c r="B239" s="100" t="str">
        <f>IFERROR(VLOOKUP(C239,'Product Master'!B:G,2,),"Enter Data in Product Master")</f>
        <v>iv) Ion PI Sequencing nucleotides</v>
      </c>
      <c r="C239" s="86" t="s">
        <v>45</v>
      </c>
      <c r="D239" s="86" t="s">
        <v>140</v>
      </c>
      <c r="E239" s="85">
        <v>43218</v>
      </c>
      <c r="F239" s="101" t="str">
        <f>IFERROR(VLOOKUP($C239,'Product Master'!B:G,3,),"-")</f>
        <v>Kit</v>
      </c>
      <c r="G239" s="111">
        <f>IFERROR(VLOOKUP($C239,'Product Master'!B:G,4,),"-")</f>
        <v>1</v>
      </c>
      <c r="H239" s="24">
        <v>1</v>
      </c>
      <c r="I239" s="102">
        <f>IFERROR(VLOOKUP(D239,Inward!F:J,5,),"-")</f>
        <v>43404</v>
      </c>
      <c r="J239" s="85" t="s">
        <v>2286</v>
      </c>
      <c r="K239" s="85" t="s">
        <v>2326</v>
      </c>
      <c r="M239" s="86" t="s">
        <v>230</v>
      </c>
      <c r="N239" s="86" t="s">
        <v>261</v>
      </c>
      <c r="O239" s="112" t="str">
        <f>IFERROR(VLOOKUP(Table2[[#This Row],[Lot No]],Inward!F:F,1,FALSE),"Lot Not Matching")</f>
        <v>/00579510</v>
      </c>
    </row>
    <row r="240" spans="1:15" ht="30">
      <c r="A240" s="99">
        <v>239</v>
      </c>
      <c r="B240" s="100" t="str">
        <f>IFERROR(VLOOKUP(C240,'Product Master'!B:G,2,),"Enter Data in Product Master")</f>
        <v>Qubit Assay tubes</v>
      </c>
      <c r="C240" s="86" t="s">
        <v>37</v>
      </c>
      <c r="D240" s="86" t="s">
        <v>2191</v>
      </c>
      <c r="E240" s="85">
        <v>43218</v>
      </c>
      <c r="F240" s="101" t="str">
        <f>IFERROR(VLOOKUP($C240,'Product Master'!B:G,3,),"-")</f>
        <v>Pack</v>
      </c>
      <c r="G240" s="111" t="str">
        <f>IFERROR(VLOOKUP($C240,'Product Master'!B:G,4,),"-")</f>
        <v>500 Tubes</v>
      </c>
      <c r="H240" s="24">
        <v>1</v>
      </c>
      <c r="I240" s="102" t="str">
        <f>IFERROR(VLOOKUP(D240,Inward!F:J,5,),"-")</f>
        <v>-</v>
      </c>
      <c r="K240" s="85" t="s">
        <v>277</v>
      </c>
      <c r="M240" s="86" t="s">
        <v>230</v>
      </c>
      <c r="N240" s="86" t="s">
        <v>261</v>
      </c>
      <c r="O240" s="112" t="str">
        <f>IFERROR(VLOOKUP(Table2[[#This Row],[Lot No]],Inward!F:F,1,FALSE),"Lot Not Matching")</f>
        <v>Lot Not Matching</v>
      </c>
    </row>
    <row r="241" spans="1:15" ht="30">
      <c r="A241" s="99">
        <v>240</v>
      </c>
      <c r="B241" s="100" t="str">
        <f>IFERROR(VLOOKUP(C241,'Product Master'!B:G,2,),"Enter Data in Product Master")</f>
        <v>Syringe 5 ml Nipro</v>
      </c>
      <c r="C241" s="106" t="s">
        <v>2123</v>
      </c>
      <c r="D241" s="86" t="s">
        <v>134</v>
      </c>
      <c r="E241" s="85">
        <v>43218</v>
      </c>
      <c r="F241" s="101" t="str">
        <f>IFERROR(VLOOKUP($C241,'Product Master'!B:G,3,),"-")</f>
        <v>-</v>
      </c>
      <c r="G241" s="111">
        <f>IFERROR(VLOOKUP($C241,'Product Master'!B:G,4,),"-")</f>
        <v>0</v>
      </c>
      <c r="H241" s="24">
        <v>100</v>
      </c>
      <c r="I241" s="102" t="str">
        <f>IFERROR(VLOOKUP(D241,Inward!F:J,5,),"-")</f>
        <v>-</v>
      </c>
      <c r="K241" s="85" t="s">
        <v>277</v>
      </c>
      <c r="M241" s="86" t="s">
        <v>230</v>
      </c>
      <c r="N241" s="86" t="s">
        <v>261</v>
      </c>
      <c r="O241" s="112" t="str">
        <f>IFERROR(VLOOKUP(Table2[[#This Row],[Lot No]],Inward!F:F,1,FALSE),"Lot Not Matching")</f>
        <v>Lot Not Matching</v>
      </c>
    </row>
    <row r="242" spans="1:15">
      <c r="A242" s="99">
        <v>241</v>
      </c>
      <c r="B242" s="100" t="str">
        <f>IFERROR(VLOOKUP(C242,'Product Master'!B:G,2,),"Enter Data in Product Master")</f>
        <v xml:space="preserve">Ion PI HI-Q OT2 200 kit (8 rxn) </v>
      </c>
      <c r="C242" s="86" t="s">
        <v>76</v>
      </c>
      <c r="D242" s="86" t="s">
        <v>47</v>
      </c>
      <c r="E242" s="85">
        <v>43218</v>
      </c>
      <c r="F242" s="101" t="str">
        <f>IFERROR(VLOOKUP($C242,'Product Master'!B:G,3,),"-")</f>
        <v>Kit</v>
      </c>
      <c r="G242" s="111" t="str">
        <f>IFERROR(VLOOKUP($C242,'Product Master'!B:G,4,),"-")</f>
        <v>8 Rxns</v>
      </c>
      <c r="H242" s="24">
        <v>1</v>
      </c>
      <c r="I242" s="102" t="str">
        <f>IFERROR(VLOOKUP(D242,Inward!F:J,5,),"-")</f>
        <v>NA</v>
      </c>
      <c r="J242" s="85" t="s">
        <v>2287</v>
      </c>
      <c r="K242" s="85" t="s">
        <v>2326</v>
      </c>
      <c r="M242" s="86" t="s">
        <v>230</v>
      </c>
      <c r="N242" s="86" t="s">
        <v>2345</v>
      </c>
      <c r="O242" s="112" t="str">
        <f>IFERROR(VLOOKUP(Table2[[#This Row],[Lot No]],Inward!F:F,1,FALSE),"Lot Not Matching")</f>
        <v>-</v>
      </c>
    </row>
    <row r="243" spans="1:15">
      <c r="A243" s="99">
        <v>242</v>
      </c>
      <c r="B243" s="100" t="str">
        <f>IFERROR(VLOOKUP(C243,'Product Master'!B:G,2,),"Enter Data in Product Master")</f>
        <v>i) Ion PI one touch 2 supplies</v>
      </c>
      <c r="C243" s="86" t="s">
        <v>77</v>
      </c>
      <c r="D243" s="86">
        <v>192790</v>
      </c>
      <c r="E243" s="85">
        <v>43218</v>
      </c>
      <c r="F243" s="101" t="str">
        <f>IFERROR(VLOOKUP($C243,'Product Master'!B:G,3,),"-")</f>
        <v>Kit</v>
      </c>
      <c r="G243" s="111" t="str">
        <f>IFERROR(VLOOKUP($C243,'Product Master'!B:G,4,),"-")</f>
        <v>8 Rxns</v>
      </c>
      <c r="H243" s="24">
        <v>1</v>
      </c>
      <c r="I243" s="102">
        <f>IFERROR(VLOOKUP(D243,Inward!F:J,5,),"-")</f>
        <v>43343</v>
      </c>
      <c r="J243" s="85" t="s">
        <v>2287</v>
      </c>
      <c r="K243" s="85" t="s">
        <v>2326</v>
      </c>
      <c r="M243" s="86" t="s">
        <v>230</v>
      </c>
      <c r="N243" s="86" t="s">
        <v>2345</v>
      </c>
      <c r="O243" s="112">
        <f>IFERROR(VLOOKUP(Table2[[#This Row],[Lot No]],Inward!F:F,1,FALSE),"Lot Not Matching")</f>
        <v>192790</v>
      </c>
    </row>
    <row r="244" spans="1:15" ht="30">
      <c r="A244" s="99">
        <v>243</v>
      </c>
      <c r="B244" s="100" t="str">
        <f>IFERROR(VLOOKUP(C244,'Product Master'!B:G,2,),"Enter Data in Product Master")</f>
        <v>ii) Ion PI Hi-Q OT2 Solution 200</v>
      </c>
      <c r="C244" s="86" t="s">
        <v>78</v>
      </c>
      <c r="D244" s="86">
        <v>1874681</v>
      </c>
      <c r="E244" s="85">
        <v>43218</v>
      </c>
      <c r="F244" s="101" t="str">
        <f>IFERROR(VLOOKUP($C244,'Product Master'!B:G,3,),"-")</f>
        <v>Kit</v>
      </c>
      <c r="G244" s="111" t="str">
        <f>IFERROR(VLOOKUP($C244,'Product Master'!B:G,4,),"-")</f>
        <v>8 Rxns</v>
      </c>
      <c r="H244" s="24">
        <v>1</v>
      </c>
      <c r="I244" s="102" t="str">
        <f>IFERROR(VLOOKUP(D244,Inward!F:J,5,),"-")</f>
        <v>-</v>
      </c>
      <c r="J244" s="85" t="s">
        <v>2287</v>
      </c>
      <c r="K244" s="85" t="s">
        <v>2326</v>
      </c>
      <c r="M244" s="86" t="s">
        <v>230</v>
      </c>
      <c r="N244" s="86" t="s">
        <v>2345</v>
      </c>
      <c r="O244" s="112" t="str">
        <f>IFERROR(VLOOKUP(Table2[[#This Row],[Lot No]],Inward!F:F,1,FALSE),"Lot Not Matching")</f>
        <v>Lot Not Matching</v>
      </c>
    </row>
    <row r="245" spans="1:15">
      <c r="A245" s="99">
        <v>244</v>
      </c>
      <c r="B245" s="100" t="str">
        <f>IFERROR(VLOOKUP(C245,'Product Master'!B:G,2,),"Enter Data in Product Master")</f>
        <v>iii) Ion PI Hi-Q OT2 Reagent 200</v>
      </c>
      <c r="C245" s="86" t="s">
        <v>79</v>
      </c>
      <c r="D245" s="86">
        <v>1901784</v>
      </c>
      <c r="E245" s="85">
        <v>43218</v>
      </c>
      <c r="F245" s="101" t="str">
        <f>IFERROR(VLOOKUP($C245,'Product Master'!B:G,3,),"-")</f>
        <v>Kit</v>
      </c>
      <c r="G245" s="111" t="str">
        <f>IFERROR(VLOOKUP($C245,'Product Master'!B:G,4,),"-")</f>
        <v>8 Rxns</v>
      </c>
      <c r="H245" s="24">
        <v>1</v>
      </c>
      <c r="I245" s="102">
        <f>IFERROR(VLOOKUP(D245,Inward!F:J,5,),"-")</f>
        <v>43465</v>
      </c>
      <c r="J245" s="85" t="s">
        <v>2287</v>
      </c>
      <c r="K245" s="85" t="s">
        <v>2326</v>
      </c>
      <c r="M245" s="86" t="s">
        <v>230</v>
      </c>
      <c r="N245" s="86" t="s">
        <v>2345</v>
      </c>
      <c r="O245" s="112">
        <f>IFERROR(VLOOKUP(Table2[[#This Row],[Lot No]],Inward!F:F,1,FALSE),"Lot Not Matching")</f>
        <v>1901784</v>
      </c>
    </row>
    <row r="246" spans="1:15" ht="30">
      <c r="A246" s="99">
        <v>245</v>
      </c>
      <c r="B246" s="100" t="str">
        <f>IFERROR(VLOOKUP(C246,'Product Master'!B:G,2,),"Enter Data in Product Master")</f>
        <v>Ion PI Chip kit V3</v>
      </c>
      <c r="C246" s="86" t="s">
        <v>80</v>
      </c>
      <c r="D246" s="86" t="s">
        <v>141</v>
      </c>
      <c r="E246" s="85">
        <v>43218</v>
      </c>
      <c r="F246" s="101" t="str">
        <f>IFERROR(VLOOKUP($C246,'Product Master'!B:G,3,),"-")</f>
        <v>Pack</v>
      </c>
      <c r="G246" s="111" t="str">
        <f>IFERROR(VLOOKUP($C246,'Product Master'!B:G,4,),"-")</f>
        <v>8 Chips</v>
      </c>
      <c r="H246" s="24">
        <v>1</v>
      </c>
      <c r="I246" s="102" t="str">
        <f>IFERROR(VLOOKUP(D246,Inward!F:J,5,),"-")</f>
        <v>-</v>
      </c>
      <c r="J246" s="85" t="s">
        <v>2288</v>
      </c>
      <c r="K246" s="85" t="s">
        <v>2326</v>
      </c>
      <c r="M246" s="86" t="s">
        <v>230</v>
      </c>
      <c r="N246" s="86" t="s">
        <v>261</v>
      </c>
      <c r="O246" s="112" t="str">
        <f>IFERROR(VLOOKUP(Table2[[#This Row],[Lot No]],Inward!F:F,1,FALSE),"Lot Not Matching")</f>
        <v>Lot Not Matching</v>
      </c>
    </row>
    <row r="247" spans="1:15" ht="30">
      <c r="A247" s="99">
        <v>246</v>
      </c>
      <c r="B247" s="100" t="str">
        <f>IFERROR(VLOOKUP(C247,'Product Master'!B:G,2,),"Enter Data in Product Master")</f>
        <v>Flex monoclonal mouse anti-human melan-A</v>
      </c>
      <c r="C247" s="105" t="s">
        <v>936</v>
      </c>
      <c r="D247" s="109">
        <v>20049855</v>
      </c>
      <c r="E247" s="85">
        <v>43220</v>
      </c>
      <c r="F247" s="101" t="str">
        <f>IFERROR(VLOOKUP($C247,'Product Master'!B:G,3,),"-")</f>
        <v>-</v>
      </c>
      <c r="G247" s="111" t="str">
        <f>IFERROR(VLOOKUP($C247,'Product Master'!B:G,4,),"-")</f>
        <v>6 ml</v>
      </c>
      <c r="H247" s="24">
        <v>1</v>
      </c>
      <c r="I247" s="102">
        <f>IFERROR(VLOOKUP(D247,Inward!F:J,5,),"-")</f>
        <v>43647</v>
      </c>
      <c r="K247" s="85" t="s">
        <v>2329</v>
      </c>
      <c r="M247" s="86" t="s">
        <v>230</v>
      </c>
      <c r="N247" s="86" t="s">
        <v>274</v>
      </c>
      <c r="O247" s="112">
        <f>IFERROR(VLOOKUP(Table2[[#This Row],[Lot No]],Inward!F:F,1,FALSE),"Lot Not Matching")</f>
        <v>20049855</v>
      </c>
    </row>
    <row r="248" spans="1:15" ht="30">
      <c r="A248" s="99">
        <v>247</v>
      </c>
      <c r="B248" s="100" t="str">
        <f>IFERROR(VLOOKUP(C248,'Product Master'!B:G,2,),"Enter Data in Product Master")</f>
        <v>Flex monoclonal mouse anti-human CD99</v>
      </c>
      <c r="C248" s="105" t="s">
        <v>928</v>
      </c>
      <c r="D248" s="109">
        <v>10134181</v>
      </c>
      <c r="E248" s="85">
        <v>43220</v>
      </c>
      <c r="F248" s="101" t="str">
        <f>IFERROR(VLOOKUP($C248,'Product Master'!B:G,3,),"-")</f>
        <v>-</v>
      </c>
      <c r="G248" s="111" t="str">
        <f>IFERROR(VLOOKUP($C248,'Product Master'!B:G,4,),"-")</f>
        <v>6 ml</v>
      </c>
      <c r="H248" s="24">
        <v>1</v>
      </c>
      <c r="I248" s="102">
        <f>IFERROR(VLOOKUP(D248,Inward!F:J,5,),"-")</f>
        <v>43647</v>
      </c>
      <c r="K248" s="85" t="s">
        <v>2329</v>
      </c>
      <c r="M248" s="86" t="s">
        <v>230</v>
      </c>
      <c r="N248" s="86" t="s">
        <v>274</v>
      </c>
      <c r="O248" s="112">
        <f>IFERROR(VLOOKUP(Table2[[#This Row],[Lot No]],Inward!F:F,1,FALSE),"Lot Not Matching")</f>
        <v>10134181</v>
      </c>
    </row>
    <row r="249" spans="1:15" ht="30">
      <c r="A249" s="99">
        <v>248</v>
      </c>
      <c r="B249" s="100" t="str">
        <f>IFERROR(VLOOKUP(C249,'Product Master'!B:G,2,),"Enter Data in Product Master")</f>
        <v>Flex monoclonal rabbit anti-human Muts protein homolog 6</v>
      </c>
      <c r="C249" s="105" t="s">
        <v>902</v>
      </c>
      <c r="D249" s="109">
        <v>10134226</v>
      </c>
      <c r="E249" s="85">
        <v>43220</v>
      </c>
      <c r="F249" s="101" t="str">
        <f>IFERROR(VLOOKUP($C249,'Product Master'!B:G,3,),"-")</f>
        <v>-</v>
      </c>
      <c r="G249" s="111" t="str">
        <f>IFERROR(VLOOKUP($C249,'Product Master'!B:G,4,),"-")</f>
        <v>12ml</v>
      </c>
      <c r="H249" s="24">
        <v>1</v>
      </c>
      <c r="I249" s="102">
        <f>IFERROR(VLOOKUP(D249,Inward!F:J,5,),"-")</f>
        <v>43466</v>
      </c>
      <c r="K249" s="85" t="s">
        <v>2329</v>
      </c>
      <c r="M249" s="86" t="s">
        <v>230</v>
      </c>
      <c r="N249" s="86" t="s">
        <v>274</v>
      </c>
      <c r="O249" s="112">
        <f>IFERROR(VLOOKUP(Table2[[#This Row],[Lot No]],Inward!F:F,1,FALSE),"Lot Not Matching")</f>
        <v>10134226</v>
      </c>
    </row>
    <row r="250" spans="1:15" ht="30">
      <c r="A250" s="99">
        <v>249</v>
      </c>
      <c r="B250" s="100" t="str">
        <f>IFERROR(VLOOKUP(C250,'Product Master'!B:G,2,),"Enter Data in Product Master")</f>
        <v>Flex monoclonal mouse anti-myogenin</v>
      </c>
      <c r="C250" s="105" t="s">
        <v>938</v>
      </c>
      <c r="D250" s="109">
        <v>10129414</v>
      </c>
      <c r="E250" s="85">
        <v>43220</v>
      </c>
      <c r="F250" s="101" t="str">
        <f>IFERROR(VLOOKUP($C250,'Product Master'!B:G,3,),"-")</f>
        <v>-</v>
      </c>
      <c r="G250" s="111" t="str">
        <f>IFERROR(VLOOKUP($C250,'Product Master'!B:G,4,),"-")</f>
        <v>6ml</v>
      </c>
      <c r="H250" s="24">
        <v>1</v>
      </c>
      <c r="I250" s="102">
        <f>IFERROR(VLOOKUP(D250,Inward!F:J,5,),"-")</f>
        <v>43497</v>
      </c>
      <c r="K250" s="85" t="s">
        <v>2329</v>
      </c>
      <c r="M250" s="86" t="s">
        <v>230</v>
      </c>
      <c r="N250" s="86" t="s">
        <v>274</v>
      </c>
      <c r="O250" s="112">
        <f>IFERROR(VLOOKUP(Table2[[#This Row],[Lot No]],Inward!F:F,1,FALSE),"Lot Not Matching")</f>
        <v>10129414</v>
      </c>
    </row>
    <row r="251" spans="1:15" ht="30">
      <c r="A251" s="99">
        <v>250</v>
      </c>
      <c r="B251" s="100" t="str">
        <f>IFERROR(VLOOKUP(C251,'Product Master'!B:G,2,),"Enter Data in Product Master")</f>
        <v>Flex monoclonal mouse anti-human p53 protein</v>
      </c>
      <c r="C251" s="105" t="s">
        <v>984</v>
      </c>
      <c r="D251" s="109">
        <v>20048385</v>
      </c>
      <c r="E251" s="85">
        <v>43220</v>
      </c>
      <c r="F251" s="101" t="str">
        <f>IFERROR(VLOOKUP($C251,'Product Master'!B:G,3,),"-")</f>
        <v>-</v>
      </c>
      <c r="G251" s="111" t="str">
        <f>IFERROR(VLOOKUP($C251,'Product Master'!B:G,4,),"-")</f>
        <v>6ml</v>
      </c>
      <c r="H251" s="24">
        <v>1</v>
      </c>
      <c r="I251" s="102">
        <f>IFERROR(VLOOKUP(D251,Inward!F:J,5,),"-")</f>
        <v>43586</v>
      </c>
      <c r="K251" s="85" t="s">
        <v>2329</v>
      </c>
      <c r="M251" s="86" t="s">
        <v>230</v>
      </c>
      <c r="N251" s="86" t="s">
        <v>274</v>
      </c>
      <c r="O251" s="112">
        <f>IFERROR(VLOOKUP(Table2[[#This Row],[Lot No]],Inward!F:F,1,FALSE),"Lot Not Matching")</f>
        <v>20048385</v>
      </c>
    </row>
    <row r="252" spans="1:15" ht="30">
      <c r="A252" s="99">
        <v>251</v>
      </c>
      <c r="B252" s="100" t="str">
        <f>IFERROR(VLOOKUP(C252,'Product Master'!B:G,2,),"Enter Data in Product Master")</f>
        <v xml:space="preserve">Flex monoclonal mouse anti-human p63 protein </v>
      </c>
      <c r="C252" s="105" t="s">
        <v>920</v>
      </c>
      <c r="D252" s="109">
        <v>20052270</v>
      </c>
      <c r="E252" s="85">
        <v>43220</v>
      </c>
      <c r="F252" s="101" t="str">
        <f>IFERROR(VLOOKUP($C252,'Product Master'!B:G,3,),"-")</f>
        <v>-</v>
      </c>
      <c r="G252" s="111" t="str">
        <f>IFERROR(VLOOKUP($C252,'Product Master'!B:G,4,),"-")</f>
        <v>12ml</v>
      </c>
      <c r="H252" s="24">
        <v>1</v>
      </c>
      <c r="I252" s="102">
        <f>IFERROR(VLOOKUP(D252,Inward!F:J,5,),"-")</f>
        <v>43466</v>
      </c>
      <c r="K252" s="85" t="s">
        <v>2329</v>
      </c>
      <c r="M252" s="86" t="s">
        <v>230</v>
      </c>
      <c r="N252" s="86" t="s">
        <v>274</v>
      </c>
      <c r="O252" s="112">
        <f>IFERROR(VLOOKUP(Table2[[#This Row],[Lot No]],Inward!F:F,1,FALSE),"Lot Not Matching")</f>
        <v>20052270</v>
      </c>
    </row>
    <row r="253" spans="1:15" ht="45">
      <c r="A253" s="99">
        <v>252</v>
      </c>
      <c r="B253" s="100" t="str">
        <f>IFERROR(VLOOKUP(C253,'Product Master'!B:G,2,),"Enter Data in Product Master")</f>
        <v>Flex monoclonal mouse anti-human B-cell specific activator protein</v>
      </c>
      <c r="C253" s="105" t="s">
        <v>1020</v>
      </c>
      <c r="D253" s="109">
        <v>20047063</v>
      </c>
      <c r="E253" s="85">
        <v>43220</v>
      </c>
      <c r="F253" s="101" t="str">
        <f>IFERROR(VLOOKUP($C253,'Product Master'!B:G,3,),"-")</f>
        <v>-</v>
      </c>
      <c r="G253" s="111" t="str">
        <f>IFERROR(VLOOKUP($C253,'Product Master'!B:G,4,),"-")</f>
        <v>6ml</v>
      </c>
      <c r="H253" s="24">
        <v>1</v>
      </c>
      <c r="I253" s="102">
        <f>IFERROR(VLOOKUP(D253,Inward!F:J,5,),"-")</f>
        <v>43435</v>
      </c>
      <c r="K253" s="85" t="s">
        <v>2329</v>
      </c>
      <c r="M253" s="86" t="s">
        <v>230</v>
      </c>
      <c r="N253" s="86" t="s">
        <v>274</v>
      </c>
      <c r="O253" s="112">
        <f>IFERROR(VLOOKUP(Table2[[#This Row],[Lot No]],Inward!F:F,1,FALSE),"Lot Not Matching")</f>
        <v>20047063</v>
      </c>
    </row>
    <row r="254" spans="1:15" ht="45">
      <c r="A254" s="99">
        <v>253</v>
      </c>
      <c r="B254" s="100" t="str">
        <f>IFERROR(VLOOKUP(C254,'Product Master'!B:G,2,),"Enter Data in Product Master")</f>
        <v>Flex monoclonal mouse anti-human placental alkaline  phosphatase</v>
      </c>
      <c r="C254" s="105" t="s">
        <v>1030</v>
      </c>
      <c r="D254" s="109">
        <v>20044571</v>
      </c>
      <c r="E254" s="85">
        <v>43220</v>
      </c>
      <c r="F254" s="101" t="str">
        <f>IFERROR(VLOOKUP($C254,'Product Master'!B:G,3,),"-")</f>
        <v>-</v>
      </c>
      <c r="G254" s="111" t="str">
        <f>IFERROR(VLOOKUP($C254,'Product Master'!B:G,4,),"-")</f>
        <v>6ml</v>
      </c>
      <c r="H254" s="24">
        <v>1</v>
      </c>
      <c r="I254" s="102">
        <f>IFERROR(VLOOKUP(D254,Inward!F:J,5,),"-")</f>
        <v>43497</v>
      </c>
      <c r="K254" s="85" t="s">
        <v>2329</v>
      </c>
      <c r="M254" s="86" t="s">
        <v>230</v>
      </c>
      <c r="N254" s="86" t="s">
        <v>274</v>
      </c>
      <c r="O254" s="112">
        <f>IFERROR(VLOOKUP(Table2[[#This Row],[Lot No]],Inward!F:F,1,FALSE),"Lot Not Matching")</f>
        <v>20044571</v>
      </c>
    </row>
    <row r="255" spans="1:15" ht="30">
      <c r="A255" s="99">
        <v>254</v>
      </c>
      <c r="B255" s="100" t="str">
        <f>IFERROR(VLOOKUP(C255,'Product Master'!B:G,2,),"Enter Data in Product Master")</f>
        <v xml:space="preserve">Flex monoclonal mouse anti-human synaptophysin </v>
      </c>
      <c r="C255" s="105" t="s">
        <v>918</v>
      </c>
      <c r="D255" s="109">
        <v>20049951</v>
      </c>
      <c r="E255" s="85">
        <v>43220</v>
      </c>
      <c r="F255" s="101" t="str">
        <f>IFERROR(VLOOKUP($C255,'Product Master'!B:G,3,),"-")</f>
        <v>-</v>
      </c>
      <c r="G255" s="111" t="str">
        <f>IFERROR(VLOOKUP($C255,'Product Master'!B:G,4,),"-")</f>
        <v>12ml</v>
      </c>
      <c r="H255" s="24">
        <v>1</v>
      </c>
      <c r="I255" s="102">
        <f>IFERROR(VLOOKUP(D255,Inward!F:J,5,),"-")</f>
        <v>43678</v>
      </c>
      <c r="K255" s="85" t="s">
        <v>2329</v>
      </c>
      <c r="M255" s="86" t="s">
        <v>230</v>
      </c>
      <c r="N255" s="86" t="s">
        <v>274</v>
      </c>
      <c r="O255" s="112">
        <f>IFERROR(VLOOKUP(Table2[[#This Row],[Lot No]],Inward!F:F,1,FALSE),"Lot Not Matching")</f>
        <v>20049951</v>
      </c>
    </row>
    <row r="256" spans="1:15" ht="30">
      <c r="A256" s="99">
        <v>255</v>
      </c>
      <c r="B256" s="100" t="str">
        <f>IFERROR(VLOOKUP(C256,'Product Master'!B:G,2,),"Enter Data in Product Master")</f>
        <v>Flex monoclonal rabbit anti-human terminal deoxynucletidyl</v>
      </c>
      <c r="C256" s="105" t="s">
        <v>906</v>
      </c>
      <c r="D256" s="109">
        <v>10132579</v>
      </c>
      <c r="E256" s="85">
        <v>43220</v>
      </c>
      <c r="F256" s="101" t="str">
        <f>IFERROR(VLOOKUP($C256,'Product Master'!B:G,3,),"-")</f>
        <v>-</v>
      </c>
      <c r="G256" s="111" t="str">
        <f>IFERROR(VLOOKUP($C256,'Product Master'!B:G,4,),"-")</f>
        <v>12ml</v>
      </c>
      <c r="H256" s="24">
        <v>1</v>
      </c>
      <c r="I256" s="102">
        <f>IFERROR(VLOOKUP(D256,Inward!F:J,5,),"-")</f>
        <v>43405</v>
      </c>
      <c r="K256" s="85" t="s">
        <v>2329</v>
      </c>
      <c r="M256" s="86" t="s">
        <v>230</v>
      </c>
      <c r="N256" s="86" t="s">
        <v>274</v>
      </c>
      <c r="O256" s="112">
        <f>IFERROR(VLOOKUP(Table2[[#This Row],[Lot No]],Inward!F:F,1,FALSE),"Lot Not Matching")</f>
        <v>10132579</v>
      </c>
    </row>
    <row r="257" spans="1:15" ht="45">
      <c r="A257" s="99">
        <v>256</v>
      </c>
      <c r="B257" s="100" t="str">
        <f>IFERROR(VLOOKUP(C257,'Product Master'!B:G,2,),"Enter Data in Product Master")</f>
        <v>Monoclonal Mouse Anti-Human Progesterone receptor clone pgr 636 (Dako)</v>
      </c>
      <c r="C257" s="105" t="s">
        <v>84</v>
      </c>
      <c r="D257" s="109">
        <v>10134735</v>
      </c>
      <c r="E257" s="85">
        <v>43220</v>
      </c>
      <c r="F257" s="101" t="str">
        <f>IFERROR(VLOOKUP($C257,'Product Master'!B:G,3,),"-")</f>
        <v>-</v>
      </c>
      <c r="G257" s="111" t="str">
        <f>IFERROR(VLOOKUP($C257,'Product Master'!B:G,4,),"-")</f>
        <v>6ml</v>
      </c>
      <c r="H257" s="24">
        <v>1</v>
      </c>
      <c r="I257" s="102">
        <f>IFERROR(VLOOKUP(D257,Inward!F:J,5,),"-")</f>
        <v>43678</v>
      </c>
      <c r="K257" s="85" t="s">
        <v>2329</v>
      </c>
      <c r="M257" s="86" t="s">
        <v>230</v>
      </c>
      <c r="N257" s="86" t="s">
        <v>274</v>
      </c>
      <c r="O257" s="112">
        <f>IFERROR(VLOOKUP(Table2[[#This Row],[Lot No]],Inward!F:F,1,FALSE),"Lot Not Matching")</f>
        <v>10134735</v>
      </c>
    </row>
    <row r="258" spans="1:15" ht="45">
      <c r="A258" s="99">
        <v>257</v>
      </c>
      <c r="B258" s="100" t="str">
        <f>IFERROR(VLOOKUP(C258,'Product Master'!B:G,2,),"Enter Data in Product Master")</f>
        <v>Monoclonal Rabbit  Anti-Human Estrogen  receptor alpha  clone EP1</v>
      </c>
      <c r="C258" s="105" t="s">
        <v>85</v>
      </c>
      <c r="D258" s="109">
        <v>10133979</v>
      </c>
      <c r="E258" s="85">
        <v>43220</v>
      </c>
      <c r="F258" s="101" t="str">
        <f>IFERROR(VLOOKUP($C258,'Product Master'!B:G,3,),"-")</f>
        <v>-</v>
      </c>
      <c r="G258" s="111" t="str">
        <f>IFERROR(VLOOKUP($C258,'Product Master'!B:G,4,),"-")</f>
        <v>6ml</v>
      </c>
      <c r="H258" s="24">
        <v>1</v>
      </c>
      <c r="I258" s="102">
        <f>IFERROR(VLOOKUP(D258,Inward!F:J,5,),"-")</f>
        <v>43466</v>
      </c>
      <c r="K258" s="85" t="s">
        <v>2329</v>
      </c>
      <c r="M258" s="86" t="s">
        <v>230</v>
      </c>
      <c r="N258" s="86" t="s">
        <v>274</v>
      </c>
      <c r="O258" s="112">
        <f>IFERROR(VLOOKUP(Table2[[#This Row],[Lot No]],Inward!F:F,1,FALSE),"Lot Not Matching")</f>
        <v>10133979</v>
      </c>
    </row>
    <row r="259" spans="1:15" ht="30">
      <c r="A259" s="99">
        <v>258</v>
      </c>
      <c r="B259" s="100" t="str">
        <f>IFERROR(VLOOKUP(C259,'Product Master'!B:G,2,),"Enter Data in Product Master")</f>
        <v>Flex monoclonal mouse anti-human cytokeratin 7</v>
      </c>
      <c r="C259" s="105" t="s">
        <v>986</v>
      </c>
      <c r="D259" s="109">
        <v>20049883</v>
      </c>
      <c r="E259" s="85">
        <v>43220</v>
      </c>
      <c r="F259" s="101" t="str">
        <f>IFERROR(VLOOKUP($C259,'Product Master'!B:G,3,),"-")</f>
        <v>-</v>
      </c>
      <c r="G259" s="111" t="str">
        <f>IFERROR(VLOOKUP($C259,'Product Master'!B:G,4,),"-")</f>
        <v>6ml</v>
      </c>
      <c r="H259" s="24">
        <v>1</v>
      </c>
      <c r="I259" s="102">
        <f>IFERROR(VLOOKUP(D259,Inward!F:J,5,),"-")</f>
        <v>43647</v>
      </c>
      <c r="K259" s="85" t="s">
        <v>2329</v>
      </c>
      <c r="M259" s="86" t="s">
        <v>230</v>
      </c>
      <c r="N259" s="86" t="s">
        <v>274</v>
      </c>
      <c r="O259" s="112">
        <f>IFERROR(VLOOKUP(Table2[[#This Row],[Lot No]],Inward!F:F,1,FALSE),"Lot Not Matching")</f>
        <v>20049883</v>
      </c>
    </row>
    <row r="260" spans="1:15" ht="30">
      <c r="A260" s="99">
        <v>259</v>
      </c>
      <c r="B260" s="100" t="str">
        <f>IFERROR(VLOOKUP(C260,'Product Master'!B:G,2,),"Enter Data in Product Master")</f>
        <v>Flex monoclonal mouse anti-human CDX2</v>
      </c>
      <c r="C260" s="105" t="s">
        <v>947</v>
      </c>
      <c r="D260" s="109">
        <v>10132870</v>
      </c>
      <c r="E260" s="85">
        <v>43220</v>
      </c>
      <c r="F260" s="101" t="str">
        <f>IFERROR(VLOOKUP($C260,'Product Master'!B:G,3,),"-")</f>
        <v>-</v>
      </c>
      <c r="G260" s="111" t="str">
        <f>IFERROR(VLOOKUP($C260,'Product Master'!B:G,4,),"-")</f>
        <v>6ml</v>
      </c>
      <c r="H260" s="24">
        <v>1</v>
      </c>
      <c r="I260" s="102">
        <f>IFERROR(VLOOKUP(D260,Inward!F:J,5,),"-")</f>
        <v>43586</v>
      </c>
      <c r="K260" s="85" t="s">
        <v>2329</v>
      </c>
      <c r="M260" s="86" t="s">
        <v>230</v>
      </c>
      <c r="N260" s="86" t="s">
        <v>274</v>
      </c>
      <c r="O260" s="112">
        <f>IFERROR(VLOOKUP(Table2[[#This Row],[Lot No]],Inward!F:F,1,FALSE),"Lot Not Matching")</f>
        <v>10132870</v>
      </c>
    </row>
    <row r="261" spans="1:15" ht="45">
      <c r="A261" s="99">
        <v>260</v>
      </c>
      <c r="B261" s="100" t="str">
        <f>IFERROR(VLOOKUP(C261,'Product Master'!B:G,2,),"Enter Data in Product Master")</f>
        <v>CP Plus CP-VN C-V21 L3 Camera</v>
      </c>
      <c r="C261" s="55" t="s">
        <v>570</v>
      </c>
      <c r="D261" s="46" t="s">
        <v>47</v>
      </c>
      <c r="E261" s="85">
        <v>43222</v>
      </c>
      <c r="F261" s="101" t="str">
        <f>IFERROR(VLOOKUP($C261,'Product Master'!B:G,3,),"-")</f>
        <v>NA</v>
      </c>
      <c r="G261" s="111">
        <f>IFERROR(VLOOKUP($C261,'Product Master'!B:G,4,),"-")</f>
        <v>1</v>
      </c>
      <c r="H261" s="24">
        <v>6</v>
      </c>
      <c r="I261" s="102" t="str">
        <f>IFERROR(VLOOKUP(D261,Inward!F:J,5,),"-")</f>
        <v>NA</v>
      </c>
      <c r="K261" s="85" t="s">
        <v>2331</v>
      </c>
      <c r="M261" s="86" t="s">
        <v>230</v>
      </c>
      <c r="N261" s="86" t="s">
        <v>2347</v>
      </c>
      <c r="O261" s="112" t="str">
        <f>IFERROR(VLOOKUP(Table2[[#This Row],[Lot No]],Inward!F:F,1,FALSE),"Lot Not Matching")</f>
        <v>-</v>
      </c>
    </row>
    <row r="262" spans="1:15">
      <c r="A262" s="99">
        <v>261</v>
      </c>
      <c r="B262" s="100" t="str">
        <f>IFERROR(VLOOKUP(C262,'Product Master'!B:G,2,),"Enter Data in Product Master")</f>
        <v>CP-UN R-3216</v>
      </c>
      <c r="C262" s="55" t="s">
        <v>571</v>
      </c>
      <c r="D262" s="46" t="s">
        <v>47</v>
      </c>
      <c r="E262" s="85">
        <v>43222</v>
      </c>
      <c r="F262" s="101" t="str">
        <f>IFERROR(VLOOKUP($C262,'Product Master'!B:G,3,),"-")</f>
        <v>NA</v>
      </c>
      <c r="G262" s="111">
        <f>IFERROR(VLOOKUP($C262,'Product Master'!B:G,4,),"-")</f>
        <v>1</v>
      </c>
      <c r="H262" s="24">
        <v>1</v>
      </c>
      <c r="I262" s="102" t="str">
        <f>IFERROR(VLOOKUP(D262,Inward!F:J,5,),"-")</f>
        <v>NA</v>
      </c>
      <c r="K262" s="85" t="s">
        <v>2331</v>
      </c>
      <c r="M262" s="86" t="s">
        <v>230</v>
      </c>
      <c r="N262" s="86" t="s">
        <v>2347</v>
      </c>
      <c r="O262" s="112" t="str">
        <f>IFERROR(VLOOKUP(Table2[[#This Row],[Lot No]],Inward!F:F,1,FALSE),"Lot Not Matching")</f>
        <v>-</v>
      </c>
    </row>
    <row r="263" spans="1:15" ht="45">
      <c r="A263" s="99">
        <v>262</v>
      </c>
      <c r="B263" s="100" t="str">
        <f>IFERROR(VLOOKUP(C263,'Product Master'!B:G,2,),"Enter Data in Product Master")</f>
        <v xml:space="preserve">HI-Focus 4 CH POE with 1 UP Link </v>
      </c>
      <c r="C263" s="55" t="s">
        <v>572</v>
      </c>
      <c r="D263" s="46" t="s">
        <v>47</v>
      </c>
      <c r="E263" s="85">
        <v>43222</v>
      </c>
      <c r="F263" s="101" t="str">
        <f>IFERROR(VLOOKUP($C263,'Product Master'!B:G,3,),"-")</f>
        <v>NA</v>
      </c>
      <c r="G263" s="111">
        <f>IFERROR(VLOOKUP($C263,'Product Master'!B:G,4,),"-")</f>
        <v>1</v>
      </c>
      <c r="H263" s="24">
        <v>3</v>
      </c>
      <c r="I263" s="102" t="str">
        <f>IFERROR(VLOOKUP(D263,Inward!F:J,5,),"-")</f>
        <v>NA</v>
      </c>
      <c r="K263" s="85" t="s">
        <v>2331</v>
      </c>
      <c r="M263" s="86" t="s">
        <v>230</v>
      </c>
      <c r="N263" s="86" t="s">
        <v>2347</v>
      </c>
      <c r="O263" s="112" t="str">
        <f>IFERROR(VLOOKUP(Table2[[#This Row],[Lot No]],Inward!F:F,1,FALSE),"Lot Not Matching")</f>
        <v>-</v>
      </c>
    </row>
    <row r="264" spans="1:15" ht="30">
      <c r="A264" s="99">
        <v>263</v>
      </c>
      <c r="B264" s="100" t="str">
        <f>IFERROR(VLOOKUP(C264,'Product Master'!B:G,2,),"Enter Data in Product Master")</f>
        <v>Seagate 6TB Skylaw K Sata</v>
      </c>
      <c r="C264" s="55" t="s">
        <v>573</v>
      </c>
      <c r="D264" s="46" t="s">
        <v>47</v>
      </c>
      <c r="E264" s="85">
        <v>43222</v>
      </c>
      <c r="F264" s="101" t="str">
        <f>IFERROR(VLOOKUP($C264,'Product Master'!B:G,3,),"-")</f>
        <v>NA</v>
      </c>
      <c r="G264" s="111">
        <f>IFERROR(VLOOKUP($C264,'Product Master'!B:G,4,),"-")</f>
        <v>1</v>
      </c>
      <c r="H264" s="24">
        <v>1</v>
      </c>
      <c r="I264" s="102" t="str">
        <f>IFERROR(VLOOKUP(D264,Inward!F:J,5,),"-")</f>
        <v>NA</v>
      </c>
      <c r="K264" s="85" t="s">
        <v>2331</v>
      </c>
      <c r="M264" s="86" t="s">
        <v>230</v>
      </c>
      <c r="N264" s="86" t="s">
        <v>2347</v>
      </c>
      <c r="O264" s="112" t="str">
        <f>IFERROR(VLOOKUP(Table2[[#This Row],[Lot No]],Inward!F:F,1,FALSE),"Lot Not Matching")</f>
        <v>-</v>
      </c>
    </row>
    <row r="265" spans="1:15" ht="30">
      <c r="A265" s="99">
        <v>264</v>
      </c>
      <c r="B265" s="100" t="str">
        <f>IFERROR(VLOOKUP(C265,'Product Master'!B:G,2,),"Enter Data in Product Master")</f>
        <v>Tissue Culture plates 24 Well</v>
      </c>
      <c r="C265" s="24">
        <v>980030</v>
      </c>
      <c r="D265" s="46" t="s">
        <v>2220</v>
      </c>
      <c r="E265" s="85">
        <v>43222</v>
      </c>
      <c r="F265" s="101" t="str">
        <f>IFERROR(VLOOKUP($C265,'Product Master'!B:G,3,),"-")</f>
        <v>Box</v>
      </c>
      <c r="G265" s="111" t="str">
        <f>IFERROR(VLOOKUP($C265,'Product Master'!B:G,4,),"-")</f>
        <v>50 Pcs</v>
      </c>
      <c r="H265" s="24">
        <v>1</v>
      </c>
      <c r="I265" s="102" t="str">
        <f>IFERROR(VLOOKUP(D265,Inward!F:J,5,),"-")</f>
        <v>-</v>
      </c>
      <c r="K265" s="85" t="s">
        <v>2324</v>
      </c>
      <c r="M265" s="86" t="s">
        <v>230</v>
      </c>
      <c r="N265" s="86" t="s">
        <v>254</v>
      </c>
      <c r="O265" s="112" t="str">
        <f>IFERROR(VLOOKUP(Table2[[#This Row],[Lot No]],Inward!F:F,1,FALSE),"Lot Not Matching")</f>
        <v>Lot Not Matching</v>
      </c>
    </row>
    <row r="266" spans="1:15" ht="30">
      <c r="A266" s="99">
        <v>265</v>
      </c>
      <c r="B266" s="100" t="str">
        <f>IFERROR(VLOOKUP(C266,'Product Master'!B:G,2,),"Enter Data in Product Master")</f>
        <v xml:space="preserve">Rock Inhibitor(Y-27632) Dihydrochloride </v>
      </c>
      <c r="C266" s="24" t="s">
        <v>111</v>
      </c>
      <c r="D266" s="46">
        <v>11081707</v>
      </c>
      <c r="E266" s="85">
        <v>43222</v>
      </c>
      <c r="F266" s="101" t="str">
        <f>IFERROR(VLOOKUP($C266,'Product Master'!B:G,3,),"-")</f>
        <v>Bottle</v>
      </c>
      <c r="G266" s="111" t="str">
        <f>IFERROR(VLOOKUP($C266,'Product Master'!B:G,4,),"-")</f>
        <v>1 mg</v>
      </c>
      <c r="H266" s="24">
        <v>1</v>
      </c>
      <c r="I266" s="102" t="str">
        <f>IFERROR(VLOOKUP(D266,Inward!F:J,5,),"-")</f>
        <v>-</v>
      </c>
      <c r="K266" s="85" t="s">
        <v>2324</v>
      </c>
      <c r="M266" s="86" t="s">
        <v>230</v>
      </c>
      <c r="N266" s="86" t="s">
        <v>254</v>
      </c>
      <c r="O266" s="112" t="str">
        <f>IFERROR(VLOOKUP(Table2[[#This Row],[Lot No]],Inward!F:F,1,FALSE),"Lot Not Matching")</f>
        <v>Lot Not Matching</v>
      </c>
    </row>
    <row r="267" spans="1:15" ht="15.75">
      <c r="A267" s="99">
        <v>266</v>
      </c>
      <c r="B267" s="100" t="str">
        <f>IFERROR(VLOOKUP(C267,'Product Master'!B:G,2,),"Enter Data in Product Master")</f>
        <v>Filter Tips 10/20 ul Tarson</v>
      </c>
      <c r="C267" s="24">
        <v>527108</v>
      </c>
      <c r="D267" s="109" t="s">
        <v>135</v>
      </c>
      <c r="E267" s="85">
        <v>43222</v>
      </c>
      <c r="F267" s="101" t="str">
        <f>IFERROR(VLOOKUP($C267,'Product Master'!B:G,3,),"-")</f>
        <v>Box</v>
      </c>
      <c r="G267" s="111" t="str">
        <f>IFERROR(VLOOKUP($C267,'Product Master'!B:G,4,),"-")</f>
        <v>1000 Pcs</v>
      </c>
      <c r="H267" s="24">
        <v>20</v>
      </c>
      <c r="I267" s="102" t="str">
        <f>IFERROR(VLOOKUP(D267,Inward!F:J,5,),"-")</f>
        <v>NA</v>
      </c>
      <c r="K267" s="85" t="s">
        <v>2325</v>
      </c>
      <c r="M267" s="86" t="s">
        <v>230</v>
      </c>
      <c r="N267" s="86" t="s">
        <v>272</v>
      </c>
      <c r="O267" s="112" t="str">
        <f>IFERROR(VLOOKUP(Table2[[#This Row],[Lot No]],Inward!F:F,1,FALSE),"Lot Not Matching")</f>
        <v>JS-101117</v>
      </c>
    </row>
    <row r="268" spans="1:15" ht="45">
      <c r="A268" s="99">
        <v>267</v>
      </c>
      <c r="B268" s="100" t="str">
        <f>IFERROR(VLOOKUP(C268,'Product Master'!B:G,2,),"Enter Data in Product Master")</f>
        <v>Powder free nitrile gloves Small</v>
      </c>
      <c r="C268" s="24" t="s">
        <v>89</v>
      </c>
      <c r="D268" s="24" t="s">
        <v>309</v>
      </c>
      <c r="E268" s="85">
        <v>43222</v>
      </c>
      <c r="F268" s="101" t="str">
        <f>IFERROR(VLOOKUP($C268,'Product Master'!B:G,3,),"-")</f>
        <v>Box</v>
      </c>
      <c r="G268" s="111" t="str">
        <f>IFERROR(VLOOKUP($C268,'Product Master'!B:G,4,),"-")</f>
        <v>100 Pcs</v>
      </c>
      <c r="H268" s="24">
        <v>10</v>
      </c>
      <c r="I268" s="102" t="str">
        <f>IFERROR(VLOOKUP(D268,Inward!F:J,5,),"-")</f>
        <v>-</v>
      </c>
      <c r="K268" s="85" t="s">
        <v>2325</v>
      </c>
      <c r="M268" s="86" t="s">
        <v>230</v>
      </c>
      <c r="N268" s="86" t="s">
        <v>272</v>
      </c>
      <c r="O268" s="112" t="str">
        <f>IFERROR(VLOOKUP(Table2[[#This Row],[Lot No]],Inward!F:F,1,FALSE),"Lot Not Matching")</f>
        <v>Lot Not Matching</v>
      </c>
    </row>
    <row r="269" spans="1:15" ht="30">
      <c r="A269" s="99">
        <v>268</v>
      </c>
      <c r="B269" s="100" t="str">
        <f>IFERROR(VLOOKUP(C269,'Product Master'!B:G,2,),"Enter Data in Product Master")</f>
        <v>Powder free nitrile gloves Medium</v>
      </c>
      <c r="C269" s="24" t="s">
        <v>88</v>
      </c>
      <c r="D269" s="24" t="s">
        <v>139</v>
      </c>
      <c r="E269" s="85">
        <v>43222</v>
      </c>
      <c r="F269" s="101" t="str">
        <f>IFERROR(VLOOKUP($C269,'Product Master'!B:G,3,),"-")</f>
        <v>Box</v>
      </c>
      <c r="G269" s="111" t="str">
        <f>IFERROR(VLOOKUP($C269,'Product Master'!B:G,4,),"-")</f>
        <v>100 Pcs</v>
      </c>
      <c r="H269" s="24">
        <v>5</v>
      </c>
      <c r="I269" s="102" t="str">
        <f>IFERROR(VLOOKUP(D269,Inward!F:J,5,),"-")</f>
        <v>-</v>
      </c>
      <c r="K269" s="85" t="s">
        <v>2325</v>
      </c>
      <c r="M269" s="86" t="s">
        <v>230</v>
      </c>
      <c r="N269" s="86" t="s">
        <v>272</v>
      </c>
      <c r="O269" s="112" t="str">
        <f>IFERROR(VLOOKUP(Table2[[#This Row],[Lot No]],Inward!F:F,1,FALSE),"Lot Not Matching")</f>
        <v>Lot Not Matching</v>
      </c>
    </row>
    <row r="270" spans="1:15" ht="30">
      <c r="A270" s="99">
        <v>269</v>
      </c>
      <c r="B270" s="100" t="str">
        <f>IFERROR(VLOOKUP(C270,'Product Master'!B:G,2,),"Enter Data in Product Master")</f>
        <v>Microcentrifuge tube 1.5 ml</v>
      </c>
      <c r="C270" s="24" t="s">
        <v>46</v>
      </c>
      <c r="D270" s="24" t="s">
        <v>130</v>
      </c>
      <c r="E270" s="85">
        <v>43222</v>
      </c>
      <c r="F270" s="101" t="str">
        <f>IFERROR(VLOOKUP($C270,'Product Master'!B:G,3,),"-")</f>
        <v>Box</v>
      </c>
      <c r="G270" s="111" t="str">
        <f>IFERROR(VLOOKUP($C270,'Product Master'!B:G,4,),"-")</f>
        <v>500 Pcs</v>
      </c>
      <c r="H270" s="24">
        <v>10</v>
      </c>
      <c r="I270" s="102" t="str">
        <f>IFERROR(VLOOKUP(D270,Inward!F:J,5,),"-")</f>
        <v>-</v>
      </c>
      <c r="K270" s="85" t="s">
        <v>2325</v>
      </c>
      <c r="M270" s="86" t="s">
        <v>230</v>
      </c>
      <c r="N270" s="86" t="s">
        <v>272</v>
      </c>
      <c r="O270" s="112" t="str">
        <f>IFERROR(VLOOKUP(Table2[[#This Row],[Lot No]],Inward!F:F,1,FALSE),"Lot Not Matching")</f>
        <v>Lot Not Matching</v>
      </c>
    </row>
    <row r="271" spans="1:15" ht="30">
      <c r="A271" s="99">
        <v>270</v>
      </c>
      <c r="B271" s="100" t="str">
        <f>IFERROR(VLOOKUP(C271,'Product Master'!B:G,2,),"Enter Data in Product Master")</f>
        <v>Filter tips 1000 ul Tarson</v>
      </c>
      <c r="C271" s="24">
        <v>527106</v>
      </c>
      <c r="D271" s="86" t="s">
        <v>2221</v>
      </c>
      <c r="E271" s="85">
        <v>43222</v>
      </c>
      <c r="F271" s="101" t="str">
        <f>IFERROR(VLOOKUP($C271,'Product Master'!B:G,3,),"-")</f>
        <v>Box</v>
      </c>
      <c r="G271" s="111" t="str">
        <f>IFERROR(VLOOKUP($C271,'Product Master'!B:G,4,),"-")</f>
        <v>500 pcs</v>
      </c>
      <c r="H271" s="24">
        <v>20</v>
      </c>
      <c r="I271" s="102" t="str">
        <f>IFERROR(VLOOKUP(D271,Inward!F:J,5,),"-")</f>
        <v>-</v>
      </c>
      <c r="K271" s="85" t="s">
        <v>2325</v>
      </c>
      <c r="M271" s="86" t="s">
        <v>230</v>
      </c>
      <c r="N271" s="86" t="s">
        <v>272</v>
      </c>
      <c r="O271" s="112" t="str">
        <f>IFERROR(VLOOKUP(Table2[[#This Row],[Lot No]],Inward!F:F,1,FALSE),"Lot Not Matching")</f>
        <v>Lot Not Matching</v>
      </c>
    </row>
    <row r="272" spans="1:15">
      <c r="A272" s="99">
        <v>271</v>
      </c>
      <c r="B272" s="100" t="str">
        <f>IFERROR(VLOOKUP(C272,'Product Master'!B:G,2,),"Enter Data in Product Master")</f>
        <v>Face Mask</v>
      </c>
      <c r="C272" s="106" t="s">
        <v>2124</v>
      </c>
      <c r="D272" s="86" t="s">
        <v>47</v>
      </c>
      <c r="E272" s="85">
        <v>43222</v>
      </c>
      <c r="F272" s="101" t="str">
        <f>IFERROR(VLOOKUP($C272,'Product Master'!B:G,3,),"-")</f>
        <v>-</v>
      </c>
      <c r="G272" s="111">
        <f>IFERROR(VLOOKUP($C272,'Product Master'!B:G,4,),"-")</f>
        <v>0</v>
      </c>
      <c r="H272" s="24">
        <v>20</v>
      </c>
      <c r="I272" s="102" t="str">
        <f>IFERROR(VLOOKUP(D272,Inward!F:J,5,),"-")</f>
        <v>NA</v>
      </c>
      <c r="K272" s="85" t="s">
        <v>2325</v>
      </c>
      <c r="M272" s="86" t="s">
        <v>230</v>
      </c>
      <c r="N272" s="86" t="s">
        <v>272</v>
      </c>
      <c r="O272" s="112" t="str">
        <f>IFERROR(VLOOKUP(Table2[[#This Row],[Lot No]],Inward!F:F,1,FALSE),"Lot Not Matching")</f>
        <v>-</v>
      </c>
    </row>
    <row r="273" spans="1:15">
      <c r="A273" s="99">
        <v>272</v>
      </c>
      <c r="B273" s="100" t="str">
        <f>IFERROR(VLOOKUP(C273,'Product Master'!B:G,2,),"Enter Data in Product Master")</f>
        <v xml:space="preserve">Tissue Rolls </v>
      </c>
      <c r="C273" s="86" t="s">
        <v>61</v>
      </c>
      <c r="D273" s="86" t="s">
        <v>47</v>
      </c>
      <c r="E273" s="85">
        <v>43222</v>
      </c>
      <c r="F273" s="101" t="str">
        <f>IFERROR(VLOOKUP($C273,'Product Master'!B:G,3,),"-")</f>
        <v>Rolls</v>
      </c>
      <c r="G273" s="111" t="str">
        <f>IFERROR(VLOOKUP($C273,'Product Master'!B:G,4,),"-")</f>
        <v>10*44 Cms</v>
      </c>
      <c r="H273" s="24">
        <v>22</v>
      </c>
      <c r="I273" s="102" t="str">
        <f>IFERROR(VLOOKUP(D273,Inward!F:J,5,),"-")</f>
        <v>NA</v>
      </c>
      <c r="K273" s="85" t="s">
        <v>2325</v>
      </c>
      <c r="M273" s="86" t="s">
        <v>230</v>
      </c>
      <c r="N273" s="86" t="s">
        <v>272</v>
      </c>
      <c r="O273" s="112" t="str">
        <f>IFERROR(VLOOKUP(Table2[[#This Row],[Lot No]],Inward!F:F,1,FALSE),"Lot Not Matching")</f>
        <v>-</v>
      </c>
    </row>
    <row r="274" spans="1:15" ht="30">
      <c r="A274" s="99">
        <v>273</v>
      </c>
      <c r="B274" s="100" t="str">
        <f>IFERROR(VLOOKUP(C274,'Product Master'!B:G,2,),"Enter Data in Product Master")</f>
        <v xml:space="preserve">Microcentrifuge tube 0.5 ml </v>
      </c>
      <c r="C274" s="104">
        <v>500000</v>
      </c>
      <c r="D274" s="86" t="s">
        <v>2222</v>
      </c>
      <c r="E274" s="85">
        <v>43222</v>
      </c>
      <c r="F274" s="101" t="str">
        <f>IFERROR(VLOOKUP($C274,'Product Master'!B:G,3,),"-")</f>
        <v>Box</v>
      </c>
      <c r="G274" s="111" t="str">
        <f>IFERROR(VLOOKUP($C274,'Product Master'!B:G,4,),"-")</f>
        <v>1000 pcs</v>
      </c>
      <c r="H274" s="24">
        <v>10</v>
      </c>
      <c r="I274" s="102" t="str">
        <f>IFERROR(VLOOKUP(D274,Inward!F:J,5,),"-")</f>
        <v>-</v>
      </c>
      <c r="K274" s="85" t="s">
        <v>2325</v>
      </c>
      <c r="M274" s="86" t="s">
        <v>230</v>
      </c>
      <c r="N274" s="86" t="s">
        <v>272</v>
      </c>
      <c r="O274" s="112" t="str">
        <f>IFERROR(VLOOKUP(Table2[[#This Row],[Lot No]],Inward!F:F,1,FALSE),"Lot Not Matching")</f>
        <v>Lot Not Matching</v>
      </c>
    </row>
    <row r="275" spans="1:15" ht="30">
      <c r="A275" s="99">
        <v>274</v>
      </c>
      <c r="B275" s="100" t="str">
        <f>IFERROR(VLOOKUP(C275,'Product Master'!B:G,2,),"Enter Data in Product Master")</f>
        <v xml:space="preserve">LFSQ 8*9 lint free wipes </v>
      </c>
      <c r="C275" s="106" t="s">
        <v>2125</v>
      </c>
      <c r="D275" s="86" t="s">
        <v>47</v>
      </c>
      <c r="E275" s="85">
        <v>43222</v>
      </c>
      <c r="F275" s="101" t="str">
        <f>IFERROR(VLOOKUP($C275,'Product Master'!B:G,3,),"-")</f>
        <v>-</v>
      </c>
      <c r="G275" s="111">
        <f>IFERROR(VLOOKUP($C275,'Product Master'!B:G,4,),"-")</f>
        <v>0</v>
      </c>
      <c r="H275" s="24">
        <v>2</v>
      </c>
      <c r="I275" s="102" t="str">
        <f>IFERROR(VLOOKUP(D275,Inward!F:J,5,),"-")</f>
        <v>NA</v>
      </c>
      <c r="K275" s="85" t="s">
        <v>2325</v>
      </c>
      <c r="M275" s="86" t="s">
        <v>230</v>
      </c>
      <c r="N275" s="86" t="s">
        <v>272</v>
      </c>
      <c r="O275" s="112" t="str">
        <f>IFERROR(VLOOKUP(Table2[[#This Row],[Lot No]],Inward!F:F,1,FALSE),"Lot Not Matching")</f>
        <v>-</v>
      </c>
    </row>
    <row r="276" spans="1:15" ht="30">
      <c r="A276" s="99">
        <v>275</v>
      </c>
      <c r="B276" s="100" t="str">
        <f>IFERROR(VLOOKUP(C276,'Product Master'!B:G,2,),"Enter Data in Product Master")</f>
        <v xml:space="preserve">MicroRNA Reverse transcription kit </v>
      </c>
      <c r="C276" s="86">
        <v>4366596</v>
      </c>
      <c r="D276" s="86" t="s">
        <v>2223</v>
      </c>
      <c r="E276" s="85">
        <v>43222</v>
      </c>
      <c r="F276" s="101" t="str">
        <f>IFERROR(VLOOKUP($C276,'Product Master'!B:G,3,),"-")</f>
        <v>-</v>
      </c>
      <c r="G276" s="111" t="str">
        <f>IFERROR(VLOOKUP($C276,'Product Master'!B:G,4,),"-")</f>
        <v>200 Rxns</v>
      </c>
      <c r="H276" s="24">
        <v>1</v>
      </c>
      <c r="I276" s="102" t="str">
        <f>IFERROR(VLOOKUP(D276,Inward!F:J,5,),"-")</f>
        <v>-</v>
      </c>
      <c r="K276" s="85" t="s">
        <v>256</v>
      </c>
      <c r="M276" s="86" t="s">
        <v>230</v>
      </c>
      <c r="N276" s="86" t="s">
        <v>2346</v>
      </c>
      <c r="O276" s="112" t="str">
        <f>IFERROR(VLOOKUP(Table2[[#This Row],[Lot No]],Inward!F:F,1,FALSE),"Lot Not Matching")</f>
        <v>Lot Not Matching</v>
      </c>
    </row>
    <row r="277" spans="1:15">
      <c r="A277" s="99">
        <v>276</v>
      </c>
      <c r="B277" s="100" t="str">
        <f>IFERROR(VLOOKUP(C277,'Product Master'!B:G,2,),"Enter Data in Product Master")</f>
        <v xml:space="preserve">Iso-Propyl alcohol </v>
      </c>
      <c r="C277" s="86" t="s">
        <v>72</v>
      </c>
      <c r="D277" s="104">
        <v>2480460118</v>
      </c>
      <c r="E277" s="85">
        <v>43223</v>
      </c>
      <c r="F277" s="101" t="str">
        <f>IFERROR(VLOOKUP($C277,'Product Master'!B:G,3,),"-")</f>
        <v>Can</v>
      </c>
      <c r="G277" s="111" t="str">
        <f>IFERROR(VLOOKUP($C277,'Product Master'!B:G,4,),"-")</f>
        <v>25 Lit</v>
      </c>
      <c r="H277" s="24">
        <v>1</v>
      </c>
      <c r="I277" s="102" t="str">
        <f>IFERROR(VLOOKUP(D277,Inward!F:J,5,),"-")</f>
        <v>NA</v>
      </c>
      <c r="K277" s="85" t="s">
        <v>273</v>
      </c>
      <c r="M277" s="86" t="s">
        <v>230</v>
      </c>
      <c r="N277" s="86" t="s">
        <v>285</v>
      </c>
      <c r="O277" s="112">
        <f>IFERROR(VLOOKUP(Table2[[#This Row],[Lot No]],Inward!F:F,1,FALSE),"Lot Not Matching")</f>
        <v>2480460118</v>
      </c>
    </row>
    <row r="278" spans="1:15" ht="30">
      <c r="A278" s="99">
        <v>277</v>
      </c>
      <c r="B278" s="100" t="str">
        <f>IFERROR(VLOOKUP(C278,'Product Master'!B:G,2,),"Enter Data in Product Master")</f>
        <v>Formaldehyded solution Thermo</v>
      </c>
      <c r="C278" s="86" t="s">
        <v>2136</v>
      </c>
      <c r="D278" s="86">
        <v>1230640816</v>
      </c>
      <c r="E278" s="85">
        <v>43223</v>
      </c>
      <c r="F278" s="101" t="str">
        <f>IFERROR(VLOOKUP($C278,'Product Master'!B:G,3,),"-")</f>
        <v>-</v>
      </c>
      <c r="G278" s="111">
        <f>IFERROR(VLOOKUP($C278,'Product Master'!B:G,4,),"-")</f>
        <v>0</v>
      </c>
      <c r="H278" s="24">
        <v>1</v>
      </c>
      <c r="I278" s="102" t="str">
        <f>IFERROR(VLOOKUP(D278,Inward!F:J,5,),"-")</f>
        <v>-</v>
      </c>
      <c r="K278" s="85" t="s">
        <v>273</v>
      </c>
      <c r="M278" s="86" t="s">
        <v>230</v>
      </c>
      <c r="N278" s="86" t="s">
        <v>285</v>
      </c>
      <c r="O278" s="112" t="str">
        <f>IFERROR(VLOOKUP(Table2[[#This Row],[Lot No]],Inward!F:F,1,FALSE),"Lot Not Matching")</f>
        <v>Lot Not Matching</v>
      </c>
    </row>
    <row r="279" spans="1:15">
      <c r="A279" s="99">
        <v>278</v>
      </c>
      <c r="B279" s="100" t="str">
        <f>IFERROR(VLOOKUP(C279,'Product Master'!B:G,2,),"Enter Data in Product Master")</f>
        <v>Ammonium chloride</v>
      </c>
      <c r="C279" s="86" t="s">
        <v>2134</v>
      </c>
      <c r="D279" s="86" t="s">
        <v>47</v>
      </c>
      <c r="E279" s="85">
        <v>43223</v>
      </c>
      <c r="F279" s="101" t="str">
        <f>IFERROR(VLOOKUP($C279,'Product Master'!B:G,3,),"-")</f>
        <v>-</v>
      </c>
      <c r="G279" s="111">
        <f>IFERROR(VLOOKUP($C279,'Product Master'!B:G,4,),"-")</f>
        <v>0</v>
      </c>
      <c r="H279" s="24">
        <v>1</v>
      </c>
      <c r="I279" s="102" t="str">
        <f>IFERROR(VLOOKUP(D279,Inward!F:J,5,),"-")</f>
        <v>NA</v>
      </c>
      <c r="K279" s="85" t="s">
        <v>2324</v>
      </c>
      <c r="M279" s="86" t="s">
        <v>230</v>
      </c>
      <c r="N279" s="86" t="s">
        <v>2342</v>
      </c>
      <c r="O279" s="112" t="str">
        <f>IFERROR(VLOOKUP(Table2[[#This Row],[Lot No]],Inward!F:F,1,FALSE),"Lot Not Matching")</f>
        <v>-</v>
      </c>
    </row>
    <row r="280" spans="1:15" ht="30">
      <c r="A280" s="99">
        <v>279</v>
      </c>
      <c r="B280" s="100" t="str">
        <f>IFERROR(VLOOKUP(C280,'Product Master'!B:G,2,),"Enter Data in Product Master")</f>
        <v>Megaplex Primer pools, Human pool A v2.1</v>
      </c>
      <c r="C280" s="86">
        <v>4444750</v>
      </c>
      <c r="D280" s="86" t="s">
        <v>47</v>
      </c>
      <c r="E280" s="85">
        <v>43223</v>
      </c>
      <c r="F280" s="101" t="str">
        <f>IFERROR(VLOOKUP($C280,'Product Master'!B:G,3,),"-")</f>
        <v>-</v>
      </c>
      <c r="G280" s="111" t="str">
        <f>IFERROR(VLOOKUP($C280,'Product Master'!B:G,4,),"-")</f>
        <v>50 Rxns</v>
      </c>
      <c r="H280" s="24">
        <v>2</v>
      </c>
      <c r="I280" s="102" t="str">
        <f>IFERROR(VLOOKUP(D280,Inward!F:J,5,),"-")</f>
        <v>NA</v>
      </c>
      <c r="K280" s="85" t="s">
        <v>2330</v>
      </c>
      <c r="M280" s="86" t="s">
        <v>230</v>
      </c>
      <c r="N280" s="86" t="s">
        <v>2346</v>
      </c>
      <c r="O280" s="112" t="str">
        <f>IFERROR(VLOOKUP(Table2[[#This Row],[Lot No]],Inward!F:F,1,FALSE),"Lot Not Matching")</f>
        <v>-</v>
      </c>
    </row>
    <row r="281" spans="1:15" ht="30">
      <c r="A281" s="99">
        <v>280</v>
      </c>
      <c r="B281" s="100" t="str">
        <f>IFERROR(VLOOKUP(C281,'Product Master'!B:G,2,),"Enter Data in Product Master")</f>
        <v>i. Megaplex PreAmp primers, Human pool A v2.1</v>
      </c>
      <c r="C281" s="86">
        <v>4399233</v>
      </c>
      <c r="D281" s="86" t="s">
        <v>2224</v>
      </c>
      <c r="E281" s="85">
        <v>43223</v>
      </c>
      <c r="F281" s="101" t="str">
        <f>IFERROR(VLOOKUP($C281,'Product Master'!B:G,3,),"-")</f>
        <v>-</v>
      </c>
      <c r="G281" s="111" t="str">
        <f>IFERROR(VLOOKUP($C281,'Product Master'!B:G,4,),"-")</f>
        <v>150 ul</v>
      </c>
      <c r="H281" s="24">
        <v>2</v>
      </c>
      <c r="I281" s="102" t="str">
        <f>IFERROR(VLOOKUP(D281,Inward!F:J,5,),"-")</f>
        <v>-</v>
      </c>
      <c r="K281" s="85" t="s">
        <v>2330</v>
      </c>
      <c r="M281" s="86" t="s">
        <v>230</v>
      </c>
      <c r="N281" s="86" t="s">
        <v>2346</v>
      </c>
      <c r="O281" s="112" t="str">
        <f>IFERROR(VLOOKUP(Table2[[#This Row],[Lot No]],Inward!F:F,1,FALSE),"Lot Not Matching")</f>
        <v>Lot Not Matching</v>
      </c>
    </row>
    <row r="282" spans="1:15" ht="30">
      <c r="A282" s="99">
        <v>281</v>
      </c>
      <c r="B282" s="100" t="str">
        <f>IFERROR(VLOOKUP(C282,'Product Master'!B:G,2,),"Enter Data in Product Master")</f>
        <v>ii. Megaplex RT primers human pool B v3.0</v>
      </c>
      <c r="C282" s="86">
        <v>4444281</v>
      </c>
      <c r="D282" s="86" t="s">
        <v>2225</v>
      </c>
      <c r="E282" s="85">
        <v>43223</v>
      </c>
      <c r="F282" s="101" t="str">
        <f>IFERROR(VLOOKUP($C282,'Product Master'!B:G,3,),"-")</f>
        <v>-</v>
      </c>
      <c r="G282" s="111" t="str">
        <f>IFERROR(VLOOKUP($C282,'Product Master'!B:G,4,),"-")</f>
        <v>50 ul</v>
      </c>
      <c r="H282" s="24">
        <v>2</v>
      </c>
      <c r="I282" s="102" t="str">
        <f>IFERROR(VLOOKUP(D282,Inward!F:J,5,),"-")</f>
        <v>-</v>
      </c>
      <c r="K282" s="85" t="s">
        <v>2330</v>
      </c>
      <c r="M282" s="86" t="s">
        <v>230</v>
      </c>
      <c r="N282" s="86" t="s">
        <v>2346</v>
      </c>
      <c r="O282" s="112" t="str">
        <f>IFERROR(VLOOKUP(Table2[[#This Row],[Lot No]],Inward!F:F,1,FALSE),"Lot Not Matching")</f>
        <v>Lot Not Matching</v>
      </c>
    </row>
    <row r="283" spans="1:15" ht="30">
      <c r="A283" s="99">
        <v>282</v>
      </c>
      <c r="B283" s="100" t="str">
        <f>IFERROR(VLOOKUP(C283,'Product Master'!B:G,2,),"Enter Data in Product Master")</f>
        <v>iii. Megaplex PreAmp primers, Human pool B v3.0</v>
      </c>
      <c r="C283" s="86">
        <v>4444303</v>
      </c>
      <c r="D283" s="86" t="s">
        <v>2226</v>
      </c>
      <c r="E283" s="85">
        <v>43223</v>
      </c>
      <c r="F283" s="101" t="str">
        <f>IFERROR(VLOOKUP($C283,'Product Master'!B:G,3,),"-")</f>
        <v>-</v>
      </c>
      <c r="G283" s="111" t="str">
        <f>IFERROR(VLOOKUP($C283,'Product Master'!B:G,4,),"-")</f>
        <v>150 ul</v>
      </c>
      <c r="H283" s="24">
        <v>2</v>
      </c>
      <c r="I283" s="102" t="str">
        <f>IFERROR(VLOOKUP(D283,Inward!F:J,5,),"-")</f>
        <v>-</v>
      </c>
      <c r="K283" s="85" t="s">
        <v>2330</v>
      </c>
      <c r="M283" s="86" t="s">
        <v>230</v>
      </c>
      <c r="N283" s="86" t="s">
        <v>2346</v>
      </c>
      <c r="O283" s="112" t="str">
        <f>IFERROR(VLOOKUP(Table2[[#This Row],[Lot No]],Inward!F:F,1,FALSE),"Lot Not Matching")</f>
        <v>Lot Not Matching</v>
      </c>
    </row>
    <row r="284" spans="1:15" ht="30">
      <c r="A284" s="99">
        <v>283</v>
      </c>
      <c r="B284" s="100" t="str">
        <f>IFERROR(VLOOKUP(C284,'Product Master'!B:G,2,),"Enter Data in Product Master")</f>
        <v xml:space="preserve">iv. Megaplex RT primers, Human pool A </v>
      </c>
      <c r="C284" s="86">
        <v>4399966</v>
      </c>
      <c r="D284" s="86" t="s">
        <v>2227</v>
      </c>
      <c r="E284" s="85">
        <v>43223</v>
      </c>
      <c r="F284" s="101" t="str">
        <f>IFERROR(VLOOKUP($C284,'Product Master'!B:G,3,),"-")</f>
        <v>-</v>
      </c>
      <c r="G284" s="111" t="str">
        <f>IFERROR(VLOOKUP($C284,'Product Master'!B:G,4,),"-")</f>
        <v>50 ul</v>
      </c>
      <c r="H284" s="24">
        <v>2</v>
      </c>
      <c r="I284" s="102" t="str">
        <f>IFERROR(VLOOKUP(D284,Inward!F:J,5,),"-")</f>
        <v>-</v>
      </c>
      <c r="K284" s="85" t="s">
        <v>2330</v>
      </c>
      <c r="M284" s="86" t="s">
        <v>230</v>
      </c>
      <c r="N284" s="86" t="s">
        <v>2346</v>
      </c>
      <c r="O284" s="112" t="str">
        <f>IFERROR(VLOOKUP(Table2[[#This Row],[Lot No]],Inward!F:F,1,FALSE),"Lot Not Matching")</f>
        <v>Lot Not Matching</v>
      </c>
    </row>
    <row r="285" spans="1:15" ht="60">
      <c r="A285" s="99">
        <v>284</v>
      </c>
      <c r="B285" s="100" t="str">
        <f>IFERROR(VLOOKUP(C285,'Product Master'!B:G,2,),"Enter Data in Product Master")</f>
        <v>Rohem India coverslips 22 x 40 mm (Microscope Cover Glasses)</v>
      </c>
      <c r="C285" s="106" t="s">
        <v>528</v>
      </c>
      <c r="D285" s="86" t="s">
        <v>47</v>
      </c>
      <c r="E285" s="85">
        <v>43224</v>
      </c>
      <c r="F285" s="101" t="str">
        <f>IFERROR(VLOOKUP($C285,'Product Master'!B:G,3,),"-")</f>
        <v>-</v>
      </c>
      <c r="G285" s="111" t="str">
        <f>IFERROR(VLOOKUP($C285,'Product Master'!B:G,4,),"-")</f>
        <v>-</v>
      </c>
      <c r="H285" s="24">
        <v>2</v>
      </c>
      <c r="I285" s="102" t="str">
        <f>IFERROR(VLOOKUP(D285,Inward!F:J,5,),"-")</f>
        <v>NA</v>
      </c>
      <c r="K285" s="85" t="s">
        <v>273</v>
      </c>
      <c r="M285" s="86" t="s">
        <v>230</v>
      </c>
      <c r="N285" s="86" t="s">
        <v>285</v>
      </c>
      <c r="O285" s="112" t="str">
        <f>IFERROR(VLOOKUP(Table2[[#This Row],[Lot No]],Inward!F:F,1,FALSE),"Lot Not Matching")</f>
        <v>-</v>
      </c>
    </row>
    <row r="286" spans="1:15" ht="30">
      <c r="A286" s="99">
        <v>285</v>
      </c>
      <c r="B286" s="100" t="str">
        <f>IFERROR(VLOOKUP(C286,'Product Master'!B:G,2,),"Enter Data in Product Master")</f>
        <v>Haematoxylin (Mayer's)</v>
      </c>
      <c r="C286" s="86" t="s">
        <v>151</v>
      </c>
      <c r="D286" s="86" t="s">
        <v>1274</v>
      </c>
      <c r="E286" s="85">
        <v>43224</v>
      </c>
      <c r="F286" s="101" t="str">
        <f>IFERROR(VLOOKUP($C286,'Product Master'!B:G,3,),"-")</f>
        <v>-</v>
      </c>
      <c r="G286" s="111" t="str">
        <f>IFERROR(VLOOKUP($C286,'Product Master'!B:G,4,),"-")</f>
        <v xml:space="preserve">500 ml </v>
      </c>
      <c r="H286" s="24">
        <v>1</v>
      </c>
      <c r="I286" s="102">
        <f>IFERROR(VLOOKUP(D286,Inward!F:J,5,),"-")</f>
        <v>44136</v>
      </c>
      <c r="K286" s="85" t="s">
        <v>273</v>
      </c>
      <c r="M286" s="86" t="s">
        <v>230</v>
      </c>
      <c r="N286" s="86" t="s">
        <v>285</v>
      </c>
      <c r="O286" s="112" t="str">
        <f>IFERROR(VLOOKUP(Table2[[#This Row],[Lot No]],Inward!F:F,1,FALSE),"Lot Not Matching")</f>
        <v>/0000319080</v>
      </c>
    </row>
    <row r="287" spans="1:15" ht="30">
      <c r="A287" s="99">
        <v>286</v>
      </c>
      <c r="B287" s="100" t="str">
        <f>IFERROR(VLOOKUP(C287,'Product Master'!B:G,2,),"Enter Data in Product Master")</f>
        <v>9- Core HER-2 Cell Line MicroArray (Bio SB)</v>
      </c>
      <c r="C287" s="86" t="s">
        <v>805</v>
      </c>
      <c r="D287" s="86" t="s">
        <v>2228</v>
      </c>
      <c r="E287" s="85">
        <v>43224</v>
      </c>
      <c r="F287" s="101" t="str">
        <f>IFERROR(VLOOKUP($C287,'Product Master'!B:G,3,),"-")</f>
        <v>Box</v>
      </c>
      <c r="G287" s="111" t="str">
        <f>IFERROR(VLOOKUP($C287,'Product Master'!B:G,4,),"-")</f>
        <v>5 Slides</v>
      </c>
      <c r="H287" s="24">
        <v>1</v>
      </c>
      <c r="I287" s="102" t="str">
        <f>IFERROR(VLOOKUP(D287,Inward!F:J,5,),"-")</f>
        <v>-</v>
      </c>
      <c r="K287" s="85" t="s">
        <v>2329</v>
      </c>
      <c r="M287" s="86" t="s">
        <v>230</v>
      </c>
      <c r="N287" s="86" t="s">
        <v>265</v>
      </c>
      <c r="O287" s="112" t="str">
        <f>IFERROR(VLOOKUP(Table2[[#This Row],[Lot No]],Inward!F:F,1,FALSE),"Lot Not Matching")</f>
        <v>Lot Not Matching</v>
      </c>
    </row>
    <row r="288" spans="1:15" ht="30">
      <c r="A288" s="99">
        <v>287</v>
      </c>
      <c r="B288" s="100" t="str">
        <f>IFERROR(VLOOKUP(C288,'Product Master'!B:G,2,),"Enter Data in Product Master")</f>
        <v>7- Core ER/PR Cell Line MicroArray (Bio SB)</v>
      </c>
      <c r="C288" s="86" t="s">
        <v>808</v>
      </c>
      <c r="D288" s="86" t="s">
        <v>2229</v>
      </c>
      <c r="E288" s="85">
        <v>43224</v>
      </c>
      <c r="F288" s="101" t="str">
        <f>IFERROR(VLOOKUP($C288,'Product Master'!B:G,3,),"-")</f>
        <v>Box</v>
      </c>
      <c r="G288" s="111" t="str">
        <f>IFERROR(VLOOKUP($C288,'Product Master'!B:G,4,),"-")</f>
        <v>5 Slides</v>
      </c>
      <c r="H288" s="24">
        <v>1</v>
      </c>
      <c r="I288" s="102" t="str">
        <f>IFERROR(VLOOKUP(D288,Inward!F:J,5,),"-")</f>
        <v>-</v>
      </c>
      <c r="K288" s="85" t="s">
        <v>2329</v>
      </c>
      <c r="M288" s="86" t="s">
        <v>230</v>
      </c>
      <c r="N288" s="86" t="s">
        <v>265</v>
      </c>
      <c r="O288" s="112" t="str">
        <f>IFERROR(VLOOKUP(Table2[[#This Row],[Lot No]],Inward!F:F,1,FALSE),"Lot Not Matching")</f>
        <v>Lot Not Matching</v>
      </c>
    </row>
    <row r="289" spans="1:15" ht="45">
      <c r="A289" s="99">
        <v>288</v>
      </c>
      <c r="B289" s="100" t="str">
        <f>IFERROR(VLOOKUP(C289,'Product Master'!B:G,2,),"Enter Data in Product Master")</f>
        <v>Eurofins Primers (TMP_ERG Seq F-R)</v>
      </c>
      <c r="C289" s="106" t="s">
        <v>575</v>
      </c>
      <c r="D289" s="109" t="s">
        <v>47</v>
      </c>
      <c r="E289" s="85">
        <v>43224</v>
      </c>
      <c r="F289" s="101" t="str">
        <f>IFERROR(VLOOKUP($C289,'Product Master'!B:G,3,),"-")</f>
        <v>NA</v>
      </c>
      <c r="G289" s="111" t="str">
        <f>IFERROR(VLOOKUP($C289,'Product Master'!B:G,4,),"-")</f>
        <v>42 Bp</v>
      </c>
      <c r="H289" s="24">
        <v>2</v>
      </c>
      <c r="I289" s="102" t="str">
        <f>IFERROR(VLOOKUP(D289,Inward!F:J,5,),"-")</f>
        <v>NA</v>
      </c>
      <c r="K289" s="85" t="s">
        <v>313</v>
      </c>
      <c r="M289" s="86" t="s">
        <v>230</v>
      </c>
      <c r="N289" s="86" t="s">
        <v>281</v>
      </c>
      <c r="O289" s="112" t="str">
        <f>IFERROR(VLOOKUP(Table2[[#This Row],[Lot No]],Inward!F:F,1,FALSE),"Lot Not Matching")</f>
        <v>-</v>
      </c>
    </row>
    <row r="290" spans="1:15" ht="30">
      <c r="A290" s="99">
        <v>289</v>
      </c>
      <c r="B290" s="100" t="str">
        <f>IFERROR(VLOOKUP(C290,'Product Master'!B:G,2,),"Enter Data in Product Master")</f>
        <v>ddPCR supermix for probes</v>
      </c>
      <c r="C290" s="24" t="s">
        <v>121</v>
      </c>
      <c r="D290" s="46">
        <v>64161724</v>
      </c>
      <c r="E290" s="85">
        <v>43224</v>
      </c>
      <c r="F290" s="101" t="str">
        <f>IFERROR(VLOOKUP($C290,'Product Master'!B:G,3,),"-")</f>
        <v>Pack</v>
      </c>
      <c r="G290" s="111" t="str">
        <f>IFERROR(VLOOKUP($C290,'Product Master'!B:G,4,),"-")</f>
        <v>500 rxns</v>
      </c>
      <c r="H290" s="24">
        <v>1</v>
      </c>
      <c r="I290" s="102" t="str">
        <f>IFERROR(VLOOKUP(D290,Inward!F:J,5,),"-")</f>
        <v>-</v>
      </c>
      <c r="K290" s="85" t="s">
        <v>256</v>
      </c>
      <c r="M290" s="86" t="s">
        <v>230</v>
      </c>
      <c r="N290" s="86" t="s">
        <v>271</v>
      </c>
      <c r="O290" s="112" t="str">
        <f>IFERROR(VLOOKUP(Table2[[#This Row],[Lot No]],Inward!F:F,1,FALSE),"Lot Not Matching")</f>
        <v>Lot Not Matching</v>
      </c>
    </row>
    <row r="291" spans="1:15">
      <c r="A291" s="99">
        <v>290</v>
      </c>
      <c r="B291" s="100" t="str">
        <f>IFERROR(VLOOKUP(C291,'Product Master'!B:G,2,),"Enter Data in Product Master")</f>
        <v>Napsin A Antibody</v>
      </c>
      <c r="C291" s="86" t="s">
        <v>850</v>
      </c>
      <c r="D291" s="86" t="s">
        <v>1267</v>
      </c>
      <c r="E291" s="85">
        <v>43228</v>
      </c>
      <c r="F291" s="101" t="str">
        <f>IFERROR(VLOOKUP($C291,'Product Master'!B:G,3,),"-")</f>
        <v>-</v>
      </c>
      <c r="G291" s="111" t="str">
        <f>IFERROR(VLOOKUP($C291,'Product Master'!B:G,4,),"-")</f>
        <v>0.1 ml</v>
      </c>
      <c r="H291" s="24">
        <v>1</v>
      </c>
      <c r="I291" s="102">
        <f>IFERROR(VLOOKUP(D291,Inward!F:J,5,),"-")</f>
        <v>43617</v>
      </c>
      <c r="K291" s="85" t="s">
        <v>2329</v>
      </c>
      <c r="M291" s="86" t="s">
        <v>230</v>
      </c>
      <c r="N291" s="86" t="s">
        <v>274</v>
      </c>
      <c r="O291" s="112" t="str">
        <f>IFERROR(VLOOKUP(Table2[[#This Row],[Lot No]],Inward!F:F,1,FALSE),"Lot Not Matching")</f>
        <v>/040417</v>
      </c>
    </row>
    <row r="292" spans="1:15" ht="30">
      <c r="A292" s="99">
        <v>291</v>
      </c>
      <c r="B292" s="100" t="str">
        <f>IFERROR(VLOOKUP(C292,'Product Master'!B:G,2,),"Enter Data in Product Master")</f>
        <v>Vinyle gloves small</v>
      </c>
      <c r="C292" s="106" t="s">
        <v>2126</v>
      </c>
      <c r="D292" s="86" t="s">
        <v>47</v>
      </c>
      <c r="E292" s="85">
        <v>43228</v>
      </c>
      <c r="F292" s="101" t="str">
        <f>IFERROR(VLOOKUP($C292,'Product Master'!B:G,3,),"-")</f>
        <v>-</v>
      </c>
      <c r="G292" s="111">
        <f>IFERROR(VLOOKUP($C292,'Product Master'!B:G,4,),"-")</f>
        <v>0</v>
      </c>
      <c r="H292" s="24">
        <v>5</v>
      </c>
      <c r="I292" s="102" t="str">
        <f>IFERROR(VLOOKUP(D292,Inward!F:J,5,),"-")</f>
        <v>NA</v>
      </c>
      <c r="K292" s="85" t="s">
        <v>2329</v>
      </c>
      <c r="M292" s="86" t="s">
        <v>230</v>
      </c>
      <c r="N292" s="86" t="s">
        <v>274</v>
      </c>
      <c r="O292" s="112" t="str">
        <f>IFERROR(VLOOKUP(Table2[[#This Row],[Lot No]],Inward!F:F,1,FALSE),"Lot Not Matching")</f>
        <v>-</v>
      </c>
    </row>
    <row r="293" spans="1:15">
      <c r="A293" s="99">
        <v>292</v>
      </c>
      <c r="B293" s="100" t="str">
        <f>IFERROR(VLOOKUP(C293,'Product Master'!B:G,2,),"Enter Data in Product Master")</f>
        <v>Circulating Nucleic acid kit</v>
      </c>
      <c r="C293" s="86">
        <v>55114</v>
      </c>
      <c r="D293" s="86">
        <v>157056486</v>
      </c>
      <c r="E293" s="85">
        <v>43228</v>
      </c>
      <c r="F293" s="101" t="str">
        <f>IFERROR(VLOOKUP($C293,'Product Master'!B:G,3,),"-")</f>
        <v>Kit</v>
      </c>
      <c r="G293" s="111" t="str">
        <f>IFERROR(VLOOKUP($C293,'Product Master'!B:G,4,),"-")</f>
        <v>50 Rxns</v>
      </c>
      <c r="H293" s="24">
        <v>1</v>
      </c>
      <c r="I293" s="102">
        <f>IFERROR(VLOOKUP(D293,Inward!F:J,5,),"-")</f>
        <v>43628</v>
      </c>
      <c r="J293" s="85" t="s">
        <v>2289</v>
      </c>
      <c r="K293" s="85" t="s">
        <v>299</v>
      </c>
      <c r="M293" s="86" t="s">
        <v>230</v>
      </c>
      <c r="N293" s="86" t="s">
        <v>2345</v>
      </c>
      <c r="O293" s="112">
        <f>IFERROR(VLOOKUP(Table2[[#This Row],[Lot No]],Inward!F:F,1,FALSE),"Lot Not Matching")</f>
        <v>157056486</v>
      </c>
    </row>
    <row r="294" spans="1:15">
      <c r="A294" s="99">
        <v>293</v>
      </c>
      <c r="B294" s="100" t="str">
        <f>IFERROR(VLOOKUP(C294,'Product Master'!B:G,2,),"Enter Data in Product Master")</f>
        <v>Circulating Nucleic acid kit</v>
      </c>
      <c r="C294" s="86">
        <v>55114</v>
      </c>
      <c r="D294" s="86">
        <v>157047931</v>
      </c>
      <c r="E294" s="85">
        <v>43228</v>
      </c>
      <c r="F294" s="101" t="str">
        <f>IFERROR(VLOOKUP($C294,'Product Master'!B:G,3,),"-")</f>
        <v>Kit</v>
      </c>
      <c r="G294" s="111" t="str">
        <f>IFERROR(VLOOKUP($C294,'Product Master'!B:G,4,),"-")</f>
        <v>50 Rxns</v>
      </c>
      <c r="H294" s="24">
        <v>1</v>
      </c>
      <c r="I294" s="102" t="str">
        <f>IFERROR(VLOOKUP(D294,Inward!F:J,5,),"-")</f>
        <v>NA</v>
      </c>
      <c r="J294" s="85" t="s">
        <v>2289</v>
      </c>
      <c r="K294" s="85" t="s">
        <v>299</v>
      </c>
      <c r="M294" s="86" t="s">
        <v>230</v>
      </c>
      <c r="N294" s="86" t="s">
        <v>2345</v>
      </c>
      <c r="O294" s="112">
        <f>IFERROR(VLOOKUP(Table2[[#This Row],[Lot No]],Inward!F:F,1,FALSE),"Lot Not Matching")</f>
        <v>157047931</v>
      </c>
    </row>
    <row r="295" spans="1:15" ht="30">
      <c r="A295" s="99">
        <v>294</v>
      </c>
      <c r="B295" s="100" t="str">
        <f>IFERROR(VLOOKUP(C295,'Product Master'!B:G,2,),"Enter Data in Product Master")</f>
        <v>Absolute Ethanol</v>
      </c>
      <c r="C295" s="86" t="s">
        <v>65</v>
      </c>
      <c r="D295" s="86" t="s">
        <v>308</v>
      </c>
      <c r="E295" s="85">
        <v>43228</v>
      </c>
      <c r="F295" s="101" t="str">
        <f>IFERROR(VLOOKUP($C295,'Product Master'!B:G,3,),"-")</f>
        <v>Bottle</v>
      </c>
      <c r="G295" s="111" t="str">
        <f>IFERROR(VLOOKUP($C295,'Product Master'!B:G,4,),"-")</f>
        <v>500 ml</v>
      </c>
      <c r="H295" s="24">
        <v>1</v>
      </c>
      <c r="I295" s="102" t="str">
        <f>IFERROR(VLOOKUP(D295,Inward!F:J,5,),"-")</f>
        <v>-</v>
      </c>
      <c r="K295" s="85" t="s">
        <v>256</v>
      </c>
      <c r="M295" s="86" t="s">
        <v>230</v>
      </c>
      <c r="N295" s="86" t="s">
        <v>2345</v>
      </c>
      <c r="O295" s="112" t="str">
        <f>IFERROR(VLOOKUP(Table2[[#This Row],[Lot No]],Inward!F:F,1,FALSE),"Lot Not Matching")</f>
        <v>Lot Not Matching</v>
      </c>
    </row>
    <row r="296" spans="1:15">
      <c r="A296" s="99">
        <v>295</v>
      </c>
      <c r="B296" s="100" t="str">
        <f>IFERROR(VLOOKUP(C296,'Product Master'!B:G,2,),"Enter Data in Product Master")</f>
        <v>E-Gel size select 2%</v>
      </c>
      <c r="C296" s="24" t="s">
        <v>63</v>
      </c>
      <c r="D296" s="86" t="s">
        <v>1323</v>
      </c>
      <c r="E296" s="85">
        <v>43228</v>
      </c>
      <c r="F296" s="101" t="str">
        <f>IFERROR(VLOOKUP($C296,'Product Master'!B:G,3,),"-")</f>
        <v>Pack</v>
      </c>
      <c r="G296" s="111" t="str">
        <f>IFERROR(VLOOKUP($C296,'Product Master'!B:G,4,),"-")</f>
        <v>10 Gels/Pack</v>
      </c>
      <c r="H296" s="24">
        <v>1</v>
      </c>
      <c r="I296" s="102">
        <f>IFERROR(VLOOKUP(D296,Inward!F:J,5,),"-")</f>
        <v>43438</v>
      </c>
      <c r="J296" s="85" t="s">
        <v>2290</v>
      </c>
      <c r="K296" s="85" t="s">
        <v>280</v>
      </c>
      <c r="M296" s="86" t="s">
        <v>230</v>
      </c>
      <c r="N296" s="86" t="s">
        <v>264</v>
      </c>
      <c r="O296" s="112" t="str">
        <f>IFERROR(VLOOKUP(Table2[[#This Row],[Lot No]],Inward!F:F,1,FALSE),"Lot Not Matching")</f>
        <v>2R040318</v>
      </c>
    </row>
    <row r="297" spans="1:15">
      <c r="A297" s="99">
        <v>296</v>
      </c>
      <c r="B297" s="100" t="str">
        <f>IFERROR(VLOOKUP(C297,'Product Master'!B:G,2,),"Enter Data in Product Master")</f>
        <v>Comprehensive cancer panel</v>
      </c>
      <c r="C297" s="86">
        <v>4477685</v>
      </c>
      <c r="D297" s="86">
        <v>1710008</v>
      </c>
      <c r="E297" s="85">
        <v>43228</v>
      </c>
      <c r="F297" s="101" t="str">
        <f>IFERROR(VLOOKUP($C297,'Product Master'!B:G,3,),"-")</f>
        <v>Kit</v>
      </c>
      <c r="G297" s="111" t="str">
        <f>IFERROR(VLOOKUP($C297,'Product Master'!B:G,4,),"-")</f>
        <v>8 Rxns</v>
      </c>
      <c r="H297" s="24">
        <v>1</v>
      </c>
      <c r="I297" s="102">
        <f>IFERROR(VLOOKUP(D297,Inward!F:J,5,),"-")</f>
        <v>43907</v>
      </c>
      <c r="J297" s="85" t="s">
        <v>2291</v>
      </c>
      <c r="K297" s="85" t="s">
        <v>280</v>
      </c>
      <c r="M297" s="86" t="s">
        <v>230</v>
      </c>
      <c r="N297" s="86" t="s">
        <v>264</v>
      </c>
      <c r="O297" s="112">
        <f>IFERROR(VLOOKUP(Table2[[#This Row],[Lot No]],Inward!F:F,1,FALSE),"Lot Not Matching")</f>
        <v>1710008</v>
      </c>
    </row>
    <row r="298" spans="1:15" ht="30">
      <c r="A298" s="99">
        <v>297</v>
      </c>
      <c r="B298" s="100" t="str">
        <f>IFERROR(VLOOKUP(C298,'Product Master'!B:G,2,),"Enter Data in Product Master")</f>
        <v>Microamp optical 96 well plate 0.2 ml</v>
      </c>
      <c r="C298" s="86" t="s">
        <v>291</v>
      </c>
      <c r="D298" s="86" t="s">
        <v>2230</v>
      </c>
      <c r="E298" s="85">
        <v>43228</v>
      </c>
      <c r="F298" s="101" t="str">
        <f>IFERROR(VLOOKUP($C298,'Product Master'!B:G,3,),"-")</f>
        <v>-</v>
      </c>
      <c r="G298" s="111">
        <f>IFERROR(VLOOKUP($C298,'Product Master'!B:G,4,),"-")</f>
        <v>0</v>
      </c>
      <c r="H298" s="24">
        <v>2</v>
      </c>
      <c r="I298" s="102" t="str">
        <f>IFERROR(VLOOKUP(D298,Inward!F:J,5,),"-")</f>
        <v>-</v>
      </c>
      <c r="K298" s="85" t="s">
        <v>256</v>
      </c>
      <c r="M298" s="86" t="s">
        <v>230</v>
      </c>
      <c r="N298" s="86" t="s">
        <v>284</v>
      </c>
      <c r="O298" s="112" t="str">
        <f>IFERROR(VLOOKUP(Table2[[#This Row],[Lot No]],Inward!F:F,1,FALSE),"Lot Not Matching")</f>
        <v>Lot Not Matching</v>
      </c>
    </row>
    <row r="299" spans="1:15" ht="30">
      <c r="A299" s="99">
        <v>298</v>
      </c>
      <c r="B299" s="100" t="str">
        <f>IFERROR(VLOOKUP(C299,'Product Master'!B:G,2,),"Enter Data in Product Master")</f>
        <v>Absolute Ethanol</v>
      </c>
      <c r="C299" s="86" t="s">
        <v>65</v>
      </c>
      <c r="D299" s="86" t="s">
        <v>308</v>
      </c>
      <c r="E299" s="85">
        <v>43228</v>
      </c>
      <c r="F299" s="101" t="str">
        <f>IFERROR(VLOOKUP($C299,'Product Master'!B:G,3,),"-")</f>
        <v>Bottle</v>
      </c>
      <c r="G299" s="111" t="str">
        <f>IFERROR(VLOOKUP($C299,'Product Master'!B:G,4,),"-")</f>
        <v>500 ml</v>
      </c>
      <c r="H299" s="24">
        <v>1</v>
      </c>
      <c r="I299" s="102" t="str">
        <f>IFERROR(VLOOKUP(D299,Inward!F:J,5,),"-")</f>
        <v>-</v>
      </c>
      <c r="K299" s="85" t="s">
        <v>256</v>
      </c>
      <c r="M299" s="86" t="s">
        <v>230</v>
      </c>
      <c r="N299" s="86" t="s">
        <v>284</v>
      </c>
      <c r="O299" s="112" t="str">
        <f>IFERROR(VLOOKUP(Table2[[#This Row],[Lot No]],Inward!F:F,1,FALSE),"Lot Not Matching")</f>
        <v>Lot Not Matching</v>
      </c>
    </row>
    <row r="300" spans="1:15" ht="15.75">
      <c r="A300" s="99">
        <v>299</v>
      </c>
      <c r="B300" s="100" t="str">
        <f>IFERROR(VLOOKUP(C300,'Product Master'!B:G,2,),"Enter Data in Product Master")</f>
        <v>v. autoMACS Column</v>
      </c>
      <c r="C300" s="105" t="s">
        <v>601</v>
      </c>
      <c r="D300" s="109">
        <v>5170913903</v>
      </c>
      <c r="E300" s="85">
        <v>43228</v>
      </c>
      <c r="F300" s="101" t="str">
        <f>IFERROR(VLOOKUP($C300,'Product Master'!B:G,3,),"-")</f>
        <v>-</v>
      </c>
      <c r="G300" s="111" t="str">
        <f>IFERROR(VLOOKUP($C300,'Product Master'!B:G,4,),"-")</f>
        <v>10 Column</v>
      </c>
      <c r="H300" s="24">
        <v>1</v>
      </c>
      <c r="I300" s="102">
        <f>IFERROR(VLOOKUP(D300,Inward!F:J,5,),"-")</f>
        <v>44094</v>
      </c>
      <c r="K300" s="85" t="s">
        <v>2324</v>
      </c>
      <c r="M300" s="86" t="s">
        <v>230</v>
      </c>
      <c r="N300" s="86" t="s">
        <v>267</v>
      </c>
      <c r="O300" s="112">
        <f>IFERROR(VLOOKUP(Table2[[#This Row],[Lot No]],Inward!F:F,1,FALSE),"Lot Not Matching")</f>
        <v>5170913903</v>
      </c>
    </row>
    <row r="301" spans="1:15" ht="15.75">
      <c r="A301" s="99">
        <v>300</v>
      </c>
      <c r="B301" s="100" t="str">
        <f>IFERROR(VLOOKUP(C301,'Product Master'!B:G,2,),"Enter Data in Product Master")</f>
        <v>CD4 MicroBeads human</v>
      </c>
      <c r="C301" s="105" t="s">
        <v>603</v>
      </c>
      <c r="D301" s="109">
        <v>5180308198</v>
      </c>
      <c r="E301" s="85">
        <v>43228</v>
      </c>
      <c r="F301" s="101" t="str">
        <f>IFERROR(VLOOKUP($C301,'Product Master'!B:G,3,),"-")</f>
        <v>-</v>
      </c>
      <c r="G301" s="111" t="str">
        <f>IFERROR(VLOOKUP($C301,'Product Master'!B:G,4,),"-")</f>
        <v>2 ml</v>
      </c>
      <c r="H301" s="24">
        <v>1</v>
      </c>
      <c r="I301" s="102">
        <f>IFERROR(VLOOKUP(D301,Inward!F:J,5,),"-")</f>
        <v>43441</v>
      </c>
      <c r="K301" s="85" t="s">
        <v>2324</v>
      </c>
      <c r="M301" s="86" t="s">
        <v>230</v>
      </c>
      <c r="N301" s="86" t="s">
        <v>267</v>
      </c>
      <c r="O301" s="112">
        <f>IFERROR(VLOOKUP(Table2[[#This Row],[Lot No]],Inward!F:F,1,FALSE),"Lot Not Matching")</f>
        <v>5180308198</v>
      </c>
    </row>
    <row r="302" spans="1:15" ht="15.75">
      <c r="A302" s="99">
        <v>301</v>
      </c>
      <c r="B302" s="100" t="str">
        <f>IFERROR(VLOOKUP(C302,'Product Master'!B:G,2,),"Enter Data in Product Master")</f>
        <v>CD8 MicroBeads human</v>
      </c>
      <c r="C302" s="105" t="s">
        <v>605</v>
      </c>
      <c r="D302" s="109">
        <v>5180308406</v>
      </c>
      <c r="E302" s="85">
        <v>43228</v>
      </c>
      <c r="F302" s="101" t="str">
        <f>IFERROR(VLOOKUP($C302,'Product Master'!B:G,3,),"-")</f>
        <v>-</v>
      </c>
      <c r="G302" s="111" t="str">
        <f>IFERROR(VLOOKUP($C302,'Product Master'!B:G,4,),"-")</f>
        <v>2 ml</v>
      </c>
      <c r="H302" s="24">
        <v>1</v>
      </c>
      <c r="I302" s="102">
        <f>IFERROR(VLOOKUP(D302,Inward!F:J,5,),"-")</f>
        <v>43441</v>
      </c>
      <c r="K302" s="85" t="s">
        <v>2324</v>
      </c>
      <c r="M302" s="86" t="s">
        <v>230</v>
      </c>
      <c r="N302" s="86" t="s">
        <v>267</v>
      </c>
      <c r="O302" s="112">
        <f>IFERROR(VLOOKUP(Table2[[#This Row],[Lot No]],Inward!F:F,1,FALSE),"Lot Not Matching")</f>
        <v>5180308406</v>
      </c>
    </row>
    <row r="303" spans="1:15" ht="15.75">
      <c r="A303" s="99">
        <v>302</v>
      </c>
      <c r="B303" s="100" t="str">
        <f>IFERROR(VLOOKUP(C303,'Product Master'!B:G,2,),"Enter Data in Product Master")</f>
        <v>CD45 MicroBeads human</v>
      </c>
      <c r="C303" s="105" t="s">
        <v>607</v>
      </c>
      <c r="D303" s="109">
        <v>5180326393</v>
      </c>
      <c r="E303" s="85">
        <v>43228</v>
      </c>
      <c r="F303" s="101" t="str">
        <f>IFERROR(VLOOKUP($C303,'Product Master'!B:G,3,),"-")</f>
        <v>-</v>
      </c>
      <c r="G303" s="111" t="str">
        <f>IFERROR(VLOOKUP($C303,'Product Master'!B:G,4,),"-")</f>
        <v>2 ml</v>
      </c>
      <c r="H303" s="24">
        <v>1</v>
      </c>
      <c r="I303" s="102">
        <f>IFERROR(VLOOKUP(D303,Inward!F:J,5,),"-")</f>
        <v>43459</v>
      </c>
      <c r="K303" s="85" t="s">
        <v>2324</v>
      </c>
      <c r="M303" s="86" t="s">
        <v>230</v>
      </c>
      <c r="N303" s="86" t="s">
        <v>267</v>
      </c>
      <c r="O303" s="112">
        <f>IFERROR(VLOOKUP(Table2[[#This Row],[Lot No]],Inward!F:F,1,FALSE),"Lot Not Matching")</f>
        <v>5180326393</v>
      </c>
    </row>
    <row r="304" spans="1:15" ht="15.75">
      <c r="A304" s="99">
        <v>303</v>
      </c>
      <c r="B304" s="100" t="str">
        <f>IFERROR(VLOOKUP(C304,'Product Master'!B:G,2,),"Enter Data in Product Master")</f>
        <v>Anti-FITC MicroBeads</v>
      </c>
      <c r="C304" s="105" t="s">
        <v>609</v>
      </c>
      <c r="D304" s="109">
        <v>5171201228</v>
      </c>
      <c r="E304" s="85">
        <v>43228</v>
      </c>
      <c r="F304" s="101" t="str">
        <f>IFERROR(VLOOKUP($C304,'Product Master'!B:G,3,),"-")</f>
        <v>-</v>
      </c>
      <c r="G304" s="111" t="str">
        <f>IFERROR(VLOOKUP($C304,'Product Master'!B:G,4,),"-")</f>
        <v>2 ml</v>
      </c>
      <c r="H304" s="24">
        <v>1</v>
      </c>
      <c r="I304" s="102">
        <f>IFERROR(VLOOKUP(D304,Inward!F:J,5,),"-")</f>
        <v>43344</v>
      </c>
      <c r="K304" s="85" t="s">
        <v>2324</v>
      </c>
      <c r="M304" s="86" t="s">
        <v>230</v>
      </c>
      <c r="N304" s="86" t="s">
        <v>267</v>
      </c>
      <c r="O304" s="112">
        <f>IFERROR(VLOOKUP(Table2[[#This Row],[Lot No]],Inward!F:F,1,FALSE),"Lot Not Matching")</f>
        <v>5171201228</v>
      </c>
    </row>
    <row r="305" spans="1:15" ht="15.75">
      <c r="A305" s="99">
        <v>304</v>
      </c>
      <c r="B305" s="100" t="str">
        <f>IFERROR(VLOOKUP(C305,'Product Master'!B:G,2,),"Enter Data in Product Master")</f>
        <v>CD3 MicroBeads human</v>
      </c>
      <c r="C305" s="105" t="s">
        <v>613</v>
      </c>
      <c r="D305" s="109">
        <v>5180321181</v>
      </c>
      <c r="E305" s="85">
        <v>43228</v>
      </c>
      <c r="F305" s="101" t="str">
        <f>IFERROR(VLOOKUP($C305,'Product Master'!B:G,3,),"-")</f>
        <v>-</v>
      </c>
      <c r="G305" s="111" t="str">
        <f>IFERROR(VLOOKUP($C305,'Product Master'!B:G,4,),"-")</f>
        <v>2 ml</v>
      </c>
      <c r="H305" s="24">
        <v>1</v>
      </c>
      <c r="I305" s="102">
        <f>IFERROR(VLOOKUP(D305,Inward!F:J,5,),"-")</f>
        <v>43309</v>
      </c>
      <c r="K305" s="85" t="s">
        <v>2324</v>
      </c>
      <c r="M305" s="86" t="s">
        <v>230</v>
      </c>
      <c r="N305" s="86" t="s">
        <v>267</v>
      </c>
      <c r="O305" s="112">
        <f>IFERROR(VLOOKUP(Table2[[#This Row],[Lot No]],Inward!F:F,1,FALSE),"Lot Not Matching")</f>
        <v>5180321181</v>
      </c>
    </row>
    <row r="306" spans="1:15" ht="15.75">
      <c r="A306" s="99">
        <v>305</v>
      </c>
      <c r="B306" s="100" t="str">
        <f>IFERROR(VLOOKUP(C306,'Product Master'!B:G,2,),"Enter Data in Product Master")</f>
        <v>CD56 MicroBeads human</v>
      </c>
      <c r="C306" s="105" t="s">
        <v>615</v>
      </c>
      <c r="D306" s="109">
        <v>5180221554</v>
      </c>
      <c r="E306" s="85">
        <v>43228</v>
      </c>
      <c r="F306" s="101" t="str">
        <f>IFERROR(VLOOKUP($C306,'Product Master'!B:G,3,),"-")</f>
        <v>-</v>
      </c>
      <c r="G306" s="111" t="str">
        <f>IFERROR(VLOOKUP($C306,'Product Master'!B:G,4,),"-")</f>
        <v>2 ml</v>
      </c>
      <c r="H306" s="24">
        <v>1</v>
      </c>
      <c r="I306" s="102">
        <f>IFERROR(VLOOKUP(D306,Inward!F:J,5,),"-")</f>
        <v>43335</v>
      </c>
      <c r="K306" s="85" t="s">
        <v>2324</v>
      </c>
      <c r="M306" s="86" t="s">
        <v>230</v>
      </c>
      <c r="N306" s="86" t="s">
        <v>267</v>
      </c>
      <c r="O306" s="112">
        <f>IFERROR(VLOOKUP(Table2[[#This Row],[Lot No]],Inward!F:F,1,FALSE),"Lot Not Matching")</f>
        <v>5180221554</v>
      </c>
    </row>
    <row r="307" spans="1:15" ht="15.75">
      <c r="A307" s="99">
        <v>306</v>
      </c>
      <c r="B307" s="100" t="str">
        <f>IFERROR(VLOOKUP(C307,'Product Master'!B:G,2,),"Enter Data in Product Master")</f>
        <v>CD1a MicroBeads human</v>
      </c>
      <c r="C307" s="105" t="s">
        <v>617</v>
      </c>
      <c r="D307" s="109">
        <v>5180323681</v>
      </c>
      <c r="E307" s="85">
        <v>43228</v>
      </c>
      <c r="F307" s="101" t="str">
        <f>IFERROR(VLOOKUP($C307,'Product Master'!B:G,3,),"-")</f>
        <v>-</v>
      </c>
      <c r="G307" s="111" t="str">
        <f>IFERROR(VLOOKUP($C307,'Product Master'!B:G,4,),"-")</f>
        <v>2 ml</v>
      </c>
      <c r="H307" s="24">
        <v>1</v>
      </c>
      <c r="I307" s="102">
        <f>IFERROR(VLOOKUP(D307,Inward!F:J,5,),"-")</f>
        <v>43365</v>
      </c>
      <c r="K307" s="85" t="s">
        <v>2324</v>
      </c>
      <c r="M307" s="86" t="s">
        <v>230</v>
      </c>
      <c r="N307" s="86" t="s">
        <v>267</v>
      </c>
      <c r="O307" s="112">
        <f>IFERROR(VLOOKUP(Table2[[#This Row],[Lot No]],Inward!F:F,1,FALSE),"Lot Not Matching")</f>
        <v>5180323681</v>
      </c>
    </row>
    <row r="308" spans="1:15" ht="15.75">
      <c r="A308" s="99">
        <v>307</v>
      </c>
      <c r="B308" s="100" t="str">
        <f>IFERROR(VLOOKUP(C308,'Product Master'!B:G,2,),"Enter Data in Product Master")</f>
        <v>CD30 MicroBeads human</v>
      </c>
      <c r="C308" s="105" t="s">
        <v>621</v>
      </c>
      <c r="D308" s="109">
        <v>5180323709</v>
      </c>
      <c r="E308" s="85">
        <v>43228</v>
      </c>
      <c r="F308" s="101" t="str">
        <f>IFERROR(VLOOKUP($C308,'Product Master'!B:G,3,),"-")</f>
        <v>-</v>
      </c>
      <c r="G308" s="111" t="str">
        <f>IFERROR(VLOOKUP($C308,'Product Master'!B:G,4,),"-")</f>
        <v>2 ml</v>
      </c>
      <c r="H308" s="24">
        <v>1</v>
      </c>
      <c r="I308" s="102">
        <f>IFERROR(VLOOKUP(D308,Inward!F:J,5,),"-")</f>
        <v>43365</v>
      </c>
      <c r="K308" s="85" t="s">
        <v>2324</v>
      </c>
      <c r="M308" s="86" t="s">
        <v>230</v>
      </c>
      <c r="N308" s="86" t="s">
        <v>267</v>
      </c>
      <c r="O308" s="112">
        <f>IFERROR(VLOOKUP(Table2[[#This Row],[Lot No]],Inward!F:F,1,FALSE),"Lot Not Matching")</f>
        <v>5180323709</v>
      </c>
    </row>
    <row r="309" spans="1:15" ht="15.75">
      <c r="A309" s="99">
        <v>308</v>
      </c>
      <c r="B309" s="100" t="str">
        <f>IFERROR(VLOOKUP(C309,'Product Master'!B:G,2,),"Enter Data in Product Master")</f>
        <v>CD20 MicroBeads human</v>
      </c>
      <c r="C309" s="105" t="s">
        <v>632</v>
      </c>
      <c r="D309" s="109">
        <v>5180323683</v>
      </c>
      <c r="E309" s="85">
        <v>43228</v>
      </c>
      <c r="F309" s="101" t="str">
        <f>IFERROR(VLOOKUP($C309,'Product Master'!B:G,3,),"-")</f>
        <v>-</v>
      </c>
      <c r="G309" s="111" t="str">
        <f>IFERROR(VLOOKUP($C309,'Product Master'!B:G,4,),"-")</f>
        <v>2 ml</v>
      </c>
      <c r="H309" s="24">
        <v>1</v>
      </c>
      <c r="I309" s="102">
        <f>IFERROR(VLOOKUP(D309,Inward!F:J,5,),"-")</f>
        <v>43365</v>
      </c>
      <c r="K309" s="85" t="s">
        <v>2324</v>
      </c>
      <c r="M309" s="86" t="s">
        <v>230</v>
      </c>
      <c r="N309" s="86" t="s">
        <v>267</v>
      </c>
      <c r="O309" s="112">
        <f>IFERROR(VLOOKUP(Table2[[#This Row],[Lot No]],Inward!F:F,1,FALSE),"Lot Not Matching")</f>
        <v>5180323683</v>
      </c>
    </row>
    <row r="310" spans="1:15" ht="15.75">
      <c r="A310" s="99">
        <v>309</v>
      </c>
      <c r="B310" s="100" t="str">
        <f>IFERROR(VLOOKUP(C310,'Product Master'!B:G,2,),"Enter Data in Product Master")</f>
        <v>CD2 MicroBeads human</v>
      </c>
      <c r="C310" s="105" t="s">
        <v>634</v>
      </c>
      <c r="D310" s="109">
        <v>5180323684</v>
      </c>
      <c r="E310" s="85">
        <v>43228</v>
      </c>
      <c r="F310" s="101" t="str">
        <f>IFERROR(VLOOKUP($C310,'Product Master'!B:G,3,),"-")</f>
        <v>-</v>
      </c>
      <c r="G310" s="111" t="str">
        <f>IFERROR(VLOOKUP($C310,'Product Master'!B:G,4,),"-")</f>
        <v>2 ml</v>
      </c>
      <c r="H310" s="24">
        <v>1</v>
      </c>
      <c r="I310" s="102">
        <f>IFERROR(VLOOKUP(D310,Inward!F:J,5,),"-")</f>
        <v>43365</v>
      </c>
      <c r="K310" s="85" t="s">
        <v>2324</v>
      </c>
      <c r="M310" s="86" t="s">
        <v>230</v>
      </c>
      <c r="N310" s="86" t="s">
        <v>267</v>
      </c>
      <c r="O310" s="112">
        <f>IFERROR(VLOOKUP(Table2[[#This Row],[Lot No]],Inward!F:F,1,FALSE),"Lot Not Matching")</f>
        <v>5180323684</v>
      </c>
    </row>
    <row r="311" spans="1:15" ht="15.75">
      <c r="A311" s="99">
        <v>310</v>
      </c>
      <c r="B311" s="100" t="str">
        <f>IFERROR(VLOOKUP(C311,'Product Master'!B:G,2,),"Enter Data in Product Master")</f>
        <v>CD43 MicroBeads human</v>
      </c>
      <c r="C311" s="105" t="s">
        <v>636</v>
      </c>
      <c r="D311" s="109">
        <v>5180213158</v>
      </c>
      <c r="E311" s="85">
        <v>43228</v>
      </c>
      <c r="F311" s="101" t="str">
        <f>IFERROR(VLOOKUP($C311,'Product Master'!B:G,3,),"-")</f>
        <v>-</v>
      </c>
      <c r="G311" s="111" t="str">
        <f>IFERROR(VLOOKUP($C311,'Product Master'!B:G,4,),"-")</f>
        <v>2 ml</v>
      </c>
      <c r="H311" s="24">
        <v>1</v>
      </c>
      <c r="I311" s="102">
        <f>IFERROR(VLOOKUP(D311,Inward!F:J,5,),"-")</f>
        <v>43327</v>
      </c>
      <c r="K311" s="85" t="s">
        <v>2324</v>
      </c>
      <c r="M311" s="86" t="s">
        <v>230</v>
      </c>
      <c r="N311" s="86" t="s">
        <v>267</v>
      </c>
      <c r="O311" s="112">
        <f>IFERROR(VLOOKUP(Table2[[#This Row],[Lot No]],Inward!F:F,1,FALSE),"Lot Not Matching")</f>
        <v>5180213158</v>
      </c>
    </row>
    <row r="312" spans="1:15" ht="60">
      <c r="A312" s="99">
        <v>311</v>
      </c>
      <c r="B312" s="100" t="str">
        <f>IFERROR(VLOOKUP(C312,'Product Master'!B:G,2,),"Enter Data in Product Master")</f>
        <v>autoMACS pro buffer combination (3 x autoMACS Pro washing solution &amp; Running buffer</v>
      </c>
      <c r="C312" s="105" t="s">
        <v>648</v>
      </c>
      <c r="D312" s="109">
        <v>5170907451</v>
      </c>
      <c r="E312" s="85">
        <v>43228</v>
      </c>
      <c r="F312" s="101" t="str">
        <f>IFERROR(VLOOKUP($C312,'Product Master'!B:G,3,),"-")</f>
        <v>-</v>
      </c>
      <c r="G312" s="111" t="str">
        <f>IFERROR(VLOOKUP($C312,'Product Master'!B:G,4,),"-")</f>
        <v>6*1500 ml</v>
      </c>
      <c r="H312" s="24" t="s">
        <v>2034</v>
      </c>
      <c r="I312" s="102">
        <f>IFERROR(VLOOKUP(D312,Inward!F:J,5,),"-")</f>
        <v>43519</v>
      </c>
      <c r="K312" s="85" t="s">
        <v>2324</v>
      </c>
      <c r="M312" s="86" t="s">
        <v>230</v>
      </c>
      <c r="N312" s="86" t="s">
        <v>267</v>
      </c>
      <c r="O312" s="112">
        <f>IFERROR(VLOOKUP(Table2[[#This Row],[Lot No]],Inward!F:F,1,FALSE),"Lot Not Matching")</f>
        <v>5170907451</v>
      </c>
    </row>
    <row r="313" spans="1:15" ht="15.75">
      <c r="A313" s="99">
        <v>312</v>
      </c>
      <c r="B313" s="100" t="str">
        <f>IFERROR(VLOOKUP(C313,'Product Master'!B:G,2,),"Enter Data in Product Master")</f>
        <v>CD10 MicroBeads kit human</v>
      </c>
      <c r="C313" s="105" t="s">
        <v>650</v>
      </c>
      <c r="D313" s="109">
        <v>5180323688</v>
      </c>
      <c r="E313" s="85">
        <v>43228</v>
      </c>
      <c r="F313" s="101" t="str">
        <f>IFERROR(VLOOKUP($C313,'Product Master'!B:G,3,),"-")</f>
        <v>-</v>
      </c>
      <c r="G313" s="111" t="str">
        <f>IFERROR(VLOOKUP($C313,'Product Master'!B:G,4,),"-")</f>
        <v>1*1 ml, 1*2 ml</v>
      </c>
      <c r="H313" s="24">
        <v>1</v>
      </c>
      <c r="I313" s="102">
        <f>IFERROR(VLOOKUP(D313,Inward!F:J,5,),"-")</f>
        <v>43365</v>
      </c>
      <c r="K313" s="85" t="s">
        <v>2324</v>
      </c>
      <c r="M313" s="86" t="s">
        <v>230</v>
      </c>
      <c r="N313" s="86" t="s">
        <v>267</v>
      </c>
      <c r="O313" s="112">
        <f>IFERROR(VLOOKUP(Table2[[#This Row],[Lot No]],Inward!F:F,1,FALSE),"Lot Not Matching")</f>
        <v>5180323688</v>
      </c>
    </row>
    <row r="314" spans="1:15" ht="15.75">
      <c r="A314" s="99">
        <v>313</v>
      </c>
      <c r="B314" s="100" t="str">
        <f>IFERROR(VLOOKUP(C314,'Product Master'!B:G,2,),"Enter Data in Product Master")</f>
        <v>CD23 FITC human</v>
      </c>
      <c r="C314" s="105" t="s">
        <v>652</v>
      </c>
      <c r="D314" s="109">
        <v>5180323687</v>
      </c>
      <c r="E314" s="85">
        <v>43228</v>
      </c>
      <c r="F314" s="101" t="str">
        <f>IFERROR(VLOOKUP($C314,'Product Master'!B:G,3,),"-")</f>
        <v>-</v>
      </c>
      <c r="G314" s="111" t="str">
        <f>IFERROR(VLOOKUP($C314,'Product Master'!B:G,4,),"-")</f>
        <v>1 ml</v>
      </c>
      <c r="H314" s="24">
        <v>1</v>
      </c>
      <c r="I314" s="102">
        <f>IFERROR(VLOOKUP(D314,Inward!F:J,5,),"-")</f>
        <v>43548</v>
      </c>
      <c r="K314" s="85" t="s">
        <v>2324</v>
      </c>
      <c r="M314" s="86" t="s">
        <v>230</v>
      </c>
      <c r="N314" s="86" t="s">
        <v>267</v>
      </c>
      <c r="O314" s="112">
        <f>IFERROR(VLOOKUP(Table2[[#This Row],[Lot No]],Inward!F:F,1,FALSE),"Lot Not Matching")</f>
        <v>5180323687</v>
      </c>
    </row>
    <row r="315" spans="1:15" ht="15.75">
      <c r="A315" s="99">
        <v>314</v>
      </c>
      <c r="B315" s="100" t="str">
        <f>IFERROR(VLOOKUP(C315,'Product Master'!B:G,2,),"Enter Data in Product Master")</f>
        <v>CD68 FITC human</v>
      </c>
      <c r="C315" s="105" t="s">
        <v>658</v>
      </c>
      <c r="D315" s="109">
        <v>5180323689</v>
      </c>
      <c r="E315" s="85">
        <v>43228</v>
      </c>
      <c r="F315" s="101" t="str">
        <f>IFERROR(VLOOKUP($C315,'Product Master'!B:G,3,),"-")</f>
        <v>-</v>
      </c>
      <c r="G315" s="111" t="str">
        <f>IFERROR(VLOOKUP($C315,'Product Master'!B:G,4,),"-")</f>
        <v>1 ml</v>
      </c>
      <c r="H315" s="24">
        <v>1</v>
      </c>
      <c r="I315" s="102">
        <f>IFERROR(VLOOKUP(D315,Inward!F:J,5,),"-")</f>
        <v>43548</v>
      </c>
      <c r="K315" s="85" t="s">
        <v>2324</v>
      </c>
      <c r="M315" s="86" t="s">
        <v>230</v>
      </c>
      <c r="N315" s="86" t="s">
        <v>267</v>
      </c>
      <c r="O315" s="112">
        <f>IFERROR(VLOOKUP(Table2[[#This Row],[Lot No]],Inward!F:F,1,FALSE),"Lot Not Matching")</f>
        <v>5180323689</v>
      </c>
    </row>
    <row r="316" spans="1:15" ht="15.75">
      <c r="A316" s="99">
        <v>315</v>
      </c>
      <c r="B316" s="100" t="str">
        <f>IFERROR(VLOOKUP(C316,'Product Master'!B:G,2,),"Enter Data in Product Master")</f>
        <v>MACS Smartstrainers (70um)</v>
      </c>
      <c r="C316" s="105" t="s">
        <v>660</v>
      </c>
      <c r="D316" s="109">
        <v>5170228105</v>
      </c>
      <c r="E316" s="85">
        <v>43228</v>
      </c>
      <c r="F316" s="101" t="str">
        <f>IFERROR(VLOOKUP($C316,'Product Master'!B:G,3,),"-")</f>
        <v>-</v>
      </c>
      <c r="G316" s="111" t="str">
        <f>IFERROR(VLOOKUP($C316,'Product Master'!B:G,4,),"-")</f>
        <v>50 Pcs</v>
      </c>
      <c r="H316" s="24">
        <v>1</v>
      </c>
      <c r="I316" s="102">
        <f>IFERROR(VLOOKUP(D316,Inward!F:J,5,),"-")</f>
        <v>43889</v>
      </c>
      <c r="K316" s="85" t="s">
        <v>2324</v>
      </c>
      <c r="M316" s="86" t="s">
        <v>230</v>
      </c>
      <c r="N316" s="86" t="s">
        <v>267</v>
      </c>
      <c r="O316" s="112">
        <f>IFERROR(VLOOKUP(Table2[[#This Row],[Lot No]],Inward!F:F,1,FALSE),"Lot Not Matching")</f>
        <v>5170228105</v>
      </c>
    </row>
    <row r="317" spans="1:15" ht="15.75">
      <c r="A317" s="99">
        <v>316</v>
      </c>
      <c r="B317" s="100" t="str">
        <f>IFERROR(VLOOKUP(C317,'Product Master'!B:G,2,),"Enter Data in Product Master")</f>
        <v>CD5 FITC human</v>
      </c>
      <c r="C317" s="105" t="s">
        <v>666</v>
      </c>
      <c r="D317" s="109">
        <v>5180323698</v>
      </c>
      <c r="E317" s="85">
        <v>43228</v>
      </c>
      <c r="F317" s="101" t="str">
        <f>IFERROR(VLOOKUP($C317,'Product Master'!B:G,3,),"-")</f>
        <v>-</v>
      </c>
      <c r="G317" s="111" t="str">
        <f>IFERROR(VLOOKUP($C317,'Product Master'!B:G,4,),"-")</f>
        <v>200 ul</v>
      </c>
      <c r="H317" s="24">
        <v>1</v>
      </c>
      <c r="I317" s="102">
        <f>IFERROR(VLOOKUP(D317,Inward!F:J,5,),"-")</f>
        <v>43548</v>
      </c>
      <c r="K317" s="85" t="s">
        <v>2324</v>
      </c>
      <c r="M317" s="86" t="s">
        <v>230</v>
      </c>
      <c r="N317" s="86" t="s">
        <v>267</v>
      </c>
      <c r="O317" s="112">
        <f>IFERROR(VLOOKUP(Table2[[#This Row],[Lot No]],Inward!F:F,1,FALSE),"Lot Not Matching")</f>
        <v>5180323698</v>
      </c>
    </row>
    <row r="318" spans="1:15" ht="30">
      <c r="A318" s="99">
        <v>317</v>
      </c>
      <c r="B318" s="100" t="str">
        <f>IFERROR(VLOOKUP(C318,'Product Master'!B:G,2,),"Enter Data in Product Master")</f>
        <v>MACSprep multiple myeloma CD138 MicroBeads human</v>
      </c>
      <c r="C318" s="105" t="s">
        <v>668</v>
      </c>
      <c r="D318" s="109">
        <v>5180326528</v>
      </c>
      <c r="E318" s="85">
        <v>43228</v>
      </c>
      <c r="F318" s="101" t="str">
        <f>IFERROR(VLOOKUP($C318,'Product Master'!B:G,3,),"-")</f>
        <v>-</v>
      </c>
      <c r="G318" s="111" t="str">
        <f>IFERROR(VLOOKUP($C318,'Product Master'!B:G,4,),"-")</f>
        <v>2 ml</v>
      </c>
      <c r="H318" s="24">
        <v>1</v>
      </c>
      <c r="I318" s="102">
        <f>IFERROR(VLOOKUP(D318,Inward!F:J,5,),"-")</f>
        <v>43368</v>
      </c>
      <c r="K318" s="85" t="s">
        <v>2324</v>
      </c>
      <c r="M318" s="86" t="s">
        <v>230</v>
      </c>
      <c r="N318" s="86" t="s">
        <v>267</v>
      </c>
      <c r="O318" s="112">
        <f>IFERROR(VLOOKUP(Table2[[#This Row],[Lot No]],Inward!F:F,1,FALSE),"Lot Not Matching")</f>
        <v>5180326528</v>
      </c>
    </row>
    <row r="319" spans="1:15" ht="15.75">
      <c r="A319" s="99">
        <v>318</v>
      </c>
      <c r="B319" s="100" t="str">
        <f>IFERROR(VLOOKUP(C319,'Product Master'!B:G,2,),"Enter Data in Product Master")</f>
        <v>Anti-Bcl-2 FITC human</v>
      </c>
      <c r="C319" s="105" t="s">
        <v>671</v>
      </c>
      <c r="D319" s="109">
        <v>5180323705</v>
      </c>
      <c r="E319" s="85">
        <v>43228</v>
      </c>
      <c r="F319" s="101" t="str">
        <f>IFERROR(VLOOKUP($C319,'Product Master'!B:G,3,),"-")</f>
        <v>-</v>
      </c>
      <c r="G319" s="111" t="str">
        <f>IFERROR(VLOOKUP($C319,'Product Master'!B:G,4,),"-")</f>
        <v>200 ul</v>
      </c>
      <c r="H319" s="24">
        <v>1</v>
      </c>
      <c r="I319" s="102">
        <f>IFERROR(VLOOKUP(D319,Inward!F:J,5,),"-")</f>
        <v>43548</v>
      </c>
      <c r="K319" s="85" t="s">
        <v>2324</v>
      </c>
      <c r="M319" s="86" t="s">
        <v>230</v>
      </c>
      <c r="N319" s="86" t="s">
        <v>267</v>
      </c>
      <c r="O319" s="112">
        <f>IFERROR(VLOOKUP(Table2[[#This Row],[Lot No]],Inward!F:F,1,FALSE),"Lot Not Matching")</f>
        <v>5180323705</v>
      </c>
    </row>
    <row r="320" spans="1:15" ht="15.75">
      <c r="A320" s="99">
        <v>319</v>
      </c>
      <c r="B320" s="100" t="str">
        <f>IFERROR(VLOOKUP(C320,'Product Master'!B:G,2,),"Enter Data in Product Master")</f>
        <v>CD21 FITC human</v>
      </c>
      <c r="C320" s="105" t="s">
        <v>673</v>
      </c>
      <c r="D320" s="109">
        <v>5180323707</v>
      </c>
      <c r="E320" s="85">
        <v>43228</v>
      </c>
      <c r="F320" s="101" t="str">
        <f>IFERROR(VLOOKUP($C320,'Product Master'!B:G,3,),"-")</f>
        <v>-</v>
      </c>
      <c r="G320" s="111" t="str">
        <f>IFERROR(VLOOKUP($C320,'Product Master'!B:G,4,),"-")</f>
        <v>200 ul</v>
      </c>
      <c r="H320" s="24">
        <v>1</v>
      </c>
      <c r="I320" s="102">
        <f>IFERROR(VLOOKUP(D320,Inward!F:J,5,),"-")</f>
        <v>43548</v>
      </c>
      <c r="K320" s="85" t="s">
        <v>2324</v>
      </c>
      <c r="M320" s="86" t="s">
        <v>230</v>
      </c>
      <c r="N320" s="86" t="s">
        <v>267</v>
      </c>
      <c r="O320" s="112">
        <f>IFERROR(VLOOKUP(Table2[[#This Row],[Lot No]],Inward!F:F,1,FALSE),"Lot Not Matching")</f>
        <v>5180323707</v>
      </c>
    </row>
    <row r="321" spans="1:15" ht="15.75">
      <c r="A321" s="99">
        <v>320</v>
      </c>
      <c r="B321" s="100" t="str">
        <f>IFERROR(VLOOKUP(C321,'Product Master'!B:G,2,),"Enter Data in Product Master")</f>
        <v xml:space="preserve">Anti -PE MicroBeads </v>
      </c>
      <c r="C321" s="105" t="s">
        <v>611</v>
      </c>
      <c r="D321" s="109">
        <v>5180315259</v>
      </c>
      <c r="E321" s="85">
        <v>43228</v>
      </c>
      <c r="F321" s="101" t="str">
        <f>IFERROR(VLOOKUP($C321,'Product Master'!B:G,3,),"-")</f>
        <v>-</v>
      </c>
      <c r="G321" s="111" t="str">
        <f>IFERROR(VLOOKUP($C321,'Product Master'!B:G,4,),"-")</f>
        <v>2 ml</v>
      </c>
      <c r="H321" s="24">
        <v>1</v>
      </c>
      <c r="I321" s="102">
        <f>IFERROR(VLOOKUP(D321,Inward!F:J,5,),"-")</f>
        <v>43448</v>
      </c>
      <c r="K321" s="85" t="s">
        <v>2324</v>
      </c>
      <c r="M321" s="86" t="s">
        <v>230</v>
      </c>
      <c r="N321" s="86" t="s">
        <v>267</v>
      </c>
      <c r="O321" s="112">
        <f>IFERROR(VLOOKUP(Table2[[#This Row],[Lot No]],Inward!F:F,1,FALSE),"Lot Not Matching")</f>
        <v>5180315259</v>
      </c>
    </row>
    <row r="322" spans="1:15" ht="30">
      <c r="A322" s="99">
        <v>321</v>
      </c>
      <c r="B322" s="100" t="str">
        <f>IFERROR(VLOOKUP(C322,'Product Master'!B:G,2,),"Enter Data in Product Master")</f>
        <v>Tissue Culture plates 6 Well</v>
      </c>
      <c r="C322" s="86">
        <v>980010</v>
      </c>
      <c r="D322" s="86" t="s">
        <v>129</v>
      </c>
      <c r="E322" s="85">
        <v>43229</v>
      </c>
      <c r="F322" s="101" t="str">
        <f>IFERROR(VLOOKUP($C322,'Product Master'!B:G,3,),"-")</f>
        <v>Box</v>
      </c>
      <c r="G322" s="111" t="str">
        <f>IFERROR(VLOOKUP($C322,'Product Master'!B:G,4,),"-")</f>
        <v>50 Pcs</v>
      </c>
      <c r="H322" s="24">
        <v>1</v>
      </c>
      <c r="I322" s="102" t="str">
        <f>IFERROR(VLOOKUP(D322,Inward!F:J,5,),"-")</f>
        <v>NA</v>
      </c>
      <c r="K322" s="85" t="s">
        <v>2324</v>
      </c>
      <c r="M322" s="86" t="s">
        <v>230</v>
      </c>
      <c r="N322" s="86" t="s">
        <v>2342</v>
      </c>
      <c r="O322" s="112" t="str">
        <f>IFERROR(VLOOKUP(Table2[[#This Row],[Lot No]],Inward!F:F,1,FALSE),"Lot Not Matching")</f>
        <v>H2NA2MF104</v>
      </c>
    </row>
    <row r="323" spans="1:15" ht="30">
      <c r="A323" s="99">
        <v>322</v>
      </c>
      <c r="B323" s="100" t="str">
        <f>IFERROR(VLOOKUP(C323,'Product Master'!B:G,2,),"Enter Data in Product Master")</f>
        <v>Syringe-driven Filters 0.22 um</v>
      </c>
      <c r="C323" s="24" t="s">
        <v>70</v>
      </c>
      <c r="D323" s="46" t="s">
        <v>2205</v>
      </c>
      <c r="E323" s="85">
        <v>43229</v>
      </c>
      <c r="F323" s="101" t="str">
        <f>IFERROR(VLOOKUP($C323,'Product Master'!B:G,3,),"-")</f>
        <v>Box</v>
      </c>
      <c r="G323" s="111" t="str">
        <f>IFERROR(VLOOKUP($C323,'Product Master'!B:G,4,),"-")</f>
        <v>1 No</v>
      </c>
      <c r="H323" s="24">
        <v>120</v>
      </c>
      <c r="I323" s="102" t="str">
        <f>IFERROR(VLOOKUP(D323,Inward!F:J,5,),"-")</f>
        <v>-</v>
      </c>
      <c r="K323" s="85" t="s">
        <v>2324</v>
      </c>
      <c r="M323" s="86" t="s">
        <v>230</v>
      </c>
      <c r="N323" s="86" t="s">
        <v>2342</v>
      </c>
      <c r="O323" s="112" t="str">
        <f>IFERROR(VLOOKUP(Table2[[#This Row],[Lot No]],Inward!F:F,1,FALSE),"Lot Not Matching")</f>
        <v>Lot Not Matching</v>
      </c>
    </row>
    <row r="324" spans="1:15" ht="30">
      <c r="A324" s="99">
        <v>323</v>
      </c>
      <c r="B324" s="100" t="str">
        <f>IFERROR(VLOOKUP(C324,'Product Master'!B:G,2,),"Enter Data in Product Master")</f>
        <v>Disposable serological pipette 5 ml</v>
      </c>
      <c r="C324" s="86" t="s">
        <v>68</v>
      </c>
      <c r="D324" s="86" t="s">
        <v>132</v>
      </c>
      <c r="E324" s="85">
        <v>43229</v>
      </c>
      <c r="F324" s="101" t="str">
        <f>IFERROR(VLOOKUP($C324,'Product Master'!B:G,3,),"-")</f>
        <v>Pack</v>
      </c>
      <c r="G324" s="111" t="str">
        <f>IFERROR(VLOOKUP($C324,'Product Master'!B:G,4,),"-")</f>
        <v>100 nos</v>
      </c>
      <c r="H324" s="24">
        <v>1</v>
      </c>
      <c r="I324" s="102">
        <f>IFERROR(VLOOKUP(D324,Inward!F:J,5,),"-")</f>
        <v>43922</v>
      </c>
      <c r="K324" s="85" t="s">
        <v>2325</v>
      </c>
      <c r="M324" s="86" t="s">
        <v>230</v>
      </c>
      <c r="N324" s="86" t="s">
        <v>2342</v>
      </c>
      <c r="O324" s="112" t="str">
        <f>IFERROR(VLOOKUP(Table2[[#This Row],[Lot No]],Inward!F:F,1,FALSE),"Lot Not Matching")</f>
        <v>/0000299771</v>
      </c>
    </row>
    <row r="325" spans="1:15" ht="30">
      <c r="A325" s="99">
        <v>324</v>
      </c>
      <c r="B325" s="100" t="str">
        <f>IFERROR(VLOOKUP(C325,'Product Master'!B:G,2,),"Enter Data in Product Master")</f>
        <v>Disposable Serological pipette 10 ml (Himedia)</v>
      </c>
      <c r="C325" s="86" t="s">
        <v>67</v>
      </c>
      <c r="D325" s="86" t="s">
        <v>1427</v>
      </c>
      <c r="E325" s="85">
        <v>43229</v>
      </c>
      <c r="F325" s="101" t="str">
        <f>IFERROR(VLOOKUP($C325,'Product Master'!B:G,3,),"-")</f>
        <v>Pack</v>
      </c>
      <c r="G325" s="111" t="str">
        <f>IFERROR(VLOOKUP($C325,'Product Master'!B:G,4,),"-")</f>
        <v>100 nos</v>
      </c>
      <c r="H325" s="24">
        <v>1</v>
      </c>
      <c r="I325" s="102">
        <f>IFERROR(VLOOKUP(D325,Inward!F:J,5,),"-")</f>
        <v>43952</v>
      </c>
      <c r="K325" s="85" t="s">
        <v>2325</v>
      </c>
      <c r="M325" s="86" t="s">
        <v>230</v>
      </c>
      <c r="N325" s="86" t="s">
        <v>2342</v>
      </c>
      <c r="O325" s="112" t="str">
        <f>IFERROR(VLOOKUP(Table2[[#This Row],[Lot No]],Inward!F:F,1,FALSE),"Lot Not Matching")</f>
        <v>/0000301807</v>
      </c>
    </row>
    <row r="326" spans="1:15" ht="30">
      <c r="A326" s="99">
        <v>325</v>
      </c>
      <c r="B326" s="100" t="str">
        <f>IFERROR(VLOOKUP(C326,'Product Master'!B:G,2,),"Enter Data in Product Master")</f>
        <v>Dulbecco's Modified eagle medium</v>
      </c>
      <c r="C326" s="86" t="s">
        <v>54</v>
      </c>
      <c r="D326" s="86" t="s">
        <v>2193</v>
      </c>
      <c r="E326" s="85">
        <v>43229</v>
      </c>
      <c r="F326" s="101" t="str">
        <f>IFERROR(VLOOKUP($C326,'Product Master'!B:G,3,),"-")</f>
        <v>Pack</v>
      </c>
      <c r="G326" s="111" t="str">
        <f>IFERROR(VLOOKUP($C326,'Product Master'!B:G,4,),"-")</f>
        <v>100 ml*5</v>
      </c>
      <c r="H326" s="24">
        <v>2</v>
      </c>
      <c r="I326" s="102" t="str">
        <f>IFERROR(VLOOKUP(D326,Inward!F:J,5,),"-")</f>
        <v>-</v>
      </c>
      <c r="K326" s="85" t="s">
        <v>2324</v>
      </c>
      <c r="M326" s="86" t="s">
        <v>230</v>
      </c>
      <c r="N326" s="86" t="s">
        <v>2342</v>
      </c>
      <c r="O326" s="112" t="str">
        <f>IFERROR(VLOOKUP(Table2[[#This Row],[Lot No]],Inward!F:F,1,FALSE),"Lot Not Matching")</f>
        <v>Lot Not Matching</v>
      </c>
    </row>
    <row r="327" spans="1:15" ht="30">
      <c r="A327" s="99">
        <v>326</v>
      </c>
      <c r="B327" s="100" t="str">
        <f>IFERROR(VLOOKUP(C327,'Product Master'!B:G,2,),"Enter Data in Product Master")</f>
        <v>Dulbecco's phosphate buffered saline</v>
      </c>
      <c r="C327" s="86" t="s">
        <v>49</v>
      </c>
      <c r="D327" s="86" t="s">
        <v>142</v>
      </c>
      <c r="E327" s="85">
        <v>43229</v>
      </c>
      <c r="F327" s="101" t="str">
        <f>IFERROR(VLOOKUP($C327,'Product Master'!B:G,3,),"-")</f>
        <v>Pack</v>
      </c>
      <c r="G327" s="111" t="str">
        <f>IFERROR(VLOOKUP($C327,'Product Master'!B:G,4,),"-")</f>
        <v>500 ml(6)</v>
      </c>
      <c r="H327" s="24">
        <v>2</v>
      </c>
      <c r="I327" s="102" t="str">
        <f>IFERROR(VLOOKUP(D327,Inward!F:J,5,),"-")</f>
        <v>-</v>
      </c>
      <c r="K327" s="85" t="s">
        <v>2324</v>
      </c>
      <c r="M327" s="86" t="s">
        <v>230</v>
      </c>
      <c r="N327" s="86" t="s">
        <v>2342</v>
      </c>
      <c r="O327" s="112" t="str">
        <f>IFERROR(VLOOKUP(Table2[[#This Row],[Lot No]],Inward!F:F,1,FALSE),"Lot Not Matching")</f>
        <v>Lot Not Matching</v>
      </c>
    </row>
    <row r="328" spans="1:15" ht="30">
      <c r="A328" s="99">
        <v>327</v>
      </c>
      <c r="B328" s="100" t="str">
        <f>IFERROR(VLOOKUP(C328,'Product Master'!B:G,2,),"Enter Data in Product Master")</f>
        <v xml:space="preserve">Nutrient Mixture F-12 Ham </v>
      </c>
      <c r="C328" s="86" t="s">
        <v>48</v>
      </c>
      <c r="D328" s="86" t="s">
        <v>227</v>
      </c>
      <c r="E328" s="85">
        <v>43229</v>
      </c>
      <c r="F328" s="101" t="str">
        <f>IFERROR(VLOOKUP($C328,'Product Master'!B:G,3,),"-")</f>
        <v>Pack</v>
      </c>
      <c r="G328" s="111" t="str">
        <f>IFERROR(VLOOKUP($C328,'Product Master'!B:G,4,),"-")</f>
        <v>500*6 ml</v>
      </c>
      <c r="H328" s="24">
        <v>2</v>
      </c>
      <c r="I328" s="102">
        <f>IFERROR(VLOOKUP(D328,Inward!F:J,5,),"-")</f>
        <v>43617</v>
      </c>
      <c r="K328" s="85" t="s">
        <v>2325</v>
      </c>
      <c r="M328" s="86" t="s">
        <v>230</v>
      </c>
      <c r="N328" s="86" t="s">
        <v>2342</v>
      </c>
      <c r="O328" s="112" t="str">
        <f>IFERROR(VLOOKUP(Table2[[#This Row],[Lot No]],Inward!F:F,1,FALSE),"Lot Not Matching")</f>
        <v>/0000320737</v>
      </c>
    </row>
    <row r="329" spans="1:15" ht="30">
      <c r="A329" s="99">
        <v>328</v>
      </c>
      <c r="B329" s="100" t="str">
        <f>IFERROR(VLOOKUP(C329,'Product Master'!B:G,2,),"Enter Data in Product Master")</f>
        <v>Fetal Bovine serum</v>
      </c>
      <c r="C329" s="86" t="s">
        <v>51</v>
      </c>
      <c r="D329" s="86" t="s">
        <v>125</v>
      </c>
      <c r="E329" s="85">
        <v>43229</v>
      </c>
      <c r="F329" s="101" t="str">
        <f>IFERROR(VLOOKUP($C329,'Product Master'!B:G,3,),"-")</f>
        <v>Bottle</v>
      </c>
      <c r="G329" s="111" t="str">
        <f>IFERROR(VLOOKUP($C329,'Product Master'!B:G,4,),"-")</f>
        <v>100 ml</v>
      </c>
      <c r="H329" s="24">
        <v>5</v>
      </c>
      <c r="I329" s="102">
        <f>IFERROR(VLOOKUP(D329,Inward!F:J,5,),"-")</f>
        <v>44440</v>
      </c>
      <c r="K329" s="85" t="s">
        <v>2325</v>
      </c>
      <c r="M329" s="86" t="s">
        <v>230</v>
      </c>
      <c r="N329" s="86" t="s">
        <v>2342</v>
      </c>
      <c r="O329" s="112" t="str">
        <f>IFERROR(VLOOKUP(Table2[[#This Row],[Lot No]],Inward!F:F,1,FALSE),"Lot Not Matching")</f>
        <v>/0000319768</v>
      </c>
    </row>
    <row r="330" spans="1:15" ht="30">
      <c r="A330" s="99">
        <v>329</v>
      </c>
      <c r="B330" s="100" t="str">
        <f>IFERROR(VLOOKUP(C330,'Product Master'!B:G,2,),"Enter Data in Product Master")</f>
        <v xml:space="preserve">RPMI 1640 without phenol red </v>
      </c>
      <c r="C330" s="86" t="s">
        <v>56</v>
      </c>
      <c r="D330" s="86" t="s">
        <v>127</v>
      </c>
      <c r="E330" s="85">
        <v>43229</v>
      </c>
      <c r="F330" s="101" t="str">
        <f>IFERROR(VLOOKUP($C330,'Product Master'!B:G,3,),"-")</f>
        <v>Pack</v>
      </c>
      <c r="G330" s="111" t="str">
        <f>IFERROR(VLOOKUP($C330,'Product Master'!B:G,4,),"-")</f>
        <v>100 ml*5</v>
      </c>
      <c r="H330" s="24">
        <v>2</v>
      </c>
      <c r="I330" s="102" t="str">
        <f>IFERROR(VLOOKUP(D330,Inward!F:J,5,),"-")</f>
        <v>-</v>
      </c>
      <c r="K330" s="85" t="s">
        <v>2325</v>
      </c>
      <c r="M330" s="86" t="s">
        <v>230</v>
      </c>
      <c r="N330" s="86" t="s">
        <v>2342</v>
      </c>
      <c r="O330" s="112" t="str">
        <f>IFERROR(VLOOKUP(Table2[[#This Row],[Lot No]],Inward!F:F,1,FALSE),"Lot Not Matching")</f>
        <v>Lot Not Matching</v>
      </c>
    </row>
    <row r="331" spans="1:15" ht="30">
      <c r="A331" s="99">
        <v>330</v>
      </c>
      <c r="B331" s="100" t="str">
        <f>IFERROR(VLOOKUP(C331,'Product Master'!B:G,2,),"Enter Data in Product Master")</f>
        <v>0.2 ml 8- strips PCR tubes with caps</v>
      </c>
      <c r="C331" s="86" t="s">
        <v>779</v>
      </c>
      <c r="D331" s="86">
        <v>35914800</v>
      </c>
      <c r="E331" s="85">
        <v>43229</v>
      </c>
      <c r="F331" s="101" t="str">
        <f>IFERROR(VLOOKUP($C331,'Product Master'!B:G,3,),"-")</f>
        <v>-</v>
      </c>
      <c r="G331" s="111" t="str">
        <f>IFERROR(VLOOKUP($C331,'Product Master'!B:G,4,),"-")</f>
        <v>125 Strips</v>
      </c>
      <c r="H331" s="24">
        <v>1</v>
      </c>
      <c r="I331" s="102" t="str">
        <f>IFERROR(VLOOKUP(D331,Inward!F:J,5,),"-")</f>
        <v>-</v>
      </c>
      <c r="K331" s="85" t="s">
        <v>256</v>
      </c>
      <c r="M331" s="86" t="s">
        <v>230</v>
      </c>
      <c r="N331" s="86" t="s">
        <v>271</v>
      </c>
      <c r="O331" s="112" t="str">
        <f>IFERROR(VLOOKUP(Table2[[#This Row],[Lot No]],Inward!F:F,1,FALSE),"Lot Not Matching")</f>
        <v>Lot Not Matching</v>
      </c>
    </row>
    <row r="332" spans="1:15" ht="45">
      <c r="A332" s="99">
        <v>331</v>
      </c>
      <c r="B332" s="100" t="str">
        <f>IFERROR(VLOOKUP(C332,'Product Master'!B:G,2,),"Enter Data in Product Master")</f>
        <v>Spinwin MC 00 micro centrifuge 8*200 ul tubes strips rotor(SN-1601S056)</v>
      </c>
      <c r="C332" s="115">
        <v>1000</v>
      </c>
      <c r="D332" s="86" t="s">
        <v>2231</v>
      </c>
      <c r="E332" s="85">
        <v>43229</v>
      </c>
      <c r="F332" s="101" t="str">
        <f>IFERROR(VLOOKUP($C332,'Product Master'!B:G,3,),"-")</f>
        <v>-</v>
      </c>
      <c r="G332" s="111">
        <f>IFERROR(VLOOKUP($C332,'Product Master'!B:G,4,),"-")</f>
        <v>0</v>
      </c>
      <c r="H332" s="24">
        <v>1</v>
      </c>
      <c r="I332" s="102" t="str">
        <f>IFERROR(VLOOKUP(D332,Inward!F:J,5,),"-")</f>
        <v>-</v>
      </c>
      <c r="K332" s="85" t="s">
        <v>256</v>
      </c>
      <c r="M332" s="86" t="s">
        <v>230</v>
      </c>
      <c r="N332" s="86" t="s">
        <v>2349</v>
      </c>
      <c r="O332" s="112" t="str">
        <f>IFERROR(VLOOKUP(Table2[[#This Row],[Lot No]],Inward!F:F,1,FALSE),"Lot Not Matching")</f>
        <v>Lot Not Matching</v>
      </c>
    </row>
    <row r="333" spans="1:15" ht="30">
      <c r="A333" s="99">
        <v>332</v>
      </c>
      <c r="B333" s="100" t="str">
        <f>IFERROR(VLOOKUP(C333,'Product Master'!B:G,2,),"Enter Data in Product Master")</f>
        <v xml:space="preserve">Mirvana miRNA Isolation Kit </v>
      </c>
      <c r="C333" s="24" t="s">
        <v>310</v>
      </c>
      <c r="D333" s="46" t="s">
        <v>311</v>
      </c>
      <c r="E333" s="85">
        <v>43230</v>
      </c>
      <c r="F333" s="101">
        <f>IFERROR(VLOOKUP($C333,'Product Master'!B:G,3,),"-")</f>
        <v>0</v>
      </c>
      <c r="G333" s="111">
        <f>IFERROR(VLOOKUP($C333,'Product Master'!B:G,4,),"-")</f>
        <v>0</v>
      </c>
      <c r="H333" s="24">
        <v>1</v>
      </c>
      <c r="I333" s="102" t="str">
        <f>IFERROR(VLOOKUP(D333,Inward!F:J,5,),"-")</f>
        <v>-</v>
      </c>
      <c r="J333" s="85" t="s">
        <v>2292</v>
      </c>
      <c r="K333" s="85" t="s">
        <v>299</v>
      </c>
      <c r="M333" s="86" t="s">
        <v>230</v>
      </c>
      <c r="N333" s="86" t="s">
        <v>2350</v>
      </c>
      <c r="O333" s="112" t="str">
        <f>IFERROR(VLOOKUP(Table2[[#This Row],[Lot No]],Inward!F:F,1,FALSE),"Lot Not Matching")</f>
        <v>Lot Not Matching</v>
      </c>
    </row>
    <row r="334" spans="1:15" ht="30">
      <c r="A334" s="99">
        <v>333</v>
      </c>
      <c r="B334" s="100" t="str">
        <f>IFERROR(VLOOKUP(C334,'Product Master'!B:G,2,),"Enter Data in Product Master")</f>
        <v>Micro Pestle tarson</v>
      </c>
      <c r="C334" s="86">
        <v>160020</v>
      </c>
      <c r="D334" s="86" t="s">
        <v>2232</v>
      </c>
      <c r="E334" s="85">
        <v>43230</v>
      </c>
      <c r="F334" s="101" t="str">
        <f>IFERROR(VLOOKUP($C334,'Product Master'!B:G,3,),"-")</f>
        <v>Box</v>
      </c>
      <c r="G334" s="111" t="str">
        <f>IFERROR(VLOOKUP($C334,'Product Master'!B:G,4,),"-")</f>
        <v>12 Pcs</v>
      </c>
      <c r="H334" s="24">
        <v>2</v>
      </c>
      <c r="I334" s="102" t="str">
        <f>IFERROR(VLOOKUP(D334,Inward!F:J,5,),"-")</f>
        <v>-</v>
      </c>
      <c r="K334" s="85" t="s">
        <v>256</v>
      </c>
      <c r="M334" s="86" t="s">
        <v>230</v>
      </c>
      <c r="N334" s="86" t="s">
        <v>2350</v>
      </c>
      <c r="O334" s="112" t="str">
        <f>IFERROR(VLOOKUP(Table2[[#This Row],[Lot No]],Inward!F:F,1,FALSE),"Lot Not Matching")</f>
        <v>Lot Not Matching</v>
      </c>
    </row>
    <row r="335" spans="1:15" ht="30">
      <c r="A335" s="99">
        <v>334</v>
      </c>
      <c r="B335" s="100" t="str">
        <f>IFERROR(VLOOKUP(C335,'Product Master'!B:G,2,),"Enter Data in Product Master")</f>
        <v>MicroAmp fast 96 well reaction plate 0.1 ml</v>
      </c>
      <c r="C335" s="86">
        <v>4346907</v>
      </c>
      <c r="D335" s="86" t="s">
        <v>2233</v>
      </c>
      <c r="E335" s="85">
        <v>43230</v>
      </c>
      <c r="F335" s="101" t="str">
        <f>IFERROR(VLOOKUP($C335,'Product Master'!B:G,3,),"-")</f>
        <v>Pack</v>
      </c>
      <c r="G335" s="111" t="str">
        <f>IFERROR(VLOOKUP($C335,'Product Master'!B:G,4,),"-")</f>
        <v>10 Plates</v>
      </c>
      <c r="H335" s="24">
        <v>1</v>
      </c>
      <c r="I335" s="102" t="str">
        <f>IFERROR(VLOOKUP(D335,Inward!F:J,5,),"-")</f>
        <v>-</v>
      </c>
      <c r="K335" s="85" t="s">
        <v>256</v>
      </c>
      <c r="M335" s="86" t="s">
        <v>230</v>
      </c>
      <c r="N335" s="86" t="s">
        <v>257</v>
      </c>
      <c r="O335" s="112" t="str">
        <f>IFERROR(VLOOKUP(Table2[[#This Row],[Lot No]],Inward!F:F,1,FALSE),"Lot Not Matching")</f>
        <v>Lot Not Matching</v>
      </c>
    </row>
    <row r="336" spans="1:15" ht="31.5">
      <c r="A336" s="99">
        <v>335</v>
      </c>
      <c r="B336" s="100" t="str">
        <f>IFERROR(VLOOKUP(C336,'Product Master'!B:G,2,),"Enter Data in Product Master")</f>
        <v>Eurofins Primers (IRF2 &amp; IRR1)</v>
      </c>
      <c r="C336" s="113" t="s">
        <v>486</v>
      </c>
      <c r="D336" s="109" t="s">
        <v>47</v>
      </c>
      <c r="E336" s="85">
        <v>43230</v>
      </c>
      <c r="F336" s="101" t="str">
        <f>IFERROR(VLOOKUP($C336,'Product Master'!B:G,3,),"-")</f>
        <v>-</v>
      </c>
      <c r="G336" s="111" t="str">
        <f>IFERROR(VLOOKUP($C336,'Product Master'!B:G,4,),"-")</f>
        <v>-</v>
      </c>
      <c r="H336" s="24">
        <v>2</v>
      </c>
      <c r="I336" s="102" t="str">
        <f>IFERROR(VLOOKUP(D336,Inward!F:J,5,),"-")</f>
        <v>NA</v>
      </c>
      <c r="K336" s="85" t="s">
        <v>256</v>
      </c>
      <c r="M336" s="86" t="s">
        <v>230</v>
      </c>
      <c r="N336" s="86" t="s">
        <v>284</v>
      </c>
      <c r="O336" s="112" t="str">
        <f>IFERROR(VLOOKUP(Table2[[#This Row],[Lot No]],Inward!F:F,1,FALSE),"Lot Not Matching")</f>
        <v>-</v>
      </c>
    </row>
    <row r="337" spans="1:15" ht="15.75">
      <c r="A337" s="99">
        <v>336</v>
      </c>
      <c r="B337" s="100" t="str">
        <f>IFERROR(VLOOKUP(C337,'Product Master'!B:G,2,),"Enter Data in Product Master")</f>
        <v>Human miRNA Panel</v>
      </c>
      <c r="C337" s="113">
        <v>4470189</v>
      </c>
      <c r="D337" s="86">
        <v>3168993</v>
      </c>
      <c r="E337" s="85">
        <v>43230</v>
      </c>
      <c r="F337" s="101" t="str">
        <f>IFERROR(VLOOKUP($C337,'Product Master'!B:G,3,),"-")</f>
        <v>-</v>
      </c>
      <c r="G337" s="111" t="str">
        <f>IFERROR(VLOOKUP($C337,'Product Master'!B:G,4,),"-")</f>
        <v>-</v>
      </c>
      <c r="H337" s="24">
        <v>2</v>
      </c>
      <c r="I337" s="102">
        <f>IFERROR(VLOOKUP(D337,Inward!F:J,5,),"-")</f>
        <v>43530</v>
      </c>
      <c r="K337" s="85" t="s">
        <v>256</v>
      </c>
      <c r="M337" s="86" t="s">
        <v>230</v>
      </c>
      <c r="N337" s="86" t="s">
        <v>2346</v>
      </c>
      <c r="O337" s="112">
        <f>IFERROR(VLOOKUP(Table2[[#This Row],[Lot No]],Inward!F:F,1,FALSE),"Lot Not Matching")</f>
        <v>3168993</v>
      </c>
    </row>
    <row r="338" spans="1:15" ht="30">
      <c r="A338" s="99">
        <v>337</v>
      </c>
      <c r="B338" s="100" t="str">
        <f>IFERROR(VLOOKUP(C338,'Product Master'!B:G,2,),"Enter Data in Product Master")</f>
        <v>MagMAX Cell-Free Total Nucleic Acid Kit</v>
      </c>
      <c r="C338" s="86" t="s">
        <v>758</v>
      </c>
      <c r="D338" s="86">
        <v>1803006</v>
      </c>
      <c r="E338" s="85">
        <v>43230</v>
      </c>
      <c r="F338" s="101" t="str">
        <f>IFERROR(VLOOKUP($C338,'Product Master'!B:G,3,),"-")</f>
        <v>-</v>
      </c>
      <c r="G338" s="111" t="str">
        <f>IFERROR(VLOOKUP($C338,'Product Master'!B:G,4,),"-")</f>
        <v>50 Preps</v>
      </c>
      <c r="H338" s="24">
        <v>1</v>
      </c>
      <c r="I338" s="102" t="str">
        <f>IFERROR(VLOOKUP(D338,Inward!F:J,5,),"-")</f>
        <v>NA</v>
      </c>
      <c r="K338" s="85" t="s">
        <v>256</v>
      </c>
      <c r="M338" s="86" t="s">
        <v>230</v>
      </c>
      <c r="N338" s="86" t="s">
        <v>2345</v>
      </c>
      <c r="O338" s="112">
        <f>IFERROR(VLOOKUP(Table2[[#This Row],[Lot No]],Inward!F:F,1,FALSE),"Lot Not Matching")</f>
        <v>1803006</v>
      </c>
    </row>
    <row r="339" spans="1:15">
      <c r="A339" s="99">
        <v>338</v>
      </c>
      <c r="B339" s="100" t="str">
        <f>IFERROR(VLOOKUP(C339,'Product Master'!B:G,2,),"Enter Data in Product Master")</f>
        <v>Custom Taqman SNP Assays ID</v>
      </c>
      <c r="C339" s="86">
        <v>4331349</v>
      </c>
      <c r="D339" s="86">
        <v>1693555</v>
      </c>
      <c r="E339" s="85">
        <v>43230</v>
      </c>
      <c r="F339" s="101" t="str">
        <f>IFERROR(VLOOKUP($C339,'Product Master'!B:G,3,),"-")</f>
        <v>-</v>
      </c>
      <c r="G339" s="111" t="str">
        <f>IFERROR(VLOOKUP($C339,'Product Master'!B:G,4,),"-")</f>
        <v>187 ul</v>
      </c>
      <c r="H339" s="24">
        <v>8</v>
      </c>
      <c r="I339" s="102" t="str">
        <f>IFERROR(VLOOKUP(D339,Inward!F:J,5,),"-")</f>
        <v>NA</v>
      </c>
      <c r="K339" s="85" t="s">
        <v>2336</v>
      </c>
      <c r="M339" s="86" t="s">
        <v>230</v>
      </c>
      <c r="N339" s="86" t="s">
        <v>281</v>
      </c>
      <c r="O339" s="112">
        <f>IFERROR(VLOOKUP(Table2[[#This Row],[Lot No]],Inward!F:F,1,FALSE),"Lot Not Matching")</f>
        <v>1693555</v>
      </c>
    </row>
    <row r="340" spans="1:15" ht="30">
      <c r="A340" s="99">
        <v>339</v>
      </c>
      <c r="B340" s="100" t="str">
        <f>IFERROR(VLOOKUP(C340,'Product Master'!B:G,2,),"Enter Data in Product Master")</f>
        <v>ExoRNeasy Serum/Plasma Midi kit Qiagen</v>
      </c>
      <c r="C340" s="86">
        <v>77044</v>
      </c>
      <c r="D340" s="46">
        <v>160010441</v>
      </c>
      <c r="E340" s="85">
        <v>43231</v>
      </c>
      <c r="F340" s="101" t="str">
        <f>IFERROR(VLOOKUP($C340,'Product Master'!B:G,3,),"-")</f>
        <v>Kit</v>
      </c>
      <c r="G340" s="111" t="str">
        <f>IFERROR(VLOOKUP($C340,'Product Master'!B:G,4,),"-")</f>
        <v>50 Rxns</v>
      </c>
      <c r="H340" s="24">
        <v>1</v>
      </c>
      <c r="I340" s="102">
        <f>IFERROR(VLOOKUP(D340,Inward!F:J,5,),"-")</f>
        <v>43649</v>
      </c>
      <c r="J340" s="85" t="s">
        <v>2293</v>
      </c>
      <c r="K340" s="85" t="s">
        <v>2337</v>
      </c>
      <c r="M340" s="86" t="s">
        <v>230</v>
      </c>
      <c r="N340" s="86" t="s">
        <v>254</v>
      </c>
      <c r="O340" s="112">
        <f>IFERROR(VLOOKUP(Table2[[#This Row],[Lot No]],Inward!F:F,1,FALSE),"Lot Not Matching")</f>
        <v>160010441</v>
      </c>
    </row>
    <row r="341" spans="1:15">
      <c r="A341" s="99">
        <v>340</v>
      </c>
      <c r="B341" s="100" t="str">
        <f>IFERROR(VLOOKUP(C341,'Product Master'!B:G,2,),"Enter Data in Product Master")</f>
        <v>QIAzol Lysis Reagent 50 ml</v>
      </c>
      <c r="C341" s="104" t="s">
        <v>339</v>
      </c>
      <c r="D341" s="46">
        <v>557013394</v>
      </c>
      <c r="E341" s="85">
        <v>43231</v>
      </c>
      <c r="F341" s="101" t="str">
        <f>IFERROR(VLOOKUP($C341,'Product Master'!B:G,3,),"-")</f>
        <v>-</v>
      </c>
      <c r="G341" s="111" t="str">
        <f>IFERROR(VLOOKUP($C341,'Product Master'!B:G,4,),"-")</f>
        <v>50 ml</v>
      </c>
      <c r="H341" s="24">
        <v>1</v>
      </c>
      <c r="I341" s="102">
        <f>IFERROR(VLOOKUP(D341,Inward!F:J,5,),"-")</f>
        <v>43727</v>
      </c>
      <c r="K341" s="85" t="s">
        <v>2338</v>
      </c>
      <c r="M341" s="86" t="s">
        <v>230</v>
      </c>
      <c r="N341" s="86" t="s">
        <v>254</v>
      </c>
      <c r="O341" s="112">
        <f>IFERROR(VLOOKUP(Table2[[#This Row],[Lot No]],Inward!F:F,1,FALSE),"Lot Not Matching")</f>
        <v>557013394</v>
      </c>
    </row>
    <row r="342" spans="1:15" ht="30">
      <c r="A342" s="99">
        <v>341</v>
      </c>
      <c r="B342" s="100" t="str">
        <f>IFERROR(VLOOKUP(C342,'Product Master'!B:G,2,),"Enter Data in Product Master")</f>
        <v>ii) ExoRneasy Serum/Plasma Midi Kit(Columns)</v>
      </c>
      <c r="C342" s="104" t="s">
        <v>1246</v>
      </c>
      <c r="D342" s="46">
        <v>157048489</v>
      </c>
      <c r="E342" s="85">
        <v>43231</v>
      </c>
      <c r="F342" s="101" t="str">
        <f>IFERROR(VLOOKUP($C342,'Product Master'!B:G,3,),"-")</f>
        <v>-</v>
      </c>
      <c r="G342" s="111" t="str">
        <f>IFERROR(VLOOKUP($C342,'Product Master'!B:G,4,),"-")</f>
        <v>50 column</v>
      </c>
      <c r="H342" s="24">
        <v>1</v>
      </c>
      <c r="I342" s="102" t="str">
        <f>IFERROR(VLOOKUP(D342,Inward!F:J,5,),"-")</f>
        <v>NA</v>
      </c>
      <c r="K342" s="85" t="s">
        <v>2338</v>
      </c>
      <c r="M342" s="86" t="s">
        <v>230</v>
      </c>
      <c r="N342" s="86" t="s">
        <v>254</v>
      </c>
      <c r="O342" s="112">
        <f>IFERROR(VLOOKUP(Table2[[#This Row],[Lot No]],Inward!F:F,1,FALSE),"Lot Not Matching")</f>
        <v>157048489</v>
      </c>
    </row>
    <row r="343" spans="1:15">
      <c r="A343" s="99">
        <v>342</v>
      </c>
      <c r="B343" s="100" t="str">
        <f>IFERROR(VLOOKUP(C343,'Product Master'!B:G,2,),"Enter Data in Product Master")</f>
        <v>iii) Miscript primer assay</v>
      </c>
      <c r="C343" s="104" t="s">
        <v>1245</v>
      </c>
      <c r="D343" s="46">
        <v>232068348</v>
      </c>
      <c r="E343" s="85">
        <v>43231</v>
      </c>
      <c r="F343" s="101" t="str">
        <f>IFERROR(VLOOKUP($C343,'Product Master'!B:G,3,),"-")</f>
        <v>NA</v>
      </c>
      <c r="G343" s="111">
        <f>IFERROR(VLOOKUP($C343,'Product Master'!B:G,4,),"-")</f>
        <v>1</v>
      </c>
      <c r="H343" s="24">
        <v>1</v>
      </c>
      <c r="I343" s="102" t="str">
        <f>IFERROR(VLOOKUP(D343,Inward!F:J,5,),"-")</f>
        <v>NA</v>
      </c>
      <c r="K343" s="85" t="s">
        <v>2338</v>
      </c>
      <c r="M343" s="86" t="s">
        <v>230</v>
      </c>
      <c r="N343" s="86" t="s">
        <v>254</v>
      </c>
      <c r="O343" s="112">
        <f>IFERROR(VLOOKUP(Table2[[#This Row],[Lot No]],Inward!F:F,1,FALSE),"Lot Not Matching")</f>
        <v>232068348</v>
      </c>
    </row>
    <row r="344" spans="1:15" ht="30">
      <c r="A344" s="99">
        <v>343</v>
      </c>
      <c r="B344" s="100" t="str">
        <f>IFERROR(VLOOKUP(C344,'Product Master'!B:G,2,),"Enter Data in Product Master")</f>
        <v>Circulating Nucleic acid kit</v>
      </c>
      <c r="C344" s="86">
        <v>55114</v>
      </c>
      <c r="D344" s="86">
        <v>160012499</v>
      </c>
      <c r="E344" s="85">
        <v>43231</v>
      </c>
      <c r="F344" s="101" t="str">
        <f>IFERROR(VLOOKUP($C344,'Product Master'!B:G,3,),"-")</f>
        <v>Kit</v>
      </c>
      <c r="G344" s="111" t="str">
        <f>IFERROR(VLOOKUP($C344,'Product Master'!B:G,4,),"-")</f>
        <v>50 Rxns</v>
      </c>
      <c r="H344" s="24">
        <v>1</v>
      </c>
      <c r="I344" s="102" t="str">
        <f>IFERROR(VLOOKUP(D344,Inward!F:J,5,),"-")</f>
        <v>-</v>
      </c>
      <c r="J344" s="85" t="s">
        <v>2294</v>
      </c>
      <c r="K344" s="85" t="s">
        <v>2337</v>
      </c>
      <c r="M344" s="86" t="s">
        <v>230</v>
      </c>
      <c r="N344" s="86" t="s">
        <v>254</v>
      </c>
      <c r="O344" s="112" t="str">
        <f>IFERROR(VLOOKUP(Table2[[#This Row],[Lot No]],Inward!F:F,1,FALSE),"Lot Not Matching")</f>
        <v>Lot Not Matching</v>
      </c>
    </row>
    <row r="345" spans="1:15">
      <c r="A345" s="99">
        <v>344</v>
      </c>
      <c r="B345" s="100" t="str">
        <f>IFERROR(VLOOKUP(C345,'Product Master'!B:G,2,),"Enter Data in Product Master")</f>
        <v>Circulating Nucleic acid kit</v>
      </c>
      <c r="C345" s="86">
        <v>55114</v>
      </c>
      <c r="D345" s="86">
        <v>157047931</v>
      </c>
      <c r="E345" s="85">
        <v>43231</v>
      </c>
      <c r="F345" s="101" t="str">
        <f>IFERROR(VLOOKUP($C345,'Product Master'!B:G,3,),"-")</f>
        <v>Kit</v>
      </c>
      <c r="G345" s="111" t="str">
        <f>IFERROR(VLOOKUP($C345,'Product Master'!B:G,4,),"-")</f>
        <v>50 Rxns</v>
      </c>
      <c r="H345" s="24">
        <v>1</v>
      </c>
      <c r="I345" s="102" t="str">
        <f>IFERROR(VLOOKUP(D345,Inward!F:J,5,),"-")</f>
        <v>NA</v>
      </c>
      <c r="J345" s="85" t="s">
        <v>2294</v>
      </c>
      <c r="K345" s="85" t="s">
        <v>2337</v>
      </c>
      <c r="M345" s="86" t="s">
        <v>230</v>
      </c>
      <c r="N345" s="86" t="s">
        <v>254</v>
      </c>
      <c r="O345" s="112">
        <f>IFERROR(VLOOKUP(Table2[[#This Row],[Lot No]],Inward!F:F,1,FALSE),"Lot Not Matching")</f>
        <v>157047931</v>
      </c>
    </row>
    <row r="346" spans="1:15" ht="60">
      <c r="A346" s="99">
        <v>345</v>
      </c>
      <c r="B346" s="100" t="str">
        <f>IFERROR(VLOOKUP(C346,'Product Master'!B:G,2,),"Enter Data in Product Master")</f>
        <v>Rohem India coverslips 22 x 40 mm (Microscope Cover Glasses)</v>
      </c>
      <c r="C346" s="106" t="s">
        <v>528</v>
      </c>
      <c r="D346" s="86" t="s">
        <v>47</v>
      </c>
      <c r="E346" s="85">
        <v>43231</v>
      </c>
      <c r="F346" s="101" t="str">
        <f>IFERROR(VLOOKUP($C346,'Product Master'!B:G,3,),"-")</f>
        <v>-</v>
      </c>
      <c r="G346" s="111" t="str">
        <f>IFERROR(VLOOKUP($C346,'Product Master'!B:G,4,),"-")</f>
        <v>-</v>
      </c>
      <c r="H346" s="24">
        <v>1</v>
      </c>
      <c r="I346" s="102" t="str">
        <f>IFERROR(VLOOKUP(D346,Inward!F:J,5,),"-")</f>
        <v>NA</v>
      </c>
      <c r="K346" s="85" t="s">
        <v>2324</v>
      </c>
      <c r="M346" s="86" t="s">
        <v>230</v>
      </c>
      <c r="N346" s="86" t="s">
        <v>254</v>
      </c>
      <c r="O346" s="112" t="str">
        <f>IFERROR(VLOOKUP(Table2[[#This Row],[Lot No]],Inward!F:F,1,FALSE),"Lot Not Matching")</f>
        <v>-</v>
      </c>
    </row>
    <row r="347" spans="1:15" ht="30">
      <c r="A347" s="99">
        <v>346</v>
      </c>
      <c r="B347" s="100" t="str">
        <f>IFERROR(VLOOKUP(C347,'Product Master'!B:G,2,),"Enter Data in Product Master")</f>
        <v xml:space="preserve">Genotyping plate 128 Format </v>
      </c>
      <c r="C347" s="86">
        <v>4470179</v>
      </c>
      <c r="D347" s="86" t="s">
        <v>300</v>
      </c>
      <c r="E347" s="85">
        <v>43231</v>
      </c>
      <c r="F347" s="101" t="str">
        <f>IFERROR(VLOOKUP($C347,'Product Master'!B:G,3,),"-")</f>
        <v>-</v>
      </c>
      <c r="G347" s="111">
        <f>IFERROR(VLOOKUP($C347,'Product Master'!B:G,4,),"-")</f>
        <v>0</v>
      </c>
      <c r="H347" s="24">
        <v>2</v>
      </c>
      <c r="I347" s="102" t="str">
        <f>IFERROR(VLOOKUP(D347,Inward!F:J,5,),"-")</f>
        <v>-</v>
      </c>
      <c r="K347" s="85" t="s">
        <v>256</v>
      </c>
      <c r="M347" s="86" t="s">
        <v>230</v>
      </c>
      <c r="N347" s="86" t="s">
        <v>282</v>
      </c>
      <c r="O347" s="112" t="str">
        <f>IFERROR(VLOOKUP(Table2[[#This Row],[Lot No]],Inward!F:F,1,FALSE),"Lot Not Matching")</f>
        <v>Lot Not Matching</v>
      </c>
    </row>
    <row r="348" spans="1:15" ht="30">
      <c r="A348" s="99">
        <v>347</v>
      </c>
      <c r="B348" s="100" t="str">
        <f>IFERROR(VLOOKUP(C348,'Product Master'!B:G,2,),"Enter Data in Product Master")</f>
        <v>Methanol</v>
      </c>
      <c r="C348" s="86">
        <v>300140</v>
      </c>
      <c r="D348" s="86" t="s">
        <v>2234</v>
      </c>
      <c r="E348" s="85">
        <v>43231</v>
      </c>
      <c r="F348" s="101" t="str">
        <f>IFERROR(VLOOKUP($C348,'Product Master'!B:G,3,),"-")</f>
        <v>-</v>
      </c>
      <c r="G348" s="111">
        <f>IFERROR(VLOOKUP($C348,'Product Master'!B:G,4,),"-")</f>
        <v>0</v>
      </c>
      <c r="H348" s="24">
        <v>1</v>
      </c>
      <c r="I348" s="102" t="str">
        <f>IFERROR(VLOOKUP(D348,Inward!F:J,5,),"-")</f>
        <v>-</v>
      </c>
      <c r="K348" s="85" t="s">
        <v>2324</v>
      </c>
      <c r="M348" s="86" t="s">
        <v>230</v>
      </c>
      <c r="N348" s="86" t="s">
        <v>2351</v>
      </c>
      <c r="O348" s="112" t="str">
        <f>IFERROR(VLOOKUP(Table2[[#This Row],[Lot No]],Inward!F:F,1,FALSE),"Lot Not Matching")</f>
        <v>Lot Not Matching</v>
      </c>
    </row>
    <row r="349" spans="1:15" ht="45">
      <c r="A349" s="99">
        <v>348</v>
      </c>
      <c r="B349" s="100" t="str">
        <f>IFERROR(VLOOKUP(C349,'Product Master'!B:G,2,),"Enter Data in Product Master")</f>
        <v xml:space="preserve">Flex monoclonal mouse anti-human epithelial membrane antigen </v>
      </c>
      <c r="C349" s="86" t="s">
        <v>1002</v>
      </c>
      <c r="D349" s="86">
        <v>20053969</v>
      </c>
      <c r="E349" s="85">
        <v>43231</v>
      </c>
      <c r="F349" s="101" t="str">
        <f>IFERROR(VLOOKUP($C349,'Product Master'!B:G,3,),"-")</f>
        <v>-</v>
      </c>
      <c r="G349" s="111" t="str">
        <f>IFERROR(VLOOKUP($C349,'Product Master'!B:G,4,),"-")</f>
        <v>6ml</v>
      </c>
      <c r="H349" s="24">
        <v>1</v>
      </c>
      <c r="I349" s="102">
        <f>IFERROR(VLOOKUP(D349,Inward!F:J,5,),"-")</f>
        <v>43709</v>
      </c>
      <c r="K349" s="85" t="s">
        <v>273</v>
      </c>
      <c r="M349" s="86" t="s">
        <v>230</v>
      </c>
      <c r="N349" s="86" t="s">
        <v>2343</v>
      </c>
      <c r="O349" s="112">
        <f>IFERROR(VLOOKUP(Table2[[#This Row],[Lot No]],Inward!F:F,1,FALSE),"Lot Not Matching")</f>
        <v>20053969</v>
      </c>
    </row>
    <row r="350" spans="1:15" ht="30">
      <c r="A350" s="99">
        <v>349</v>
      </c>
      <c r="B350" s="100" t="str">
        <f>IFERROR(VLOOKUP(C350,'Product Master'!B:G,2,),"Enter Data in Product Master")</f>
        <v>Ion PI Hi Q Sequencing 200 kit (2 sequencings runs per initialization)</v>
      </c>
      <c r="C350" s="86" t="s">
        <v>42</v>
      </c>
      <c r="D350" s="86" t="s">
        <v>47</v>
      </c>
      <c r="E350" s="85">
        <v>43231</v>
      </c>
      <c r="F350" s="101" t="str">
        <f>IFERROR(VLOOKUP($C350,'Product Master'!B:G,3,),"-")</f>
        <v>Kit</v>
      </c>
      <c r="G350" s="111">
        <f>IFERROR(VLOOKUP($C350,'Product Master'!B:G,4,),"-")</f>
        <v>1</v>
      </c>
      <c r="H350" s="24">
        <v>1</v>
      </c>
      <c r="I350" s="102" t="str">
        <f>IFERROR(VLOOKUP(D350,Inward!F:J,5,),"-")</f>
        <v>NA</v>
      </c>
      <c r="J350" s="85" t="s">
        <v>2295</v>
      </c>
      <c r="K350" s="85" t="s">
        <v>299</v>
      </c>
      <c r="M350" s="86" t="s">
        <v>230</v>
      </c>
      <c r="N350" s="86" t="s">
        <v>2345</v>
      </c>
      <c r="O350" s="112" t="str">
        <f>IFERROR(VLOOKUP(Table2[[#This Row],[Lot No]],Inward!F:F,1,FALSE),"Lot Not Matching")</f>
        <v>-</v>
      </c>
    </row>
    <row r="351" spans="1:15" ht="30">
      <c r="A351" s="99">
        <v>350</v>
      </c>
      <c r="B351" s="100" t="str">
        <f>IFERROR(VLOOKUP(C351,'Product Master'!B:G,2,),"Enter Data in Product Master")</f>
        <v>i) Ion Proton Sequencing supplies kit (RT)</v>
      </c>
      <c r="C351" s="86">
        <v>4488651</v>
      </c>
      <c r="D351" s="86" t="s">
        <v>148</v>
      </c>
      <c r="E351" s="85">
        <v>43231</v>
      </c>
      <c r="F351" s="101" t="str">
        <f>IFERROR(VLOOKUP($C351,'Product Master'!B:G,3,),"-")</f>
        <v>Kit</v>
      </c>
      <c r="G351" s="111" t="str">
        <f>IFERROR(VLOOKUP($C351,'Product Master'!B:G,4,),"-")</f>
        <v>4 initialization</v>
      </c>
      <c r="H351" s="24">
        <v>1</v>
      </c>
      <c r="I351" s="102">
        <f>IFERROR(VLOOKUP(D351,Inward!F:J,5,),"-")</f>
        <v>43769</v>
      </c>
      <c r="J351" s="85" t="s">
        <v>2295</v>
      </c>
      <c r="K351" s="85" t="s">
        <v>299</v>
      </c>
      <c r="M351" s="86" t="s">
        <v>230</v>
      </c>
      <c r="N351" s="86" t="s">
        <v>2345</v>
      </c>
      <c r="O351" s="112" t="str">
        <f>IFERROR(VLOOKUP(Table2[[#This Row],[Lot No]],Inward!F:F,1,FALSE),"Lot Not Matching")</f>
        <v>MJKX920</v>
      </c>
    </row>
    <row r="352" spans="1:15" ht="30">
      <c r="A352" s="99">
        <v>351</v>
      </c>
      <c r="B352" s="100" t="str">
        <f>IFERROR(VLOOKUP(C352,'Product Master'!B:G,2,),"Enter Data in Product Master")</f>
        <v>ii) Ion PI Hi-Q sequencing 200 solutions</v>
      </c>
      <c r="C352" s="86" t="s">
        <v>43</v>
      </c>
      <c r="D352" s="86">
        <v>1884846</v>
      </c>
      <c r="E352" s="85">
        <v>43231</v>
      </c>
      <c r="F352" s="101" t="str">
        <f>IFERROR(VLOOKUP($C352,'Product Master'!B:G,3,),"-")</f>
        <v>Kit</v>
      </c>
      <c r="G352" s="111">
        <f>IFERROR(VLOOKUP($C352,'Product Master'!B:G,4,),"-")</f>
        <v>1</v>
      </c>
      <c r="H352" s="24">
        <v>1</v>
      </c>
      <c r="I352" s="102">
        <f>IFERROR(VLOOKUP(D352,Inward!F:J,5,),"-")</f>
        <v>43343</v>
      </c>
      <c r="J352" s="85" t="s">
        <v>2295</v>
      </c>
      <c r="K352" s="85" t="s">
        <v>299</v>
      </c>
      <c r="M352" s="86" t="s">
        <v>230</v>
      </c>
      <c r="N352" s="86" t="s">
        <v>2345</v>
      </c>
      <c r="O352" s="112">
        <f>IFERROR(VLOOKUP(Table2[[#This Row],[Lot No]],Inward!F:F,1,FALSE),"Lot Not Matching")</f>
        <v>1884846</v>
      </c>
    </row>
    <row r="353" spans="1:15" ht="30">
      <c r="A353" s="99">
        <v>352</v>
      </c>
      <c r="B353" s="100" t="str">
        <f>IFERROR(VLOOKUP(C353,'Product Master'!B:G,2,),"Enter Data in Product Master")</f>
        <v>iii) Ion PI Hi Q sequencing 200 reagent</v>
      </c>
      <c r="C353" s="86" t="s">
        <v>44</v>
      </c>
      <c r="D353" s="86">
        <v>1898260</v>
      </c>
      <c r="E353" s="85">
        <v>43231</v>
      </c>
      <c r="F353" s="101" t="str">
        <f>IFERROR(VLOOKUP($C353,'Product Master'!B:G,3,),"-")</f>
        <v>Kit</v>
      </c>
      <c r="G353" s="111">
        <f>IFERROR(VLOOKUP($C353,'Product Master'!B:G,4,),"-")</f>
        <v>1</v>
      </c>
      <c r="H353" s="24">
        <v>1</v>
      </c>
      <c r="I353" s="102">
        <f>IFERROR(VLOOKUP(D353,Inward!F:J,5,),"-")</f>
        <v>43312</v>
      </c>
      <c r="J353" s="85" t="s">
        <v>2295</v>
      </c>
      <c r="K353" s="85" t="s">
        <v>299</v>
      </c>
      <c r="M353" s="86" t="s">
        <v>230</v>
      </c>
      <c r="N353" s="86" t="s">
        <v>2345</v>
      </c>
      <c r="O353" s="112">
        <f>IFERROR(VLOOKUP(Table2[[#This Row],[Lot No]],Inward!F:F,1,FALSE),"Lot Not Matching")</f>
        <v>1898260</v>
      </c>
    </row>
    <row r="354" spans="1:15">
      <c r="A354" s="99">
        <v>353</v>
      </c>
      <c r="B354" s="100" t="str">
        <f>IFERROR(VLOOKUP(C354,'Product Master'!B:G,2,),"Enter Data in Product Master")</f>
        <v>iv) Ion PI Sequencing nucleotides</v>
      </c>
      <c r="C354" s="86" t="s">
        <v>45</v>
      </c>
      <c r="D354" s="86" t="s">
        <v>140</v>
      </c>
      <c r="E354" s="85">
        <v>43231</v>
      </c>
      <c r="F354" s="101" t="str">
        <f>IFERROR(VLOOKUP($C354,'Product Master'!B:G,3,),"-")</f>
        <v>Kit</v>
      </c>
      <c r="G354" s="111">
        <f>IFERROR(VLOOKUP($C354,'Product Master'!B:G,4,),"-")</f>
        <v>1</v>
      </c>
      <c r="H354" s="24">
        <v>1</v>
      </c>
      <c r="I354" s="102">
        <f>IFERROR(VLOOKUP(D354,Inward!F:J,5,),"-")</f>
        <v>43404</v>
      </c>
      <c r="J354" s="85" t="s">
        <v>2295</v>
      </c>
      <c r="K354" s="85" t="s">
        <v>299</v>
      </c>
      <c r="M354" s="86" t="s">
        <v>230</v>
      </c>
      <c r="N354" s="86" t="s">
        <v>2345</v>
      </c>
      <c r="O354" s="112" t="str">
        <f>IFERROR(VLOOKUP(Table2[[#This Row],[Lot No]],Inward!F:F,1,FALSE),"Lot Not Matching")</f>
        <v>/00579510</v>
      </c>
    </row>
    <row r="355" spans="1:15" ht="30">
      <c r="A355" s="99">
        <v>354</v>
      </c>
      <c r="B355" s="100" t="str">
        <f>IFERROR(VLOOKUP(C355,'Product Master'!B:G,2,),"Enter Data in Product Master")</f>
        <v>Dynabeads Myone Streptavidin C1 (Invitrogen)</v>
      </c>
      <c r="C355" s="86">
        <v>65001</v>
      </c>
      <c r="D355" s="86" t="s">
        <v>1383</v>
      </c>
      <c r="E355" s="85">
        <v>43231</v>
      </c>
      <c r="F355" s="101" t="str">
        <f>IFERROR(VLOOKUP($C355,'Product Master'!B:G,3,),"-")</f>
        <v>-</v>
      </c>
      <c r="G355" s="111" t="str">
        <f>IFERROR(VLOOKUP($C355,'Product Master'!B:G,4,),"-")</f>
        <v>2 ml</v>
      </c>
      <c r="H355" s="24">
        <v>1</v>
      </c>
      <c r="I355" s="102">
        <f>IFERROR(VLOOKUP(D355,Inward!F:J,5,),"-")</f>
        <v>44135</v>
      </c>
      <c r="J355" s="85" t="s">
        <v>2296</v>
      </c>
      <c r="K355" s="85" t="s">
        <v>277</v>
      </c>
      <c r="M355" s="86" t="s">
        <v>230</v>
      </c>
      <c r="N355" s="86" t="s">
        <v>2345</v>
      </c>
      <c r="O355" s="112" t="str">
        <f>IFERROR(VLOOKUP(Table2[[#This Row],[Lot No]],Inward!F:F,1,FALSE),"Lot Not Matching")</f>
        <v>/00612336</v>
      </c>
    </row>
    <row r="356" spans="1:15">
      <c r="A356" s="99">
        <v>355</v>
      </c>
      <c r="B356" s="100" t="str">
        <f>IFERROR(VLOOKUP(C356,'Product Master'!B:G,2,),"Enter Data in Product Master")</f>
        <v xml:space="preserve">Ion PI HI-Q OT2 200 kit (8 rxn) </v>
      </c>
      <c r="C356" s="86" t="s">
        <v>76</v>
      </c>
      <c r="D356" s="86" t="s">
        <v>47</v>
      </c>
      <c r="E356" s="85">
        <v>43232</v>
      </c>
      <c r="F356" s="101" t="str">
        <f>IFERROR(VLOOKUP($C356,'Product Master'!B:G,3,),"-")</f>
        <v>Kit</v>
      </c>
      <c r="G356" s="111" t="str">
        <f>IFERROR(VLOOKUP($C356,'Product Master'!B:G,4,),"-")</f>
        <v>8 Rxns</v>
      </c>
      <c r="H356" s="24">
        <v>1</v>
      </c>
      <c r="I356" s="102" t="str">
        <f>IFERROR(VLOOKUP(D356,Inward!F:J,5,),"-")</f>
        <v>NA</v>
      </c>
      <c r="J356" s="85" t="s">
        <v>2297</v>
      </c>
      <c r="K356" s="85" t="s">
        <v>299</v>
      </c>
      <c r="M356" s="86" t="s">
        <v>230</v>
      </c>
      <c r="N356" s="86" t="s">
        <v>2350</v>
      </c>
      <c r="O356" s="112" t="str">
        <f>IFERROR(VLOOKUP(Table2[[#This Row],[Lot No]],Inward!F:F,1,FALSE),"Lot Not Matching")</f>
        <v>-</v>
      </c>
    </row>
    <row r="357" spans="1:15">
      <c r="A357" s="99">
        <v>356</v>
      </c>
      <c r="B357" s="100" t="str">
        <f>IFERROR(VLOOKUP(C357,'Product Master'!B:G,2,),"Enter Data in Product Master")</f>
        <v>i) Ion PI one touch 2 supplies</v>
      </c>
      <c r="C357" s="86" t="s">
        <v>77</v>
      </c>
      <c r="D357" s="86">
        <v>192790</v>
      </c>
      <c r="E357" s="85">
        <v>43232</v>
      </c>
      <c r="F357" s="101" t="str">
        <f>IFERROR(VLOOKUP($C357,'Product Master'!B:G,3,),"-")</f>
        <v>Kit</v>
      </c>
      <c r="G357" s="111" t="str">
        <f>IFERROR(VLOOKUP($C357,'Product Master'!B:G,4,),"-")</f>
        <v>8 Rxns</v>
      </c>
      <c r="H357" s="24">
        <v>1</v>
      </c>
      <c r="I357" s="102">
        <f>IFERROR(VLOOKUP(D357,Inward!F:J,5,),"-")</f>
        <v>43343</v>
      </c>
      <c r="J357" s="85" t="s">
        <v>2297</v>
      </c>
      <c r="K357" s="85" t="s">
        <v>299</v>
      </c>
      <c r="M357" s="86" t="s">
        <v>230</v>
      </c>
      <c r="N357" s="86" t="s">
        <v>2350</v>
      </c>
      <c r="O357" s="112">
        <f>IFERROR(VLOOKUP(Table2[[#This Row],[Lot No]],Inward!F:F,1,FALSE),"Lot Not Matching")</f>
        <v>192790</v>
      </c>
    </row>
    <row r="358" spans="1:15">
      <c r="A358" s="99">
        <v>357</v>
      </c>
      <c r="B358" s="100" t="str">
        <f>IFERROR(VLOOKUP(C358,'Product Master'!B:G,2,),"Enter Data in Product Master")</f>
        <v>ii) Ion PI Hi-Q OT2 Solution 200</v>
      </c>
      <c r="C358" s="86" t="s">
        <v>78</v>
      </c>
      <c r="D358" s="86">
        <v>1901785</v>
      </c>
      <c r="E358" s="85">
        <v>43232</v>
      </c>
      <c r="F358" s="101" t="str">
        <f>IFERROR(VLOOKUP($C358,'Product Master'!B:G,3,),"-")</f>
        <v>Kit</v>
      </c>
      <c r="G358" s="111" t="str">
        <f>IFERROR(VLOOKUP($C358,'Product Master'!B:G,4,),"-")</f>
        <v>8 Rxns</v>
      </c>
      <c r="H358" s="24">
        <v>1</v>
      </c>
      <c r="I358" s="102">
        <f>IFERROR(VLOOKUP(D358,Inward!F:J,5,),"-")</f>
        <v>43434</v>
      </c>
      <c r="J358" s="85" t="s">
        <v>2297</v>
      </c>
      <c r="K358" s="85" t="s">
        <v>299</v>
      </c>
      <c r="M358" s="86" t="s">
        <v>230</v>
      </c>
      <c r="N358" s="86" t="s">
        <v>2350</v>
      </c>
      <c r="O358" s="112">
        <f>IFERROR(VLOOKUP(Table2[[#This Row],[Lot No]],Inward!F:F,1,FALSE),"Lot Not Matching")</f>
        <v>1901785</v>
      </c>
    </row>
    <row r="359" spans="1:15">
      <c r="A359" s="99">
        <v>358</v>
      </c>
      <c r="B359" s="100" t="str">
        <f>IFERROR(VLOOKUP(C359,'Product Master'!B:G,2,),"Enter Data in Product Master")</f>
        <v>iii) Ion PI Hi-Q OT2 Reagent 200</v>
      </c>
      <c r="C359" s="86" t="s">
        <v>79</v>
      </c>
      <c r="D359" s="86">
        <v>1901784</v>
      </c>
      <c r="E359" s="85">
        <v>43232</v>
      </c>
      <c r="F359" s="101" t="str">
        <f>IFERROR(VLOOKUP($C359,'Product Master'!B:G,3,),"-")</f>
        <v>Kit</v>
      </c>
      <c r="G359" s="111" t="str">
        <f>IFERROR(VLOOKUP($C359,'Product Master'!B:G,4,),"-")</f>
        <v>8 Rxns</v>
      </c>
      <c r="H359" s="24">
        <v>1</v>
      </c>
      <c r="I359" s="102">
        <f>IFERROR(VLOOKUP(D359,Inward!F:J,5,),"-")</f>
        <v>43465</v>
      </c>
      <c r="J359" s="85" t="s">
        <v>2297</v>
      </c>
      <c r="K359" s="85" t="s">
        <v>299</v>
      </c>
      <c r="M359" s="86" t="s">
        <v>230</v>
      </c>
      <c r="N359" s="86" t="s">
        <v>2350</v>
      </c>
      <c r="O359" s="112">
        <f>IFERROR(VLOOKUP(Table2[[#This Row],[Lot No]],Inward!F:F,1,FALSE),"Lot Not Matching")</f>
        <v>1901784</v>
      </c>
    </row>
    <row r="360" spans="1:15" ht="30">
      <c r="A360" s="99">
        <v>359</v>
      </c>
      <c r="B360" s="100" t="str">
        <f>IFERROR(VLOOKUP(C360,'Product Master'!B:G,2,),"Enter Data in Product Master")</f>
        <v>Ion PI Chip kit V3</v>
      </c>
      <c r="C360" s="86" t="s">
        <v>80</v>
      </c>
      <c r="D360" s="86" t="s">
        <v>2235</v>
      </c>
      <c r="E360" s="85">
        <v>43232</v>
      </c>
      <c r="F360" s="101" t="str">
        <f>IFERROR(VLOOKUP($C360,'Product Master'!B:G,3,),"-")</f>
        <v>Pack</v>
      </c>
      <c r="G360" s="111" t="str">
        <f>IFERROR(VLOOKUP($C360,'Product Master'!B:G,4,),"-")</f>
        <v>8 Chips</v>
      </c>
      <c r="H360" s="24">
        <v>1</v>
      </c>
      <c r="I360" s="102" t="str">
        <f>IFERROR(VLOOKUP(D360,Inward!F:J,5,),"-")</f>
        <v>-</v>
      </c>
      <c r="J360" s="85" t="s">
        <v>2298</v>
      </c>
      <c r="K360" s="85" t="s">
        <v>2326</v>
      </c>
      <c r="M360" s="86" t="s">
        <v>230</v>
      </c>
      <c r="N360" s="86" t="s">
        <v>2350</v>
      </c>
      <c r="O360" s="112" t="str">
        <f>IFERROR(VLOOKUP(Table2[[#This Row],[Lot No]],Inward!F:F,1,FALSE),"Lot Not Matching")</f>
        <v>Lot Not Matching</v>
      </c>
    </row>
    <row r="361" spans="1:15" ht="30">
      <c r="A361" s="99">
        <v>360</v>
      </c>
      <c r="B361" s="100" t="str">
        <f>IFERROR(VLOOKUP(C361,'Product Master'!B:G,2,),"Enter Data in Product Master")</f>
        <v>L-Glutamine 200 nm solution</v>
      </c>
      <c r="C361" s="86" t="s">
        <v>1233</v>
      </c>
      <c r="D361" s="86" t="s">
        <v>2236</v>
      </c>
      <c r="E361" s="85">
        <v>43232</v>
      </c>
      <c r="F361" s="101" t="str">
        <f>IFERROR(VLOOKUP($C361,'Product Master'!B:G,3,),"-")</f>
        <v>-</v>
      </c>
      <c r="G361" s="111" t="str">
        <f>IFERROR(VLOOKUP($C361,'Product Master'!B:G,4,),"-")</f>
        <v>500 ml</v>
      </c>
      <c r="H361" s="24">
        <v>1</v>
      </c>
      <c r="I361" s="102" t="str">
        <f>IFERROR(VLOOKUP(D361,Inward!F:J,5,),"-")</f>
        <v>-</v>
      </c>
      <c r="K361" s="85" t="s">
        <v>2325</v>
      </c>
      <c r="M361" s="86" t="s">
        <v>230</v>
      </c>
      <c r="N361" s="86" t="s">
        <v>278</v>
      </c>
      <c r="O361" s="112" t="str">
        <f>IFERROR(VLOOKUP(Table2[[#This Row],[Lot No]],Inward!F:F,1,FALSE),"Lot Not Matching")</f>
        <v>Lot Not Matching</v>
      </c>
    </row>
    <row r="362" spans="1:15" ht="30">
      <c r="A362" s="99">
        <v>361</v>
      </c>
      <c r="B362" s="100" t="str">
        <f>IFERROR(VLOOKUP(C362,'Product Master'!B:G,2,),"Enter Data in Product Master")</f>
        <v xml:space="preserve">Reagent Reservoirs Thermo Scientific </v>
      </c>
      <c r="C362" s="86" t="s">
        <v>720</v>
      </c>
      <c r="D362" s="86" t="s">
        <v>47</v>
      </c>
      <c r="E362" s="85">
        <v>43232</v>
      </c>
      <c r="F362" s="101" t="str">
        <f>IFERROR(VLOOKUP($C362,'Product Master'!B:G,3,),"-")</f>
        <v>-</v>
      </c>
      <c r="G362" s="111" t="str">
        <f>IFERROR(VLOOKUP($C362,'Product Master'!B:G,4,),"-")</f>
        <v>100 Pcs</v>
      </c>
      <c r="H362" s="24">
        <v>1</v>
      </c>
      <c r="I362" s="102" t="str">
        <f>IFERROR(VLOOKUP(D362,Inward!F:J,5,),"-")</f>
        <v>NA</v>
      </c>
      <c r="K362" s="85" t="s">
        <v>2325</v>
      </c>
      <c r="M362" s="86" t="s">
        <v>230</v>
      </c>
      <c r="N362" s="86" t="s">
        <v>278</v>
      </c>
      <c r="O362" s="112" t="str">
        <f>IFERROR(VLOOKUP(Table2[[#This Row],[Lot No]],Inward!F:F,1,FALSE),"Lot Not Matching")</f>
        <v>-</v>
      </c>
    </row>
    <row r="363" spans="1:15" ht="30">
      <c r="A363" s="99">
        <v>362</v>
      </c>
      <c r="B363" s="100" t="str">
        <f>IFERROR(VLOOKUP(C363,'Product Master'!B:G,2,),"Enter Data in Product Master")</f>
        <v>PCR Supermix 100 reactions (Invitrogen)</v>
      </c>
      <c r="C363" s="86" t="s">
        <v>149</v>
      </c>
      <c r="D363" s="86">
        <v>1904871</v>
      </c>
      <c r="E363" s="85">
        <v>43232</v>
      </c>
      <c r="F363" s="101" t="str">
        <f>IFERROR(VLOOKUP($C363,'Product Master'!B:G,3,),"-")</f>
        <v>-</v>
      </c>
      <c r="G363" s="111" t="str">
        <f>IFERROR(VLOOKUP($C363,'Product Master'!B:G,4,),"-")</f>
        <v>100 Rxns</v>
      </c>
      <c r="H363" s="24">
        <v>1</v>
      </c>
      <c r="I363" s="102">
        <f>IFERROR(VLOOKUP(D363,Inward!F:J,5,),"-")</f>
        <v>43709</v>
      </c>
      <c r="K363" s="85" t="s">
        <v>256</v>
      </c>
      <c r="M363" s="86" t="s">
        <v>230</v>
      </c>
      <c r="N363" s="86" t="s">
        <v>284</v>
      </c>
      <c r="O363" s="112">
        <f>IFERROR(VLOOKUP(Table2[[#This Row],[Lot No]],Inward!F:F,1,FALSE),"Lot Not Matching")</f>
        <v>1904871</v>
      </c>
    </row>
    <row r="364" spans="1:15" ht="30">
      <c r="A364" s="99">
        <v>363</v>
      </c>
      <c r="B364" s="100" t="str">
        <f>IFERROR(VLOOKUP(C364,'Product Master'!B:G,2,),"Enter Data in Product Master")</f>
        <v>Microtome Blades-High Profile (Leica 818)</v>
      </c>
      <c r="C364" s="86">
        <v>14035838926</v>
      </c>
      <c r="D364" s="46">
        <v>117252413</v>
      </c>
      <c r="E364" s="85">
        <v>43232</v>
      </c>
      <c r="F364" s="101" t="str">
        <f>IFERROR(VLOOKUP($C364,'Product Master'!B:G,3,),"-")</f>
        <v>Box</v>
      </c>
      <c r="G364" s="111" t="str">
        <f>IFERROR(VLOOKUP($C364,'Product Master'!B:G,4,),"-")</f>
        <v>50 Nos</v>
      </c>
      <c r="H364" s="24">
        <v>1</v>
      </c>
      <c r="I364" s="102" t="str">
        <f>IFERROR(VLOOKUP(D364,Inward!F:J,5,),"-")</f>
        <v>-</v>
      </c>
      <c r="K364" s="85" t="s">
        <v>273</v>
      </c>
      <c r="M364" s="86" t="s">
        <v>230</v>
      </c>
      <c r="N364" s="86" t="s">
        <v>274</v>
      </c>
      <c r="O364" s="112" t="str">
        <f>IFERROR(VLOOKUP(Table2[[#This Row],[Lot No]],Inward!F:F,1,FALSE),"Lot Not Matching")</f>
        <v>Lot Not Matching</v>
      </c>
    </row>
    <row r="365" spans="1:15" ht="30">
      <c r="A365" s="99">
        <v>364</v>
      </c>
      <c r="B365" s="100" t="str">
        <f>IFERROR(VLOOKUP(C365,'Product Master'!B:G,2,),"Enter Data in Product Master")</f>
        <v>Rohem Glass slides frosted</v>
      </c>
      <c r="C365" s="106" t="s">
        <v>2121</v>
      </c>
      <c r="D365" s="86" t="s">
        <v>47</v>
      </c>
      <c r="E365" s="85">
        <v>43232</v>
      </c>
      <c r="F365" s="101" t="str">
        <f>IFERROR(VLOOKUP($C365,'Product Master'!B:G,3,),"-")</f>
        <v>-</v>
      </c>
      <c r="G365" s="111">
        <f>IFERROR(VLOOKUP($C365,'Product Master'!B:G,4,),"-")</f>
        <v>0</v>
      </c>
      <c r="H365" s="24">
        <v>10</v>
      </c>
      <c r="I365" s="102" t="str">
        <f>IFERROR(VLOOKUP(D365,Inward!F:J,5,),"-")</f>
        <v>NA</v>
      </c>
      <c r="K365" s="85" t="s">
        <v>273</v>
      </c>
      <c r="M365" s="86" t="s">
        <v>230</v>
      </c>
      <c r="N365" s="86" t="s">
        <v>274</v>
      </c>
      <c r="O365" s="112" t="str">
        <f>IFERROR(VLOOKUP(Table2[[#This Row],[Lot No]],Inward!F:F,1,FALSE),"Lot Not Matching")</f>
        <v>-</v>
      </c>
    </row>
    <row r="366" spans="1:15" ht="30">
      <c r="A366" s="99">
        <v>365</v>
      </c>
      <c r="B366" s="100" t="str">
        <f>IFERROR(VLOOKUP(C366,'Product Master'!B:G,2,),"Enter Data in Product Master")</f>
        <v xml:space="preserve">Centrifuge tube 15 ml Sterile </v>
      </c>
      <c r="C366" s="86">
        <v>546021</v>
      </c>
      <c r="D366" s="86" t="s">
        <v>2218</v>
      </c>
      <c r="E366" s="85">
        <v>43232</v>
      </c>
      <c r="F366" s="101" t="str">
        <f>IFERROR(VLOOKUP($C366,'Product Master'!B:G,3,),"-")</f>
        <v>-</v>
      </c>
      <c r="G366" s="111" t="str">
        <f>IFERROR(VLOOKUP($C366,'Product Master'!B:G,4,),"-")</f>
        <v>500 Pcs</v>
      </c>
      <c r="H366" s="24">
        <v>1</v>
      </c>
      <c r="I366" s="102" t="str">
        <f>IFERROR(VLOOKUP(D366,Inward!F:J,5,),"-")</f>
        <v>-</v>
      </c>
      <c r="K366" s="85" t="s">
        <v>256</v>
      </c>
      <c r="M366" s="86" t="s">
        <v>230</v>
      </c>
      <c r="N366" s="86" t="s">
        <v>284</v>
      </c>
      <c r="O366" s="112" t="str">
        <f>IFERROR(VLOOKUP(Table2[[#This Row],[Lot No]],Inward!F:F,1,FALSE),"Lot Not Matching")</f>
        <v>Lot Not Matching</v>
      </c>
    </row>
    <row r="367" spans="1:15">
      <c r="A367" s="99">
        <v>366</v>
      </c>
      <c r="B367" s="100" t="str">
        <f>IFERROR(VLOOKUP(C367,'Product Master'!B:G,2,),"Enter Data in Product Master")</f>
        <v>2-Propanol</v>
      </c>
      <c r="C367" s="86">
        <v>19516</v>
      </c>
      <c r="D367" s="86" t="s">
        <v>138</v>
      </c>
      <c r="E367" s="85">
        <v>43232</v>
      </c>
      <c r="F367" s="101" t="str">
        <f>IFERROR(VLOOKUP($C367,'Product Master'!B:G,3,),"-")</f>
        <v>Bottle</v>
      </c>
      <c r="G367" s="111" t="str">
        <f>IFERROR(VLOOKUP($C367,'Product Master'!B:G,4,),"-")</f>
        <v>500 ml</v>
      </c>
      <c r="H367" s="24">
        <v>1</v>
      </c>
      <c r="I367" s="102" t="str">
        <f>IFERROR(VLOOKUP(D367,Inward!F:J,5,),"-")</f>
        <v>NA</v>
      </c>
      <c r="K367" s="85" t="s">
        <v>256</v>
      </c>
      <c r="M367" s="86" t="s">
        <v>230</v>
      </c>
      <c r="N367" s="86" t="s">
        <v>281</v>
      </c>
      <c r="O367" s="112" t="str">
        <f>IFERROR(VLOOKUP(Table2[[#This Row],[Lot No]],Inward!F:F,1,FALSE),"Lot Not Matching")</f>
        <v>BCBV4036</v>
      </c>
    </row>
    <row r="368" spans="1:15" ht="30">
      <c r="A368" s="99">
        <v>367</v>
      </c>
      <c r="B368" s="100" t="str">
        <f>IFERROR(VLOOKUP(C368,'Product Master'!B:G,2,),"Enter Data in Product Master")</f>
        <v>Trypsin EDTA Solution 1x</v>
      </c>
      <c r="C368" s="86" t="s">
        <v>50</v>
      </c>
      <c r="D368" s="86" t="s">
        <v>1370</v>
      </c>
      <c r="E368" s="85">
        <v>43232</v>
      </c>
      <c r="F368" s="101" t="str">
        <f>IFERROR(VLOOKUP($C368,'Product Master'!B:G,3,),"-")</f>
        <v>Pack</v>
      </c>
      <c r="G368" s="111" t="str">
        <f>IFERROR(VLOOKUP($C368,'Product Master'!B:G,4,),"-")</f>
        <v>100 ml*10</v>
      </c>
      <c r="H368" s="24">
        <v>1</v>
      </c>
      <c r="I368" s="102">
        <f>IFERROR(VLOOKUP(D368,Inward!F:J,5,),"-")</f>
        <v>43800</v>
      </c>
      <c r="K368" s="85" t="s">
        <v>2324</v>
      </c>
      <c r="M368" s="86" t="s">
        <v>230</v>
      </c>
      <c r="N368" s="86" t="s">
        <v>2342</v>
      </c>
      <c r="O368" s="112" t="str">
        <f>IFERROR(VLOOKUP(Table2[[#This Row],[Lot No]],Inward!F:F,1,FALSE),"Lot Not Matching")</f>
        <v>/0000321225</v>
      </c>
    </row>
    <row r="369" spans="1:15">
      <c r="A369" s="99">
        <v>368</v>
      </c>
      <c r="B369" s="100" t="str">
        <f>IFERROR(VLOOKUP(C369,'Product Master'!B:G,2,),"Enter Data in Product Master")</f>
        <v xml:space="preserve">Gasket Kit </v>
      </c>
      <c r="C369" s="86" t="s">
        <v>882</v>
      </c>
      <c r="D369" s="86" t="s">
        <v>47</v>
      </c>
      <c r="E369" s="85">
        <v>43232</v>
      </c>
      <c r="F369" s="101" t="str">
        <f>IFERROR(VLOOKUP($C369,'Product Master'!B:G,3,),"-")</f>
        <v>-</v>
      </c>
      <c r="G369" s="111">
        <f>IFERROR(VLOOKUP($C369,'Product Master'!B:G,4,),"-")</f>
        <v>1</v>
      </c>
      <c r="H369" s="24">
        <v>1</v>
      </c>
      <c r="I369" s="102" t="str">
        <f>IFERROR(VLOOKUP(D369,Inward!F:J,5,),"-")</f>
        <v>NA</v>
      </c>
      <c r="K369" s="85" t="s">
        <v>256</v>
      </c>
      <c r="M369" s="86" t="s">
        <v>230</v>
      </c>
      <c r="N369" s="86" t="s">
        <v>2344</v>
      </c>
      <c r="O369" s="112" t="str">
        <f>IFERROR(VLOOKUP(Table2[[#This Row],[Lot No]],Inward!F:F,1,FALSE),"Lot Not Matching")</f>
        <v>-</v>
      </c>
    </row>
    <row r="370" spans="1:15" ht="30">
      <c r="A370" s="99">
        <v>369</v>
      </c>
      <c r="B370" s="100" t="str">
        <f>IFERROR(VLOOKUP(C370,'Product Master'!B:G,2,),"Enter Data in Product Master")</f>
        <v>Syringe Filter 0.45 Micron</v>
      </c>
      <c r="C370" s="86" t="s">
        <v>874</v>
      </c>
      <c r="D370" s="86" t="s">
        <v>2237</v>
      </c>
      <c r="E370" s="85">
        <v>43234</v>
      </c>
      <c r="F370" s="101" t="str">
        <f>IFERROR(VLOOKUP($C370,'Product Master'!B:G,3,),"-")</f>
        <v>-</v>
      </c>
      <c r="G370" s="111" t="str">
        <f>IFERROR(VLOOKUP($C370,'Product Master'!B:G,4,),"-")</f>
        <v>50 nos</v>
      </c>
      <c r="H370" s="24">
        <v>1</v>
      </c>
      <c r="I370" s="102" t="str">
        <f>IFERROR(VLOOKUP(D370,Inward!F:J,5,),"-")</f>
        <v>-</v>
      </c>
      <c r="K370" s="85" t="s">
        <v>2339</v>
      </c>
      <c r="M370" s="86" t="s">
        <v>230</v>
      </c>
      <c r="N370" s="86" t="s">
        <v>2342</v>
      </c>
      <c r="O370" s="112" t="str">
        <f>IFERROR(VLOOKUP(Table2[[#This Row],[Lot No]],Inward!F:F,1,FALSE),"Lot Not Matching")</f>
        <v>Lot Not Matching</v>
      </c>
    </row>
    <row r="371" spans="1:15" ht="30">
      <c r="A371" s="99">
        <v>370</v>
      </c>
      <c r="B371" s="100" t="str">
        <f>IFERROR(VLOOKUP(C371,'Product Master'!B:G,2,),"Enter Data in Product Master")</f>
        <v>Syringe 10 ml Nipro</v>
      </c>
      <c r="C371" s="106" t="s">
        <v>546</v>
      </c>
      <c r="D371" s="86" t="s">
        <v>2238</v>
      </c>
      <c r="E371" s="85">
        <v>43234</v>
      </c>
      <c r="F371" s="101" t="str">
        <f>IFERROR(VLOOKUP($C371,'Product Master'!B:G,3,),"-")</f>
        <v>-</v>
      </c>
      <c r="G371" s="111" t="str">
        <f>IFERROR(VLOOKUP($C371,'Product Master'!B:G,4,),"-")</f>
        <v>-</v>
      </c>
      <c r="H371" s="24">
        <v>100</v>
      </c>
      <c r="I371" s="102" t="str">
        <f>IFERROR(VLOOKUP(D371,Inward!F:J,5,),"-")</f>
        <v>-</v>
      </c>
      <c r="K371" s="85" t="s">
        <v>2339</v>
      </c>
      <c r="M371" s="86" t="s">
        <v>230</v>
      </c>
      <c r="N371" s="86" t="s">
        <v>2342</v>
      </c>
      <c r="O371" s="112" t="str">
        <f>IFERROR(VLOOKUP(Table2[[#This Row],[Lot No]],Inward!F:F,1,FALSE),"Lot Not Matching")</f>
        <v>Lot Not Matching</v>
      </c>
    </row>
    <row r="372" spans="1:15" ht="30">
      <c r="A372" s="99">
        <v>371</v>
      </c>
      <c r="B372" s="100" t="str">
        <f>IFERROR(VLOOKUP(C372,'Product Master'!B:G,2,),"Enter Data in Product Master")</f>
        <v xml:space="preserve">Centrifuge tube 15 ml Sterile </v>
      </c>
      <c r="C372" s="86">
        <v>546021</v>
      </c>
      <c r="D372" s="86" t="s">
        <v>2218</v>
      </c>
      <c r="E372" s="85">
        <v>43234</v>
      </c>
      <c r="F372" s="101" t="str">
        <f>IFERROR(VLOOKUP($C372,'Product Master'!B:G,3,),"-")</f>
        <v>-</v>
      </c>
      <c r="G372" s="111" t="str">
        <f>IFERROR(VLOOKUP($C372,'Product Master'!B:G,4,),"-")</f>
        <v>500 Pcs</v>
      </c>
      <c r="H372" s="24">
        <v>1</v>
      </c>
      <c r="I372" s="102" t="str">
        <f>IFERROR(VLOOKUP(D372,Inward!F:J,5,),"-")</f>
        <v>-</v>
      </c>
      <c r="K372" s="85" t="s">
        <v>2325</v>
      </c>
      <c r="M372" s="86" t="s">
        <v>230</v>
      </c>
      <c r="N372" s="86" t="s">
        <v>2342</v>
      </c>
      <c r="O372" s="112" t="str">
        <f>IFERROR(VLOOKUP(Table2[[#This Row],[Lot No]],Inward!F:F,1,FALSE),"Lot Not Matching")</f>
        <v>Lot Not Matching</v>
      </c>
    </row>
    <row r="373" spans="1:15" ht="30">
      <c r="A373" s="99">
        <v>372</v>
      </c>
      <c r="B373" s="100" t="str">
        <f>IFERROR(VLOOKUP(C373,'Product Master'!B:G,2,),"Enter Data in Product Master")</f>
        <v>Syringe-driven Filters 0.22 um</v>
      </c>
      <c r="C373" s="24" t="s">
        <v>70</v>
      </c>
      <c r="D373" s="46" t="s">
        <v>2205</v>
      </c>
      <c r="E373" s="85">
        <v>43234</v>
      </c>
      <c r="F373" s="101" t="str">
        <f>IFERROR(VLOOKUP($C373,'Product Master'!B:G,3,),"-")</f>
        <v>Box</v>
      </c>
      <c r="G373" s="111" t="str">
        <f>IFERROR(VLOOKUP($C373,'Product Master'!B:G,4,),"-")</f>
        <v>1 No</v>
      </c>
      <c r="H373" s="24">
        <v>120</v>
      </c>
      <c r="I373" s="102" t="str">
        <f>IFERROR(VLOOKUP(D373,Inward!F:J,5,),"-")</f>
        <v>-</v>
      </c>
      <c r="K373" s="85" t="s">
        <v>2325</v>
      </c>
      <c r="M373" s="86" t="s">
        <v>230</v>
      </c>
      <c r="N373" s="86" t="s">
        <v>2342</v>
      </c>
      <c r="O373" s="112" t="str">
        <f>IFERROR(VLOOKUP(Table2[[#This Row],[Lot No]],Inward!F:F,1,FALSE),"Lot Not Matching")</f>
        <v>Lot Not Matching</v>
      </c>
    </row>
    <row r="374" spans="1:15" ht="30">
      <c r="A374" s="99">
        <v>373</v>
      </c>
      <c r="B374" s="100" t="str">
        <f>IFERROR(VLOOKUP(C374,'Product Master'!B:G,2,),"Enter Data in Product Master")</f>
        <v>Dulbecco's phosphate buffered saline</v>
      </c>
      <c r="C374" s="86" t="s">
        <v>49</v>
      </c>
      <c r="D374" s="86" t="s">
        <v>142</v>
      </c>
      <c r="E374" s="85">
        <v>43234</v>
      </c>
      <c r="F374" s="101" t="str">
        <f>IFERROR(VLOOKUP($C374,'Product Master'!B:G,3,),"-")</f>
        <v>Pack</v>
      </c>
      <c r="G374" s="111" t="str">
        <f>IFERROR(VLOOKUP($C374,'Product Master'!B:G,4,),"-")</f>
        <v>500 ml(6)</v>
      </c>
      <c r="H374" s="24">
        <v>1</v>
      </c>
      <c r="I374" s="102" t="str">
        <f>IFERROR(VLOOKUP(D374,Inward!F:J,5,),"-")</f>
        <v>-</v>
      </c>
      <c r="K374" s="85" t="s">
        <v>2325</v>
      </c>
      <c r="M374" s="86" t="s">
        <v>230</v>
      </c>
      <c r="N374" s="86" t="s">
        <v>2342</v>
      </c>
      <c r="O374" s="112" t="str">
        <f>IFERROR(VLOOKUP(Table2[[#This Row],[Lot No]],Inward!F:F,1,FALSE),"Lot Not Matching")</f>
        <v>Lot Not Matching</v>
      </c>
    </row>
    <row r="375" spans="1:15" ht="30">
      <c r="A375" s="99">
        <v>374</v>
      </c>
      <c r="B375" s="100" t="str">
        <f>IFERROR(VLOOKUP(C375,'Product Master'!B:G,2,),"Enter Data in Product Master")</f>
        <v>Fetal Bovine serum</v>
      </c>
      <c r="C375" s="86" t="s">
        <v>51</v>
      </c>
      <c r="D375" s="86" t="s">
        <v>125</v>
      </c>
      <c r="E375" s="85">
        <v>43234</v>
      </c>
      <c r="F375" s="101" t="str">
        <f>IFERROR(VLOOKUP($C375,'Product Master'!B:G,3,),"-")</f>
        <v>Bottle</v>
      </c>
      <c r="G375" s="111" t="str">
        <f>IFERROR(VLOOKUP($C375,'Product Master'!B:G,4,),"-")</f>
        <v>100 ml</v>
      </c>
      <c r="H375" s="24">
        <v>4</v>
      </c>
      <c r="I375" s="102">
        <f>IFERROR(VLOOKUP(D375,Inward!F:J,5,),"-")</f>
        <v>44440</v>
      </c>
      <c r="K375" s="85" t="s">
        <v>2325</v>
      </c>
      <c r="M375" s="86" t="s">
        <v>230</v>
      </c>
      <c r="N375" s="86" t="s">
        <v>2342</v>
      </c>
      <c r="O375" s="112" t="str">
        <f>IFERROR(VLOOKUP(Table2[[#This Row],[Lot No]],Inward!F:F,1,FALSE),"Lot Not Matching")</f>
        <v>/0000319768</v>
      </c>
    </row>
    <row r="376" spans="1:15" ht="45">
      <c r="A376" s="99">
        <v>375</v>
      </c>
      <c r="B376" s="100" t="str">
        <f>IFERROR(VLOOKUP(C376,'Product Master'!B:G,2,),"Enter Data in Product Master")</f>
        <v>Oncomine Lung cell-free total nucleic acid research assay</v>
      </c>
      <c r="C376" s="86" t="s">
        <v>754</v>
      </c>
      <c r="D376" s="86" t="s">
        <v>1385</v>
      </c>
      <c r="E376" s="85">
        <v>43234</v>
      </c>
      <c r="F376" s="101" t="str">
        <f>IFERROR(VLOOKUP($C376,'Product Master'!B:G,3,),"-")</f>
        <v>-</v>
      </c>
      <c r="G376" s="111" t="str">
        <f>IFERROR(VLOOKUP($C376,'Product Master'!B:G,4,),"-")</f>
        <v>8 Rxns</v>
      </c>
      <c r="H376" s="24">
        <v>15</v>
      </c>
      <c r="I376" s="102">
        <f>IFERROR(VLOOKUP(D376,Inward!F:J,5,),"-")</f>
        <v>43320</v>
      </c>
      <c r="K376" s="85" t="s">
        <v>256</v>
      </c>
      <c r="M376" s="86" t="s">
        <v>230</v>
      </c>
      <c r="N376" s="86" t="s">
        <v>270</v>
      </c>
      <c r="O376" s="112" t="str">
        <f>IFERROR(VLOOKUP(Table2[[#This Row],[Lot No]],Inward!F:F,1,FALSE),"Lot Not Matching")</f>
        <v>1709001-8 &amp; 1709002-7</v>
      </c>
    </row>
    <row r="377" spans="1:15" ht="30">
      <c r="A377" s="99">
        <v>376</v>
      </c>
      <c r="B377" s="100" t="str">
        <f>IFERROR(VLOOKUP(C377,'Product Master'!B:G,2,),"Enter Data in Product Master")</f>
        <v>Oncomine comprehesive manual combo kit v3M</v>
      </c>
      <c r="C377" s="105" t="s">
        <v>752</v>
      </c>
      <c r="D377" s="109" t="s">
        <v>47</v>
      </c>
      <c r="E377" s="85">
        <v>43234</v>
      </c>
      <c r="F377" s="101" t="str">
        <f>IFERROR(VLOOKUP($C377,'Product Master'!B:G,3,),"-")</f>
        <v>-</v>
      </c>
      <c r="G377" s="111" t="str">
        <f>IFERROR(VLOOKUP($C377,'Product Master'!B:G,4,),"-")</f>
        <v>24 Rxns</v>
      </c>
      <c r="H377" s="24">
        <v>5</v>
      </c>
      <c r="I377" s="102" t="str">
        <f>IFERROR(VLOOKUP(D377,Inward!F:J,5,),"-")</f>
        <v>NA</v>
      </c>
      <c r="K377" s="85" t="s">
        <v>256</v>
      </c>
      <c r="M377" s="86" t="s">
        <v>230</v>
      </c>
      <c r="N377" s="86" t="s">
        <v>270</v>
      </c>
      <c r="O377" s="112" t="str">
        <f>IFERROR(VLOOKUP(Table2[[#This Row],[Lot No]],Inward!F:F,1,FALSE),"Lot Not Matching")</f>
        <v>-</v>
      </c>
    </row>
    <row r="378" spans="1:15" ht="30">
      <c r="A378" s="99">
        <v>377</v>
      </c>
      <c r="B378" s="100" t="str">
        <f>IFERROR(VLOOKUP(C378,'Product Master'!B:G,2,),"Enter Data in Product Master")</f>
        <v>i. DNA Oncomine comprehensive panel v3M</v>
      </c>
      <c r="C378" s="105" t="s">
        <v>748</v>
      </c>
      <c r="D378" s="109">
        <v>1710004</v>
      </c>
      <c r="E378" s="85">
        <v>43234</v>
      </c>
      <c r="F378" s="101" t="str">
        <f>IFERROR(VLOOKUP($C378,'Product Master'!B:G,3,),"-")</f>
        <v>-</v>
      </c>
      <c r="G378" s="111" t="str">
        <f>IFERROR(VLOOKUP($C378,'Product Master'!B:G,4,),"-")</f>
        <v>24 Rxns</v>
      </c>
      <c r="H378" s="24">
        <v>5</v>
      </c>
      <c r="I378" s="102">
        <f>IFERROR(VLOOKUP(D378,Inward!F:J,5,),"-")</f>
        <v>44107</v>
      </c>
      <c r="K378" s="85" t="s">
        <v>256</v>
      </c>
      <c r="M378" s="86" t="s">
        <v>230</v>
      </c>
      <c r="N378" s="86" t="s">
        <v>270</v>
      </c>
      <c r="O378" s="112">
        <f>IFERROR(VLOOKUP(Table2[[#This Row],[Lot No]],Inward!F:F,1,FALSE),"Lot Not Matching")</f>
        <v>1710004</v>
      </c>
    </row>
    <row r="379" spans="1:15" ht="30">
      <c r="A379" s="99">
        <v>378</v>
      </c>
      <c r="B379" s="100" t="str">
        <f>IFERROR(VLOOKUP(C379,'Product Master'!B:G,2,),"Enter Data in Product Master")</f>
        <v>ii. RNA Oncomine comprehensive panel v3M</v>
      </c>
      <c r="C379" s="105" t="s">
        <v>750</v>
      </c>
      <c r="D379" s="109">
        <v>1712006</v>
      </c>
      <c r="E379" s="85">
        <v>43234</v>
      </c>
      <c r="F379" s="101" t="str">
        <f>IFERROR(VLOOKUP($C379,'Product Master'!B:G,3,),"-")</f>
        <v>-</v>
      </c>
      <c r="G379" s="111" t="str">
        <f>IFERROR(VLOOKUP($C379,'Product Master'!B:G,4,),"-")</f>
        <v>24 Rxns</v>
      </c>
      <c r="H379" s="24">
        <v>5</v>
      </c>
      <c r="I379" s="102">
        <f>IFERROR(VLOOKUP(D379,Inward!F:J,5,),"-")</f>
        <v>44176</v>
      </c>
      <c r="K379" s="85" t="s">
        <v>256</v>
      </c>
      <c r="M379" s="86" t="s">
        <v>230</v>
      </c>
      <c r="N379" s="86" t="s">
        <v>270</v>
      </c>
      <c r="O379" s="112">
        <f>IFERROR(VLOOKUP(Table2[[#This Row],[Lot No]],Inward!F:F,1,FALSE),"Lot Not Matching")</f>
        <v>1712006</v>
      </c>
    </row>
    <row r="380" spans="1:15" ht="45">
      <c r="A380" s="99">
        <v>379</v>
      </c>
      <c r="B380" s="100" t="str">
        <f>IFERROR(VLOOKUP(C380,'Product Master'!B:G,2,),"Enter Data in Product Master")</f>
        <v>iii. Ion Ampliseq Library kit plus</v>
      </c>
      <c r="C380" s="105">
        <v>44488990</v>
      </c>
      <c r="D380" s="109" t="s">
        <v>1396</v>
      </c>
      <c r="E380" s="85">
        <v>43234</v>
      </c>
      <c r="F380" s="101" t="str">
        <f>IFERROR(VLOOKUP($C380,'Product Master'!B:G,3,),"-")</f>
        <v>-</v>
      </c>
      <c r="G380" s="111" t="str">
        <f>IFERROR(VLOOKUP($C380,'Product Master'!B:G,4,),"-")</f>
        <v>24 Rxns</v>
      </c>
      <c r="H380" s="24">
        <v>10</v>
      </c>
      <c r="I380" s="102" t="str">
        <f>IFERROR(VLOOKUP(D380,Inward!F:J,5,),"-")</f>
        <v>31/7/2020 &amp; 31/10/2018</v>
      </c>
      <c r="K380" s="85" t="s">
        <v>256</v>
      </c>
      <c r="M380" s="86" t="s">
        <v>230</v>
      </c>
      <c r="N380" s="86" t="s">
        <v>270</v>
      </c>
      <c r="O380" s="112" t="str">
        <f>IFERROR(VLOOKUP(Table2[[#This Row],[Lot No]],Inward!F:F,1,FALSE),"Lot Not Matching")</f>
        <v>1951603-8 &amp; 1910937-2</v>
      </c>
    </row>
    <row r="381" spans="1:15" ht="15.75">
      <c r="A381" s="99">
        <v>380</v>
      </c>
      <c r="B381" s="100" t="str">
        <f>IFERROR(VLOOKUP(C381,'Product Master'!B:G,2,),"Enter Data in Product Master")</f>
        <v>Taq Sequening Barcode 1-24</v>
      </c>
      <c r="C381" s="109" t="s">
        <v>746</v>
      </c>
      <c r="D381" s="109">
        <v>1708003</v>
      </c>
      <c r="E381" s="85">
        <v>43234</v>
      </c>
      <c r="F381" s="101" t="str">
        <f>IFERROR(VLOOKUP($C381,'Product Master'!B:G,3,),"-")</f>
        <v>-</v>
      </c>
      <c r="G381" s="111" t="str">
        <f>IFERROR(VLOOKUP($C381,'Product Master'!B:G,4,),"-")</f>
        <v>10 Rxns/Barcode</v>
      </c>
      <c r="H381" s="24">
        <v>1</v>
      </c>
      <c r="I381" s="102">
        <f>IFERROR(VLOOKUP(D381,Inward!F:J,5,),"-")</f>
        <v>44073</v>
      </c>
      <c r="K381" s="85" t="s">
        <v>256</v>
      </c>
      <c r="M381" s="86" t="s">
        <v>230</v>
      </c>
      <c r="N381" s="86" t="s">
        <v>270</v>
      </c>
      <c r="O381" s="112">
        <f>IFERROR(VLOOKUP(Table2[[#This Row],[Lot No]],Inward!F:F,1,FALSE),"Lot Not Matching")</f>
        <v>1708003</v>
      </c>
    </row>
    <row r="382" spans="1:15" ht="30">
      <c r="A382" s="99">
        <v>381</v>
      </c>
      <c r="B382" s="100" t="str">
        <f>IFERROR(VLOOKUP(C382,'Product Master'!B:G,2,),"Enter Data in Product Master")</f>
        <v>Hi-Di Formamide 3500dx Series (ABI)</v>
      </c>
      <c r="C382" s="86">
        <v>4404307</v>
      </c>
      <c r="D382" s="116">
        <v>1711065</v>
      </c>
      <c r="E382" s="85">
        <v>43235</v>
      </c>
      <c r="F382" s="101" t="str">
        <f>IFERROR(VLOOKUP($C382,'Product Master'!B:G,3,),"-")</f>
        <v>Pack</v>
      </c>
      <c r="G382" s="111" t="str">
        <f>IFERROR(VLOOKUP($C382,'Product Master'!B:G,4,),"-")</f>
        <v>5 ml</v>
      </c>
      <c r="H382" s="24">
        <v>1</v>
      </c>
      <c r="I382" s="102" t="str">
        <f>IFERROR(VLOOKUP(D382,Inward!F:J,5,),"-")</f>
        <v>-</v>
      </c>
      <c r="K382" s="85" t="s">
        <v>256</v>
      </c>
      <c r="M382" s="86" t="s">
        <v>230</v>
      </c>
      <c r="N382" s="86" t="s">
        <v>255</v>
      </c>
      <c r="O382" s="112" t="str">
        <f>IFERROR(VLOOKUP(Table2[[#This Row],[Lot No]],Inward!F:F,1,FALSE),"Lot Not Matching")</f>
        <v>Lot Not Matching</v>
      </c>
    </row>
    <row r="383" spans="1:15" ht="30">
      <c r="A383" s="99">
        <v>382</v>
      </c>
      <c r="B383" s="100" t="str">
        <f>IFERROR(VLOOKUP(C383,'Product Master'!B:G,2,),"Enter Data in Product Master")</f>
        <v>Cryogenic Vial 2 ml Polylab</v>
      </c>
      <c r="C383" s="106" t="s">
        <v>2127</v>
      </c>
      <c r="D383" s="116" t="s">
        <v>47</v>
      </c>
      <c r="E383" s="85">
        <v>43235</v>
      </c>
      <c r="F383" s="101" t="str">
        <f>IFERROR(VLOOKUP($C383,'Product Master'!B:G,3,),"-")</f>
        <v>-</v>
      </c>
      <c r="G383" s="111">
        <f>IFERROR(VLOOKUP($C383,'Product Master'!B:G,4,),"-")</f>
        <v>0</v>
      </c>
      <c r="H383" s="24">
        <v>1</v>
      </c>
      <c r="I383" s="102" t="str">
        <f>IFERROR(VLOOKUP(D383,Inward!F:J,5,),"-")</f>
        <v>NA</v>
      </c>
      <c r="K383" s="85" t="s">
        <v>2324</v>
      </c>
      <c r="M383" s="86" t="s">
        <v>230</v>
      </c>
      <c r="N383" s="86" t="s">
        <v>2351</v>
      </c>
      <c r="O383" s="112" t="str">
        <f>IFERROR(VLOOKUP(Table2[[#This Row],[Lot No]],Inward!F:F,1,FALSE),"Lot Not Matching")</f>
        <v>-</v>
      </c>
    </row>
    <row r="384" spans="1:15">
      <c r="A384" s="99">
        <v>383</v>
      </c>
      <c r="B384" s="100" t="str">
        <f>IFERROR(VLOOKUP(C384,'Product Master'!B:G,2,),"Enter Data in Product Master")</f>
        <v>Circulating Nucleic acid kit</v>
      </c>
      <c r="C384" s="86">
        <v>55114</v>
      </c>
      <c r="D384" s="86">
        <v>160013067</v>
      </c>
      <c r="E384" s="85">
        <v>43235</v>
      </c>
      <c r="F384" s="101" t="str">
        <f>IFERROR(VLOOKUP($C384,'Product Master'!B:G,3,),"-")</f>
        <v>Kit</v>
      </c>
      <c r="G384" s="111" t="str">
        <f>IFERROR(VLOOKUP($C384,'Product Master'!B:G,4,),"-")</f>
        <v>50 Rxns</v>
      </c>
      <c r="H384" s="24">
        <v>1</v>
      </c>
      <c r="I384" s="102">
        <f>IFERROR(VLOOKUP(D384,Inward!F:J,5,),"-")</f>
        <v>43665</v>
      </c>
      <c r="J384" s="85" t="s">
        <v>2299</v>
      </c>
      <c r="K384" s="85" t="s">
        <v>2337</v>
      </c>
      <c r="M384" s="86" t="s">
        <v>230</v>
      </c>
      <c r="N384" s="86" t="s">
        <v>254</v>
      </c>
      <c r="O384" s="112">
        <f>IFERROR(VLOOKUP(Table2[[#This Row],[Lot No]],Inward!F:F,1,FALSE),"Lot Not Matching")</f>
        <v>160013067</v>
      </c>
    </row>
    <row r="385" spans="1:15">
      <c r="A385" s="99">
        <v>384</v>
      </c>
      <c r="B385" s="100" t="str">
        <f>IFERROR(VLOOKUP(C385,'Product Master'!B:G,2,),"Enter Data in Product Master")</f>
        <v>Circulating Nucleic acid kit</v>
      </c>
      <c r="C385" s="86">
        <v>55114</v>
      </c>
      <c r="D385" s="86">
        <v>157047931</v>
      </c>
      <c r="E385" s="85">
        <v>43235</v>
      </c>
      <c r="F385" s="101" t="str">
        <f>IFERROR(VLOOKUP($C385,'Product Master'!B:G,3,),"-")</f>
        <v>Kit</v>
      </c>
      <c r="G385" s="111" t="str">
        <f>IFERROR(VLOOKUP($C385,'Product Master'!B:G,4,),"-")</f>
        <v>50 Rxns</v>
      </c>
      <c r="H385" s="24">
        <v>1</v>
      </c>
      <c r="I385" s="102" t="str">
        <f>IFERROR(VLOOKUP(D385,Inward!F:J,5,),"-")</f>
        <v>NA</v>
      </c>
      <c r="J385" s="85" t="s">
        <v>2299</v>
      </c>
      <c r="K385" s="85" t="s">
        <v>2337</v>
      </c>
      <c r="M385" s="86" t="s">
        <v>230</v>
      </c>
      <c r="N385" s="86" t="s">
        <v>254</v>
      </c>
      <c r="O385" s="112">
        <f>IFERROR(VLOOKUP(Table2[[#This Row],[Lot No]],Inward!F:F,1,FALSE),"Lot Not Matching")</f>
        <v>157047931</v>
      </c>
    </row>
    <row r="386" spans="1:15">
      <c r="A386" s="99">
        <v>385</v>
      </c>
      <c r="B386" s="100" t="str">
        <f>IFERROR(VLOOKUP(C386,'Product Master'!B:G,2,),"Enter Data in Product Master")</f>
        <v>E-Gel size select 2%</v>
      </c>
      <c r="C386" s="24" t="s">
        <v>63</v>
      </c>
      <c r="D386" s="86" t="s">
        <v>1379</v>
      </c>
      <c r="E386" s="85">
        <v>43235</v>
      </c>
      <c r="F386" s="101" t="str">
        <f>IFERROR(VLOOKUP($C386,'Product Master'!B:G,3,),"-")</f>
        <v>Pack</v>
      </c>
      <c r="G386" s="111" t="str">
        <f>IFERROR(VLOOKUP($C386,'Product Master'!B:G,4,),"-")</f>
        <v>10 Gels/Pack</v>
      </c>
      <c r="H386" s="24">
        <v>1</v>
      </c>
      <c r="I386" s="102">
        <f>IFERROR(VLOOKUP(D386,Inward!F:J,5,),"-")</f>
        <v>43445</v>
      </c>
      <c r="J386" s="85" t="s">
        <v>2300</v>
      </c>
      <c r="K386" s="85" t="s">
        <v>287</v>
      </c>
      <c r="M386" s="86" t="s">
        <v>230</v>
      </c>
      <c r="N386" s="86" t="s">
        <v>2342</v>
      </c>
      <c r="O386" s="112" t="str">
        <f>IFERROR(VLOOKUP(Table2[[#This Row],[Lot No]],Inward!F:F,1,FALSE),"Lot Not Matching")</f>
        <v>2R120218</v>
      </c>
    </row>
    <row r="387" spans="1:15">
      <c r="A387" s="99">
        <v>386</v>
      </c>
      <c r="B387" s="100" t="str">
        <f>IFERROR(VLOOKUP(C387,'Product Master'!B:G,2,),"Enter Data in Product Master")</f>
        <v>Agilent High Sensitivity DNA kit</v>
      </c>
      <c r="C387" s="24">
        <v>50674626</v>
      </c>
      <c r="D387" s="46" t="s">
        <v>47</v>
      </c>
      <c r="E387" s="85">
        <v>43236</v>
      </c>
      <c r="F387" s="101" t="str">
        <f>IFERROR(VLOOKUP($C387,'Product Master'!B:G,3,),"-")</f>
        <v>Kit</v>
      </c>
      <c r="G387" s="111" t="str">
        <f>IFERROR(VLOOKUP($C387,'Product Master'!B:G,4,),"-")</f>
        <v>110 Rxns</v>
      </c>
      <c r="H387" s="24">
        <v>1</v>
      </c>
      <c r="I387" s="102" t="str">
        <f>IFERROR(VLOOKUP(D387,Inward!F:J,5,),"-")</f>
        <v>NA</v>
      </c>
      <c r="J387" s="85" t="s">
        <v>2301</v>
      </c>
      <c r="K387" s="85" t="s">
        <v>299</v>
      </c>
      <c r="M387" s="86" t="s">
        <v>230</v>
      </c>
      <c r="N387" s="86" t="s">
        <v>312</v>
      </c>
      <c r="O387" s="112" t="str">
        <f>IFERROR(VLOOKUP(Table2[[#This Row],[Lot No]],Inward!F:F,1,FALSE),"Lot Not Matching")</f>
        <v>-</v>
      </c>
    </row>
    <row r="388" spans="1:15" ht="30">
      <c r="A388" s="99">
        <v>387</v>
      </c>
      <c r="B388" s="100" t="str">
        <f>IFERROR(VLOOKUP(C388,'Product Master'!B:G,2,),"Enter Data in Product Master")</f>
        <v xml:space="preserve">i) High Sensitivity DNA chips </v>
      </c>
      <c r="C388" s="24" t="s">
        <v>57</v>
      </c>
      <c r="D388" s="46" t="s">
        <v>145</v>
      </c>
      <c r="E388" s="85">
        <v>43236</v>
      </c>
      <c r="F388" s="101" t="str">
        <f>IFERROR(VLOOKUP($C388,'Product Master'!B:G,3,),"-")</f>
        <v>Kit</v>
      </c>
      <c r="G388" s="111" t="str">
        <f>IFERROR(VLOOKUP($C388,'Product Master'!B:G,4,),"-")</f>
        <v>10 chips</v>
      </c>
      <c r="H388" s="24">
        <v>1</v>
      </c>
      <c r="I388" s="102" t="str">
        <f>IFERROR(VLOOKUP(D388,Inward!F:J,5,),"-")</f>
        <v>-</v>
      </c>
      <c r="K388" s="85" t="s">
        <v>256</v>
      </c>
      <c r="M388" s="86" t="s">
        <v>230</v>
      </c>
      <c r="N388" s="86" t="s">
        <v>312</v>
      </c>
      <c r="O388" s="112" t="str">
        <f>IFERROR(VLOOKUP(Table2[[#This Row],[Lot No]],Inward!F:F,1,FALSE),"Lot Not Matching")</f>
        <v>Lot Not Matching</v>
      </c>
    </row>
    <row r="389" spans="1:15" ht="30">
      <c r="A389" s="99">
        <v>388</v>
      </c>
      <c r="B389" s="100" t="str">
        <f>IFERROR(VLOOKUP(C389,'Product Master'!B:G,2,),"Enter Data in Product Master")</f>
        <v xml:space="preserve">ii) High Sensitivity DNA reagent </v>
      </c>
      <c r="C389" s="24" t="s">
        <v>58</v>
      </c>
      <c r="D389" s="46">
        <v>1749</v>
      </c>
      <c r="E389" s="85">
        <v>43236</v>
      </c>
      <c r="F389" s="101" t="str">
        <f>IFERROR(VLOOKUP($C389,'Product Master'!B:G,3,),"-")</f>
        <v>Kit</v>
      </c>
      <c r="G389" s="111" t="str">
        <f>IFERROR(VLOOKUP($C389,'Product Master'!B:G,4,),"-")</f>
        <v>-</v>
      </c>
      <c r="H389" s="24">
        <v>1</v>
      </c>
      <c r="I389" s="102" t="str">
        <f>IFERROR(VLOOKUP(D389,Inward!F:J,5,),"-")</f>
        <v>-</v>
      </c>
      <c r="K389" s="85" t="s">
        <v>256</v>
      </c>
      <c r="M389" s="86" t="s">
        <v>230</v>
      </c>
      <c r="N389" s="86" t="s">
        <v>312</v>
      </c>
      <c r="O389" s="112" t="str">
        <f>IFERROR(VLOOKUP(Table2[[#This Row],[Lot No]],Inward!F:F,1,FALSE),"Lot Not Matching")</f>
        <v>Lot Not Matching</v>
      </c>
    </row>
    <row r="390" spans="1:15" ht="30">
      <c r="A390" s="99">
        <v>389</v>
      </c>
      <c r="B390" s="100" t="str">
        <f>IFERROR(VLOOKUP(C390,'Product Master'!B:G,2,),"Enter Data in Product Master")</f>
        <v xml:space="preserve">iii) Syringe kit </v>
      </c>
      <c r="C390" s="24" t="s">
        <v>59</v>
      </c>
      <c r="D390" s="46" t="s">
        <v>2239</v>
      </c>
      <c r="E390" s="85">
        <v>43236</v>
      </c>
      <c r="F390" s="101" t="str">
        <f>IFERROR(VLOOKUP($C390,'Product Master'!B:G,3,),"-")</f>
        <v>Kit</v>
      </c>
      <c r="G390" s="111" t="str">
        <f>IFERROR(VLOOKUP($C390,'Product Master'!B:G,4,),"-")</f>
        <v>1 no</v>
      </c>
      <c r="H390" s="24">
        <v>1</v>
      </c>
      <c r="I390" s="102" t="str">
        <f>IFERROR(VLOOKUP(D390,Inward!F:J,5,),"-")</f>
        <v>-</v>
      </c>
      <c r="K390" s="85" t="s">
        <v>256</v>
      </c>
      <c r="M390" s="86" t="s">
        <v>230</v>
      </c>
      <c r="N390" s="86" t="s">
        <v>312</v>
      </c>
      <c r="O390" s="112" t="str">
        <f>IFERROR(VLOOKUP(Table2[[#This Row],[Lot No]],Inward!F:F,1,FALSE),"Lot Not Matching")</f>
        <v>Lot Not Matching</v>
      </c>
    </row>
    <row r="391" spans="1:15" ht="30">
      <c r="A391" s="99">
        <v>390</v>
      </c>
      <c r="B391" s="100" t="str">
        <f>IFERROR(VLOOKUP(C391,'Product Master'!B:G,2,),"Enter Data in Product Master")</f>
        <v>Syringe-driven Filters 0.45 um</v>
      </c>
      <c r="C391" s="24" t="s">
        <v>94</v>
      </c>
      <c r="D391" s="46" t="s">
        <v>143</v>
      </c>
      <c r="E391" s="85">
        <v>43236</v>
      </c>
      <c r="F391" s="101" t="str">
        <f>IFERROR(VLOOKUP($C391,'Product Master'!B:G,3,),"-")</f>
        <v>Pack</v>
      </c>
      <c r="G391" s="111" t="str">
        <f>IFERROR(VLOOKUP($C391,'Product Master'!B:G,4,),"-")</f>
        <v>1 No</v>
      </c>
      <c r="H391" s="24">
        <v>30</v>
      </c>
      <c r="I391" s="102" t="str">
        <f>IFERROR(VLOOKUP(D391,Inward!F:J,5,),"-")</f>
        <v>NA</v>
      </c>
      <c r="K391" s="85" t="s">
        <v>256</v>
      </c>
      <c r="M391" s="86" t="s">
        <v>230</v>
      </c>
      <c r="N391" s="86" t="s">
        <v>312</v>
      </c>
      <c r="O391" s="112" t="str">
        <f>IFERROR(VLOOKUP(Table2[[#This Row],[Lot No]],Inward!F:F,1,FALSE),"Lot Not Matching")</f>
        <v>/0000309053</v>
      </c>
    </row>
    <row r="392" spans="1:15">
      <c r="A392" s="99">
        <v>391</v>
      </c>
      <c r="B392" s="100" t="str">
        <f>IFERROR(VLOOKUP(C392,'Product Master'!B:G,2,),"Enter Data in Product Master")</f>
        <v>Purelink Genomic DNA mini kit</v>
      </c>
      <c r="C392" s="86" t="s">
        <v>74</v>
      </c>
      <c r="D392" s="86">
        <v>1937449</v>
      </c>
      <c r="E392" s="85">
        <v>43236</v>
      </c>
      <c r="F392" s="101" t="str">
        <f>IFERROR(VLOOKUP($C392,'Product Master'!B:G,3,),"-")</f>
        <v>Kit</v>
      </c>
      <c r="G392" s="111" t="str">
        <f>IFERROR(VLOOKUP($C392,'Product Master'!B:G,4,),"-")</f>
        <v>250 Rxns</v>
      </c>
      <c r="H392" s="24">
        <v>1</v>
      </c>
      <c r="I392" s="102" t="str">
        <f>IFERROR(VLOOKUP(D392,Inward!F:J,5,),"-")</f>
        <v>NA</v>
      </c>
      <c r="J392" s="85" t="s">
        <v>2302</v>
      </c>
      <c r="K392" s="85" t="s">
        <v>299</v>
      </c>
      <c r="M392" s="86" t="s">
        <v>230</v>
      </c>
      <c r="N392" s="86" t="s">
        <v>2350</v>
      </c>
      <c r="O392" s="112">
        <f>IFERROR(VLOOKUP(Table2[[#This Row],[Lot No]],Inward!F:F,1,FALSE),"Lot Not Matching")</f>
        <v>1937449</v>
      </c>
    </row>
    <row r="393" spans="1:15" ht="30">
      <c r="A393" s="99">
        <v>392</v>
      </c>
      <c r="B393" s="100" t="str">
        <f>IFERROR(VLOOKUP(C393,'Product Master'!B:G,2,),"Enter Data in Product Master")</f>
        <v xml:space="preserve">Ion Xpress plus fragment library kit </v>
      </c>
      <c r="C393" s="24">
        <v>4471269</v>
      </c>
      <c r="D393" s="46" t="s">
        <v>47</v>
      </c>
      <c r="E393" s="85">
        <v>43236</v>
      </c>
      <c r="F393" s="101" t="str">
        <f>IFERROR(VLOOKUP($C393,'Product Master'!B:G,3,),"-")</f>
        <v>-</v>
      </c>
      <c r="G393" s="111" t="str">
        <f>IFERROR(VLOOKUP($C393,'Product Master'!B:G,4,),"-")</f>
        <v>10 Rxns</v>
      </c>
      <c r="H393" s="24">
        <v>1</v>
      </c>
      <c r="I393" s="102" t="str">
        <f>IFERROR(VLOOKUP(D393,Inward!F:J,5,),"-")</f>
        <v>NA</v>
      </c>
      <c r="J393" s="85" t="s">
        <v>2303</v>
      </c>
      <c r="K393" s="85" t="s">
        <v>2340</v>
      </c>
      <c r="M393" s="86" t="s">
        <v>230</v>
      </c>
      <c r="N393" s="86" t="s">
        <v>254</v>
      </c>
      <c r="O393" s="112" t="str">
        <f>IFERROR(VLOOKUP(Table2[[#This Row],[Lot No]],Inward!F:F,1,FALSE),"Lot Not Matching")</f>
        <v>-</v>
      </c>
    </row>
    <row r="394" spans="1:15" ht="30">
      <c r="A394" s="99">
        <v>393</v>
      </c>
      <c r="B394" s="100" t="str">
        <f>IFERROR(VLOOKUP(C394,'Product Master'!B:G,2,),"Enter Data in Product Master")</f>
        <v>i. Ion plus Fragment library kit</v>
      </c>
      <c r="C394" s="24">
        <v>4471252</v>
      </c>
      <c r="D394" s="46">
        <v>117390</v>
      </c>
      <c r="E394" s="85">
        <v>43236</v>
      </c>
      <c r="F394" s="101" t="str">
        <f>IFERROR(VLOOKUP($C394,'Product Master'!B:G,3,),"-")</f>
        <v>-</v>
      </c>
      <c r="G394" s="111" t="str">
        <f>IFERROR(VLOOKUP($C394,'Product Master'!B:G,4,),"-")</f>
        <v>10 Rxns</v>
      </c>
      <c r="H394" s="24">
        <v>1</v>
      </c>
      <c r="I394" s="102" t="str">
        <f>IFERROR(VLOOKUP(D394,Inward!F:J,5,),"-")</f>
        <v>-</v>
      </c>
      <c r="J394" s="85" t="s">
        <v>2303</v>
      </c>
      <c r="K394" s="85" t="s">
        <v>2340</v>
      </c>
      <c r="M394" s="86" t="s">
        <v>230</v>
      </c>
      <c r="N394" s="86" t="s">
        <v>254</v>
      </c>
      <c r="O394" s="112" t="str">
        <f>IFERROR(VLOOKUP(Table2[[#This Row],[Lot No]],Inward!F:F,1,FALSE),"Lot Not Matching")</f>
        <v>Lot Not Matching</v>
      </c>
    </row>
    <row r="395" spans="1:15" ht="30">
      <c r="A395" s="99">
        <v>394</v>
      </c>
      <c r="B395" s="100" t="str">
        <f>IFERROR(VLOOKUP(C395,'Product Master'!B:G,2,),"Enter Data in Product Master")</f>
        <v>ii. Ion shear plus reagents kit</v>
      </c>
      <c r="C395" s="24">
        <v>4471248</v>
      </c>
      <c r="D395" s="46">
        <v>1761813</v>
      </c>
      <c r="E395" s="85">
        <v>43236</v>
      </c>
      <c r="F395" s="101" t="str">
        <f>IFERROR(VLOOKUP($C395,'Product Master'!B:G,3,),"-")</f>
        <v>-</v>
      </c>
      <c r="G395" s="111" t="str">
        <f>IFERROR(VLOOKUP($C395,'Product Master'!B:G,4,),"-")</f>
        <v>20 Rxns</v>
      </c>
      <c r="H395" s="24">
        <v>1</v>
      </c>
      <c r="I395" s="102" t="str">
        <f>IFERROR(VLOOKUP(D395,Inward!F:J,5,),"-")</f>
        <v>-</v>
      </c>
      <c r="J395" s="85" t="s">
        <v>2303</v>
      </c>
      <c r="K395" s="85" t="s">
        <v>2340</v>
      </c>
      <c r="M395" s="86" t="s">
        <v>230</v>
      </c>
      <c r="N395" s="86" t="s">
        <v>254</v>
      </c>
      <c r="O395" s="112" t="str">
        <f>IFERROR(VLOOKUP(Table2[[#This Row],[Lot No]],Inward!F:F,1,FALSE),"Lot Not Matching")</f>
        <v>Lot Not Matching</v>
      </c>
    </row>
    <row r="396" spans="1:15">
      <c r="A396" s="99">
        <v>395</v>
      </c>
      <c r="B396" s="100" t="str">
        <f>IFERROR(VLOOKUP(C396,'Product Master'!B:G,2,),"Enter Data in Product Master")</f>
        <v xml:space="preserve">Ion Ampliseq Library kit plus </v>
      </c>
      <c r="C396" s="86" t="s">
        <v>756</v>
      </c>
      <c r="D396" s="86">
        <v>1916035</v>
      </c>
      <c r="E396" s="85">
        <v>43236</v>
      </c>
      <c r="F396" s="101" t="str">
        <f>IFERROR(VLOOKUP($C396,'Product Master'!B:G,3,),"-")</f>
        <v>-</v>
      </c>
      <c r="G396" s="111" t="str">
        <f>IFERROR(VLOOKUP($C396,'Product Master'!B:G,4,),"-")</f>
        <v>96 Rxns</v>
      </c>
      <c r="H396" s="24">
        <v>1</v>
      </c>
      <c r="I396" s="102">
        <f>IFERROR(VLOOKUP(D396,Inward!F:J,5,),"-")</f>
        <v>43373</v>
      </c>
      <c r="K396" s="85" t="s">
        <v>277</v>
      </c>
      <c r="M396" s="86" t="s">
        <v>230</v>
      </c>
      <c r="N396" s="86" t="s">
        <v>264</v>
      </c>
      <c r="O396" s="112">
        <f>IFERROR(VLOOKUP(Table2[[#This Row],[Lot No]],Inward!F:F,1,FALSE),"Lot Not Matching")</f>
        <v>1916035</v>
      </c>
    </row>
    <row r="397" spans="1:15">
      <c r="A397" s="99">
        <v>396</v>
      </c>
      <c r="B397" s="100" t="str">
        <f>IFERROR(VLOOKUP(C397,'Product Master'!B:G,2,),"Enter Data in Product Master")</f>
        <v>PAN Cytokeratin AE1/AE3</v>
      </c>
      <c r="C397" s="86" t="s">
        <v>1168</v>
      </c>
      <c r="D397" s="86">
        <v>112917</v>
      </c>
      <c r="E397" s="85">
        <v>43236</v>
      </c>
      <c r="F397" s="101" t="str">
        <f>IFERROR(VLOOKUP($C397,'Product Master'!B:G,3,),"-")</f>
        <v>-</v>
      </c>
      <c r="G397" s="111" t="str">
        <f>IFERROR(VLOOKUP($C397,'Product Master'!B:G,4,),"-")</f>
        <v>6 ml</v>
      </c>
      <c r="H397" s="24">
        <v>1</v>
      </c>
      <c r="I397" s="102">
        <f>IFERROR(VLOOKUP(D397,Inward!F:J,5,),"-")</f>
        <v>43770</v>
      </c>
      <c r="K397" s="85" t="s">
        <v>2329</v>
      </c>
      <c r="M397" s="86" t="s">
        <v>230</v>
      </c>
      <c r="N397" s="86" t="s">
        <v>274</v>
      </c>
      <c r="O397" s="112">
        <f>IFERROR(VLOOKUP(Table2[[#This Row],[Lot No]],Inward!F:F,1,FALSE),"Lot Not Matching")</f>
        <v>112917</v>
      </c>
    </row>
    <row r="398" spans="1:15">
      <c r="A398" s="99">
        <v>397</v>
      </c>
      <c r="B398" s="100" t="str">
        <f>IFERROR(VLOOKUP(C398,'Product Master'!B:G,2,),"Enter Data in Product Master")</f>
        <v>PAN Cancer CFTNA</v>
      </c>
      <c r="C398" s="86" t="s">
        <v>760</v>
      </c>
      <c r="D398" s="86">
        <v>1954718</v>
      </c>
      <c r="E398" s="85">
        <v>43237</v>
      </c>
      <c r="F398" s="101" t="str">
        <f>IFERROR(VLOOKUP($C398,'Product Master'!B:G,3,),"-")</f>
        <v>-</v>
      </c>
      <c r="G398" s="111" t="str">
        <f>IFERROR(VLOOKUP($C398,'Product Master'!B:G,4,),"-")</f>
        <v>8 Rxns</v>
      </c>
      <c r="H398" s="24">
        <v>25</v>
      </c>
      <c r="I398" s="102">
        <f>IFERROR(VLOOKUP(D398,Inward!F:J,5,),"-")</f>
        <v>43860</v>
      </c>
      <c r="K398" s="85" t="s">
        <v>256</v>
      </c>
      <c r="M398" s="86" t="s">
        <v>230</v>
      </c>
      <c r="N398" s="86" t="s">
        <v>2348</v>
      </c>
      <c r="O398" s="112">
        <f>IFERROR(VLOOKUP(Table2[[#This Row],[Lot No]],Inward!F:F,1,FALSE),"Lot Not Matching")</f>
        <v>1954718</v>
      </c>
    </row>
    <row r="399" spans="1:15" ht="30">
      <c r="A399" s="99">
        <v>398</v>
      </c>
      <c r="B399" s="100" t="str">
        <f>IFERROR(VLOOKUP(C399,'Product Master'!B:G,2,),"Enter Data in Product Master")</f>
        <v>Fetal Bovine serum</v>
      </c>
      <c r="C399" s="86" t="s">
        <v>51</v>
      </c>
      <c r="D399" s="86" t="s">
        <v>125</v>
      </c>
      <c r="E399" s="85">
        <v>43237</v>
      </c>
      <c r="F399" s="101" t="str">
        <f>IFERROR(VLOOKUP($C399,'Product Master'!B:G,3,),"-")</f>
        <v>Bottle</v>
      </c>
      <c r="G399" s="111" t="str">
        <f>IFERROR(VLOOKUP($C399,'Product Master'!B:G,4,),"-")</f>
        <v>100 ml</v>
      </c>
      <c r="H399" s="24">
        <v>2</v>
      </c>
      <c r="I399" s="102">
        <f>IFERROR(VLOOKUP(D399,Inward!F:J,5,),"-")</f>
        <v>44440</v>
      </c>
      <c r="K399" s="85" t="s">
        <v>2328</v>
      </c>
      <c r="M399" s="86" t="s">
        <v>230</v>
      </c>
      <c r="N399" s="86" t="s">
        <v>2351</v>
      </c>
      <c r="O399" s="112" t="str">
        <f>IFERROR(VLOOKUP(Table2[[#This Row],[Lot No]],Inward!F:F,1,FALSE),"Lot Not Matching")</f>
        <v>/0000319768</v>
      </c>
    </row>
    <row r="400" spans="1:15" ht="30">
      <c r="A400" s="99">
        <v>399</v>
      </c>
      <c r="B400" s="100" t="str">
        <f>IFERROR(VLOOKUP(C400,'Product Master'!B:G,2,),"Enter Data in Product Master")</f>
        <v>Dulbecco's Modified eagle medium</v>
      </c>
      <c r="C400" s="86" t="s">
        <v>54</v>
      </c>
      <c r="D400" s="86" t="s">
        <v>2193</v>
      </c>
      <c r="E400" s="85">
        <v>43237</v>
      </c>
      <c r="F400" s="101" t="str">
        <f>IFERROR(VLOOKUP($C400,'Product Master'!B:G,3,),"-")</f>
        <v>Pack</v>
      </c>
      <c r="G400" s="111" t="str">
        <f>IFERROR(VLOOKUP($C400,'Product Master'!B:G,4,),"-")</f>
        <v>100 ml*5</v>
      </c>
      <c r="H400" s="24">
        <v>1</v>
      </c>
      <c r="I400" s="102" t="str">
        <f>IFERROR(VLOOKUP(D400,Inward!F:J,5,),"-")</f>
        <v>-</v>
      </c>
      <c r="K400" s="85" t="s">
        <v>2328</v>
      </c>
      <c r="M400" s="86" t="s">
        <v>230</v>
      </c>
      <c r="N400" s="86" t="s">
        <v>2351</v>
      </c>
      <c r="O400" s="112" t="str">
        <f>IFERROR(VLOOKUP(Table2[[#This Row],[Lot No]],Inward!F:F,1,FALSE),"Lot Not Matching")</f>
        <v>Lot Not Matching</v>
      </c>
    </row>
    <row r="401" spans="1:15" ht="30">
      <c r="A401" s="99">
        <v>400</v>
      </c>
      <c r="B401" s="100" t="str">
        <f>IFERROR(VLOOKUP(C401,'Product Master'!B:G,2,),"Enter Data in Product Master")</f>
        <v>Tissue Culture flask 25 cm2</v>
      </c>
      <c r="C401" s="86">
        <v>950040</v>
      </c>
      <c r="D401" s="86" t="s">
        <v>2240</v>
      </c>
      <c r="E401" s="85">
        <v>43237</v>
      </c>
      <c r="F401" s="101" t="str">
        <f>IFERROR(VLOOKUP($C401,'Product Master'!B:G,3,),"-")</f>
        <v>Box</v>
      </c>
      <c r="G401" s="111" t="str">
        <f>IFERROR(VLOOKUP($C401,'Product Master'!B:G,4,),"-")</f>
        <v>200 /Case</v>
      </c>
      <c r="H401" s="24">
        <v>1</v>
      </c>
      <c r="I401" s="102" t="str">
        <f>IFERROR(VLOOKUP(D401,Inward!F:J,5,),"-")</f>
        <v>-</v>
      </c>
      <c r="K401" s="85" t="s">
        <v>2328</v>
      </c>
      <c r="M401" s="86" t="s">
        <v>230</v>
      </c>
      <c r="N401" s="86" t="s">
        <v>2351</v>
      </c>
      <c r="O401" s="112" t="str">
        <f>IFERROR(VLOOKUP(Table2[[#This Row],[Lot No]],Inward!F:F,1,FALSE),"Lot Not Matching")</f>
        <v>Lot Not Matching</v>
      </c>
    </row>
    <row r="402" spans="1:15" ht="30">
      <c r="A402" s="99">
        <v>401</v>
      </c>
      <c r="B402" s="100" t="str">
        <f>IFERROR(VLOOKUP(C402,'Product Master'!B:G,2,),"Enter Data in Product Master")</f>
        <v>RPMI 1640 With phenol red</v>
      </c>
      <c r="C402" s="86" t="s">
        <v>2142</v>
      </c>
      <c r="D402" s="86" t="s">
        <v>2241</v>
      </c>
      <c r="E402" s="85">
        <v>43237</v>
      </c>
      <c r="F402" s="101" t="str">
        <f>IFERROR(VLOOKUP($C402,'Product Master'!B:G,3,),"-")</f>
        <v>-</v>
      </c>
      <c r="G402" s="111">
        <f>IFERROR(VLOOKUP($C402,'Product Master'!B:G,4,),"-")</f>
        <v>0</v>
      </c>
      <c r="H402" s="24">
        <v>1</v>
      </c>
      <c r="I402" s="102" t="str">
        <f>IFERROR(VLOOKUP(D402,Inward!F:J,5,),"-")</f>
        <v>-</v>
      </c>
      <c r="K402" s="85" t="s">
        <v>2328</v>
      </c>
      <c r="M402" s="86" t="s">
        <v>230</v>
      </c>
      <c r="N402" s="86" t="s">
        <v>2351</v>
      </c>
      <c r="O402" s="112" t="str">
        <f>IFERROR(VLOOKUP(Table2[[#This Row],[Lot No]],Inward!F:F,1,FALSE),"Lot Not Matching")</f>
        <v>Lot Not Matching</v>
      </c>
    </row>
    <row r="403" spans="1:15" ht="30">
      <c r="A403" s="99">
        <v>402</v>
      </c>
      <c r="B403" s="100" t="str">
        <f>IFERROR(VLOOKUP(C403,'Product Master'!B:G,2,),"Enter Data in Product Master")</f>
        <v>Dimethyl Sulphoxide DMSO (Himedia)</v>
      </c>
      <c r="C403" s="86" t="s">
        <v>96</v>
      </c>
      <c r="D403" s="86" t="s">
        <v>2242</v>
      </c>
      <c r="E403" s="85">
        <v>43237</v>
      </c>
      <c r="F403" s="101" t="str">
        <f>IFERROR(VLOOKUP($C403,'Product Master'!B:G,3,),"-")</f>
        <v>Bottle</v>
      </c>
      <c r="G403" s="111" t="str">
        <f>IFERROR(VLOOKUP($C403,'Product Master'!B:G,4,),"-")</f>
        <v>250 ml</v>
      </c>
      <c r="H403" s="24">
        <v>1</v>
      </c>
      <c r="I403" s="102" t="str">
        <f>IFERROR(VLOOKUP(D403,Inward!F:J,5,),"-")</f>
        <v>-</v>
      </c>
      <c r="K403" s="85" t="s">
        <v>2328</v>
      </c>
      <c r="M403" s="86" t="s">
        <v>230</v>
      </c>
      <c r="N403" s="86" t="s">
        <v>2351</v>
      </c>
      <c r="O403" s="112" t="str">
        <f>IFERROR(VLOOKUP(Table2[[#This Row],[Lot No]],Inward!F:F,1,FALSE),"Lot Not Matching")</f>
        <v>Lot Not Matching</v>
      </c>
    </row>
    <row r="404" spans="1:15">
      <c r="A404" s="99">
        <v>403</v>
      </c>
      <c r="B404" s="100" t="str">
        <f>IFERROR(VLOOKUP(C404,'Product Master'!B:G,2,),"Enter Data in Product Master")</f>
        <v>BCL-6 Antibody</v>
      </c>
      <c r="C404" s="86" t="s">
        <v>852</v>
      </c>
      <c r="D404" s="86" t="s">
        <v>1292</v>
      </c>
      <c r="E404" s="85">
        <v>43237</v>
      </c>
      <c r="F404" s="101" t="str">
        <f>IFERROR(VLOOKUP($C404,'Product Master'!B:G,3,),"-")</f>
        <v>-</v>
      </c>
      <c r="G404" s="111" t="str">
        <f>IFERROR(VLOOKUP($C404,'Product Master'!B:G,4,),"-")</f>
        <v>0.1 ml</v>
      </c>
      <c r="H404" s="24">
        <v>1</v>
      </c>
      <c r="I404" s="102">
        <f>IFERROR(VLOOKUP(D404,Inward!F:J,5,),"-")</f>
        <v>43739</v>
      </c>
      <c r="K404" s="85" t="s">
        <v>2329</v>
      </c>
      <c r="M404" s="86" t="s">
        <v>230</v>
      </c>
      <c r="N404" s="86" t="s">
        <v>274</v>
      </c>
      <c r="O404" s="112" t="str">
        <f>IFERROR(VLOOKUP(Table2[[#This Row],[Lot No]],Inward!F:F,1,FALSE),"Lot Not Matching")</f>
        <v>/071817</v>
      </c>
    </row>
    <row r="405" spans="1:15">
      <c r="A405" s="99">
        <v>404</v>
      </c>
      <c r="B405" s="100" t="str">
        <f>IFERROR(VLOOKUP(C405,'Product Master'!B:G,2,),"Enter Data in Product Master")</f>
        <v>EGFR Antibody</v>
      </c>
      <c r="C405" s="86" t="s">
        <v>832</v>
      </c>
      <c r="D405" s="86" t="s">
        <v>1294</v>
      </c>
      <c r="E405" s="85">
        <v>43237</v>
      </c>
      <c r="F405" s="101" t="str">
        <f>IFERROR(VLOOKUP($C405,'Product Master'!B:G,3,),"-")</f>
        <v>-</v>
      </c>
      <c r="G405" s="111" t="str">
        <f>IFERROR(VLOOKUP($C405,'Product Master'!B:G,4,),"-")</f>
        <v>0.1 ml</v>
      </c>
      <c r="H405" s="24">
        <v>1</v>
      </c>
      <c r="I405" s="102">
        <f>IFERROR(VLOOKUP(D405,Inward!F:J,5,),"-")</f>
        <v>43617</v>
      </c>
      <c r="K405" s="85" t="s">
        <v>2329</v>
      </c>
      <c r="M405" s="86" t="s">
        <v>230</v>
      </c>
      <c r="N405" s="86" t="s">
        <v>274</v>
      </c>
      <c r="O405" s="112" t="str">
        <f>IFERROR(VLOOKUP(Table2[[#This Row],[Lot No]],Inward!F:F,1,FALSE),"Lot Not Matching")</f>
        <v>/011118</v>
      </c>
    </row>
    <row r="406" spans="1:15">
      <c r="A406" s="99">
        <v>405</v>
      </c>
      <c r="B406" s="100" t="str">
        <f>IFERROR(VLOOKUP(C406,'Product Master'!B:G,2,),"Enter Data in Product Master")</f>
        <v>MSH2 Antibody</v>
      </c>
      <c r="C406" s="86" t="s">
        <v>840</v>
      </c>
      <c r="D406" s="86" t="s">
        <v>1297</v>
      </c>
      <c r="E406" s="85">
        <v>43237</v>
      </c>
      <c r="F406" s="101" t="str">
        <f>IFERROR(VLOOKUP($C406,'Product Master'!B:G,3,),"-")</f>
        <v>-</v>
      </c>
      <c r="G406" s="111" t="str">
        <f>IFERROR(VLOOKUP($C406,'Product Master'!B:G,4,),"-")</f>
        <v>0.1 ml</v>
      </c>
      <c r="H406" s="24">
        <v>1</v>
      </c>
      <c r="I406" s="102">
        <f>IFERROR(VLOOKUP(D406,Inward!F:J,5,),"-")</f>
        <v>43770</v>
      </c>
      <c r="K406" s="85" t="s">
        <v>2329</v>
      </c>
      <c r="M406" s="86" t="s">
        <v>230</v>
      </c>
      <c r="N406" s="86" t="s">
        <v>274</v>
      </c>
      <c r="O406" s="112" t="str">
        <f>IFERROR(VLOOKUP(Table2[[#This Row],[Lot No]],Inward!F:F,1,FALSE),"Lot Not Matching")</f>
        <v>/012518</v>
      </c>
    </row>
    <row r="407" spans="1:15" ht="30">
      <c r="A407" s="99">
        <v>406</v>
      </c>
      <c r="B407" s="100" t="str">
        <f>IFERROR(VLOOKUP(C407,'Product Master'!B:G,2,),"Enter Data in Product Master")</f>
        <v>Polyclonal rabbit anti-human CD117</v>
      </c>
      <c r="C407" s="86" t="s">
        <v>762</v>
      </c>
      <c r="D407" s="86">
        <v>10133133</v>
      </c>
      <c r="E407" s="85">
        <v>43237</v>
      </c>
      <c r="F407" s="101" t="str">
        <f>IFERROR(VLOOKUP($C407,'Product Master'!B:G,3,),"-")</f>
        <v>-</v>
      </c>
      <c r="G407" s="111" t="str">
        <f>IFERROR(VLOOKUP($C407,'Product Master'!B:G,4,),"-")</f>
        <v>0.2 ml</v>
      </c>
      <c r="H407" s="24">
        <v>1</v>
      </c>
      <c r="I407" s="102">
        <f>IFERROR(VLOOKUP(D407,Inward!F:J,5,),"-")</f>
        <v>43770</v>
      </c>
      <c r="K407" s="85" t="s">
        <v>2329</v>
      </c>
      <c r="M407" s="86" t="s">
        <v>230</v>
      </c>
      <c r="N407" s="86" t="s">
        <v>274</v>
      </c>
      <c r="O407" s="112">
        <f>IFERROR(VLOOKUP(Table2[[#This Row],[Lot No]],Inward!F:F,1,FALSE),"Lot Not Matching")</f>
        <v>10133133</v>
      </c>
    </row>
    <row r="408" spans="1:15" ht="30">
      <c r="A408" s="99">
        <v>407</v>
      </c>
      <c r="B408" s="100" t="str">
        <f>IFERROR(VLOOKUP(C408,'Product Master'!B:G,2,),"Enter Data in Product Master")</f>
        <v>CA 19-9</v>
      </c>
      <c r="C408" s="86" t="s">
        <v>1125</v>
      </c>
      <c r="D408" s="86" t="s">
        <v>1331</v>
      </c>
      <c r="E408" s="85">
        <v>43237</v>
      </c>
      <c r="F408" s="101" t="str">
        <f>IFERROR(VLOOKUP($C408,'Product Master'!B:G,3,),"-")</f>
        <v>-</v>
      </c>
      <c r="G408" s="111" t="str">
        <f>IFERROR(VLOOKUP($C408,'Product Master'!B:G,4,),"-")</f>
        <v>3 ml</v>
      </c>
      <c r="H408" s="24">
        <v>1</v>
      </c>
      <c r="I408" s="102">
        <f>IFERROR(VLOOKUP(D408,Inward!F:J,5,),"-")</f>
        <v>43617</v>
      </c>
      <c r="K408" s="85" t="s">
        <v>2329</v>
      </c>
      <c r="M408" s="86" t="s">
        <v>230</v>
      </c>
      <c r="N408" s="86" t="s">
        <v>274</v>
      </c>
      <c r="O408" s="112" t="str">
        <f>IFERROR(VLOOKUP(Table2[[#This Row],[Lot No]],Inward!F:F,1,FALSE),"Lot Not Matching")</f>
        <v>/06980003</v>
      </c>
    </row>
    <row r="409" spans="1:15">
      <c r="A409" s="99">
        <v>408</v>
      </c>
      <c r="B409" s="100" t="str">
        <f>IFERROR(VLOOKUP(C409,'Product Master'!B:G,2,),"Enter Data in Product Master")</f>
        <v>TTF1 Antibody</v>
      </c>
      <c r="C409" s="86" t="s">
        <v>787</v>
      </c>
      <c r="D409" s="86" t="s">
        <v>1388</v>
      </c>
      <c r="E409" s="85">
        <v>43237</v>
      </c>
      <c r="F409" s="101" t="str">
        <f>IFERROR(VLOOKUP($C409,'Product Master'!B:G,3,),"-")</f>
        <v>-</v>
      </c>
      <c r="G409" s="111" t="str">
        <f>IFERROR(VLOOKUP($C409,'Product Master'!B:G,4,),"-")</f>
        <v>6 ml</v>
      </c>
      <c r="H409" s="24">
        <v>1</v>
      </c>
      <c r="I409" s="102">
        <f>IFERROR(VLOOKUP(D409,Inward!F:J,5,),"-")</f>
        <v>43647</v>
      </c>
      <c r="K409" s="85" t="s">
        <v>2329</v>
      </c>
      <c r="M409" s="86" t="s">
        <v>230</v>
      </c>
      <c r="N409" s="86" t="s">
        <v>274</v>
      </c>
      <c r="O409" s="112" t="str">
        <f>IFERROR(VLOOKUP(Table2[[#This Row],[Lot No]],Inward!F:F,1,FALSE),"Lot Not Matching")</f>
        <v>/072017</v>
      </c>
    </row>
    <row r="410" spans="1:15">
      <c r="A410" s="99">
        <v>409</v>
      </c>
      <c r="B410" s="100" t="str">
        <f>IFERROR(VLOOKUP(C410,'Product Master'!B:G,2,),"Enter Data in Product Master")</f>
        <v>Bcl-2 Antibody</v>
      </c>
      <c r="C410" s="86" t="s">
        <v>1166</v>
      </c>
      <c r="D410" s="86" t="s">
        <v>1291</v>
      </c>
      <c r="E410" s="85">
        <v>43237</v>
      </c>
      <c r="F410" s="101" t="str">
        <f>IFERROR(VLOOKUP($C410,'Product Master'!B:G,3,),"-")</f>
        <v>-</v>
      </c>
      <c r="G410" s="111" t="str">
        <f>IFERROR(VLOOKUP($C410,'Product Master'!B:G,4,),"-")</f>
        <v>6 ml</v>
      </c>
      <c r="H410" s="24">
        <v>1</v>
      </c>
      <c r="I410" s="102">
        <f>IFERROR(VLOOKUP(D410,Inward!F:J,5,),"-")</f>
        <v>43617</v>
      </c>
      <c r="K410" s="85" t="s">
        <v>2329</v>
      </c>
      <c r="M410" s="86" t="s">
        <v>230</v>
      </c>
      <c r="N410" s="86" t="s">
        <v>274</v>
      </c>
      <c r="O410" s="112" t="str">
        <f>IFERROR(VLOOKUP(Table2[[#This Row],[Lot No]],Inward!F:F,1,FALSE),"Lot Not Matching")</f>
        <v>/022018</v>
      </c>
    </row>
    <row r="411" spans="1:15">
      <c r="A411" s="99">
        <v>410</v>
      </c>
      <c r="B411" s="100" t="str">
        <f>IFERROR(VLOOKUP(C411,'Product Master'!B:G,2,),"Enter Data in Product Master")</f>
        <v>Thyroglobulin Cocktail</v>
      </c>
      <c r="C411" s="86" t="s">
        <v>1170</v>
      </c>
      <c r="D411" s="86">
        <v>111717</v>
      </c>
      <c r="E411" s="85">
        <v>43237</v>
      </c>
      <c r="F411" s="101" t="str">
        <f>IFERROR(VLOOKUP($C411,'Product Master'!B:G,3,),"-")</f>
        <v>-</v>
      </c>
      <c r="G411" s="111" t="str">
        <f>IFERROR(VLOOKUP($C411,'Product Master'!B:G,4,),"-")</f>
        <v>6 ml</v>
      </c>
      <c r="H411" s="24">
        <v>1</v>
      </c>
      <c r="I411" s="102">
        <f>IFERROR(VLOOKUP(D411,Inward!F:J,5,),"-")</f>
        <v>43770</v>
      </c>
      <c r="K411" s="85" t="s">
        <v>2329</v>
      </c>
      <c r="M411" s="86" t="s">
        <v>230</v>
      </c>
      <c r="N411" s="86" t="s">
        <v>274</v>
      </c>
      <c r="O411" s="112">
        <f>IFERROR(VLOOKUP(Table2[[#This Row],[Lot No]],Inward!F:F,1,FALSE),"Lot Not Matching")</f>
        <v>111717</v>
      </c>
    </row>
    <row r="412" spans="1:15">
      <c r="A412" s="99">
        <v>411</v>
      </c>
      <c r="B412" s="100" t="str">
        <f>IFERROR(VLOOKUP(C412,'Product Master'!B:G,2,),"Enter Data in Product Master")</f>
        <v>CA125 Antibody</v>
      </c>
      <c r="C412" s="86" t="s">
        <v>1181</v>
      </c>
      <c r="D412" s="86" t="s">
        <v>1390</v>
      </c>
      <c r="E412" s="85">
        <v>43237</v>
      </c>
      <c r="F412" s="101" t="str">
        <f>IFERROR(VLOOKUP($C412,'Product Master'!B:G,3,),"-")</f>
        <v>-</v>
      </c>
      <c r="G412" s="111" t="str">
        <f>IFERROR(VLOOKUP($C412,'Product Master'!B:G,4,),"-")</f>
        <v>6 ml</v>
      </c>
      <c r="H412" s="24">
        <v>1</v>
      </c>
      <c r="I412" s="102">
        <f>IFERROR(VLOOKUP(D412,Inward!F:J,5,),"-")</f>
        <v>43709</v>
      </c>
      <c r="K412" s="85" t="s">
        <v>2329</v>
      </c>
      <c r="M412" s="86" t="s">
        <v>230</v>
      </c>
      <c r="N412" s="86" t="s">
        <v>274</v>
      </c>
      <c r="O412" s="112" t="str">
        <f>IFERROR(VLOOKUP(Table2[[#This Row],[Lot No]],Inward!F:F,1,FALSE),"Lot Not Matching")</f>
        <v>/091117</v>
      </c>
    </row>
    <row r="413" spans="1:15" ht="30">
      <c r="A413" s="99">
        <v>412</v>
      </c>
      <c r="B413" s="100" t="str">
        <f>IFERROR(VLOOKUP(C413,'Product Master'!B:G,2,),"Enter Data in Product Master")</f>
        <v>EDTA tube 6 ml</v>
      </c>
      <c r="C413" s="86">
        <v>367863</v>
      </c>
      <c r="D413" s="86">
        <v>7080985</v>
      </c>
      <c r="E413" s="85">
        <v>43237</v>
      </c>
      <c r="F413" s="101" t="str">
        <f>IFERROR(VLOOKUP($C413,'Product Master'!B:G,3,),"-")</f>
        <v>Pack</v>
      </c>
      <c r="G413" s="111" t="str">
        <f>IFERROR(VLOOKUP($C413,'Product Master'!B:G,4,),"-")</f>
        <v>100 Tubes</v>
      </c>
      <c r="H413" s="24">
        <v>5</v>
      </c>
      <c r="I413" s="102" t="str">
        <f>IFERROR(VLOOKUP(D413,Inward!F:J,5,),"-")</f>
        <v>-</v>
      </c>
      <c r="K413" s="85" t="s">
        <v>2327</v>
      </c>
      <c r="M413" s="86" t="s">
        <v>230</v>
      </c>
      <c r="N413" s="86" t="s">
        <v>260</v>
      </c>
      <c r="O413" s="112" t="str">
        <f>IFERROR(VLOOKUP(Table2[[#This Row],[Lot No]],Inward!F:F,1,FALSE),"Lot Not Matching")</f>
        <v>Lot Not Matching</v>
      </c>
    </row>
    <row r="414" spans="1:15" ht="30">
      <c r="A414" s="99">
        <v>413</v>
      </c>
      <c r="B414" s="100" t="str">
        <f>IFERROR(VLOOKUP(C414,'Product Master'!B:G,2,),"Enter Data in Product Master")</f>
        <v>EDTA tube 5 ml</v>
      </c>
      <c r="C414" s="86">
        <v>367861</v>
      </c>
      <c r="D414" s="86">
        <v>7034521</v>
      </c>
      <c r="E414" s="85">
        <v>43237</v>
      </c>
      <c r="F414" s="101" t="str">
        <f>IFERROR(VLOOKUP($C414,'Product Master'!B:G,3,),"-")</f>
        <v>Pack</v>
      </c>
      <c r="G414" s="111" t="str">
        <f>IFERROR(VLOOKUP($C414,'Product Master'!B:G,4,),"-")</f>
        <v>100 Tubes</v>
      </c>
      <c r="H414" s="24">
        <v>1</v>
      </c>
      <c r="I414" s="102" t="str">
        <f>IFERROR(VLOOKUP(D414,Inward!F:J,5,),"-")</f>
        <v>-</v>
      </c>
      <c r="K414" s="85" t="s">
        <v>2327</v>
      </c>
      <c r="M414" s="86" t="s">
        <v>230</v>
      </c>
      <c r="N414" s="86" t="s">
        <v>260</v>
      </c>
      <c r="O414" s="112" t="str">
        <f>IFERROR(VLOOKUP(Table2[[#This Row],[Lot No]],Inward!F:F,1,FALSE),"Lot Not Matching")</f>
        <v>Lot Not Matching</v>
      </c>
    </row>
    <row r="415" spans="1:15">
      <c r="A415" s="99">
        <v>414</v>
      </c>
      <c r="B415" s="100" t="str">
        <f>IFERROR(VLOOKUP(C415,'Product Master'!B:G,2,),"Enter Data in Product Master")</f>
        <v>SST Blood collection tubes</v>
      </c>
      <c r="C415" s="86">
        <v>367954</v>
      </c>
      <c r="D415" s="86">
        <v>7254912</v>
      </c>
      <c r="E415" s="85">
        <v>43237</v>
      </c>
      <c r="F415" s="101" t="str">
        <f>IFERROR(VLOOKUP($C415,'Product Master'!B:G,3,),"-")</f>
        <v>Pack</v>
      </c>
      <c r="G415" s="111" t="str">
        <f>IFERROR(VLOOKUP($C415,'Product Master'!B:G,4,),"-")</f>
        <v>100 Tubes</v>
      </c>
      <c r="H415" s="24">
        <v>100</v>
      </c>
      <c r="I415" s="102">
        <f>IFERROR(VLOOKUP(D415,Inward!F:J,5,),"-")</f>
        <v>43497</v>
      </c>
      <c r="K415" s="85" t="s">
        <v>2327</v>
      </c>
      <c r="M415" s="86" t="s">
        <v>230</v>
      </c>
      <c r="N415" s="86" t="s">
        <v>260</v>
      </c>
      <c r="O415" s="112">
        <f>IFERROR(VLOOKUP(Table2[[#This Row],[Lot No]],Inward!F:F,1,FALSE),"Lot Not Matching")</f>
        <v>7254912</v>
      </c>
    </row>
    <row r="416" spans="1:15" ht="30">
      <c r="A416" s="99">
        <v>415</v>
      </c>
      <c r="B416" s="100" t="str">
        <f>IFERROR(VLOOKUP(C416,'Product Master'!B:G,2,),"Enter Data in Product Master")</f>
        <v>Alcohol Swabs</v>
      </c>
      <c r="C416" s="106" t="s">
        <v>464</v>
      </c>
      <c r="D416" s="86">
        <v>44</v>
      </c>
      <c r="E416" s="85">
        <v>43237</v>
      </c>
      <c r="F416" s="101" t="str">
        <f>IFERROR(VLOOKUP($C416,'Product Master'!B:G,3,),"-")</f>
        <v>-</v>
      </c>
      <c r="G416" s="111" t="str">
        <f>IFERROR(VLOOKUP($C416,'Product Master'!B:G,4,),"-")</f>
        <v>-</v>
      </c>
      <c r="H416" s="24">
        <v>1100</v>
      </c>
      <c r="I416" s="102" t="str">
        <f>IFERROR(VLOOKUP(D416,Inward!F:J,5,),"-")</f>
        <v>-</v>
      </c>
      <c r="K416" s="85" t="s">
        <v>2327</v>
      </c>
      <c r="M416" s="86" t="s">
        <v>230</v>
      </c>
      <c r="N416" s="86" t="s">
        <v>260</v>
      </c>
      <c r="O416" s="112" t="str">
        <f>IFERROR(VLOOKUP(Table2[[#This Row],[Lot No]],Inward!F:F,1,FALSE),"Lot Not Matching")</f>
        <v>Lot Not Matching</v>
      </c>
    </row>
    <row r="417" spans="1:15" ht="30">
      <c r="A417" s="99">
        <v>416</v>
      </c>
      <c r="B417" s="100" t="str">
        <f>IFERROR(VLOOKUP(C417,'Product Master'!B:G,2,),"Enter Data in Product Master")</f>
        <v>Deep chill container</v>
      </c>
      <c r="C417" s="106" t="s">
        <v>2128</v>
      </c>
      <c r="D417" s="86" t="s">
        <v>47</v>
      </c>
      <c r="E417" s="85">
        <v>43237</v>
      </c>
      <c r="F417" s="101" t="str">
        <f>IFERROR(VLOOKUP($C417,'Product Master'!B:G,3,),"-")</f>
        <v>-</v>
      </c>
      <c r="G417" s="111">
        <f>IFERROR(VLOOKUP($C417,'Product Master'!B:G,4,),"-")</f>
        <v>0</v>
      </c>
      <c r="H417" s="24">
        <v>2</v>
      </c>
      <c r="I417" s="102" t="str">
        <f>IFERROR(VLOOKUP(D417,Inward!F:J,5,),"-")</f>
        <v>NA</v>
      </c>
      <c r="K417" s="85" t="s">
        <v>2327</v>
      </c>
      <c r="M417" s="86" t="s">
        <v>230</v>
      </c>
      <c r="N417" s="86" t="s">
        <v>260</v>
      </c>
      <c r="O417" s="112" t="str">
        <f>IFERROR(VLOOKUP(Table2[[#This Row],[Lot No]],Inward!F:F,1,FALSE),"Lot Not Matching")</f>
        <v>-</v>
      </c>
    </row>
    <row r="418" spans="1:15">
      <c r="A418" s="99">
        <v>417</v>
      </c>
      <c r="B418" s="100" t="str">
        <f>IFERROR(VLOOKUP(C418,'Product Master'!B:G,2,),"Enter Data in Product Master")</f>
        <v>Shipper Box 72 Hrs 2-8 °C Boxes</v>
      </c>
      <c r="C418" s="86" t="s">
        <v>854</v>
      </c>
      <c r="D418" s="86" t="s">
        <v>47</v>
      </c>
      <c r="E418" s="85">
        <v>43237</v>
      </c>
      <c r="F418" s="101" t="str">
        <f>IFERROR(VLOOKUP($C418,'Product Master'!B:G,3,),"-")</f>
        <v>-</v>
      </c>
      <c r="G418" s="111">
        <f>IFERROR(VLOOKUP($C418,'Product Master'!B:G,4,),"-")</f>
        <v>1</v>
      </c>
      <c r="H418" s="24">
        <v>50</v>
      </c>
      <c r="I418" s="102" t="str">
        <f>IFERROR(VLOOKUP(D418,Inward!F:J,5,),"-")</f>
        <v>NA</v>
      </c>
      <c r="K418" s="85" t="s">
        <v>2327</v>
      </c>
      <c r="M418" s="86" t="s">
        <v>230</v>
      </c>
      <c r="N418" s="86" t="s">
        <v>260</v>
      </c>
      <c r="O418" s="112" t="str">
        <f>IFERROR(VLOOKUP(Table2[[#This Row],[Lot No]],Inward!F:F,1,FALSE),"Lot Not Matching")</f>
        <v>-</v>
      </c>
    </row>
    <row r="419" spans="1:15" ht="45">
      <c r="A419" s="99">
        <v>418</v>
      </c>
      <c r="B419" s="100" t="str">
        <f>IFERROR(VLOOKUP(C419,'Product Master'!B:G,2,),"Enter Data in Product Master")</f>
        <v xml:space="preserve">Polyster White label  box 50x25mm   </v>
      </c>
      <c r="C419" s="106" t="s">
        <v>2129</v>
      </c>
      <c r="D419" s="86" t="s">
        <v>47</v>
      </c>
      <c r="E419" s="85">
        <v>43237</v>
      </c>
      <c r="F419" s="101" t="str">
        <f>IFERROR(VLOOKUP($C419,'Product Master'!B:G,3,),"-")</f>
        <v>-</v>
      </c>
      <c r="G419" s="111">
        <f>IFERROR(VLOOKUP($C419,'Product Master'!B:G,4,),"-")</f>
        <v>0</v>
      </c>
      <c r="H419" s="24">
        <v>2000</v>
      </c>
      <c r="I419" s="102" t="str">
        <f>IFERROR(VLOOKUP(D419,Inward!F:J,5,),"-")</f>
        <v>NA</v>
      </c>
      <c r="K419" s="85" t="s">
        <v>2327</v>
      </c>
      <c r="M419" s="86" t="s">
        <v>230</v>
      </c>
      <c r="N419" s="86" t="s">
        <v>260</v>
      </c>
      <c r="O419" s="112" t="str">
        <f>IFERROR(VLOOKUP(Table2[[#This Row],[Lot No]],Inward!F:F,1,FALSE),"Lot Not Matching")</f>
        <v>-</v>
      </c>
    </row>
    <row r="420" spans="1:15" ht="30">
      <c r="A420" s="99">
        <v>419</v>
      </c>
      <c r="B420" s="100" t="str">
        <f>IFERROR(VLOOKUP(C420,'Product Master'!B:G,2,),"Enter Data in Product Master")</f>
        <v>Wax resin ribbons 55x74mm</v>
      </c>
      <c r="C420" s="106" t="s">
        <v>2130</v>
      </c>
      <c r="D420" s="86" t="s">
        <v>2243</v>
      </c>
      <c r="E420" s="85">
        <v>43237</v>
      </c>
      <c r="F420" s="101" t="str">
        <f>IFERROR(VLOOKUP($C420,'Product Master'!B:G,3,),"-")</f>
        <v>-</v>
      </c>
      <c r="G420" s="111">
        <f>IFERROR(VLOOKUP($C420,'Product Master'!B:G,4,),"-")</f>
        <v>0</v>
      </c>
      <c r="H420" s="24">
        <v>2</v>
      </c>
      <c r="I420" s="102" t="str">
        <f>IFERROR(VLOOKUP(D420,Inward!F:J,5,),"-")</f>
        <v>-</v>
      </c>
      <c r="K420" s="85" t="s">
        <v>2327</v>
      </c>
      <c r="M420" s="86" t="s">
        <v>230</v>
      </c>
      <c r="N420" s="86" t="s">
        <v>260</v>
      </c>
      <c r="O420" s="112" t="str">
        <f>IFERROR(VLOOKUP(Table2[[#This Row],[Lot No]],Inward!F:F,1,FALSE),"Lot Not Matching")</f>
        <v>Lot Not Matching</v>
      </c>
    </row>
    <row r="421" spans="1:15" ht="30">
      <c r="A421" s="99">
        <v>420</v>
      </c>
      <c r="B421" s="100" t="str">
        <f>IFERROR(VLOOKUP(C421,'Product Master'!B:G,2,),"Enter Data in Product Master")</f>
        <v>Nitrile Gloves Medium</v>
      </c>
      <c r="C421" s="106" t="s">
        <v>516</v>
      </c>
      <c r="D421" s="86" t="s">
        <v>47</v>
      </c>
      <c r="E421" s="85">
        <v>43237</v>
      </c>
      <c r="F421" s="101" t="str">
        <f>IFERROR(VLOOKUP($C421,'Product Master'!B:G,3,),"-")</f>
        <v>-</v>
      </c>
      <c r="G421" s="111" t="str">
        <f>IFERROR(VLOOKUP($C421,'Product Master'!B:G,4,),"-")</f>
        <v>-</v>
      </c>
      <c r="H421" s="24">
        <v>5</v>
      </c>
      <c r="I421" s="102" t="str">
        <f>IFERROR(VLOOKUP(D421,Inward!F:J,5,),"-")</f>
        <v>NA</v>
      </c>
      <c r="K421" s="85" t="s">
        <v>2327</v>
      </c>
      <c r="M421" s="86" t="s">
        <v>230</v>
      </c>
      <c r="N421" s="86" t="s">
        <v>260</v>
      </c>
      <c r="O421" s="112" t="str">
        <f>IFERROR(VLOOKUP(Table2[[#This Row],[Lot No]],Inward!F:F,1,FALSE),"Lot Not Matching")</f>
        <v>-</v>
      </c>
    </row>
    <row r="422" spans="1:15" ht="30">
      <c r="A422" s="99">
        <v>421</v>
      </c>
      <c r="B422" s="100" t="str">
        <f>IFERROR(VLOOKUP(C422,'Product Master'!B:G,2,),"Enter Data in Product Master")</f>
        <v>MicroAmp fast 96 well reaction plate 0.1 ml</v>
      </c>
      <c r="C422" s="86">
        <v>4346907</v>
      </c>
      <c r="D422" s="86" t="s">
        <v>2244</v>
      </c>
      <c r="E422" s="85">
        <v>43237</v>
      </c>
      <c r="F422" s="101" t="str">
        <f>IFERROR(VLOOKUP($C422,'Product Master'!B:G,3,),"-")</f>
        <v>Pack</v>
      </c>
      <c r="G422" s="111" t="str">
        <f>IFERROR(VLOOKUP($C422,'Product Master'!B:G,4,),"-")</f>
        <v>10 Plates</v>
      </c>
      <c r="H422" s="24">
        <v>1</v>
      </c>
      <c r="I422" s="102" t="str">
        <f>IFERROR(VLOOKUP(D422,Inward!F:J,5,),"-")</f>
        <v>-</v>
      </c>
      <c r="K422" s="85" t="s">
        <v>256</v>
      </c>
      <c r="M422" s="86" t="s">
        <v>230</v>
      </c>
      <c r="N422" s="86" t="s">
        <v>2350</v>
      </c>
      <c r="O422" s="112" t="str">
        <f>IFERROR(VLOOKUP(Table2[[#This Row],[Lot No]],Inward!F:F,1,FALSE),"Lot Not Matching")</f>
        <v>Lot Not Matching</v>
      </c>
    </row>
    <row r="423" spans="1:15">
      <c r="A423" s="99">
        <v>422</v>
      </c>
      <c r="B423" s="100" t="str">
        <f>IFERROR(VLOOKUP(C423,'Product Master'!B:G,2,),"Enter Data in Product Master")</f>
        <v>E-Gel size select 2%</v>
      </c>
      <c r="C423" s="86" t="s">
        <v>63</v>
      </c>
      <c r="D423" s="86" t="s">
        <v>1379</v>
      </c>
      <c r="E423" s="85">
        <v>43237</v>
      </c>
      <c r="F423" s="101" t="str">
        <f>IFERROR(VLOOKUP($C423,'Product Master'!B:G,3,),"-")</f>
        <v>Pack</v>
      </c>
      <c r="G423" s="111" t="str">
        <f>IFERROR(VLOOKUP($C423,'Product Master'!B:G,4,),"-")</f>
        <v>10 Gels/Pack</v>
      </c>
      <c r="H423" s="24">
        <v>1</v>
      </c>
      <c r="I423" s="102">
        <f>IFERROR(VLOOKUP(D423,Inward!F:J,5,),"-")</f>
        <v>43445</v>
      </c>
      <c r="J423" s="85" t="s">
        <v>2304</v>
      </c>
      <c r="K423" s="85" t="s">
        <v>277</v>
      </c>
      <c r="M423" s="86" t="s">
        <v>230</v>
      </c>
      <c r="N423" s="86" t="s">
        <v>264</v>
      </c>
      <c r="O423" s="112" t="str">
        <f>IFERROR(VLOOKUP(Table2[[#This Row],[Lot No]],Inward!F:F,1,FALSE),"Lot Not Matching")</f>
        <v>2R120218</v>
      </c>
    </row>
    <row r="424" spans="1:15" ht="45">
      <c r="A424" s="99">
        <v>423</v>
      </c>
      <c r="B424" s="100" t="str">
        <f>IFERROR(VLOOKUP(C424,'Product Master'!B:G,2,),"Enter Data in Product Master")</f>
        <v>Haier freezer 628 Lit (SN:BE06Q1GBA00QGJ3A0001)</v>
      </c>
      <c r="C424" s="86" t="s">
        <v>868</v>
      </c>
      <c r="D424" s="86" t="s">
        <v>47</v>
      </c>
      <c r="E424" s="85">
        <v>43237</v>
      </c>
      <c r="F424" s="101" t="str">
        <f>IFERROR(VLOOKUP($C424,'Product Master'!B:G,3,),"-")</f>
        <v>-</v>
      </c>
      <c r="G424" s="111">
        <f>IFERROR(VLOOKUP($C424,'Product Master'!B:G,4,),"-")</f>
        <v>1</v>
      </c>
      <c r="H424" s="24">
        <v>1</v>
      </c>
      <c r="I424" s="102" t="str">
        <f>IFERROR(VLOOKUP(D424,Inward!F:J,5,),"-")</f>
        <v>NA</v>
      </c>
      <c r="K424" s="85" t="s">
        <v>256</v>
      </c>
      <c r="M424" s="86" t="s">
        <v>230</v>
      </c>
      <c r="N424" s="86" t="s">
        <v>2344</v>
      </c>
      <c r="O424" s="112" t="str">
        <f>IFERROR(VLOOKUP(Table2[[#This Row],[Lot No]],Inward!F:F,1,FALSE),"Lot Not Matching")</f>
        <v>-</v>
      </c>
    </row>
    <row r="425" spans="1:15">
      <c r="A425" s="99">
        <v>424</v>
      </c>
      <c r="B425" s="100" t="str">
        <f>IFERROR(VLOOKUP(C425,'Product Master'!B:G,2,),"Enter Data in Product Master")</f>
        <v xml:space="preserve">Ion PI HI-Q OT2 200 kit (8 rxn) </v>
      </c>
      <c r="C425" s="86" t="s">
        <v>76</v>
      </c>
      <c r="D425" s="86" t="s">
        <v>47</v>
      </c>
      <c r="E425" s="85">
        <v>43238</v>
      </c>
      <c r="F425" s="101" t="str">
        <f>IFERROR(VLOOKUP($C425,'Product Master'!B:G,3,),"-")</f>
        <v>Kit</v>
      </c>
      <c r="G425" s="111" t="str">
        <f>IFERROR(VLOOKUP($C425,'Product Master'!B:G,4,),"-")</f>
        <v>8 Rxns</v>
      </c>
      <c r="H425" s="24">
        <v>1</v>
      </c>
      <c r="I425" s="102" t="str">
        <f>IFERROR(VLOOKUP(D425,Inward!F:J,5,),"-")</f>
        <v>NA</v>
      </c>
      <c r="J425" s="85" t="s">
        <v>2305</v>
      </c>
      <c r="K425" s="85" t="s">
        <v>299</v>
      </c>
      <c r="M425" s="86" t="s">
        <v>230</v>
      </c>
      <c r="N425" s="86" t="s">
        <v>312</v>
      </c>
      <c r="O425" s="112" t="str">
        <f>IFERROR(VLOOKUP(Table2[[#This Row],[Lot No]],Inward!F:F,1,FALSE),"Lot Not Matching")</f>
        <v>-</v>
      </c>
    </row>
    <row r="426" spans="1:15">
      <c r="A426" s="99">
        <v>425</v>
      </c>
      <c r="B426" s="100" t="str">
        <f>IFERROR(VLOOKUP(C426,'Product Master'!B:G,2,),"Enter Data in Product Master")</f>
        <v>i) Ion PI one touch 2 supplies</v>
      </c>
      <c r="C426" s="86" t="s">
        <v>77</v>
      </c>
      <c r="D426" s="86">
        <v>192790</v>
      </c>
      <c r="E426" s="85">
        <v>43238</v>
      </c>
      <c r="F426" s="101" t="str">
        <f>IFERROR(VLOOKUP($C426,'Product Master'!B:G,3,),"-")</f>
        <v>Kit</v>
      </c>
      <c r="G426" s="111" t="str">
        <f>IFERROR(VLOOKUP($C426,'Product Master'!B:G,4,),"-")</f>
        <v>8 Rxns</v>
      </c>
      <c r="H426" s="24">
        <v>1</v>
      </c>
      <c r="I426" s="102">
        <f>IFERROR(VLOOKUP(D426,Inward!F:J,5,),"-")</f>
        <v>43343</v>
      </c>
      <c r="J426" s="85" t="s">
        <v>2305</v>
      </c>
      <c r="K426" s="85" t="s">
        <v>299</v>
      </c>
      <c r="M426" s="86" t="s">
        <v>230</v>
      </c>
      <c r="N426" s="86" t="s">
        <v>312</v>
      </c>
      <c r="O426" s="112">
        <f>IFERROR(VLOOKUP(Table2[[#This Row],[Lot No]],Inward!F:F,1,FALSE),"Lot Not Matching")</f>
        <v>192790</v>
      </c>
    </row>
    <row r="427" spans="1:15">
      <c r="A427" s="99">
        <v>426</v>
      </c>
      <c r="B427" s="100" t="str">
        <f>IFERROR(VLOOKUP(C427,'Product Master'!B:G,2,),"Enter Data in Product Master")</f>
        <v>ii) Ion PI Hi-Q OT2 Solution 200</v>
      </c>
      <c r="C427" s="86" t="s">
        <v>78</v>
      </c>
      <c r="D427" s="86">
        <v>1901785</v>
      </c>
      <c r="E427" s="85">
        <v>43238</v>
      </c>
      <c r="F427" s="101" t="str">
        <f>IFERROR(VLOOKUP($C427,'Product Master'!B:G,3,),"-")</f>
        <v>Kit</v>
      </c>
      <c r="G427" s="111" t="str">
        <f>IFERROR(VLOOKUP($C427,'Product Master'!B:G,4,),"-")</f>
        <v>8 Rxns</v>
      </c>
      <c r="H427" s="24">
        <v>1</v>
      </c>
      <c r="I427" s="102">
        <f>IFERROR(VLOOKUP(D427,Inward!F:J,5,),"-")</f>
        <v>43434</v>
      </c>
      <c r="J427" s="85" t="s">
        <v>2305</v>
      </c>
      <c r="K427" s="85" t="s">
        <v>299</v>
      </c>
      <c r="M427" s="86" t="s">
        <v>230</v>
      </c>
      <c r="N427" s="86" t="s">
        <v>312</v>
      </c>
      <c r="O427" s="112">
        <f>IFERROR(VLOOKUP(Table2[[#This Row],[Lot No]],Inward!F:F,1,FALSE),"Lot Not Matching")</f>
        <v>1901785</v>
      </c>
    </row>
    <row r="428" spans="1:15">
      <c r="A428" s="99">
        <v>427</v>
      </c>
      <c r="B428" s="100" t="str">
        <f>IFERROR(VLOOKUP(C428,'Product Master'!B:G,2,),"Enter Data in Product Master")</f>
        <v>iii) Ion PI Hi-Q OT2 Reagent 200</v>
      </c>
      <c r="C428" s="86" t="s">
        <v>79</v>
      </c>
      <c r="D428" s="86">
        <v>1901784</v>
      </c>
      <c r="E428" s="85">
        <v>43238</v>
      </c>
      <c r="F428" s="101" t="str">
        <f>IFERROR(VLOOKUP($C428,'Product Master'!B:G,3,),"-")</f>
        <v>Kit</v>
      </c>
      <c r="G428" s="111" t="str">
        <f>IFERROR(VLOOKUP($C428,'Product Master'!B:G,4,),"-")</f>
        <v>8 Rxns</v>
      </c>
      <c r="H428" s="24">
        <v>1</v>
      </c>
      <c r="I428" s="102">
        <f>IFERROR(VLOOKUP(D428,Inward!F:J,5,),"-")</f>
        <v>43465</v>
      </c>
      <c r="J428" s="85" t="s">
        <v>2305</v>
      </c>
      <c r="K428" s="85" t="s">
        <v>299</v>
      </c>
      <c r="M428" s="86" t="s">
        <v>230</v>
      </c>
      <c r="N428" s="86" t="s">
        <v>312</v>
      </c>
      <c r="O428" s="112">
        <f>IFERROR(VLOOKUP(Table2[[#This Row],[Lot No]],Inward!F:F,1,FALSE),"Lot Not Matching")</f>
        <v>1901784</v>
      </c>
    </row>
    <row r="429" spans="1:15" ht="30">
      <c r="A429" s="99">
        <v>428</v>
      </c>
      <c r="B429" s="100" t="str">
        <f>IFERROR(VLOOKUP(C429,'Product Master'!B:G,2,),"Enter Data in Product Master")</f>
        <v>Ion PI Hi Q Sequencing 200 kit (2 sequencings runs per initialization)</v>
      </c>
      <c r="C429" s="86" t="s">
        <v>42</v>
      </c>
      <c r="D429" s="86" t="s">
        <v>47</v>
      </c>
      <c r="E429" s="85">
        <v>43238</v>
      </c>
      <c r="F429" s="101" t="str">
        <f>IFERROR(VLOOKUP($C429,'Product Master'!B:G,3,),"-")</f>
        <v>Kit</v>
      </c>
      <c r="G429" s="111">
        <f>IFERROR(VLOOKUP($C429,'Product Master'!B:G,4,),"-")</f>
        <v>1</v>
      </c>
      <c r="H429" s="24">
        <v>1</v>
      </c>
      <c r="I429" s="102" t="str">
        <f>IFERROR(VLOOKUP(D429,Inward!F:J,5,),"-")</f>
        <v>NA</v>
      </c>
      <c r="J429" s="85" t="s">
        <v>2306</v>
      </c>
      <c r="K429" s="85" t="s">
        <v>299</v>
      </c>
      <c r="M429" s="86" t="s">
        <v>230</v>
      </c>
      <c r="N429" s="86" t="s">
        <v>312</v>
      </c>
      <c r="O429" s="112" t="str">
        <f>IFERROR(VLOOKUP(Table2[[#This Row],[Lot No]],Inward!F:F,1,FALSE),"Lot Not Matching")</f>
        <v>-</v>
      </c>
    </row>
    <row r="430" spans="1:15" ht="30">
      <c r="A430" s="99">
        <v>429</v>
      </c>
      <c r="B430" s="100" t="str">
        <f>IFERROR(VLOOKUP(C430,'Product Master'!B:G,2,),"Enter Data in Product Master")</f>
        <v>i) Ion Proton Sequencing supplies kit (RT)</v>
      </c>
      <c r="C430" s="86">
        <v>4488651</v>
      </c>
      <c r="D430" s="86" t="s">
        <v>148</v>
      </c>
      <c r="E430" s="85">
        <v>43238</v>
      </c>
      <c r="F430" s="101" t="str">
        <f>IFERROR(VLOOKUP($C430,'Product Master'!B:G,3,),"-")</f>
        <v>Kit</v>
      </c>
      <c r="G430" s="111" t="str">
        <f>IFERROR(VLOOKUP($C430,'Product Master'!B:G,4,),"-")</f>
        <v>4 initialization</v>
      </c>
      <c r="H430" s="24">
        <v>1</v>
      </c>
      <c r="I430" s="102">
        <f>IFERROR(VLOOKUP(D430,Inward!F:J,5,),"-")</f>
        <v>43769</v>
      </c>
      <c r="J430" s="85" t="s">
        <v>2306</v>
      </c>
      <c r="K430" s="85" t="s">
        <v>299</v>
      </c>
      <c r="M430" s="86" t="s">
        <v>230</v>
      </c>
      <c r="N430" s="86" t="s">
        <v>312</v>
      </c>
      <c r="O430" s="112" t="str">
        <f>IFERROR(VLOOKUP(Table2[[#This Row],[Lot No]],Inward!F:F,1,FALSE),"Lot Not Matching")</f>
        <v>MJKX920</v>
      </c>
    </row>
    <row r="431" spans="1:15" ht="30">
      <c r="A431" s="99">
        <v>430</v>
      </c>
      <c r="B431" s="100" t="str">
        <f>IFERROR(VLOOKUP(C431,'Product Master'!B:G,2,),"Enter Data in Product Master")</f>
        <v>ii) Ion PI Hi-Q sequencing 200 solutions</v>
      </c>
      <c r="C431" s="86" t="s">
        <v>43</v>
      </c>
      <c r="D431" s="86">
        <v>1884846</v>
      </c>
      <c r="E431" s="85">
        <v>43238</v>
      </c>
      <c r="F431" s="101" t="str">
        <f>IFERROR(VLOOKUP($C431,'Product Master'!B:G,3,),"-")</f>
        <v>Kit</v>
      </c>
      <c r="G431" s="111">
        <f>IFERROR(VLOOKUP($C431,'Product Master'!B:G,4,),"-")</f>
        <v>1</v>
      </c>
      <c r="H431" s="24">
        <v>1</v>
      </c>
      <c r="I431" s="102">
        <f>IFERROR(VLOOKUP(D431,Inward!F:J,5,),"-")</f>
        <v>43343</v>
      </c>
      <c r="J431" s="85" t="s">
        <v>2306</v>
      </c>
      <c r="K431" s="85" t="s">
        <v>299</v>
      </c>
      <c r="M431" s="86" t="s">
        <v>230</v>
      </c>
      <c r="N431" s="86" t="s">
        <v>312</v>
      </c>
      <c r="O431" s="112">
        <f>IFERROR(VLOOKUP(Table2[[#This Row],[Lot No]],Inward!F:F,1,FALSE),"Lot Not Matching")</f>
        <v>1884846</v>
      </c>
    </row>
    <row r="432" spans="1:15" ht="30">
      <c r="A432" s="99">
        <v>431</v>
      </c>
      <c r="B432" s="100" t="str">
        <f>IFERROR(VLOOKUP(C432,'Product Master'!B:G,2,),"Enter Data in Product Master")</f>
        <v>iii) Ion PI Hi Q sequencing 200 reagent</v>
      </c>
      <c r="C432" s="86" t="s">
        <v>44</v>
      </c>
      <c r="D432" s="86">
        <v>1898260</v>
      </c>
      <c r="E432" s="85">
        <v>43238</v>
      </c>
      <c r="F432" s="101" t="str">
        <f>IFERROR(VLOOKUP($C432,'Product Master'!B:G,3,),"-")</f>
        <v>Kit</v>
      </c>
      <c r="G432" s="111">
        <f>IFERROR(VLOOKUP($C432,'Product Master'!B:G,4,),"-")</f>
        <v>1</v>
      </c>
      <c r="H432" s="24">
        <v>1</v>
      </c>
      <c r="I432" s="102">
        <f>IFERROR(VLOOKUP(D432,Inward!F:J,5,),"-")</f>
        <v>43312</v>
      </c>
      <c r="J432" s="85" t="s">
        <v>2306</v>
      </c>
      <c r="K432" s="85" t="s">
        <v>299</v>
      </c>
      <c r="M432" s="86" t="s">
        <v>230</v>
      </c>
      <c r="N432" s="86" t="s">
        <v>312</v>
      </c>
      <c r="O432" s="112">
        <f>IFERROR(VLOOKUP(Table2[[#This Row],[Lot No]],Inward!F:F,1,FALSE),"Lot Not Matching")</f>
        <v>1898260</v>
      </c>
    </row>
    <row r="433" spans="1:15">
      <c r="A433" s="99">
        <v>432</v>
      </c>
      <c r="B433" s="100" t="str">
        <f>IFERROR(VLOOKUP(C433,'Product Master'!B:G,2,),"Enter Data in Product Master")</f>
        <v>iv) Ion PI Sequencing nucleotides</v>
      </c>
      <c r="C433" s="86" t="s">
        <v>45</v>
      </c>
      <c r="D433" s="86" t="s">
        <v>140</v>
      </c>
      <c r="E433" s="85">
        <v>43238</v>
      </c>
      <c r="F433" s="101" t="str">
        <f>IFERROR(VLOOKUP($C433,'Product Master'!B:G,3,),"-")</f>
        <v>Kit</v>
      </c>
      <c r="G433" s="111">
        <f>IFERROR(VLOOKUP($C433,'Product Master'!B:G,4,),"-")</f>
        <v>1</v>
      </c>
      <c r="H433" s="24">
        <v>1</v>
      </c>
      <c r="I433" s="102">
        <f>IFERROR(VLOOKUP(D433,Inward!F:J,5,),"-")</f>
        <v>43404</v>
      </c>
      <c r="J433" s="85" t="s">
        <v>2306</v>
      </c>
      <c r="K433" s="85" t="s">
        <v>299</v>
      </c>
      <c r="M433" s="86" t="s">
        <v>230</v>
      </c>
      <c r="N433" s="86" t="s">
        <v>312</v>
      </c>
      <c r="O433" s="112" t="str">
        <f>IFERROR(VLOOKUP(Table2[[#This Row],[Lot No]],Inward!F:F,1,FALSE),"Lot Not Matching")</f>
        <v>/00579510</v>
      </c>
    </row>
    <row r="434" spans="1:15" ht="30">
      <c r="A434" s="99">
        <v>433</v>
      </c>
      <c r="B434" s="100" t="str">
        <f>IFERROR(VLOOKUP(C434,'Product Master'!B:G,2,),"Enter Data in Product Master")</f>
        <v>Ion PI Chip kit V3</v>
      </c>
      <c r="C434" s="86" t="s">
        <v>80</v>
      </c>
      <c r="D434" s="86" t="s">
        <v>141</v>
      </c>
      <c r="E434" s="85">
        <v>43238</v>
      </c>
      <c r="F434" s="101" t="str">
        <f>IFERROR(VLOOKUP($C434,'Product Master'!B:G,3,),"-")</f>
        <v>Pack</v>
      </c>
      <c r="G434" s="111" t="str">
        <f>IFERROR(VLOOKUP($C434,'Product Master'!B:G,4,),"-")</f>
        <v>8 Chips</v>
      </c>
      <c r="H434" s="24">
        <v>1</v>
      </c>
      <c r="I434" s="102" t="str">
        <f>IFERROR(VLOOKUP(D434,Inward!F:J,5,),"-")</f>
        <v>-</v>
      </c>
      <c r="J434" s="85" t="s">
        <v>2307</v>
      </c>
      <c r="K434" s="85" t="s">
        <v>299</v>
      </c>
      <c r="M434" s="86" t="s">
        <v>230</v>
      </c>
      <c r="N434" s="86" t="s">
        <v>312</v>
      </c>
      <c r="O434" s="112" t="str">
        <f>IFERROR(VLOOKUP(Table2[[#This Row],[Lot No]],Inward!F:F,1,FALSE),"Lot Not Matching")</f>
        <v>Lot Not Matching</v>
      </c>
    </row>
    <row r="435" spans="1:15" ht="30">
      <c r="A435" s="99">
        <v>434</v>
      </c>
      <c r="B435" s="100" t="str">
        <f>IFERROR(VLOOKUP(C435,'Product Master'!B:G,2,),"Enter Data in Product Master")</f>
        <v xml:space="preserve">Ion Library Quantitation kit </v>
      </c>
      <c r="C435" s="86">
        <v>4468802</v>
      </c>
      <c r="D435" s="86">
        <v>1708053</v>
      </c>
      <c r="E435" s="85">
        <v>43238</v>
      </c>
      <c r="F435" s="101" t="str">
        <f>IFERROR(VLOOKUP($C435,'Product Master'!B:G,3,),"-")</f>
        <v>Kit</v>
      </c>
      <c r="G435" s="111" t="str">
        <f>IFERROR(VLOOKUP($C435,'Product Master'!B:G,4,),"-")</f>
        <v>250 Rxns</v>
      </c>
      <c r="H435" s="24">
        <v>1</v>
      </c>
      <c r="I435" s="102" t="str">
        <f>IFERROR(VLOOKUP(D435,Inward!F:J,5,),"-")</f>
        <v>-</v>
      </c>
      <c r="J435" s="85" t="s">
        <v>2308</v>
      </c>
      <c r="K435" s="85" t="s">
        <v>299</v>
      </c>
      <c r="M435" s="86" t="s">
        <v>230</v>
      </c>
      <c r="N435" s="86" t="s">
        <v>312</v>
      </c>
      <c r="O435" s="112" t="str">
        <f>IFERROR(VLOOKUP(Table2[[#This Row],[Lot No]],Inward!F:F,1,FALSE),"Lot Not Matching")</f>
        <v>Lot Not Matching</v>
      </c>
    </row>
    <row r="436" spans="1:15" ht="30">
      <c r="A436" s="99">
        <v>435</v>
      </c>
      <c r="B436" s="100" t="str">
        <f>IFERROR(VLOOKUP(C436,'Product Master'!B:G,2,),"Enter Data in Product Master")</f>
        <v>Nuclease free water</v>
      </c>
      <c r="C436" s="86">
        <v>4387936</v>
      </c>
      <c r="D436" s="86" t="s">
        <v>2245</v>
      </c>
      <c r="E436" s="85">
        <v>43238</v>
      </c>
      <c r="F436" s="101" t="str">
        <f>IFERROR(VLOOKUP($C436,'Product Master'!B:G,3,),"-")</f>
        <v>Pack</v>
      </c>
      <c r="G436" s="111" t="str">
        <f>IFERROR(VLOOKUP($C436,'Product Master'!B:G,4,),"-")</f>
        <v>4 Lit</v>
      </c>
      <c r="H436" s="24">
        <v>1</v>
      </c>
      <c r="I436" s="102" t="str">
        <f>IFERROR(VLOOKUP(D436,Inward!F:J,5,),"-")</f>
        <v>-</v>
      </c>
      <c r="K436" s="85" t="s">
        <v>256</v>
      </c>
      <c r="M436" s="86" t="s">
        <v>230</v>
      </c>
      <c r="N436" s="86" t="s">
        <v>312</v>
      </c>
      <c r="O436" s="112" t="str">
        <f>IFERROR(VLOOKUP(Table2[[#This Row],[Lot No]],Inward!F:F,1,FALSE),"Lot Not Matching")</f>
        <v>Lot Not Matching</v>
      </c>
    </row>
    <row r="437" spans="1:15">
      <c r="A437" s="99">
        <v>436</v>
      </c>
      <c r="B437" s="100" t="str">
        <f>IFERROR(VLOOKUP(C437,'Product Master'!B:G,2,),"Enter Data in Product Master")</f>
        <v>5-Fluorouracil MP</v>
      </c>
      <c r="C437" s="46">
        <v>101722</v>
      </c>
      <c r="D437" s="46" t="s">
        <v>1406</v>
      </c>
      <c r="E437" s="85">
        <v>43238</v>
      </c>
      <c r="F437" s="101" t="str">
        <f>IFERROR(VLOOKUP($C437,'Product Master'!B:G,3,),"-")</f>
        <v>-</v>
      </c>
      <c r="G437" s="111" t="str">
        <f>IFERROR(VLOOKUP($C437,'Product Master'!B:G,4,),"-")</f>
        <v>1 Gm</v>
      </c>
      <c r="H437" s="24">
        <v>1</v>
      </c>
      <c r="I437" s="102" t="str">
        <f>IFERROR(VLOOKUP(D437,Inward!F:J,5,),"-")</f>
        <v>NA</v>
      </c>
      <c r="K437" s="85" t="s">
        <v>2325</v>
      </c>
      <c r="M437" s="86" t="s">
        <v>230</v>
      </c>
      <c r="N437" s="86" t="s">
        <v>278</v>
      </c>
      <c r="O437" s="112" t="str">
        <f>IFERROR(VLOOKUP(Table2[[#This Row],[Lot No]],Inward!F:F,1,FALSE),"Lot Not Matching")</f>
        <v>Q5337</v>
      </c>
    </row>
    <row r="438" spans="1:15" ht="30">
      <c r="A438" s="99">
        <v>437</v>
      </c>
      <c r="B438" s="100" t="str">
        <f>IFERROR(VLOOKUP(C438,'Product Master'!B:G,2,),"Enter Data in Product Master")</f>
        <v>Cis-Platinum (II) Diammine Dichloride</v>
      </c>
      <c r="C438" s="46">
        <v>198872</v>
      </c>
      <c r="D438" s="46" t="s">
        <v>1407</v>
      </c>
      <c r="E438" s="85">
        <v>43238</v>
      </c>
      <c r="F438" s="101" t="str">
        <f>IFERROR(VLOOKUP($C438,'Product Master'!B:G,3,),"-")</f>
        <v>-</v>
      </c>
      <c r="G438" s="111" t="str">
        <f>IFERROR(VLOOKUP($C438,'Product Master'!B:G,4,),"-")</f>
        <v>25 mg</v>
      </c>
      <c r="H438" s="24">
        <v>1</v>
      </c>
      <c r="I438" s="102" t="str">
        <f>IFERROR(VLOOKUP(D438,Inward!F:J,5,),"-")</f>
        <v>NA</v>
      </c>
      <c r="K438" s="85" t="s">
        <v>2325</v>
      </c>
      <c r="M438" s="86" t="s">
        <v>230</v>
      </c>
      <c r="N438" s="86" t="s">
        <v>278</v>
      </c>
      <c r="O438" s="112" t="str">
        <f>IFERROR(VLOOKUP(Table2[[#This Row],[Lot No]],Inward!F:F,1,FALSE),"Lot Not Matching")</f>
        <v>Q5176</v>
      </c>
    </row>
    <row r="439" spans="1:15" ht="30">
      <c r="A439" s="99">
        <v>438</v>
      </c>
      <c r="B439" s="100" t="str">
        <f>IFERROR(VLOOKUP(C439,'Product Master'!B:G,2,),"Enter Data in Product Master")</f>
        <v>Flex monoclonal mouse anti-human carcinoembryonic antigen</v>
      </c>
      <c r="C439" s="24" t="s">
        <v>990</v>
      </c>
      <c r="D439" s="46">
        <v>20055234</v>
      </c>
      <c r="E439" s="85">
        <v>43238</v>
      </c>
      <c r="F439" s="101" t="str">
        <f>IFERROR(VLOOKUP($C439,'Product Master'!B:G,3,),"-")</f>
        <v>-</v>
      </c>
      <c r="G439" s="111" t="str">
        <f>IFERROR(VLOOKUP($C439,'Product Master'!B:G,4,),"-")</f>
        <v>6ml</v>
      </c>
      <c r="H439" s="24">
        <v>1</v>
      </c>
      <c r="I439" s="102">
        <f>IFERROR(VLOOKUP(D439,Inward!F:J,5,),"-")</f>
        <v>43861</v>
      </c>
      <c r="K439" s="85" t="s">
        <v>2329</v>
      </c>
      <c r="M439" s="86" t="s">
        <v>230</v>
      </c>
      <c r="N439" s="86" t="s">
        <v>274</v>
      </c>
      <c r="O439" s="112">
        <f>IFERROR(VLOOKUP(Table2[[#This Row],[Lot No]],Inward!F:F,1,FALSE),"Lot Not Matching")</f>
        <v>20055234</v>
      </c>
    </row>
    <row r="440" spans="1:15" ht="30">
      <c r="A440" s="99">
        <v>439</v>
      </c>
      <c r="B440" s="100" t="str">
        <f>IFERROR(VLOOKUP(C440,'Product Master'!B:G,2,),"Enter Data in Product Master")</f>
        <v xml:space="preserve">Flex monoclonal mouse anti KI-67 antigen </v>
      </c>
      <c r="C440" s="24" t="s">
        <v>996</v>
      </c>
      <c r="D440" s="46">
        <v>20046210</v>
      </c>
      <c r="E440" s="85">
        <v>43238</v>
      </c>
      <c r="F440" s="101" t="str">
        <f>IFERROR(VLOOKUP($C440,'Product Master'!B:G,3,),"-")</f>
        <v>-</v>
      </c>
      <c r="G440" s="111" t="str">
        <f>IFERROR(VLOOKUP($C440,'Product Master'!B:G,4,),"-")</f>
        <v>6ml</v>
      </c>
      <c r="H440" s="24">
        <v>1</v>
      </c>
      <c r="I440" s="102">
        <f>IFERROR(VLOOKUP(D440,Inward!F:J,5,),"-")</f>
        <v>43525</v>
      </c>
      <c r="K440" s="85" t="s">
        <v>2329</v>
      </c>
      <c r="M440" s="86" t="s">
        <v>230</v>
      </c>
      <c r="N440" s="86" t="s">
        <v>274</v>
      </c>
      <c r="O440" s="112">
        <f>IFERROR(VLOOKUP(Table2[[#This Row],[Lot No]],Inward!F:F,1,FALSE),"Lot Not Matching")</f>
        <v>20046210</v>
      </c>
    </row>
    <row r="441" spans="1:15" ht="30">
      <c r="A441" s="99">
        <v>440</v>
      </c>
      <c r="B441" s="100" t="str">
        <f>IFERROR(VLOOKUP(C441,'Product Master'!B:G,2,),"Enter Data in Product Master")</f>
        <v>Flex monoclonal mouse anti-human CD30</v>
      </c>
      <c r="C441" s="24" t="s">
        <v>970</v>
      </c>
      <c r="D441" s="46">
        <v>20049615</v>
      </c>
      <c r="E441" s="85">
        <v>43238</v>
      </c>
      <c r="F441" s="101" t="str">
        <f>IFERROR(VLOOKUP($C441,'Product Master'!B:G,3,),"-")</f>
        <v>-</v>
      </c>
      <c r="G441" s="111" t="str">
        <f>IFERROR(VLOOKUP($C441,'Product Master'!B:G,4,),"-")</f>
        <v>6ml</v>
      </c>
      <c r="H441" s="24">
        <v>1</v>
      </c>
      <c r="I441" s="102">
        <f>IFERROR(VLOOKUP(D441,Inward!F:J,5,),"-")</f>
        <v>43647</v>
      </c>
      <c r="K441" s="85" t="s">
        <v>2329</v>
      </c>
      <c r="M441" s="86" t="s">
        <v>230</v>
      </c>
      <c r="N441" s="86" t="s">
        <v>274</v>
      </c>
      <c r="O441" s="112">
        <f>IFERROR(VLOOKUP(Table2[[#This Row],[Lot No]],Inward!F:F,1,FALSE),"Lot Not Matching")</f>
        <v>20049615</v>
      </c>
    </row>
    <row r="442" spans="1:15">
      <c r="A442" s="99">
        <v>441</v>
      </c>
      <c r="B442" s="100" t="str">
        <f>IFERROR(VLOOKUP(C442,'Product Master'!B:G,2,),"Enter Data in Product Master")</f>
        <v>HMB45 Antibody</v>
      </c>
      <c r="C442" s="46" t="s">
        <v>1174</v>
      </c>
      <c r="D442" s="46">
        <v>121917</v>
      </c>
      <c r="E442" s="85">
        <v>43238</v>
      </c>
      <c r="F442" s="101" t="str">
        <f>IFERROR(VLOOKUP($C442,'Product Master'!B:G,3,),"-")</f>
        <v>-</v>
      </c>
      <c r="G442" s="111" t="str">
        <f>IFERROR(VLOOKUP($C442,'Product Master'!B:G,4,),"-")</f>
        <v>6 ml</v>
      </c>
      <c r="H442" s="24">
        <v>1</v>
      </c>
      <c r="I442" s="102">
        <f>IFERROR(VLOOKUP(D442,Inward!F:J,5,),"-")</f>
        <v>43800</v>
      </c>
      <c r="K442" s="85" t="s">
        <v>2329</v>
      </c>
      <c r="M442" s="86" t="s">
        <v>230</v>
      </c>
      <c r="N442" s="86" t="s">
        <v>274</v>
      </c>
      <c r="O442" s="112">
        <f>IFERROR(VLOOKUP(Table2[[#This Row],[Lot No]],Inward!F:F,1,FALSE),"Lot Not Matching")</f>
        <v>121917</v>
      </c>
    </row>
    <row r="443" spans="1:15" ht="30">
      <c r="A443" s="99">
        <v>442</v>
      </c>
      <c r="B443" s="100" t="str">
        <f>IFERROR(VLOOKUP(C443,'Product Master'!B:G,2,),"Enter Data in Product Master")</f>
        <v xml:space="preserve"> Mouse Monoclonal Renal Cell Carcinoma</v>
      </c>
      <c r="C443" s="46" t="s">
        <v>1164</v>
      </c>
      <c r="D443" s="46" t="s">
        <v>1389</v>
      </c>
      <c r="E443" s="85">
        <v>43238</v>
      </c>
      <c r="F443" s="101" t="str">
        <f>IFERROR(VLOOKUP($C443,'Product Master'!B:G,3,),"-")</f>
        <v>-</v>
      </c>
      <c r="G443" s="111" t="str">
        <f>IFERROR(VLOOKUP($C443,'Product Master'!B:G,4,),"-")</f>
        <v>6 ml</v>
      </c>
      <c r="H443" s="24">
        <v>1</v>
      </c>
      <c r="I443" s="102">
        <f>IFERROR(VLOOKUP(D443,Inward!F:J,5,),"-")</f>
        <v>43617</v>
      </c>
      <c r="K443" s="85" t="s">
        <v>2329</v>
      </c>
      <c r="M443" s="86" t="s">
        <v>230</v>
      </c>
      <c r="N443" s="86" t="s">
        <v>274</v>
      </c>
      <c r="O443" s="112" t="str">
        <f>IFERROR(VLOOKUP(Table2[[#This Row],[Lot No]],Inward!F:F,1,FALSE),"Lot Not Matching")</f>
        <v>H562</v>
      </c>
    </row>
    <row r="444" spans="1:15" ht="30">
      <c r="A444" s="99">
        <v>443</v>
      </c>
      <c r="B444" s="100" t="str">
        <f>IFERROR(VLOOKUP(C444,'Product Master'!B:G,2,),"Enter Data in Product Master")</f>
        <v>Rohem Glass slides frosted</v>
      </c>
      <c r="C444" s="106" t="s">
        <v>2121</v>
      </c>
      <c r="D444" s="86" t="s">
        <v>47</v>
      </c>
      <c r="E444" s="85">
        <v>43238</v>
      </c>
      <c r="F444" s="101" t="str">
        <f>IFERROR(VLOOKUP($C444,'Product Master'!B:G,3,),"-")</f>
        <v>-</v>
      </c>
      <c r="G444" s="111">
        <f>IFERROR(VLOOKUP($C444,'Product Master'!B:G,4,),"-")</f>
        <v>0</v>
      </c>
      <c r="H444" s="24">
        <v>15</v>
      </c>
      <c r="I444" s="102" t="str">
        <f>IFERROR(VLOOKUP(D444,Inward!F:J,5,),"-")</f>
        <v>NA</v>
      </c>
      <c r="K444" s="85" t="s">
        <v>273</v>
      </c>
      <c r="M444" s="86" t="s">
        <v>230</v>
      </c>
      <c r="N444" s="86" t="s">
        <v>274</v>
      </c>
      <c r="O444" s="112" t="str">
        <f>IFERROR(VLOOKUP(Table2[[#This Row],[Lot No]],Inward!F:F,1,FALSE),"Lot Not Matching")</f>
        <v>-</v>
      </c>
    </row>
    <row r="445" spans="1:15" ht="60">
      <c r="A445" s="99">
        <v>444</v>
      </c>
      <c r="B445" s="100" t="str">
        <f>IFERROR(VLOOKUP(C445,'Product Master'!B:G,2,),"Enter Data in Product Master")</f>
        <v>Plastic tissue embedding cassette white colour</v>
      </c>
      <c r="C445" s="106" t="s">
        <v>577</v>
      </c>
      <c r="D445" s="86" t="s">
        <v>47</v>
      </c>
      <c r="E445" s="85">
        <v>43238</v>
      </c>
      <c r="F445" s="101" t="str">
        <f>IFERROR(VLOOKUP($C445,'Product Master'!B:G,3,),"-")</f>
        <v>NA</v>
      </c>
      <c r="G445" s="111" t="str">
        <f>IFERROR(VLOOKUP($C445,'Product Master'!B:G,4,),"-")</f>
        <v>1000 Pcs</v>
      </c>
      <c r="H445" s="24">
        <v>2</v>
      </c>
      <c r="I445" s="102" t="str">
        <f>IFERROR(VLOOKUP(D445,Inward!F:J,5,),"-")</f>
        <v>NA</v>
      </c>
      <c r="K445" s="85" t="s">
        <v>273</v>
      </c>
      <c r="M445" s="86" t="s">
        <v>230</v>
      </c>
      <c r="N445" s="86" t="s">
        <v>274</v>
      </c>
      <c r="O445" s="112" t="str">
        <f>IFERROR(VLOOKUP(Table2[[#This Row],[Lot No]],Inward!F:F,1,FALSE),"Lot Not Matching")</f>
        <v>-</v>
      </c>
    </row>
    <row r="446" spans="1:15" ht="30">
      <c r="A446" s="99">
        <v>445</v>
      </c>
      <c r="B446" s="100" t="str">
        <f>IFERROR(VLOOKUP(C446,'Product Master'!B:G,2,),"Enter Data in Product Master")</f>
        <v>Optical adhesive films</v>
      </c>
      <c r="C446" s="86">
        <v>4311971</v>
      </c>
      <c r="D446" s="86">
        <v>201706153</v>
      </c>
      <c r="E446" s="85">
        <v>43238</v>
      </c>
      <c r="F446" s="101" t="str">
        <f>IFERROR(VLOOKUP($C446,'Product Master'!B:G,3,),"-")</f>
        <v>Pack</v>
      </c>
      <c r="G446" s="111" t="str">
        <f>IFERROR(VLOOKUP($C446,'Product Master'!B:G,4,),"-")</f>
        <v>100 films</v>
      </c>
      <c r="H446" s="24">
        <v>1</v>
      </c>
      <c r="I446" s="102" t="str">
        <f>IFERROR(VLOOKUP(D446,Inward!F:J,5,),"-")</f>
        <v>-</v>
      </c>
      <c r="K446" s="85" t="s">
        <v>256</v>
      </c>
      <c r="M446" s="86" t="s">
        <v>230</v>
      </c>
      <c r="N446" s="86" t="s">
        <v>312</v>
      </c>
      <c r="O446" s="112" t="str">
        <f>IFERROR(VLOOKUP(Table2[[#This Row],[Lot No]],Inward!F:F,1,FALSE),"Lot Not Matching")</f>
        <v>Lot Not Matching</v>
      </c>
    </row>
    <row r="447" spans="1:15" ht="30">
      <c r="A447" s="99">
        <v>446</v>
      </c>
      <c r="B447" s="100" t="str">
        <f>IFERROR(VLOOKUP(C447,'Product Master'!B:G,2,),"Enter Data in Product Master")</f>
        <v>Ion Proton wash 2 Bottles</v>
      </c>
      <c r="C447" s="86" t="s">
        <v>2140</v>
      </c>
      <c r="D447" s="86" t="s">
        <v>2246</v>
      </c>
      <c r="E447" s="85">
        <v>43238</v>
      </c>
      <c r="F447" s="101" t="str">
        <f>IFERROR(VLOOKUP($C447,'Product Master'!B:G,3,),"-")</f>
        <v>-</v>
      </c>
      <c r="G447" s="111">
        <f>IFERROR(VLOOKUP($C447,'Product Master'!B:G,4,),"-")</f>
        <v>0</v>
      </c>
      <c r="H447" s="24">
        <v>1</v>
      </c>
      <c r="I447" s="102" t="str">
        <f>IFERROR(VLOOKUP(D447,Inward!F:J,5,),"-")</f>
        <v>-</v>
      </c>
      <c r="K447" s="85" t="s">
        <v>256</v>
      </c>
      <c r="M447" s="86" t="s">
        <v>230</v>
      </c>
      <c r="N447" s="86" t="s">
        <v>254</v>
      </c>
      <c r="O447" s="112" t="str">
        <f>IFERROR(VLOOKUP(Table2[[#This Row],[Lot No]],Inward!F:F,1,FALSE),"Lot Not Matching")</f>
        <v>Lot Not Matching</v>
      </c>
    </row>
    <row r="448" spans="1:15" ht="45">
      <c r="A448" s="99">
        <v>447</v>
      </c>
      <c r="B448" s="100" t="str">
        <f>IFERROR(VLOOKUP(C448,'Product Master'!B:G,2,),"Enter Data in Product Master")</f>
        <v>Eurofins Primers (TP53rs730882029F-R)</v>
      </c>
      <c r="C448" s="106" t="s">
        <v>2131</v>
      </c>
      <c r="D448" s="86" t="s">
        <v>47</v>
      </c>
      <c r="E448" s="85">
        <v>43238</v>
      </c>
      <c r="F448" s="101" t="str">
        <f>IFERROR(VLOOKUP($C448,'Product Master'!B:G,3,),"-")</f>
        <v>-</v>
      </c>
      <c r="G448" s="111">
        <f>IFERROR(VLOOKUP($C448,'Product Master'!B:G,4,),"-")</f>
        <v>0</v>
      </c>
      <c r="H448" s="24">
        <v>2</v>
      </c>
      <c r="I448" s="102" t="str">
        <f>IFERROR(VLOOKUP(D448,Inward!F:J,5,),"-")</f>
        <v>NA</v>
      </c>
      <c r="K448" s="85" t="s">
        <v>256</v>
      </c>
      <c r="M448" s="86" t="s">
        <v>230</v>
      </c>
      <c r="N448" s="86" t="s">
        <v>284</v>
      </c>
      <c r="O448" s="112" t="str">
        <f>IFERROR(VLOOKUP(Table2[[#This Row],[Lot No]],Inward!F:F,1,FALSE),"Lot Not Matching")</f>
        <v>-</v>
      </c>
    </row>
    <row r="449" spans="1:15" ht="30">
      <c r="A449" s="99">
        <v>448</v>
      </c>
      <c r="B449" s="100" t="str">
        <f>IFERROR(VLOOKUP(C449,'Product Master'!B:G,2,),"Enter Data in Product Master")</f>
        <v xml:space="preserve">100 Bp Ladder  </v>
      </c>
      <c r="C449" s="86" t="s">
        <v>2135</v>
      </c>
      <c r="D449" s="86">
        <v>1769808</v>
      </c>
      <c r="E449" s="85">
        <v>43239</v>
      </c>
      <c r="F449" s="101" t="str">
        <f>IFERROR(VLOOKUP($C449,'Product Master'!B:G,3,),"-")</f>
        <v>-</v>
      </c>
      <c r="G449" s="111">
        <f>IFERROR(VLOOKUP($C449,'Product Master'!B:G,4,),"-")</f>
        <v>0</v>
      </c>
      <c r="H449" s="24">
        <v>1</v>
      </c>
      <c r="I449" s="102" t="str">
        <f>IFERROR(VLOOKUP(D449,Inward!F:J,5,),"-")</f>
        <v>-</v>
      </c>
      <c r="K449" s="85" t="s">
        <v>256</v>
      </c>
      <c r="M449" s="86" t="s">
        <v>230</v>
      </c>
      <c r="N449" s="86" t="s">
        <v>284</v>
      </c>
      <c r="O449" s="112" t="str">
        <f>IFERROR(VLOOKUP(Table2[[#This Row],[Lot No]],Inward!F:F,1,FALSE),"Lot Not Matching")</f>
        <v>Lot Not Matching</v>
      </c>
    </row>
    <row r="450" spans="1:15" ht="30">
      <c r="A450" s="99">
        <v>449</v>
      </c>
      <c r="B450" s="100" t="str">
        <f>IFERROR(VLOOKUP(C450,'Product Master'!B:G,2,),"Enter Data in Product Master")</f>
        <v>Jurkat E6.1 Acute T cell leukemia Cell Line</v>
      </c>
      <c r="C450" s="86" t="s">
        <v>1038</v>
      </c>
      <c r="D450" s="86" t="s">
        <v>47</v>
      </c>
      <c r="E450" s="85">
        <v>43239</v>
      </c>
      <c r="F450" s="101" t="str">
        <f>IFERROR(VLOOKUP($C450,'Product Master'!B:G,3,),"-")</f>
        <v>-</v>
      </c>
      <c r="G450" s="111">
        <f>IFERROR(VLOOKUP($C450,'Product Master'!B:G,4,),"-")</f>
        <v>1</v>
      </c>
      <c r="H450" s="24">
        <v>1</v>
      </c>
      <c r="I450" s="102" t="str">
        <f>IFERROR(VLOOKUP(D450,Inward!F:J,5,),"-")</f>
        <v>NA</v>
      </c>
      <c r="K450" s="85" t="s">
        <v>2324</v>
      </c>
      <c r="M450" s="86" t="s">
        <v>230</v>
      </c>
      <c r="N450" s="86" t="s">
        <v>2352</v>
      </c>
      <c r="O450" s="112" t="str">
        <f>IFERROR(VLOOKUP(Table2[[#This Row],[Lot No]],Inward!F:F,1,FALSE),"Lot Not Matching")</f>
        <v>-</v>
      </c>
    </row>
    <row r="451" spans="1:15" ht="30">
      <c r="A451" s="99">
        <v>450</v>
      </c>
      <c r="B451" s="100" t="str">
        <f>IFERROR(VLOOKUP(C451,'Product Master'!B:G,2,),"Enter Data in Product Master")</f>
        <v>Tissue Culture plates 6 Well</v>
      </c>
      <c r="C451" s="86">
        <v>980010</v>
      </c>
      <c r="D451" s="86" t="s">
        <v>2247</v>
      </c>
      <c r="E451" s="85">
        <v>43241</v>
      </c>
      <c r="F451" s="101" t="str">
        <f>IFERROR(VLOOKUP($C451,'Product Master'!B:G,3,),"-")</f>
        <v>Box</v>
      </c>
      <c r="G451" s="111" t="str">
        <f>IFERROR(VLOOKUP($C451,'Product Master'!B:G,4,),"-")</f>
        <v>50 Pcs</v>
      </c>
      <c r="H451" s="24">
        <v>1</v>
      </c>
      <c r="I451" s="102" t="str">
        <f>IFERROR(VLOOKUP(D451,Inward!F:J,5,),"-")</f>
        <v>-</v>
      </c>
      <c r="K451" s="85" t="s">
        <v>2324</v>
      </c>
      <c r="M451" s="86" t="s">
        <v>230</v>
      </c>
      <c r="N451" s="86" t="s">
        <v>2351</v>
      </c>
      <c r="O451" s="112" t="str">
        <f>IFERROR(VLOOKUP(Table2[[#This Row],[Lot No]],Inward!F:F,1,FALSE),"Lot Not Matching")</f>
        <v>Lot Not Matching</v>
      </c>
    </row>
    <row r="452" spans="1:15" ht="30">
      <c r="A452" s="99">
        <v>451</v>
      </c>
      <c r="B452" s="100" t="str">
        <f>IFERROR(VLOOKUP(C452,'Product Master'!B:G,2,),"Enter Data in Product Master")</f>
        <v xml:space="preserve">0.22 Micron syringe filters </v>
      </c>
      <c r="C452" s="24" t="s">
        <v>69</v>
      </c>
      <c r="D452" s="46" t="s">
        <v>305</v>
      </c>
      <c r="E452" s="85">
        <v>43241</v>
      </c>
      <c r="F452" s="101" t="str">
        <f>IFERROR(VLOOKUP($C452,'Product Master'!B:G,3,),"-")</f>
        <v>Box</v>
      </c>
      <c r="G452" s="111" t="str">
        <f>IFERROR(VLOOKUP($C452,'Product Master'!B:G,4,),"-")</f>
        <v>50 Nos</v>
      </c>
      <c r="H452" s="24">
        <v>1</v>
      </c>
      <c r="I452" s="102" t="str">
        <f>IFERROR(VLOOKUP(D452,Inward!F:J,5,),"-")</f>
        <v>-</v>
      </c>
      <c r="K452" s="85" t="s">
        <v>2324</v>
      </c>
      <c r="M452" s="86" t="s">
        <v>230</v>
      </c>
      <c r="N452" s="86" t="s">
        <v>2351</v>
      </c>
      <c r="O452" s="112" t="str">
        <f>IFERROR(VLOOKUP(Table2[[#This Row],[Lot No]],Inward!F:F,1,FALSE),"Lot Not Matching")</f>
        <v>Lot Not Matching</v>
      </c>
    </row>
    <row r="453" spans="1:15" ht="30">
      <c r="A453" s="99">
        <v>452</v>
      </c>
      <c r="B453" s="100" t="str">
        <f>IFERROR(VLOOKUP(C453,'Product Master'!B:G,2,),"Enter Data in Product Master")</f>
        <v>Absolute Ethanol</v>
      </c>
      <c r="C453" s="86" t="s">
        <v>65</v>
      </c>
      <c r="D453" s="86" t="s">
        <v>308</v>
      </c>
      <c r="E453" s="85">
        <v>43241</v>
      </c>
      <c r="F453" s="101" t="str">
        <f>IFERROR(VLOOKUP($C453,'Product Master'!B:G,3,),"-")</f>
        <v>Bottle</v>
      </c>
      <c r="G453" s="111" t="str">
        <f>IFERROR(VLOOKUP($C453,'Product Master'!B:G,4,),"-")</f>
        <v>500 ml</v>
      </c>
      <c r="H453" s="24">
        <v>1</v>
      </c>
      <c r="I453" s="102" t="str">
        <f>IFERROR(VLOOKUP(D453,Inward!F:J,5,),"-")</f>
        <v>-</v>
      </c>
      <c r="K453" s="85" t="s">
        <v>256</v>
      </c>
      <c r="M453" s="86" t="s">
        <v>230</v>
      </c>
      <c r="N453" s="86" t="s">
        <v>282</v>
      </c>
      <c r="O453" s="112" t="str">
        <f>IFERROR(VLOOKUP(Table2[[#This Row],[Lot No]],Inward!F:F,1,FALSE),"Lot Not Matching")</f>
        <v>Lot Not Matching</v>
      </c>
    </row>
    <row r="454" spans="1:15" ht="30">
      <c r="A454" s="99">
        <v>453</v>
      </c>
      <c r="B454" s="100" t="str">
        <f>IFERROR(VLOOKUP(C454,'Product Master'!B:G,2,),"Enter Data in Product Master")</f>
        <v xml:space="preserve">Big dye terminator V3.1 Cycle Sequencing kit </v>
      </c>
      <c r="C454" s="24">
        <v>4336917</v>
      </c>
      <c r="D454" s="46">
        <v>1710408</v>
      </c>
      <c r="E454" s="85">
        <v>43241</v>
      </c>
      <c r="F454" s="101" t="str">
        <f>IFERROR(VLOOKUP($C454,'Product Master'!B:G,3,),"-")</f>
        <v>-</v>
      </c>
      <c r="G454" s="111" t="str">
        <f>IFERROR(VLOOKUP($C454,'Product Master'!B:G,4,),"-")</f>
        <v>100 Rxns</v>
      </c>
      <c r="H454" s="24">
        <v>1</v>
      </c>
      <c r="I454" s="102" t="str">
        <f>IFERROR(VLOOKUP(D454,Inward!F:J,5,),"-")</f>
        <v>-</v>
      </c>
      <c r="K454" s="85" t="s">
        <v>256</v>
      </c>
      <c r="M454" s="86" t="s">
        <v>230</v>
      </c>
      <c r="N454" s="86" t="s">
        <v>282</v>
      </c>
      <c r="O454" s="112" t="str">
        <f>IFERROR(VLOOKUP(Table2[[#This Row],[Lot No]],Inward!F:F,1,FALSE),"Lot Not Matching")</f>
        <v>Lot Not Matching</v>
      </c>
    </row>
    <row r="455" spans="1:15" ht="30">
      <c r="A455" s="99">
        <v>454</v>
      </c>
      <c r="B455" s="100" t="str">
        <f>IFERROR(VLOOKUP(C455,'Product Master'!B:G,2,),"Enter Data in Product Master")</f>
        <v>i. Big dye terminator sequencing buffer 5x</v>
      </c>
      <c r="C455" s="24">
        <v>4336697</v>
      </c>
      <c r="D455" s="46">
        <v>1708289</v>
      </c>
      <c r="E455" s="85">
        <v>43241</v>
      </c>
      <c r="F455" s="101" t="str">
        <f>IFERROR(VLOOKUP($C455,'Product Master'!B:G,3,),"-")</f>
        <v>Vial</v>
      </c>
      <c r="G455" s="111" t="str">
        <f>IFERROR(VLOOKUP($C455,'Product Master'!B:G,4,),"-")</f>
        <v>1 ml</v>
      </c>
      <c r="H455" s="24">
        <v>2</v>
      </c>
      <c r="I455" s="102" t="str">
        <f>IFERROR(VLOOKUP(D455,Inward!F:J,5,),"-")</f>
        <v>-</v>
      </c>
      <c r="K455" s="85" t="s">
        <v>256</v>
      </c>
      <c r="M455" s="86" t="s">
        <v>230</v>
      </c>
      <c r="N455" s="86" t="s">
        <v>282</v>
      </c>
      <c r="O455" s="112" t="str">
        <f>IFERROR(VLOOKUP(Table2[[#This Row],[Lot No]],Inward!F:F,1,FALSE),"Lot Not Matching")</f>
        <v>Lot Not Matching</v>
      </c>
    </row>
    <row r="456" spans="1:15" ht="30">
      <c r="A456" s="99">
        <v>455</v>
      </c>
      <c r="B456" s="100" t="str">
        <f>IFERROR(VLOOKUP(C456,'Product Master'!B:G,2,),"Enter Data in Product Master")</f>
        <v>PCR Supermix 100 reactions (Invitrogen)</v>
      </c>
      <c r="C456" s="86" t="s">
        <v>149</v>
      </c>
      <c r="D456" s="86">
        <v>1904871</v>
      </c>
      <c r="E456" s="85">
        <v>43241</v>
      </c>
      <c r="F456" s="101" t="str">
        <f>IFERROR(VLOOKUP($C456,'Product Master'!B:G,3,),"-")</f>
        <v>-</v>
      </c>
      <c r="G456" s="111" t="str">
        <f>IFERROR(VLOOKUP($C456,'Product Master'!B:G,4,),"-")</f>
        <v>100 Rxns</v>
      </c>
      <c r="H456" s="24">
        <v>1</v>
      </c>
      <c r="I456" s="102">
        <f>IFERROR(VLOOKUP(D456,Inward!F:J,5,),"-")</f>
        <v>43709</v>
      </c>
      <c r="K456" s="85" t="s">
        <v>256</v>
      </c>
      <c r="M456" s="86" t="s">
        <v>230</v>
      </c>
      <c r="N456" s="86" t="s">
        <v>282</v>
      </c>
      <c r="O456" s="112">
        <f>IFERROR(VLOOKUP(Table2[[#This Row],[Lot No]],Inward!F:F,1,FALSE),"Lot Not Matching")</f>
        <v>1904871</v>
      </c>
    </row>
    <row r="457" spans="1:15">
      <c r="A457" s="99">
        <v>456</v>
      </c>
      <c r="B457" s="100" t="str">
        <f>IFERROR(VLOOKUP(C457,'Product Master'!B:G,2,),"Enter Data in Product Master")</f>
        <v>Comprehensive cancer panel</v>
      </c>
      <c r="C457" s="86">
        <v>4477685</v>
      </c>
      <c r="D457" s="86">
        <v>1710008</v>
      </c>
      <c r="E457" s="85">
        <v>43241</v>
      </c>
      <c r="F457" s="101" t="str">
        <f>IFERROR(VLOOKUP($C457,'Product Master'!B:G,3,),"-")</f>
        <v>Kit</v>
      </c>
      <c r="G457" s="111" t="str">
        <f>IFERROR(VLOOKUP($C457,'Product Master'!B:G,4,),"-")</f>
        <v>8 Rxns</v>
      </c>
      <c r="H457" s="24">
        <v>1</v>
      </c>
      <c r="I457" s="102">
        <f>IFERROR(VLOOKUP(D457,Inward!F:J,5,),"-")</f>
        <v>43907</v>
      </c>
      <c r="J457" s="85" t="s">
        <v>2309</v>
      </c>
      <c r="K457" s="85" t="s">
        <v>280</v>
      </c>
      <c r="M457" s="86" t="s">
        <v>230</v>
      </c>
      <c r="N457" s="86" t="s">
        <v>264</v>
      </c>
      <c r="O457" s="112">
        <f>IFERROR(VLOOKUP(Table2[[#This Row],[Lot No]],Inward!F:F,1,FALSE),"Lot Not Matching")</f>
        <v>1710008</v>
      </c>
    </row>
    <row r="458" spans="1:15">
      <c r="A458" s="99">
        <v>457</v>
      </c>
      <c r="B458" s="100" t="str">
        <f>IFERROR(VLOOKUP(C458,'Product Master'!B:G,2,),"Enter Data in Product Master")</f>
        <v>E-Gel size select 2%</v>
      </c>
      <c r="C458" s="24" t="s">
        <v>63</v>
      </c>
      <c r="D458" s="86" t="s">
        <v>1323</v>
      </c>
      <c r="E458" s="85">
        <v>43241</v>
      </c>
      <c r="F458" s="101" t="str">
        <f>IFERROR(VLOOKUP($C458,'Product Master'!B:G,3,),"-")</f>
        <v>Pack</v>
      </c>
      <c r="G458" s="111" t="str">
        <f>IFERROR(VLOOKUP($C458,'Product Master'!B:G,4,),"-")</f>
        <v>10 Gels/Pack</v>
      </c>
      <c r="H458" s="24">
        <v>1</v>
      </c>
      <c r="I458" s="102">
        <f>IFERROR(VLOOKUP(D458,Inward!F:J,5,),"-")</f>
        <v>43438</v>
      </c>
      <c r="J458" s="85" t="s">
        <v>2310</v>
      </c>
      <c r="K458" s="85" t="s">
        <v>280</v>
      </c>
      <c r="M458" s="86" t="s">
        <v>230</v>
      </c>
      <c r="N458" s="86" t="s">
        <v>264</v>
      </c>
      <c r="O458" s="112" t="str">
        <f>IFERROR(VLOOKUP(Table2[[#This Row],[Lot No]],Inward!F:F,1,FALSE),"Lot Not Matching")</f>
        <v>2R040318</v>
      </c>
    </row>
    <row r="459" spans="1:15" ht="15.75">
      <c r="A459" s="99">
        <v>458</v>
      </c>
      <c r="B459" s="100" t="str">
        <f>IFERROR(VLOOKUP(C459,'Product Master'!B:G,2,),"Enter Data in Product Master")</f>
        <v>Human miRNA Panel</v>
      </c>
      <c r="C459" s="113">
        <v>4470189</v>
      </c>
      <c r="D459" s="24">
        <v>3151889</v>
      </c>
      <c r="E459" s="85">
        <v>43241</v>
      </c>
      <c r="F459" s="101" t="str">
        <f>IFERROR(VLOOKUP($C459,'Product Master'!B:G,3,),"-")</f>
        <v>-</v>
      </c>
      <c r="G459" s="111" t="str">
        <f>IFERROR(VLOOKUP($C459,'Product Master'!B:G,4,),"-")</f>
        <v>-</v>
      </c>
      <c r="H459" s="24">
        <v>8</v>
      </c>
      <c r="I459" s="102">
        <f>IFERROR(VLOOKUP(D459,Inward!F:J,5,),"-")</f>
        <v>43509</v>
      </c>
      <c r="K459" s="85" t="s">
        <v>256</v>
      </c>
      <c r="M459" s="86" t="s">
        <v>230</v>
      </c>
      <c r="N459" s="86" t="s">
        <v>2346</v>
      </c>
      <c r="O459" s="112">
        <f>IFERROR(VLOOKUP(Table2[[#This Row],[Lot No]],Inward!F:F,1,FALSE),"Lot Not Matching")</f>
        <v>3151889</v>
      </c>
    </row>
    <row r="460" spans="1:15" ht="45">
      <c r="A460" s="99">
        <v>459</v>
      </c>
      <c r="B460" s="100" t="str">
        <f>IFERROR(VLOOKUP(C460,'Product Master'!B:G,2,),"Enter Data in Product Master")</f>
        <v>Eurofins Primers (CNGA3_Exon8_F-R)</v>
      </c>
      <c r="C460" s="106" t="s">
        <v>579</v>
      </c>
      <c r="D460" s="86" t="s">
        <v>47</v>
      </c>
      <c r="E460" s="85">
        <v>43242</v>
      </c>
      <c r="F460" s="101" t="str">
        <f>IFERROR(VLOOKUP($C460,'Product Master'!B:G,3,),"-")</f>
        <v>NA</v>
      </c>
      <c r="G460" s="111" t="str">
        <f>IFERROR(VLOOKUP($C460,'Product Master'!B:G,4,),"-")</f>
        <v>41 Bp</v>
      </c>
      <c r="H460" s="24">
        <v>2</v>
      </c>
      <c r="I460" s="102" t="str">
        <f>IFERROR(VLOOKUP(D460,Inward!F:J,5,),"-")</f>
        <v>NA</v>
      </c>
      <c r="K460" s="85" t="s">
        <v>256</v>
      </c>
      <c r="M460" s="86" t="s">
        <v>230</v>
      </c>
      <c r="N460" s="86" t="s">
        <v>284</v>
      </c>
      <c r="O460" s="112" t="str">
        <f>IFERROR(VLOOKUP(Table2[[#This Row],[Lot No]],Inward!F:F,1,FALSE),"Lot Not Matching")</f>
        <v>-</v>
      </c>
    </row>
    <row r="461" spans="1:15" ht="30">
      <c r="A461" s="99">
        <v>460</v>
      </c>
      <c r="B461" s="100" t="str">
        <f>IFERROR(VLOOKUP(C461,'Product Master'!B:G,2,),"Enter Data in Product Master")</f>
        <v xml:space="preserve">Automated droplet generation oil for probes </v>
      </c>
      <c r="C461" s="86" t="s">
        <v>288</v>
      </c>
      <c r="D461" s="86">
        <v>64109503</v>
      </c>
      <c r="E461" s="85">
        <v>43242</v>
      </c>
      <c r="F461" s="101" t="str">
        <f>IFERROR(VLOOKUP($C461,'Product Master'!B:G,3,),"-")</f>
        <v>-</v>
      </c>
      <c r="G461" s="111">
        <f>IFERROR(VLOOKUP($C461,'Product Master'!B:G,4,),"-")</f>
        <v>0</v>
      </c>
      <c r="H461" s="24">
        <v>1</v>
      </c>
      <c r="I461" s="102">
        <f>IFERROR(VLOOKUP(D461,Inward!F:J,5,),"-")</f>
        <v>43699</v>
      </c>
      <c r="K461" s="85" t="s">
        <v>2336</v>
      </c>
      <c r="M461" s="86" t="s">
        <v>230</v>
      </c>
      <c r="N461" s="86" t="s">
        <v>281</v>
      </c>
      <c r="O461" s="112">
        <f>IFERROR(VLOOKUP(Table2[[#This Row],[Lot No]],Inward!F:F,1,FALSE),"Lot Not Matching")</f>
        <v>64109503</v>
      </c>
    </row>
    <row r="462" spans="1:15" ht="30">
      <c r="A462" s="99">
        <v>461</v>
      </c>
      <c r="B462" s="100" t="str">
        <f>IFERROR(VLOOKUP(C462,'Product Master'!B:G,2,),"Enter Data in Product Master")</f>
        <v>DG32 Automated Droplet generator cartridges 60/pack</v>
      </c>
      <c r="C462" s="86">
        <v>1864109</v>
      </c>
      <c r="D462" s="104">
        <v>227827</v>
      </c>
      <c r="E462" s="85">
        <v>43242</v>
      </c>
      <c r="F462" s="101" t="str">
        <f>IFERROR(VLOOKUP($C462,'Product Master'!B:G,3,),"-")</f>
        <v>Pack</v>
      </c>
      <c r="G462" s="111" t="str">
        <f>IFERROR(VLOOKUP($C462,'Product Master'!B:G,4,),"-")</f>
        <v>-</v>
      </c>
      <c r="H462" s="24">
        <v>1</v>
      </c>
      <c r="I462" s="102" t="str">
        <f>IFERROR(VLOOKUP(D462,Inward!F:J,5,),"-")</f>
        <v>-</v>
      </c>
      <c r="K462" s="85" t="s">
        <v>256</v>
      </c>
      <c r="M462" s="86" t="s">
        <v>230</v>
      </c>
      <c r="N462" s="86" t="s">
        <v>281</v>
      </c>
      <c r="O462" s="112" t="str">
        <f>IFERROR(VLOOKUP(Table2[[#This Row],[Lot No]],Inward!F:F,1,FALSE),"Lot Not Matching")</f>
        <v>Lot Not Matching</v>
      </c>
    </row>
    <row r="463" spans="1:15" ht="30">
      <c r="A463" s="99">
        <v>462</v>
      </c>
      <c r="B463" s="100" t="str">
        <f>IFERROR(VLOOKUP(C463,'Product Master'!B:G,2,),"Enter Data in Product Master")</f>
        <v>Pipet tips for the auto DG system 40/pack</v>
      </c>
      <c r="C463" s="86">
        <v>1864121</v>
      </c>
      <c r="D463" s="86" t="s">
        <v>47</v>
      </c>
      <c r="E463" s="85">
        <v>43242</v>
      </c>
      <c r="F463" s="101" t="str">
        <f>IFERROR(VLOOKUP($C463,'Product Master'!B:G,3,),"-")</f>
        <v>-</v>
      </c>
      <c r="G463" s="111">
        <f>IFERROR(VLOOKUP($C463,'Product Master'!B:G,4,),"-")</f>
        <v>0</v>
      </c>
      <c r="H463" s="24">
        <v>1</v>
      </c>
      <c r="I463" s="102" t="str">
        <f>IFERROR(VLOOKUP(D463,Inward!F:J,5,),"-")</f>
        <v>NA</v>
      </c>
      <c r="K463" s="85" t="s">
        <v>256</v>
      </c>
      <c r="M463" s="86" t="s">
        <v>230</v>
      </c>
      <c r="N463" s="86" t="s">
        <v>281</v>
      </c>
      <c r="O463" s="112" t="str">
        <f>IFERROR(VLOOKUP(Table2[[#This Row],[Lot No]],Inward!F:F,1,FALSE),"Lot Not Matching")</f>
        <v>-</v>
      </c>
    </row>
    <row r="464" spans="1:15">
      <c r="A464" s="99">
        <v>463</v>
      </c>
      <c r="B464" s="100" t="str">
        <f>IFERROR(VLOOKUP(C464,'Product Master'!B:G,2,),"Enter Data in Product Master")</f>
        <v>Circulating Nucleic acid kit</v>
      </c>
      <c r="C464" s="86">
        <v>55114</v>
      </c>
      <c r="D464" s="86">
        <v>160013067</v>
      </c>
      <c r="E464" s="85">
        <v>43242</v>
      </c>
      <c r="F464" s="101" t="str">
        <f>IFERROR(VLOOKUP($C464,'Product Master'!B:G,3,),"-")</f>
        <v>Kit</v>
      </c>
      <c r="G464" s="111" t="str">
        <f>IFERROR(VLOOKUP($C464,'Product Master'!B:G,4,),"-")</f>
        <v>50 Rxns</v>
      </c>
      <c r="H464" s="24">
        <v>1</v>
      </c>
      <c r="I464" s="102">
        <f>IFERROR(VLOOKUP(D464,Inward!F:J,5,),"-")</f>
        <v>43665</v>
      </c>
      <c r="J464" s="85" t="s">
        <v>2311</v>
      </c>
      <c r="K464" s="85" t="s">
        <v>299</v>
      </c>
      <c r="M464" s="86" t="s">
        <v>230</v>
      </c>
      <c r="N464" s="86" t="s">
        <v>2345</v>
      </c>
      <c r="O464" s="112">
        <f>IFERROR(VLOOKUP(Table2[[#This Row],[Lot No]],Inward!F:F,1,FALSE),"Lot Not Matching")</f>
        <v>160013067</v>
      </c>
    </row>
    <row r="465" spans="1:15">
      <c r="A465" s="99">
        <v>464</v>
      </c>
      <c r="B465" s="100" t="str">
        <f>IFERROR(VLOOKUP(C465,'Product Master'!B:G,2,),"Enter Data in Product Master")</f>
        <v>Circulating Nucleic acid kit</v>
      </c>
      <c r="C465" s="86">
        <v>55114</v>
      </c>
      <c r="D465" s="86">
        <v>157047931</v>
      </c>
      <c r="E465" s="85">
        <v>43242</v>
      </c>
      <c r="F465" s="101" t="str">
        <f>IFERROR(VLOOKUP($C465,'Product Master'!B:G,3,),"-")</f>
        <v>Kit</v>
      </c>
      <c r="G465" s="111" t="str">
        <f>IFERROR(VLOOKUP($C465,'Product Master'!B:G,4,),"-")</f>
        <v>50 Rxns</v>
      </c>
      <c r="H465" s="24">
        <v>1</v>
      </c>
      <c r="I465" s="102" t="str">
        <f>IFERROR(VLOOKUP(D465,Inward!F:J,5,),"-")</f>
        <v>NA</v>
      </c>
      <c r="J465" s="85" t="s">
        <v>2311</v>
      </c>
      <c r="K465" s="85" t="s">
        <v>299</v>
      </c>
      <c r="M465" s="86" t="s">
        <v>230</v>
      </c>
      <c r="N465" s="86" t="s">
        <v>2345</v>
      </c>
      <c r="O465" s="112">
        <f>IFERROR(VLOOKUP(Table2[[#This Row],[Lot No]],Inward!F:F,1,FALSE),"Lot Not Matching")</f>
        <v>157047931</v>
      </c>
    </row>
    <row r="466" spans="1:15">
      <c r="A466" s="99">
        <v>465</v>
      </c>
      <c r="B466" s="100" t="str">
        <f>IFERROR(VLOOKUP(C466,'Product Master'!B:G,2,),"Enter Data in Product Master")</f>
        <v>2-Propanol</v>
      </c>
      <c r="C466" s="86">
        <v>19516</v>
      </c>
      <c r="D466" s="86" t="s">
        <v>138</v>
      </c>
      <c r="E466" s="85">
        <v>43242</v>
      </c>
      <c r="F466" s="101" t="str">
        <f>IFERROR(VLOOKUP($C466,'Product Master'!B:G,3,),"-")</f>
        <v>Bottle</v>
      </c>
      <c r="G466" s="111" t="str">
        <f>IFERROR(VLOOKUP($C466,'Product Master'!B:G,4,),"-")</f>
        <v>500 ml</v>
      </c>
      <c r="H466" s="24">
        <v>1</v>
      </c>
      <c r="I466" s="102" t="str">
        <f>IFERROR(VLOOKUP(D466,Inward!F:J,5,),"-")</f>
        <v>NA</v>
      </c>
      <c r="K466" s="85" t="s">
        <v>256</v>
      </c>
      <c r="M466" s="86" t="s">
        <v>230</v>
      </c>
      <c r="N466" s="86" t="s">
        <v>2345</v>
      </c>
      <c r="O466" s="112" t="str">
        <f>IFERROR(VLOOKUP(Table2[[#This Row],[Lot No]],Inward!F:F,1,FALSE),"Lot Not Matching")</f>
        <v>BCBV4036</v>
      </c>
    </row>
    <row r="467" spans="1:15" ht="30">
      <c r="A467" s="99">
        <v>466</v>
      </c>
      <c r="B467" s="100" t="str">
        <f>IFERROR(VLOOKUP(C467,'Product Master'!B:G,2,),"Enter Data in Product Master")</f>
        <v>Cryo cube box</v>
      </c>
      <c r="C467" s="86">
        <v>202070</v>
      </c>
      <c r="D467" s="86" t="s">
        <v>303</v>
      </c>
      <c r="E467" s="85">
        <v>43242</v>
      </c>
      <c r="F467" s="101" t="str">
        <f>IFERROR(VLOOKUP($C467,'Product Master'!B:G,3,),"-")</f>
        <v>-</v>
      </c>
      <c r="G467" s="111">
        <f>IFERROR(VLOOKUP($C467,'Product Master'!B:G,4,),"-")</f>
        <v>0</v>
      </c>
      <c r="H467" s="24">
        <v>1</v>
      </c>
      <c r="I467" s="102" t="str">
        <f>IFERROR(VLOOKUP(D467,Inward!F:J,5,),"-")</f>
        <v>-</v>
      </c>
      <c r="K467" s="85" t="s">
        <v>256</v>
      </c>
      <c r="M467" s="86" t="s">
        <v>230</v>
      </c>
      <c r="N467" s="86" t="s">
        <v>2345</v>
      </c>
      <c r="O467" s="112" t="str">
        <f>IFERROR(VLOOKUP(Table2[[#This Row],[Lot No]],Inward!F:F,1,FALSE),"Lot Not Matching")</f>
        <v>Lot Not Matching</v>
      </c>
    </row>
    <row r="468" spans="1:15" ht="30">
      <c r="A468" s="99">
        <v>467</v>
      </c>
      <c r="B468" s="100" t="str">
        <f>IFERROR(VLOOKUP(C468,'Product Master'!B:G,2,),"Enter Data in Product Master")</f>
        <v>Qubit Assay tubes</v>
      </c>
      <c r="C468" s="86" t="s">
        <v>37</v>
      </c>
      <c r="D468" s="86">
        <v>1683688</v>
      </c>
      <c r="E468" s="85">
        <v>43242</v>
      </c>
      <c r="F468" s="101" t="str">
        <f>IFERROR(VLOOKUP($C468,'Product Master'!B:G,3,),"-")</f>
        <v>Pack</v>
      </c>
      <c r="G468" s="111" t="str">
        <f>IFERROR(VLOOKUP($C468,'Product Master'!B:G,4,),"-")</f>
        <v>500 Tubes</v>
      </c>
      <c r="H468" s="24">
        <v>1</v>
      </c>
      <c r="I468" s="102" t="str">
        <f>IFERROR(VLOOKUP(D468,Inward!F:J,5,),"-")</f>
        <v>-</v>
      </c>
      <c r="K468" s="85" t="s">
        <v>256</v>
      </c>
      <c r="M468" s="86" t="s">
        <v>230</v>
      </c>
      <c r="N468" s="86" t="s">
        <v>2345</v>
      </c>
      <c r="O468" s="112" t="str">
        <f>IFERROR(VLOOKUP(Table2[[#This Row],[Lot No]],Inward!F:F,1,FALSE),"Lot Not Matching")</f>
        <v>Lot Not Matching</v>
      </c>
    </row>
    <row r="469" spans="1:15">
      <c r="A469" s="99">
        <v>468</v>
      </c>
      <c r="B469" s="100" t="str">
        <f>IFERROR(VLOOKUP(C469,'Product Master'!B:G,2,),"Enter Data in Product Master")</f>
        <v>Filter Tips 10/20 ul Tarson</v>
      </c>
      <c r="C469" s="86">
        <v>527108</v>
      </c>
      <c r="D469" s="86" t="s">
        <v>135</v>
      </c>
      <c r="E469" s="85">
        <v>43242</v>
      </c>
      <c r="F469" s="101" t="str">
        <f>IFERROR(VLOOKUP($C469,'Product Master'!B:G,3,),"-")</f>
        <v>Box</v>
      </c>
      <c r="G469" s="111" t="str">
        <f>IFERROR(VLOOKUP($C469,'Product Master'!B:G,4,),"-")</f>
        <v>1000 Pcs</v>
      </c>
      <c r="H469" s="24">
        <v>22</v>
      </c>
      <c r="I469" s="102" t="str">
        <f>IFERROR(VLOOKUP(D469,Inward!F:J,5,),"-")</f>
        <v>NA</v>
      </c>
      <c r="K469" s="85" t="s">
        <v>256</v>
      </c>
      <c r="M469" s="86" t="s">
        <v>230</v>
      </c>
      <c r="N469" s="86" t="s">
        <v>268</v>
      </c>
      <c r="O469" s="112" t="str">
        <f>IFERROR(VLOOKUP(Table2[[#This Row],[Lot No]],Inward!F:F,1,FALSE),"Lot Not Matching")</f>
        <v>JS-101117</v>
      </c>
    </row>
    <row r="470" spans="1:15" ht="45">
      <c r="A470" s="99">
        <v>469</v>
      </c>
      <c r="B470" s="100" t="str">
        <f>IFERROR(VLOOKUP(C470,'Product Master'!B:G,2,),"Enter Data in Product Master")</f>
        <v>Filter tips 1000 ul Tarson</v>
      </c>
      <c r="C470" s="86">
        <v>527106</v>
      </c>
      <c r="D470" s="86" t="s">
        <v>2248</v>
      </c>
      <c r="E470" s="85">
        <v>43242</v>
      </c>
      <c r="F470" s="101" t="str">
        <f>IFERROR(VLOOKUP($C470,'Product Master'!B:G,3,),"-")</f>
        <v>Box</v>
      </c>
      <c r="G470" s="111" t="str">
        <f>IFERROR(VLOOKUP($C470,'Product Master'!B:G,4,),"-")</f>
        <v>500 pcs</v>
      </c>
      <c r="H470" s="24">
        <v>20</v>
      </c>
      <c r="I470" s="102" t="str">
        <f>IFERROR(VLOOKUP(D470,Inward!F:J,5,),"-")</f>
        <v>-</v>
      </c>
      <c r="K470" s="85" t="s">
        <v>256</v>
      </c>
      <c r="M470" s="86" t="s">
        <v>230</v>
      </c>
      <c r="N470" s="86" t="s">
        <v>268</v>
      </c>
      <c r="O470" s="112" t="str">
        <f>IFERROR(VLOOKUP(Table2[[#This Row],[Lot No]],Inward!F:F,1,FALSE),"Lot Not Matching")</f>
        <v>Lot Not Matching</v>
      </c>
    </row>
    <row r="471" spans="1:15">
      <c r="A471" s="99">
        <v>470</v>
      </c>
      <c r="B471" s="100" t="str">
        <f>IFERROR(VLOOKUP(C471,'Product Master'!B:G,2,),"Enter Data in Product Master")</f>
        <v>Face Mask</v>
      </c>
      <c r="C471" s="106" t="s">
        <v>2124</v>
      </c>
      <c r="D471" s="86" t="s">
        <v>47</v>
      </c>
      <c r="E471" s="85">
        <v>43242</v>
      </c>
      <c r="F471" s="101" t="str">
        <f>IFERROR(VLOOKUP($C471,'Product Master'!B:G,3,),"-")</f>
        <v>-</v>
      </c>
      <c r="G471" s="111">
        <f>IFERROR(VLOOKUP($C471,'Product Master'!B:G,4,),"-")</f>
        <v>0</v>
      </c>
      <c r="H471" s="24">
        <v>10</v>
      </c>
      <c r="I471" s="102" t="str">
        <f>IFERROR(VLOOKUP(D471,Inward!F:J,5,),"-")</f>
        <v>NA</v>
      </c>
      <c r="K471" s="85" t="s">
        <v>256</v>
      </c>
      <c r="M471" s="86" t="s">
        <v>230</v>
      </c>
      <c r="N471" s="86" t="s">
        <v>268</v>
      </c>
      <c r="O471" s="112" t="str">
        <f>IFERROR(VLOOKUP(Table2[[#This Row],[Lot No]],Inward!F:F,1,FALSE),"Lot Not Matching")</f>
        <v>-</v>
      </c>
    </row>
    <row r="472" spans="1:15">
      <c r="A472" s="99">
        <v>471</v>
      </c>
      <c r="B472" s="100" t="str">
        <f>IFERROR(VLOOKUP(C472,'Product Master'!B:G,2,),"Enter Data in Product Master")</f>
        <v xml:space="preserve">Tissue Rolls </v>
      </c>
      <c r="C472" s="86" t="s">
        <v>61</v>
      </c>
      <c r="D472" s="86" t="s">
        <v>47</v>
      </c>
      <c r="E472" s="85">
        <v>43242</v>
      </c>
      <c r="F472" s="101" t="str">
        <f>IFERROR(VLOOKUP($C472,'Product Master'!B:G,3,),"-")</f>
        <v>Rolls</v>
      </c>
      <c r="G472" s="111" t="str">
        <f>IFERROR(VLOOKUP($C472,'Product Master'!B:G,4,),"-")</f>
        <v>10*44 Cms</v>
      </c>
      <c r="H472" s="24">
        <v>24</v>
      </c>
      <c r="I472" s="102" t="str">
        <f>IFERROR(VLOOKUP(D472,Inward!F:J,5,),"-")</f>
        <v>NA</v>
      </c>
      <c r="K472" s="85" t="s">
        <v>256</v>
      </c>
      <c r="M472" s="86" t="s">
        <v>230</v>
      </c>
      <c r="N472" s="86" t="s">
        <v>268</v>
      </c>
      <c r="O472" s="112" t="str">
        <f>IFERROR(VLOOKUP(Table2[[#This Row],[Lot No]],Inward!F:F,1,FALSE),"Lot Not Matching")</f>
        <v>-</v>
      </c>
    </row>
    <row r="473" spans="1:15" ht="45">
      <c r="A473" s="99">
        <v>472</v>
      </c>
      <c r="B473" s="100" t="str">
        <f>IFERROR(VLOOKUP(C473,'Product Master'!B:G,2,),"Enter Data in Product Master")</f>
        <v>Powder free nitrile gloves Small</v>
      </c>
      <c r="C473" s="86" t="s">
        <v>89</v>
      </c>
      <c r="D473" s="86" t="s">
        <v>309</v>
      </c>
      <c r="E473" s="85">
        <v>43242</v>
      </c>
      <c r="F473" s="101" t="str">
        <f>IFERROR(VLOOKUP($C473,'Product Master'!B:G,3,),"-")</f>
        <v>Box</v>
      </c>
      <c r="G473" s="111" t="str">
        <f>IFERROR(VLOOKUP($C473,'Product Master'!B:G,4,),"-")</f>
        <v>100 Pcs</v>
      </c>
      <c r="H473" s="24">
        <v>20</v>
      </c>
      <c r="I473" s="102" t="str">
        <f>IFERROR(VLOOKUP(D473,Inward!F:J,5,),"-")</f>
        <v>-</v>
      </c>
      <c r="K473" s="85" t="s">
        <v>256</v>
      </c>
      <c r="M473" s="86" t="s">
        <v>230</v>
      </c>
      <c r="N473" s="86" t="s">
        <v>268</v>
      </c>
      <c r="O473" s="112" t="str">
        <f>IFERROR(VLOOKUP(Table2[[#This Row],[Lot No]],Inward!F:F,1,FALSE),"Lot Not Matching")</f>
        <v>Lot Not Matching</v>
      </c>
    </row>
    <row r="474" spans="1:15" ht="30">
      <c r="A474" s="99">
        <v>473</v>
      </c>
      <c r="B474" s="100" t="str">
        <f>IFERROR(VLOOKUP(C474,'Product Master'!B:G,2,),"Enter Data in Product Master")</f>
        <v>Powder free nitrile gloves Medium</v>
      </c>
      <c r="C474" s="86" t="s">
        <v>88</v>
      </c>
      <c r="D474" s="86" t="s">
        <v>139</v>
      </c>
      <c r="E474" s="85">
        <v>43242</v>
      </c>
      <c r="F474" s="101" t="str">
        <f>IFERROR(VLOOKUP($C474,'Product Master'!B:G,3,),"-")</f>
        <v>Box</v>
      </c>
      <c r="G474" s="111" t="str">
        <f>IFERROR(VLOOKUP($C474,'Product Master'!B:G,4,),"-")</f>
        <v>100 Pcs</v>
      </c>
      <c r="H474" s="24">
        <v>35</v>
      </c>
      <c r="I474" s="102" t="str">
        <f>IFERROR(VLOOKUP(D474,Inward!F:J,5,),"-")</f>
        <v>-</v>
      </c>
      <c r="K474" s="85" t="s">
        <v>256</v>
      </c>
      <c r="M474" s="86" t="s">
        <v>230</v>
      </c>
      <c r="N474" s="86" t="s">
        <v>268</v>
      </c>
      <c r="O474" s="112" t="str">
        <f>IFERROR(VLOOKUP(Table2[[#This Row],[Lot No]],Inward!F:F,1,FALSE),"Lot Not Matching")</f>
        <v>Lot Not Matching</v>
      </c>
    </row>
    <row r="475" spans="1:15">
      <c r="A475" s="99">
        <v>474</v>
      </c>
      <c r="B475" s="100" t="str">
        <f>IFERROR(VLOOKUP(C475,'Product Master'!B:G,2,),"Enter Data in Product Master")</f>
        <v>Microcentrifuge tube 1.5 ml</v>
      </c>
      <c r="C475" s="86" t="s">
        <v>46</v>
      </c>
      <c r="D475" s="86" t="s">
        <v>1378</v>
      </c>
      <c r="E475" s="85">
        <v>43242</v>
      </c>
      <c r="F475" s="101" t="str">
        <f>IFERROR(VLOOKUP($C475,'Product Master'!B:G,3,),"-")</f>
        <v>Box</v>
      </c>
      <c r="G475" s="111" t="str">
        <f>IFERROR(VLOOKUP($C475,'Product Master'!B:G,4,),"-")</f>
        <v>500 Pcs</v>
      </c>
      <c r="H475" s="24">
        <v>24</v>
      </c>
      <c r="I475" s="102" t="str">
        <f>IFERROR(VLOOKUP(D475,Inward!F:J,5,),"-")</f>
        <v>NA</v>
      </c>
      <c r="K475" s="85" t="s">
        <v>256</v>
      </c>
      <c r="M475" s="86" t="s">
        <v>230</v>
      </c>
      <c r="N475" s="86" t="s">
        <v>268</v>
      </c>
      <c r="O475" s="112" t="str">
        <f>IFERROR(VLOOKUP(Table2[[#This Row],[Lot No]],Inward!F:F,1,FALSE),"Lot Not Matching")</f>
        <v>JW-100318</v>
      </c>
    </row>
    <row r="476" spans="1:15" ht="30">
      <c r="A476" s="99">
        <v>475</v>
      </c>
      <c r="B476" s="100" t="str">
        <f>IFERROR(VLOOKUP(C476,'Product Master'!B:G,2,),"Enter Data in Product Master")</f>
        <v>Microcentrifuge Tube 2 ml (Tarson)</v>
      </c>
      <c r="C476" s="86">
        <v>500020</v>
      </c>
      <c r="D476" s="86" t="s">
        <v>1282</v>
      </c>
      <c r="E476" s="85">
        <v>43183</v>
      </c>
      <c r="F476" s="101" t="str">
        <f>IFERROR(VLOOKUP($C476,'Product Master'!B:G,3,),"-")</f>
        <v>Box</v>
      </c>
      <c r="G476" s="111" t="str">
        <f>IFERROR(VLOOKUP($C476,'Product Master'!B:G,4,),"-")</f>
        <v>500 pcs</v>
      </c>
      <c r="H476" s="24">
        <v>20</v>
      </c>
      <c r="I476" s="102" t="str">
        <f>IFERROR(VLOOKUP(D476,Inward!F:J,5,),"-")</f>
        <v>NA</v>
      </c>
      <c r="K476" s="85" t="s">
        <v>256</v>
      </c>
      <c r="M476" s="86" t="s">
        <v>230</v>
      </c>
      <c r="N476" s="86" t="s">
        <v>268</v>
      </c>
      <c r="O476" s="112" t="str">
        <f>IFERROR(VLOOKUP(Table2[[#This Row],[Lot No]],Inward!F:F,1,FALSE),"Lot Not Matching")</f>
        <v>JW-020318</v>
      </c>
    </row>
    <row r="477" spans="1:15" ht="30">
      <c r="A477" s="99">
        <v>476</v>
      </c>
      <c r="B477" s="100" t="str">
        <f>IFERROR(VLOOKUP(C477,'Product Master'!B:G,2,),"Enter Data in Product Master")</f>
        <v>Vinyle gloves small</v>
      </c>
      <c r="C477" s="106" t="s">
        <v>2126</v>
      </c>
      <c r="D477" s="86" t="s">
        <v>47</v>
      </c>
      <c r="E477" s="85">
        <v>43242</v>
      </c>
      <c r="F477" s="101" t="str">
        <f>IFERROR(VLOOKUP($C477,'Product Master'!B:G,3,),"-")</f>
        <v>-</v>
      </c>
      <c r="G477" s="111">
        <f>IFERROR(VLOOKUP($C477,'Product Master'!B:G,4,),"-")</f>
        <v>0</v>
      </c>
      <c r="H477" s="24">
        <v>15</v>
      </c>
      <c r="I477" s="102" t="str">
        <f>IFERROR(VLOOKUP(D477,Inward!F:J,5,),"-")</f>
        <v>NA</v>
      </c>
      <c r="K477" s="85" t="s">
        <v>256</v>
      </c>
      <c r="M477" s="86" t="s">
        <v>230</v>
      </c>
      <c r="N477" s="86" t="s">
        <v>268</v>
      </c>
      <c r="O477" s="112" t="str">
        <f>IFERROR(VLOOKUP(Table2[[#This Row],[Lot No]],Inward!F:F,1,FALSE),"Lot Not Matching")</f>
        <v>-</v>
      </c>
    </row>
    <row r="478" spans="1:15" ht="30">
      <c r="A478" s="99">
        <v>477</v>
      </c>
      <c r="B478" s="100" t="str">
        <f>IFERROR(VLOOKUP(C478,'Product Master'!B:G,2,),"Enter Data in Product Master")</f>
        <v>Soyabean casein digest agar plate 90 mm</v>
      </c>
      <c r="C478" s="86" t="s">
        <v>82</v>
      </c>
      <c r="D478" s="86" t="s">
        <v>2249</v>
      </c>
      <c r="E478" s="85">
        <v>43242</v>
      </c>
      <c r="F478" s="101" t="str">
        <f>IFERROR(VLOOKUP($C478,'Product Master'!B:G,3,),"-")</f>
        <v>Box</v>
      </c>
      <c r="G478" s="111" t="str">
        <f>IFERROR(VLOOKUP($C478,'Product Master'!B:G,4,),"-")</f>
        <v>50 Plates</v>
      </c>
      <c r="H478" s="24">
        <v>3</v>
      </c>
      <c r="I478" s="102" t="str">
        <f>IFERROR(VLOOKUP(D478,Inward!F:J,5,),"-")</f>
        <v>-</v>
      </c>
      <c r="K478" s="85" t="s">
        <v>256</v>
      </c>
      <c r="M478" s="86" t="s">
        <v>230</v>
      </c>
      <c r="N478" s="86" t="s">
        <v>268</v>
      </c>
      <c r="O478" s="112" t="str">
        <f>IFERROR(VLOOKUP(Table2[[#This Row],[Lot No]],Inward!F:F,1,FALSE),"Lot Not Matching")</f>
        <v>Lot Not Matching</v>
      </c>
    </row>
    <row r="479" spans="1:15">
      <c r="A479" s="99">
        <v>478</v>
      </c>
      <c r="B479" s="100" t="str">
        <f>IFERROR(VLOOKUP(C479,'Product Master'!B:G,2,),"Enter Data in Product Master")</f>
        <v xml:space="preserve">Iso-Propyl alcohol </v>
      </c>
      <c r="C479" s="86" t="s">
        <v>72</v>
      </c>
      <c r="D479" s="86">
        <v>2480460118</v>
      </c>
      <c r="E479" s="85">
        <v>43242</v>
      </c>
      <c r="F479" s="101" t="str">
        <f>IFERROR(VLOOKUP($C479,'Product Master'!B:G,3,),"-")</f>
        <v>Can</v>
      </c>
      <c r="G479" s="111" t="str">
        <f>IFERROR(VLOOKUP($C479,'Product Master'!B:G,4,),"-")</f>
        <v>25 Lit</v>
      </c>
      <c r="H479" s="24">
        <v>2</v>
      </c>
      <c r="I479" s="102" t="str">
        <f>IFERROR(VLOOKUP(D479,Inward!F:J,5,),"-")</f>
        <v>NA</v>
      </c>
      <c r="K479" s="85" t="s">
        <v>256</v>
      </c>
      <c r="M479" s="86" t="s">
        <v>230</v>
      </c>
      <c r="N479" s="86" t="s">
        <v>268</v>
      </c>
      <c r="O479" s="112">
        <f>IFERROR(VLOOKUP(Table2[[#This Row],[Lot No]],Inward!F:F,1,FALSE),"Lot Not Matching")</f>
        <v>2480460118</v>
      </c>
    </row>
    <row r="480" spans="1:15" ht="30">
      <c r="A480" s="99">
        <v>479</v>
      </c>
      <c r="B480" s="100" t="str">
        <f>IFERROR(VLOOKUP(C480,'Product Master'!B:G,2,),"Enter Data in Product Master")</f>
        <v>Sodium Hypochlorite 4% Fischer Scientific</v>
      </c>
      <c r="C480" s="86" t="s">
        <v>2137</v>
      </c>
      <c r="D480" s="86">
        <v>2675020318</v>
      </c>
      <c r="E480" s="85">
        <v>43243</v>
      </c>
      <c r="F480" s="101" t="str">
        <f>IFERROR(VLOOKUP($C480,'Product Master'!B:G,3,),"-")</f>
        <v>-</v>
      </c>
      <c r="G480" s="111">
        <f>IFERROR(VLOOKUP($C480,'Product Master'!B:G,4,),"-")</f>
        <v>0</v>
      </c>
      <c r="H480" s="24">
        <v>1</v>
      </c>
      <c r="I480" s="102" t="str">
        <f>IFERROR(VLOOKUP(D480,Inward!F:J,5,),"-")</f>
        <v>NA</v>
      </c>
      <c r="K480" s="85" t="s">
        <v>256</v>
      </c>
      <c r="M480" s="86" t="s">
        <v>230</v>
      </c>
      <c r="N480" s="86" t="s">
        <v>268</v>
      </c>
      <c r="O480" s="112">
        <f>IFERROR(VLOOKUP(Table2[[#This Row],[Lot No]],Inward!F:F,1,FALSE),"Lot Not Matching")</f>
        <v>2675020318</v>
      </c>
    </row>
    <row r="481" spans="1:15">
      <c r="A481" s="99">
        <v>480</v>
      </c>
      <c r="B481" s="100" t="str">
        <f>IFERROR(VLOOKUP(C481,'Product Master'!B:G,2,),"Enter Data in Product Master")</f>
        <v>Calcein AM cell-permeant dye</v>
      </c>
      <c r="C481" s="86" t="s">
        <v>815</v>
      </c>
      <c r="D481" s="86">
        <v>1878396</v>
      </c>
      <c r="E481" s="85">
        <v>43243</v>
      </c>
      <c r="F481" s="101" t="str">
        <f>IFERROR(VLOOKUP($C481,'Product Master'!B:G,3,),"-")</f>
        <v>-</v>
      </c>
      <c r="G481" s="111" t="str">
        <f>IFERROR(VLOOKUP($C481,'Product Master'!B:G,4,),"-")</f>
        <v>1 mg</v>
      </c>
      <c r="H481" s="24">
        <v>1</v>
      </c>
      <c r="I481" s="102" t="str">
        <f>IFERROR(VLOOKUP(D481,Inward!F:J,5,),"-")</f>
        <v>NA</v>
      </c>
      <c r="K481" s="85" t="s">
        <v>2325</v>
      </c>
      <c r="M481" s="86" t="s">
        <v>230</v>
      </c>
      <c r="N481" s="86" t="s">
        <v>278</v>
      </c>
      <c r="O481" s="112">
        <f>IFERROR(VLOOKUP(Table2[[#This Row],[Lot No]],Inward!F:F,1,FALSE),"Lot Not Matching")</f>
        <v>1878396</v>
      </c>
    </row>
    <row r="482" spans="1:15" ht="30">
      <c r="A482" s="99">
        <v>481</v>
      </c>
      <c r="B482" s="100" t="str">
        <f>IFERROR(VLOOKUP(C482,'Product Master'!B:G,2,),"Enter Data in Product Master")</f>
        <v>MagMAX Cell-Free Total Nucleic Acid Kit</v>
      </c>
      <c r="C482" s="86" t="s">
        <v>758</v>
      </c>
      <c r="D482" s="86">
        <v>1803006</v>
      </c>
      <c r="E482" s="85">
        <v>43243</v>
      </c>
      <c r="F482" s="101" t="str">
        <f>IFERROR(VLOOKUP($C482,'Product Master'!B:G,3,),"-")</f>
        <v>-</v>
      </c>
      <c r="G482" s="111" t="str">
        <f>IFERROR(VLOOKUP($C482,'Product Master'!B:G,4,),"-")</f>
        <v>50 Preps</v>
      </c>
      <c r="H482" s="24">
        <v>1</v>
      </c>
      <c r="I482" s="102" t="str">
        <f>IFERROR(VLOOKUP(D482,Inward!F:J,5,),"-")</f>
        <v>NA</v>
      </c>
      <c r="K482" s="85" t="s">
        <v>256</v>
      </c>
      <c r="M482" s="86" t="s">
        <v>230</v>
      </c>
      <c r="N482" s="86" t="s">
        <v>2342</v>
      </c>
      <c r="O482" s="112">
        <f>IFERROR(VLOOKUP(Table2[[#This Row],[Lot No]],Inward!F:F,1,FALSE),"Lot Not Matching")</f>
        <v>1803006</v>
      </c>
    </row>
    <row r="483" spans="1:15">
      <c r="A483" s="99">
        <v>482</v>
      </c>
      <c r="B483" s="100" t="str">
        <f>IFERROR(VLOOKUP(C483,'Product Master'!B:G,2,),"Enter Data in Product Master")</f>
        <v xml:space="preserve">Ion PI HI-Q OT2 200 kit (8 rxn) </v>
      </c>
      <c r="C483" s="86" t="s">
        <v>76</v>
      </c>
      <c r="D483" s="86" t="s">
        <v>47</v>
      </c>
      <c r="E483" s="85">
        <v>43243</v>
      </c>
      <c r="F483" s="101" t="str">
        <f>IFERROR(VLOOKUP($C483,'Product Master'!B:G,3,),"-")</f>
        <v>Kit</v>
      </c>
      <c r="G483" s="111" t="str">
        <f>IFERROR(VLOOKUP($C483,'Product Master'!B:G,4,),"-")</f>
        <v>8 Rxns</v>
      </c>
      <c r="H483" s="24">
        <v>1</v>
      </c>
      <c r="I483" s="102" t="str">
        <f>IFERROR(VLOOKUP(D483,Inward!F:J,5,),"-")</f>
        <v>NA</v>
      </c>
      <c r="J483" s="85" t="s">
        <v>2312</v>
      </c>
      <c r="K483" s="85" t="s">
        <v>2340</v>
      </c>
      <c r="M483" s="86" t="s">
        <v>230</v>
      </c>
      <c r="N483" s="86" t="s">
        <v>254</v>
      </c>
      <c r="O483" s="112" t="str">
        <f>IFERROR(VLOOKUP(Table2[[#This Row],[Lot No]],Inward!F:F,1,FALSE),"Lot Not Matching")</f>
        <v>-</v>
      </c>
    </row>
    <row r="484" spans="1:15" ht="30">
      <c r="A484" s="99">
        <v>483</v>
      </c>
      <c r="B484" s="100" t="str">
        <f>IFERROR(VLOOKUP(C484,'Product Master'!B:G,2,),"Enter Data in Product Master")</f>
        <v>i) Ion PI one touch 2 supplies</v>
      </c>
      <c r="C484" s="86" t="s">
        <v>77</v>
      </c>
      <c r="D484" s="86">
        <v>191177</v>
      </c>
      <c r="E484" s="85">
        <v>43243</v>
      </c>
      <c r="F484" s="101" t="str">
        <f>IFERROR(VLOOKUP($C484,'Product Master'!B:G,3,),"-")</f>
        <v>Kit</v>
      </c>
      <c r="G484" s="111" t="str">
        <f>IFERROR(VLOOKUP($C484,'Product Master'!B:G,4,),"-")</f>
        <v>8 Rxns</v>
      </c>
      <c r="H484" s="24">
        <v>1</v>
      </c>
      <c r="I484" s="102" t="str">
        <f>IFERROR(VLOOKUP(D484,Inward!F:J,5,),"-")</f>
        <v>-</v>
      </c>
      <c r="J484" s="85" t="s">
        <v>2312</v>
      </c>
      <c r="K484" s="85" t="s">
        <v>2340</v>
      </c>
      <c r="M484" s="86" t="s">
        <v>230</v>
      </c>
      <c r="N484" s="86" t="s">
        <v>254</v>
      </c>
      <c r="O484" s="112" t="str">
        <f>IFERROR(VLOOKUP(Table2[[#This Row],[Lot No]],Inward!F:F,1,FALSE),"Lot Not Matching")</f>
        <v>Lot Not Matching</v>
      </c>
    </row>
    <row r="485" spans="1:15" ht="30">
      <c r="A485" s="99">
        <v>484</v>
      </c>
      <c r="B485" s="100" t="str">
        <f>IFERROR(VLOOKUP(C485,'Product Master'!B:G,2,),"Enter Data in Product Master")</f>
        <v>ii) Ion PI Hi-Q OT2 Solution 200</v>
      </c>
      <c r="C485" s="86" t="s">
        <v>78</v>
      </c>
      <c r="D485" s="86">
        <v>1874681</v>
      </c>
      <c r="E485" s="85">
        <v>43243</v>
      </c>
      <c r="F485" s="101" t="str">
        <f>IFERROR(VLOOKUP($C485,'Product Master'!B:G,3,),"-")</f>
        <v>Kit</v>
      </c>
      <c r="G485" s="111" t="str">
        <f>IFERROR(VLOOKUP($C485,'Product Master'!B:G,4,),"-")</f>
        <v>8 Rxns</v>
      </c>
      <c r="H485" s="24">
        <v>1</v>
      </c>
      <c r="I485" s="102" t="str">
        <f>IFERROR(VLOOKUP(D485,Inward!F:J,5,),"-")</f>
        <v>-</v>
      </c>
      <c r="J485" s="85" t="s">
        <v>2312</v>
      </c>
      <c r="K485" s="85" t="s">
        <v>2340</v>
      </c>
      <c r="M485" s="86" t="s">
        <v>230</v>
      </c>
      <c r="N485" s="86" t="s">
        <v>254</v>
      </c>
      <c r="O485" s="112" t="str">
        <f>IFERROR(VLOOKUP(Table2[[#This Row],[Lot No]],Inward!F:F,1,FALSE),"Lot Not Matching")</f>
        <v>Lot Not Matching</v>
      </c>
    </row>
    <row r="486" spans="1:15">
      <c r="A486" s="99">
        <v>485</v>
      </c>
      <c r="B486" s="100" t="str">
        <f>IFERROR(VLOOKUP(C486,'Product Master'!B:G,2,),"Enter Data in Product Master")</f>
        <v>iii) Ion PI Hi-Q OT2 Reagent 200</v>
      </c>
      <c r="C486" s="86" t="s">
        <v>79</v>
      </c>
      <c r="D486" s="86">
        <v>1901784</v>
      </c>
      <c r="E486" s="85">
        <v>43243</v>
      </c>
      <c r="F486" s="101" t="str">
        <f>IFERROR(VLOOKUP($C486,'Product Master'!B:G,3,),"-")</f>
        <v>Kit</v>
      </c>
      <c r="G486" s="111" t="str">
        <f>IFERROR(VLOOKUP($C486,'Product Master'!B:G,4,),"-")</f>
        <v>8 Rxns</v>
      </c>
      <c r="H486" s="24">
        <v>1</v>
      </c>
      <c r="I486" s="102">
        <f>IFERROR(VLOOKUP(D486,Inward!F:J,5,),"-")</f>
        <v>43465</v>
      </c>
      <c r="J486" s="85" t="s">
        <v>2312</v>
      </c>
      <c r="K486" s="85" t="s">
        <v>2340</v>
      </c>
      <c r="M486" s="86" t="s">
        <v>230</v>
      </c>
      <c r="N486" s="86" t="s">
        <v>254</v>
      </c>
      <c r="O486" s="112">
        <f>IFERROR(VLOOKUP(Table2[[#This Row],[Lot No]],Inward!F:F,1,FALSE),"Lot Not Matching")</f>
        <v>1901784</v>
      </c>
    </row>
    <row r="487" spans="1:15" ht="30">
      <c r="A487" s="99">
        <v>486</v>
      </c>
      <c r="B487" s="100" t="str">
        <f>IFERROR(VLOOKUP(C487,'Product Master'!B:G,2,),"Enter Data in Product Master")</f>
        <v>Ion PI Hi Q Sequencing 200 kit (2 sequencings runs per initialization)</v>
      </c>
      <c r="C487" s="86" t="s">
        <v>42</v>
      </c>
      <c r="D487" s="86" t="s">
        <v>47</v>
      </c>
      <c r="E487" s="85">
        <v>43243</v>
      </c>
      <c r="F487" s="101" t="str">
        <f>IFERROR(VLOOKUP($C487,'Product Master'!B:G,3,),"-")</f>
        <v>Kit</v>
      </c>
      <c r="G487" s="111">
        <f>IFERROR(VLOOKUP($C487,'Product Master'!B:G,4,),"-")</f>
        <v>1</v>
      </c>
      <c r="H487" s="24">
        <v>1</v>
      </c>
      <c r="I487" s="102" t="str">
        <f>IFERROR(VLOOKUP(D487,Inward!F:J,5,),"-")</f>
        <v>NA</v>
      </c>
      <c r="J487" s="85" t="s">
        <v>2313</v>
      </c>
      <c r="K487" s="85" t="s">
        <v>2340</v>
      </c>
      <c r="M487" s="86" t="s">
        <v>230</v>
      </c>
      <c r="N487" s="86" t="s">
        <v>254</v>
      </c>
      <c r="O487" s="112" t="str">
        <f>IFERROR(VLOOKUP(Table2[[#This Row],[Lot No]],Inward!F:F,1,FALSE),"Lot Not Matching")</f>
        <v>-</v>
      </c>
    </row>
    <row r="488" spans="1:15" ht="30">
      <c r="A488" s="99">
        <v>487</v>
      </c>
      <c r="B488" s="100" t="str">
        <f>IFERROR(VLOOKUP(C488,'Product Master'!B:G,2,),"Enter Data in Product Master")</f>
        <v>i) Ion Proton Sequencing supplies kit (RT)</v>
      </c>
      <c r="C488" s="86">
        <v>4488651</v>
      </c>
      <c r="D488" s="86" t="s">
        <v>148</v>
      </c>
      <c r="E488" s="85">
        <v>43243</v>
      </c>
      <c r="F488" s="101" t="str">
        <f>IFERROR(VLOOKUP($C488,'Product Master'!B:G,3,),"-")</f>
        <v>Kit</v>
      </c>
      <c r="G488" s="111" t="str">
        <f>IFERROR(VLOOKUP($C488,'Product Master'!B:G,4,),"-")</f>
        <v>4 initialization</v>
      </c>
      <c r="H488" s="24">
        <v>1</v>
      </c>
      <c r="I488" s="102">
        <f>IFERROR(VLOOKUP(D488,Inward!F:J,5,),"-")</f>
        <v>43769</v>
      </c>
      <c r="J488" s="85" t="s">
        <v>2313</v>
      </c>
      <c r="K488" s="85" t="s">
        <v>2340</v>
      </c>
      <c r="M488" s="86" t="s">
        <v>230</v>
      </c>
      <c r="N488" s="86" t="s">
        <v>254</v>
      </c>
      <c r="O488" s="112" t="str">
        <f>IFERROR(VLOOKUP(Table2[[#This Row],[Lot No]],Inward!F:F,1,FALSE),"Lot Not Matching")</f>
        <v>MJKX920</v>
      </c>
    </row>
    <row r="489" spans="1:15" ht="30">
      <c r="A489" s="99">
        <v>488</v>
      </c>
      <c r="B489" s="100" t="str">
        <f>IFERROR(VLOOKUP(C489,'Product Master'!B:G,2,),"Enter Data in Product Master")</f>
        <v>ii) Ion PI Hi-Q sequencing 200 solutions</v>
      </c>
      <c r="C489" s="86" t="s">
        <v>43</v>
      </c>
      <c r="D489" s="86">
        <v>1884846</v>
      </c>
      <c r="E489" s="85">
        <v>43243</v>
      </c>
      <c r="F489" s="101" t="str">
        <f>IFERROR(VLOOKUP($C489,'Product Master'!B:G,3,),"-")</f>
        <v>Kit</v>
      </c>
      <c r="G489" s="111">
        <f>IFERROR(VLOOKUP($C489,'Product Master'!B:G,4,),"-")</f>
        <v>1</v>
      </c>
      <c r="H489" s="24">
        <v>1</v>
      </c>
      <c r="I489" s="102">
        <f>IFERROR(VLOOKUP(D489,Inward!F:J,5,),"-")</f>
        <v>43343</v>
      </c>
      <c r="J489" s="85" t="s">
        <v>2313</v>
      </c>
      <c r="K489" s="85" t="s">
        <v>2340</v>
      </c>
      <c r="M489" s="86" t="s">
        <v>230</v>
      </c>
      <c r="N489" s="86" t="s">
        <v>254</v>
      </c>
      <c r="O489" s="112">
        <f>IFERROR(VLOOKUP(Table2[[#This Row],[Lot No]],Inward!F:F,1,FALSE),"Lot Not Matching")</f>
        <v>1884846</v>
      </c>
    </row>
    <row r="490" spans="1:15" ht="30">
      <c r="A490" s="99">
        <v>489</v>
      </c>
      <c r="B490" s="100" t="str">
        <f>IFERROR(VLOOKUP(C490,'Product Master'!B:G,2,),"Enter Data in Product Master")</f>
        <v>iii) Ion PI Hi Q sequencing 200 reagent</v>
      </c>
      <c r="C490" s="86" t="s">
        <v>44</v>
      </c>
      <c r="D490" s="86">
        <v>1898260</v>
      </c>
      <c r="E490" s="85">
        <v>43243</v>
      </c>
      <c r="F490" s="101" t="str">
        <f>IFERROR(VLOOKUP($C490,'Product Master'!B:G,3,),"-")</f>
        <v>Kit</v>
      </c>
      <c r="G490" s="111">
        <f>IFERROR(VLOOKUP($C490,'Product Master'!B:G,4,),"-")</f>
        <v>1</v>
      </c>
      <c r="H490" s="24">
        <v>1</v>
      </c>
      <c r="I490" s="102">
        <f>IFERROR(VLOOKUP(D490,Inward!F:J,5,),"-")</f>
        <v>43312</v>
      </c>
      <c r="J490" s="85" t="s">
        <v>2313</v>
      </c>
      <c r="K490" s="85" t="s">
        <v>2340</v>
      </c>
      <c r="M490" s="86" t="s">
        <v>230</v>
      </c>
      <c r="N490" s="86" t="s">
        <v>254</v>
      </c>
      <c r="O490" s="112">
        <f>IFERROR(VLOOKUP(Table2[[#This Row],[Lot No]],Inward!F:F,1,FALSE),"Lot Not Matching")</f>
        <v>1898260</v>
      </c>
    </row>
    <row r="491" spans="1:15">
      <c r="A491" s="99">
        <v>490</v>
      </c>
      <c r="B491" s="100" t="str">
        <f>IFERROR(VLOOKUP(C491,'Product Master'!B:G,2,),"Enter Data in Product Master")</f>
        <v>iv) Ion PI Sequencing nucleotides</v>
      </c>
      <c r="C491" s="86" t="s">
        <v>45</v>
      </c>
      <c r="D491" s="86" t="s">
        <v>140</v>
      </c>
      <c r="E491" s="85">
        <v>43243</v>
      </c>
      <c r="F491" s="101" t="str">
        <f>IFERROR(VLOOKUP($C491,'Product Master'!B:G,3,),"-")</f>
        <v>Kit</v>
      </c>
      <c r="G491" s="111">
        <f>IFERROR(VLOOKUP($C491,'Product Master'!B:G,4,),"-")</f>
        <v>1</v>
      </c>
      <c r="H491" s="24">
        <v>1</v>
      </c>
      <c r="I491" s="102">
        <f>IFERROR(VLOOKUP(D491,Inward!F:J,5,),"-")</f>
        <v>43404</v>
      </c>
      <c r="J491" s="85" t="s">
        <v>2313</v>
      </c>
      <c r="K491" s="85" t="s">
        <v>2340</v>
      </c>
      <c r="M491" s="86" t="s">
        <v>230</v>
      </c>
      <c r="N491" s="86" t="s">
        <v>254</v>
      </c>
      <c r="O491" s="112" t="str">
        <f>IFERROR(VLOOKUP(Table2[[#This Row],[Lot No]],Inward!F:F,1,FALSE),"Lot Not Matching")</f>
        <v>/00579510</v>
      </c>
    </row>
    <row r="492" spans="1:15" ht="30">
      <c r="A492" s="99">
        <v>491</v>
      </c>
      <c r="B492" s="100" t="str">
        <f>IFERROR(VLOOKUP(C492,'Product Master'!B:G,2,),"Enter Data in Product Master")</f>
        <v>Ion PI Chip kit V3</v>
      </c>
      <c r="C492" s="86" t="s">
        <v>80</v>
      </c>
      <c r="D492" s="86" t="s">
        <v>141</v>
      </c>
      <c r="E492" s="85">
        <v>43243</v>
      </c>
      <c r="F492" s="101" t="str">
        <f>IFERROR(VLOOKUP($C492,'Product Master'!B:G,3,),"-")</f>
        <v>Pack</v>
      </c>
      <c r="G492" s="111" t="str">
        <f>IFERROR(VLOOKUP($C492,'Product Master'!B:G,4,),"-")</f>
        <v>8 Chips</v>
      </c>
      <c r="H492" s="24">
        <v>1</v>
      </c>
      <c r="I492" s="102" t="str">
        <f>IFERROR(VLOOKUP(D492,Inward!F:J,5,),"-")</f>
        <v>-</v>
      </c>
      <c r="J492" s="85" t="s">
        <v>2314</v>
      </c>
      <c r="K492" s="85" t="s">
        <v>2340</v>
      </c>
      <c r="M492" s="86" t="s">
        <v>230</v>
      </c>
      <c r="N492" s="86" t="s">
        <v>254</v>
      </c>
      <c r="O492" s="112" t="str">
        <f>IFERROR(VLOOKUP(Table2[[#This Row],[Lot No]],Inward!F:F,1,FALSE),"Lot Not Matching")</f>
        <v>Lot Not Matching</v>
      </c>
    </row>
    <row r="493" spans="1:15" ht="30">
      <c r="A493" s="99">
        <v>492</v>
      </c>
      <c r="B493" s="100" t="str">
        <f>IFERROR(VLOOKUP(C493,'Product Master'!B:G,2,),"Enter Data in Product Master")</f>
        <v>Taqman Rnase P Assay VIC-QSY 20X</v>
      </c>
      <c r="C493" s="24" t="s">
        <v>741</v>
      </c>
      <c r="D493" s="46">
        <v>1711006</v>
      </c>
      <c r="E493" s="85">
        <v>43243</v>
      </c>
      <c r="F493" s="101" t="str">
        <f>IFERROR(VLOOKUP($C493,'Product Master'!B:G,3,),"-")</f>
        <v>Box</v>
      </c>
      <c r="G493" s="111" t="str">
        <f>IFERROR(VLOOKUP($C493,'Product Master'!B:G,4,),"-")</f>
        <v>250 ul</v>
      </c>
      <c r="H493" s="24">
        <v>1</v>
      </c>
      <c r="I493" s="102" t="str">
        <f>IFERROR(VLOOKUP(D493,Inward!F:J,5,),"-")</f>
        <v>-</v>
      </c>
      <c r="K493" s="85" t="s">
        <v>277</v>
      </c>
      <c r="M493" s="86" t="s">
        <v>230</v>
      </c>
      <c r="N493" s="86" t="s">
        <v>261</v>
      </c>
      <c r="O493" s="112" t="str">
        <f>IFERROR(VLOOKUP(Table2[[#This Row],[Lot No]],Inward!F:F,1,FALSE),"Lot Not Matching")</f>
        <v>Lot Not Matching</v>
      </c>
    </row>
    <row r="494" spans="1:15" ht="30">
      <c r="A494" s="99">
        <v>493</v>
      </c>
      <c r="B494" s="100" t="str">
        <f>IFERROR(VLOOKUP(C494,'Product Master'!B:G,2,),"Enter Data in Product Master")</f>
        <v>Cryo cube box</v>
      </c>
      <c r="C494" s="86">
        <v>202070</v>
      </c>
      <c r="D494" s="86" t="s">
        <v>303</v>
      </c>
      <c r="E494" s="85">
        <v>43243</v>
      </c>
      <c r="F494" s="101" t="str">
        <f>IFERROR(VLOOKUP($C494,'Product Master'!B:G,3,),"-")</f>
        <v>-</v>
      </c>
      <c r="G494" s="111">
        <f>IFERROR(VLOOKUP($C494,'Product Master'!B:G,4,),"-")</f>
        <v>0</v>
      </c>
      <c r="H494" s="24">
        <v>1</v>
      </c>
      <c r="I494" s="102" t="str">
        <f>IFERROR(VLOOKUP(D494,Inward!F:J,5,),"-")</f>
        <v>-</v>
      </c>
      <c r="K494" s="85" t="s">
        <v>277</v>
      </c>
      <c r="M494" s="86" t="s">
        <v>230</v>
      </c>
      <c r="N494" s="86" t="s">
        <v>261</v>
      </c>
      <c r="O494" s="112" t="str">
        <f>IFERROR(VLOOKUP(Table2[[#This Row],[Lot No]],Inward!F:F,1,FALSE),"Lot Not Matching")</f>
        <v>Lot Not Matching</v>
      </c>
    </row>
    <row r="495" spans="1:15" ht="30">
      <c r="A495" s="99">
        <v>494</v>
      </c>
      <c r="B495" s="100" t="str">
        <f>IFERROR(VLOOKUP(C495,'Product Master'!B:G,2,),"Enter Data in Product Master")</f>
        <v>Taqman Rnase P detection reagent kit</v>
      </c>
      <c r="C495" s="86">
        <v>4316831</v>
      </c>
      <c r="D495" s="86">
        <v>1711137</v>
      </c>
      <c r="E495" s="85">
        <v>43243</v>
      </c>
      <c r="F495" s="101" t="str">
        <f>IFERROR(VLOOKUP($C495,'Product Master'!B:G,3,),"-")</f>
        <v>-</v>
      </c>
      <c r="G495" s="111" t="str">
        <f>IFERROR(VLOOKUP($C495,'Product Master'!B:G,4,),"-")</f>
        <v>100 rxns</v>
      </c>
      <c r="H495" s="24">
        <v>1</v>
      </c>
      <c r="I495" s="102" t="str">
        <f>IFERROR(VLOOKUP(D495,Inward!F:J,5,),"-")</f>
        <v>NA</v>
      </c>
      <c r="J495" s="85" t="s">
        <v>2315</v>
      </c>
      <c r="K495" s="85" t="s">
        <v>256</v>
      </c>
      <c r="M495" s="86" t="s">
        <v>230</v>
      </c>
      <c r="N495" s="86" t="s">
        <v>261</v>
      </c>
      <c r="O495" s="112">
        <f>IFERROR(VLOOKUP(Table2[[#This Row],[Lot No]],Inward!F:F,1,FALSE),"Lot Not Matching")</f>
        <v>1711137</v>
      </c>
    </row>
    <row r="496" spans="1:15" ht="30">
      <c r="A496" s="99">
        <v>495</v>
      </c>
      <c r="B496" s="100" t="str">
        <f>IFERROR(VLOOKUP(C496,'Product Master'!B:G,2,),"Enter Data in Product Master")</f>
        <v>CEPH DNA</v>
      </c>
      <c r="C496" s="86">
        <v>403062</v>
      </c>
      <c r="D496" s="86">
        <v>1608128</v>
      </c>
      <c r="E496" s="85">
        <v>43243</v>
      </c>
      <c r="F496" s="101" t="str">
        <f>IFERROR(VLOOKUP($C496,'Product Master'!B:G,3,),"-")</f>
        <v>-</v>
      </c>
      <c r="G496" s="111">
        <f>IFERROR(VLOOKUP($C496,'Product Master'!B:G,4,),"-")</f>
        <v>0</v>
      </c>
      <c r="H496" s="24">
        <v>1</v>
      </c>
      <c r="I496" s="102" t="str">
        <f>IFERROR(VLOOKUP(D496,Inward!F:J,5,),"-")</f>
        <v>-</v>
      </c>
      <c r="K496" s="85" t="s">
        <v>313</v>
      </c>
      <c r="M496" s="86" t="s">
        <v>230</v>
      </c>
      <c r="N496" s="86" t="s">
        <v>281</v>
      </c>
      <c r="O496" s="112" t="str">
        <f>IFERROR(VLOOKUP(Table2[[#This Row],[Lot No]],Inward!F:F,1,FALSE),"Lot Not Matching")</f>
        <v>Lot Not Matching</v>
      </c>
    </row>
    <row r="497" spans="1:15" ht="30">
      <c r="A497" s="99">
        <v>496</v>
      </c>
      <c r="B497" s="100" t="str">
        <f>IFERROR(VLOOKUP(C497,'Product Master'!B:G,2,),"Enter Data in Product Master")</f>
        <v>EB-3 Burkitt's lymphoma Cell Line</v>
      </c>
      <c r="C497" s="86" t="s">
        <v>872</v>
      </c>
      <c r="D497" s="24" t="s">
        <v>47</v>
      </c>
      <c r="E497" s="85">
        <v>43243</v>
      </c>
      <c r="F497" s="101" t="str">
        <f>IFERROR(VLOOKUP($C497,'Product Master'!B:G,3,),"-")</f>
        <v>-</v>
      </c>
      <c r="G497" s="111">
        <f>IFERROR(VLOOKUP($C497,'Product Master'!B:G,4,),"-")</f>
        <v>1</v>
      </c>
      <c r="H497" s="24">
        <v>1</v>
      </c>
      <c r="I497" s="102" t="str">
        <f>IFERROR(VLOOKUP(D497,Inward!F:J,5,),"-")</f>
        <v>NA</v>
      </c>
      <c r="K497" s="85" t="s">
        <v>2324</v>
      </c>
      <c r="M497" s="86" t="s">
        <v>230</v>
      </c>
      <c r="N497" s="86" t="s">
        <v>267</v>
      </c>
      <c r="O497" s="112" t="str">
        <f>IFERROR(VLOOKUP(Table2[[#This Row],[Lot No]],Inward!F:F,1,FALSE),"Lot Not Matching")</f>
        <v>-</v>
      </c>
    </row>
    <row r="498" spans="1:15" ht="30">
      <c r="A498" s="99">
        <v>497</v>
      </c>
      <c r="B498" s="100" t="str">
        <f>IFERROR(VLOOKUP(C498,'Product Master'!B:G,2,),"Enter Data in Product Master")</f>
        <v>KG-1 Acute myelogenous leukemia Cell Line</v>
      </c>
      <c r="C498" s="86" t="s">
        <v>1045</v>
      </c>
      <c r="D498" s="24" t="s">
        <v>47</v>
      </c>
      <c r="E498" s="85">
        <v>43243</v>
      </c>
      <c r="F498" s="101" t="str">
        <f>IFERROR(VLOOKUP($C498,'Product Master'!B:G,3,),"-")</f>
        <v>-</v>
      </c>
      <c r="G498" s="111">
        <f>IFERROR(VLOOKUP($C498,'Product Master'!B:G,4,),"-")</f>
        <v>1</v>
      </c>
      <c r="H498" s="24">
        <v>1</v>
      </c>
      <c r="I498" s="102" t="str">
        <f>IFERROR(VLOOKUP(D498,Inward!F:J,5,),"-")</f>
        <v>NA</v>
      </c>
      <c r="K498" s="85" t="s">
        <v>2324</v>
      </c>
      <c r="M498" s="86" t="s">
        <v>230</v>
      </c>
      <c r="N498" s="86" t="s">
        <v>267</v>
      </c>
      <c r="O498" s="112" t="str">
        <f>IFERROR(VLOOKUP(Table2[[#This Row],[Lot No]],Inward!F:F,1,FALSE),"Lot Not Matching")</f>
        <v>-</v>
      </c>
    </row>
    <row r="499" spans="1:15" ht="30">
      <c r="A499" s="99">
        <v>498</v>
      </c>
      <c r="B499" s="100" t="str">
        <f>IFERROR(VLOOKUP(C499,'Product Master'!B:G,2,),"Enter Data in Product Master")</f>
        <v>U-937  histiocytic lymphoma Cell Line</v>
      </c>
      <c r="C499" s="86" t="s">
        <v>1241</v>
      </c>
      <c r="D499" s="24" t="s">
        <v>47</v>
      </c>
      <c r="E499" s="85">
        <v>43243</v>
      </c>
      <c r="F499" s="101" t="str">
        <f>IFERROR(VLOOKUP($C499,'Product Master'!B:G,3,),"-")</f>
        <v>-</v>
      </c>
      <c r="G499" s="111">
        <f>IFERROR(VLOOKUP($C499,'Product Master'!B:G,4,),"-")</f>
        <v>1</v>
      </c>
      <c r="H499" s="24">
        <v>1</v>
      </c>
      <c r="I499" s="102" t="str">
        <f>IFERROR(VLOOKUP(D499,Inward!F:J,5,),"-")</f>
        <v>NA</v>
      </c>
      <c r="K499" s="85" t="s">
        <v>2324</v>
      </c>
      <c r="M499" s="86" t="s">
        <v>230</v>
      </c>
      <c r="N499" s="86" t="s">
        <v>267</v>
      </c>
      <c r="O499" s="112" t="str">
        <f>IFERROR(VLOOKUP(Table2[[#This Row],[Lot No]],Inward!F:F,1,FALSE),"Lot Not Matching")</f>
        <v>-</v>
      </c>
    </row>
    <row r="500" spans="1:15" ht="30">
      <c r="A500" s="99">
        <v>499</v>
      </c>
      <c r="B500" s="100" t="str">
        <f>IFERROR(VLOOKUP(C500,'Product Master'!B:G,2,),"Enter Data in Product Master")</f>
        <v>Flashback arrestor  DGN Oxygen 3/8 RH, regulator end (Messer)</v>
      </c>
      <c r="C500" s="24" t="s">
        <v>1150</v>
      </c>
      <c r="D500" s="46" t="s">
        <v>47</v>
      </c>
      <c r="E500" s="85">
        <v>43243</v>
      </c>
      <c r="F500" s="101" t="str">
        <f>IFERROR(VLOOKUP($C500,'Product Master'!B:G,3,),"-")</f>
        <v>-</v>
      </c>
      <c r="G500" s="111">
        <f>IFERROR(VLOOKUP($C500,'Product Master'!B:G,4,),"-")</f>
        <v>1</v>
      </c>
      <c r="H500" s="24">
        <v>1</v>
      </c>
      <c r="I500" s="102" t="str">
        <f>IFERROR(VLOOKUP(D500,Inward!F:J,5,),"-")</f>
        <v>NA</v>
      </c>
      <c r="K500" s="85" t="s">
        <v>256</v>
      </c>
      <c r="M500" s="86" t="s">
        <v>230</v>
      </c>
      <c r="N500" s="86" t="s">
        <v>2344</v>
      </c>
      <c r="O500" s="112" t="str">
        <f>IFERROR(VLOOKUP(Table2[[#This Row],[Lot No]],Inward!F:F,1,FALSE),"Lot Not Matching")</f>
        <v>-</v>
      </c>
    </row>
    <row r="501" spans="1:15" ht="30">
      <c r="A501" s="99">
        <v>500</v>
      </c>
      <c r="B501" s="100" t="str">
        <f>IFERROR(VLOOKUP(C501,'Product Master'!B:G,2,),"Enter Data in Product Master")</f>
        <v>Tornado R R/B-N 200/10 Bar, Nitrogen,(BSP)</v>
      </c>
      <c r="C501" s="24" t="s">
        <v>1152</v>
      </c>
      <c r="D501" s="46" t="s">
        <v>47</v>
      </c>
      <c r="E501" s="85">
        <v>43243</v>
      </c>
      <c r="F501" s="101" t="str">
        <f>IFERROR(VLOOKUP($C501,'Product Master'!B:G,3,),"-")</f>
        <v>-</v>
      </c>
      <c r="G501" s="111">
        <f>IFERROR(VLOOKUP($C501,'Product Master'!B:G,4,),"-")</f>
        <v>1</v>
      </c>
      <c r="H501" s="24">
        <v>1</v>
      </c>
      <c r="I501" s="102" t="str">
        <f>IFERROR(VLOOKUP(D501,Inward!F:J,5,),"-")</f>
        <v>NA</v>
      </c>
      <c r="K501" s="85" t="s">
        <v>256</v>
      </c>
      <c r="M501" s="86" t="s">
        <v>230</v>
      </c>
      <c r="N501" s="86" t="s">
        <v>2344</v>
      </c>
      <c r="O501" s="112" t="str">
        <f>IFERROR(VLOOKUP(Table2[[#This Row],[Lot No]],Inward!F:F,1,FALSE),"Lot Not Matching")</f>
        <v>-</v>
      </c>
    </row>
    <row r="502" spans="1:15" ht="30">
      <c r="A502" s="99">
        <v>501</v>
      </c>
      <c r="B502" s="100" t="str">
        <f>IFERROR(VLOOKUP(C502,'Product Master'!B:G,2,),"Enter Data in Product Master")</f>
        <v>JetSeq Clean (BioLine)</v>
      </c>
      <c r="C502" s="117" t="s">
        <v>803</v>
      </c>
      <c r="D502" s="118" t="s">
        <v>2250</v>
      </c>
      <c r="E502" s="85">
        <v>43243</v>
      </c>
      <c r="F502" s="101" t="str">
        <f>IFERROR(VLOOKUP($C502,'Product Master'!B:G,3,),"-")</f>
        <v>-</v>
      </c>
      <c r="G502" s="111" t="str">
        <f>IFERROR(VLOOKUP($C502,'Product Master'!B:G,4,),"-")</f>
        <v>50 ml</v>
      </c>
      <c r="H502" s="24">
        <v>1</v>
      </c>
      <c r="I502" s="102" t="str">
        <f>IFERROR(VLOOKUP(D502,Inward!F:J,5,),"-")</f>
        <v>-</v>
      </c>
      <c r="K502" s="85" t="s">
        <v>256</v>
      </c>
      <c r="M502" s="86" t="s">
        <v>230</v>
      </c>
      <c r="N502" s="86" t="s">
        <v>264</v>
      </c>
      <c r="O502" s="112" t="str">
        <f>IFERROR(VLOOKUP(Table2[[#This Row],[Lot No]],Inward!F:F,1,FALSE),"Lot Not Matching")</f>
        <v>Lot Not Matching</v>
      </c>
    </row>
    <row r="503" spans="1:15">
      <c r="A503" s="99">
        <v>502</v>
      </c>
      <c r="B503" s="100" t="str">
        <f>IFERROR(VLOOKUP(C503,'Product Master'!B:G,2,),"Enter Data in Product Master")</f>
        <v>MLH1 Antibody</v>
      </c>
      <c r="C503" s="86" t="s">
        <v>842</v>
      </c>
      <c r="D503" s="86" t="s">
        <v>1298</v>
      </c>
      <c r="E503" s="85">
        <v>43244</v>
      </c>
      <c r="F503" s="101" t="str">
        <f>IFERROR(VLOOKUP($C503,'Product Master'!B:G,3,),"-")</f>
        <v>-</v>
      </c>
      <c r="G503" s="111" t="str">
        <f>IFERROR(VLOOKUP($C503,'Product Master'!B:G,4,),"-")</f>
        <v>0.1 ml</v>
      </c>
      <c r="H503" s="24">
        <v>1</v>
      </c>
      <c r="I503" s="102">
        <f>IFERROR(VLOOKUP(D503,Inward!F:J,5,),"-")</f>
        <v>43770</v>
      </c>
      <c r="K503" s="85" t="s">
        <v>2329</v>
      </c>
      <c r="M503" s="86" t="s">
        <v>230</v>
      </c>
      <c r="N503" s="86" t="s">
        <v>274</v>
      </c>
      <c r="O503" s="112" t="str">
        <f>IFERROR(VLOOKUP(Table2[[#This Row],[Lot No]],Inward!F:F,1,FALSE),"Lot Not Matching")</f>
        <v>/030918</v>
      </c>
    </row>
    <row r="504" spans="1:15" ht="30">
      <c r="A504" s="99">
        <v>503</v>
      </c>
      <c r="B504" s="100" t="str">
        <f>IFERROR(VLOOKUP(C504,'Product Master'!B:G,2,),"Enter Data in Product Master")</f>
        <v>Fetal Bovine serum</v>
      </c>
      <c r="C504" s="86" t="s">
        <v>51</v>
      </c>
      <c r="D504" s="86" t="s">
        <v>125</v>
      </c>
      <c r="E504" s="85">
        <v>43244</v>
      </c>
      <c r="F504" s="101" t="str">
        <f>IFERROR(VLOOKUP($C504,'Product Master'!B:G,3,),"-")</f>
        <v>Bottle</v>
      </c>
      <c r="G504" s="111" t="str">
        <f>IFERROR(VLOOKUP($C504,'Product Master'!B:G,4,),"-")</f>
        <v>100 ml</v>
      </c>
      <c r="H504" s="24">
        <v>1</v>
      </c>
      <c r="I504" s="102">
        <f>IFERROR(VLOOKUP(D504,Inward!F:J,5,),"-")</f>
        <v>44440</v>
      </c>
      <c r="K504" s="85" t="s">
        <v>2341</v>
      </c>
      <c r="M504" s="86" t="s">
        <v>230</v>
      </c>
      <c r="N504" s="86" t="s">
        <v>2351</v>
      </c>
      <c r="O504" s="112" t="str">
        <f>IFERROR(VLOOKUP(Table2[[#This Row],[Lot No]],Inward!F:F,1,FALSE),"Lot Not Matching")</f>
        <v>/0000319768</v>
      </c>
    </row>
    <row r="505" spans="1:15">
      <c r="A505" s="99">
        <v>504</v>
      </c>
      <c r="B505" s="100" t="str">
        <f>IFERROR(VLOOKUP(C505,'Product Master'!B:G,2,),"Enter Data in Product Master")</f>
        <v>Agilent High Sensitivity DNA kit</v>
      </c>
      <c r="C505" s="24">
        <v>50674626</v>
      </c>
      <c r="D505" s="46" t="s">
        <v>47</v>
      </c>
      <c r="E505" s="85">
        <v>43244</v>
      </c>
      <c r="F505" s="101" t="str">
        <f>IFERROR(VLOOKUP($C505,'Product Master'!B:G,3,),"-")</f>
        <v>Kit</v>
      </c>
      <c r="G505" s="111" t="str">
        <f>IFERROR(VLOOKUP($C505,'Product Master'!B:G,4,),"-")</f>
        <v>110 Rxns</v>
      </c>
      <c r="H505" s="24">
        <v>1</v>
      </c>
      <c r="I505" s="102" t="str">
        <f>IFERROR(VLOOKUP(D505,Inward!F:J,5,),"-")</f>
        <v>NA</v>
      </c>
      <c r="J505" s="85" t="s">
        <v>2316</v>
      </c>
      <c r="K505" s="85" t="s">
        <v>299</v>
      </c>
      <c r="M505" s="86" t="s">
        <v>230</v>
      </c>
      <c r="N505" s="86" t="s">
        <v>2353</v>
      </c>
      <c r="O505" s="112" t="str">
        <f>IFERROR(VLOOKUP(Table2[[#This Row],[Lot No]],Inward!F:F,1,FALSE),"Lot Not Matching")</f>
        <v>-</v>
      </c>
    </row>
    <row r="506" spans="1:15" ht="30">
      <c r="A506" s="99">
        <v>505</v>
      </c>
      <c r="B506" s="100" t="str">
        <f>IFERROR(VLOOKUP(C506,'Product Master'!B:G,2,),"Enter Data in Product Master")</f>
        <v xml:space="preserve">i) High Sensitivity DNA chips </v>
      </c>
      <c r="C506" s="24" t="s">
        <v>57</v>
      </c>
      <c r="D506" s="46" t="s">
        <v>145</v>
      </c>
      <c r="E506" s="85">
        <v>43244</v>
      </c>
      <c r="F506" s="101" t="str">
        <f>IFERROR(VLOOKUP($C506,'Product Master'!B:G,3,),"-")</f>
        <v>Kit</v>
      </c>
      <c r="G506" s="111" t="str">
        <f>IFERROR(VLOOKUP($C506,'Product Master'!B:G,4,),"-")</f>
        <v>10 chips</v>
      </c>
      <c r="H506" s="24">
        <v>1</v>
      </c>
      <c r="I506" s="102" t="str">
        <f>IFERROR(VLOOKUP(D506,Inward!F:J,5,),"-")</f>
        <v>-</v>
      </c>
      <c r="K506" s="85" t="s">
        <v>256</v>
      </c>
      <c r="M506" s="86" t="s">
        <v>230</v>
      </c>
      <c r="N506" s="86" t="s">
        <v>2353</v>
      </c>
      <c r="O506" s="112" t="str">
        <f>IFERROR(VLOOKUP(Table2[[#This Row],[Lot No]],Inward!F:F,1,FALSE),"Lot Not Matching")</f>
        <v>Lot Not Matching</v>
      </c>
    </row>
    <row r="507" spans="1:15" ht="30">
      <c r="A507" s="99">
        <v>506</v>
      </c>
      <c r="B507" s="100" t="str">
        <f>IFERROR(VLOOKUP(C507,'Product Master'!B:G,2,),"Enter Data in Product Master")</f>
        <v xml:space="preserve">ii) High Sensitivity DNA reagent </v>
      </c>
      <c r="C507" s="24" t="s">
        <v>58</v>
      </c>
      <c r="D507" s="46">
        <v>1749</v>
      </c>
      <c r="E507" s="85">
        <v>43244</v>
      </c>
      <c r="F507" s="101" t="str">
        <f>IFERROR(VLOOKUP($C507,'Product Master'!B:G,3,),"-")</f>
        <v>Kit</v>
      </c>
      <c r="G507" s="111" t="str">
        <f>IFERROR(VLOOKUP($C507,'Product Master'!B:G,4,),"-")</f>
        <v>-</v>
      </c>
      <c r="H507" s="24">
        <v>1</v>
      </c>
      <c r="I507" s="102" t="str">
        <f>IFERROR(VLOOKUP(D507,Inward!F:J,5,),"-")</f>
        <v>-</v>
      </c>
      <c r="K507" s="85" t="s">
        <v>256</v>
      </c>
      <c r="M507" s="86" t="s">
        <v>230</v>
      </c>
      <c r="N507" s="86" t="s">
        <v>2353</v>
      </c>
      <c r="O507" s="112" t="str">
        <f>IFERROR(VLOOKUP(Table2[[#This Row],[Lot No]],Inward!F:F,1,FALSE),"Lot Not Matching")</f>
        <v>Lot Not Matching</v>
      </c>
    </row>
    <row r="508" spans="1:15" ht="30">
      <c r="A508" s="99">
        <v>507</v>
      </c>
      <c r="B508" s="100" t="str">
        <f>IFERROR(VLOOKUP(C508,'Product Master'!B:G,2,),"Enter Data in Product Master")</f>
        <v xml:space="preserve">iii) Syringe kit </v>
      </c>
      <c r="C508" s="24" t="s">
        <v>59</v>
      </c>
      <c r="D508" s="46" t="s">
        <v>2251</v>
      </c>
      <c r="E508" s="85">
        <v>43244</v>
      </c>
      <c r="F508" s="101" t="str">
        <f>IFERROR(VLOOKUP($C508,'Product Master'!B:G,3,),"-")</f>
        <v>Kit</v>
      </c>
      <c r="G508" s="111" t="str">
        <f>IFERROR(VLOOKUP($C508,'Product Master'!B:G,4,),"-")</f>
        <v>1 no</v>
      </c>
      <c r="H508" s="24">
        <v>1</v>
      </c>
      <c r="I508" s="102" t="str">
        <f>IFERROR(VLOOKUP(D508,Inward!F:J,5,),"-")</f>
        <v>-</v>
      </c>
      <c r="K508" s="85" t="s">
        <v>256</v>
      </c>
      <c r="M508" s="86" t="s">
        <v>230</v>
      </c>
      <c r="N508" s="86" t="s">
        <v>2353</v>
      </c>
      <c r="O508" s="112" t="str">
        <f>IFERROR(VLOOKUP(Table2[[#This Row],[Lot No]],Inward!F:F,1,FALSE),"Lot Not Matching")</f>
        <v>Lot Not Matching</v>
      </c>
    </row>
    <row r="509" spans="1:15">
      <c r="A509" s="99">
        <v>508</v>
      </c>
      <c r="B509" s="100" t="str">
        <f>IFERROR(VLOOKUP(C509,'Product Master'!B:G,2,),"Enter Data in Product Master")</f>
        <v>Pronase Kit</v>
      </c>
      <c r="C509" s="118" t="s">
        <v>1193</v>
      </c>
      <c r="D509" s="118" t="s">
        <v>1291</v>
      </c>
      <c r="E509" s="85">
        <v>43245</v>
      </c>
      <c r="F509" s="101" t="str">
        <f>IFERROR(VLOOKUP($C509,'Product Master'!B:G,3,),"-")</f>
        <v>-</v>
      </c>
      <c r="G509" s="111" t="str">
        <f>IFERROR(VLOOKUP($C509,'Product Master'!B:G,4,),"-")</f>
        <v>25 ml</v>
      </c>
      <c r="H509" s="24">
        <v>1</v>
      </c>
      <c r="I509" s="102">
        <f>IFERROR(VLOOKUP(D509,Inward!F:J,5,),"-")</f>
        <v>43617</v>
      </c>
      <c r="K509" s="85" t="s">
        <v>2329</v>
      </c>
      <c r="M509" s="86" t="s">
        <v>230</v>
      </c>
      <c r="N509" s="86" t="s">
        <v>274</v>
      </c>
      <c r="O509" s="112" t="str">
        <f>IFERROR(VLOOKUP(Table2[[#This Row],[Lot No]],Inward!F:F,1,FALSE),"Lot Not Matching")</f>
        <v>/022018</v>
      </c>
    </row>
    <row r="510" spans="1:15">
      <c r="A510" s="99">
        <v>509</v>
      </c>
      <c r="B510" s="100" t="str">
        <f>IFERROR(VLOOKUP(C510,'Product Master'!B:G,2,),"Enter Data in Product Master")</f>
        <v xml:space="preserve">i. Pronose Concentrate </v>
      </c>
      <c r="C510" s="118" t="s">
        <v>1189</v>
      </c>
      <c r="D510" s="118">
        <v>121817</v>
      </c>
      <c r="E510" s="85">
        <v>43245</v>
      </c>
      <c r="F510" s="101" t="str">
        <f>IFERROR(VLOOKUP($C510,'Product Master'!B:G,3,),"-")</f>
        <v>-</v>
      </c>
      <c r="G510" s="111" t="str">
        <f>IFERROR(VLOOKUP($C510,'Product Master'!B:G,4,),"-")</f>
        <v>6 ml</v>
      </c>
      <c r="H510" s="24">
        <v>1</v>
      </c>
      <c r="I510" s="102">
        <f>IFERROR(VLOOKUP(D510,Inward!F:J,5,),"-")</f>
        <v>43617</v>
      </c>
      <c r="K510" s="85" t="s">
        <v>2329</v>
      </c>
      <c r="M510" s="86" t="s">
        <v>230</v>
      </c>
      <c r="N510" s="86" t="s">
        <v>274</v>
      </c>
      <c r="O510" s="112">
        <f>IFERROR(VLOOKUP(Table2[[#This Row],[Lot No]],Inward!F:F,1,FALSE),"Lot Not Matching")</f>
        <v>121817</v>
      </c>
    </row>
    <row r="511" spans="1:15">
      <c r="A511" s="99">
        <v>510</v>
      </c>
      <c r="B511" s="100" t="str">
        <f>IFERROR(VLOOKUP(C511,'Product Master'!B:G,2,),"Enter Data in Product Master")</f>
        <v xml:space="preserve">ii. Pronase Buffer </v>
      </c>
      <c r="C511" s="118" t="s">
        <v>1191</v>
      </c>
      <c r="D511" s="118">
        <v>121817</v>
      </c>
      <c r="E511" s="85">
        <v>43245</v>
      </c>
      <c r="F511" s="101" t="str">
        <f>IFERROR(VLOOKUP($C511,'Product Master'!B:G,3,),"-")</f>
        <v>-</v>
      </c>
      <c r="G511" s="111" t="str">
        <f>IFERROR(VLOOKUP($C511,'Product Master'!B:G,4,),"-")</f>
        <v>25 ml</v>
      </c>
      <c r="H511" s="24">
        <v>1</v>
      </c>
      <c r="I511" s="102">
        <f>IFERROR(VLOOKUP(D511,Inward!F:J,5,),"-")</f>
        <v>43617</v>
      </c>
      <c r="K511" s="85" t="s">
        <v>2329</v>
      </c>
      <c r="M511" s="86" t="s">
        <v>230</v>
      </c>
      <c r="N511" s="86" t="s">
        <v>274</v>
      </c>
      <c r="O511" s="112">
        <f>IFERROR(VLOOKUP(Table2[[#This Row],[Lot No]],Inward!F:F,1,FALSE),"Lot Not Matching")</f>
        <v>121817</v>
      </c>
    </row>
    <row r="512" spans="1:15" ht="30">
      <c r="A512" s="99">
        <v>511</v>
      </c>
      <c r="B512" s="100" t="str">
        <f>IFERROR(VLOOKUP(C512,'Product Master'!B:G,2,),"Enter Data in Product Master")</f>
        <v>Embedding cassettes pista green (Himedia)</v>
      </c>
      <c r="C512" s="118" t="s">
        <v>2143</v>
      </c>
      <c r="D512" s="118" t="s">
        <v>2252</v>
      </c>
      <c r="E512" s="85">
        <v>43245</v>
      </c>
      <c r="F512" s="101" t="str">
        <f>IFERROR(VLOOKUP($C512,'Product Master'!B:G,3,),"-")</f>
        <v>-</v>
      </c>
      <c r="G512" s="111">
        <f>IFERROR(VLOOKUP($C512,'Product Master'!B:G,4,),"-")</f>
        <v>0</v>
      </c>
      <c r="H512" s="24">
        <v>2</v>
      </c>
      <c r="I512" s="102" t="str">
        <f>IFERROR(VLOOKUP(D512,Inward!F:J,5,),"-")</f>
        <v>-</v>
      </c>
      <c r="K512" s="85" t="s">
        <v>2329</v>
      </c>
      <c r="M512" s="86" t="s">
        <v>230</v>
      </c>
      <c r="N512" s="86" t="s">
        <v>274</v>
      </c>
      <c r="O512" s="112" t="str">
        <f>IFERROR(VLOOKUP(Table2[[#This Row],[Lot No]],Inward!F:F,1,FALSE),"Lot Not Matching")</f>
        <v>Lot Not Matching</v>
      </c>
    </row>
    <row r="513" spans="1:15" ht="30">
      <c r="A513" s="99">
        <v>512</v>
      </c>
      <c r="B513" s="100" t="str">
        <f>IFERROR(VLOOKUP(C513,'Product Master'!B:G,2,),"Enter Data in Product Master")</f>
        <v>PCR - Cooler starter set(Eppendorf)</v>
      </c>
      <c r="C513" s="118" t="s">
        <v>155</v>
      </c>
      <c r="D513" s="118" t="s">
        <v>1417</v>
      </c>
      <c r="E513" s="85">
        <v>43245</v>
      </c>
      <c r="F513" s="101" t="str">
        <f>IFERROR(VLOOKUP($C513,'Product Master'!B:G,3,),"-")</f>
        <v>-</v>
      </c>
      <c r="G513" s="111" t="str">
        <f>IFERROR(VLOOKUP($C513,'Product Master'!B:G,4,),"-")</f>
        <v>2 Pcs</v>
      </c>
      <c r="H513" s="24">
        <v>2</v>
      </c>
      <c r="I513" s="102" t="str">
        <f>IFERROR(VLOOKUP(D513,Inward!F:J,5,),"-")</f>
        <v>NA</v>
      </c>
      <c r="K513" s="85" t="s">
        <v>256</v>
      </c>
      <c r="M513" s="86" t="s">
        <v>230</v>
      </c>
      <c r="N513" s="86" t="s">
        <v>279</v>
      </c>
      <c r="O513" s="112" t="str">
        <f>IFERROR(VLOOKUP(Table2[[#This Row],[Lot No]],Inward!F:F,1,FALSE),"Lot Not Matching")</f>
        <v>G293883R</v>
      </c>
    </row>
    <row r="514" spans="1:15" ht="30">
      <c r="A514" s="99">
        <v>513</v>
      </c>
      <c r="B514" s="100" t="str">
        <f>IFERROR(VLOOKUP(C514,'Product Master'!B:G,2,),"Enter Data in Product Master")</f>
        <v xml:space="preserve">Iso Pack and Iso Rack Set </v>
      </c>
      <c r="C514" s="118" t="s">
        <v>683</v>
      </c>
      <c r="D514" s="118" t="s">
        <v>1418</v>
      </c>
      <c r="E514" s="85">
        <v>43245</v>
      </c>
      <c r="F514" s="101" t="str">
        <f>IFERROR(VLOOKUP($C514,'Product Master'!B:G,3,),"-")</f>
        <v>-</v>
      </c>
      <c r="G514" s="111">
        <f>IFERROR(VLOOKUP($C514,'Product Master'!B:G,4,),"-")</f>
        <v>1</v>
      </c>
      <c r="H514" s="24">
        <v>1</v>
      </c>
      <c r="I514" s="102" t="str">
        <f>IFERROR(VLOOKUP(D514,Inward!F:J,5,),"-")</f>
        <v>NA</v>
      </c>
      <c r="K514" s="85" t="s">
        <v>256</v>
      </c>
      <c r="M514" s="86" t="s">
        <v>230</v>
      </c>
      <c r="N514" s="86" t="s">
        <v>279</v>
      </c>
      <c r="O514" s="112" t="str">
        <f>IFERROR(VLOOKUP(Table2[[#This Row],[Lot No]],Inward!F:F,1,FALSE),"Lot Not Matching")</f>
        <v>F283895Q</v>
      </c>
    </row>
    <row r="515" spans="1:15" ht="30">
      <c r="A515" s="99">
        <v>514</v>
      </c>
      <c r="B515" s="100" t="str">
        <f>IFERROR(VLOOKUP(C515,'Product Master'!B:G,2,),"Enter Data in Product Master")</f>
        <v>Cryo cube box</v>
      </c>
      <c r="C515" s="118">
        <v>202070</v>
      </c>
      <c r="D515" s="118" t="s">
        <v>297</v>
      </c>
      <c r="E515" s="85">
        <v>43245</v>
      </c>
      <c r="F515" s="101" t="str">
        <f>IFERROR(VLOOKUP($C515,'Product Master'!B:G,3,),"-")</f>
        <v>-</v>
      </c>
      <c r="G515" s="111">
        <f>IFERROR(VLOOKUP($C515,'Product Master'!B:G,4,),"-")</f>
        <v>0</v>
      </c>
      <c r="H515" s="24">
        <v>2</v>
      </c>
      <c r="I515" s="102" t="str">
        <f>IFERROR(VLOOKUP(D515,Inward!F:J,5,),"-")</f>
        <v>-</v>
      </c>
      <c r="K515" s="85" t="s">
        <v>256</v>
      </c>
      <c r="M515" s="86" t="s">
        <v>230</v>
      </c>
      <c r="N515" s="86" t="s">
        <v>279</v>
      </c>
      <c r="O515" s="112" t="str">
        <f>IFERROR(VLOOKUP(Table2[[#This Row],[Lot No]],Inward!F:F,1,FALSE),"Lot Not Matching")</f>
        <v>Lot Not Matching</v>
      </c>
    </row>
    <row r="516" spans="1:15" ht="30">
      <c r="A516" s="99">
        <v>515</v>
      </c>
      <c r="B516" s="100" t="str">
        <f>IFERROR(VLOOKUP(C516,'Product Master'!B:G,2,),"Enter Data in Product Master")</f>
        <v>Ion PI Hi Q Sequencing 200 kit (2 sequencings runs per initialization)</v>
      </c>
      <c r="C516" s="86" t="s">
        <v>42</v>
      </c>
      <c r="D516" s="86" t="s">
        <v>47</v>
      </c>
      <c r="E516" s="85">
        <v>43245</v>
      </c>
      <c r="F516" s="101" t="str">
        <f>IFERROR(VLOOKUP($C516,'Product Master'!B:G,3,),"-")</f>
        <v>Kit</v>
      </c>
      <c r="G516" s="111">
        <f>IFERROR(VLOOKUP($C516,'Product Master'!B:G,4,),"-")</f>
        <v>1</v>
      </c>
      <c r="H516" s="24">
        <v>1</v>
      </c>
      <c r="I516" s="102" t="str">
        <f>IFERROR(VLOOKUP(D516,Inward!F:J,5,),"-")</f>
        <v>NA</v>
      </c>
      <c r="J516" s="85" t="s">
        <v>2317</v>
      </c>
      <c r="K516" s="85" t="s">
        <v>2326</v>
      </c>
      <c r="M516" s="86" t="s">
        <v>230</v>
      </c>
      <c r="N516" s="86" t="s">
        <v>286</v>
      </c>
      <c r="O516" s="112" t="str">
        <f>IFERROR(VLOOKUP(Table2[[#This Row],[Lot No]],Inward!F:F,1,FALSE),"Lot Not Matching")</f>
        <v>-</v>
      </c>
    </row>
    <row r="517" spans="1:15" ht="30">
      <c r="A517" s="99">
        <v>516</v>
      </c>
      <c r="B517" s="100" t="str">
        <f>IFERROR(VLOOKUP(C517,'Product Master'!B:G,2,),"Enter Data in Product Master")</f>
        <v>i) Ion Proton Sequencing supplies kit (RT)</v>
      </c>
      <c r="C517" s="86">
        <v>4488651</v>
      </c>
      <c r="D517" s="86" t="s">
        <v>148</v>
      </c>
      <c r="E517" s="85">
        <v>43245</v>
      </c>
      <c r="F517" s="101" t="str">
        <f>IFERROR(VLOOKUP($C517,'Product Master'!B:G,3,),"-")</f>
        <v>Kit</v>
      </c>
      <c r="G517" s="111" t="str">
        <f>IFERROR(VLOOKUP($C517,'Product Master'!B:G,4,),"-")</f>
        <v>4 initialization</v>
      </c>
      <c r="H517" s="24">
        <v>1</v>
      </c>
      <c r="I517" s="102">
        <f>IFERROR(VLOOKUP(D517,Inward!F:J,5,),"-")</f>
        <v>43769</v>
      </c>
      <c r="J517" s="85" t="s">
        <v>2317</v>
      </c>
      <c r="K517" s="85" t="s">
        <v>2326</v>
      </c>
      <c r="M517" s="86" t="s">
        <v>230</v>
      </c>
      <c r="N517" s="86" t="s">
        <v>286</v>
      </c>
      <c r="O517" s="112" t="str">
        <f>IFERROR(VLOOKUP(Table2[[#This Row],[Lot No]],Inward!F:F,1,FALSE),"Lot Not Matching")</f>
        <v>MJKX920</v>
      </c>
    </row>
    <row r="518" spans="1:15" ht="30">
      <c r="A518" s="99">
        <v>517</v>
      </c>
      <c r="B518" s="100" t="str">
        <f>IFERROR(VLOOKUP(C518,'Product Master'!B:G,2,),"Enter Data in Product Master")</f>
        <v>ii) Ion PI Hi-Q sequencing 200 solutions</v>
      </c>
      <c r="C518" s="86" t="s">
        <v>43</v>
      </c>
      <c r="D518" s="86">
        <v>1884846</v>
      </c>
      <c r="E518" s="85">
        <v>43245</v>
      </c>
      <c r="F518" s="101" t="str">
        <f>IFERROR(VLOOKUP($C518,'Product Master'!B:G,3,),"-")</f>
        <v>Kit</v>
      </c>
      <c r="G518" s="111">
        <f>IFERROR(VLOOKUP($C518,'Product Master'!B:G,4,),"-")</f>
        <v>1</v>
      </c>
      <c r="H518" s="24">
        <v>1</v>
      </c>
      <c r="I518" s="102">
        <f>IFERROR(VLOOKUP(D518,Inward!F:J,5,),"-")</f>
        <v>43343</v>
      </c>
      <c r="J518" s="85" t="s">
        <v>2317</v>
      </c>
      <c r="K518" s="85" t="s">
        <v>2326</v>
      </c>
      <c r="M518" s="86" t="s">
        <v>230</v>
      </c>
      <c r="N518" s="86" t="s">
        <v>286</v>
      </c>
      <c r="O518" s="112">
        <f>IFERROR(VLOOKUP(Table2[[#This Row],[Lot No]],Inward!F:F,1,FALSE),"Lot Not Matching")</f>
        <v>1884846</v>
      </c>
    </row>
    <row r="519" spans="1:15" ht="30">
      <c r="A519" s="99">
        <v>518</v>
      </c>
      <c r="B519" s="100" t="str">
        <f>IFERROR(VLOOKUP(C519,'Product Master'!B:G,2,),"Enter Data in Product Master")</f>
        <v>iii) Ion PI Hi Q sequencing 200 reagent</v>
      </c>
      <c r="C519" s="86" t="s">
        <v>44</v>
      </c>
      <c r="D519" s="86">
        <v>1898260</v>
      </c>
      <c r="E519" s="85">
        <v>43245</v>
      </c>
      <c r="F519" s="101" t="str">
        <f>IFERROR(VLOOKUP($C519,'Product Master'!B:G,3,),"-")</f>
        <v>Kit</v>
      </c>
      <c r="G519" s="111">
        <f>IFERROR(VLOOKUP($C519,'Product Master'!B:G,4,),"-")</f>
        <v>1</v>
      </c>
      <c r="H519" s="24">
        <v>1</v>
      </c>
      <c r="I519" s="102">
        <f>IFERROR(VLOOKUP(D519,Inward!F:J,5,),"-")</f>
        <v>43312</v>
      </c>
      <c r="J519" s="85" t="s">
        <v>2317</v>
      </c>
      <c r="K519" s="85" t="s">
        <v>2326</v>
      </c>
      <c r="M519" s="86" t="s">
        <v>230</v>
      </c>
      <c r="N519" s="86" t="s">
        <v>286</v>
      </c>
      <c r="O519" s="112">
        <f>IFERROR(VLOOKUP(Table2[[#This Row],[Lot No]],Inward!F:F,1,FALSE),"Lot Not Matching")</f>
        <v>1898260</v>
      </c>
    </row>
    <row r="520" spans="1:15">
      <c r="A520" s="99">
        <v>519</v>
      </c>
      <c r="B520" s="100" t="str">
        <f>IFERROR(VLOOKUP(C520,'Product Master'!B:G,2,),"Enter Data in Product Master")</f>
        <v>iv) Ion PI Sequencing nucleotides</v>
      </c>
      <c r="C520" s="86" t="s">
        <v>45</v>
      </c>
      <c r="D520" s="86" t="s">
        <v>140</v>
      </c>
      <c r="E520" s="85">
        <v>43245</v>
      </c>
      <c r="F520" s="101" t="str">
        <f>IFERROR(VLOOKUP($C520,'Product Master'!B:G,3,),"-")</f>
        <v>Kit</v>
      </c>
      <c r="G520" s="111">
        <f>IFERROR(VLOOKUP($C520,'Product Master'!B:G,4,),"-")</f>
        <v>1</v>
      </c>
      <c r="H520" s="24">
        <v>1</v>
      </c>
      <c r="I520" s="102">
        <f>IFERROR(VLOOKUP(D520,Inward!F:J,5,),"-")</f>
        <v>43404</v>
      </c>
      <c r="J520" s="85" t="s">
        <v>2317</v>
      </c>
      <c r="K520" s="85" t="s">
        <v>2326</v>
      </c>
      <c r="M520" s="86" t="s">
        <v>230</v>
      </c>
      <c r="N520" s="86" t="s">
        <v>286</v>
      </c>
      <c r="O520" s="112" t="str">
        <f>IFERROR(VLOOKUP(Table2[[#This Row],[Lot No]],Inward!F:F,1,FALSE),"Lot Not Matching")</f>
        <v>/00579510</v>
      </c>
    </row>
    <row r="521" spans="1:15">
      <c r="A521" s="99">
        <v>520</v>
      </c>
      <c r="B521" s="100" t="str">
        <f>IFERROR(VLOOKUP(C521,'Product Master'!B:G,2,),"Enter Data in Product Master")</f>
        <v xml:space="preserve">Ion PI HI-Q OT2 200 kit (8 rxn) </v>
      </c>
      <c r="C521" s="86" t="s">
        <v>76</v>
      </c>
      <c r="D521" s="86" t="s">
        <v>47</v>
      </c>
      <c r="E521" s="85">
        <v>43245</v>
      </c>
      <c r="F521" s="101" t="str">
        <f>IFERROR(VLOOKUP($C521,'Product Master'!B:G,3,),"-")</f>
        <v>Kit</v>
      </c>
      <c r="G521" s="111" t="str">
        <f>IFERROR(VLOOKUP($C521,'Product Master'!B:G,4,),"-")</f>
        <v>8 Rxns</v>
      </c>
      <c r="H521" s="24">
        <v>1</v>
      </c>
      <c r="I521" s="102" t="str">
        <f>IFERROR(VLOOKUP(D521,Inward!F:J,5,),"-")</f>
        <v>NA</v>
      </c>
      <c r="J521" s="85" t="s">
        <v>2318</v>
      </c>
      <c r="K521" s="85" t="s">
        <v>2326</v>
      </c>
      <c r="M521" s="86" t="s">
        <v>230</v>
      </c>
      <c r="N521" s="86" t="s">
        <v>286</v>
      </c>
      <c r="O521" s="112" t="str">
        <f>IFERROR(VLOOKUP(Table2[[#This Row],[Lot No]],Inward!F:F,1,FALSE),"Lot Not Matching")</f>
        <v>-</v>
      </c>
    </row>
    <row r="522" spans="1:15">
      <c r="A522" s="99">
        <v>521</v>
      </c>
      <c r="B522" s="100" t="str">
        <f>IFERROR(VLOOKUP(C522,'Product Master'!B:G,2,),"Enter Data in Product Master")</f>
        <v>i) Ion PI one touch 2 supplies</v>
      </c>
      <c r="C522" s="86" t="s">
        <v>77</v>
      </c>
      <c r="D522" s="86">
        <v>192790</v>
      </c>
      <c r="E522" s="85">
        <v>43245</v>
      </c>
      <c r="F522" s="101" t="str">
        <f>IFERROR(VLOOKUP($C522,'Product Master'!B:G,3,),"-")</f>
        <v>Kit</v>
      </c>
      <c r="G522" s="111" t="str">
        <f>IFERROR(VLOOKUP($C522,'Product Master'!B:G,4,),"-")</f>
        <v>8 Rxns</v>
      </c>
      <c r="H522" s="24">
        <v>1</v>
      </c>
      <c r="I522" s="102">
        <f>IFERROR(VLOOKUP(D522,Inward!F:J,5,),"-")</f>
        <v>43343</v>
      </c>
      <c r="J522" s="85" t="s">
        <v>2318</v>
      </c>
      <c r="K522" s="85" t="s">
        <v>2326</v>
      </c>
      <c r="M522" s="86" t="s">
        <v>230</v>
      </c>
      <c r="N522" s="86" t="s">
        <v>286</v>
      </c>
      <c r="O522" s="112">
        <f>IFERROR(VLOOKUP(Table2[[#This Row],[Lot No]],Inward!F:F,1,FALSE),"Lot Not Matching")</f>
        <v>192790</v>
      </c>
    </row>
    <row r="523" spans="1:15" ht="30">
      <c r="A523" s="99">
        <v>522</v>
      </c>
      <c r="B523" s="100" t="str">
        <f>IFERROR(VLOOKUP(C523,'Product Master'!B:G,2,),"Enter Data in Product Master")</f>
        <v>ii) Ion PI Hi-Q OT2 Solution 200</v>
      </c>
      <c r="C523" s="86" t="s">
        <v>78</v>
      </c>
      <c r="D523" s="86">
        <v>1874681</v>
      </c>
      <c r="E523" s="85">
        <v>43245</v>
      </c>
      <c r="F523" s="101" t="str">
        <f>IFERROR(VLOOKUP($C523,'Product Master'!B:G,3,),"-")</f>
        <v>Kit</v>
      </c>
      <c r="G523" s="111" t="str">
        <f>IFERROR(VLOOKUP($C523,'Product Master'!B:G,4,),"-")</f>
        <v>8 Rxns</v>
      </c>
      <c r="H523" s="24">
        <v>1</v>
      </c>
      <c r="I523" s="102" t="str">
        <f>IFERROR(VLOOKUP(D523,Inward!F:J,5,),"-")</f>
        <v>-</v>
      </c>
      <c r="J523" s="85" t="s">
        <v>2318</v>
      </c>
      <c r="K523" s="85" t="s">
        <v>2326</v>
      </c>
      <c r="M523" s="86" t="s">
        <v>230</v>
      </c>
      <c r="N523" s="86" t="s">
        <v>286</v>
      </c>
      <c r="O523" s="112" t="str">
        <f>IFERROR(VLOOKUP(Table2[[#This Row],[Lot No]],Inward!F:F,1,FALSE),"Lot Not Matching")</f>
        <v>Lot Not Matching</v>
      </c>
    </row>
    <row r="524" spans="1:15">
      <c r="A524" s="99">
        <v>523</v>
      </c>
      <c r="B524" s="100" t="str">
        <f>IFERROR(VLOOKUP(C524,'Product Master'!B:G,2,),"Enter Data in Product Master")</f>
        <v>iii) Ion PI Hi-Q OT2 Reagent 200</v>
      </c>
      <c r="C524" s="86" t="s">
        <v>79</v>
      </c>
      <c r="D524" s="86">
        <v>1901784</v>
      </c>
      <c r="E524" s="85">
        <v>43245</v>
      </c>
      <c r="F524" s="101" t="str">
        <f>IFERROR(VLOOKUP($C524,'Product Master'!B:G,3,),"-")</f>
        <v>Kit</v>
      </c>
      <c r="G524" s="111" t="str">
        <f>IFERROR(VLOOKUP($C524,'Product Master'!B:G,4,),"-")</f>
        <v>8 Rxns</v>
      </c>
      <c r="H524" s="24">
        <v>1</v>
      </c>
      <c r="I524" s="102">
        <f>IFERROR(VLOOKUP(D524,Inward!F:J,5,),"-")</f>
        <v>43465</v>
      </c>
      <c r="J524" s="85" t="s">
        <v>2318</v>
      </c>
      <c r="K524" s="85" t="s">
        <v>2326</v>
      </c>
      <c r="M524" s="86" t="s">
        <v>230</v>
      </c>
      <c r="N524" s="86" t="s">
        <v>286</v>
      </c>
      <c r="O524" s="112">
        <f>IFERROR(VLOOKUP(Table2[[#This Row],[Lot No]],Inward!F:F,1,FALSE),"Lot Not Matching")</f>
        <v>1901784</v>
      </c>
    </row>
    <row r="525" spans="1:15" ht="30">
      <c r="A525" s="99">
        <v>524</v>
      </c>
      <c r="B525" s="100" t="str">
        <f>IFERROR(VLOOKUP(C525,'Product Master'!B:G,2,),"Enter Data in Product Master")</f>
        <v>Ion PI Chip kit V3</v>
      </c>
      <c r="C525" s="86" t="s">
        <v>80</v>
      </c>
      <c r="D525" s="86" t="s">
        <v>141</v>
      </c>
      <c r="E525" s="85">
        <v>43245</v>
      </c>
      <c r="F525" s="101" t="str">
        <f>IFERROR(VLOOKUP($C525,'Product Master'!B:G,3,),"-")</f>
        <v>Pack</v>
      </c>
      <c r="G525" s="111" t="str">
        <f>IFERROR(VLOOKUP($C525,'Product Master'!B:G,4,),"-")</f>
        <v>8 Chips</v>
      </c>
      <c r="H525" s="24">
        <v>1</v>
      </c>
      <c r="I525" s="102" t="str">
        <f>IFERROR(VLOOKUP(D525,Inward!F:J,5,),"-")</f>
        <v>-</v>
      </c>
      <c r="J525" s="85" t="s">
        <v>2319</v>
      </c>
      <c r="K525" s="85" t="s">
        <v>2326</v>
      </c>
      <c r="M525" s="86" t="s">
        <v>230</v>
      </c>
      <c r="N525" s="86" t="s">
        <v>286</v>
      </c>
      <c r="O525" s="112" t="str">
        <f>IFERROR(VLOOKUP(Table2[[#This Row],[Lot No]],Inward!F:F,1,FALSE),"Lot Not Matching")</f>
        <v>Lot Not Matching</v>
      </c>
    </row>
    <row r="526" spans="1:15" ht="30">
      <c r="A526" s="99">
        <v>525</v>
      </c>
      <c r="B526" s="100" t="str">
        <f>IFERROR(VLOOKUP(C526,'Product Master'!B:G,2,),"Enter Data in Product Master")</f>
        <v>Dynabeads Myone Streptavidin C1 (Invitrogen)</v>
      </c>
      <c r="C526" s="86">
        <v>65001</v>
      </c>
      <c r="D526" s="86" t="s">
        <v>1393</v>
      </c>
      <c r="E526" s="85">
        <v>43245</v>
      </c>
      <c r="F526" s="101" t="str">
        <f>IFERROR(VLOOKUP($C526,'Product Master'!B:G,3,),"-")</f>
        <v>-</v>
      </c>
      <c r="G526" s="111" t="str">
        <f>IFERROR(VLOOKUP($C526,'Product Master'!B:G,4,),"-")</f>
        <v>2 ml</v>
      </c>
      <c r="H526" s="24">
        <v>1</v>
      </c>
      <c r="I526" s="102">
        <f>IFERROR(VLOOKUP(D526,Inward!F:J,5,),"-")</f>
        <v>44165</v>
      </c>
      <c r="J526" s="85" t="s">
        <v>2320</v>
      </c>
      <c r="K526" s="85" t="s">
        <v>277</v>
      </c>
      <c r="M526" s="86" t="s">
        <v>230</v>
      </c>
      <c r="N526" s="86" t="s">
        <v>286</v>
      </c>
      <c r="O526" s="112" t="str">
        <f>IFERROR(VLOOKUP(Table2[[#This Row],[Lot No]],Inward!F:F,1,FALSE),"Lot Not Matching")</f>
        <v>/00624350</v>
      </c>
    </row>
    <row r="527" spans="1:15">
      <c r="A527" s="99">
        <v>526</v>
      </c>
      <c r="B527" s="100" t="str">
        <f>IFERROR(VLOOKUP(C527,'Product Master'!B:G,2,),"Enter Data in Product Master")</f>
        <v>IMR-32 Neuroblastoma, Cell Line</v>
      </c>
      <c r="C527" s="86" t="s">
        <v>2146</v>
      </c>
      <c r="D527" s="86" t="s">
        <v>47</v>
      </c>
      <c r="E527" s="85">
        <v>43245</v>
      </c>
      <c r="F527" s="101" t="str">
        <f>IFERROR(VLOOKUP($C527,'Product Master'!B:G,3,),"-")</f>
        <v>-</v>
      </c>
      <c r="G527" s="111">
        <f>IFERROR(VLOOKUP($C527,'Product Master'!B:G,4,),"-")</f>
        <v>0</v>
      </c>
      <c r="H527" s="24">
        <v>1</v>
      </c>
      <c r="I527" s="102" t="str">
        <f>IFERROR(VLOOKUP(D527,Inward!F:J,5,),"-")</f>
        <v>NA</v>
      </c>
      <c r="K527" s="85" t="s">
        <v>2324</v>
      </c>
      <c r="M527" s="86" t="s">
        <v>230</v>
      </c>
      <c r="N527" s="86" t="s">
        <v>267</v>
      </c>
      <c r="O527" s="112" t="str">
        <f>IFERROR(VLOOKUP(Table2[[#This Row],[Lot No]],Inward!F:F,1,FALSE),"Lot Not Matching")</f>
        <v>-</v>
      </c>
    </row>
    <row r="528" spans="1:15">
      <c r="A528" s="99">
        <v>527</v>
      </c>
      <c r="B528" s="100" t="str">
        <f>IFERROR(VLOOKUP(C528,'Product Master'!B:G,2,),"Enter Data in Product Master")</f>
        <v xml:space="preserve">Hydrophobic filter 0.45 um sterile </v>
      </c>
      <c r="C528" s="86">
        <v>9057</v>
      </c>
      <c r="D528" s="86">
        <v>10239047</v>
      </c>
      <c r="E528" s="85">
        <v>43245</v>
      </c>
      <c r="F528" s="101" t="str">
        <f>IFERROR(VLOOKUP($C528,'Product Master'!B:G,3,),"-")</f>
        <v>-</v>
      </c>
      <c r="G528" s="111" t="str">
        <f>IFERROR(VLOOKUP($C528,'Product Master'!B:G,4,),"-")</f>
        <v>25 Pcs</v>
      </c>
      <c r="H528" s="24">
        <v>1</v>
      </c>
      <c r="I528" s="102" t="str">
        <f>IFERROR(VLOOKUP(D528,Inward!F:J,5,),"-")</f>
        <v>NA</v>
      </c>
      <c r="K528" s="85" t="s">
        <v>2325</v>
      </c>
      <c r="M528" s="86" t="s">
        <v>230</v>
      </c>
      <c r="N528" s="86" t="s">
        <v>2344</v>
      </c>
      <c r="O528" s="112">
        <f>IFERROR(VLOOKUP(Table2[[#This Row],[Lot No]],Inward!F:F,1,FALSE),"Lot Not Matching")</f>
        <v>10239047</v>
      </c>
    </row>
    <row r="529" spans="1:15" ht="30">
      <c r="A529" s="99">
        <v>528</v>
      </c>
      <c r="B529" s="100" t="str">
        <f>IFERROR(VLOOKUP(C529,'Product Master'!B:G,2,),"Enter Data in Product Master")</f>
        <v>Ion Ampliseq libarary kit</v>
      </c>
      <c r="C529" s="86">
        <v>4480442</v>
      </c>
      <c r="D529" s="86" t="s">
        <v>2253</v>
      </c>
      <c r="E529" s="85">
        <v>43246</v>
      </c>
      <c r="F529" s="101" t="str">
        <f>IFERROR(VLOOKUP($C529,'Product Master'!B:G,3,),"-")</f>
        <v>Kit</v>
      </c>
      <c r="G529" s="111" t="str">
        <f>IFERROR(VLOOKUP($C529,'Product Master'!B:G,4,),"-")</f>
        <v>384 Rxns</v>
      </c>
      <c r="H529" s="24">
        <v>1</v>
      </c>
      <c r="I529" s="102" t="str">
        <f>IFERROR(VLOOKUP(D529,Inward!F:J,5,),"-")</f>
        <v>-</v>
      </c>
      <c r="J529" s="85" t="s">
        <v>2321</v>
      </c>
      <c r="K529" s="85" t="s">
        <v>277</v>
      </c>
      <c r="M529" s="86" t="s">
        <v>230</v>
      </c>
      <c r="N529" s="86" t="s">
        <v>261</v>
      </c>
      <c r="O529" s="112" t="str">
        <f>IFERROR(VLOOKUP(Table2[[#This Row],[Lot No]],Inward!F:F,1,FALSE),"Lot Not Matching")</f>
        <v>Lot Not Matching</v>
      </c>
    </row>
    <row r="530" spans="1:15">
      <c r="A530" s="99">
        <v>529</v>
      </c>
      <c r="B530" s="100" t="str">
        <f>IFERROR(VLOOKUP(C530,'Product Master'!B:G,2,),"Enter Data in Product Master")</f>
        <v>E-Gel size select 2%</v>
      </c>
      <c r="C530" s="24" t="s">
        <v>63</v>
      </c>
      <c r="D530" s="86" t="s">
        <v>1379</v>
      </c>
      <c r="E530" s="85">
        <v>43246</v>
      </c>
      <c r="F530" s="101" t="str">
        <f>IFERROR(VLOOKUP($C530,'Product Master'!B:G,3,),"-")</f>
        <v>Pack</v>
      </c>
      <c r="G530" s="111" t="str">
        <f>IFERROR(VLOOKUP($C530,'Product Master'!B:G,4,),"-")</f>
        <v>10 Gels/Pack</v>
      </c>
      <c r="H530" s="24">
        <v>1</v>
      </c>
      <c r="I530" s="102">
        <f>IFERROR(VLOOKUP(D530,Inward!F:J,5,),"-")</f>
        <v>43445</v>
      </c>
      <c r="J530" s="85" t="s">
        <v>2322</v>
      </c>
      <c r="K530" s="85" t="s">
        <v>277</v>
      </c>
      <c r="M530" s="86" t="s">
        <v>230</v>
      </c>
      <c r="N530" s="86" t="s">
        <v>261</v>
      </c>
      <c r="O530" s="112" t="str">
        <f>IFERROR(VLOOKUP(Table2[[#This Row],[Lot No]],Inward!F:F,1,FALSE),"Lot Not Matching")</f>
        <v>2R120218</v>
      </c>
    </row>
    <row r="531" spans="1:15" ht="30">
      <c r="A531" s="99">
        <v>530</v>
      </c>
      <c r="B531" s="100" t="str">
        <f>IFERROR(VLOOKUP(C531,'Product Master'!B:G,2,),"Enter Data in Product Master")</f>
        <v>Fetal Bovine serum</v>
      </c>
      <c r="C531" s="86" t="s">
        <v>51</v>
      </c>
      <c r="D531" s="86" t="s">
        <v>1430</v>
      </c>
      <c r="E531" s="85">
        <v>43246</v>
      </c>
      <c r="F531" s="101" t="str">
        <f>IFERROR(VLOOKUP($C531,'Product Master'!B:G,3,),"-")</f>
        <v>Bottle</v>
      </c>
      <c r="G531" s="111" t="str">
        <f>IFERROR(VLOOKUP($C531,'Product Master'!B:G,4,),"-")</f>
        <v>100 ml</v>
      </c>
      <c r="H531" s="24">
        <v>2</v>
      </c>
      <c r="I531" s="102">
        <f>IFERROR(VLOOKUP(D531,Inward!F:J,5,),"-")</f>
        <v>44501</v>
      </c>
      <c r="K531" s="85" t="s">
        <v>2325</v>
      </c>
      <c r="M531" s="86" t="s">
        <v>230</v>
      </c>
      <c r="N531" s="86" t="s">
        <v>2354</v>
      </c>
      <c r="O531" s="112" t="str">
        <f>IFERROR(VLOOKUP(Table2[[#This Row],[Lot No]],Inward!F:F,1,FALSE),"Lot Not Matching")</f>
        <v>/0000338724</v>
      </c>
    </row>
    <row r="532" spans="1:15" ht="30">
      <c r="A532" s="99">
        <v>531</v>
      </c>
      <c r="B532" s="100" t="str">
        <f>IFERROR(VLOOKUP(C532,'Product Master'!B:G,2,),"Enter Data in Product Master")</f>
        <v>Dulbecco's Modified eagle medium</v>
      </c>
      <c r="C532" s="86" t="s">
        <v>54</v>
      </c>
      <c r="D532" s="86" t="s">
        <v>2193</v>
      </c>
      <c r="E532" s="85">
        <v>43246</v>
      </c>
      <c r="F532" s="101" t="str">
        <f>IFERROR(VLOOKUP($C532,'Product Master'!B:G,3,),"-")</f>
        <v>Pack</v>
      </c>
      <c r="G532" s="111" t="str">
        <f>IFERROR(VLOOKUP($C532,'Product Master'!B:G,4,),"-")</f>
        <v>100 ml*5</v>
      </c>
      <c r="H532" s="24">
        <v>1</v>
      </c>
      <c r="I532" s="102" t="str">
        <f>IFERROR(VLOOKUP(D532,Inward!F:J,5,),"-")</f>
        <v>-</v>
      </c>
      <c r="K532" s="85" t="s">
        <v>2325</v>
      </c>
      <c r="M532" s="86" t="s">
        <v>230</v>
      </c>
      <c r="N532" s="86" t="s">
        <v>2354</v>
      </c>
      <c r="O532" s="112" t="str">
        <f>IFERROR(VLOOKUP(Table2[[#This Row],[Lot No]],Inward!F:F,1,FALSE),"Lot Not Matching")</f>
        <v>Lot Not Matching</v>
      </c>
    </row>
    <row r="533" spans="1:15" ht="30">
      <c r="A533" s="99">
        <v>532</v>
      </c>
      <c r="B533" s="100" t="str">
        <f>IFERROR(VLOOKUP(C533,'Product Master'!B:G,2,),"Enter Data in Product Master")</f>
        <v>Dulbecco's phosphate buffered saline</v>
      </c>
      <c r="C533" s="86" t="s">
        <v>49</v>
      </c>
      <c r="D533" s="86" t="s">
        <v>142</v>
      </c>
      <c r="E533" s="85">
        <v>43246</v>
      </c>
      <c r="F533" s="101" t="str">
        <f>IFERROR(VLOOKUP($C533,'Product Master'!B:G,3,),"-")</f>
        <v>Pack</v>
      </c>
      <c r="G533" s="111" t="str">
        <f>IFERROR(VLOOKUP($C533,'Product Master'!B:G,4,),"-")</f>
        <v>500 ml(6)</v>
      </c>
      <c r="H533" s="24">
        <v>1</v>
      </c>
      <c r="I533" s="102" t="str">
        <f>IFERROR(VLOOKUP(D533,Inward!F:J,5,),"-")</f>
        <v>-</v>
      </c>
      <c r="K533" s="85" t="s">
        <v>2325</v>
      </c>
      <c r="M533" s="86" t="s">
        <v>230</v>
      </c>
      <c r="N533" s="86" t="s">
        <v>2354</v>
      </c>
      <c r="O533" s="112" t="str">
        <f>IFERROR(VLOOKUP(Table2[[#This Row],[Lot No]],Inward!F:F,1,FALSE),"Lot Not Matching")</f>
        <v>Lot Not Matching</v>
      </c>
    </row>
    <row r="534" spans="1:15" ht="30">
      <c r="A534" s="99">
        <v>533</v>
      </c>
      <c r="B534" s="100" t="str">
        <f>IFERROR(VLOOKUP(C534,'Product Master'!B:G,2,),"Enter Data in Product Master")</f>
        <v>ExoRNeasy Serum/Plasma Midi kit Qiagen</v>
      </c>
      <c r="C534" s="86">
        <v>77044</v>
      </c>
      <c r="D534" s="46">
        <v>160010441</v>
      </c>
      <c r="E534" s="85">
        <v>43246</v>
      </c>
      <c r="F534" s="101" t="str">
        <f>IFERROR(VLOOKUP($C534,'Product Master'!B:G,3,),"-")</f>
        <v>Kit</v>
      </c>
      <c r="G534" s="111" t="str">
        <f>IFERROR(VLOOKUP($C534,'Product Master'!B:G,4,),"-")</f>
        <v>50 Rxns</v>
      </c>
      <c r="H534" s="24">
        <v>1</v>
      </c>
      <c r="I534" s="102">
        <f>IFERROR(VLOOKUP(D534,Inward!F:J,5,),"-")</f>
        <v>43649</v>
      </c>
      <c r="J534" s="85" t="s">
        <v>2323</v>
      </c>
      <c r="K534" s="85" t="s">
        <v>2326</v>
      </c>
      <c r="M534" s="86" t="s">
        <v>230</v>
      </c>
      <c r="N534" s="86" t="s">
        <v>312</v>
      </c>
      <c r="O534" s="112">
        <f>IFERROR(VLOOKUP(Table2[[#This Row],[Lot No]],Inward!F:F,1,FALSE),"Lot Not Matching")</f>
        <v>160010441</v>
      </c>
    </row>
    <row r="535" spans="1:15" ht="30">
      <c r="A535" s="99">
        <v>534</v>
      </c>
      <c r="B535" s="100" t="str">
        <f>IFERROR(VLOOKUP(C535,'Product Master'!B:G,2,),"Enter Data in Product Master")</f>
        <v>ExoRNeasy Serum/Plasma Midi kit Qiagen</v>
      </c>
      <c r="C535" s="104">
        <v>77044</v>
      </c>
      <c r="D535" s="46">
        <v>557013394</v>
      </c>
      <c r="E535" s="85">
        <v>43246</v>
      </c>
      <c r="F535" s="101" t="str">
        <f>IFERROR(VLOOKUP($C535,'Product Master'!B:G,3,),"-")</f>
        <v>Kit</v>
      </c>
      <c r="G535" s="111" t="str">
        <f>IFERROR(VLOOKUP($C535,'Product Master'!B:G,4,),"-")</f>
        <v>50 Rxns</v>
      </c>
      <c r="H535" s="24">
        <v>1</v>
      </c>
      <c r="I535" s="102">
        <f>IFERROR(VLOOKUP(D535,Inward!F:J,5,),"-")</f>
        <v>43727</v>
      </c>
      <c r="K535" s="85" t="s">
        <v>277</v>
      </c>
      <c r="M535" s="86" t="s">
        <v>230</v>
      </c>
      <c r="N535" s="86" t="s">
        <v>312</v>
      </c>
      <c r="O535" s="112">
        <f>IFERROR(VLOOKUP(Table2[[#This Row],[Lot No]],Inward!F:F,1,FALSE),"Lot Not Matching")</f>
        <v>557013394</v>
      </c>
    </row>
    <row r="536" spans="1:15" ht="30">
      <c r="A536" s="99">
        <v>535</v>
      </c>
      <c r="B536" s="100" t="str">
        <f>IFERROR(VLOOKUP(C536,'Product Master'!B:G,2,),"Enter Data in Product Master")</f>
        <v>ii) ExoRneasy Serum/Plasma Midi Kit(Columns)</v>
      </c>
      <c r="C536" s="86" t="s">
        <v>1246</v>
      </c>
      <c r="D536" s="46">
        <v>157048489</v>
      </c>
      <c r="E536" s="85">
        <v>43246</v>
      </c>
      <c r="F536" s="101" t="str">
        <f>IFERROR(VLOOKUP($C536,'Product Master'!B:G,3,),"-")</f>
        <v>-</v>
      </c>
      <c r="G536" s="111" t="str">
        <f>IFERROR(VLOOKUP($C536,'Product Master'!B:G,4,),"-")</f>
        <v>50 column</v>
      </c>
      <c r="H536" s="24">
        <v>1</v>
      </c>
      <c r="I536" s="102" t="str">
        <f>IFERROR(VLOOKUP(D536,Inward!F:J,5,),"-")</f>
        <v>NA</v>
      </c>
      <c r="K536" s="85" t="s">
        <v>277</v>
      </c>
      <c r="M536" s="86" t="s">
        <v>230</v>
      </c>
      <c r="N536" s="86" t="s">
        <v>312</v>
      </c>
      <c r="O536" s="112">
        <f>IFERROR(VLOOKUP(Table2[[#This Row],[Lot No]],Inward!F:F,1,FALSE),"Lot Not Matching")</f>
        <v>157048489</v>
      </c>
    </row>
    <row r="537" spans="1:15">
      <c r="A537" s="99">
        <v>536</v>
      </c>
      <c r="B537" s="100" t="str">
        <f>IFERROR(VLOOKUP(C537,'Product Master'!B:G,2,),"Enter Data in Product Master")</f>
        <v>iii) Miscript primer assay</v>
      </c>
      <c r="C537" s="104" t="s">
        <v>1245</v>
      </c>
      <c r="D537" s="46">
        <v>232068348</v>
      </c>
      <c r="E537" s="85">
        <v>43246</v>
      </c>
      <c r="F537" s="101" t="str">
        <f>IFERROR(VLOOKUP($C537,'Product Master'!B:G,3,),"-")</f>
        <v>NA</v>
      </c>
      <c r="G537" s="111">
        <f>IFERROR(VLOOKUP($C537,'Product Master'!B:G,4,),"-")</f>
        <v>1</v>
      </c>
      <c r="H537" s="24">
        <v>1</v>
      </c>
      <c r="I537" s="102" t="str">
        <f>IFERROR(VLOOKUP(D537,Inward!F:J,5,),"-")</f>
        <v>NA</v>
      </c>
      <c r="K537" s="85" t="s">
        <v>277</v>
      </c>
      <c r="M537" s="86" t="s">
        <v>230</v>
      </c>
      <c r="N537" s="86" t="s">
        <v>312</v>
      </c>
      <c r="O537" s="112">
        <f>IFERROR(VLOOKUP(Table2[[#This Row],[Lot No]],Inward!F:F,1,FALSE),"Lot Not Matching")</f>
        <v>232068348</v>
      </c>
    </row>
    <row r="538" spans="1:15" ht="30">
      <c r="A538" s="99">
        <v>537</v>
      </c>
      <c r="B538" s="100" t="str">
        <f>IFERROR(VLOOKUP(C538,'Product Master'!B:G,2,),"Enter Data in Product Master")</f>
        <v>Daudi Burkitt's lymphoma Cell Line</v>
      </c>
      <c r="C538" s="24" t="s">
        <v>864</v>
      </c>
      <c r="D538" s="46" t="s">
        <v>47</v>
      </c>
      <c r="E538" s="85">
        <v>43246</v>
      </c>
      <c r="F538" s="101" t="str">
        <f>IFERROR(VLOOKUP($C538,'Product Master'!B:G,3,),"-")</f>
        <v>-</v>
      </c>
      <c r="G538" s="111">
        <f>IFERROR(VLOOKUP($C538,'Product Master'!B:G,4,),"-")</f>
        <v>1</v>
      </c>
      <c r="H538" s="24">
        <v>1</v>
      </c>
      <c r="I538" s="102" t="str">
        <f>IFERROR(VLOOKUP(D538,Inward!F:J,5,),"-")</f>
        <v>NA</v>
      </c>
      <c r="K538" s="85" t="s">
        <v>2325</v>
      </c>
      <c r="M538" s="86" t="s">
        <v>230</v>
      </c>
      <c r="N538" s="86" t="s">
        <v>278</v>
      </c>
      <c r="O538" s="112" t="str">
        <f>IFERROR(VLOOKUP(Table2[[#This Row],[Lot No]],Inward!F:F,1,FALSE),"Lot Not Matching")</f>
        <v>-</v>
      </c>
    </row>
    <row r="539" spans="1:15" ht="30">
      <c r="A539" s="99">
        <v>538</v>
      </c>
      <c r="B539" s="100" t="str">
        <f>IFERROR(VLOOKUP(C539,'Product Master'!B:G,2,),"Enter Data in Product Master")</f>
        <v>HL-60 acute promyelocytic leukemia, Cell Line</v>
      </c>
      <c r="C539" s="24" t="s">
        <v>896</v>
      </c>
      <c r="D539" s="46" t="s">
        <v>47</v>
      </c>
      <c r="E539" s="85">
        <v>43246</v>
      </c>
      <c r="F539" s="101" t="str">
        <f>IFERROR(VLOOKUP($C539,'Product Master'!B:G,3,),"-")</f>
        <v>-</v>
      </c>
      <c r="G539" s="111">
        <f>IFERROR(VLOOKUP($C539,'Product Master'!B:G,4,),"-")</f>
        <v>1</v>
      </c>
      <c r="H539" s="24">
        <v>1</v>
      </c>
      <c r="I539" s="102" t="str">
        <f>IFERROR(VLOOKUP(D539,Inward!F:J,5,),"-")</f>
        <v>NA</v>
      </c>
      <c r="K539" s="85" t="s">
        <v>2325</v>
      </c>
      <c r="M539" s="86" t="s">
        <v>230</v>
      </c>
      <c r="N539" s="86" t="s">
        <v>278</v>
      </c>
      <c r="O539" s="112" t="str">
        <f>IFERROR(VLOOKUP(Table2[[#This Row],[Lot No]],Inward!F:F,1,FALSE),"Lot Not Matching")</f>
        <v>-</v>
      </c>
    </row>
    <row r="540" spans="1:15">
      <c r="A540" s="99">
        <v>539</v>
      </c>
      <c r="B540" s="100" t="str">
        <f>IFERROR(VLOOKUP(C540,'Product Master'!B:G,2,),"Enter Data in Product Master")</f>
        <v>JM-1 B-Lymphocytes Cell Line</v>
      </c>
      <c r="C540" s="24" t="s">
        <v>1036</v>
      </c>
      <c r="D540" s="46" t="s">
        <v>47</v>
      </c>
      <c r="E540" s="85">
        <v>43246</v>
      </c>
      <c r="F540" s="101" t="str">
        <f>IFERROR(VLOOKUP($C540,'Product Master'!B:G,3,),"-")</f>
        <v>-</v>
      </c>
      <c r="G540" s="111">
        <f>IFERROR(VLOOKUP($C540,'Product Master'!B:G,4,),"-")</f>
        <v>1</v>
      </c>
      <c r="H540" s="24">
        <v>1</v>
      </c>
      <c r="I540" s="102" t="str">
        <f>IFERROR(VLOOKUP(D540,Inward!F:J,5,),"-")</f>
        <v>NA</v>
      </c>
      <c r="K540" s="85" t="s">
        <v>2325</v>
      </c>
      <c r="M540" s="86" t="s">
        <v>230</v>
      </c>
      <c r="N540" s="86" t="s">
        <v>278</v>
      </c>
      <c r="O540" s="112" t="str">
        <f>IFERROR(VLOOKUP(Table2[[#This Row],[Lot No]],Inward!F:F,1,FALSE),"Lot Not Matching")</f>
        <v>-</v>
      </c>
    </row>
    <row r="541" spans="1:15">
      <c r="A541" s="99">
        <v>540</v>
      </c>
      <c r="B541" s="100" t="str">
        <f>IFERROR(VLOOKUP(C541,'Product Master'!B:G,2,),"Enter Data in Product Master")</f>
        <v>THP-1 Monocytes Cell Line</v>
      </c>
      <c r="C541" s="24" t="s">
        <v>1235</v>
      </c>
      <c r="D541" s="46" t="s">
        <v>47</v>
      </c>
      <c r="E541" s="85">
        <v>43246</v>
      </c>
      <c r="F541" s="101" t="str">
        <f>IFERROR(VLOOKUP($C541,'Product Master'!B:G,3,),"-")</f>
        <v>-</v>
      </c>
      <c r="G541" s="111">
        <f>IFERROR(VLOOKUP($C541,'Product Master'!B:G,4,),"-")</f>
        <v>1</v>
      </c>
      <c r="H541" s="24">
        <v>1</v>
      </c>
      <c r="I541" s="102" t="str">
        <f>IFERROR(VLOOKUP(D541,Inward!F:J,5,),"-")</f>
        <v>NA</v>
      </c>
      <c r="K541" s="85" t="s">
        <v>2325</v>
      </c>
      <c r="M541" s="86" t="s">
        <v>230</v>
      </c>
      <c r="N541" s="86" t="s">
        <v>278</v>
      </c>
      <c r="O541" s="112" t="str">
        <f>IFERROR(VLOOKUP(Table2[[#This Row],[Lot No]],Inward!F:F,1,FALSE),"Lot Not Matching")</f>
        <v>-</v>
      </c>
    </row>
    <row r="542" spans="1:15">
      <c r="A542" s="99">
        <v>541</v>
      </c>
      <c r="B542" s="100" t="str">
        <f>IFERROR(VLOOKUP(C542,'Product Master'!B:G,2,),"Enter Data in Product Master")</f>
        <v>Enter Data in Product Master</v>
      </c>
      <c r="C542" s="24"/>
      <c r="D542" s="46"/>
      <c r="F542" s="101" t="str">
        <f>IFERROR(VLOOKUP($C542,'Product Master'!B:G,3,),"-")</f>
        <v>-</v>
      </c>
      <c r="G542" s="46" t="str">
        <f>IFERROR(VLOOKUP($C542,'Product Master'!B:G,4,),"-")</f>
        <v>-</v>
      </c>
      <c r="H542" s="24"/>
      <c r="I542" s="25" t="str">
        <f>IFERROR(VLOOKUP(D542,Inward!F:J,5,),"-")</f>
        <v>-</v>
      </c>
      <c r="O542" s="119" t="str">
        <f>IFERROR(VLOOKUP(Table2[[#This Row],[Lot No]],Inward!F:F,1,FALSE),"Lot Not Matching")</f>
        <v>Lot Not Matching</v>
      </c>
    </row>
    <row r="543" spans="1:15">
      <c r="A543" s="99">
        <v>542</v>
      </c>
      <c r="B543" s="100" t="str">
        <f>IFERROR(VLOOKUP(C543,'Product Master'!B:G,2,),"Enter Data in Product Master")</f>
        <v>Enter Data in Product Master</v>
      </c>
      <c r="C543" s="24"/>
      <c r="D543" s="46"/>
      <c r="F543" s="101" t="str">
        <f>IFERROR(VLOOKUP($C543,'Product Master'!B:G,3,),"-")</f>
        <v>-</v>
      </c>
      <c r="G543" s="46" t="str">
        <f>IFERROR(VLOOKUP($C543,'Product Master'!B:G,4,),"-")</f>
        <v>-</v>
      </c>
      <c r="H543" s="24"/>
      <c r="I543" s="25" t="str">
        <f>IFERROR(VLOOKUP(D543,Inward!F:J,5,),"-")</f>
        <v>-</v>
      </c>
      <c r="O543" s="141" t="str">
        <f>IFERROR(VLOOKUP(Table2[[#This Row],[Lot No]],Inward!F:F,1,FALSE),"Lot Not Matching")</f>
        <v>Lot Not Matching</v>
      </c>
    </row>
    <row r="544" spans="1:15">
      <c r="A544" s="99">
        <v>543</v>
      </c>
      <c r="B544" s="100" t="str">
        <f>IFERROR(VLOOKUP(C544,'Product Master'!B:G,2,),"Enter Data in Product Master")</f>
        <v>Enter Data in Product Master</v>
      </c>
      <c r="C544" s="24"/>
      <c r="D544" s="46"/>
      <c r="F544" s="101" t="str">
        <f>IFERROR(VLOOKUP($C544,'Product Master'!B:G,3,),"-")</f>
        <v>-</v>
      </c>
      <c r="G544" s="46" t="str">
        <f>IFERROR(VLOOKUP($C544,'Product Master'!B:G,4,),"-")</f>
        <v>-</v>
      </c>
      <c r="H544" s="24"/>
      <c r="I544" s="25" t="str">
        <f>IFERROR(VLOOKUP(D544,Inward!F:J,5,),"-")</f>
        <v>-</v>
      </c>
      <c r="O544" s="141" t="str">
        <f>IFERROR(VLOOKUP(Table2[[#This Row],[Lot No]],Inward!F:F,1,FALSE),"Lot Not Matching")</f>
        <v>Lot Not Matching</v>
      </c>
    </row>
    <row r="545" spans="1:15">
      <c r="A545" s="99">
        <v>544</v>
      </c>
      <c r="B545" s="100" t="str">
        <f>IFERROR(VLOOKUP(C545,'Product Master'!B:G,2,),"Enter Data in Product Master")</f>
        <v>Enter Data in Product Master</v>
      </c>
      <c r="C545" s="24"/>
      <c r="D545" s="46"/>
      <c r="F545" s="101" t="str">
        <f>IFERROR(VLOOKUP($C545,'Product Master'!B:G,3,),"-")</f>
        <v>-</v>
      </c>
      <c r="G545" s="46" t="str">
        <f>IFERROR(VLOOKUP($C545,'Product Master'!B:G,4,),"-")</f>
        <v>-</v>
      </c>
      <c r="H545" s="24"/>
      <c r="I545" s="25" t="str">
        <f>IFERROR(VLOOKUP(D545,Inward!F:J,5,),"-")</f>
        <v>-</v>
      </c>
      <c r="O545" s="141" t="str">
        <f>IFERROR(VLOOKUP(Table2[[#This Row],[Lot No]],Inward!F:F,1,FALSE),"Lot Not Matching")</f>
        <v>Lot Not Matching</v>
      </c>
    </row>
    <row r="546" spans="1:15">
      <c r="A546" s="99">
        <v>545</v>
      </c>
      <c r="B546" s="100" t="str">
        <f>IFERROR(VLOOKUP(C546,'Product Master'!B:G,2,),"Enter Data in Product Master")</f>
        <v>Enter Data in Product Master</v>
      </c>
      <c r="C546" s="24"/>
      <c r="D546" s="46"/>
      <c r="F546" s="101" t="str">
        <f>IFERROR(VLOOKUP($C546,'Product Master'!B:G,3,),"-")</f>
        <v>-</v>
      </c>
      <c r="G546" s="46" t="str">
        <f>IFERROR(VLOOKUP($C546,'Product Master'!B:G,4,),"-")</f>
        <v>-</v>
      </c>
      <c r="H546" s="24"/>
      <c r="I546" s="25" t="str">
        <f>IFERROR(VLOOKUP(D546,Inward!F:J,5,),"-")</f>
        <v>-</v>
      </c>
      <c r="O546" s="141" t="str">
        <f>IFERROR(VLOOKUP(Table2[[#This Row],[Lot No]],Inward!F:F,1,FALSE),"Lot Not Matching")</f>
        <v>Lot Not Matching</v>
      </c>
    </row>
    <row r="547" spans="1:15">
      <c r="A547" s="99">
        <v>546</v>
      </c>
      <c r="B547" s="100" t="str">
        <f>IFERROR(VLOOKUP(C547,'Product Master'!B:G,2,),"Enter Data in Product Master")</f>
        <v>Enter Data in Product Master</v>
      </c>
      <c r="C547" s="24"/>
      <c r="D547" s="46"/>
      <c r="F547" s="101" t="str">
        <f>IFERROR(VLOOKUP($C547,'Product Master'!B:G,3,),"-")</f>
        <v>-</v>
      </c>
      <c r="G547" s="46" t="str">
        <f>IFERROR(VLOOKUP($C547,'Product Master'!B:G,4,),"-")</f>
        <v>-</v>
      </c>
      <c r="H547" s="24"/>
      <c r="I547" s="25" t="str">
        <f>IFERROR(VLOOKUP(D547,Inward!F:J,5,),"-")</f>
        <v>-</v>
      </c>
      <c r="O547" s="141" t="str">
        <f>IFERROR(VLOOKUP(Table2[[#This Row],[Lot No]],Inward!F:F,1,FALSE),"Lot Not Matching")</f>
        <v>Lot Not Matching</v>
      </c>
    </row>
    <row r="548" spans="1:15">
      <c r="A548" s="99">
        <v>547</v>
      </c>
      <c r="B548" s="100" t="str">
        <f>IFERROR(VLOOKUP(C548,'Product Master'!B:G,2,),"Enter Data in Product Master")</f>
        <v>Enter Data in Product Master</v>
      </c>
      <c r="C548" s="24"/>
      <c r="D548" s="46"/>
      <c r="F548" s="101" t="str">
        <f>IFERROR(VLOOKUP($C548,'Product Master'!B:G,3,),"-")</f>
        <v>-</v>
      </c>
      <c r="G548" s="46" t="str">
        <f>IFERROR(VLOOKUP($C548,'Product Master'!B:G,4,),"-")</f>
        <v>-</v>
      </c>
      <c r="H548" s="24"/>
      <c r="I548" s="25" t="str">
        <f>IFERROR(VLOOKUP(D548,Inward!F:J,5,),"-")</f>
        <v>-</v>
      </c>
      <c r="O548" s="141" t="str">
        <f>IFERROR(VLOOKUP(Table2[[#This Row],[Lot No]],Inward!F:F,1,FALSE),"Lot Not Matching")</f>
        <v>Lot Not Matching</v>
      </c>
    </row>
    <row r="549" spans="1:15">
      <c r="A549" s="99">
        <v>548</v>
      </c>
      <c r="B549" s="100" t="str">
        <f>IFERROR(VLOOKUP(C549,'Product Master'!B:G,2,),"Enter Data in Product Master")</f>
        <v>Enter Data in Product Master</v>
      </c>
      <c r="C549" s="24"/>
      <c r="D549" s="46"/>
      <c r="F549" s="101" t="str">
        <f>IFERROR(VLOOKUP($C549,'Product Master'!B:G,3,),"-")</f>
        <v>-</v>
      </c>
      <c r="G549" s="46" t="str">
        <f>IFERROR(VLOOKUP($C549,'Product Master'!B:G,4,),"-")</f>
        <v>-</v>
      </c>
      <c r="H549" s="24"/>
      <c r="I549" s="25" t="str">
        <f>IFERROR(VLOOKUP(D549,Inward!F:J,5,),"-")</f>
        <v>-</v>
      </c>
      <c r="O549" s="141" t="str">
        <f>IFERROR(VLOOKUP(Table2[[#This Row],[Lot No]],Inward!F:F,1,FALSE),"Lot Not Matching")</f>
        <v>Lot Not Matching</v>
      </c>
    </row>
    <row r="550" spans="1:15">
      <c r="A550" s="99">
        <v>549</v>
      </c>
      <c r="B550" s="100" t="str">
        <f>IFERROR(VLOOKUP(C550,'Product Master'!B:G,2,),"Enter Data in Product Master")</f>
        <v>Enter Data in Product Master</v>
      </c>
      <c r="C550" s="24"/>
      <c r="D550" s="46"/>
      <c r="F550" s="101" t="str">
        <f>IFERROR(VLOOKUP($C550,'Product Master'!B:G,3,),"-")</f>
        <v>-</v>
      </c>
      <c r="G550" s="46" t="str">
        <f>IFERROR(VLOOKUP($C550,'Product Master'!B:G,4,),"-")</f>
        <v>-</v>
      </c>
      <c r="H550" s="24"/>
      <c r="I550" s="25" t="str">
        <f>IFERROR(VLOOKUP(D550,Inward!F:J,5,),"-")</f>
        <v>-</v>
      </c>
      <c r="O550" s="141" t="str">
        <f>IFERROR(VLOOKUP(Table2[[#This Row],[Lot No]],Inward!F:F,1,FALSE),"Lot Not Matching")</f>
        <v>Lot Not Matching</v>
      </c>
    </row>
    <row r="551" spans="1:15">
      <c r="A551" s="99">
        <v>550</v>
      </c>
      <c r="B551" s="100" t="str">
        <f>IFERROR(VLOOKUP(C551,'Product Master'!B:G,2,),"Enter Data in Product Master")</f>
        <v>Enter Data in Product Master</v>
      </c>
      <c r="C551" s="24"/>
      <c r="D551" s="46"/>
      <c r="F551" s="101" t="str">
        <f>IFERROR(VLOOKUP($C551,'Product Master'!B:G,3,),"-")</f>
        <v>-</v>
      </c>
      <c r="G551" s="46" t="str">
        <f>IFERROR(VLOOKUP($C551,'Product Master'!B:G,4,),"-")</f>
        <v>-</v>
      </c>
      <c r="H551" s="24"/>
      <c r="I551" s="25" t="str">
        <f>IFERROR(VLOOKUP(D551,Inward!F:J,5,),"-")</f>
        <v>-</v>
      </c>
      <c r="O551" s="141" t="str">
        <f>IFERROR(VLOOKUP(Table2[[#This Row],[Lot No]],Inward!F:F,1,FALSE),"Lot Not Matching")</f>
        <v>Lot Not Matching</v>
      </c>
    </row>
    <row r="552" spans="1:15">
      <c r="A552" s="99">
        <v>551</v>
      </c>
      <c r="B552" s="100" t="str">
        <f>IFERROR(VLOOKUP(C552,'Product Master'!B:G,2,),"Enter Data in Product Master")</f>
        <v>Enter Data in Product Master</v>
      </c>
      <c r="C552" s="24"/>
      <c r="D552" s="46"/>
      <c r="F552" s="101" t="str">
        <f>IFERROR(VLOOKUP($C552,'Product Master'!B:G,3,),"-")</f>
        <v>-</v>
      </c>
      <c r="G552" s="46" t="str">
        <f>IFERROR(VLOOKUP($C552,'Product Master'!B:G,4,),"-")</f>
        <v>-</v>
      </c>
      <c r="H552" s="24"/>
      <c r="I552" s="25" t="str">
        <f>IFERROR(VLOOKUP(D552,Inward!F:J,5,),"-")</f>
        <v>-</v>
      </c>
      <c r="O552" s="141" t="str">
        <f>IFERROR(VLOOKUP(Table2[[#This Row],[Lot No]],Inward!F:F,1,FALSE),"Lot Not Matching")</f>
        <v>Lot Not Matching</v>
      </c>
    </row>
    <row r="553" spans="1:15">
      <c r="A553" s="99">
        <v>552</v>
      </c>
      <c r="B553" s="100" t="str">
        <f>IFERROR(VLOOKUP(C553,'Product Master'!B:G,2,),"Enter Data in Product Master")</f>
        <v>Enter Data in Product Master</v>
      </c>
      <c r="C553" s="24"/>
      <c r="D553" s="46"/>
      <c r="F553" s="101" t="str">
        <f>IFERROR(VLOOKUP($C553,'Product Master'!B:G,3,),"-")</f>
        <v>-</v>
      </c>
      <c r="G553" s="46" t="str">
        <f>IFERROR(VLOOKUP($C553,'Product Master'!B:G,4,),"-")</f>
        <v>-</v>
      </c>
      <c r="H553" s="24"/>
      <c r="I553" s="25" t="str">
        <f>IFERROR(VLOOKUP(D553,Inward!F:J,5,),"-")</f>
        <v>-</v>
      </c>
      <c r="O553" s="141" t="str">
        <f>IFERROR(VLOOKUP(Table2[[#This Row],[Lot No]],Inward!F:F,1,FALSE),"Lot Not Matching")</f>
        <v>Lot Not Matching</v>
      </c>
    </row>
    <row r="554" spans="1:15">
      <c r="A554" s="99">
        <v>553</v>
      </c>
      <c r="B554" s="100" t="str">
        <f>IFERROR(VLOOKUP(C554,'Product Master'!B:G,2,),"Enter Data in Product Master")</f>
        <v>Enter Data in Product Master</v>
      </c>
      <c r="C554" s="24"/>
      <c r="D554" s="46"/>
      <c r="F554" s="101" t="str">
        <f>IFERROR(VLOOKUP($C554,'Product Master'!B:G,3,),"-")</f>
        <v>-</v>
      </c>
      <c r="G554" s="46" t="str">
        <f>IFERROR(VLOOKUP($C554,'Product Master'!B:G,4,),"-")</f>
        <v>-</v>
      </c>
      <c r="H554" s="24"/>
      <c r="I554" s="25" t="str">
        <f>IFERROR(VLOOKUP(D554,Inward!F:J,5,),"-")</f>
        <v>-</v>
      </c>
      <c r="O554" s="141" t="str">
        <f>IFERROR(VLOOKUP(Table2[[#This Row],[Lot No]],Inward!F:F,1,FALSE),"Lot Not Matching")</f>
        <v>Lot Not Matching</v>
      </c>
    </row>
    <row r="555" spans="1:15">
      <c r="A555" s="99">
        <v>554</v>
      </c>
      <c r="B555" s="100" t="str">
        <f>IFERROR(VLOOKUP(C555,'Product Master'!B:G,2,),"Enter Data in Product Master")</f>
        <v>Enter Data in Product Master</v>
      </c>
      <c r="C555" s="24"/>
      <c r="D555" s="46"/>
      <c r="F555" s="101" t="str">
        <f>IFERROR(VLOOKUP($C555,'Product Master'!B:G,3,),"-")</f>
        <v>-</v>
      </c>
      <c r="G555" s="46" t="str">
        <f>IFERROR(VLOOKUP($C555,'Product Master'!B:G,4,),"-")</f>
        <v>-</v>
      </c>
      <c r="H555" s="24"/>
      <c r="I555" s="25" t="str">
        <f>IFERROR(VLOOKUP(D555,Inward!F:J,5,),"-")</f>
        <v>-</v>
      </c>
      <c r="O555" s="141" t="str">
        <f>IFERROR(VLOOKUP(Table2[[#This Row],[Lot No]],Inward!F:F,1,FALSE),"Lot Not Matching")</f>
        <v>Lot Not Matching</v>
      </c>
    </row>
    <row r="556" spans="1:15">
      <c r="A556" s="99">
        <v>555</v>
      </c>
      <c r="B556" s="100" t="str">
        <f>IFERROR(VLOOKUP(C556,'Product Master'!B:G,2,),"Enter Data in Product Master")</f>
        <v>Enter Data in Product Master</v>
      </c>
      <c r="C556" s="24"/>
      <c r="D556" s="46"/>
      <c r="F556" s="101" t="str">
        <f>IFERROR(VLOOKUP($C556,'Product Master'!B:G,3,),"-")</f>
        <v>-</v>
      </c>
      <c r="G556" s="46" t="str">
        <f>IFERROR(VLOOKUP($C556,'Product Master'!B:G,4,),"-")</f>
        <v>-</v>
      </c>
      <c r="H556" s="24"/>
      <c r="I556" s="25" t="str">
        <f>IFERROR(VLOOKUP(D556,Inward!F:J,5,),"-")</f>
        <v>-</v>
      </c>
      <c r="O556" s="141" t="str">
        <f>IFERROR(VLOOKUP(Table2[[#This Row],[Lot No]],Inward!F:F,1,FALSE),"Lot Not Matching")</f>
        <v>Lot Not Matching</v>
      </c>
    </row>
    <row r="557" spans="1:15">
      <c r="A557" s="99">
        <v>556</v>
      </c>
      <c r="B557" s="100" t="str">
        <f>IFERROR(VLOOKUP(C557,'Product Master'!B:G,2,),"Enter Data in Product Master")</f>
        <v>Enter Data in Product Master</v>
      </c>
      <c r="C557" s="24"/>
      <c r="D557" s="46"/>
      <c r="F557" s="101" t="str">
        <f>IFERROR(VLOOKUP($C557,'Product Master'!B:G,3,),"-")</f>
        <v>-</v>
      </c>
      <c r="G557" s="46" t="str">
        <f>IFERROR(VLOOKUP($C557,'Product Master'!B:G,4,),"-")</f>
        <v>-</v>
      </c>
      <c r="H557" s="24"/>
      <c r="I557" s="25" t="str">
        <f>IFERROR(VLOOKUP(D557,Inward!F:J,5,),"-")</f>
        <v>-</v>
      </c>
      <c r="O557" s="141" t="str">
        <f>IFERROR(VLOOKUP(Table2[[#This Row],[Lot No]],Inward!F:F,1,FALSE),"Lot Not Matching")</f>
        <v>Lot Not Matching</v>
      </c>
    </row>
    <row r="558" spans="1:15">
      <c r="A558" s="99">
        <v>557</v>
      </c>
      <c r="B558" s="100" t="str">
        <f>IFERROR(VLOOKUP(C558,'Product Master'!B:G,2,),"Enter Data in Product Master")</f>
        <v>Enter Data in Product Master</v>
      </c>
      <c r="C558" s="24"/>
      <c r="D558" s="46"/>
      <c r="F558" s="101" t="str">
        <f>IFERROR(VLOOKUP($C558,'Product Master'!B:G,3,),"-")</f>
        <v>-</v>
      </c>
      <c r="G558" s="46" t="str">
        <f>IFERROR(VLOOKUP($C558,'Product Master'!B:G,4,),"-")</f>
        <v>-</v>
      </c>
      <c r="H558" s="24"/>
      <c r="I558" s="25" t="str">
        <f>IFERROR(VLOOKUP(D558,Inward!F:J,5,),"-")</f>
        <v>-</v>
      </c>
      <c r="O558" s="141" t="str">
        <f>IFERROR(VLOOKUP(Table2[[#This Row],[Lot No]],Inward!F:F,1,FALSE),"Lot Not Matching")</f>
        <v>Lot Not Matching</v>
      </c>
    </row>
    <row r="559" spans="1:15">
      <c r="A559" s="99">
        <v>558</v>
      </c>
      <c r="B559" s="100" t="str">
        <f>IFERROR(VLOOKUP(C559,'Product Master'!B:G,2,),"Enter Data in Product Master")</f>
        <v>Enter Data in Product Master</v>
      </c>
      <c r="C559" s="24"/>
      <c r="D559" s="46"/>
      <c r="F559" s="101" t="str">
        <f>IFERROR(VLOOKUP($C559,'Product Master'!B:G,3,),"-")</f>
        <v>-</v>
      </c>
      <c r="G559" s="46" t="str">
        <f>IFERROR(VLOOKUP($C559,'Product Master'!B:G,4,),"-")</f>
        <v>-</v>
      </c>
      <c r="H559" s="24"/>
      <c r="I559" s="25" t="str">
        <f>IFERROR(VLOOKUP(D559,Inward!F:J,5,),"-")</f>
        <v>-</v>
      </c>
      <c r="O559" s="141" t="str">
        <f>IFERROR(VLOOKUP(Table2[[#This Row],[Lot No]],Inward!F:F,1,FALSE),"Lot Not Matching")</f>
        <v>Lot Not Matching</v>
      </c>
    </row>
    <row r="560" spans="1:15">
      <c r="A560" s="99">
        <v>559</v>
      </c>
      <c r="B560" s="100" t="str">
        <f>IFERROR(VLOOKUP(C560,'Product Master'!B:G,2,),"Enter Data in Product Master")</f>
        <v>Enter Data in Product Master</v>
      </c>
      <c r="C560" s="24"/>
      <c r="D560" s="46"/>
      <c r="F560" s="101" t="str">
        <f>IFERROR(VLOOKUP($C560,'Product Master'!B:G,3,),"-")</f>
        <v>-</v>
      </c>
      <c r="G560" s="46" t="str">
        <f>IFERROR(VLOOKUP($C560,'Product Master'!B:G,4,),"-")</f>
        <v>-</v>
      </c>
      <c r="H560" s="24"/>
      <c r="I560" s="25" t="str">
        <f>IFERROR(VLOOKUP(D560,Inward!F:J,5,),"-")</f>
        <v>-</v>
      </c>
      <c r="O560" s="141" t="str">
        <f>IFERROR(VLOOKUP(Table2[[#This Row],[Lot No]],Inward!F:F,1,FALSE),"Lot Not Matching")</f>
        <v>Lot Not Matching</v>
      </c>
    </row>
    <row r="561" spans="1:15">
      <c r="A561" s="99">
        <v>560</v>
      </c>
      <c r="B561" s="100" t="str">
        <f>IFERROR(VLOOKUP(C561,'Product Master'!B:G,2,),"Enter Data in Product Master")</f>
        <v>Enter Data in Product Master</v>
      </c>
      <c r="C561" s="24"/>
      <c r="D561" s="46"/>
      <c r="F561" s="101" t="str">
        <f>IFERROR(VLOOKUP($C561,'Product Master'!B:G,3,),"-")</f>
        <v>-</v>
      </c>
      <c r="G561" s="46" t="str">
        <f>IFERROR(VLOOKUP($C561,'Product Master'!B:G,4,),"-")</f>
        <v>-</v>
      </c>
      <c r="H561" s="24"/>
      <c r="I561" s="25" t="str">
        <f>IFERROR(VLOOKUP(D561,Inward!F:J,5,),"-")</f>
        <v>-</v>
      </c>
      <c r="O561" s="141" t="str">
        <f>IFERROR(VLOOKUP(Table2[[#This Row],[Lot No]],Inward!F:F,1,FALSE),"Lot Not Matching")</f>
        <v>Lot Not Matching</v>
      </c>
    </row>
    <row r="562" spans="1:15">
      <c r="A562" s="99">
        <v>561</v>
      </c>
      <c r="B562" s="100" t="str">
        <f>IFERROR(VLOOKUP(C562,'Product Master'!B:G,2,),"Enter Data in Product Master")</f>
        <v>Enter Data in Product Master</v>
      </c>
      <c r="C562" s="24"/>
      <c r="D562" s="46"/>
      <c r="F562" s="101" t="str">
        <f>IFERROR(VLOOKUP($C562,'Product Master'!B:G,3,),"-")</f>
        <v>-</v>
      </c>
      <c r="G562" s="46" t="str">
        <f>IFERROR(VLOOKUP($C562,'Product Master'!B:G,4,),"-")</f>
        <v>-</v>
      </c>
      <c r="H562" s="24"/>
      <c r="I562" s="25" t="str">
        <f>IFERROR(VLOOKUP(D562,Inward!F:J,5,),"-")</f>
        <v>-</v>
      </c>
      <c r="O562" s="141" t="str">
        <f>IFERROR(VLOOKUP(Table2[[#This Row],[Lot No]],Inward!F:F,1,FALSE),"Lot Not Matching")</f>
        <v>Lot Not Matching</v>
      </c>
    </row>
    <row r="563" spans="1:15">
      <c r="A563" s="99">
        <v>562</v>
      </c>
      <c r="B563" s="100" t="str">
        <f>IFERROR(VLOOKUP(C563,'Product Master'!B:G,2,),"Enter Data in Product Master")</f>
        <v>Enter Data in Product Master</v>
      </c>
      <c r="C563" s="24"/>
      <c r="D563" s="46"/>
      <c r="F563" s="101" t="str">
        <f>IFERROR(VLOOKUP($C563,'Product Master'!B:G,3,),"-")</f>
        <v>-</v>
      </c>
      <c r="G563" s="46" t="str">
        <f>IFERROR(VLOOKUP($C563,'Product Master'!B:G,4,),"-")</f>
        <v>-</v>
      </c>
      <c r="H563" s="24"/>
      <c r="I563" s="25" t="str">
        <f>IFERROR(VLOOKUP(D563,Inward!F:J,5,),"-")</f>
        <v>-</v>
      </c>
      <c r="O563" s="141" t="str">
        <f>IFERROR(VLOOKUP(Table2[[#This Row],[Lot No]],Inward!F:F,1,FALSE),"Lot Not Matching")</f>
        <v>Lot Not Matching</v>
      </c>
    </row>
    <row r="564" spans="1:15">
      <c r="A564" s="99">
        <v>563</v>
      </c>
      <c r="B564" s="100" t="str">
        <f>IFERROR(VLOOKUP(C564,'Product Master'!B:G,2,),"Enter Data in Product Master")</f>
        <v>Enter Data in Product Master</v>
      </c>
      <c r="C564" s="24"/>
      <c r="D564" s="46"/>
      <c r="F564" s="101" t="str">
        <f>IFERROR(VLOOKUP($C564,'Product Master'!B:G,3,),"-")</f>
        <v>-</v>
      </c>
      <c r="G564" s="46" t="str">
        <f>IFERROR(VLOOKUP($C564,'Product Master'!B:G,4,),"-")</f>
        <v>-</v>
      </c>
      <c r="H564" s="24"/>
      <c r="I564" s="25" t="str">
        <f>IFERROR(VLOOKUP(D564,Inward!F:J,5,),"-")</f>
        <v>-</v>
      </c>
      <c r="O564" s="141" t="str">
        <f>IFERROR(VLOOKUP(Table2[[#This Row],[Lot No]],Inward!F:F,1,FALSE),"Lot Not Matching")</f>
        <v>Lot Not Matching</v>
      </c>
    </row>
    <row r="565" spans="1:15">
      <c r="A565" s="99">
        <v>564</v>
      </c>
      <c r="B565" s="100" t="str">
        <f>IFERROR(VLOOKUP(C565,'Product Master'!B:G,2,),"Enter Data in Product Master")</f>
        <v>Enter Data in Product Master</v>
      </c>
      <c r="C565" s="24"/>
      <c r="D565" s="46"/>
      <c r="F565" s="101" t="str">
        <f>IFERROR(VLOOKUP($C565,'Product Master'!B:G,3,),"-")</f>
        <v>-</v>
      </c>
      <c r="G565" s="46" t="str">
        <f>IFERROR(VLOOKUP($C565,'Product Master'!B:G,4,),"-")</f>
        <v>-</v>
      </c>
      <c r="H565" s="24"/>
      <c r="I565" s="25" t="str">
        <f>IFERROR(VLOOKUP(D565,Inward!F:J,5,),"-")</f>
        <v>-</v>
      </c>
      <c r="O565" s="141" t="str">
        <f>IFERROR(VLOOKUP(Table2[[#This Row],[Lot No]],Inward!F:F,1,FALSE),"Lot Not Matching")</f>
        <v>Lot Not Matching</v>
      </c>
    </row>
    <row r="566" spans="1:15">
      <c r="A566" s="99">
        <v>565</v>
      </c>
      <c r="B566" s="100" t="str">
        <f>IFERROR(VLOOKUP(C566,'Product Master'!B:G,2,),"Enter Data in Product Master")</f>
        <v>Enter Data in Product Master</v>
      </c>
      <c r="C566" s="24"/>
      <c r="D566" s="46"/>
      <c r="F566" s="101" t="str">
        <f>IFERROR(VLOOKUP($C566,'Product Master'!B:G,3,),"-")</f>
        <v>-</v>
      </c>
      <c r="G566" s="46" t="str">
        <f>IFERROR(VLOOKUP($C566,'Product Master'!B:G,4,),"-")</f>
        <v>-</v>
      </c>
      <c r="H566" s="24"/>
      <c r="I566" s="25" t="str">
        <f>IFERROR(VLOOKUP(D566,Inward!F:J,5,),"-")</f>
        <v>-</v>
      </c>
      <c r="O566" s="141" t="str">
        <f>IFERROR(VLOOKUP(Table2[[#This Row],[Lot No]],Inward!F:F,1,FALSE),"Lot Not Matching")</f>
        <v>Lot Not Matching</v>
      </c>
    </row>
    <row r="567" spans="1:15">
      <c r="A567" s="99">
        <v>566</v>
      </c>
      <c r="B567" s="100" t="str">
        <f>IFERROR(VLOOKUP(C567,'Product Master'!B:G,2,),"Enter Data in Product Master")</f>
        <v>Enter Data in Product Master</v>
      </c>
      <c r="C567" s="24"/>
      <c r="D567" s="46"/>
      <c r="F567" s="101" t="str">
        <f>IFERROR(VLOOKUP($C567,'Product Master'!B:G,3,),"-")</f>
        <v>-</v>
      </c>
      <c r="G567" s="46" t="str">
        <f>IFERROR(VLOOKUP($C567,'Product Master'!B:G,4,),"-")</f>
        <v>-</v>
      </c>
      <c r="H567" s="24"/>
      <c r="I567" s="25" t="str">
        <f>IFERROR(VLOOKUP(D567,Inward!F:J,5,),"-")</f>
        <v>-</v>
      </c>
      <c r="O567" s="141" t="str">
        <f>IFERROR(VLOOKUP(Table2[[#This Row],[Lot No]],Inward!F:F,1,FALSE),"Lot Not Matching")</f>
        <v>Lot Not Matching</v>
      </c>
    </row>
    <row r="568" spans="1:15">
      <c r="A568" s="99">
        <v>567</v>
      </c>
      <c r="B568" s="100" t="str">
        <f>IFERROR(VLOOKUP(C568,'Product Master'!B:G,2,),"Enter Data in Product Master")</f>
        <v>Enter Data in Product Master</v>
      </c>
      <c r="C568" s="24"/>
      <c r="D568" s="46"/>
      <c r="F568" s="101" t="str">
        <f>IFERROR(VLOOKUP($C568,'Product Master'!B:G,3,),"-")</f>
        <v>-</v>
      </c>
      <c r="G568" s="46" t="str">
        <f>IFERROR(VLOOKUP($C568,'Product Master'!B:G,4,),"-")</f>
        <v>-</v>
      </c>
      <c r="H568" s="24"/>
      <c r="I568" s="25" t="str">
        <f>IFERROR(VLOOKUP(D568,Inward!F:J,5,),"-")</f>
        <v>-</v>
      </c>
      <c r="O568" s="141" t="str">
        <f>IFERROR(VLOOKUP(Table2[[#This Row],[Lot No]],Inward!F:F,1,FALSE),"Lot Not Matching")</f>
        <v>Lot Not Matching</v>
      </c>
    </row>
    <row r="569" spans="1:15">
      <c r="A569" s="99">
        <v>568</v>
      </c>
      <c r="B569" s="100" t="str">
        <f>IFERROR(VLOOKUP(C569,'Product Master'!B:G,2,),"Enter Data in Product Master")</f>
        <v>Enter Data in Product Master</v>
      </c>
      <c r="C569" s="24"/>
      <c r="D569" s="46"/>
      <c r="F569" s="101" t="str">
        <f>IFERROR(VLOOKUP($C569,'Product Master'!B:G,3,),"-")</f>
        <v>-</v>
      </c>
      <c r="G569" s="46" t="str">
        <f>IFERROR(VLOOKUP($C569,'Product Master'!B:G,4,),"-")</f>
        <v>-</v>
      </c>
      <c r="H569" s="24"/>
      <c r="I569" s="25" t="str">
        <f>IFERROR(VLOOKUP(D569,Inward!F:J,5,),"-")</f>
        <v>-</v>
      </c>
      <c r="O569" s="141" t="str">
        <f>IFERROR(VLOOKUP(Table2[[#This Row],[Lot No]],Inward!F:F,1,FALSE),"Lot Not Matching")</f>
        <v>Lot Not Matching</v>
      </c>
    </row>
    <row r="570" spans="1:15">
      <c r="A570" s="99">
        <v>569</v>
      </c>
      <c r="B570" s="100" t="str">
        <f>IFERROR(VLOOKUP(C570,'Product Master'!B:G,2,),"Enter Data in Product Master")</f>
        <v>Enter Data in Product Master</v>
      </c>
      <c r="C570" s="24"/>
      <c r="D570" s="46"/>
      <c r="F570" s="101" t="str">
        <f>IFERROR(VLOOKUP($C570,'Product Master'!B:G,3,),"-")</f>
        <v>-</v>
      </c>
      <c r="G570" s="46" t="str">
        <f>IFERROR(VLOOKUP($C570,'Product Master'!B:G,4,),"-")</f>
        <v>-</v>
      </c>
      <c r="H570" s="24"/>
      <c r="I570" s="25" t="str">
        <f>IFERROR(VLOOKUP(D570,Inward!F:J,5,),"-")</f>
        <v>-</v>
      </c>
      <c r="O570" s="141" t="str">
        <f>IFERROR(VLOOKUP(Table2[[#This Row],[Lot No]],Inward!F:F,1,FALSE),"Lot Not Matching")</f>
        <v>Lot Not Matching</v>
      </c>
    </row>
    <row r="571" spans="1:15">
      <c r="A571" s="99">
        <v>570</v>
      </c>
      <c r="B571" s="100" t="str">
        <f>IFERROR(VLOOKUP(C571,'Product Master'!B:G,2,),"Enter Data in Product Master")</f>
        <v>Enter Data in Product Master</v>
      </c>
      <c r="C571" s="24"/>
      <c r="D571" s="46"/>
      <c r="F571" s="101" t="str">
        <f>IFERROR(VLOOKUP($C571,'Product Master'!B:G,3,),"-")</f>
        <v>-</v>
      </c>
      <c r="G571" s="46" t="str">
        <f>IFERROR(VLOOKUP($C571,'Product Master'!B:G,4,),"-")</f>
        <v>-</v>
      </c>
      <c r="H571" s="24"/>
      <c r="I571" s="25" t="str">
        <f>IFERROR(VLOOKUP(D571,Inward!F:J,5,),"-")</f>
        <v>-</v>
      </c>
      <c r="O571" s="141" t="str">
        <f>IFERROR(VLOOKUP(Table2[[#This Row],[Lot No]],Inward!F:F,1,FALSE),"Lot Not Matching")</f>
        <v>Lot Not Matching</v>
      </c>
    </row>
    <row r="572" spans="1:15">
      <c r="A572" s="99">
        <v>571</v>
      </c>
      <c r="B572" s="100" t="str">
        <f>IFERROR(VLOOKUP(C572,'Product Master'!B:G,2,),"Enter Data in Product Master")</f>
        <v>Enter Data in Product Master</v>
      </c>
      <c r="C572" s="24"/>
      <c r="D572" s="46"/>
      <c r="F572" s="101" t="str">
        <f>IFERROR(VLOOKUP($C572,'Product Master'!B:G,3,),"-")</f>
        <v>-</v>
      </c>
      <c r="G572" s="46" t="str">
        <f>IFERROR(VLOOKUP($C572,'Product Master'!B:G,4,),"-")</f>
        <v>-</v>
      </c>
      <c r="H572" s="24"/>
      <c r="I572" s="25" t="str">
        <f>IFERROR(VLOOKUP(D572,Inward!F:J,5,),"-")</f>
        <v>-</v>
      </c>
      <c r="O572" s="141" t="str">
        <f>IFERROR(VLOOKUP(Table2[[#This Row],[Lot No]],Inward!F:F,1,FALSE),"Lot Not Matching")</f>
        <v>Lot Not Matching</v>
      </c>
    </row>
    <row r="573" spans="1:15">
      <c r="A573" s="99">
        <v>572</v>
      </c>
      <c r="B573" s="100" t="str">
        <f>IFERROR(VLOOKUP(C573,'Product Master'!B:G,2,),"Enter Data in Product Master")</f>
        <v>Enter Data in Product Master</v>
      </c>
      <c r="C573" s="24"/>
      <c r="D573" s="46"/>
      <c r="F573" s="101" t="str">
        <f>IFERROR(VLOOKUP($C573,'Product Master'!B:G,3,),"-")</f>
        <v>-</v>
      </c>
      <c r="G573" s="46" t="str">
        <f>IFERROR(VLOOKUP($C573,'Product Master'!B:G,4,),"-")</f>
        <v>-</v>
      </c>
      <c r="H573" s="24"/>
      <c r="I573" s="25" t="str">
        <f>IFERROR(VLOOKUP(D573,Inward!F:J,5,),"-")</f>
        <v>-</v>
      </c>
      <c r="O573" s="141" t="str">
        <f>IFERROR(VLOOKUP(Table2[[#This Row],[Lot No]],Inward!F:F,1,FALSE),"Lot Not Matching")</f>
        <v>Lot Not Matching</v>
      </c>
    </row>
    <row r="574" spans="1:15">
      <c r="A574" s="99">
        <v>573</v>
      </c>
      <c r="B574" s="100" t="str">
        <f>IFERROR(VLOOKUP(C574,'Product Master'!B:G,2,),"Enter Data in Product Master")</f>
        <v>Enter Data in Product Master</v>
      </c>
      <c r="C574" s="24"/>
      <c r="D574" s="46"/>
      <c r="F574" s="101" t="str">
        <f>IFERROR(VLOOKUP($C574,'Product Master'!B:G,3,),"-")</f>
        <v>-</v>
      </c>
      <c r="G574" s="46" t="str">
        <f>IFERROR(VLOOKUP($C574,'Product Master'!B:G,4,),"-")</f>
        <v>-</v>
      </c>
      <c r="H574" s="24"/>
      <c r="I574" s="25" t="str">
        <f>IFERROR(VLOOKUP(D574,Inward!F:J,5,),"-")</f>
        <v>-</v>
      </c>
      <c r="O574" s="141" t="str">
        <f>IFERROR(VLOOKUP(Table2[[#This Row],[Lot No]],Inward!F:F,1,FALSE),"Lot Not Matching")</f>
        <v>Lot Not Matching</v>
      </c>
    </row>
    <row r="575" spans="1:15">
      <c r="A575" s="99">
        <v>574</v>
      </c>
      <c r="B575" s="100" t="str">
        <f>IFERROR(VLOOKUP(C575,'Product Master'!B:G,2,),"Enter Data in Product Master")</f>
        <v>Enter Data in Product Master</v>
      </c>
      <c r="C575" s="24"/>
      <c r="D575" s="46"/>
      <c r="F575" s="101" t="str">
        <f>IFERROR(VLOOKUP($C575,'Product Master'!B:G,3,),"-")</f>
        <v>-</v>
      </c>
      <c r="G575" s="46" t="str">
        <f>IFERROR(VLOOKUP($C575,'Product Master'!B:G,4,),"-")</f>
        <v>-</v>
      </c>
      <c r="H575" s="24"/>
      <c r="I575" s="25" t="str">
        <f>IFERROR(VLOOKUP(D575,Inward!F:J,5,),"-")</f>
        <v>-</v>
      </c>
      <c r="O575" s="141" t="str">
        <f>IFERROR(VLOOKUP(Table2[[#This Row],[Lot No]],Inward!F:F,1,FALSE),"Lot Not Matching")</f>
        <v>Lot Not Matching</v>
      </c>
    </row>
    <row r="576" spans="1:15">
      <c r="A576" s="99">
        <v>575</v>
      </c>
      <c r="B576" s="100" t="str">
        <f>IFERROR(VLOOKUP(C576,'Product Master'!B:G,2,),"Enter Data in Product Master")</f>
        <v>Enter Data in Product Master</v>
      </c>
      <c r="C576" s="24"/>
      <c r="D576" s="46"/>
      <c r="F576" s="101" t="str">
        <f>IFERROR(VLOOKUP($C576,'Product Master'!B:G,3,),"-")</f>
        <v>-</v>
      </c>
      <c r="G576" s="46" t="str">
        <f>IFERROR(VLOOKUP($C576,'Product Master'!B:G,4,),"-")</f>
        <v>-</v>
      </c>
      <c r="H576" s="24"/>
      <c r="I576" s="25" t="str">
        <f>IFERROR(VLOOKUP(D576,Inward!F:J,5,),"-")</f>
        <v>-</v>
      </c>
      <c r="O576" s="141" t="str">
        <f>IFERROR(VLOOKUP(Table2[[#This Row],[Lot No]],Inward!F:F,1,FALSE),"Lot Not Matching")</f>
        <v>Lot Not Matching</v>
      </c>
    </row>
    <row r="577" spans="1:15">
      <c r="A577" s="99">
        <v>576</v>
      </c>
      <c r="B577" s="100" t="str">
        <f>IFERROR(VLOOKUP(C577,'Product Master'!B:G,2,),"Enter Data in Product Master")</f>
        <v>Enter Data in Product Master</v>
      </c>
      <c r="C577" s="24"/>
      <c r="D577" s="46"/>
      <c r="F577" s="101" t="str">
        <f>IFERROR(VLOOKUP($C577,'Product Master'!B:G,3,),"-")</f>
        <v>-</v>
      </c>
      <c r="G577" s="46" t="str">
        <f>IFERROR(VLOOKUP($C577,'Product Master'!B:G,4,),"-")</f>
        <v>-</v>
      </c>
      <c r="H577" s="24"/>
      <c r="I577" s="25" t="str">
        <f>IFERROR(VLOOKUP(D577,Inward!F:J,5,),"-")</f>
        <v>-</v>
      </c>
      <c r="O577" s="141" t="str">
        <f>IFERROR(VLOOKUP(Table2[[#This Row],[Lot No]],Inward!F:F,1,FALSE),"Lot Not Matching")</f>
        <v>Lot Not Matching</v>
      </c>
    </row>
    <row r="578" spans="1:15">
      <c r="A578" s="99">
        <v>577</v>
      </c>
      <c r="B578" s="100" t="str">
        <f>IFERROR(VLOOKUP(C578,'Product Master'!B:G,2,),"Enter Data in Product Master")</f>
        <v>Enter Data in Product Master</v>
      </c>
      <c r="C578" s="24"/>
      <c r="D578" s="46"/>
      <c r="F578" s="101" t="str">
        <f>IFERROR(VLOOKUP($C578,'Product Master'!B:G,3,),"-")</f>
        <v>-</v>
      </c>
      <c r="G578" s="46" t="str">
        <f>IFERROR(VLOOKUP($C578,'Product Master'!B:G,4,),"-")</f>
        <v>-</v>
      </c>
      <c r="H578" s="24"/>
      <c r="I578" s="25" t="str">
        <f>IFERROR(VLOOKUP(D578,Inward!F:J,5,),"-")</f>
        <v>-</v>
      </c>
      <c r="O578" s="141" t="str">
        <f>IFERROR(VLOOKUP(Table2[[#This Row],[Lot No]],Inward!F:F,1,FALSE),"Lot Not Matching")</f>
        <v>Lot Not Matching</v>
      </c>
    </row>
    <row r="579" spans="1:15">
      <c r="A579" s="99">
        <v>578</v>
      </c>
      <c r="B579" s="100" t="str">
        <f>IFERROR(VLOOKUP(C579,'Product Master'!B:G,2,),"Enter Data in Product Master")</f>
        <v>Enter Data in Product Master</v>
      </c>
      <c r="C579" s="24"/>
      <c r="D579" s="46"/>
      <c r="F579" s="101" t="str">
        <f>IFERROR(VLOOKUP($C579,'Product Master'!B:G,3,),"-")</f>
        <v>-</v>
      </c>
      <c r="G579" s="46" t="str">
        <f>IFERROR(VLOOKUP($C579,'Product Master'!B:G,4,),"-")</f>
        <v>-</v>
      </c>
      <c r="H579" s="24"/>
      <c r="I579" s="25" t="str">
        <f>IFERROR(VLOOKUP(D579,Inward!F:J,5,),"-")</f>
        <v>-</v>
      </c>
      <c r="O579" s="141" t="str">
        <f>IFERROR(VLOOKUP(Table2[[#This Row],[Lot No]],Inward!F:F,1,FALSE),"Lot Not Matching")</f>
        <v>Lot Not Matching</v>
      </c>
    </row>
    <row r="580" spans="1:15">
      <c r="A580" s="99">
        <v>579</v>
      </c>
      <c r="B580" s="100" t="str">
        <f>IFERROR(VLOOKUP(C580,'Product Master'!B:G,2,),"Enter Data in Product Master")</f>
        <v>Enter Data in Product Master</v>
      </c>
      <c r="C580" s="24"/>
      <c r="D580" s="46"/>
      <c r="F580" s="101" t="str">
        <f>IFERROR(VLOOKUP($C580,'Product Master'!B:G,3,),"-")</f>
        <v>-</v>
      </c>
      <c r="G580" s="46" t="str">
        <f>IFERROR(VLOOKUP($C580,'Product Master'!B:G,4,),"-")</f>
        <v>-</v>
      </c>
      <c r="H580" s="24"/>
      <c r="I580" s="25" t="str">
        <f>IFERROR(VLOOKUP(D580,Inward!F:J,5,),"-")</f>
        <v>-</v>
      </c>
      <c r="O580" s="141" t="str">
        <f>IFERROR(VLOOKUP(Table2[[#This Row],[Lot No]],Inward!F:F,1,FALSE),"Lot Not Matching")</f>
        <v>Lot Not Matching</v>
      </c>
    </row>
    <row r="581" spans="1:15">
      <c r="A581" s="99">
        <v>580</v>
      </c>
      <c r="B581" s="100" t="str">
        <f>IFERROR(VLOOKUP(C581,'Product Master'!B:G,2,),"Enter Data in Product Master")</f>
        <v>Enter Data in Product Master</v>
      </c>
      <c r="C581" s="24"/>
      <c r="D581" s="46"/>
      <c r="F581" s="101" t="str">
        <f>IFERROR(VLOOKUP($C581,'Product Master'!B:G,3,),"-")</f>
        <v>-</v>
      </c>
      <c r="G581" s="46" t="str">
        <f>IFERROR(VLOOKUP($C581,'Product Master'!B:G,4,),"-")</f>
        <v>-</v>
      </c>
      <c r="H581" s="24"/>
      <c r="I581" s="25" t="str">
        <f>IFERROR(VLOOKUP(D581,Inward!F:J,5,),"-")</f>
        <v>-</v>
      </c>
      <c r="O581" s="141" t="str">
        <f>IFERROR(VLOOKUP(Table2[[#This Row],[Lot No]],Inward!F:F,1,FALSE),"Lot Not Matching")</f>
        <v>Lot Not Matching</v>
      </c>
    </row>
    <row r="582" spans="1:15">
      <c r="A582" s="99">
        <v>581</v>
      </c>
      <c r="B582" s="100" t="str">
        <f>IFERROR(VLOOKUP(C582,'Product Master'!B:G,2,),"Enter Data in Product Master")</f>
        <v>Enter Data in Product Master</v>
      </c>
      <c r="C582" s="24"/>
      <c r="D582" s="46"/>
      <c r="F582" s="101" t="str">
        <f>IFERROR(VLOOKUP($C582,'Product Master'!B:G,3,),"-")</f>
        <v>-</v>
      </c>
      <c r="G582" s="46" t="str">
        <f>IFERROR(VLOOKUP($C582,'Product Master'!B:G,4,),"-")</f>
        <v>-</v>
      </c>
      <c r="H582" s="24"/>
      <c r="I582" s="25" t="str">
        <f>IFERROR(VLOOKUP(D582,Inward!F:J,5,),"-")</f>
        <v>-</v>
      </c>
      <c r="O582" s="141" t="str">
        <f>IFERROR(VLOOKUP(Table2[[#This Row],[Lot No]],Inward!F:F,1,FALSE),"Lot Not Matching")</f>
        <v>Lot Not Matching</v>
      </c>
    </row>
    <row r="583" spans="1:15">
      <c r="A583" s="99">
        <v>582</v>
      </c>
      <c r="B583" s="100" t="str">
        <f>IFERROR(VLOOKUP(C583,'Product Master'!B:G,2,),"Enter Data in Product Master")</f>
        <v>Enter Data in Product Master</v>
      </c>
      <c r="C583" s="24"/>
      <c r="D583" s="46"/>
      <c r="F583" s="101" t="str">
        <f>IFERROR(VLOOKUP($C583,'Product Master'!B:G,3,),"-")</f>
        <v>-</v>
      </c>
      <c r="G583" s="46" t="str">
        <f>IFERROR(VLOOKUP($C583,'Product Master'!B:G,4,),"-")</f>
        <v>-</v>
      </c>
      <c r="H583" s="24"/>
      <c r="I583" s="25" t="str">
        <f>IFERROR(VLOOKUP(D583,Inward!F:J,5,),"-")</f>
        <v>-</v>
      </c>
      <c r="O583" s="141" t="str">
        <f>IFERROR(VLOOKUP(Table2[[#This Row],[Lot No]],Inward!F:F,1,FALSE),"Lot Not Matching")</f>
        <v>Lot Not Matching</v>
      </c>
    </row>
    <row r="584" spans="1:15">
      <c r="A584" s="99">
        <v>583</v>
      </c>
      <c r="B584" s="100" t="str">
        <f>IFERROR(VLOOKUP(C584,'Product Master'!B:G,2,),"Enter Data in Product Master")</f>
        <v>Enter Data in Product Master</v>
      </c>
      <c r="C584" s="24"/>
      <c r="D584" s="46"/>
      <c r="F584" s="101" t="str">
        <f>IFERROR(VLOOKUP($C584,'Product Master'!B:G,3,),"-")</f>
        <v>-</v>
      </c>
      <c r="G584" s="46" t="str">
        <f>IFERROR(VLOOKUP($C584,'Product Master'!B:G,4,),"-")</f>
        <v>-</v>
      </c>
      <c r="H584" s="24"/>
      <c r="I584" s="25" t="str">
        <f>IFERROR(VLOOKUP(D584,Inward!F:J,5,),"-")</f>
        <v>-</v>
      </c>
      <c r="O584" s="141" t="str">
        <f>IFERROR(VLOOKUP(Table2[[#This Row],[Lot No]],Inward!F:F,1,FALSE),"Lot Not Matching")</f>
        <v>Lot Not Matching</v>
      </c>
    </row>
    <row r="585" spans="1:15">
      <c r="A585" s="99">
        <v>584</v>
      </c>
      <c r="B585" s="100" t="str">
        <f>IFERROR(VLOOKUP(C585,'Product Master'!B:G,2,),"Enter Data in Product Master")</f>
        <v>Enter Data in Product Master</v>
      </c>
      <c r="C585" s="24"/>
      <c r="D585" s="46"/>
      <c r="F585" s="101" t="str">
        <f>IFERROR(VLOOKUP($C585,'Product Master'!B:G,3,),"-")</f>
        <v>-</v>
      </c>
      <c r="G585" s="46" t="str">
        <f>IFERROR(VLOOKUP($C585,'Product Master'!B:G,4,),"-")</f>
        <v>-</v>
      </c>
      <c r="H585" s="24"/>
      <c r="I585" s="25" t="str">
        <f>IFERROR(VLOOKUP(D585,Inward!F:J,5,),"-")</f>
        <v>-</v>
      </c>
      <c r="O585" s="141" t="str">
        <f>IFERROR(VLOOKUP(Table2[[#This Row],[Lot No]],Inward!F:F,1,FALSE),"Lot Not Matching")</f>
        <v>Lot Not Matching</v>
      </c>
    </row>
    <row r="586" spans="1:15">
      <c r="A586" s="99">
        <v>585</v>
      </c>
      <c r="B586" s="100" t="str">
        <f>IFERROR(VLOOKUP(C586,'Product Master'!B:G,2,),"Enter Data in Product Master")</f>
        <v>Enter Data in Product Master</v>
      </c>
      <c r="C586" s="24"/>
      <c r="D586" s="46"/>
      <c r="F586" s="101" t="str">
        <f>IFERROR(VLOOKUP($C586,'Product Master'!B:G,3,),"-")</f>
        <v>-</v>
      </c>
      <c r="G586" s="46" t="str">
        <f>IFERROR(VLOOKUP($C586,'Product Master'!B:G,4,),"-")</f>
        <v>-</v>
      </c>
      <c r="H586" s="24"/>
      <c r="I586" s="25" t="str">
        <f>IFERROR(VLOOKUP(D586,Inward!F:J,5,),"-")</f>
        <v>-</v>
      </c>
      <c r="O586" s="141" t="str">
        <f>IFERROR(VLOOKUP(Table2[[#This Row],[Lot No]],Inward!F:F,1,FALSE),"Lot Not Matching")</f>
        <v>Lot Not Matching</v>
      </c>
    </row>
    <row r="587" spans="1:15">
      <c r="A587" s="99">
        <v>586</v>
      </c>
      <c r="B587" s="100" t="str">
        <f>IFERROR(VLOOKUP(C587,'Product Master'!B:G,2,),"Enter Data in Product Master")</f>
        <v>Enter Data in Product Master</v>
      </c>
      <c r="C587" s="24"/>
      <c r="D587" s="46"/>
      <c r="F587" s="101" t="str">
        <f>IFERROR(VLOOKUP($C587,'Product Master'!B:G,3,),"-")</f>
        <v>-</v>
      </c>
      <c r="G587" s="46" t="str">
        <f>IFERROR(VLOOKUP($C587,'Product Master'!B:G,4,),"-")</f>
        <v>-</v>
      </c>
      <c r="H587" s="24"/>
      <c r="I587" s="25" t="str">
        <f>IFERROR(VLOOKUP(D587,Inward!F:J,5,),"-")</f>
        <v>-</v>
      </c>
      <c r="O587" s="141" t="str">
        <f>IFERROR(VLOOKUP(Table2[[#This Row],[Lot No]],Inward!F:F,1,FALSE),"Lot Not Matching")</f>
        <v>Lot Not Matching</v>
      </c>
    </row>
    <row r="588" spans="1:15">
      <c r="A588" s="99">
        <v>587</v>
      </c>
      <c r="B588" s="100" t="str">
        <f>IFERROR(VLOOKUP(C588,'Product Master'!B:G,2,),"Enter Data in Product Master")</f>
        <v>Enter Data in Product Master</v>
      </c>
      <c r="C588" s="24"/>
      <c r="D588" s="46"/>
      <c r="F588" s="101" t="str">
        <f>IFERROR(VLOOKUP($C588,'Product Master'!B:G,3,),"-")</f>
        <v>-</v>
      </c>
      <c r="G588" s="46" t="str">
        <f>IFERROR(VLOOKUP($C588,'Product Master'!B:G,4,),"-")</f>
        <v>-</v>
      </c>
      <c r="H588" s="24"/>
      <c r="I588" s="25" t="str">
        <f>IFERROR(VLOOKUP(D588,Inward!F:J,5,),"-")</f>
        <v>-</v>
      </c>
      <c r="O588" s="141" t="str">
        <f>IFERROR(VLOOKUP(Table2[[#This Row],[Lot No]],Inward!F:F,1,FALSE),"Lot Not Matching")</f>
        <v>Lot Not Matching</v>
      </c>
    </row>
    <row r="589" spans="1:15">
      <c r="A589" s="99">
        <v>588</v>
      </c>
      <c r="B589" s="100" t="str">
        <f>IFERROR(VLOOKUP(C589,'Product Master'!B:G,2,),"Enter Data in Product Master")</f>
        <v>Enter Data in Product Master</v>
      </c>
      <c r="C589" s="24"/>
      <c r="D589" s="46"/>
      <c r="F589" s="101" t="str">
        <f>IFERROR(VLOOKUP($C589,'Product Master'!B:G,3,),"-")</f>
        <v>-</v>
      </c>
      <c r="G589" s="46" t="str">
        <f>IFERROR(VLOOKUP($C589,'Product Master'!B:G,4,),"-")</f>
        <v>-</v>
      </c>
      <c r="H589" s="24"/>
      <c r="I589" s="25" t="str">
        <f>IFERROR(VLOOKUP(D589,Inward!F:J,5,),"-")</f>
        <v>-</v>
      </c>
      <c r="O589" s="141" t="str">
        <f>IFERROR(VLOOKUP(Table2[[#This Row],[Lot No]],Inward!F:F,1,FALSE),"Lot Not Matching")</f>
        <v>Lot Not Matching</v>
      </c>
    </row>
    <row r="590" spans="1:15">
      <c r="A590" s="99">
        <v>589</v>
      </c>
      <c r="B590" s="100" t="str">
        <f>IFERROR(VLOOKUP(C590,'Product Master'!B:G,2,),"Enter Data in Product Master")</f>
        <v>Enter Data in Product Master</v>
      </c>
      <c r="C590" s="24"/>
      <c r="D590" s="46"/>
      <c r="F590" s="101" t="str">
        <f>IFERROR(VLOOKUP($C590,'Product Master'!B:G,3,),"-")</f>
        <v>-</v>
      </c>
      <c r="G590" s="46" t="str">
        <f>IFERROR(VLOOKUP($C590,'Product Master'!B:G,4,),"-")</f>
        <v>-</v>
      </c>
      <c r="H590" s="24"/>
      <c r="I590" s="25" t="str">
        <f>IFERROR(VLOOKUP(D590,Inward!F:J,5,),"-")</f>
        <v>-</v>
      </c>
      <c r="O590" s="141" t="str">
        <f>IFERROR(VLOOKUP(Table2[[#This Row],[Lot No]],Inward!F:F,1,FALSE),"Lot Not Matching")</f>
        <v>Lot Not Matching</v>
      </c>
    </row>
    <row r="591" spans="1:15">
      <c r="A591" s="99">
        <v>590</v>
      </c>
      <c r="B591" s="100" t="str">
        <f>IFERROR(VLOOKUP(C591,'Product Master'!B:G,2,),"Enter Data in Product Master")</f>
        <v>Enter Data in Product Master</v>
      </c>
      <c r="C591" s="24"/>
      <c r="D591" s="46"/>
      <c r="F591" s="101" t="str">
        <f>IFERROR(VLOOKUP($C591,'Product Master'!B:G,3,),"-")</f>
        <v>-</v>
      </c>
      <c r="G591" s="46" t="str">
        <f>IFERROR(VLOOKUP($C591,'Product Master'!B:G,4,),"-")</f>
        <v>-</v>
      </c>
      <c r="H591" s="24"/>
      <c r="I591" s="25" t="str">
        <f>IFERROR(VLOOKUP(D591,Inward!F:J,5,),"-")</f>
        <v>-</v>
      </c>
      <c r="O591" s="141" t="str">
        <f>IFERROR(VLOOKUP(Table2[[#This Row],[Lot No]],Inward!F:F,1,FALSE),"Lot Not Matching")</f>
        <v>Lot Not Matching</v>
      </c>
    </row>
    <row r="592" spans="1:15">
      <c r="A592" s="99">
        <v>591</v>
      </c>
      <c r="B592" s="100" t="str">
        <f>IFERROR(VLOOKUP(C592,'Product Master'!B:G,2,),"Enter Data in Product Master")</f>
        <v>Enter Data in Product Master</v>
      </c>
      <c r="C592" s="24"/>
      <c r="D592" s="46"/>
      <c r="F592" s="101" t="str">
        <f>IFERROR(VLOOKUP($C592,'Product Master'!B:G,3,),"-")</f>
        <v>-</v>
      </c>
      <c r="G592" s="46" t="str">
        <f>IFERROR(VLOOKUP($C592,'Product Master'!B:G,4,),"-")</f>
        <v>-</v>
      </c>
      <c r="H592" s="24"/>
      <c r="I592" s="25" t="str">
        <f>IFERROR(VLOOKUP(D592,Inward!F:J,5,),"-")</f>
        <v>-</v>
      </c>
      <c r="O592" s="141" t="str">
        <f>IFERROR(VLOOKUP(Table2[[#This Row],[Lot No]],Inward!F:F,1,FALSE),"Lot Not Matching")</f>
        <v>Lot Not Matching</v>
      </c>
    </row>
    <row r="593" spans="1:15">
      <c r="A593" s="99">
        <v>592</v>
      </c>
      <c r="B593" s="100" t="str">
        <f>IFERROR(VLOOKUP(C593,'Product Master'!B:G,2,),"Enter Data in Product Master")</f>
        <v>Enter Data in Product Master</v>
      </c>
      <c r="C593" s="24"/>
      <c r="D593" s="46"/>
      <c r="F593" s="101" t="str">
        <f>IFERROR(VLOOKUP($C593,'Product Master'!B:G,3,),"-")</f>
        <v>-</v>
      </c>
      <c r="G593" s="46" t="str">
        <f>IFERROR(VLOOKUP($C593,'Product Master'!B:G,4,),"-")</f>
        <v>-</v>
      </c>
      <c r="H593" s="24"/>
      <c r="I593" s="25" t="str">
        <f>IFERROR(VLOOKUP(D593,Inward!F:J,5,),"-")</f>
        <v>-</v>
      </c>
      <c r="O593" s="141" t="str">
        <f>IFERROR(VLOOKUP(Table2[[#This Row],[Lot No]],Inward!F:F,1,FALSE),"Lot Not Matching")</f>
        <v>Lot Not Matching</v>
      </c>
    </row>
    <row r="594" spans="1:15">
      <c r="A594" s="99">
        <v>593</v>
      </c>
      <c r="B594" s="100" t="str">
        <f>IFERROR(VLOOKUP(C594,'Product Master'!B:G,2,),"Enter Data in Product Master")</f>
        <v>Enter Data in Product Master</v>
      </c>
      <c r="C594" s="24"/>
      <c r="D594" s="46"/>
      <c r="F594" s="101" t="str">
        <f>IFERROR(VLOOKUP($C594,'Product Master'!B:G,3,),"-")</f>
        <v>-</v>
      </c>
      <c r="G594" s="46" t="str">
        <f>IFERROR(VLOOKUP($C594,'Product Master'!B:G,4,),"-")</f>
        <v>-</v>
      </c>
      <c r="H594" s="24"/>
      <c r="I594" s="25" t="str">
        <f>IFERROR(VLOOKUP(D594,Inward!F:J,5,),"-")</f>
        <v>-</v>
      </c>
      <c r="O594" s="141" t="str">
        <f>IFERROR(VLOOKUP(Table2[[#This Row],[Lot No]],Inward!F:F,1,FALSE),"Lot Not Matching")</f>
        <v>Lot Not Matching</v>
      </c>
    </row>
    <row r="595" spans="1:15">
      <c r="A595" s="99">
        <v>594</v>
      </c>
      <c r="B595" s="100" t="str">
        <f>IFERROR(VLOOKUP(C595,'Product Master'!B:G,2,),"Enter Data in Product Master")</f>
        <v>Enter Data in Product Master</v>
      </c>
      <c r="C595" s="24"/>
      <c r="D595" s="46"/>
      <c r="F595" s="101" t="str">
        <f>IFERROR(VLOOKUP($C595,'Product Master'!B:G,3,),"-")</f>
        <v>-</v>
      </c>
      <c r="G595" s="46" t="str">
        <f>IFERROR(VLOOKUP($C595,'Product Master'!B:G,4,),"-")</f>
        <v>-</v>
      </c>
      <c r="H595" s="24"/>
      <c r="I595" s="25" t="str">
        <f>IFERROR(VLOOKUP(D595,Inward!F:J,5,),"-")</f>
        <v>-</v>
      </c>
      <c r="O595" s="141" t="str">
        <f>IFERROR(VLOOKUP(Table2[[#This Row],[Lot No]],Inward!F:F,1,FALSE),"Lot Not Matching")</f>
        <v>Lot Not Matching</v>
      </c>
    </row>
    <row r="596" spans="1:15">
      <c r="A596" s="99">
        <v>595</v>
      </c>
      <c r="B596" s="100" t="str">
        <f>IFERROR(VLOOKUP(C596,'Product Master'!B:G,2,),"Enter Data in Product Master")</f>
        <v>Enter Data in Product Master</v>
      </c>
      <c r="C596" s="24"/>
      <c r="D596" s="46"/>
      <c r="F596" s="101" t="str">
        <f>IFERROR(VLOOKUP($C596,'Product Master'!B:G,3,),"-")</f>
        <v>-</v>
      </c>
      <c r="G596" s="46" t="str">
        <f>IFERROR(VLOOKUP($C596,'Product Master'!B:G,4,),"-")</f>
        <v>-</v>
      </c>
      <c r="H596" s="24"/>
      <c r="I596" s="25" t="str">
        <f>IFERROR(VLOOKUP(D596,Inward!F:J,5,),"-")</f>
        <v>-</v>
      </c>
      <c r="O596" s="141" t="str">
        <f>IFERROR(VLOOKUP(Table2[[#This Row],[Lot No]],Inward!F:F,1,FALSE),"Lot Not Matching")</f>
        <v>Lot Not Matching</v>
      </c>
    </row>
    <row r="597" spans="1:15">
      <c r="A597" s="99">
        <v>596</v>
      </c>
      <c r="B597" s="100" t="str">
        <f>IFERROR(VLOOKUP(C597,'Product Master'!B:G,2,),"Enter Data in Product Master")</f>
        <v>Enter Data in Product Master</v>
      </c>
      <c r="C597" s="24"/>
      <c r="D597" s="46"/>
      <c r="F597" s="101" t="str">
        <f>IFERROR(VLOOKUP($C597,'Product Master'!B:G,3,),"-")</f>
        <v>-</v>
      </c>
      <c r="G597" s="46" t="str">
        <f>IFERROR(VLOOKUP($C597,'Product Master'!B:G,4,),"-")</f>
        <v>-</v>
      </c>
      <c r="H597" s="24"/>
      <c r="I597" s="25" t="str">
        <f>IFERROR(VLOOKUP(D597,Inward!F:J,5,),"-")</f>
        <v>-</v>
      </c>
      <c r="O597" s="141" t="str">
        <f>IFERROR(VLOOKUP(Table2[[#This Row],[Lot No]],Inward!F:F,1,FALSE),"Lot Not Matching")</f>
        <v>Lot Not Matching</v>
      </c>
    </row>
    <row r="598" spans="1:15">
      <c r="A598" s="99">
        <v>597</v>
      </c>
      <c r="B598" s="100" t="str">
        <f>IFERROR(VLOOKUP(C598,'Product Master'!B:G,2,),"Enter Data in Product Master")</f>
        <v>Enter Data in Product Master</v>
      </c>
      <c r="C598" s="24"/>
      <c r="D598" s="46"/>
      <c r="F598" s="101" t="str">
        <f>IFERROR(VLOOKUP($C598,'Product Master'!B:G,3,),"-")</f>
        <v>-</v>
      </c>
      <c r="G598" s="46" t="str">
        <f>IFERROR(VLOOKUP($C598,'Product Master'!B:G,4,),"-")</f>
        <v>-</v>
      </c>
      <c r="H598" s="24"/>
      <c r="I598" s="25" t="str">
        <f>IFERROR(VLOOKUP(D598,Inward!F:J,5,),"-")</f>
        <v>-</v>
      </c>
      <c r="O598" s="141" t="str">
        <f>IFERROR(VLOOKUP(Table2[[#This Row],[Lot No]],Inward!F:F,1,FALSE),"Lot Not Matching")</f>
        <v>Lot Not Matching</v>
      </c>
    </row>
    <row r="599" spans="1:15">
      <c r="A599" s="99">
        <v>598</v>
      </c>
      <c r="B599" s="100" t="str">
        <f>IFERROR(VLOOKUP(C599,'Product Master'!B:G,2,),"Enter Data in Product Master")</f>
        <v>Enter Data in Product Master</v>
      </c>
      <c r="C599" s="24"/>
      <c r="D599" s="46"/>
      <c r="F599" s="101" t="str">
        <f>IFERROR(VLOOKUP($C599,'Product Master'!B:G,3,),"-")</f>
        <v>-</v>
      </c>
      <c r="G599" s="46" t="str">
        <f>IFERROR(VLOOKUP($C599,'Product Master'!B:G,4,),"-")</f>
        <v>-</v>
      </c>
      <c r="H599" s="24"/>
      <c r="I599" s="25" t="str">
        <f>IFERROR(VLOOKUP(D599,Inward!F:J,5,),"-")</f>
        <v>-</v>
      </c>
      <c r="O599" s="141" t="str">
        <f>IFERROR(VLOOKUP(Table2[[#This Row],[Lot No]],Inward!F:F,1,FALSE),"Lot Not Matching")</f>
        <v>Lot Not Matching</v>
      </c>
    </row>
    <row r="600" spans="1:15">
      <c r="A600" s="99">
        <v>599</v>
      </c>
      <c r="B600" s="100" t="str">
        <f>IFERROR(VLOOKUP(C600,'Product Master'!B:G,2,),"Enter Data in Product Master")</f>
        <v>Enter Data in Product Master</v>
      </c>
      <c r="C600" s="24"/>
      <c r="D600" s="46"/>
      <c r="F600" s="101" t="str">
        <f>IFERROR(VLOOKUP($C600,'Product Master'!B:G,3,),"-")</f>
        <v>-</v>
      </c>
      <c r="G600" s="46" t="str">
        <f>IFERROR(VLOOKUP($C600,'Product Master'!B:G,4,),"-")</f>
        <v>-</v>
      </c>
      <c r="H600" s="24"/>
      <c r="I600" s="25" t="str">
        <f>IFERROR(VLOOKUP(D600,Inward!F:J,5,),"-")</f>
        <v>-</v>
      </c>
      <c r="O600" s="141" t="str">
        <f>IFERROR(VLOOKUP(Table2[[#This Row],[Lot No]],Inward!F:F,1,FALSE),"Lot Not Matching")</f>
        <v>Lot Not Matching</v>
      </c>
    </row>
    <row r="601" spans="1:15">
      <c r="A601" s="99">
        <v>600</v>
      </c>
      <c r="B601" s="100" t="str">
        <f>IFERROR(VLOOKUP(C601,'Product Master'!B:G,2,),"Enter Data in Product Master")</f>
        <v>Enter Data in Product Master</v>
      </c>
      <c r="C601" s="24"/>
      <c r="D601" s="46"/>
      <c r="F601" s="101" t="str">
        <f>IFERROR(VLOOKUP($C601,'Product Master'!B:G,3,),"-")</f>
        <v>-</v>
      </c>
      <c r="G601" s="46" t="str">
        <f>IFERROR(VLOOKUP($C601,'Product Master'!B:G,4,),"-")</f>
        <v>-</v>
      </c>
      <c r="H601" s="24"/>
      <c r="I601" s="25" t="str">
        <f>IFERROR(VLOOKUP(D601,Inward!F:J,5,),"-")</f>
        <v>-</v>
      </c>
      <c r="O601" s="141" t="str">
        <f>IFERROR(VLOOKUP(Table2[[#This Row],[Lot No]],Inward!F:F,1,FALSE),"Lot Not Matching")</f>
        <v>Lot Not Matching</v>
      </c>
    </row>
    <row r="602" spans="1:15">
      <c r="A602" s="99">
        <v>601</v>
      </c>
      <c r="B602" s="100" t="str">
        <f>IFERROR(VLOOKUP(C602,'Product Master'!B:G,2,),"Enter Data in Product Master")</f>
        <v>Enter Data in Product Master</v>
      </c>
      <c r="C602" s="24"/>
      <c r="D602" s="46"/>
      <c r="F602" s="101" t="str">
        <f>IFERROR(VLOOKUP($C602,'Product Master'!B:G,3,),"-")</f>
        <v>-</v>
      </c>
      <c r="G602" s="46" t="str">
        <f>IFERROR(VLOOKUP($C602,'Product Master'!B:G,4,),"-")</f>
        <v>-</v>
      </c>
      <c r="H602" s="24"/>
      <c r="I602" s="25" t="str">
        <f>IFERROR(VLOOKUP(D602,Inward!F:J,5,),"-")</f>
        <v>-</v>
      </c>
      <c r="O602" s="141" t="str">
        <f>IFERROR(VLOOKUP(Table2[[#This Row],[Lot No]],Inward!F:F,1,FALSE),"Lot Not Matching")</f>
        <v>Lot Not Matching</v>
      </c>
    </row>
    <row r="603" spans="1:15">
      <c r="A603" s="99">
        <v>602</v>
      </c>
      <c r="B603" s="100" t="str">
        <f>IFERROR(VLOOKUP(C603,'Product Master'!B:G,2,),"Enter Data in Product Master")</f>
        <v>Enter Data in Product Master</v>
      </c>
      <c r="C603" s="24"/>
      <c r="D603" s="46"/>
      <c r="F603" s="101" t="str">
        <f>IFERROR(VLOOKUP($C603,'Product Master'!B:G,3,),"-")</f>
        <v>-</v>
      </c>
      <c r="G603" s="46" t="str">
        <f>IFERROR(VLOOKUP($C603,'Product Master'!B:G,4,),"-")</f>
        <v>-</v>
      </c>
      <c r="H603" s="24"/>
      <c r="I603" s="25" t="str">
        <f>IFERROR(VLOOKUP(D603,Inward!F:J,5,),"-")</f>
        <v>-</v>
      </c>
      <c r="O603" s="141" t="str">
        <f>IFERROR(VLOOKUP(Table2[[#This Row],[Lot No]],Inward!F:F,1,FALSE),"Lot Not Matching")</f>
        <v>Lot Not Matching</v>
      </c>
    </row>
    <row r="604" spans="1:15">
      <c r="A604" s="99">
        <v>603</v>
      </c>
      <c r="B604" s="100" t="str">
        <f>IFERROR(VLOOKUP(C604,'Product Master'!B:G,2,),"Enter Data in Product Master")</f>
        <v>Enter Data in Product Master</v>
      </c>
      <c r="C604" s="24"/>
      <c r="D604" s="46"/>
      <c r="F604" s="101" t="str">
        <f>IFERROR(VLOOKUP($C604,'Product Master'!B:G,3,),"-")</f>
        <v>-</v>
      </c>
      <c r="G604" s="46" t="str">
        <f>IFERROR(VLOOKUP($C604,'Product Master'!B:G,4,),"-")</f>
        <v>-</v>
      </c>
      <c r="H604" s="24"/>
      <c r="I604" s="25" t="str">
        <f>IFERROR(VLOOKUP(D604,Inward!F:J,5,),"-")</f>
        <v>-</v>
      </c>
      <c r="O604" s="141" t="str">
        <f>IFERROR(VLOOKUP(Table2[[#This Row],[Lot No]],Inward!F:F,1,FALSE),"Lot Not Matching")</f>
        <v>Lot Not Matching</v>
      </c>
    </row>
    <row r="605" spans="1:15">
      <c r="A605" s="99">
        <v>604</v>
      </c>
      <c r="B605" s="100" t="str">
        <f>IFERROR(VLOOKUP(C605,'Product Master'!B:G,2,),"Enter Data in Product Master")</f>
        <v>Enter Data in Product Master</v>
      </c>
      <c r="C605" s="24"/>
      <c r="D605" s="46"/>
      <c r="F605" s="101" t="str">
        <f>IFERROR(VLOOKUP($C605,'Product Master'!B:G,3,),"-")</f>
        <v>-</v>
      </c>
      <c r="G605" s="46" t="str">
        <f>IFERROR(VLOOKUP($C605,'Product Master'!B:G,4,),"-")</f>
        <v>-</v>
      </c>
      <c r="H605" s="24"/>
      <c r="I605" s="25" t="str">
        <f>IFERROR(VLOOKUP(D605,Inward!F:J,5,),"-")</f>
        <v>-</v>
      </c>
      <c r="O605" s="141" t="str">
        <f>IFERROR(VLOOKUP(Table2[[#This Row],[Lot No]],Inward!F:F,1,FALSE),"Lot Not Matching")</f>
        <v>Lot Not Matching</v>
      </c>
    </row>
    <row r="606" spans="1:15">
      <c r="A606" s="99">
        <v>605</v>
      </c>
      <c r="B606" s="100" t="str">
        <f>IFERROR(VLOOKUP(C606,'Product Master'!B:G,2,),"Enter Data in Product Master")</f>
        <v>Enter Data in Product Master</v>
      </c>
      <c r="C606" s="24"/>
      <c r="D606" s="46"/>
      <c r="F606" s="101" t="str">
        <f>IFERROR(VLOOKUP($C606,'Product Master'!B:G,3,),"-")</f>
        <v>-</v>
      </c>
      <c r="G606" s="46" t="str">
        <f>IFERROR(VLOOKUP($C606,'Product Master'!B:G,4,),"-")</f>
        <v>-</v>
      </c>
      <c r="H606" s="24"/>
      <c r="I606" s="25" t="str">
        <f>IFERROR(VLOOKUP(D606,Inward!F:J,5,),"-")</f>
        <v>-</v>
      </c>
      <c r="O606" s="141" t="str">
        <f>IFERROR(VLOOKUP(Table2[[#This Row],[Lot No]],Inward!F:F,1,FALSE),"Lot Not Matching")</f>
        <v>Lot Not Matching</v>
      </c>
    </row>
    <row r="607" spans="1:15">
      <c r="A607" s="99">
        <v>606</v>
      </c>
      <c r="B607" s="100" t="str">
        <f>IFERROR(VLOOKUP(C607,'Product Master'!B:G,2,),"Enter Data in Product Master")</f>
        <v>Enter Data in Product Master</v>
      </c>
      <c r="C607" s="24"/>
      <c r="D607" s="46"/>
      <c r="F607" s="101" t="str">
        <f>IFERROR(VLOOKUP($C607,'Product Master'!B:G,3,),"-")</f>
        <v>-</v>
      </c>
      <c r="G607" s="46" t="str">
        <f>IFERROR(VLOOKUP($C607,'Product Master'!B:G,4,),"-")</f>
        <v>-</v>
      </c>
      <c r="H607" s="24"/>
      <c r="I607" s="25" t="str">
        <f>IFERROR(VLOOKUP(D607,Inward!F:J,5,),"-")</f>
        <v>-</v>
      </c>
      <c r="O607" s="141" t="str">
        <f>IFERROR(VLOOKUP(Table2[[#This Row],[Lot No]],Inward!F:F,1,FALSE),"Lot Not Matching")</f>
        <v>Lot Not Matching</v>
      </c>
    </row>
    <row r="608" spans="1:15">
      <c r="A608" s="99">
        <v>607</v>
      </c>
      <c r="B608" s="100" t="str">
        <f>IFERROR(VLOOKUP(C608,'Product Master'!B:G,2,),"Enter Data in Product Master")</f>
        <v>Enter Data in Product Master</v>
      </c>
      <c r="C608" s="24"/>
      <c r="D608" s="46"/>
      <c r="F608" s="101" t="str">
        <f>IFERROR(VLOOKUP($C608,'Product Master'!B:G,3,),"-")</f>
        <v>-</v>
      </c>
      <c r="G608" s="46" t="str">
        <f>IFERROR(VLOOKUP($C608,'Product Master'!B:G,4,),"-")</f>
        <v>-</v>
      </c>
      <c r="H608" s="24"/>
      <c r="I608" s="25" t="str">
        <f>IFERROR(VLOOKUP(D608,Inward!F:J,5,),"-")</f>
        <v>-</v>
      </c>
      <c r="O608" s="141" t="str">
        <f>IFERROR(VLOOKUP(Table2[[#This Row],[Lot No]],Inward!F:F,1,FALSE),"Lot Not Matching")</f>
        <v>Lot Not Matching</v>
      </c>
    </row>
    <row r="609" spans="1:15">
      <c r="A609" s="99">
        <v>608</v>
      </c>
      <c r="B609" s="100" t="str">
        <f>IFERROR(VLOOKUP(C609,'Product Master'!B:G,2,),"Enter Data in Product Master")</f>
        <v>Enter Data in Product Master</v>
      </c>
      <c r="C609" s="24"/>
      <c r="D609" s="46"/>
      <c r="F609" s="101" t="str">
        <f>IFERROR(VLOOKUP($C609,'Product Master'!B:G,3,),"-")</f>
        <v>-</v>
      </c>
      <c r="G609" s="46" t="str">
        <f>IFERROR(VLOOKUP($C609,'Product Master'!B:G,4,),"-")</f>
        <v>-</v>
      </c>
      <c r="H609" s="24"/>
      <c r="I609" s="25" t="str">
        <f>IFERROR(VLOOKUP(D609,Inward!F:J,5,),"-")</f>
        <v>-</v>
      </c>
      <c r="O609" s="141" t="str">
        <f>IFERROR(VLOOKUP(Table2[[#This Row],[Lot No]],Inward!F:F,1,FALSE),"Lot Not Matching")</f>
        <v>Lot Not Matching</v>
      </c>
    </row>
    <row r="610" spans="1:15">
      <c r="A610" s="99">
        <v>609</v>
      </c>
      <c r="B610" s="100" t="str">
        <f>IFERROR(VLOOKUP(C610,'Product Master'!B:G,2,),"Enter Data in Product Master")</f>
        <v>Enter Data in Product Master</v>
      </c>
      <c r="C610" s="24"/>
      <c r="D610" s="46"/>
      <c r="F610" s="101" t="str">
        <f>IFERROR(VLOOKUP($C610,'Product Master'!B:G,3,),"-")</f>
        <v>-</v>
      </c>
      <c r="G610" s="46" t="str">
        <f>IFERROR(VLOOKUP($C610,'Product Master'!B:G,4,),"-")</f>
        <v>-</v>
      </c>
      <c r="H610" s="24"/>
      <c r="I610" s="25" t="str">
        <f>IFERROR(VLOOKUP(D610,Inward!F:J,5,),"-")</f>
        <v>-</v>
      </c>
      <c r="O610" s="141" t="str">
        <f>IFERROR(VLOOKUP(Table2[[#This Row],[Lot No]],Inward!F:F,1,FALSE),"Lot Not Matching")</f>
        <v>Lot Not Matching</v>
      </c>
    </row>
    <row r="611" spans="1:15">
      <c r="A611" s="99">
        <v>610</v>
      </c>
      <c r="B611" s="100" t="str">
        <f>IFERROR(VLOOKUP(C611,'Product Master'!B:G,2,),"Enter Data in Product Master")</f>
        <v>Enter Data in Product Master</v>
      </c>
      <c r="C611" s="24"/>
      <c r="D611" s="46"/>
      <c r="F611" s="101" t="str">
        <f>IFERROR(VLOOKUP($C611,'Product Master'!B:G,3,),"-")</f>
        <v>-</v>
      </c>
      <c r="G611" s="46" t="str">
        <f>IFERROR(VLOOKUP($C611,'Product Master'!B:G,4,),"-")</f>
        <v>-</v>
      </c>
      <c r="H611" s="24"/>
      <c r="I611" s="25" t="str">
        <f>IFERROR(VLOOKUP(D611,Inward!F:J,5,),"-")</f>
        <v>-</v>
      </c>
      <c r="O611" s="141" t="str">
        <f>IFERROR(VLOOKUP(Table2[[#This Row],[Lot No]],Inward!F:F,1,FALSE),"Lot Not Matching")</f>
        <v>Lot Not Matching</v>
      </c>
    </row>
    <row r="612" spans="1:15">
      <c r="A612" s="99">
        <v>611</v>
      </c>
      <c r="B612" s="100" t="str">
        <f>IFERROR(VLOOKUP(C612,'Product Master'!B:G,2,),"Enter Data in Product Master")</f>
        <v>Enter Data in Product Master</v>
      </c>
      <c r="C612" s="24"/>
      <c r="D612" s="46"/>
      <c r="F612" s="101" t="str">
        <f>IFERROR(VLOOKUP($C612,'Product Master'!B:G,3,),"-")</f>
        <v>-</v>
      </c>
      <c r="G612" s="46" t="str">
        <f>IFERROR(VLOOKUP($C612,'Product Master'!B:G,4,),"-")</f>
        <v>-</v>
      </c>
      <c r="H612" s="24"/>
      <c r="I612" s="25" t="str">
        <f>IFERROR(VLOOKUP(D612,Inward!F:J,5,),"-")</f>
        <v>-</v>
      </c>
      <c r="O612" s="141" t="str">
        <f>IFERROR(VLOOKUP(Table2[[#This Row],[Lot No]],Inward!F:F,1,FALSE),"Lot Not Matching")</f>
        <v>Lot Not Matching</v>
      </c>
    </row>
    <row r="613" spans="1:15">
      <c r="A613" s="99">
        <v>612</v>
      </c>
      <c r="B613" s="100" t="str">
        <f>IFERROR(VLOOKUP(C613,'Product Master'!B:G,2,),"Enter Data in Product Master")</f>
        <v>Enter Data in Product Master</v>
      </c>
      <c r="C613" s="24"/>
      <c r="D613" s="46"/>
      <c r="F613" s="101" t="str">
        <f>IFERROR(VLOOKUP($C613,'Product Master'!B:G,3,),"-")</f>
        <v>-</v>
      </c>
      <c r="G613" s="46" t="str">
        <f>IFERROR(VLOOKUP($C613,'Product Master'!B:G,4,),"-")</f>
        <v>-</v>
      </c>
      <c r="H613" s="24"/>
      <c r="I613" s="25" t="str">
        <f>IFERROR(VLOOKUP(D613,Inward!F:J,5,),"-")</f>
        <v>-</v>
      </c>
      <c r="O613" s="141" t="str">
        <f>IFERROR(VLOOKUP(Table2[[#This Row],[Lot No]],Inward!F:F,1,FALSE),"Lot Not Matching")</f>
        <v>Lot Not Matching</v>
      </c>
    </row>
    <row r="614" spans="1:15">
      <c r="A614" s="99">
        <v>613</v>
      </c>
      <c r="B614" s="100" t="str">
        <f>IFERROR(VLOOKUP(C614,'Product Master'!B:G,2,),"Enter Data in Product Master")</f>
        <v>Enter Data in Product Master</v>
      </c>
      <c r="C614" s="24"/>
      <c r="D614" s="46"/>
      <c r="F614" s="101" t="str">
        <f>IFERROR(VLOOKUP($C614,'Product Master'!B:G,3,),"-")</f>
        <v>-</v>
      </c>
      <c r="G614" s="46" t="str">
        <f>IFERROR(VLOOKUP($C614,'Product Master'!B:G,4,),"-")</f>
        <v>-</v>
      </c>
      <c r="H614" s="24"/>
      <c r="I614" s="25" t="str">
        <f>IFERROR(VLOOKUP(D614,Inward!F:J,5,),"-")</f>
        <v>-</v>
      </c>
      <c r="O614" s="141" t="str">
        <f>IFERROR(VLOOKUP(Table2[[#This Row],[Lot No]],Inward!F:F,1,FALSE),"Lot Not Matching")</f>
        <v>Lot Not Matching</v>
      </c>
    </row>
    <row r="615" spans="1:15">
      <c r="A615" s="99">
        <v>614</v>
      </c>
      <c r="B615" s="100" t="str">
        <f>IFERROR(VLOOKUP(C615,'Product Master'!B:G,2,),"Enter Data in Product Master")</f>
        <v>Enter Data in Product Master</v>
      </c>
      <c r="C615" s="24"/>
      <c r="D615" s="46"/>
      <c r="F615" s="101" t="str">
        <f>IFERROR(VLOOKUP($C615,'Product Master'!B:G,3,),"-")</f>
        <v>-</v>
      </c>
      <c r="G615" s="46" t="str">
        <f>IFERROR(VLOOKUP($C615,'Product Master'!B:G,4,),"-")</f>
        <v>-</v>
      </c>
      <c r="H615" s="24"/>
      <c r="I615" s="25" t="str">
        <f>IFERROR(VLOOKUP(D615,Inward!F:J,5,),"-")</f>
        <v>-</v>
      </c>
      <c r="O615" s="141" t="str">
        <f>IFERROR(VLOOKUP(Table2[[#This Row],[Lot No]],Inward!F:F,1,FALSE),"Lot Not Matching")</f>
        <v>Lot Not Matching</v>
      </c>
    </row>
    <row r="616" spans="1:15">
      <c r="A616" s="99">
        <v>615</v>
      </c>
      <c r="B616" s="100" t="str">
        <f>IFERROR(VLOOKUP(C616,'Product Master'!B:G,2,),"Enter Data in Product Master")</f>
        <v>Enter Data in Product Master</v>
      </c>
      <c r="C616" s="24"/>
      <c r="D616" s="46"/>
      <c r="F616" s="101" t="str">
        <f>IFERROR(VLOOKUP($C616,'Product Master'!B:G,3,),"-")</f>
        <v>-</v>
      </c>
      <c r="G616" s="46" t="str">
        <f>IFERROR(VLOOKUP($C616,'Product Master'!B:G,4,),"-")</f>
        <v>-</v>
      </c>
      <c r="H616" s="24"/>
      <c r="I616" s="25" t="str">
        <f>IFERROR(VLOOKUP(D616,Inward!F:J,5,),"-")</f>
        <v>-</v>
      </c>
      <c r="O616" s="141" t="str">
        <f>IFERROR(VLOOKUP(Table2[[#This Row],[Lot No]],Inward!F:F,1,FALSE),"Lot Not Matching")</f>
        <v>Lot Not Matching</v>
      </c>
    </row>
    <row r="617" spans="1:15">
      <c r="A617" s="99">
        <v>616</v>
      </c>
      <c r="B617" s="100" t="str">
        <f>IFERROR(VLOOKUP(C617,'Product Master'!B:G,2,),"Enter Data in Product Master")</f>
        <v>Enter Data in Product Master</v>
      </c>
      <c r="C617" s="24"/>
      <c r="D617" s="46"/>
      <c r="F617" s="101" t="str">
        <f>IFERROR(VLOOKUP($C617,'Product Master'!B:G,3,),"-")</f>
        <v>-</v>
      </c>
      <c r="G617" s="46" t="str">
        <f>IFERROR(VLOOKUP($C617,'Product Master'!B:G,4,),"-")</f>
        <v>-</v>
      </c>
      <c r="H617" s="24"/>
      <c r="I617" s="25" t="str">
        <f>IFERROR(VLOOKUP(D617,Inward!F:J,5,),"-")</f>
        <v>-</v>
      </c>
      <c r="O617" s="141" t="str">
        <f>IFERROR(VLOOKUP(Table2[[#This Row],[Lot No]],Inward!F:F,1,FALSE),"Lot Not Matching")</f>
        <v>Lot Not Matching</v>
      </c>
    </row>
    <row r="618" spans="1:15">
      <c r="A618" s="99">
        <v>617</v>
      </c>
      <c r="B618" s="100" t="str">
        <f>IFERROR(VLOOKUP(C618,'Product Master'!B:G,2,),"Enter Data in Product Master")</f>
        <v>Enter Data in Product Master</v>
      </c>
      <c r="C618" s="24"/>
      <c r="D618" s="46"/>
      <c r="F618" s="101" t="str">
        <f>IFERROR(VLOOKUP($C618,'Product Master'!B:G,3,),"-")</f>
        <v>-</v>
      </c>
      <c r="G618" s="46" t="str">
        <f>IFERROR(VLOOKUP($C618,'Product Master'!B:G,4,),"-")</f>
        <v>-</v>
      </c>
      <c r="H618" s="24"/>
      <c r="I618" s="25" t="str">
        <f>IFERROR(VLOOKUP(D618,Inward!F:J,5,),"-")</f>
        <v>-</v>
      </c>
      <c r="O618" s="141" t="str">
        <f>IFERROR(VLOOKUP(Table2[[#This Row],[Lot No]],Inward!F:F,1,FALSE),"Lot Not Matching")</f>
        <v>Lot Not Matching</v>
      </c>
    </row>
    <row r="619" spans="1:15">
      <c r="A619" s="99">
        <v>618</v>
      </c>
      <c r="B619" s="100" t="str">
        <f>IFERROR(VLOOKUP(C619,'Product Master'!B:G,2,),"Enter Data in Product Master")</f>
        <v>Enter Data in Product Master</v>
      </c>
      <c r="C619" s="24"/>
      <c r="D619" s="46"/>
      <c r="F619" s="101" t="str">
        <f>IFERROR(VLOOKUP($C619,'Product Master'!B:G,3,),"-")</f>
        <v>-</v>
      </c>
      <c r="G619" s="46" t="str">
        <f>IFERROR(VLOOKUP($C619,'Product Master'!B:G,4,),"-")</f>
        <v>-</v>
      </c>
      <c r="H619" s="24"/>
      <c r="I619" s="25" t="str">
        <f>IFERROR(VLOOKUP(D619,Inward!F:J,5,),"-")</f>
        <v>-</v>
      </c>
      <c r="O619" s="141" t="str">
        <f>IFERROR(VLOOKUP(Table2[[#This Row],[Lot No]],Inward!F:F,1,FALSE),"Lot Not Matching")</f>
        <v>Lot Not Matching</v>
      </c>
    </row>
    <row r="620" spans="1:15">
      <c r="A620" s="99">
        <v>619</v>
      </c>
      <c r="B620" s="100" t="str">
        <f>IFERROR(VLOOKUP(C620,'Product Master'!B:G,2,),"Enter Data in Product Master")</f>
        <v>Enter Data in Product Master</v>
      </c>
      <c r="C620" s="24"/>
      <c r="D620" s="46"/>
      <c r="F620" s="101" t="str">
        <f>IFERROR(VLOOKUP($C620,'Product Master'!B:G,3,),"-")</f>
        <v>-</v>
      </c>
      <c r="G620" s="46" t="str">
        <f>IFERROR(VLOOKUP($C620,'Product Master'!B:G,4,),"-")</f>
        <v>-</v>
      </c>
      <c r="H620" s="24"/>
      <c r="I620" s="25" t="str">
        <f>IFERROR(VLOOKUP(D620,Inward!F:J,5,),"-")</f>
        <v>-</v>
      </c>
      <c r="O620" s="141" t="str">
        <f>IFERROR(VLOOKUP(Table2[[#This Row],[Lot No]],Inward!F:F,1,FALSE),"Lot Not Matching")</f>
        <v>Lot Not Matching</v>
      </c>
    </row>
    <row r="621" spans="1:15">
      <c r="A621" s="99">
        <v>620</v>
      </c>
      <c r="B621" s="100" t="str">
        <f>IFERROR(VLOOKUP(C621,'Product Master'!B:G,2,),"Enter Data in Product Master")</f>
        <v>Enter Data in Product Master</v>
      </c>
      <c r="C621" s="24"/>
      <c r="D621" s="46"/>
      <c r="F621" s="101" t="str">
        <f>IFERROR(VLOOKUP($C621,'Product Master'!B:G,3,),"-")</f>
        <v>-</v>
      </c>
      <c r="G621" s="46" t="str">
        <f>IFERROR(VLOOKUP($C621,'Product Master'!B:G,4,),"-")</f>
        <v>-</v>
      </c>
      <c r="H621" s="24"/>
      <c r="I621" s="25" t="str">
        <f>IFERROR(VLOOKUP(D621,Inward!F:J,5,),"-")</f>
        <v>-</v>
      </c>
      <c r="O621" s="141" t="str">
        <f>IFERROR(VLOOKUP(Table2[[#This Row],[Lot No]],Inward!F:F,1,FALSE),"Lot Not Matching")</f>
        <v>Lot Not Matching</v>
      </c>
    </row>
    <row r="622" spans="1:15">
      <c r="A622" s="99">
        <v>621</v>
      </c>
      <c r="B622" s="100" t="str">
        <f>IFERROR(VLOOKUP(C622,'Product Master'!B:G,2,),"Enter Data in Product Master")</f>
        <v>Enter Data in Product Master</v>
      </c>
      <c r="C622" s="24"/>
      <c r="D622" s="46"/>
      <c r="F622" s="101" t="str">
        <f>IFERROR(VLOOKUP($C622,'Product Master'!B:G,3,),"-")</f>
        <v>-</v>
      </c>
      <c r="G622" s="46" t="str">
        <f>IFERROR(VLOOKUP($C622,'Product Master'!B:G,4,),"-")</f>
        <v>-</v>
      </c>
      <c r="H622" s="24"/>
      <c r="I622" s="25" t="str">
        <f>IFERROR(VLOOKUP(D622,Inward!F:J,5,),"-")</f>
        <v>-</v>
      </c>
      <c r="O622" s="141" t="str">
        <f>IFERROR(VLOOKUP(Table2[[#This Row],[Lot No]],Inward!F:F,1,FALSE),"Lot Not Matching")</f>
        <v>Lot Not Matching</v>
      </c>
    </row>
    <row r="623" spans="1:15">
      <c r="A623" s="99">
        <v>622</v>
      </c>
      <c r="B623" s="100" t="str">
        <f>IFERROR(VLOOKUP(C623,'Product Master'!B:G,2,),"Enter Data in Product Master")</f>
        <v>Enter Data in Product Master</v>
      </c>
      <c r="C623" s="24"/>
      <c r="D623" s="46"/>
      <c r="F623" s="101" t="str">
        <f>IFERROR(VLOOKUP($C623,'Product Master'!B:G,3,),"-")</f>
        <v>-</v>
      </c>
      <c r="G623" s="46" t="str">
        <f>IFERROR(VLOOKUP($C623,'Product Master'!B:G,4,),"-")</f>
        <v>-</v>
      </c>
      <c r="H623" s="24"/>
      <c r="I623" s="25" t="str">
        <f>IFERROR(VLOOKUP(D623,Inward!F:J,5,),"-")</f>
        <v>-</v>
      </c>
      <c r="O623" s="141" t="str">
        <f>IFERROR(VLOOKUP(Table2[[#This Row],[Lot No]],Inward!F:F,1,FALSE),"Lot Not Matching")</f>
        <v>Lot Not Matching</v>
      </c>
    </row>
    <row r="624" spans="1:15">
      <c r="A624" s="99">
        <v>623</v>
      </c>
      <c r="B624" s="100" t="str">
        <f>IFERROR(VLOOKUP(C624,'Product Master'!B:G,2,),"Enter Data in Product Master")</f>
        <v>Enter Data in Product Master</v>
      </c>
      <c r="C624" s="24"/>
      <c r="D624" s="46"/>
      <c r="F624" s="101" t="str">
        <f>IFERROR(VLOOKUP($C624,'Product Master'!B:G,3,),"-")</f>
        <v>-</v>
      </c>
      <c r="G624" s="46" t="str">
        <f>IFERROR(VLOOKUP($C624,'Product Master'!B:G,4,),"-")</f>
        <v>-</v>
      </c>
      <c r="H624" s="24"/>
      <c r="I624" s="25" t="str">
        <f>IFERROR(VLOOKUP(D624,Inward!F:J,5,),"-")</f>
        <v>-</v>
      </c>
      <c r="O624" s="141" t="str">
        <f>IFERROR(VLOOKUP(Table2[[#This Row],[Lot No]],Inward!F:F,1,FALSE),"Lot Not Matching")</f>
        <v>Lot Not Matching</v>
      </c>
    </row>
    <row r="625" spans="1:15">
      <c r="A625" s="99">
        <v>624</v>
      </c>
      <c r="B625" s="100" t="str">
        <f>IFERROR(VLOOKUP(C625,'Product Master'!B:G,2,),"Enter Data in Product Master")</f>
        <v>Enter Data in Product Master</v>
      </c>
      <c r="C625" s="24"/>
      <c r="D625" s="46"/>
      <c r="F625" s="101" t="str">
        <f>IFERROR(VLOOKUP($C625,'Product Master'!B:G,3,),"-")</f>
        <v>-</v>
      </c>
      <c r="G625" s="46" t="str">
        <f>IFERROR(VLOOKUP($C625,'Product Master'!B:G,4,),"-")</f>
        <v>-</v>
      </c>
      <c r="H625" s="24"/>
      <c r="I625" s="25" t="str">
        <f>IFERROR(VLOOKUP(D625,Inward!F:J,5,),"-")</f>
        <v>-</v>
      </c>
      <c r="O625" s="141" t="str">
        <f>IFERROR(VLOOKUP(Table2[[#This Row],[Lot No]],Inward!F:F,1,FALSE),"Lot Not Matching")</f>
        <v>Lot Not Matching</v>
      </c>
    </row>
    <row r="626" spans="1:15">
      <c r="A626" s="99">
        <v>625</v>
      </c>
      <c r="B626" s="100" t="str">
        <f>IFERROR(VLOOKUP(C626,'Product Master'!B:G,2,),"Enter Data in Product Master")</f>
        <v>Enter Data in Product Master</v>
      </c>
      <c r="C626" s="24"/>
      <c r="D626" s="46"/>
      <c r="F626" s="101" t="str">
        <f>IFERROR(VLOOKUP($C626,'Product Master'!B:G,3,),"-")</f>
        <v>-</v>
      </c>
      <c r="G626" s="46" t="str">
        <f>IFERROR(VLOOKUP($C626,'Product Master'!B:G,4,),"-")</f>
        <v>-</v>
      </c>
      <c r="H626" s="24"/>
      <c r="I626" s="25" t="str">
        <f>IFERROR(VLOOKUP(D626,Inward!F:J,5,),"-")</f>
        <v>-</v>
      </c>
      <c r="O626" s="141" t="str">
        <f>IFERROR(VLOOKUP(Table2[[#This Row],[Lot No]],Inward!F:F,1,FALSE),"Lot Not Matching")</f>
        <v>Lot Not Matching</v>
      </c>
    </row>
    <row r="627" spans="1:15">
      <c r="A627" s="99">
        <v>626</v>
      </c>
      <c r="B627" s="100" t="str">
        <f>IFERROR(VLOOKUP(C627,'Product Master'!B:G,2,),"Enter Data in Product Master")</f>
        <v>Enter Data in Product Master</v>
      </c>
      <c r="C627" s="24"/>
      <c r="D627" s="46"/>
      <c r="F627" s="101" t="str">
        <f>IFERROR(VLOOKUP($C627,'Product Master'!B:G,3,),"-")</f>
        <v>-</v>
      </c>
      <c r="G627" s="46" t="str">
        <f>IFERROR(VLOOKUP($C627,'Product Master'!B:G,4,),"-")</f>
        <v>-</v>
      </c>
      <c r="H627" s="24"/>
      <c r="I627" s="25" t="str">
        <f>IFERROR(VLOOKUP(D627,Inward!F:J,5,),"-")</f>
        <v>-</v>
      </c>
      <c r="O627" s="141" t="str">
        <f>IFERROR(VLOOKUP(Table2[[#This Row],[Lot No]],Inward!F:F,1,FALSE),"Lot Not Matching")</f>
        <v>Lot Not Matching</v>
      </c>
    </row>
    <row r="628" spans="1:15">
      <c r="A628" s="99">
        <v>627</v>
      </c>
      <c r="B628" s="100" t="str">
        <f>IFERROR(VLOOKUP(C628,'Product Master'!B:G,2,),"Enter Data in Product Master")</f>
        <v>Enter Data in Product Master</v>
      </c>
      <c r="C628" s="24"/>
      <c r="D628" s="46"/>
      <c r="F628" s="101" t="str">
        <f>IFERROR(VLOOKUP($C628,'Product Master'!B:G,3,),"-")</f>
        <v>-</v>
      </c>
      <c r="G628" s="46" t="str">
        <f>IFERROR(VLOOKUP($C628,'Product Master'!B:G,4,),"-")</f>
        <v>-</v>
      </c>
      <c r="H628" s="24"/>
      <c r="I628" s="25" t="str">
        <f>IFERROR(VLOOKUP(D628,Inward!F:J,5,),"-")</f>
        <v>-</v>
      </c>
      <c r="O628" s="141" t="str">
        <f>IFERROR(VLOOKUP(Table2[[#This Row],[Lot No]],Inward!F:F,1,FALSE),"Lot Not Matching")</f>
        <v>Lot Not Matching</v>
      </c>
    </row>
    <row r="629" spans="1:15">
      <c r="A629" s="99">
        <v>628</v>
      </c>
      <c r="B629" s="100" t="str">
        <f>IFERROR(VLOOKUP(C629,'Product Master'!B:G,2,),"Enter Data in Product Master")</f>
        <v>Enter Data in Product Master</v>
      </c>
      <c r="C629" s="24"/>
      <c r="D629" s="46"/>
      <c r="F629" s="101" t="str">
        <f>IFERROR(VLOOKUP($C629,'Product Master'!B:G,3,),"-")</f>
        <v>-</v>
      </c>
      <c r="G629" s="46" t="str">
        <f>IFERROR(VLOOKUP($C629,'Product Master'!B:G,4,),"-")</f>
        <v>-</v>
      </c>
      <c r="H629" s="24"/>
      <c r="I629" s="25" t="str">
        <f>IFERROR(VLOOKUP(D629,Inward!F:J,5,),"-")</f>
        <v>-</v>
      </c>
      <c r="O629" s="141" t="str">
        <f>IFERROR(VLOOKUP(Table2[[#This Row],[Lot No]],Inward!F:F,1,FALSE),"Lot Not Matching")</f>
        <v>Lot Not Matching</v>
      </c>
    </row>
    <row r="630" spans="1:15">
      <c r="A630" s="99">
        <v>629</v>
      </c>
      <c r="B630" s="100" t="str">
        <f>IFERROR(VLOOKUP(C630,'Product Master'!B:G,2,),"Enter Data in Product Master")</f>
        <v>Enter Data in Product Master</v>
      </c>
      <c r="C630" s="24"/>
      <c r="D630" s="46"/>
      <c r="F630" s="101" t="str">
        <f>IFERROR(VLOOKUP($C630,'Product Master'!B:G,3,),"-")</f>
        <v>-</v>
      </c>
      <c r="G630" s="46" t="str">
        <f>IFERROR(VLOOKUP($C630,'Product Master'!B:G,4,),"-")</f>
        <v>-</v>
      </c>
      <c r="H630" s="24"/>
      <c r="I630" s="25" t="str">
        <f>IFERROR(VLOOKUP(D630,Inward!F:J,5,),"-")</f>
        <v>-</v>
      </c>
      <c r="O630" s="141" t="str">
        <f>IFERROR(VLOOKUP(Table2[[#This Row],[Lot No]],Inward!F:F,1,FALSE),"Lot Not Matching")</f>
        <v>Lot Not Matching</v>
      </c>
    </row>
    <row r="631" spans="1:15">
      <c r="A631" s="99">
        <v>630</v>
      </c>
      <c r="B631" s="100" t="str">
        <f>IFERROR(VLOOKUP(C631,'Product Master'!B:G,2,),"Enter Data in Product Master")</f>
        <v>Enter Data in Product Master</v>
      </c>
      <c r="C631" s="24"/>
      <c r="D631" s="46"/>
      <c r="F631" s="101" t="str">
        <f>IFERROR(VLOOKUP($C631,'Product Master'!B:G,3,),"-")</f>
        <v>-</v>
      </c>
      <c r="G631" s="46" t="str">
        <f>IFERROR(VLOOKUP($C631,'Product Master'!B:G,4,),"-")</f>
        <v>-</v>
      </c>
      <c r="H631" s="24"/>
      <c r="I631" s="25" t="str">
        <f>IFERROR(VLOOKUP(D631,Inward!F:J,5,),"-")</f>
        <v>-</v>
      </c>
      <c r="O631" s="141" t="str">
        <f>IFERROR(VLOOKUP(Table2[[#This Row],[Lot No]],Inward!F:F,1,FALSE),"Lot Not Matching")</f>
        <v>Lot Not Matching</v>
      </c>
    </row>
    <row r="632" spans="1:15">
      <c r="A632" s="99">
        <v>631</v>
      </c>
      <c r="B632" s="100" t="str">
        <f>IFERROR(VLOOKUP(C632,'Product Master'!B:G,2,),"Enter Data in Product Master")</f>
        <v>Enter Data in Product Master</v>
      </c>
      <c r="C632" s="24"/>
      <c r="D632" s="46"/>
      <c r="F632" s="101" t="str">
        <f>IFERROR(VLOOKUP($C632,'Product Master'!B:G,3,),"-")</f>
        <v>-</v>
      </c>
      <c r="G632" s="46" t="str">
        <f>IFERROR(VLOOKUP($C632,'Product Master'!B:G,4,),"-")</f>
        <v>-</v>
      </c>
      <c r="H632" s="24"/>
      <c r="I632" s="25" t="str">
        <f>IFERROR(VLOOKUP(D632,Inward!F:J,5,),"-")</f>
        <v>-</v>
      </c>
      <c r="O632" s="141" t="str">
        <f>IFERROR(VLOOKUP(Table2[[#This Row],[Lot No]],Inward!F:F,1,FALSE),"Lot Not Matching")</f>
        <v>Lot Not Matching</v>
      </c>
    </row>
    <row r="633" spans="1:15">
      <c r="A633" s="99">
        <v>632</v>
      </c>
      <c r="B633" s="100" t="str">
        <f>IFERROR(VLOOKUP(C633,'Product Master'!B:G,2,),"Enter Data in Product Master")</f>
        <v>Enter Data in Product Master</v>
      </c>
      <c r="C633" s="24"/>
      <c r="D633" s="46"/>
      <c r="F633" s="101" t="str">
        <f>IFERROR(VLOOKUP($C633,'Product Master'!B:G,3,),"-")</f>
        <v>-</v>
      </c>
      <c r="G633" s="46" t="str">
        <f>IFERROR(VLOOKUP($C633,'Product Master'!B:G,4,),"-")</f>
        <v>-</v>
      </c>
      <c r="H633" s="24"/>
      <c r="I633" s="25" t="str">
        <f>IFERROR(VLOOKUP(D633,Inward!F:J,5,),"-")</f>
        <v>-</v>
      </c>
      <c r="O633" s="141" t="str">
        <f>IFERROR(VLOOKUP(Table2[[#This Row],[Lot No]],Inward!F:F,1,FALSE),"Lot Not Matching")</f>
        <v>Lot Not Matching</v>
      </c>
    </row>
    <row r="634" spans="1:15">
      <c r="A634" s="99">
        <v>633</v>
      </c>
      <c r="B634" s="100" t="str">
        <f>IFERROR(VLOOKUP(C634,'Product Master'!B:G,2,),"Enter Data in Product Master")</f>
        <v>Enter Data in Product Master</v>
      </c>
      <c r="C634" s="24"/>
      <c r="D634" s="46"/>
      <c r="F634" s="101" t="str">
        <f>IFERROR(VLOOKUP($C634,'Product Master'!B:G,3,),"-")</f>
        <v>-</v>
      </c>
      <c r="G634" s="46" t="str">
        <f>IFERROR(VLOOKUP($C634,'Product Master'!B:G,4,),"-")</f>
        <v>-</v>
      </c>
      <c r="H634" s="24"/>
      <c r="I634" s="25" t="str">
        <f>IFERROR(VLOOKUP(D634,Inward!F:J,5,),"-")</f>
        <v>-</v>
      </c>
      <c r="O634" s="141" t="str">
        <f>IFERROR(VLOOKUP(Table2[[#This Row],[Lot No]],Inward!F:F,1,FALSE),"Lot Not Matching")</f>
        <v>Lot Not Matching</v>
      </c>
    </row>
    <row r="635" spans="1:15">
      <c r="A635" s="99">
        <v>634</v>
      </c>
      <c r="B635" s="100" t="str">
        <f>IFERROR(VLOOKUP(C635,'Product Master'!B:G,2,),"Enter Data in Product Master")</f>
        <v>Enter Data in Product Master</v>
      </c>
      <c r="C635" s="24"/>
      <c r="D635" s="46"/>
      <c r="F635" s="101" t="str">
        <f>IFERROR(VLOOKUP($C635,'Product Master'!B:G,3,),"-")</f>
        <v>-</v>
      </c>
      <c r="G635" s="46" t="str">
        <f>IFERROR(VLOOKUP($C635,'Product Master'!B:G,4,),"-")</f>
        <v>-</v>
      </c>
      <c r="H635" s="24"/>
      <c r="I635" s="25" t="str">
        <f>IFERROR(VLOOKUP(D635,Inward!F:J,5,),"-")</f>
        <v>-</v>
      </c>
      <c r="O635" s="141" t="str">
        <f>IFERROR(VLOOKUP(Table2[[#This Row],[Lot No]],Inward!F:F,1,FALSE),"Lot Not Matching")</f>
        <v>Lot Not Matching</v>
      </c>
    </row>
    <row r="636" spans="1:15">
      <c r="A636" s="99">
        <v>635</v>
      </c>
      <c r="B636" s="100" t="str">
        <f>IFERROR(VLOOKUP(C636,'Product Master'!B:G,2,),"Enter Data in Product Master")</f>
        <v>Enter Data in Product Master</v>
      </c>
      <c r="C636" s="24"/>
      <c r="D636" s="46"/>
      <c r="F636" s="101" t="str">
        <f>IFERROR(VLOOKUP($C636,'Product Master'!B:G,3,),"-")</f>
        <v>-</v>
      </c>
      <c r="G636" s="46" t="str">
        <f>IFERROR(VLOOKUP($C636,'Product Master'!B:G,4,),"-")</f>
        <v>-</v>
      </c>
      <c r="H636" s="24"/>
      <c r="I636" s="25" t="str">
        <f>IFERROR(VLOOKUP(D636,Inward!F:J,5,),"-")</f>
        <v>-</v>
      </c>
      <c r="O636" s="141" t="str">
        <f>IFERROR(VLOOKUP(Table2[[#This Row],[Lot No]],Inward!F:F,1,FALSE),"Lot Not Matching")</f>
        <v>Lot Not Matching</v>
      </c>
    </row>
    <row r="637" spans="1:15">
      <c r="A637" s="99">
        <v>636</v>
      </c>
      <c r="B637" s="100" t="str">
        <f>IFERROR(VLOOKUP(C637,'Product Master'!B:G,2,),"Enter Data in Product Master")</f>
        <v>Enter Data in Product Master</v>
      </c>
      <c r="C637" s="24"/>
      <c r="D637" s="46"/>
      <c r="F637" s="101" t="str">
        <f>IFERROR(VLOOKUP($C637,'Product Master'!B:G,3,),"-")</f>
        <v>-</v>
      </c>
      <c r="G637" s="46" t="str">
        <f>IFERROR(VLOOKUP($C637,'Product Master'!B:G,4,),"-")</f>
        <v>-</v>
      </c>
      <c r="H637" s="24"/>
      <c r="I637" s="25" t="str">
        <f>IFERROR(VLOOKUP(D637,Inward!F:J,5,),"-")</f>
        <v>-</v>
      </c>
      <c r="O637" s="141" t="str">
        <f>IFERROR(VLOOKUP(Table2[[#This Row],[Lot No]],Inward!F:F,1,FALSE),"Lot Not Matching")</f>
        <v>Lot Not Matching</v>
      </c>
    </row>
    <row r="638" spans="1:15">
      <c r="A638" s="99">
        <v>637</v>
      </c>
      <c r="B638" s="100" t="str">
        <f>IFERROR(VLOOKUP(C638,'Product Master'!B:G,2,),"Enter Data in Product Master")</f>
        <v>Enter Data in Product Master</v>
      </c>
      <c r="C638" s="24"/>
      <c r="D638" s="46"/>
      <c r="F638" s="101" t="str">
        <f>IFERROR(VLOOKUP($C638,'Product Master'!B:G,3,),"-")</f>
        <v>-</v>
      </c>
      <c r="G638" s="46" t="str">
        <f>IFERROR(VLOOKUP($C638,'Product Master'!B:G,4,),"-")</f>
        <v>-</v>
      </c>
      <c r="H638" s="24"/>
      <c r="I638" s="25" t="str">
        <f>IFERROR(VLOOKUP(D638,Inward!F:J,5,),"-")</f>
        <v>-</v>
      </c>
      <c r="O638" s="141" t="str">
        <f>IFERROR(VLOOKUP(Table2[[#This Row],[Lot No]],Inward!F:F,1,FALSE),"Lot Not Matching")</f>
        <v>Lot Not Matching</v>
      </c>
    </row>
    <row r="639" spans="1:15">
      <c r="A639" s="99">
        <v>638</v>
      </c>
      <c r="B639" s="100" t="str">
        <f>IFERROR(VLOOKUP(C639,'Product Master'!B:G,2,),"Enter Data in Product Master")</f>
        <v>Enter Data in Product Master</v>
      </c>
      <c r="C639" s="24"/>
      <c r="D639" s="46"/>
      <c r="F639" s="101" t="str">
        <f>IFERROR(VLOOKUP($C639,'Product Master'!B:G,3,),"-")</f>
        <v>-</v>
      </c>
      <c r="G639" s="46" t="str">
        <f>IFERROR(VLOOKUP($C639,'Product Master'!B:G,4,),"-")</f>
        <v>-</v>
      </c>
      <c r="H639" s="24"/>
      <c r="I639" s="25" t="str">
        <f>IFERROR(VLOOKUP(D639,Inward!F:J,5,),"-")</f>
        <v>-</v>
      </c>
      <c r="O639" s="141" t="str">
        <f>IFERROR(VLOOKUP(Table2[[#This Row],[Lot No]],Inward!F:F,1,FALSE),"Lot Not Matching")</f>
        <v>Lot Not Matching</v>
      </c>
    </row>
    <row r="640" spans="1:15">
      <c r="A640" s="99">
        <v>639</v>
      </c>
      <c r="B640" s="100" t="str">
        <f>IFERROR(VLOOKUP(C640,'Product Master'!B:G,2,),"Enter Data in Product Master")</f>
        <v>Enter Data in Product Master</v>
      </c>
      <c r="C640" s="24"/>
      <c r="D640" s="46"/>
      <c r="F640" s="101" t="str">
        <f>IFERROR(VLOOKUP($C640,'Product Master'!B:G,3,),"-")</f>
        <v>-</v>
      </c>
      <c r="G640" s="46" t="str">
        <f>IFERROR(VLOOKUP($C640,'Product Master'!B:G,4,),"-")</f>
        <v>-</v>
      </c>
      <c r="H640" s="24"/>
      <c r="I640" s="25" t="str">
        <f>IFERROR(VLOOKUP(D640,Inward!F:J,5,),"-")</f>
        <v>-</v>
      </c>
      <c r="O640" s="141" t="str">
        <f>IFERROR(VLOOKUP(Table2[[#This Row],[Lot No]],Inward!F:F,1,FALSE),"Lot Not Matching")</f>
        <v>Lot Not Matching</v>
      </c>
    </row>
    <row r="641" spans="1:15">
      <c r="A641" s="99">
        <v>640</v>
      </c>
      <c r="B641" s="100" t="str">
        <f>IFERROR(VLOOKUP(C641,'Product Master'!B:G,2,),"Enter Data in Product Master")</f>
        <v>Enter Data in Product Master</v>
      </c>
      <c r="C641" s="24"/>
      <c r="D641" s="46"/>
      <c r="F641" s="101" t="str">
        <f>IFERROR(VLOOKUP($C641,'Product Master'!B:G,3,),"-")</f>
        <v>-</v>
      </c>
      <c r="G641" s="46" t="str">
        <f>IFERROR(VLOOKUP($C641,'Product Master'!B:G,4,),"-")</f>
        <v>-</v>
      </c>
      <c r="H641" s="24"/>
      <c r="I641" s="25" t="str">
        <f>IFERROR(VLOOKUP(D641,Inward!F:J,5,),"-")</f>
        <v>-</v>
      </c>
      <c r="O641" s="141" t="str">
        <f>IFERROR(VLOOKUP(Table2[[#This Row],[Lot No]],Inward!F:F,1,FALSE),"Lot Not Matching")</f>
        <v>Lot Not Matching</v>
      </c>
    </row>
    <row r="642" spans="1:15">
      <c r="A642" s="99">
        <v>641</v>
      </c>
      <c r="B642" s="100" t="str">
        <f>IFERROR(VLOOKUP(C642,'Product Master'!B:G,2,),"Enter Data in Product Master")</f>
        <v>Enter Data in Product Master</v>
      </c>
      <c r="C642" s="24"/>
      <c r="D642" s="46"/>
      <c r="F642" s="101" t="str">
        <f>IFERROR(VLOOKUP($C642,'Product Master'!B:G,3,),"-")</f>
        <v>-</v>
      </c>
      <c r="G642" s="46" t="str">
        <f>IFERROR(VLOOKUP($C642,'Product Master'!B:G,4,),"-")</f>
        <v>-</v>
      </c>
      <c r="H642" s="24"/>
      <c r="I642" s="25" t="str">
        <f>IFERROR(VLOOKUP(D642,Inward!F:J,5,),"-")</f>
        <v>-</v>
      </c>
      <c r="O642" s="141" t="str">
        <f>IFERROR(VLOOKUP(Table2[[#This Row],[Lot No]],Inward!F:F,1,FALSE),"Lot Not Matching")</f>
        <v>Lot Not Matching</v>
      </c>
    </row>
    <row r="643" spans="1:15">
      <c r="A643" s="99">
        <v>642</v>
      </c>
      <c r="B643" s="100" t="str">
        <f>IFERROR(VLOOKUP(C643,'Product Master'!B:G,2,),"Enter Data in Product Master")</f>
        <v>Enter Data in Product Master</v>
      </c>
      <c r="C643" s="24"/>
      <c r="D643" s="46"/>
      <c r="F643" s="101" t="str">
        <f>IFERROR(VLOOKUP($C643,'Product Master'!B:G,3,),"-")</f>
        <v>-</v>
      </c>
      <c r="G643" s="46" t="str">
        <f>IFERROR(VLOOKUP($C643,'Product Master'!B:G,4,),"-")</f>
        <v>-</v>
      </c>
      <c r="H643" s="24"/>
      <c r="I643" s="25" t="str">
        <f>IFERROR(VLOOKUP(D643,Inward!F:J,5,),"-")</f>
        <v>-</v>
      </c>
      <c r="O643" s="141" t="str">
        <f>IFERROR(VLOOKUP(Table2[[#This Row],[Lot No]],Inward!F:F,1,FALSE),"Lot Not Matching")</f>
        <v>Lot Not Matching</v>
      </c>
    </row>
    <row r="644" spans="1:15">
      <c r="A644" s="99">
        <v>643</v>
      </c>
      <c r="B644" s="100" t="str">
        <f>IFERROR(VLOOKUP(C644,'Product Master'!B:G,2,),"Enter Data in Product Master")</f>
        <v>Enter Data in Product Master</v>
      </c>
      <c r="C644" s="24"/>
      <c r="D644" s="46"/>
      <c r="F644" s="101" t="str">
        <f>IFERROR(VLOOKUP($C644,'Product Master'!B:G,3,),"-")</f>
        <v>-</v>
      </c>
      <c r="G644" s="46" t="str">
        <f>IFERROR(VLOOKUP($C644,'Product Master'!B:G,4,),"-")</f>
        <v>-</v>
      </c>
      <c r="H644" s="24"/>
      <c r="I644" s="25" t="str">
        <f>IFERROR(VLOOKUP(D644,Inward!F:J,5,),"-")</f>
        <v>-</v>
      </c>
      <c r="O644" s="141" t="str">
        <f>IFERROR(VLOOKUP(Table2[[#This Row],[Lot No]],Inward!F:F,1,FALSE),"Lot Not Matching")</f>
        <v>Lot Not Matching</v>
      </c>
    </row>
    <row r="645" spans="1:15">
      <c r="A645" s="99">
        <v>644</v>
      </c>
      <c r="B645" s="100" t="str">
        <f>IFERROR(VLOOKUP(C645,'Product Master'!B:G,2,),"Enter Data in Product Master")</f>
        <v>Enter Data in Product Master</v>
      </c>
      <c r="C645" s="24"/>
      <c r="D645" s="46"/>
      <c r="F645" s="101" t="str">
        <f>IFERROR(VLOOKUP($C645,'Product Master'!B:G,3,),"-")</f>
        <v>-</v>
      </c>
      <c r="G645" s="46" t="str">
        <f>IFERROR(VLOOKUP($C645,'Product Master'!B:G,4,),"-")</f>
        <v>-</v>
      </c>
      <c r="H645" s="24"/>
      <c r="I645" s="25" t="str">
        <f>IFERROR(VLOOKUP(D645,Inward!F:J,5,),"-")</f>
        <v>-</v>
      </c>
      <c r="O645" s="141" t="str">
        <f>IFERROR(VLOOKUP(Table2[[#This Row],[Lot No]],Inward!F:F,1,FALSE),"Lot Not Matching")</f>
        <v>Lot Not Matching</v>
      </c>
    </row>
    <row r="646" spans="1:15">
      <c r="A646" s="99">
        <v>645</v>
      </c>
      <c r="B646" s="100" t="str">
        <f>IFERROR(VLOOKUP(C646,'Product Master'!B:G,2,),"Enter Data in Product Master")</f>
        <v>Enter Data in Product Master</v>
      </c>
      <c r="C646" s="24"/>
      <c r="D646" s="46"/>
      <c r="F646" s="101" t="str">
        <f>IFERROR(VLOOKUP($C646,'Product Master'!B:G,3,),"-")</f>
        <v>-</v>
      </c>
      <c r="G646" s="46" t="str">
        <f>IFERROR(VLOOKUP($C646,'Product Master'!B:G,4,),"-")</f>
        <v>-</v>
      </c>
      <c r="H646" s="24"/>
      <c r="I646" s="25" t="str">
        <f>IFERROR(VLOOKUP(D646,Inward!F:J,5,),"-")</f>
        <v>-</v>
      </c>
      <c r="O646" s="141" t="str">
        <f>IFERROR(VLOOKUP(Table2[[#This Row],[Lot No]],Inward!F:F,1,FALSE),"Lot Not Matching")</f>
        <v>Lot Not Matching</v>
      </c>
    </row>
    <row r="647" spans="1:15">
      <c r="A647" s="99">
        <v>646</v>
      </c>
      <c r="B647" s="100" t="str">
        <f>IFERROR(VLOOKUP(C647,'Product Master'!B:G,2,),"Enter Data in Product Master")</f>
        <v>Enter Data in Product Master</v>
      </c>
      <c r="C647" s="24"/>
      <c r="D647" s="46"/>
      <c r="F647" s="101" t="str">
        <f>IFERROR(VLOOKUP($C647,'Product Master'!B:G,3,),"-")</f>
        <v>-</v>
      </c>
      <c r="G647" s="46" t="str">
        <f>IFERROR(VLOOKUP($C647,'Product Master'!B:G,4,),"-")</f>
        <v>-</v>
      </c>
      <c r="H647" s="24"/>
      <c r="I647" s="25" t="str">
        <f>IFERROR(VLOOKUP(D647,Inward!F:J,5,),"-")</f>
        <v>-</v>
      </c>
      <c r="O647" s="141" t="str">
        <f>IFERROR(VLOOKUP(Table2[[#This Row],[Lot No]],Inward!F:F,1,FALSE),"Lot Not Matching")</f>
        <v>Lot Not Matching</v>
      </c>
    </row>
    <row r="648" spans="1:15">
      <c r="A648" s="99">
        <v>647</v>
      </c>
      <c r="B648" s="100" t="str">
        <f>IFERROR(VLOOKUP(C648,'Product Master'!B:G,2,),"Enter Data in Product Master")</f>
        <v>Enter Data in Product Master</v>
      </c>
      <c r="C648" s="24"/>
      <c r="D648" s="46"/>
      <c r="F648" s="101" t="str">
        <f>IFERROR(VLOOKUP($C648,'Product Master'!B:G,3,),"-")</f>
        <v>-</v>
      </c>
      <c r="G648" s="46" t="str">
        <f>IFERROR(VLOOKUP($C648,'Product Master'!B:G,4,),"-")</f>
        <v>-</v>
      </c>
      <c r="H648" s="24"/>
      <c r="I648" s="25" t="str">
        <f>IFERROR(VLOOKUP(D648,Inward!F:J,5,),"-")</f>
        <v>-</v>
      </c>
      <c r="O648" s="141" t="str">
        <f>IFERROR(VLOOKUP(Table2[[#This Row],[Lot No]],Inward!F:F,1,FALSE),"Lot Not Matching")</f>
        <v>Lot Not Matching</v>
      </c>
    </row>
    <row r="649" spans="1:15">
      <c r="A649" s="99">
        <v>648</v>
      </c>
      <c r="B649" s="100" t="str">
        <f>IFERROR(VLOOKUP(C649,'Product Master'!B:G,2,),"Enter Data in Product Master")</f>
        <v>Enter Data in Product Master</v>
      </c>
      <c r="C649" s="24"/>
      <c r="D649" s="46"/>
      <c r="F649" s="101" t="str">
        <f>IFERROR(VLOOKUP($C649,'Product Master'!B:G,3,),"-")</f>
        <v>-</v>
      </c>
      <c r="G649" s="46" t="str">
        <f>IFERROR(VLOOKUP($C649,'Product Master'!B:G,4,),"-")</f>
        <v>-</v>
      </c>
      <c r="H649" s="24"/>
      <c r="I649" s="25" t="str">
        <f>IFERROR(VLOOKUP(D649,Inward!F:J,5,),"-")</f>
        <v>-</v>
      </c>
      <c r="O649" s="141" t="str">
        <f>IFERROR(VLOOKUP(Table2[[#This Row],[Lot No]],Inward!F:F,1,FALSE),"Lot Not Matching")</f>
        <v>Lot Not Matching</v>
      </c>
    </row>
    <row r="650" spans="1:15">
      <c r="A650" s="99">
        <v>649</v>
      </c>
      <c r="B650" s="100" t="str">
        <f>IFERROR(VLOOKUP(C650,'Product Master'!B:G,2,),"Enter Data in Product Master")</f>
        <v>Enter Data in Product Master</v>
      </c>
      <c r="C650" s="24"/>
      <c r="D650" s="46"/>
      <c r="F650" s="101" t="str">
        <f>IFERROR(VLOOKUP($C650,'Product Master'!B:G,3,),"-")</f>
        <v>-</v>
      </c>
      <c r="G650" s="46" t="str">
        <f>IFERROR(VLOOKUP($C650,'Product Master'!B:G,4,),"-")</f>
        <v>-</v>
      </c>
      <c r="H650" s="24"/>
      <c r="I650" s="25" t="str">
        <f>IFERROR(VLOOKUP(D650,Inward!F:J,5,),"-")</f>
        <v>-</v>
      </c>
      <c r="O650" s="141" t="str">
        <f>IFERROR(VLOOKUP(Table2[[#This Row],[Lot No]],Inward!F:F,1,FALSE),"Lot Not Matching")</f>
        <v>Lot Not Matching</v>
      </c>
    </row>
    <row r="651" spans="1:15">
      <c r="A651" s="99">
        <v>650</v>
      </c>
      <c r="B651" s="100" t="str">
        <f>IFERROR(VLOOKUP(C651,'Product Master'!B:G,2,),"Enter Data in Product Master")</f>
        <v>Enter Data in Product Master</v>
      </c>
      <c r="C651" s="24"/>
      <c r="D651" s="46"/>
      <c r="F651" s="101" t="str">
        <f>IFERROR(VLOOKUP($C651,'Product Master'!B:G,3,),"-")</f>
        <v>-</v>
      </c>
      <c r="G651" s="46" t="str">
        <f>IFERROR(VLOOKUP($C651,'Product Master'!B:G,4,),"-")</f>
        <v>-</v>
      </c>
      <c r="H651" s="24"/>
      <c r="I651" s="25" t="str">
        <f>IFERROR(VLOOKUP(D651,Inward!F:J,5,),"-")</f>
        <v>-</v>
      </c>
      <c r="O651" s="141" t="str">
        <f>IFERROR(VLOOKUP(Table2[[#This Row],[Lot No]],Inward!F:F,1,FALSE),"Lot Not Matching")</f>
        <v>Lot Not Matching</v>
      </c>
    </row>
    <row r="652" spans="1:15">
      <c r="A652" s="99">
        <v>651</v>
      </c>
      <c r="B652" s="100" t="str">
        <f>IFERROR(VLOOKUP(C652,'Product Master'!B:G,2,),"Enter Data in Product Master")</f>
        <v>Enter Data in Product Master</v>
      </c>
      <c r="C652" s="24"/>
      <c r="D652" s="46"/>
      <c r="F652" s="101" t="str">
        <f>IFERROR(VLOOKUP($C652,'Product Master'!B:G,3,),"-")</f>
        <v>-</v>
      </c>
      <c r="G652" s="46" t="str">
        <f>IFERROR(VLOOKUP($C652,'Product Master'!B:G,4,),"-")</f>
        <v>-</v>
      </c>
      <c r="H652" s="24"/>
      <c r="I652" s="25" t="str">
        <f>IFERROR(VLOOKUP(D652,Inward!F:J,5,),"-")</f>
        <v>-</v>
      </c>
      <c r="O652" s="141" t="str">
        <f>IFERROR(VLOOKUP(Table2[[#This Row],[Lot No]],Inward!F:F,1,FALSE),"Lot Not Matching")</f>
        <v>Lot Not Matching</v>
      </c>
    </row>
    <row r="653" spans="1:15">
      <c r="A653" s="99">
        <v>652</v>
      </c>
      <c r="B653" s="100" t="str">
        <f>IFERROR(VLOOKUP(C653,'Product Master'!B:G,2,),"Enter Data in Product Master")</f>
        <v>Enter Data in Product Master</v>
      </c>
      <c r="C653" s="24"/>
      <c r="D653" s="46"/>
      <c r="F653" s="101" t="str">
        <f>IFERROR(VLOOKUP($C653,'Product Master'!B:G,3,),"-")</f>
        <v>-</v>
      </c>
      <c r="G653" s="46" t="str">
        <f>IFERROR(VLOOKUP($C653,'Product Master'!B:G,4,),"-")</f>
        <v>-</v>
      </c>
      <c r="H653" s="24"/>
      <c r="I653" s="25" t="str">
        <f>IFERROR(VLOOKUP(D653,Inward!F:J,5,),"-")</f>
        <v>-</v>
      </c>
      <c r="O653" s="141" t="str">
        <f>IFERROR(VLOOKUP(Table2[[#This Row],[Lot No]],Inward!F:F,1,FALSE),"Lot Not Matching")</f>
        <v>Lot Not Matching</v>
      </c>
    </row>
    <row r="654" spans="1:15">
      <c r="A654" s="99">
        <v>653</v>
      </c>
      <c r="B654" s="100" t="str">
        <f>IFERROR(VLOOKUP(C654,'Product Master'!B:G,2,),"Enter Data in Product Master")</f>
        <v>Enter Data in Product Master</v>
      </c>
      <c r="C654" s="24"/>
      <c r="D654" s="46"/>
      <c r="F654" s="101" t="str">
        <f>IFERROR(VLOOKUP($C654,'Product Master'!B:G,3,),"-")</f>
        <v>-</v>
      </c>
      <c r="G654" s="46" t="str">
        <f>IFERROR(VLOOKUP($C654,'Product Master'!B:G,4,),"-")</f>
        <v>-</v>
      </c>
      <c r="H654" s="24"/>
      <c r="I654" s="25" t="str">
        <f>IFERROR(VLOOKUP(D654,Inward!F:J,5,),"-")</f>
        <v>-</v>
      </c>
      <c r="O654" s="141" t="str">
        <f>IFERROR(VLOOKUP(Table2[[#This Row],[Lot No]],Inward!F:F,1,FALSE),"Lot Not Matching")</f>
        <v>Lot Not Matching</v>
      </c>
    </row>
    <row r="655" spans="1:15">
      <c r="A655" s="99">
        <v>654</v>
      </c>
      <c r="B655" s="100" t="str">
        <f>IFERROR(VLOOKUP(C655,'Product Master'!B:G,2,),"Enter Data in Product Master")</f>
        <v>Enter Data in Product Master</v>
      </c>
      <c r="C655" s="24"/>
      <c r="D655" s="46"/>
      <c r="F655" s="101" t="str">
        <f>IFERROR(VLOOKUP($C655,'Product Master'!B:G,3,),"-")</f>
        <v>-</v>
      </c>
      <c r="G655" s="46" t="str">
        <f>IFERROR(VLOOKUP($C655,'Product Master'!B:G,4,),"-")</f>
        <v>-</v>
      </c>
      <c r="H655" s="24"/>
      <c r="I655" s="25" t="str">
        <f>IFERROR(VLOOKUP(D655,Inward!F:J,5,),"-")</f>
        <v>-</v>
      </c>
      <c r="O655" s="141" t="str">
        <f>IFERROR(VLOOKUP(Table2[[#This Row],[Lot No]],Inward!F:F,1,FALSE),"Lot Not Matching")</f>
        <v>Lot Not Matching</v>
      </c>
    </row>
    <row r="656" spans="1:15">
      <c r="A656" s="99">
        <v>655</v>
      </c>
      <c r="B656" s="100" t="str">
        <f>IFERROR(VLOOKUP(C656,'Product Master'!B:G,2,),"Enter Data in Product Master")</f>
        <v>Enter Data in Product Master</v>
      </c>
      <c r="C656" s="24"/>
      <c r="D656" s="46"/>
      <c r="F656" s="101" t="str">
        <f>IFERROR(VLOOKUP($C656,'Product Master'!B:G,3,),"-")</f>
        <v>-</v>
      </c>
      <c r="G656" s="46" t="str">
        <f>IFERROR(VLOOKUP($C656,'Product Master'!B:G,4,),"-")</f>
        <v>-</v>
      </c>
      <c r="H656" s="24"/>
      <c r="I656" s="25" t="str">
        <f>IFERROR(VLOOKUP(D656,Inward!F:J,5,),"-")</f>
        <v>-</v>
      </c>
      <c r="O656" s="141" t="str">
        <f>IFERROR(VLOOKUP(Table2[[#This Row],[Lot No]],Inward!F:F,1,FALSE),"Lot Not Matching")</f>
        <v>Lot Not Matching</v>
      </c>
    </row>
    <row r="657" spans="1:15">
      <c r="A657" s="99">
        <v>656</v>
      </c>
      <c r="B657" s="100" t="str">
        <f>IFERROR(VLOOKUP(C657,'Product Master'!B:G,2,),"Enter Data in Product Master")</f>
        <v>Enter Data in Product Master</v>
      </c>
      <c r="C657" s="24"/>
      <c r="D657" s="46"/>
      <c r="F657" s="101" t="str">
        <f>IFERROR(VLOOKUP($C657,'Product Master'!B:G,3,),"-")</f>
        <v>-</v>
      </c>
      <c r="G657" s="46" t="str">
        <f>IFERROR(VLOOKUP($C657,'Product Master'!B:G,4,),"-")</f>
        <v>-</v>
      </c>
      <c r="H657" s="24"/>
      <c r="I657" s="25" t="str">
        <f>IFERROR(VLOOKUP(D657,Inward!F:J,5,),"-")</f>
        <v>-</v>
      </c>
      <c r="O657" s="141" t="str">
        <f>IFERROR(VLOOKUP(Table2[[#This Row],[Lot No]],Inward!F:F,1,FALSE),"Lot Not Matching")</f>
        <v>Lot Not Matching</v>
      </c>
    </row>
    <row r="658" spans="1:15">
      <c r="A658" s="99">
        <v>657</v>
      </c>
      <c r="B658" s="100" t="str">
        <f>IFERROR(VLOOKUP(C658,'Product Master'!B:G,2,),"Enter Data in Product Master")</f>
        <v>Enter Data in Product Master</v>
      </c>
      <c r="C658" s="24"/>
      <c r="D658" s="46"/>
      <c r="F658" s="101" t="str">
        <f>IFERROR(VLOOKUP($C658,'Product Master'!B:G,3,),"-")</f>
        <v>-</v>
      </c>
      <c r="G658" s="46" t="str">
        <f>IFERROR(VLOOKUP($C658,'Product Master'!B:G,4,),"-")</f>
        <v>-</v>
      </c>
      <c r="H658" s="24"/>
      <c r="I658" s="25" t="str">
        <f>IFERROR(VLOOKUP(D658,Inward!F:J,5,),"-")</f>
        <v>-</v>
      </c>
      <c r="O658" s="141" t="str">
        <f>IFERROR(VLOOKUP(Table2[[#This Row],[Lot No]],Inward!F:F,1,FALSE),"Lot Not Matching")</f>
        <v>Lot Not Matching</v>
      </c>
    </row>
    <row r="659" spans="1:15">
      <c r="A659" s="99">
        <v>658</v>
      </c>
      <c r="B659" s="100" t="str">
        <f>IFERROR(VLOOKUP(C659,'Product Master'!B:G,2,),"Enter Data in Product Master")</f>
        <v>Enter Data in Product Master</v>
      </c>
      <c r="C659" s="24"/>
      <c r="D659" s="46"/>
      <c r="F659" s="101" t="str">
        <f>IFERROR(VLOOKUP($C659,'Product Master'!B:G,3,),"-")</f>
        <v>-</v>
      </c>
      <c r="G659" s="46" t="str">
        <f>IFERROR(VLOOKUP($C659,'Product Master'!B:G,4,),"-")</f>
        <v>-</v>
      </c>
      <c r="H659" s="24"/>
      <c r="I659" s="25" t="str">
        <f>IFERROR(VLOOKUP(D659,Inward!F:J,5,),"-")</f>
        <v>-</v>
      </c>
      <c r="O659" s="141" t="str">
        <f>IFERROR(VLOOKUP(Table2[[#This Row],[Lot No]],Inward!F:F,1,FALSE),"Lot Not Matching")</f>
        <v>Lot Not Matching</v>
      </c>
    </row>
    <row r="660" spans="1:15">
      <c r="A660" s="99">
        <v>659</v>
      </c>
      <c r="B660" s="100" t="str">
        <f>IFERROR(VLOOKUP(C660,'Product Master'!B:G,2,),"Enter Data in Product Master")</f>
        <v>Enter Data in Product Master</v>
      </c>
      <c r="C660" s="24"/>
      <c r="D660" s="46"/>
      <c r="F660" s="101" t="str">
        <f>IFERROR(VLOOKUP($C660,'Product Master'!B:G,3,),"-")</f>
        <v>-</v>
      </c>
      <c r="G660" s="46" t="str">
        <f>IFERROR(VLOOKUP($C660,'Product Master'!B:G,4,),"-")</f>
        <v>-</v>
      </c>
      <c r="H660" s="24"/>
      <c r="I660" s="25" t="str">
        <f>IFERROR(VLOOKUP(D660,Inward!F:J,5,),"-")</f>
        <v>-</v>
      </c>
      <c r="O660" s="141" t="str">
        <f>IFERROR(VLOOKUP(Table2[[#This Row],[Lot No]],Inward!F:F,1,FALSE),"Lot Not Matching")</f>
        <v>Lot Not Matching</v>
      </c>
    </row>
    <row r="661" spans="1:15">
      <c r="A661" s="99">
        <v>660</v>
      </c>
      <c r="B661" s="100" t="str">
        <f>IFERROR(VLOOKUP(C661,'Product Master'!B:G,2,),"Enter Data in Product Master")</f>
        <v>Enter Data in Product Master</v>
      </c>
      <c r="C661" s="24"/>
      <c r="D661" s="46"/>
      <c r="F661" s="101" t="str">
        <f>IFERROR(VLOOKUP($C661,'Product Master'!B:G,3,),"-")</f>
        <v>-</v>
      </c>
      <c r="G661" s="46" t="str">
        <f>IFERROR(VLOOKUP($C661,'Product Master'!B:G,4,),"-")</f>
        <v>-</v>
      </c>
      <c r="H661" s="24"/>
      <c r="I661" s="25" t="str">
        <f>IFERROR(VLOOKUP(D661,Inward!F:J,5,),"-")</f>
        <v>-</v>
      </c>
      <c r="O661" s="141" t="str">
        <f>IFERROR(VLOOKUP(Table2[[#This Row],[Lot No]],Inward!F:F,1,FALSE),"Lot Not Matching")</f>
        <v>Lot Not Matching</v>
      </c>
    </row>
    <row r="662" spans="1:15">
      <c r="A662" s="99">
        <v>661</v>
      </c>
      <c r="B662" s="100" t="str">
        <f>IFERROR(VLOOKUP(C662,'Product Master'!B:G,2,),"Enter Data in Product Master")</f>
        <v>Enter Data in Product Master</v>
      </c>
      <c r="C662" s="24"/>
      <c r="D662" s="46"/>
      <c r="F662" s="101" t="str">
        <f>IFERROR(VLOOKUP($C662,'Product Master'!B:G,3,),"-")</f>
        <v>-</v>
      </c>
      <c r="G662" s="46" t="str">
        <f>IFERROR(VLOOKUP($C662,'Product Master'!B:G,4,),"-")</f>
        <v>-</v>
      </c>
      <c r="H662" s="24"/>
      <c r="I662" s="25" t="str">
        <f>IFERROR(VLOOKUP(D662,Inward!F:J,5,),"-")</f>
        <v>-</v>
      </c>
      <c r="O662" s="141" t="str">
        <f>IFERROR(VLOOKUP(Table2[[#This Row],[Lot No]],Inward!F:F,1,FALSE),"Lot Not Matching")</f>
        <v>Lot Not Matching</v>
      </c>
    </row>
    <row r="663" spans="1:15">
      <c r="A663" s="99">
        <v>662</v>
      </c>
      <c r="B663" s="100" t="str">
        <f>IFERROR(VLOOKUP(C663,'Product Master'!B:G,2,),"Enter Data in Product Master")</f>
        <v>Enter Data in Product Master</v>
      </c>
      <c r="C663" s="24"/>
      <c r="D663" s="46"/>
      <c r="F663" s="101" t="str">
        <f>IFERROR(VLOOKUP($C663,'Product Master'!B:G,3,),"-")</f>
        <v>-</v>
      </c>
      <c r="G663" s="46" t="str">
        <f>IFERROR(VLOOKUP($C663,'Product Master'!B:G,4,),"-")</f>
        <v>-</v>
      </c>
      <c r="H663" s="24"/>
      <c r="I663" s="25" t="str">
        <f>IFERROR(VLOOKUP(D663,Inward!F:J,5,),"-")</f>
        <v>-</v>
      </c>
      <c r="O663" s="141" t="str">
        <f>IFERROR(VLOOKUP(Table2[[#This Row],[Lot No]],Inward!F:F,1,FALSE),"Lot Not Matching")</f>
        <v>Lot Not Matching</v>
      </c>
    </row>
    <row r="664" spans="1:15">
      <c r="A664" s="99">
        <v>663</v>
      </c>
      <c r="B664" s="100" t="str">
        <f>IFERROR(VLOOKUP(C664,'Product Master'!B:G,2,),"Enter Data in Product Master")</f>
        <v>Enter Data in Product Master</v>
      </c>
      <c r="C664" s="24"/>
      <c r="D664" s="46"/>
      <c r="F664" s="101" t="str">
        <f>IFERROR(VLOOKUP($C664,'Product Master'!B:G,3,),"-")</f>
        <v>-</v>
      </c>
      <c r="G664" s="46" t="str">
        <f>IFERROR(VLOOKUP($C664,'Product Master'!B:G,4,),"-")</f>
        <v>-</v>
      </c>
      <c r="H664" s="24"/>
      <c r="I664" s="25" t="str">
        <f>IFERROR(VLOOKUP(D664,Inward!F:J,5,),"-")</f>
        <v>-</v>
      </c>
      <c r="O664" s="141" t="str">
        <f>IFERROR(VLOOKUP(Table2[[#This Row],[Lot No]],Inward!F:F,1,FALSE),"Lot Not Matching")</f>
        <v>Lot Not Matching</v>
      </c>
    </row>
    <row r="665" spans="1:15">
      <c r="A665" s="99">
        <v>664</v>
      </c>
      <c r="B665" s="100" t="str">
        <f>IFERROR(VLOOKUP(C665,'Product Master'!B:G,2,),"Enter Data in Product Master")</f>
        <v>Enter Data in Product Master</v>
      </c>
      <c r="C665" s="24"/>
      <c r="D665" s="46"/>
      <c r="F665" s="101" t="str">
        <f>IFERROR(VLOOKUP($C665,'Product Master'!B:G,3,),"-")</f>
        <v>-</v>
      </c>
      <c r="G665" s="46" t="str">
        <f>IFERROR(VLOOKUP($C665,'Product Master'!B:G,4,),"-")</f>
        <v>-</v>
      </c>
      <c r="H665" s="24"/>
      <c r="I665" s="25" t="str">
        <f>IFERROR(VLOOKUP(D665,Inward!F:J,5,),"-")</f>
        <v>-</v>
      </c>
      <c r="O665" s="141" t="str">
        <f>IFERROR(VLOOKUP(Table2[[#This Row],[Lot No]],Inward!F:F,1,FALSE),"Lot Not Matching")</f>
        <v>Lot Not Matching</v>
      </c>
    </row>
    <row r="666" spans="1:15">
      <c r="A666" s="99">
        <v>665</v>
      </c>
      <c r="B666" s="100" t="str">
        <f>IFERROR(VLOOKUP(C666,'Product Master'!B:G,2,),"Enter Data in Product Master")</f>
        <v>Enter Data in Product Master</v>
      </c>
      <c r="C666" s="24"/>
      <c r="D666" s="46"/>
      <c r="F666" s="101" t="str">
        <f>IFERROR(VLOOKUP($C666,'Product Master'!B:G,3,),"-")</f>
        <v>-</v>
      </c>
      <c r="G666" s="46" t="str">
        <f>IFERROR(VLOOKUP($C666,'Product Master'!B:G,4,),"-")</f>
        <v>-</v>
      </c>
      <c r="H666" s="24"/>
      <c r="I666" s="25" t="str">
        <f>IFERROR(VLOOKUP(D666,Inward!F:J,5,),"-")</f>
        <v>-</v>
      </c>
      <c r="O666" s="141" t="str">
        <f>IFERROR(VLOOKUP(Table2[[#This Row],[Lot No]],Inward!F:F,1,FALSE),"Lot Not Matching")</f>
        <v>Lot Not Matching</v>
      </c>
    </row>
    <row r="667" spans="1:15">
      <c r="A667" s="99">
        <v>666</v>
      </c>
      <c r="B667" s="100" t="str">
        <f>IFERROR(VLOOKUP(C667,'Product Master'!B:G,2,),"Enter Data in Product Master")</f>
        <v>Enter Data in Product Master</v>
      </c>
      <c r="C667" s="24"/>
      <c r="D667" s="46"/>
      <c r="F667" s="101" t="str">
        <f>IFERROR(VLOOKUP($C667,'Product Master'!B:G,3,),"-")</f>
        <v>-</v>
      </c>
      <c r="G667" s="46" t="str">
        <f>IFERROR(VLOOKUP($C667,'Product Master'!B:G,4,),"-")</f>
        <v>-</v>
      </c>
      <c r="H667" s="24"/>
      <c r="I667" s="25" t="str">
        <f>IFERROR(VLOOKUP(D667,Inward!F:J,5,),"-")</f>
        <v>-</v>
      </c>
      <c r="O667" s="141" t="str">
        <f>IFERROR(VLOOKUP(Table2[[#This Row],[Lot No]],Inward!F:F,1,FALSE),"Lot Not Matching")</f>
        <v>Lot Not Matching</v>
      </c>
    </row>
    <row r="668" spans="1:15">
      <c r="A668" s="99">
        <v>667</v>
      </c>
      <c r="B668" s="100" t="str">
        <f>IFERROR(VLOOKUP(C668,'Product Master'!B:G,2,),"Enter Data in Product Master")</f>
        <v>Enter Data in Product Master</v>
      </c>
      <c r="C668" s="24"/>
      <c r="D668" s="46"/>
      <c r="F668" s="101" t="str">
        <f>IFERROR(VLOOKUP($C668,'Product Master'!B:G,3,),"-")</f>
        <v>-</v>
      </c>
      <c r="G668" s="46" t="str">
        <f>IFERROR(VLOOKUP($C668,'Product Master'!B:G,4,),"-")</f>
        <v>-</v>
      </c>
      <c r="H668" s="24"/>
      <c r="I668" s="25" t="str">
        <f>IFERROR(VLOOKUP(D668,Inward!F:J,5,),"-")</f>
        <v>-</v>
      </c>
      <c r="O668" s="141" t="str">
        <f>IFERROR(VLOOKUP(Table2[[#This Row],[Lot No]],Inward!F:F,1,FALSE),"Lot Not Matching")</f>
        <v>Lot Not Matching</v>
      </c>
    </row>
    <row r="669" spans="1:15">
      <c r="A669" s="99">
        <v>668</v>
      </c>
      <c r="B669" s="100" t="str">
        <f>IFERROR(VLOOKUP(C669,'Product Master'!B:G,2,),"Enter Data in Product Master")</f>
        <v>Enter Data in Product Master</v>
      </c>
      <c r="C669" s="24"/>
      <c r="D669" s="46"/>
      <c r="F669" s="101" t="str">
        <f>IFERROR(VLOOKUP($C669,'Product Master'!B:G,3,),"-")</f>
        <v>-</v>
      </c>
      <c r="G669" s="46" t="str">
        <f>IFERROR(VLOOKUP($C669,'Product Master'!B:G,4,),"-")</f>
        <v>-</v>
      </c>
      <c r="H669" s="24"/>
      <c r="I669" s="25" t="str">
        <f>IFERROR(VLOOKUP(D669,Inward!F:J,5,),"-")</f>
        <v>-</v>
      </c>
      <c r="O669" s="141" t="str">
        <f>IFERROR(VLOOKUP(Table2[[#This Row],[Lot No]],Inward!F:F,1,FALSE),"Lot Not Matching")</f>
        <v>Lot Not Matching</v>
      </c>
    </row>
    <row r="670" spans="1:15">
      <c r="A670" s="99">
        <v>669</v>
      </c>
      <c r="B670" s="100" t="str">
        <f>IFERROR(VLOOKUP(C670,'Product Master'!B:G,2,),"Enter Data in Product Master")</f>
        <v>Enter Data in Product Master</v>
      </c>
      <c r="C670" s="24"/>
      <c r="D670" s="46"/>
      <c r="F670" s="101" t="str">
        <f>IFERROR(VLOOKUP($C670,'Product Master'!B:G,3,),"-")</f>
        <v>-</v>
      </c>
      <c r="G670" s="46" t="str">
        <f>IFERROR(VLOOKUP($C670,'Product Master'!B:G,4,),"-")</f>
        <v>-</v>
      </c>
      <c r="H670" s="24"/>
      <c r="I670" s="25" t="str">
        <f>IFERROR(VLOOKUP(D670,Inward!F:J,5,),"-")</f>
        <v>-</v>
      </c>
      <c r="O670" s="141" t="str">
        <f>IFERROR(VLOOKUP(Table2[[#This Row],[Lot No]],Inward!F:F,1,FALSE),"Lot Not Matching")</f>
        <v>Lot Not Matching</v>
      </c>
    </row>
    <row r="671" spans="1:15">
      <c r="A671" s="99">
        <v>670</v>
      </c>
      <c r="B671" s="100" t="str">
        <f>IFERROR(VLOOKUP(C671,'Product Master'!B:G,2,),"Enter Data in Product Master")</f>
        <v>Enter Data in Product Master</v>
      </c>
      <c r="C671" s="24"/>
      <c r="D671" s="46"/>
      <c r="F671" s="101" t="str">
        <f>IFERROR(VLOOKUP($C671,'Product Master'!B:G,3,),"-")</f>
        <v>-</v>
      </c>
      <c r="G671" s="46" t="str">
        <f>IFERROR(VLOOKUP($C671,'Product Master'!B:G,4,),"-")</f>
        <v>-</v>
      </c>
      <c r="H671" s="24"/>
      <c r="I671" s="25" t="str">
        <f>IFERROR(VLOOKUP(D671,Inward!F:J,5,),"-")</f>
        <v>-</v>
      </c>
      <c r="O671" s="141" t="str">
        <f>IFERROR(VLOOKUP(Table2[[#This Row],[Lot No]],Inward!F:F,1,FALSE),"Lot Not Matching")</f>
        <v>Lot Not Matching</v>
      </c>
    </row>
    <row r="672" spans="1:15">
      <c r="A672" s="99">
        <v>671</v>
      </c>
      <c r="B672" s="100" t="str">
        <f>IFERROR(VLOOKUP(C672,'Product Master'!B:G,2,),"Enter Data in Product Master")</f>
        <v>Enter Data in Product Master</v>
      </c>
      <c r="C672" s="24"/>
      <c r="D672" s="46"/>
      <c r="F672" s="101" t="str">
        <f>IFERROR(VLOOKUP($C672,'Product Master'!B:G,3,),"-")</f>
        <v>-</v>
      </c>
      <c r="G672" s="46" t="str">
        <f>IFERROR(VLOOKUP($C672,'Product Master'!B:G,4,),"-")</f>
        <v>-</v>
      </c>
      <c r="H672" s="24"/>
      <c r="I672" s="25" t="str">
        <f>IFERROR(VLOOKUP(D672,Inward!F:J,5,),"-")</f>
        <v>-</v>
      </c>
      <c r="O672" s="141" t="str">
        <f>IFERROR(VLOOKUP(Table2[[#This Row],[Lot No]],Inward!F:F,1,FALSE),"Lot Not Matching")</f>
        <v>Lot Not Matching</v>
      </c>
    </row>
    <row r="673" spans="1:15">
      <c r="A673" s="99">
        <v>672</v>
      </c>
      <c r="B673" s="100" t="str">
        <f>IFERROR(VLOOKUP(C673,'Product Master'!B:G,2,),"Enter Data in Product Master")</f>
        <v>Enter Data in Product Master</v>
      </c>
      <c r="C673" s="24"/>
      <c r="D673" s="46"/>
      <c r="F673" s="101" t="str">
        <f>IFERROR(VLOOKUP($C673,'Product Master'!B:G,3,),"-")</f>
        <v>-</v>
      </c>
      <c r="G673" s="46" t="str">
        <f>IFERROR(VLOOKUP($C673,'Product Master'!B:G,4,),"-")</f>
        <v>-</v>
      </c>
      <c r="H673" s="24"/>
      <c r="I673" s="25" t="str">
        <f>IFERROR(VLOOKUP(D673,Inward!F:J,5,),"-")</f>
        <v>-</v>
      </c>
      <c r="O673" s="141" t="str">
        <f>IFERROR(VLOOKUP(Table2[[#This Row],[Lot No]],Inward!F:F,1,FALSE),"Lot Not Matching")</f>
        <v>Lot Not Matching</v>
      </c>
    </row>
    <row r="674" spans="1:15">
      <c r="A674" s="99">
        <v>673</v>
      </c>
      <c r="B674" s="100" t="str">
        <f>IFERROR(VLOOKUP(C674,'Product Master'!B:G,2,),"Enter Data in Product Master")</f>
        <v>Enter Data in Product Master</v>
      </c>
      <c r="C674" s="24"/>
      <c r="D674" s="46"/>
      <c r="F674" s="101" t="str">
        <f>IFERROR(VLOOKUP($C674,'Product Master'!B:G,3,),"-")</f>
        <v>-</v>
      </c>
      <c r="G674" s="46" t="str">
        <f>IFERROR(VLOOKUP($C674,'Product Master'!B:G,4,),"-")</f>
        <v>-</v>
      </c>
      <c r="H674" s="24"/>
      <c r="I674" s="25" t="str">
        <f>IFERROR(VLOOKUP(D674,Inward!F:J,5,),"-")</f>
        <v>-</v>
      </c>
      <c r="O674" s="141" t="str">
        <f>IFERROR(VLOOKUP(Table2[[#This Row],[Lot No]],Inward!F:F,1,FALSE),"Lot Not Matching")</f>
        <v>Lot Not Matching</v>
      </c>
    </row>
    <row r="675" spans="1:15">
      <c r="A675" s="99">
        <v>674</v>
      </c>
      <c r="B675" s="100" t="str">
        <f>IFERROR(VLOOKUP(C675,'Product Master'!B:G,2,),"Enter Data in Product Master")</f>
        <v>Enter Data in Product Master</v>
      </c>
      <c r="C675" s="24"/>
      <c r="D675" s="46"/>
      <c r="F675" s="101" t="str">
        <f>IFERROR(VLOOKUP($C675,'Product Master'!B:G,3,),"-")</f>
        <v>-</v>
      </c>
      <c r="G675" s="46" t="str">
        <f>IFERROR(VLOOKUP($C675,'Product Master'!B:G,4,),"-")</f>
        <v>-</v>
      </c>
      <c r="H675" s="24"/>
      <c r="I675" s="25" t="str">
        <f>IFERROR(VLOOKUP(D675,Inward!F:J,5,),"-")</f>
        <v>-</v>
      </c>
      <c r="O675" s="141" t="str">
        <f>IFERROR(VLOOKUP(Table2[[#This Row],[Lot No]],Inward!F:F,1,FALSE),"Lot Not Matching")</f>
        <v>Lot Not Matching</v>
      </c>
    </row>
    <row r="676" spans="1:15">
      <c r="A676" s="99">
        <v>675</v>
      </c>
      <c r="B676" s="100" t="str">
        <f>IFERROR(VLOOKUP(C676,'Product Master'!B:G,2,),"Enter Data in Product Master")</f>
        <v>Enter Data in Product Master</v>
      </c>
      <c r="C676" s="24"/>
      <c r="D676" s="46"/>
      <c r="F676" s="101" t="str">
        <f>IFERROR(VLOOKUP($C676,'Product Master'!B:G,3,),"-")</f>
        <v>-</v>
      </c>
      <c r="G676" s="46" t="str">
        <f>IFERROR(VLOOKUP($C676,'Product Master'!B:G,4,),"-")</f>
        <v>-</v>
      </c>
      <c r="H676" s="24"/>
      <c r="I676" s="25" t="str">
        <f>IFERROR(VLOOKUP(D676,Inward!F:J,5,),"-")</f>
        <v>-</v>
      </c>
      <c r="O676" s="141" t="str">
        <f>IFERROR(VLOOKUP(Table2[[#This Row],[Lot No]],Inward!F:F,1,FALSE),"Lot Not Matching")</f>
        <v>Lot Not Matching</v>
      </c>
    </row>
    <row r="677" spans="1:15">
      <c r="A677" s="99">
        <v>676</v>
      </c>
      <c r="B677" s="100" t="str">
        <f>IFERROR(VLOOKUP(C677,'Product Master'!B:G,2,),"Enter Data in Product Master")</f>
        <v>Enter Data in Product Master</v>
      </c>
      <c r="C677" s="24"/>
      <c r="D677" s="46"/>
      <c r="F677" s="101" t="str">
        <f>IFERROR(VLOOKUP($C677,'Product Master'!B:G,3,),"-")</f>
        <v>-</v>
      </c>
      <c r="G677" s="46" t="str">
        <f>IFERROR(VLOOKUP($C677,'Product Master'!B:G,4,),"-")</f>
        <v>-</v>
      </c>
      <c r="H677" s="24"/>
      <c r="I677" s="25" t="str">
        <f>IFERROR(VLOOKUP(D677,Inward!F:J,5,),"-")</f>
        <v>-</v>
      </c>
      <c r="O677" s="141" t="str">
        <f>IFERROR(VLOOKUP(Table2[[#This Row],[Lot No]],Inward!F:F,1,FALSE),"Lot Not Matching")</f>
        <v>Lot Not Matching</v>
      </c>
    </row>
    <row r="678" spans="1:15">
      <c r="A678" s="99">
        <v>677</v>
      </c>
      <c r="B678" s="100" t="str">
        <f>IFERROR(VLOOKUP(C678,'Product Master'!B:G,2,),"Enter Data in Product Master")</f>
        <v>Enter Data in Product Master</v>
      </c>
      <c r="C678" s="24"/>
      <c r="D678" s="46"/>
      <c r="F678" s="101" t="str">
        <f>IFERROR(VLOOKUP($C678,'Product Master'!B:G,3,),"-")</f>
        <v>-</v>
      </c>
      <c r="G678" s="46" t="str">
        <f>IFERROR(VLOOKUP($C678,'Product Master'!B:G,4,),"-")</f>
        <v>-</v>
      </c>
      <c r="H678" s="24"/>
      <c r="I678" s="25" t="str">
        <f>IFERROR(VLOOKUP(D678,Inward!F:J,5,),"-")</f>
        <v>-</v>
      </c>
      <c r="O678" s="141" t="str">
        <f>IFERROR(VLOOKUP(Table2[[#This Row],[Lot No]],Inward!F:F,1,FALSE),"Lot Not Matching")</f>
        <v>Lot Not Matching</v>
      </c>
    </row>
    <row r="679" spans="1:15">
      <c r="A679" s="99">
        <v>678</v>
      </c>
      <c r="B679" s="100" t="str">
        <f>IFERROR(VLOOKUP(C679,'Product Master'!B:G,2,),"Enter Data in Product Master")</f>
        <v>Enter Data in Product Master</v>
      </c>
      <c r="C679" s="24"/>
      <c r="D679" s="46"/>
      <c r="F679" s="101" t="str">
        <f>IFERROR(VLOOKUP($C679,'Product Master'!B:G,3,),"-")</f>
        <v>-</v>
      </c>
      <c r="G679" s="46" t="str">
        <f>IFERROR(VLOOKUP($C679,'Product Master'!B:G,4,),"-")</f>
        <v>-</v>
      </c>
      <c r="H679" s="24"/>
      <c r="I679" s="25" t="str">
        <f>IFERROR(VLOOKUP(D679,Inward!F:J,5,),"-")</f>
        <v>-</v>
      </c>
      <c r="O679" s="141" t="str">
        <f>IFERROR(VLOOKUP(Table2[[#This Row],[Lot No]],Inward!F:F,1,FALSE),"Lot Not Matching")</f>
        <v>Lot Not Matching</v>
      </c>
    </row>
    <row r="680" spans="1:15">
      <c r="A680" s="99">
        <v>679</v>
      </c>
      <c r="B680" s="100" t="str">
        <f>IFERROR(VLOOKUP(C680,'Product Master'!B:G,2,),"Enter Data in Product Master")</f>
        <v>Enter Data in Product Master</v>
      </c>
      <c r="C680" s="24"/>
      <c r="D680" s="46"/>
      <c r="F680" s="101" t="str">
        <f>IFERROR(VLOOKUP($C680,'Product Master'!B:G,3,),"-")</f>
        <v>-</v>
      </c>
      <c r="G680" s="46" t="str">
        <f>IFERROR(VLOOKUP($C680,'Product Master'!B:G,4,),"-")</f>
        <v>-</v>
      </c>
      <c r="H680" s="24"/>
      <c r="I680" s="25" t="str">
        <f>IFERROR(VLOOKUP(D680,Inward!F:J,5,),"-")</f>
        <v>-</v>
      </c>
      <c r="O680" s="141" t="str">
        <f>IFERROR(VLOOKUP(Table2[[#This Row],[Lot No]],Inward!F:F,1,FALSE),"Lot Not Matching")</f>
        <v>Lot Not Matching</v>
      </c>
    </row>
    <row r="681" spans="1:15">
      <c r="A681" s="99">
        <v>680</v>
      </c>
      <c r="B681" s="100" t="str">
        <f>IFERROR(VLOOKUP(C681,'Product Master'!B:G,2,),"Enter Data in Product Master")</f>
        <v>Enter Data in Product Master</v>
      </c>
      <c r="C681" s="24"/>
      <c r="D681" s="46"/>
      <c r="F681" s="101" t="str">
        <f>IFERROR(VLOOKUP($C681,'Product Master'!B:G,3,),"-")</f>
        <v>-</v>
      </c>
      <c r="G681" s="46" t="str">
        <f>IFERROR(VLOOKUP($C681,'Product Master'!B:G,4,),"-")</f>
        <v>-</v>
      </c>
      <c r="H681" s="24"/>
      <c r="I681" s="25" t="str">
        <f>IFERROR(VLOOKUP(D681,Inward!F:J,5,),"-")</f>
        <v>-</v>
      </c>
      <c r="O681" s="141" t="str">
        <f>IFERROR(VLOOKUP(Table2[[#This Row],[Lot No]],Inward!F:F,1,FALSE),"Lot Not Matching")</f>
        <v>Lot Not Matching</v>
      </c>
    </row>
    <row r="682" spans="1:15">
      <c r="A682" s="99">
        <v>681</v>
      </c>
      <c r="B682" s="100" t="str">
        <f>IFERROR(VLOOKUP(C682,'Product Master'!B:G,2,),"Enter Data in Product Master")</f>
        <v>Enter Data in Product Master</v>
      </c>
      <c r="C682" s="24"/>
      <c r="D682" s="46"/>
      <c r="F682" s="101" t="str">
        <f>IFERROR(VLOOKUP($C682,'Product Master'!B:G,3,),"-")</f>
        <v>-</v>
      </c>
      <c r="G682" s="46" t="str">
        <f>IFERROR(VLOOKUP($C682,'Product Master'!B:G,4,),"-")</f>
        <v>-</v>
      </c>
      <c r="H682" s="24"/>
      <c r="I682" s="25" t="str">
        <f>IFERROR(VLOOKUP(D682,Inward!F:J,5,),"-")</f>
        <v>-</v>
      </c>
      <c r="O682" s="141" t="str">
        <f>IFERROR(VLOOKUP(Table2[[#This Row],[Lot No]],Inward!F:F,1,FALSE),"Lot Not Matching")</f>
        <v>Lot Not Matching</v>
      </c>
    </row>
    <row r="683" spans="1:15">
      <c r="A683" s="99">
        <v>682</v>
      </c>
      <c r="B683" s="100" t="str">
        <f>IFERROR(VLOOKUP(C683,'Product Master'!B:G,2,),"Enter Data in Product Master")</f>
        <v>Enter Data in Product Master</v>
      </c>
      <c r="C683" s="24"/>
      <c r="D683" s="46"/>
      <c r="F683" s="101" t="str">
        <f>IFERROR(VLOOKUP($C683,'Product Master'!B:G,3,),"-")</f>
        <v>-</v>
      </c>
      <c r="G683" s="46" t="str">
        <f>IFERROR(VLOOKUP($C683,'Product Master'!B:G,4,),"-")</f>
        <v>-</v>
      </c>
      <c r="H683" s="24"/>
      <c r="I683" s="25" t="str">
        <f>IFERROR(VLOOKUP(D683,Inward!F:J,5,),"-")</f>
        <v>-</v>
      </c>
      <c r="O683" s="141" t="str">
        <f>IFERROR(VLOOKUP(Table2[[#This Row],[Lot No]],Inward!F:F,1,FALSE),"Lot Not Matching")</f>
        <v>Lot Not Matching</v>
      </c>
    </row>
    <row r="684" spans="1:15">
      <c r="A684" s="99">
        <v>683</v>
      </c>
      <c r="B684" s="100" t="str">
        <f>IFERROR(VLOOKUP(C684,'Product Master'!B:G,2,),"Enter Data in Product Master")</f>
        <v>Enter Data in Product Master</v>
      </c>
      <c r="C684" s="24"/>
      <c r="D684" s="46"/>
      <c r="F684" s="101" t="str">
        <f>IFERROR(VLOOKUP($C684,'Product Master'!B:G,3,),"-")</f>
        <v>-</v>
      </c>
      <c r="G684" s="46" t="str">
        <f>IFERROR(VLOOKUP($C684,'Product Master'!B:G,4,),"-")</f>
        <v>-</v>
      </c>
      <c r="H684" s="24"/>
      <c r="I684" s="25" t="str">
        <f>IFERROR(VLOOKUP(D684,Inward!F:J,5,),"-")</f>
        <v>-</v>
      </c>
      <c r="O684" s="141" t="str">
        <f>IFERROR(VLOOKUP(Table2[[#This Row],[Lot No]],Inward!F:F,1,FALSE),"Lot Not Matching")</f>
        <v>Lot Not Matching</v>
      </c>
    </row>
    <row r="685" spans="1:15">
      <c r="A685" s="99">
        <v>684</v>
      </c>
      <c r="B685" s="100" t="str">
        <f>IFERROR(VLOOKUP(C685,'Product Master'!B:G,2,),"Enter Data in Product Master")</f>
        <v>Enter Data in Product Master</v>
      </c>
      <c r="C685" s="24"/>
      <c r="D685" s="46"/>
      <c r="F685" s="101" t="str">
        <f>IFERROR(VLOOKUP($C685,'Product Master'!B:G,3,),"-")</f>
        <v>-</v>
      </c>
      <c r="G685" s="46" t="str">
        <f>IFERROR(VLOOKUP($C685,'Product Master'!B:G,4,),"-")</f>
        <v>-</v>
      </c>
      <c r="H685" s="24"/>
      <c r="I685" s="25" t="str">
        <f>IFERROR(VLOOKUP(D685,Inward!F:J,5,),"-")</f>
        <v>-</v>
      </c>
      <c r="O685" s="141" t="str">
        <f>IFERROR(VLOOKUP(Table2[[#This Row],[Lot No]],Inward!F:F,1,FALSE),"Lot Not Matching")</f>
        <v>Lot Not Matching</v>
      </c>
    </row>
    <row r="686" spans="1:15">
      <c r="A686" s="99">
        <v>685</v>
      </c>
      <c r="B686" s="100" t="str">
        <f>IFERROR(VLOOKUP(C686,'Product Master'!B:G,2,),"Enter Data in Product Master")</f>
        <v>Enter Data in Product Master</v>
      </c>
      <c r="C686" s="24"/>
      <c r="D686" s="46"/>
      <c r="F686" s="101" t="str">
        <f>IFERROR(VLOOKUP($C686,'Product Master'!B:G,3,),"-")</f>
        <v>-</v>
      </c>
      <c r="G686" s="46" t="str">
        <f>IFERROR(VLOOKUP($C686,'Product Master'!B:G,4,),"-")</f>
        <v>-</v>
      </c>
      <c r="H686" s="24"/>
      <c r="I686" s="25" t="str">
        <f>IFERROR(VLOOKUP(D686,Inward!F:J,5,),"-")</f>
        <v>-</v>
      </c>
      <c r="O686" s="141" t="str">
        <f>IFERROR(VLOOKUP(Table2[[#This Row],[Lot No]],Inward!F:F,1,FALSE),"Lot Not Matching")</f>
        <v>Lot Not Matching</v>
      </c>
    </row>
    <row r="687" spans="1:15">
      <c r="A687" s="99">
        <v>686</v>
      </c>
      <c r="B687" s="100" t="str">
        <f>IFERROR(VLOOKUP(C687,'Product Master'!B:G,2,),"Enter Data in Product Master")</f>
        <v>Enter Data in Product Master</v>
      </c>
      <c r="C687" s="24"/>
      <c r="D687" s="46"/>
      <c r="F687" s="101" t="str">
        <f>IFERROR(VLOOKUP($C687,'Product Master'!B:G,3,),"-")</f>
        <v>-</v>
      </c>
      <c r="G687" s="46" t="str">
        <f>IFERROR(VLOOKUP($C687,'Product Master'!B:G,4,),"-")</f>
        <v>-</v>
      </c>
      <c r="H687" s="24"/>
      <c r="I687" s="25" t="str">
        <f>IFERROR(VLOOKUP(D687,Inward!F:J,5,),"-")</f>
        <v>-</v>
      </c>
      <c r="O687" s="141" t="str">
        <f>IFERROR(VLOOKUP(Table2[[#This Row],[Lot No]],Inward!F:F,1,FALSE),"Lot Not Matching")</f>
        <v>Lot Not Matching</v>
      </c>
    </row>
    <row r="688" spans="1:15">
      <c r="A688" s="99">
        <v>687</v>
      </c>
      <c r="B688" s="100" t="str">
        <f>IFERROR(VLOOKUP(C688,'Product Master'!B:G,2,),"Enter Data in Product Master")</f>
        <v>Enter Data in Product Master</v>
      </c>
      <c r="C688" s="24"/>
      <c r="D688" s="46"/>
      <c r="F688" s="101" t="str">
        <f>IFERROR(VLOOKUP($C688,'Product Master'!B:G,3,),"-")</f>
        <v>-</v>
      </c>
      <c r="G688" s="46" t="str">
        <f>IFERROR(VLOOKUP($C688,'Product Master'!B:G,4,),"-")</f>
        <v>-</v>
      </c>
      <c r="H688" s="24"/>
      <c r="I688" s="25" t="str">
        <f>IFERROR(VLOOKUP(D688,Inward!F:J,5,),"-")</f>
        <v>-</v>
      </c>
      <c r="O688" s="141" t="str">
        <f>IFERROR(VLOOKUP(Table2[[#This Row],[Lot No]],Inward!F:F,1,FALSE),"Lot Not Matching")</f>
        <v>Lot Not Matching</v>
      </c>
    </row>
    <row r="689" spans="1:15">
      <c r="A689" s="99">
        <v>688</v>
      </c>
      <c r="B689" s="100" t="str">
        <f>IFERROR(VLOOKUP(C689,'Product Master'!B:G,2,),"Enter Data in Product Master")</f>
        <v>Enter Data in Product Master</v>
      </c>
      <c r="C689" s="24"/>
      <c r="D689" s="46"/>
      <c r="F689" s="101" t="str">
        <f>IFERROR(VLOOKUP($C689,'Product Master'!B:G,3,),"-")</f>
        <v>-</v>
      </c>
      <c r="G689" s="46" t="str">
        <f>IFERROR(VLOOKUP($C689,'Product Master'!B:G,4,),"-")</f>
        <v>-</v>
      </c>
      <c r="H689" s="24"/>
      <c r="I689" s="25" t="str">
        <f>IFERROR(VLOOKUP(D689,Inward!F:J,5,),"-")</f>
        <v>-</v>
      </c>
      <c r="O689" s="141" t="str">
        <f>IFERROR(VLOOKUP(Table2[[#This Row],[Lot No]],Inward!F:F,1,FALSE),"Lot Not Matching")</f>
        <v>Lot Not Matching</v>
      </c>
    </row>
    <row r="690" spans="1:15">
      <c r="A690" s="99">
        <v>689</v>
      </c>
      <c r="B690" s="100" t="str">
        <f>IFERROR(VLOOKUP(C690,'Product Master'!B:G,2,),"Enter Data in Product Master")</f>
        <v>Enter Data in Product Master</v>
      </c>
      <c r="C690" s="24"/>
      <c r="D690" s="46"/>
      <c r="F690" s="101" t="str">
        <f>IFERROR(VLOOKUP($C690,'Product Master'!B:G,3,),"-")</f>
        <v>-</v>
      </c>
      <c r="G690" s="46" t="str">
        <f>IFERROR(VLOOKUP($C690,'Product Master'!B:G,4,),"-")</f>
        <v>-</v>
      </c>
      <c r="H690" s="24"/>
      <c r="I690" s="25" t="str">
        <f>IFERROR(VLOOKUP(D690,Inward!F:J,5,),"-")</f>
        <v>-</v>
      </c>
      <c r="O690" s="141" t="str">
        <f>IFERROR(VLOOKUP(Table2[[#This Row],[Lot No]],Inward!F:F,1,FALSE),"Lot Not Matching")</f>
        <v>Lot Not Matching</v>
      </c>
    </row>
    <row r="691" spans="1:15">
      <c r="A691" s="99">
        <v>690</v>
      </c>
      <c r="B691" s="100" t="str">
        <f>IFERROR(VLOOKUP(C691,'Product Master'!B:G,2,),"Enter Data in Product Master")</f>
        <v>Enter Data in Product Master</v>
      </c>
      <c r="C691" s="24"/>
      <c r="D691" s="46"/>
      <c r="F691" s="101" t="str">
        <f>IFERROR(VLOOKUP($C691,'Product Master'!B:G,3,),"-")</f>
        <v>-</v>
      </c>
      <c r="G691" s="46" t="str">
        <f>IFERROR(VLOOKUP($C691,'Product Master'!B:G,4,),"-")</f>
        <v>-</v>
      </c>
      <c r="H691" s="24"/>
      <c r="I691" s="25" t="str">
        <f>IFERROR(VLOOKUP(D691,Inward!F:J,5,),"-")</f>
        <v>-</v>
      </c>
      <c r="O691" s="141" t="str">
        <f>IFERROR(VLOOKUP(Table2[[#This Row],[Lot No]],Inward!F:F,1,FALSE),"Lot Not Matching")</f>
        <v>Lot Not Matching</v>
      </c>
    </row>
    <row r="692" spans="1:15">
      <c r="A692" s="99">
        <v>691</v>
      </c>
      <c r="B692" s="100" t="str">
        <f>IFERROR(VLOOKUP(C692,'Product Master'!B:G,2,),"Enter Data in Product Master")</f>
        <v>Enter Data in Product Master</v>
      </c>
      <c r="C692" s="24"/>
      <c r="D692" s="46"/>
      <c r="F692" s="101" t="str">
        <f>IFERROR(VLOOKUP($C692,'Product Master'!B:G,3,),"-")</f>
        <v>-</v>
      </c>
      <c r="G692" s="46" t="str">
        <f>IFERROR(VLOOKUP($C692,'Product Master'!B:G,4,),"-")</f>
        <v>-</v>
      </c>
      <c r="H692" s="24"/>
      <c r="I692" s="25" t="str">
        <f>IFERROR(VLOOKUP(D692,Inward!F:J,5,),"-")</f>
        <v>-</v>
      </c>
      <c r="O692" s="141" t="str">
        <f>IFERROR(VLOOKUP(Table2[[#This Row],[Lot No]],Inward!F:F,1,FALSE),"Lot Not Matching")</f>
        <v>Lot Not Matching</v>
      </c>
    </row>
    <row r="693" spans="1:15">
      <c r="A693" s="99">
        <v>692</v>
      </c>
      <c r="B693" s="100" t="str">
        <f>IFERROR(VLOOKUP(C693,'Product Master'!B:G,2,),"Enter Data in Product Master")</f>
        <v>Enter Data in Product Master</v>
      </c>
      <c r="C693" s="24"/>
      <c r="D693" s="46"/>
      <c r="F693" s="101" t="str">
        <f>IFERROR(VLOOKUP($C693,'Product Master'!B:G,3,),"-")</f>
        <v>-</v>
      </c>
      <c r="G693" s="46" t="str">
        <f>IFERROR(VLOOKUP($C693,'Product Master'!B:G,4,),"-")</f>
        <v>-</v>
      </c>
      <c r="H693" s="24"/>
      <c r="I693" s="25" t="str">
        <f>IFERROR(VLOOKUP(D693,Inward!F:J,5,),"-")</f>
        <v>-</v>
      </c>
      <c r="O693" s="141" t="str">
        <f>IFERROR(VLOOKUP(Table2[[#This Row],[Lot No]],Inward!F:F,1,FALSE),"Lot Not Matching")</f>
        <v>Lot Not Matching</v>
      </c>
    </row>
    <row r="694" spans="1:15">
      <c r="A694" s="99">
        <v>693</v>
      </c>
      <c r="B694" s="100" t="str">
        <f>IFERROR(VLOOKUP(C694,'Product Master'!B:G,2,),"Enter Data in Product Master")</f>
        <v>Enter Data in Product Master</v>
      </c>
      <c r="C694" s="24"/>
      <c r="D694" s="46"/>
      <c r="F694" s="101" t="str">
        <f>IFERROR(VLOOKUP($C694,'Product Master'!B:G,3,),"-")</f>
        <v>-</v>
      </c>
      <c r="G694" s="46" t="str">
        <f>IFERROR(VLOOKUP($C694,'Product Master'!B:G,4,),"-")</f>
        <v>-</v>
      </c>
      <c r="H694" s="24"/>
      <c r="I694" s="25" t="str">
        <f>IFERROR(VLOOKUP(D694,Inward!F:J,5,),"-")</f>
        <v>-</v>
      </c>
      <c r="O694" s="141" t="str">
        <f>IFERROR(VLOOKUP(Table2[[#This Row],[Lot No]],Inward!F:F,1,FALSE),"Lot Not Matching")</f>
        <v>Lot Not Matching</v>
      </c>
    </row>
    <row r="695" spans="1:15">
      <c r="A695" s="99">
        <v>694</v>
      </c>
      <c r="B695" s="100" t="str">
        <f>IFERROR(VLOOKUP(C695,'Product Master'!B:G,2,),"Enter Data in Product Master")</f>
        <v>Enter Data in Product Master</v>
      </c>
      <c r="C695" s="24"/>
      <c r="D695" s="46"/>
      <c r="F695" s="101" t="str">
        <f>IFERROR(VLOOKUP($C695,'Product Master'!B:G,3,),"-")</f>
        <v>-</v>
      </c>
      <c r="G695" s="46" t="str">
        <f>IFERROR(VLOOKUP($C695,'Product Master'!B:G,4,),"-")</f>
        <v>-</v>
      </c>
      <c r="H695" s="24"/>
      <c r="I695" s="25" t="str">
        <f>IFERROR(VLOOKUP(D695,Inward!F:J,5,),"-")</f>
        <v>-</v>
      </c>
      <c r="O695" s="141" t="str">
        <f>IFERROR(VLOOKUP(Table2[[#This Row],[Lot No]],Inward!F:F,1,FALSE),"Lot Not Matching")</f>
        <v>Lot Not Matching</v>
      </c>
    </row>
    <row r="696" spans="1:15">
      <c r="A696" s="99">
        <v>695</v>
      </c>
      <c r="B696" s="100" t="str">
        <f>IFERROR(VLOOKUP(C696,'Product Master'!B:G,2,),"Enter Data in Product Master")</f>
        <v>Enter Data in Product Master</v>
      </c>
      <c r="C696" s="24"/>
      <c r="D696" s="46"/>
      <c r="F696" s="101" t="str">
        <f>IFERROR(VLOOKUP($C696,'Product Master'!B:G,3,),"-")</f>
        <v>-</v>
      </c>
      <c r="G696" s="46" t="str">
        <f>IFERROR(VLOOKUP($C696,'Product Master'!B:G,4,),"-")</f>
        <v>-</v>
      </c>
      <c r="H696" s="24"/>
      <c r="I696" s="25" t="str">
        <f>IFERROR(VLOOKUP(D696,Inward!F:J,5,),"-")</f>
        <v>-</v>
      </c>
      <c r="O696" s="141" t="str">
        <f>IFERROR(VLOOKUP(Table2[[#This Row],[Lot No]],Inward!F:F,1,FALSE),"Lot Not Matching")</f>
        <v>Lot Not Matching</v>
      </c>
    </row>
    <row r="697" spans="1:15">
      <c r="A697" s="99">
        <v>696</v>
      </c>
      <c r="B697" s="100" t="str">
        <f>IFERROR(VLOOKUP(C697,'Product Master'!B:G,2,),"Enter Data in Product Master")</f>
        <v>Enter Data in Product Master</v>
      </c>
      <c r="C697" s="24"/>
      <c r="D697" s="46"/>
      <c r="F697" s="101" t="str">
        <f>IFERROR(VLOOKUP($C697,'Product Master'!B:G,3,),"-")</f>
        <v>-</v>
      </c>
      <c r="G697" s="46" t="str">
        <f>IFERROR(VLOOKUP($C697,'Product Master'!B:G,4,),"-")</f>
        <v>-</v>
      </c>
      <c r="H697" s="24"/>
      <c r="I697" s="25" t="str">
        <f>IFERROR(VLOOKUP(D697,Inward!F:J,5,),"-")</f>
        <v>-</v>
      </c>
      <c r="O697" s="141" t="str">
        <f>IFERROR(VLOOKUP(Table2[[#This Row],[Lot No]],Inward!F:F,1,FALSE),"Lot Not Matching")</f>
        <v>Lot Not Matching</v>
      </c>
    </row>
    <row r="698" spans="1:15">
      <c r="A698" s="99">
        <v>697</v>
      </c>
      <c r="B698" s="100" t="str">
        <f>IFERROR(VLOOKUP(C698,'Product Master'!B:G,2,),"Enter Data in Product Master")</f>
        <v>Enter Data in Product Master</v>
      </c>
      <c r="C698" s="24"/>
      <c r="D698" s="46"/>
      <c r="F698" s="101" t="str">
        <f>IFERROR(VLOOKUP($C698,'Product Master'!B:G,3,),"-")</f>
        <v>-</v>
      </c>
      <c r="G698" s="46" t="str">
        <f>IFERROR(VLOOKUP($C698,'Product Master'!B:G,4,),"-")</f>
        <v>-</v>
      </c>
      <c r="H698" s="24"/>
      <c r="I698" s="25" t="str">
        <f>IFERROR(VLOOKUP(D698,Inward!F:J,5,),"-")</f>
        <v>-</v>
      </c>
      <c r="O698" s="141" t="str">
        <f>IFERROR(VLOOKUP(Table2[[#This Row],[Lot No]],Inward!F:F,1,FALSE),"Lot Not Matching")</f>
        <v>Lot Not Matching</v>
      </c>
    </row>
    <row r="699" spans="1:15">
      <c r="A699" s="99">
        <v>698</v>
      </c>
      <c r="B699" s="100" t="str">
        <f>IFERROR(VLOOKUP(C699,'Product Master'!B:G,2,),"Enter Data in Product Master")</f>
        <v>Enter Data in Product Master</v>
      </c>
      <c r="C699" s="24"/>
      <c r="D699" s="46"/>
      <c r="F699" s="101" t="str">
        <f>IFERROR(VLOOKUP($C699,'Product Master'!B:G,3,),"-")</f>
        <v>-</v>
      </c>
      <c r="G699" s="46" t="str">
        <f>IFERROR(VLOOKUP($C699,'Product Master'!B:G,4,),"-")</f>
        <v>-</v>
      </c>
      <c r="H699" s="24"/>
      <c r="I699" s="25" t="str">
        <f>IFERROR(VLOOKUP(D699,Inward!F:J,5,),"-")</f>
        <v>-</v>
      </c>
      <c r="O699" s="141" t="str">
        <f>IFERROR(VLOOKUP(Table2[[#This Row],[Lot No]],Inward!F:F,1,FALSE),"Lot Not Matching")</f>
        <v>Lot Not Matching</v>
      </c>
    </row>
    <row r="700" spans="1:15">
      <c r="A700" s="99">
        <v>699</v>
      </c>
      <c r="B700" s="100" t="str">
        <f>IFERROR(VLOOKUP(C700,'Product Master'!B:G,2,),"Enter Data in Product Master")</f>
        <v>Enter Data in Product Master</v>
      </c>
      <c r="C700" s="24"/>
      <c r="D700" s="46"/>
      <c r="F700" s="101" t="str">
        <f>IFERROR(VLOOKUP($C700,'Product Master'!B:G,3,),"-")</f>
        <v>-</v>
      </c>
      <c r="G700" s="46" t="str">
        <f>IFERROR(VLOOKUP($C700,'Product Master'!B:G,4,),"-")</f>
        <v>-</v>
      </c>
      <c r="H700" s="24"/>
      <c r="I700" s="25" t="str">
        <f>IFERROR(VLOOKUP(D700,Inward!F:J,5,),"-")</f>
        <v>-</v>
      </c>
      <c r="O700" s="141" t="str">
        <f>IFERROR(VLOOKUP(Table2[[#This Row],[Lot No]],Inward!F:F,1,FALSE),"Lot Not Matching")</f>
        <v>Lot Not Matching</v>
      </c>
    </row>
    <row r="701" spans="1:15">
      <c r="A701" s="99">
        <v>700</v>
      </c>
      <c r="B701" s="100" t="str">
        <f>IFERROR(VLOOKUP(C701,'Product Master'!B:G,2,),"Enter Data in Product Master")</f>
        <v>Enter Data in Product Master</v>
      </c>
      <c r="C701" s="24"/>
      <c r="D701" s="46"/>
      <c r="F701" s="101" t="str">
        <f>IFERROR(VLOOKUP($C701,'Product Master'!B:G,3,),"-")</f>
        <v>-</v>
      </c>
      <c r="G701" s="46" t="str">
        <f>IFERROR(VLOOKUP($C701,'Product Master'!B:G,4,),"-")</f>
        <v>-</v>
      </c>
      <c r="H701" s="24"/>
      <c r="I701" s="25" t="str">
        <f>IFERROR(VLOOKUP(D701,Inward!F:J,5,),"-")</f>
        <v>-</v>
      </c>
      <c r="O701" s="141" t="str">
        <f>IFERROR(VLOOKUP(Table2[[#This Row],[Lot No]],Inward!F:F,1,FALSE),"Lot Not Matching")</f>
        <v>Lot Not Matching</v>
      </c>
    </row>
    <row r="702" spans="1:15">
      <c r="A702" s="99">
        <v>701</v>
      </c>
      <c r="B702" s="100" t="str">
        <f>IFERROR(VLOOKUP(C702,'Product Master'!B:G,2,),"Enter Data in Product Master")</f>
        <v>Enter Data in Product Master</v>
      </c>
      <c r="C702" s="24"/>
      <c r="D702" s="46"/>
      <c r="F702" s="101" t="str">
        <f>IFERROR(VLOOKUP($C702,'Product Master'!B:G,3,),"-")</f>
        <v>-</v>
      </c>
      <c r="G702" s="46" t="str">
        <f>IFERROR(VLOOKUP($C702,'Product Master'!B:G,4,),"-")</f>
        <v>-</v>
      </c>
      <c r="H702" s="24"/>
      <c r="I702" s="25" t="str">
        <f>IFERROR(VLOOKUP(D702,Inward!F:J,5,),"-")</f>
        <v>-</v>
      </c>
      <c r="O702" s="141" t="str">
        <f>IFERROR(VLOOKUP(Table2[[#This Row],[Lot No]],Inward!F:F,1,FALSE),"Lot Not Matching")</f>
        <v>Lot Not Matching</v>
      </c>
    </row>
    <row r="703" spans="1:15">
      <c r="A703" s="99">
        <v>702</v>
      </c>
      <c r="B703" s="100" t="str">
        <f>IFERROR(VLOOKUP(C703,'Product Master'!B:G,2,),"Enter Data in Product Master")</f>
        <v>Enter Data in Product Master</v>
      </c>
      <c r="C703" s="24"/>
      <c r="D703" s="46"/>
      <c r="F703" s="101" t="str">
        <f>IFERROR(VLOOKUP($C703,'Product Master'!B:G,3,),"-")</f>
        <v>-</v>
      </c>
      <c r="G703" s="46" t="str">
        <f>IFERROR(VLOOKUP($C703,'Product Master'!B:G,4,),"-")</f>
        <v>-</v>
      </c>
      <c r="H703" s="24"/>
      <c r="I703" s="25" t="str">
        <f>IFERROR(VLOOKUP(D703,Inward!F:J,5,),"-")</f>
        <v>-</v>
      </c>
      <c r="O703" s="141" t="str">
        <f>IFERROR(VLOOKUP(Table2[[#This Row],[Lot No]],Inward!F:F,1,FALSE),"Lot Not Matching")</f>
        <v>Lot Not Matching</v>
      </c>
    </row>
    <row r="704" spans="1:15">
      <c r="A704" s="99">
        <v>703</v>
      </c>
      <c r="B704" s="100" t="str">
        <f>IFERROR(VLOOKUP(C704,'Product Master'!B:G,2,),"Enter Data in Product Master")</f>
        <v>Enter Data in Product Master</v>
      </c>
      <c r="C704" s="24"/>
      <c r="D704" s="46"/>
      <c r="F704" s="101" t="str">
        <f>IFERROR(VLOOKUP($C704,'Product Master'!B:G,3,),"-")</f>
        <v>-</v>
      </c>
      <c r="G704" s="46" t="str">
        <f>IFERROR(VLOOKUP($C704,'Product Master'!B:G,4,),"-")</f>
        <v>-</v>
      </c>
      <c r="H704" s="24"/>
      <c r="I704" s="25" t="str">
        <f>IFERROR(VLOOKUP(D704,Inward!F:J,5,),"-")</f>
        <v>-</v>
      </c>
      <c r="O704" s="141" t="str">
        <f>IFERROR(VLOOKUP(Table2[[#This Row],[Lot No]],Inward!F:F,1,FALSE),"Lot Not Matching")</f>
        <v>Lot Not Matching</v>
      </c>
    </row>
    <row r="705" spans="1:15">
      <c r="A705" s="99">
        <v>704</v>
      </c>
      <c r="B705" s="100" t="str">
        <f>IFERROR(VLOOKUP(C705,'Product Master'!B:G,2,),"Enter Data in Product Master")</f>
        <v>Enter Data in Product Master</v>
      </c>
      <c r="C705" s="24"/>
      <c r="D705" s="46"/>
      <c r="F705" s="101" t="str">
        <f>IFERROR(VLOOKUP($C705,'Product Master'!B:G,3,),"-")</f>
        <v>-</v>
      </c>
      <c r="G705" s="46" t="str">
        <f>IFERROR(VLOOKUP($C705,'Product Master'!B:G,4,),"-")</f>
        <v>-</v>
      </c>
      <c r="H705" s="24"/>
      <c r="I705" s="25" t="str">
        <f>IFERROR(VLOOKUP(D705,Inward!F:J,5,),"-")</f>
        <v>-</v>
      </c>
      <c r="O705" s="141" t="str">
        <f>IFERROR(VLOOKUP(Table2[[#This Row],[Lot No]],Inward!F:F,1,FALSE),"Lot Not Matching")</f>
        <v>Lot Not Matching</v>
      </c>
    </row>
    <row r="706" spans="1:15">
      <c r="A706" s="99">
        <v>705</v>
      </c>
      <c r="B706" s="100" t="str">
        <f>IFERROR(VLOOKUP(C706,'Product Master'!B:G,2,),"Enter Data in Product Master")</f>
        <v>Enter Data in Product Master</v>
      </c>
      <c r="C706" s="24"/>
      <c r="D706" s="46"/>
      <c r="F706" s="101" t="str">
        <f>IFERROR(VLOOKUP($C706,'Product Master'!B:G,3,),"-")</f>
        <v>-</v>
      </c>
      <c r="G706" s="46" t="str">
        <f>IFERROR(VLOOKUP($C706,'Product Master'!B:G,4,),"-")</f>
        <v>-</v>
      </c>
      <c r="H706" s="24"/>
      <c r="I706" s="25" t="str">
        <f>IFERROR(VLOOKUP(D706,Inward!F:J,5,),"-")</f>
        <v>-</v>
      </c>
      <c r="O706" s="141" t="str">
        <f>IFERROR(VLOOKUP(Table2[[#This Row],[Lot No]],Inward!F:F,1,FALSE),"Lot Not Matching")</f>
        <v>Lot Not Matching</v>
      </c>
    </row>
    <row r="707" spans="1:15">
      <c r="A707" s="99">
        <v>706</v>
      </c>
      <c r="B707" s="100" t="str">
        <f>IFERROR(VLOOKUP(C707,'Product Master'!B:G,2,),"Enter Data in Product Master")</f>
        <v>Enter Data in Product Master</v>
      </c>
      <c r="C707" s="24"/>
      <c r="D707" s="46"/>
      <c r="F707" s="101" t="str">
        <f>IFERROR(VLOOKUP($C707,'Product Master'!B:G,3,),"-")</f>
        <v>-</v>
      </c>
      <c r="G707" s="46" t="str">
        <f>IFERROR(VLOOKUP($C707,'Product Master'!B:G,4,),"-")</f>
        <v>-</v>
      </c>
      <c r="H707" s="24"/>
      <c r="I707" s="25" t="str">
        <f>IFERROR(VLOOKUP(D707,Inward!F:J,5,),"-")</f>
        <v>-</v>
      </c>
      <c r="O707" s="141" t="str">
        <f>IFERROR(VLOOKUP(Table2[[#This Row],[Lot No]],Inward!F:F,1,FALSE),"Lot Not Matching")</f>
        <v>Lot Not Matching</v>
      </c>
    </row>
    <row r="708" spans="1:15">
      <c r="A708" s="99">
        <v>707</v>
      </c>
      <c r="B708" s="100" t="str">
        <f>IFERROR(VLOOKUP(C708,'Product Master'!B:G,2,),"Enter Data in Product Master")</f>
        <v>Enter Data in Product Master</v>
      </c>
      <c r="C708" s="24"/>
      <c r="D708" s="46"/>
      <c r="F708" s="101" t="str">
        <f>IFERROR(VLOOKUP($C708,'Product Master'!B:G,3,),"-")</f>
        <v>-</v>
      </c>
      <c r="G708" s="46" t="str">
        <f>IFERROR(VLOOKUP($C708,'Product Master'!B:G,4,),"-")</f>
        <v>-</v>
      </c>
      <c r="H708" s="24"/>
      <c r="I708" s="25" t="str">
        <f>IFERROR(VLOOKUP(D708,Inward!F:J,5,),"-")</f>
        <v>-</v>
      </c>
      <c r="O708" s="141" t="str">
        <f>IFERROR(VLOOKUP(Table2[[#This Row],[Lot No]],Inward!F:F,1,FALSE),"Lot Not Matching")</f>
        <v>Lot Not Matching</v>
      </c>
    </row>
    <row r="709" spans="1:15">
      <c r="A709" s="99">
        <v>708</v>
      </c>
      <c r="B709" s="100" t="str">
        <f>IFERROR(VLOOKUP(C709,'Product Master'!B:G,2,),"Enter Data in Product Master")</f>
        <v>Enter Data in Product Master</v>
      </c>
      <c r="C709" s="24"/>
      <c r="D709" s="46"/>
      <c r="F709" s="101" t="str">
        <f>IFERROR(VLOOKUP($C709,'Product Master'!B:G,3,),"-")</f>
        <v>-</v>
      </c>
      <c r="G709" s="46" t="str">
        <f>IFERROR(VLOOKUP($C709,'Product Master'!B:G,4,),"-")</f>
        <v>-</v>
      </c>
      <c r="H709" s="24"/>
      <c r="I709" s="25" t="str">
        <f>IFERROR(VLOOKUP(D709,Inward!F:J,5,),"-")</f>
        <v>-</v>
      </c>
      <c r="O709" s="141" t="str">
        <f>IFERROR(VLOOKUP(Table2[[#This Row],[Lot No]],Inward!F:F,1,FALSE),"Lot Not Matching")</f>
        <v>Lot Not Matching</v>
      </c>
    </row>
    <row r="710" spans="1:15">
      <c r="A710" s="99">
        <v>709</v>
      </c>
      <c r="B710" s="100" t="str">
        <f>IFERROR(VLOOKUP(C710,'Product Master'!B:G,2,),"Enter Data in Product Master")</f>
        <v>Enter Data in Product Master</v>
      </c>
      <c r="C710" s="24"/>
      <c r="D710" s="46"/>
      <c r="F710" s="101" t="str">
        <f>IFERROR(VLOOKUP($C710,'Product Master'!B:G,3,),"-")</f>
        <v>-</v>
      </c>
      <c r="G710" s="46" t="str">
        <f>IFERROR(VLOOKUP($C710,'Product Master'!B:G,4,),"-")</f>
        <v>-</v>
      </c>
      <c r="H710" s="24"/>
      <c r="I710" s="25" t="str">
        <f>IFERROR(VLOOKUP(D710,Inward!F:J,5,),"-")</f>
        <v>-</v>
      </c>
      <c r="O710" s="141" t="str">
        <f>IFERROR(VLOOKUP(Table2[[#This Row],[Lot No]],Inward!F:F,1,FALSE),"Lot Not Matching")</f>
        <v>Lot Not Matching</v>
      </c>
    </row>
    <row r="711" spans="1:15">
      <c r="A711" s="99">
        <v>710</v>
      </c>
      <c r="B711" s="100" t="str">
        <f>IFERROR(VLOOKUP(C711,'Product Master'!B:G,2,),"Enter Data in Product Master")</f>
        <v>Enter Data in Product Master</v>
      </c>
      <c r="C711" s="24"/>
      <c r="D711" s="46"/>
      <c r="F711" s="101" t="str">
        <f>IFERROR(VLOOKUP($C711,'Product Master'!B:G,3,),"-")</f>
        <v>-</v>
      </c>
      <c r="G711" s="46" t="str">
        <f>IFERROR(VLOOKUP($C711,'Product Master'!B:G,4,),"-")</f>
        <v>-</v>
      </c>
      <c r="H711" s="24"/>
      <c r="I711" s="25" t="str">
        <f>IFERROR(VLOOKUP(D711,Inward!F:J,5,),"-")</f>
        <v>-</v>
      </c>
      <c r="O711" s="141" t="str">
        <f>IFERROR(VLOOKUP(Table2[[#This Row],[Lot No]],Inward!F:F,1,FALSE),"Lot Not Matching")</f>
        <v>Lot Not Matching</v>
      </c>
    </row>
    <row r="712" spans="1:15">
      <c r="A712" s="99">
        <v>711</v>
      </c>
      <c r="B712" s="100" t="str">
        <f>IFERROR(VLOOKUP(C712,'Product Master'!B:G,2,),"Enter Data in Product Master")</f>
        <v>Enter Data in Product Master</v>
      </c>
      <c r="C712" s="24"/>
      <c r="D712" s="46"/>
      <c r="F712" s="101" t="str">
        <f>IFERROR(VLOOKUP($C712,'Product Master'!B:G,3,),"-")</f>
        <v>-</v>
      </c>
      <c r="G712" s="46" t="str">
        <f>IFERROR(VLOOKUP($C712,'Product Master'!B:G,4,),"-")</f>
        <v>-</v>
      </c>
      <c r="H712" s="24"/>
      <c r="I712" s="25" t="str">
        <f>IFERROR(VLOOKUP(D712,Inward!F:J,5,),"-")</f>
        <v>-</v>
      </c>
      <c r="O712" s="141" t="str">
        <f>IFERROR(VLOOKUP(Table2[[#This Row],[Lot No]],Inward!F:F,1,FALSE),"Lot Not Matching")</f>
        <v>Lot Not Matching</v>
      </c>
    </row>
    <row r="713" spans="1:15">
      <c r="A713" s="99">
        <v>712</v>
      </c>
      <c r="B713" s="100" t="str">
        <f>IFERROR(VLOOKUP(C713,'Product Master'!B:G,2,),"Enter Data in Product Master")</f>
        <v>Enter Data in Product Master</v>
      </c>
      <c r="C713" s="24"/>
      <c r="D713" s="46"/>
      <c r="F713" s="101" t="str">
        <f>IFERROR(VLOOKUP($C713,'Product Master'!B:G,3,),"-")</f>
        <v>-</v>
      </c>
      <c r="G713" s="46" t="str">
        <f>IFERROR(VLOOKUP($C713,'Product Master'!B:G,4,),"-")</f>
        <v>-</v>
      </c>
      <c r="H713" s="24"/>
      <c r="I713" s="25" t="str">
        <f>IFERROR(VLOOKUP(D713,Inward!F:J,5,),"-")</f>
        <v>-</v>
      </c>
      <c r="O713" s="141" t="str">
        <f>IFERROR(VLOOKUP(Table2[[#This Row],[Lot No]],Inward!F:F,1,FALSE),"Lot Not Matching")</f>
        <v>Lot Not Matching</v>
      </c>
    </row>
    <row r="714" spans="1:15">
      <c r="A714" s="99">
        <v>713</v>
      </c>
      <c r="B714" s="100" t="str">
        <f>IFERROR(VLOOKUP(C714,'Product Master'!B:G,2,),"Enter Data in Product Master")</f>
        <v>Enter Data in Product Master</v>
      </c>
      <c r="C714" s="24"/>
      <c r="D714" s="46"/>
      <c r="F714" s="101" t="str">
        <f>IFERROR(VLOOKUP($C714,'Product Master'!B:G,3,),"-")</f>
        <v>-</v>
      </c>
      <c r="G714" s="46" t="str">
        <f>IFERROR(VLOOKUP($C714,'Product Master'!B:G,4,),"-")</f>
        <v>-</v>
      </c>
      <c r="H714" s="24"/>
      <c r="I714" s="25" t="str">
        <f>IFERROR(VLOOKUP(D714,Inward!F:J,5,),"-")</f>
        <v>-</v>
      </c>
      <c r="O714" s="141" t="str">
        <f>IFERROR(VLOOKUP(Table2[[#This Row],[Lot No]],Inward!F:F,1,FALSE),"Lot Not Matching")</f>
        <v>Lot Not Matching</v>
      </c>
    </row>
    <row r="715" spans="1:15">
      <c r="A715" s="99">
        <v>714</v>
      </c>
      <c r="B715" s="100" t="str">
        <f>IFERROR(VLOOKUP(C715,'Product Master'!B:G,2,),"Enter Data in Product Master")</f>
        <v>Enter Data in Product Master</v>
      </c>
      <c r="C715" s="24"/>
      <c r="D715" s="46"/>
      <c r="F715" s="101" t="str">
        <f>IFERROR(VLOOKUP($C715,'Product Master'!B:G,3,),"-")</f>
        <v>-</v>
      </c>
      <c r="G715" s="46" t="str">
        <f>IFERROR(VLOOKUP($C715,'Product Master'!B:G,4,),"-")</f>
        <v>-</v>
      </c>
      <c r="H715" s="24"/>
      <c r="I715" s="25" t="str">
        <f>IFERROR(VLOOKUP(D715,Inward!F:J,5,),"-")</f>
        <v>-</v>
      </c>
      <c r="O715" s="141" t="str">
        <f>IFERROR(VLOOKUP(Table2[[#This Row],[Lot No]],Inward!F:F,1,FALSE),"Lot Not Matching")</f>
        <v>Lot Not Matching</v>
      </c>
    </row>
    <row r="716" spans="1:15">
      <c r="A716" s="99">
        <v>715</v>
      </c>
      <c r="B716" s="100" t="str">
        <f>IFERROR(VLOOKUP(C716,'Product Master'!B:G,2,),"Enter Data in Product Master")</f>
        <v>Enter Data in Product Master</v>
      </c>
      <c r="C716" s="24"/>
      <c r="D716" s="46"/>
      <c r="F716" s="101" t="str">
        <f>IFERROR(VLOOKUP($C716,'Product Master'!B:G,3,),"-")</f>
        <v>-</v>
      </c>
      <c r="G716" s="46" t="str">
        <f>IFERROR(VLOOKUP($C716,'Product Master'!B:G,4,),"-")</f>
        <v>-</v>
      </c>
      <c r="H716" s="24"/>
      <c r="I716" s="25" t="str">
        <f>IFERROR(VLOOKUP(D716,Inward!F:J,5,),"-")</f>
        <v>-</v>
      </c>
      <c r="O716" s="141" t="str">
        <f>IFERROR(VLOOKUP(Table2[[#This Row],[Lot No]],Inward!F:F,1,FALSE),"Lot Not Matching")</f>
        <v>Lot Not Matching</v>
      </c>
    </row>
    <row r="717" spans="1:15">
      <c r="A717" s="99">
        <v>716</v>
      </c>
      <c r="B717" s="100" t="str">
        <f>IFERROR(VLOOKUP(C717,'Product Master'!B:G,2,),"Enter Data in Product Master")</f>
        <v>Enter Data in Product Master</v>
      </c>
      <c r="C717" s="24"/>
      <c r="D717" s="46"/>
      <c r="F717" s="101" t="str">
        <f>IFERROR(VLOOKUP($C717,'Product Master'!B:G,3,),"-")</f>
        <v>-</v>
      </c>
      <c r="G717" s="46" t="str">
        <f>IFERROR(VLOOKUP($C717,'Product Master'!B:G,4,),"-")</f>
        <v>-</v>
      </c>
      <c r="H717" s="24"/>
      <c r="I717" s="25" t="str">
        <f>IFERROR(VLOOKUP(D717,Inward!F:J,5,),"-")</f>
        <v>-</v>
      </c>
      <c r="O717" s="141" t="str">
        <f>IFERROR(VLOOKUP(Table2[[#This Row],[Lot No]],Inward!F:F,1,FALSE),"Lot Not Matching")</f>
        <v>Lot Not Matching</v>
      </c>
    </row>
    <row r="718" spans="1:15">
      <c r="A718" s="99">
        <v>717</v>
      </c>
      <c r="B718" s="100" t="str">
        <f>IFERROR(VLOOKUP(C718,'Product Master'!B:G,2,),"Enter Data in Product Master")</f>
        <v>Enter Data in Product Master</v>
      </c>
      <c r="C718" s="24"/>
      <c r="D718" s="46"/>
      <c r="F718" s="101" t="str">
        <f>IFERROR(VLOOKUP($C718,'Product Master'!B:G,3,),"-")</f>
        <v>-</v>
      </c>
      <c r="G718" s="46" t="str">
        <f>IFERROR(VLOOKUP($C718,'Product Master'!B:G,4,),"-")</f>
        <v>-</v>
      </c>
      <c r="H718" s="24"/>
      <c r="I718" s="25" t="str">
        <f>IFERROR(VLOOKUP(D718,Inward!F:J,5,),"-")</f>
        <v>-</v>
      </c>
      <c r="O718" s="141" t="str">
        <f>IFERROR(VLOOKUP(Table2[[#This Row],[Lot No]],Inward!F:F,1,FALSE),"Lot Not Matching")</f>
        <v>Lot Not Matching</v>
      </c>
    </row>
    <row r="719" spans="1:15">
      <c r="A719" s="99">
        <v>718</v>
      </c>
      <c r="B719" s="100" t="str">
        <f>IFERROR(VLOOKUP(C719,'Product Master'!B:G,2,),"Enter Data in Product Master")</f>
        <v>Enter Data in Product Master</v>
      </c>
      <c r="C719" s="24"/>
      <c r="D719" s="46"/>
      <c r="F719" s="101" t="str">
        <f>IFERROR(VLOOKUP($C719,'Product Master'!B:G,3,),"-")</f>
        <v>-</v>
      </c>
      <c r="G719" s="46" t="str">
        <f>IFERROR(VLOOKUP($C719,'Product Master'!B:G,4,),"-")</f>
        <v>-</v>
      </c>
      <c r="H719" s="24"/>
      <c r="I719" s="25" t="str">
        <f>IFERROR(VLOOKUP(D719,Inward!F:J,5,),"-")</f>
        <v>-</v>
      </c>
      <c r="O719" s="141" t="str">
        <f>IFERROR(VLOOKUP(Table2[[#This Row],[Lot No]],Inward!F:F,1,FALSE),"Lot Not Matching")</f>
        <v>Lot Not Matching</v>
      </c>
    </row>
    <row r="720" spans="1:15">
      <c r="A720" s="99">
        <v>719</v>
      </c>
      <c r="B720" s="100" t="str">
        <f>IFERROR(VLOOKUP(C720,'Product Master'!B:G,2,),"Enter Data in Product Master")</f>
        <v>Enter Data in Product Master</v>
      </c>
      <c r="C720" s="24"/>
      <c r="D720" s="46"/>
      <c r="F720" s="101" t="str">
        <f>IFERROR(VLOOKUP($C720,'Product Master'!B:G,3,),"-")</f>
        <v>-</v>
      </c>
      <c r="G720" s="46" t="str">
        <f>IFERROR(VLOOKUP($C720,'Product Master'!B:G,4,),"-")</f>
        <v>-</v>
      </c>
      <c r="H720" s="24"/>
      <c r="I720" s="25" t="str">
        <f>IFERROR(VLOOKUP(D720,Inward!F:J,5,),"-")</f>
        <v>-</v>
      </c>
      <c r="O720" s="141" t="str">
        <f>IFERROR(VLOOKUP(Table2[[#This Row],[Lot No]],Inward!F:F,1,FALSE),"Lot Not Matching")</f>
        <v>Lot Not Matching</v>
      </c>
    </row>
    <row r="721" spans="1:15">
      <c r="A721" s="99">
        <v>720</v>
      </c>
      <c r="B721" s="100" t="str">
        <f>IFERROR(VLOOKUP(C721,'Product Master'!B:G,2,),"Enter Data in Product Master")</f>
        <v>Enter Data in Product Master</v>
      </c>
      <c r="C721" s="24"/>
      <c r="D721" s="46"/>
      <c r="F721" s="101" t="str">
        <f>IFERROR(VLOOKUP($C721,'Product Master'!B:G,3,),"-")</f>
        <v>-</v>
      </c>
      <c r="G721" s="46" t="str">
        <f>IFERROR(VLOOKUP($C721,'Product Master'!B:G,4,),"-")</f>
        <v>-</v>
      </c>
      <c r="H721" s="24"/>
      <c r="I721" s="25" t="str">
        <f>IFERROR(VLOOKUP(D721,Inward!F:J,5,),"-")</f>
        <v>-</v>
      </c>
      <c r="O721" s="141" t="str">
        <f>IFERROR(VLOOKUP(Table2[[#This Row],[Lot No]],Inward!F:F,1,FALSE),"Lot Not Matching")</f>
        <v>Lot Not Matching</v>
      </c>
    </row>
    <row r="722" spans="1:15">
      <c r="A722" s="99">
        <v>721</v>
      </c>
      <c r="B722" s="100" t="str">
        <f>IFERROR(VLOOKUP(C722,'Product Master'!B:G,2,),"Enter Data in Product Master")</f>
        <v>Enter Data in Product Master</v>
      </c>
      <c r="C722" s="24"/>
      <c r="D722" s="46"/>
      <c r="F722" s="101" t="str">
        <f>IFERROR(VLOOKUP($C722,'Product Master'!B:G,3,),"-")</f>
        <v>-</v>
      </c>
      <c r="G722" s="46" t="str">
        <f>IFERROR(VLOOKUP($C722,'Product Master'!B:G,4,),"-")</f>
        <v>-</v>
      </c>
      <c r="H722" s="24"/>
      <c r="I722" s="25" t="str">
        <f>IFERROR(VLOOKUP(D722,Inward!F:J,5,),"-")</f>
        <v>-</v>
      </c>
      <c r="O722" s="141" t="str">
        <f>IFERROR(VLOOKUP(Table2[[#This Row],[Lot No]],Inward!F:F,1,FALSE),"Lot Not Matching")</f>
        <v>Lot Not Matching</v>
      </c>
    </row>
    <row r="723" spans="1:15">
      <c r="A723" s="99">
        <v>722</v>
      </c>
      <c r="B723" s="100" t="str">
        <f>IFERROR(VLOOKUP(C723,'Product Master'!B:G,2,),"Enter Data in Product Master")</f>
        <v>Enter Data in Product Master</v>
      </c>
      <c r="C723" s="24"/>
      <c r="D723" s="46"/>
      <c r="F723" s="101" t="str">
        <f>IFERROR(VLOOKUP($C723,'Product Master'!B:G,3,),"-")</f>
        <v>-</v>
      </c>
      <c r="G723" s="46" t="str">
        <f>IFERROR(VLOOKUP($C723,'Product Master'!B:G,4,),"-")</f>
        <v>-</v>
      </c>
      <c r="H723" s="24"/>
      <c r="I723" s="25" t="str">
        <f>IFERROR(VLOOKUP(D723,Inward!F:J,5,),"-")</f>
        <v>-</v>
      </c>
      <c r="O723" s="141" t="str">
        <f>IFERROR(VLOOKUP(Table2[[#This Row],[Lot No]],Inward!F:F,1,FALSE),"Lot Not Matching")</f>
        <v>Lot Not Matching</v>
      </c>
    </row>
    <row r="724" spans="1:15">
      <c r="A724" s="99">
        <v>723</v>
      </c>
      <c r="B724" s="100" t="str">
        <f>IFERROR(VLOOKUP(C724,'Product Master'!B:G,2,),"Enter Data in Product Master")</f>
        <v>Enter Data in Product Master</v>
      </c>
      <c r="C724" s="24"/>
      <c r="D724" s="46"/>
      <c r="F724" s="101" t="str">
        <f>IFERROR(VLOOKUP($C724,'Product Master'!B:G,3,),"-")</f>
        <v>-</v>
      </c>
      <c r="G724" s="46" t="str">
        <f>IFERROR(VLOOKUP($C724,'Product Master'!B:G,4,),"-")</f>
        <v>-</v>
      </c>
      <c r="H724" s="24"/>
      <c r="I724" s="25" t="str">
        <f>IFERROR(VLOOKUP(D724,Inward!F:J,5,),"-")</f>
        <v>-</v>
      </c>
      <c r="O724" s="141" t="str">
        <f>IFERROR(VLOOKUP(Table2[[#This Row],[Lot No]],Inward!F:F,1,FALSE),"Lot Not Matching")</f>
        <v>Lot Not Matching</v>
      </c>
    </row>
    <row r="725" spans="1:15">
      <c r="A725" s="99">
        <v>724</v>
      </c>
      <c r="B725" s="100" t="str">
        <f>IFERROR(VLOOKUP(C725,'Product Master'!B:G,2,),"Enter Data in Product Master")</f>
        <v>Enter Data in Product Master</v>
      </c>
      <c r="C725" s="24"/>
      <c r="D725" s="46"/>
      <c r="F725" s="101" t="str">
        <f>IFERROR(VLOOKUP($C725,'Product Master'!B:G,3,),"-")</f>
        <v>-</v>
      </c>
      <c r="G725" s="46" t="str">
        <f>IFERROR(VLOOKUP($C725,'Product Master'!B:G,4,),"-")</f>
        <v>-</v>
      </c>
      <c r="H725" s="24"/>
      <c r="I725" s="25" t="str">
        <f>IFERROR(VLOOKUP(D725,Inward!F:J,5,),"-")</f>
        <v>-</v>
      </c>
      <c r="O725" s="141" t="str">
        <f>IFERROR(VLOOKUP(Table2[[#This Row],[Lot No]],Inward!F:F,1,FALSE),"Lot Not Matching")</f>
        <v>Lot Not Matching</v>
      </c>
    </row>
    <row r="726" spans="1:15">
      <c r="A726" s="99">
        <v>725</v>
      </c>
      <c r="B726" s="100" t="str">
        <f>IFERROR(VLOOKUP(C726,'Product Master'!B:G,2,),"Enter Data in Product Master")</f>
        <v>Enter Data in Product Master</v>
      </c>
      <c r="C726" s="24"/>
      <c r="D726" s="46"/>
      <c r="F726" s="101" t="str">
        <f>IFERROR(VLOOKUP($C726,'Product Master'!B:G,3,),"-")</f>
        <v>-</v>
      </c>
      <c r="G726" s="46" t="str">
        <f>IFERROR(VLOOKUP($C726,'Product Master'!B:G,4,),"-")</f>
        <v>-</v>
      </c>
      <c r="H726" s="24"/>
      <c r="I726" s="25" t="str">
        <f>IFERROR(VLOOKUP(D726,Inward!F:J,5,),"-")</f>
        <v>-</v>
      </c>
      <c r="O726" s="141" t="str">
        <f>IFERROR(VLOOKUP(Table2[[#This Row],[Lot No]],Inward!F:F,1,FALSE),"Lot Not Matching")</f>
        <v>Lot Not Matching</v>
      </c>
    </row>
    <row r="727" spans="1:15">
      <c r="A727" s="99">
        <v>726</v>
      </c>
      <c r="B727" s="100" t="str">
        <f>IFERROR(VLOOKUP(C727,'Product Master'!B:G,2,),"Enter Data in Product Master")</f>
        <v>Enter Data in Product Master</v>
      </c>
      <c r="C727" s="24"/>
      <c r="D727" s="46"/>
      <c r="F727" s="101" t="str">
        <f>IFERROR(VLOOKUP($C727,'Product Master'!B:G,3,),"-")</f>
        <v>-</v>
      </c>
      <c r="G727" s="46" t="str">
        <f>IFERROR(VLOOKUP($C727,'Product Master'!B:G,4,),"-")</f>
        <v>-</v>
      </c>
      <c r="H727" s="24"/>
      <c r="I727" s="25" t="str">
        <f>IFERROR(VLOOKUP(D727,Inward!F:J,5,),"-")</f>
        <v>-</v>
      </c>
      <c r="O727" s="141" t="str">
        <f>IFERROR(VLOOKUP(Table2[[#This Row],[Lot No]],Inward!F:F,1,FALSE),"Lot Not Matching")</f>
        <v>Lot Not Matching</v>
      </c>
    </row>
    <row r="728" spans="1:15">
      <c r="A728" s="99">
        <v>727</v>
      </c>
      <c r="B728" s="100" t="str">
        <f>IFERROR(VLOOKUP(C728,'Product Master'!B:G,2,),"Enter Data in Product Master")</f>
        <v>Enter Data in Product Master</v>
      </c>
      <c r="C728" s="24"/>
      <c r="D728" s="46"/>
      <c r="F728" s="101" t="str">
        <f>IFERROR(VLOOKUP($C728,'Product Master'!B:G,3,),"-")</f>
        <v>-</v>
      </c>
      <c r="G728" s="46" t="str">
        <f>IFERROR(VLOOKUP($C728,'Product Master'!B:G,4,),"-")</f>
        <v>-</v>
      </c>
      <c r="H728" s="24"/>
      <c r="I728" s="25" t="str">
        <f>IFERROR(VLOOKUP(D728,Inward!F:J,5,),"-")</f>
        <v>-</v>
      </c>
      <c r="O728" s="141" t="str">
        <f>IFERROR(VLOOKUP(Table2[[#This Row],[Lot No]],Inward!F:F,1,FALSE),"Lot Not Matching")</f>
        <v>Lot Not Matching</v>
      </c>
    </row>
    <row r="729" spans="1:15">
      <c r="A729" s="99">
        <v>728</v>
      </c>
      <c r="B729" s="100" t="str">
        <f>IFERROR(VLOOKUP(C729,'Product Master'!B:G,2,),"Enter Data in Product Master")</f>
        <v>Enter Data in Product Master</v>
      </c>
      <c r="C729" s="24"/>
      <c r="D729" s="46"/>
      <c r="F729" s="101" t="str">
        <f>IFERROR(VLOOKUP($C729,'Product Master'!B:G,3,),"-")</f>
        <v>-</v>
      </c>
      <c r="G729" s="46" t="str">
        <f>IFERROR(VLOOKUP($C729,'Product Master'!B:G,4,),"-")</f>
        <v>-</v>
      </c>
      <c r="H729" s="24"/>
      <c r="I729" s="25" t="str">
        <f>IFERROR(VLOOKUP(D729,Inward!F:J,5,),"-")</f>
        <v>-</v>
      </c>
      <c r="O729" s="141" t="str">
        <f>IFERROR(VLOOKUP(Table2[[#This Row],[Lot No]],Inward!F:F,1,FALSE),"Lot Not Matching")</f>
        <v>Lot Not Matching</v>
      </c>
    </row>
    <row r="730" spans="1:15">
      <c r="A730" s="99">
        <v>729</v>
      </c>
      <c r="B730" s="100" t="str">
        <f>IFERROR(VLOOKUP(C730,'Product Master'!B:G,2,),"Enter Data in Product Master")</f>
        <v>Enter Data in Product Master</v>
      </c>
      <c r="C730" s="24"/>
      <c r="D730" s="46"/>
      <c r="F730" s="101" t="str">
        <f>IFERROR(VLOOKUP($C730,'Product Master'!B:G,3,),"-")</f>
        <v>-</v>
      </c>
      <c r="G730" s="46" t="str">
        <f>IFERROR(VLOOKUP($C730,'Product Master'!B:G,4,),"-")</f>
        <v>-</v>
      </c>
      <c r="H730" s="24"/>
      <c r="I730" s="25" t="str">
        <f>IFERROR(VLOOKUP(D730,Inward!F:J,5,),"-")</f>
        <v>-</v>
      </c>
      <c r="O730" s="141" t="str">
        <f>IFERROR(VLOOKUP(Table2[[#This Row],[Lot No]],Inward!F:F,1,FALSE),"Lot Not Matching")</f>
        <v>Lot Not Matching</v>
      </c>
    </row>
    <row r="731" spans="1:15">
      <c r="A731" s="99">
        <v>730</v>
      </c>
      <c r="B731" s="100" t="str">
        <f>IFERROR(VLOOKUP(C731,'Product Master'!B:G,2,),"Enter Data in Product Master")</f>
        <v>Enter Data in Product Master</v>
      </c>
      <c r="C731" s="24"/>
      <c r="D731" s="46"/>
      <c r="F731" s="101" t="str">
        <f>IFERROR(VLOOKUP($C731,'Product Master'!B:G,3,),"-")</f>
        <v>-</v>
      </c>
      <c r="G731" s="46" t="str">
        <f>IFERROR(VLOOKUP($C731,'Product Master'!B:G,4,),"-")</f>
        <v>-</v>
      </c>
      <c r="H731" s="24"/>
      <c r="I731" s="25" t="str">
        <f>IFERROR(VLOOKUP(D731,Inward!F:J,5,),"-")</f>
        <v>-</v>
      </c>
      <c r="O731" s="141" t="str">
        <f>IFERROR(VLOOKUP(Table2[[#This Row],[Lot No]],Inward!F:F,1,FALSE),"Lot Not Matching")</f>
        <v>Lot Not Matching</v>
      </c>
    </row>
    <row r="732" spans="1:15">
      <c r="A732" s="99">
        <v>731</v>
      </c>
      <c r="B732" s="100" t="str">
        <f>IFERROR(VLOOKUP(C732,'Product Master'!B:G,2,),"Enter Data in Product Master")</f>
        <v>Enter Data in Product Master</v>
      </c>
      <c r="C732" s="24"/>
      <c r="D732" s="46"/>
      <c r="F732" s="101" t="str">
        <f>IFERROR(VLOOKUP($C732,'Product Master'!B:G,3,),"-")</f>
        <v>-</v>
      </c>
      <c r="G732" s="46" t="str">
        <f>IFERROR(VLOOKUP($C732,'Product Master'!B:G,4,),"-")</f>
        <v>-</v>
      </c>
      <c r="H732" s="24"/>
      <c r="I732" s="25" t="str">
        <f>IFERROR(VLOOKUP(D732,Inward!F:J,5,),"-")</f>
        <v>-</v>
      </c>
      <c r="O732" s="141" t="str">
        <f>IFERROR(VLOOKUP(Table2[[#This Row],[Lot No]],Inward!F:F,1,FALSE),"Lot Not Matching")</f>
        <v>Lot Not Matching</v>
      </c>
    </row>
    <row r="733" spans="1:15">
      <c r="A733" s="99">
        <v>732</v>
      </c>
      <c r="B733" s="100" t="str">
        <f>IFERROR(VLOOKUP(C733,'Product Master'!B:G,2,),"Enter Data in Product Master")</f>
        <v>Enter Data in Product Master</v>
      </c>
      <c r="C733" s="24"/>
      <c r="D733" s="46"/>
      <c r="F733" s="101" t="str">
        <f>IFERROR(VLOOKUP($C733,'Product Master'!B:G,3,),"-")</f>
        <v>-</v>
      </c>
      <c r="G733" s="46" t="str">
        <f>IFERROR(VLOOKUP($C733,'Product Master'!B:G,4,),"-")</f>
        <v>-</v>
      </c>
      <c r="H733" s="24"/>
      <c r="I733" s="25" t="str">
        <f>IFERROR(VLOOKUP(D733,Inward!F:J,5,),"-")</f>
        <v>-</v>
      </c>
      <c r="O733" s="141" t="str">
        <f>IFERROR(VLOOKUP(Table2[[#This Row],[Lot No]],Inward!F:F,1,FALSE),"Lot Not Matching")</f>
        <v>Lot Not Matching</v>
      </c>
    </row>
    <row r="734" spans="1:15">
      <c r="A734" s="99">
        <v>733</v>
      </c>
      <c r="B734" s="100" t="str">
        <f>IFERROR(VLOOKUP(C734,'Product Master'!B:G,2,),"Enter Data in Product Master")</f>
        <v>Enter Data in Product Master</v>
      </c>
      <c r="C734" s="24"/>
      <c r="D734" s="46"/>
      <c r="F734" s="101" t="str">
        <f>IFERROR(VLOOKUP($C734,'Product Master'!B:G,3,),"-")</f>
        <v>-</v>
      </c>
      <c r="G734" s="46" t="str">
        <f>IFERROR(VLOOKUP($C734,'Product Master'!B:G,4,),"-")</f>
        <v>-</v>
      </c>
      <c r="H734" s="24"/>
      <c r="I734" s="25" t="str">
        <f>IFERROR(VLOOKUP(D734,Inward!F:J,5,),"-")</f>
        <v>-</v>
      </c>
      <c r="O734" s="141" t="str">
        <f>IFERROR(VLOOKUP(Table2[[#This Row],[Lot No]],Inward!F:F,1,FALSE),"Lot Not Matching")</f>
        <v>Lot Not Matching</v>
      </c>
    </row>
    <row r="735" spans="1:15">
      <c r="A735" s="99">
        <v>734</v>
      </c>
      <c r="B735" s="100" t="str">
        <f>IFERROR(VLOOKUP(C735,'Product Master'!B:G,2,),"Enter Data in Product Master")</f>
        <v>Enter Data in Product Master</v>
      </c>
      <c r="C735" s="24"/>
      <c r="D735" s="46"/>
      <c r="F735" s="101" t="str">
        <f>IFERROR(VLOOKUP($C735,'Product Master'!B:G,3,),"-")</f>
        <v>-</v>
      </c>
      <c r="G735" s="46" t="str">
        <f>IFERROR(VLOOKUP($C735,'Product Master'!B:G,4,),"-")</f>
        <v>-</v>
      </c>
      <c r="H735" s="24"/>
      <c r="I735" s="25" t="str">
        <f>IFERROR(VLOOKUP(D735,Inward!F:J,5,),"-")</f>
        <v>-</v>
      </c>
      <c r="O735" s="141" t="str">
        <f>IFERROR(VLOOKUP(Table2[[#This Row],[Lot No]],Inward!F:F,1,FALSE),"Lot Not Matching")</f>
        <v>Lot Not Matching</v>
      </c>
    </row>
    <row r="736" spans="1:15">
      <c r="A736" s="99">
        <v>735</v>
      </c>
      <c r="B736" s="100" t="str">
        <f>IFERROR(VLOOKUP(C736,'Product Master'!B:G,2,),"Enter Data in Product Master")</f>
        <v>Enter Data in Product Master</v>
      </c>
      <c r="C736" s="24"/>
      <c r="D736" s="46"/>
      <c r="F736" s="101" t="str">
        <f>IFERROR(VLOOKUP($C736,'Product Master'!B:G,3,),"-")</f>
        <v>-</v>
      </c>
      <c r="G736" s="46" t="str">
        <f>IFERROR(VLOOKUP($C736,'Product Master'!B:G,4,),"-")</f>
        <v>-</v>
      </c>
      <c r="H736" s="24"/>
      <c r="I736" s="25" t="str">
        <f>IFERROR(VLOOKUP(D736,Inward!F:J,5,),"-")</f>
        <v>-</v>
      </c>
      <c r="O736" s="141" t="str">
        <f>IFERROR(VLOOKUP(Table2[[#This Row],[Lot No]],Inward!F:F,1,FALSE),"Lot Not Matching")</f>
        <v>Lot Not Matching</v>
      </c>
    </row>
    <row r="737" spans="1:15">
      <c r="A737" s="99">
        <v>736</v>
      </c>
      <c r="B737" s="100" t="str">
        <f>IFERROR(VLOOKUP(C737,'Product Master'!B:G,2,),"Enter Data in Product Master")</f>
        <v>Enter Data in Product Master</v>
      </c>
      <c r="C737" s="24"/>
      <c r="D737" s="46"/>
      <c r="F737" s="101" t="str">
        <f>IFERROR(VLOOKUP($C737,'Product Master'!B:G,3,),"-")</f>
        <v>-</v>
      </c>
      <c r="G737" s="46" t="str">
        <f>IFERROR(VLOOKUP($C737,'Product Master'!B:G,4,),"-")</f>
        <v>-</v>
      </c>
      <c r="H737" s="24"/>
      <c r="I737" s="25" t="str">
        <f>IFERROR(VLOOKUP(D737,Inward!F:J,5,),"-")</f>
        <v>-</v>
      </c>
      <c r="O737" s="141" t="str">
        <f>IFERROR(VLOOKUP(Table2[[#This Row],[Lot No]],Inward!F:F,1,FALSE),"Lot Not Matching")</f>
        <v>Lot Not Matching</v>
      </c>
    </row>
    <row r="738" spans="1:15">
      <c r="A738" s="99">
        <v>737</v>
      </c>
      <c r="B738" s="100" t="str">
        <f>IFERROR(VLOOKUP(C738,'Product Master'!B:G,2,),"Enter Data in Product Master")</f>
        <v>Enter Data in Product Master</v>
      </c>
      <c r="C738" s="24"/>
      <c r="D738" s="46"/>
      <c r="F738" s="101" t="str">
        <f>IFERROR(VLOOKUP($C738,'Product Master'!B:G,3,),"-")</f>
        <v>-</v>
      </c>
      <c r="G738" s="46" t="str">
        <f>IFERROR(VLOOKUP($C738,'Product Master'!B:G,4,),"-")</f>
        <v>-</v>
      </c>
      <c r="H738" s="24"/>
      <c r="I738" s="25" t="str">
        <f>IFERROR(VLOOKUP(D738,Inward!F:J,5,),"-")</f>
        <v>-</v>
      </c>
      <c r="O738" s="141" t="str">
        <f>IFERROR(VLOOKUP(Table2[[#This Row],[Lot No]],Inward!F:F,1,FALSE),"Lot Not Matching")</f>
        <v>Lot Not Matching</v>
      </c>
    </row>
    <row r="739" spans="1:15">
      <c r="A739" s="99">
        <v>738</v>
      </c>
      <c r="B739" s="100" t="str">
        <f>IFERROR(VLOOKUP(C739,'Product Master'!B:G,2,),"Enter Data in Product Master")</f>
        <v>Enter Data in Product Master</v>
      </c>
      <c r="C739" s="24"/>
      <c r="D739" s="46"/>
      <c r="F739" s="101" t="str">
        <f>IFERROR(VLOOKUP($C739,'Product Master'!B:G,3,),"-")</f>
        <v>-</v>
      </c>
      <c r="G739" s="46" t="str">
        <f>IFERROR(VLOOKUP($C739,'Product Master'!B:G,4,),"-")</f>
        <v>-</v>
      </c>
      <c r="H739" s="24"/>
      <c r="I739" s="25" t="str">
        <f>IFERROR(VLOOKUP(D739,Inward!F:J,5,),"-")</f>
        <v>-</v>
      </c>
      <c r="O739" s="141" t="str">
        <f>IFERROR(VLOOKUP(Table2[[#This Row],[Lot No]],Inward!F:F,1,FALSE),"Lot Not Matching")</f>
        <v>Lot Not Matching</v>
      </c>
    </row>
    <row r="740" spans="1:15">
      <c r="A740" s="99">
        <v>739</v>
      </c>
      <c r="B740" s="100" t="str">
        <f>IFERROR(VLOOKUP(C740,'Product Master'!B:G,2,),"Enter Data in Product Master")</f>
        <v>Enter Data in Product Master</v>
      </c>
      <c r="C740" s="24"/>
      <c r="D740" s="46"/>
      <c r="F740" s="101" t="str">
        <f>IFERROR(VLOOKUP($C740,'Product Master'!B:G,3,),"-")</f>
        <v>-</v>
      </c>
      <c r="G740" s="46" t="str">
        <f>IFERROR(VLOOKUP($C740,'Product Master'!B:G,4,),"-")</f>
        <v>-</v>
      </c>
      <c r="H740" s="24"/>
      <c r="I740" s="25" t="str">
        <f>IFERROR(VLOOKUP(D740,Inward!F:J,5,),"-")</f>
        <v>-</v>
      </c>
      <c r="O740" s="141" t="str">
        <f>IFERROR(VLOOKUP(Table2[[#This Row],[Lot No]],Inward!F:F,1,FALSE),"Lot Not Matching")</f>
        <v>Lot Not Matching</v>
      </c>
    </row>
    <row r="741" spans="1:15">
      <c r="A741" s="99">
        <v>740</v>
      </c>
      <c r="B741" s="100" t="str">
        <f>IFERROR(VLOOKUP(C741,'Product Master'!B:G,2,),"Enter Data in Product Master")</f>
        <v>Enter Data in Product Master</v>
      </c>
      <c r="C741" s="24"/>
      <c r="D741" s="46"/>
      <c r="F741" s="101" t="str">
        <f>IFERROR(VLOOKUP($C741,'Product Master'!B:G,3,),"-")</f>
        <v>-</v>
      </c>
      <c r="G741" s="46" t="str">
        <f>IFERROR(VLOOKUP($C741,'Product Master'!B:G,4,),"-")</f>
        <v>-</v>
      </c>
      <c r="H741" s="24"/>
      <c r="I741" s="25" t="str">
        <f>IFERROR(VLOOKUP(D741,Inward!F:J,5,),"-")</f>
        <v>-</v>
      </c>
      <c r="O741" s="141" t="str">
        <f>IFERROR(VLOOKUP(Table2[[#This Row],[Lot No]],Inward!F:F,1,FALSE),"Lot Not Matching")</f>
        <v>Lot Not Matching</v>
      </c>
    </row>
    <row r="742" spans="1:15">
      <c r="A742" s="99">
        <v>741</v>
      </c>
      <c r="B742" s="100" t="str">
        <f>IFERROR(VLOOKUP(C742,'Product Master'!B:G,2,),"Enter Data in Product Master")</f>
        <v>Enter Data in Product Master</v>
      </c>
      <c r="C742" s="24"/>
      <c r="D742" s="46"/>
      <c r="F742" s="101" t="str">
        <f>IFERROR(VLOOKUP($C742,'Product Master'!B:G,3,),"-")</f>
        <v>-</v>
      </c>
      <c r="G742" s="46" t="str">
        <f>IFERROR(VLOOKUP($C742,'Product Master'!B:G,4,),"-")</f>
        <v>-</v>
      </c>
      <c r="H742" s="24"/>
      <c r="I742" s="25" t="str">
        <f>IFERROR(VLOOKUP(D742,Inward!F:J,5,),"-")</f>
        <v>-</v>
      </c>
      <c r="O742" s="141" t="str">
        <f>IFERROR(VLOOKUP(Table2[[#This Row],[Lot No]],Inward!F:F,1,FALSE),"Lot Not Matching")</f>
        <v>Lot Not Matching</v>
      </c>
    </row>
    <row r="743" spans="1:15">
      <c r="A743" s="99">
        <v>742</v>
      </c>
      <c r="B743" s="100" t="str">
        <f>IFERROR(VLOOKUP(C743,'Product Master'!B:G,2,),"Enter Data in Product Master")</f>
        <v>Enter Data in Product Master</v>
      </c>
      <c r="C743" s="24"/>
      <c r="D743" s="46"/>
      <c r="F743" s="101" t="str">
        <f>IFERROR(VLOOKUP($C743,'Product Master'!B:G,3,),"-")</f>
        <v>-</v>
      </c>
      <c r="G743" s="46" t="str">
        <f>IFERROR(VLOOKUP($C743,'Product Master'!B:G,4,),"-")</f>
        <v>-</v>
      </c>
      <c r="H743" s="24"/>
      <c r="I743" s="25" t="str">
        <f>IFERROR(VLOOKUP(D743,Inward!F:J,5,),"-")</f>
        <v>-</v>
      </c>
      <c r="O743" s="141" t="str">
        <f>IFERROR(VLOOKUP(Table2[[#This Row],[Lot No]],Inward!F:F,1,FALSE),"Lot Not Matching")</f>
        <v>Lot Not Matching</v>
      </c>
    </row>
    <row r="744" spans="1:15">
      <c r="A744" s="99">
        <v>743</v>
      </c>
      <c r="B744" s="100" t="str">
        <f>IFERROR(VLOOKUP(C744,'Product Master'!B:G,2,),"Enter Data in Product Master")</f>
        <v>Enter Data in Product Master</v>
      </c>
      <c r="C744" s="24"/>
      <c r="D744" s="46"/>
      <c r="F744" s="101" t="str">
        <f>IFERROR(VLOOKUP($C744,'Product Master'!B:G,3,),"-")</f>
        <v>-</v>
      </c>
      <c r="G744" s="46" t="str">
        <f>IFERROR(VLOOKUP($C744,'Product Master'!B:G,4,),"-")</f>
        <v>-</v>
      </c>
      <c r="H744" s="24"/>
      <c r="I744" s="25" t="str">
        <f>IFERROR(VLOOKUP(D744,Inward!F:J,5,),"-")</f>
        <v>-</v>
      </c>
      <c r="O744" s="141" t="str">
        <f>IFERROR(VLOOKUP(Table2[[#This Row],[Lot No]],Inward!F:F,1,FALSE),"Lot Not Matching")</f>
        <v>Lot Not Matching</v>
      </c>
    </row>
    <row r="745" spans="1:15">
      <c r="A745" s="99">
        <v>744</v>
      </c>
      <c r="B745" s="100" t="str">
        <f>IFERROR(VLOOKUP(C745,'Product Master'!B:G,2,),"Enter Data in Product Master")</f>
        <v>Enter Data in Product Master</v>
      </c>
      <c r="C745" s="24"/>
      <c r="D745" s="46"/>
      <c r="F745" s="101" t="str">
        <f>IFERROR(VLOOKUP($C745,'Product Master'!B:G,3,),"-")</f>
        <v>-</v>
      </c>
      <c r="G745" s="46" t="str">
        <f>IFERROR(VLOOKUP($C745,'Product Master'!B:G,4,),"-")</f>
        <v>-</v>
      </c>
      <c r="H745" s="24"/>
      <c r="I745" s="25" t="str">
        <f>IFERROR(VLOOKUP(D745,Inward!F:J,5,),"-")</f>
        <v>-</v>
      </c>
      <c r="O745" s="141" t="str">
        <f>IFERROR(VLOOKUP(Table2[[#This Row],[Lot No]],Inward!F:F,1,FALSE),"Lot Not Matching")</f>
        <v>Lot Not Matching</v>
      </c>
    </row>
    <row r="746" spans="1:15">
      <c r="A746" s="99">
        <v>745</v>
      </c>
      <c r="B746" s="100" t="str">
        <f>IFERROR(VLOOKUP(C746,'Product Master'!B:G,2,),"Enter Data in Product Master")</f>
        <v>Enter Data in Product Master</v>
      </c>
      <c r="C746" s="24"/>
      <c r="D746" s="46"/>
      <c r="F746" s="101" t="str">
        <f>IFERROR(VLOOKUP($C746,'Product Master'!B:G,3,),"-")</f>
        <v>-</v>
      </c>
      <c r="G746" s="46" t="str">
        <f>IFERROR(VLOOKUP($C746,'Product Master'!B:G,4,),"-")</f>
        <v>-</v>
      </c>
      <c r="H746" s="24"/>
      <c r="I746" s="25" t="str">
        <f>IFERROR(VLOOKUP(D746,Inward!F:J,5,),"-")</f>
        <v>-</v>
      </c>
      <c r="O746" s="141" t="str">
        <f>IFERROR(VLOOKUP(Table2[[#This Row],[Lot No]],Inward!F:F,1,FALSE),"Lot Not Matching")</f>
        <v>Lot Not Matching</v>
      </c>
    </row>
    <row r="747" spans="1:15">
      <c r="A747" s="99">
        <v>746</v>
      </c>
      <c r="B747" s="100" t="str">
        <f>IFERROR(VLOOKUP(C747,'Product Master'!B:G,2,),"Enter Data in Product Master")</f>
        <v>Enter Data in Product Master</v>
      </c>
      <c r="C747" s="24"/>
      <c r="D747" s="46"/>
      <c r="F747" s="101" t="str">
        <f>IFERROR(VLOOKUP($C747,'Product Master'!B:G,3,),"-")</f>
        <v>-</v>
      </c>
      <c r="G747" s="46" t="str">
        <f>IFERROR(VLOOKUP($C747,'Product Master'!B:G,4,),"-")</f>
        <v>-</v>
      </c>
      <c r="H747" s="24"/>
      <c r="I747" s="25" t="str">
        <f>IFERROR(VLOOKUP(D747,Inward!F:J,5,),"-")</f>
        <v>-</v>
      </c>
      <c r="O747" s="141" t="str">
        <f>IFERROR(VLOOKUP(Table2[[#This Row],[Lot No]],Inward!F:F,1,FALSE),"Lot Not Matching")</f>
        <v>Lot Not Matching</v>
      </c>
    </row>
    <row r="748" spans="1:15">
      <c r="A748" s="99">
        <v>747</v>
      </c>
      <c r="B748" s="100" t="str">
        <f>IFERROR(VLOOKUP(C748,'Product Master'!B:G,2,),"Enter Data in Product Master")</f>
        <v>Enter Data in Product Master</v>
      </c>
      <c r="C748" s="24"/>
      <c r="D748" s="46"/>
      <c r="F748" s="101" t="str">
        <f>IFERROR(VLOOKUP($C748,'Product Master'!B:G,3,),"-")</f>
        <v>-</v>
      </c>
      <c r="G748" s="46" t="str">
        <f>IFERROR(VLOOKUP($C748,'Product Master'!B:G,4,),"-")</f>
        <v>-</v>
      </c>
      <c r="H748" s="24"/>
      <c r="I748" s="25" t="str">
        <f>IFERROR(VLOOKUP(D748,Inward!F:J,5,),"-")</f>
        <v>-</v>
      </c>
      <c r="O748" s="141" t="str">
        <f>IFERROR(VLOOKUP(Table2[[#This Row],[Lot No]],Inward!F:F,1,FALSE),"Lot Not Matching")</f>
        <v>Lot Not Matching</v>
      </c>
    </row>
    <row r="749" spans="1:15">
      <c r="A749" s="99">
        <v>748</v>
      </c>
      <c r="B749" s="100" t="str">
        <f>IFERROR(VLOOKUP(C749,'Product Master'!B:G,2,),"Enter Data in Product Master")</f>
        <v>Enter Data in Product Master</v>
      </c>
      <c r="C749" s="24"/>
      <c r="D749" s="46"/>
      <c r="F749" s="101" t="str">
        <f>IFERROR(VLOOKUP($C749,'Product Master'!B:G,3,),"-")</f>
        <v>-</v>
      </c>
      <c r="G749" s="46" t="str">
        <f>IFERROR(VLOOKUP($C749,'Product Master'!B:G,4,),"-")</f>
        <v>-</v>
      </c>
      <c r="H749" s="24"/>
      <c r="I749" s="25" t="str">
        <f>IFERROR(VLOOKUP(D749,Inward!F:J,5,),"-")</f>
        <v>-</v>
      </c>
      <c r="O749" s="141" t="str">
        <f>IFERROR(VLOOKUP(Table2[[#This Row],[Lot No]],Inward!F:F,1,FALSE),"Lot Not Matching")</f>
        <v>Lot Not Matching</v>
      </c>
    </row>
    <row r="750" spans="1:15">
      <c r="A750" s="99">
        <v>749</v>
      </c>
      <c r="B750" s="100" t="str">
        <f>IFERROR(VLOOKUP(C750,'Product Master'!B:G,2,),"Enter Data in Product Master")</f>
        <v>Enter Data in Product Master</v>
      </c>
      <c r="C750" s="24"/>
      <c r="D750" s="46"/>
      <c r="F750" s="101" t="str">
        <f>IFERROR(VLOOKUP($C750,'Product Master'!B:G,3,),"-")</f>
        <v>-</v>
      </c>
      <c r="G750" s="46" t="str">
        <f>IFERROR(VLOOKUP($C750,'Product Master'!B:G,4,),"-")</f>
        <v>-</v>
      </c>
      <c r="H750" s="24"/>
      <c r="I750" s="25" t="str">
        <f>IFERROR(VLOOKUP(D750,Inward!F:J,5,),"-")</f>
        <v>-</v>
      </c>
      <c r="O750" s="141" t="str">
        <f>IFERROR(VLOOKUP(Table2[[#This Row],[Lot No]],Inward!F:F,1,FALSE),"Lot Not Matching")</f>
        <v>Lot Not Matching</v>
      </c>
    </row>
    <row r="751" spans="1:15">
      <c r="A751" s="99">
        <v>750</v>
      </c>
      <c r="B751" s="100" t="str">
        <f>IFERROR(VLOOKUP(C751,'Product Master'!B:G,2,),"Enter Data in Product Master")</f>
        <v>Enter Data in Product Master</v>
      </c>
      <c r="C751" s="24"/>
      <c r="D751" s="46"/>
      <c r="F751" s="101" t="str">
        <f>IFERROR(VLOOKUP($C751,'Product Master'!B:G,3,),"-")</f>
        <v>-</v>
      </c>
      <c r="G751" s="46" t="str">
        <f>IFERROR(VLOOKUP($C751,'Product Master'!B:G,4,),"-")</f>
        <v>-</v>
      </c>
      <c r="H751" s="24"/>
      <c r="I751" s="25" t="str">
        <f>IFERROR(VLOOKUP(D751,Inward!F:J,5,),"-")</f>
        <v>-</v>
      </c>
      <c r="O751" s="141" t="str">
        <f>IFERROR(VLOOKUP(Table2[[#This Row],[Lot No]],Inward!F:F,1,FALSE),"Lot Not Matching")</f>
        <v>Lot Not Matching</v>
      </c>
    </row>
    <row r="752" spans="1:15">
      <c r="A752" s="99">
        <v>751</v>
      </c>
      <c r="B752" s="100" t="str">
        <f>IFERROR(VLOOKUP(C752,'Product Master'!B:G,2,),"Enter Data in Product Master")</f>
        <v>Enter Data in Product Master</v>
      </c>
      <c r="C752" s="24"/>
      <c r="D752" s="46"/>
      <c r="F752" s="101" t="str">
        <f>IFERROR(VLOOKUP($C752,'Product Master'!B:G,3,),"-")</f>
        <v>-</v>
      </c>
      <c r="G752" s="46" t="str">
        <f>IFERROR(VLOOKUP($C752,'Product Master'!B:G,4,),"-")</f>
        <v>-</v>
      </c>
      <c r="H752" s="24"/>
      <c r="I752" s="25" t="str">
        <f>IFERROR(VLOOKUP(D752,Inward!F:J,5,),"-")</f>
        <v>-</v>
      </c>
      <c r="O752" s="141" t="str">
        <f>IFERROR(VLOOKUP(Table2[[#This Row],[Lot No]],Inward!F:F,1,FALSE),"Lot Not Matching")</f>
        <v>Lot Not Matching</v>
      </c>
    </row>
    <row r="753" spans="1:15">
      <c r="A753" s="99">
        <v>752</v>
      </c>
      <c r="B753" s="100" t="str">
        <f>IFERROR(VLOOKUP(C753,'Product Master'!B:G,2,),"Enter Data in Product Master")</f>
        <v>Enter Data in Product Master</v>
      </c>
      <c r="C753" s="24"/>
      <c r="D753" s="46"/>
      <c r="F753" s="101" t="str">
        <f>IFERROR(VLOOKUP($C753,'Product Master'!B:G,3,),"-")</f>
        <v>-</v>
      </c>
      <c r="G753" s="46" t="str">
        <f>IFERROR(VLOOKUP($C753,'Product Master'!B:G,4,),"-")</f>
        <v>-</v>
      </c>
      <c r="H753" s="24"/>
      <c r="I753" s="25" t="str">
        <f>IFERROR(VLOOKUP(D753,Inward!F:J,5,),"-")</f>
        <v>-</v>
      </c>
      <c r="O753" s="141" t="str">
        <f>IFERROR(VLOOKUP(Table2[[#This Row],[Lot No]],Inward!F:F,1,FALSE),"Lot Not Matching")</f>
        <v>Lot Not Matching</v>
      </c>
    </row>
    <row r="754" spans="1:15">
      <c r="A754" s="99">
        <v>753</v>
      </c>
      <c r="B754" s="100" t="str">
        <f>IFERROR(VLOOKUP(C754,'Product Master'!B:G,2,),"Enter Data in Product Master")</f>
        <v>Enter Data in Product Master</v>
      </c>
      <c r="C754" s="24"/>
      <c r="D754" s="46"/>
      <c r="F754" s="101" t="str">
        <f>IFERROR(VLOOKUP($C754,'Product Master'!B:G,3,),"-")</f>
        <v>-</v>
      </c>
      <c r="G754" s="46" t="str">
        <f>IFERROR(VLOOKUP($C754,'Product Master'!B:G,4,),"-")</f>
        <v>-</v>
      </c>
      <c r="H754" s="24"/>
      <c r="I754" s="25" t="str">
        <f>IFERROR(VLOOKUP(D754,Inward!F:J,5,),"-")</f>
        <v>-</v>
      </c>
      <c r="O754" s="141" t="str">
        <f>IFERROR(VLOOKUP(Table2[[#This Row],[Lot No]],Inward!F:F,1,FALSE),"Lot Not Matching")</f>
        <v>Lot Not Matching</v>
      </c>
    </row>
    <row r="755" spans="1:15">
      <c r="A755" s="99">
        <v>754</v>
      </c>
      <c r="B755" s="100" t="str">
        <f>IFERROR(VLOOKUP(C755,'Product Master'!B:G,2,),"Enter Data in Product Master")</f>
        <v>Enter Data in Product Master</v>
      </c>
      <c r="C755" s="24"/>
      <c r="D755" s="46"/>
      <c r="F755" s="101" t="str">
        <f>IFERROR(VLOOKUP($C755,'Product Master'!B:G,3,),"-")</f>
        <v>-</v>
      </c>
      <c r="G755" s="46" t="str">
        <f>IFERROR(VLOOKUP($C755,'Product Master'!B:G,4,),"-")</f>
        <v>-</v>
      </c>
      <c r="H755" s="24"/>
      <c r="I755" s="25" t="str">
        <f>IFERROR(VLOOKUP(D755,Inward!F:J,5,),"-")</f>
        <v>-</v>
      </c>
      <c r="O755" s="141" t="str">
        <f>IFERROR(VLOOKUP(Table2[[#This Row],[Lot No]],Inward!F:F,1,FALSE),"Lot Not Matching")</f>
        <v>Lot Not Matching</v>
      </c>
    </row>
    <row r="756" spans="1:15">
      <c r="A756" s="99">
        <v>755</v>
      </c>
      <c r="B756" s="100" t="str">
        <f>IFERROR(VLOOKUP(C756,'Product Master'!B:G,2,),"Enter Data in Product Master")</f>
        <v>Enter Data in Product Master</v>
      </c>
      <c r="C756" s="24"/>
      <c r="D756" s="46"/>
      <c r="F756" s="101" t="str">
        <f>IFERROR(VLOOKUP($C756,'Product Master'!B:G,3,),"-")</f>
        <v>-</v>
      </c>
      <c r="G756" s="46" t="str">
        <f>IFERROR(VLOOKUP($C756,'Product Master'!B:G,4,),"-")</f>
        <v>-</v>
      </c>
      <c r="H756" s="24"/>
      <c r="I756" s="25" t="str">
        <f>IFERROR(VLOOKUP(D756,Inward!F:J,5,),"-")</f>
        <v>-</v>
      </c>
      <c r="O756" s="141" t="str">
        <f>IFERROR(VLOOKUP(Table2[[#This Row],[Lot No]],Inward!F:F,1,FALSE),"Lot Not Matching")</f>
        <v>Lot Not Matching</v>
      </c>
    </row>
    <row r="757" spans="1:15">
      <c r="A757" s="99">
        <v>756</v>
      </c>
      <c r="B757" s="100" t="str">
        <f>IFERROR(VLOOKUP(C757,'Product Master'!B:G,2,),"Enter Data in Product Master")</f>
        <v>Enter Data in Product Master</v>
      </c>
      <c r="C757" s="24"/>
      <c r="D757" s="46"/>
      <c r="F757" s="101" t="str">
        <f>IFERROR(VLOOKUP($C757,'Product Master'!B:G,3,),"-")</f>
        <v>-</v>
      </c>
      <c r="G757" s="46" t="str">
        <f>IFERROR(VLOOKUP($C757,'Product Master'!B:G,4,),"-")</f>
        <v>-</v>
      </c>
      <c r="H757" s="24"/>
      <c r="I757" s="25" t="str">
        <f>IFERROR(VLOOKUP(D757,Inward!F:J,5,),"-")</f>
        <v>-</v>
      </c>
      <c r="O757" s="141" t="str">
        <f>IFERROR(VLOOKUP(Table2[[#This Row],[Lot No]],Inward!F:F,1,FALSE),"Lot Not Matching")</f>
        <v>Lot Not Matching</v>
      </c>
    </row>
    <row r="758" spans="1:15">
      <c r="A758" s="99">
        <v>757</v>
      </c>
      <c r="B758" s="100" t="str">
        <f>IFERROR(VLOOKUP(C758,'Product Master'!B:G,2,),"Enter Data in Product Master")</f>
        <v>Enter Data in Product Master</v>
      </c>
      <c r="C758" s="24"/>
      <c r="D758" s="46"/>
      <c r="F758" s="101" t="str">
        <f>IFERROR(VLOOKUP($C758,'Product Master'!B:G,3,),"-")</f>
        <v>-</v>
      </c>
      <c r="G758" s="46" t="str">
        <f>IFERROR(VLOOKUP($C758,'Product Master'!B:G,4,),"-")</f>
        <v>-</v>
      </c>
      <c r="H758" s="24"/>
      <c r="I758" s="25" t="str">
        <f>IFERROR(VLOOKUP(D758,Inward!F:J,5,),"-")</f>
        <v>-</v>
      </c>
      <c r="O758" s="141" t="str">
        <f>IFERROR(VLOOKUP(Table2[[#This Row],[Lot No]],Inward!F:F,1,FALSE),"Lot Not Matching")</f>
        <v>Lot Not Matching</v>
      </c>
    </row>
    <row r="759" spans="1:15">
      <c r="A759" s="99">
        <v>758</v>
      </c>
      <c r="B759" s="100" t="str">
        <f>IFERROR(VLOOKUP(C759,'Product Master'!B:G,2,),"Enter Data in Product Master")</f>
        <v>Enter Data in Product Master</v>
      </c>
      <c r="C759" s="24"/>
      <c r="D759" s="46"/>
      <c r="F759" s="101" t="str">
        <f>IFERROR(VLOOKUP($C759,'Product Master'!B:G,3,),"-")</f>
        <v>-</v>
      </c>
      <c r="G759" s="46" t="str">
        <f>IFERROR(VLOOKUP($C759,'Product Master'!B:G,4,),"-")</f>
        <v>-</v>
      </c>
      <c r="H759" s="24"/>
      <c r="I759" s="25" t="str">
        <f>IFERROR(VLOOKUP(D759,Inward!F:J,5,),"-")</f>
        <v>-</v>
      </c>
      <c r="O759" s="141" t="str">
        <f>IFERROR(VLOOKUP(Table2[[#This Row],[Lot No]],Inward!F:F,1,FALSE),"Lot Not Matching")</f>
        <v>Lot Not Matching</v>
      </c>
    </row>
    <row r="760" spans="1:15">
      <c r="A760" s="99">
        <v>759</v>
      </c>
      <c r="B760" s="100" t="str">
        <f>IFERROR(VLOOKUP(C760,'Product Master'!B:G,2,),"Enter Data in Product Master")</f>
        <v>Enter Data in Product Master</v>
      </c>
      <c r="C760" s="24"/>
      <c r="D760" s="46"/>
      <c r="F760" s="101" t="str">
        <f>IFERROR(VLOOKUP($C760,'Product Master'!B:G,3,),"-")</f>
        <v>-</v>
      </c>
      <c r="G760" s="46" t="str">
        <f>IFERROR(VLOOKUP($C760,'Product Master'!B:G,4,),"-")</f>
        <v>-</v>
      </c>
      <c r="H760" s="24"/>
      <c r="I760" s="25" t="str">
        <f>IFERROR(VLOOKUP(D760,Inward!F:J,5,),"-")</f>
        <v>-</v>
      </c>
      <c r="O760" s="141" t="str">
        <f>IFERROR(VLOOKUP(Table2[[#This Row],[Lot No]],Inward!F:F,1,FALSE),"Lot Not Matching")</f>
        <v>Lot Not Matching</v>
      </c>
    </row>
    <row r="761" spans="1:15">
      <c r="A761" s="99">
        <v>760</v>
      </c>
      <c r="B761" s="100" t="str">
        <f>IFERROR(VLOOKUP(C761,'Product Master'!B:G,2,),"Enter Data in Product Master")</f>
        <v>Enter Data in Product Master</v>
      </c>
      <c r="C761" s="24"/>
      <c r="D761" s="46"/>
      <c r="F761" s="101" t="str">
        <f>IFERROR(VLOOKUP($C761,'Product Master'!B:G,3,),"-")</f>
        <v>-</v>
      </c>
      <c r="G761" s="46" t="str">
        <f>IFERROR(VLOOKUP($C761,'Product Master'!B:G,4,),"-")</f>
        <v>-</v>
      </c>
      <c r="H761" s="24"/>
      <c r="I761" s="25" t="str">
        <f>IFERROR(VLOOKUP(D761,Inward!F:J,5,),"-")</f>
        <v>-</v>
      </c>
      <c r="O761" s="141" t="str">
        <f>IFERROR(VLOOKUP(Table2[[#This Row],[Lot No]],Inward!F:F,1,FALSE),"Lot Not Matching")</f>
        <v>Lot Not Matching</v>
      </c>
    </row>
    <row r="762" spans="1:15">
      <c r="A762" s="99">
        <v>761</v>
      </c>
      <c r="B762" s="100" t="str">
        <f>IFERROR(VLOOKUP(C762,'Product Master'!B:G,2,),"Enter Data in Product Master")</f>
        <v>Enter Data in Product Master</v>
      </c>
      <c r="C762" s="24"/>
      <c r="D762" s="46"/>
      <c r="F762" s="101" t="str">
        <f>IFERROR(VLOOKUP($C762,'Product Master'!B:G,3,),"-")</f>
        <v>-</v>
      </c>
      <c r="G762" s="46" t="str">
        <f>IFERROR(VLOOKUP($C762,'Product Master'!B:G,4,),"-")</f>
        <v>-</v>
      </c>
      <c r="H762" s="24"/>
      <c r="I762" s="25" t="str">
        <f>IFERROR(VLOOKUP(D762,Inward!F:J,5,),"-")</f>
        <v>-</v>
      </c>
      <c r="O762" s="141" t="str">
        <f>IFERROR(VLOOKUP(Table2[[#This Row],[Lot No]],Inward!F:F,1,FALSE),"Lot Not Matching")</f>
        <v>Lot Not Matching</v>
      </c>
    </row>
    <row r="763" spans="1:15">
      <c r="A763" s="99">
        <v>762</v>
      </c>
      <c r="B763" s="100" t="str">
        <f>IFERROR(VLOOKUP(C763,'Product Master'!B:G,2,),"Enter Data in Product Master")</f>
        <v>Enter Data in Product Master</v>
      </c>
      <c r="C763" s="24"/>
      <c r="D763" s="46"/>
      <c r="F763" s="101" t="str">
        <f>IFERROR(VLOOKUP($C763,'Product Master'!B:G,3,),"-")</f>
        <v>-</v>
      </c>
      <c r="G763" s="46" t="str">
        <f>IFERROR(VLOOKUP($C763,'Product Master'!B:G,4,),"-")</f>
        <v>-</v>
      </c>
      <c r="H763" s="24"/>
      <c r="I763" s="25" t="str">
        <f>IFERROR(VLOOKUP(D763,Inward!F:J,5,),"-")</f>
        <v>-</v>
      </c>
      <c r="O763" s="141" t="str">
        <f>IFERROR(VLOOKUP(Table2[[#This Row],[Lot No]],Inward!F:F,1,FALSE),"Lot Not Matching")</f>
        <v>Lot Not Matching</v>
      </c>
    </row>
    <row r="764" spans="1:15">
      <c r="A764" s="99">
        <v>763</v>
      </c>
      <c r="B764" s="100" t="str">
        <f>IFERROR(VLOOKUP(C764,'Product Master'!B:G,2,),"Enter Data in Product Master")</f>
        <v>Enter Data in Product Master</v>
      </c>
      <c r="C764" s="24"/>
      <c r="D764" s="46"/>
      <c r="F764" s="101" t="str">
        <f>IFERROR(VLOOKUP($C764,'Product Master'!B:G,3,),"-")</f>
        <v>-</v>
      </c>
      <c r="G764" s="46" t="str">
        <f>IFERROR(VLOOKUP($C764,'Product Master'!B:G,4,),"-")</f>
        <v>-</v>
      </c>
      <c r="H764" s="24"/>
      <c r="I764" s="25" t="str">
        <f>IFERROR(VLOOKUP(D764,Inward!F:J,5,),"-")</f>
        <v>-</v>
      </c>
      <c r="O764" s="141" t="str">
        <f>IFERROR(VLOOKUP(Table2[[#This Row],[Lot No]],Inward!F:F,1,FALSE),"Lot Not Matching")</f>
        <v>Lot Not Matching</v>
      </c>
    </row>
    <row r="765" spans="1:15">
      <c r="A765" s="99">
        <v>764</v>
      </c>
      <c r="B765" s="100" t="str">
        <f>IFERROR(VLOOKUP(C765,'Product Master'!B:G,2,),"Enter Data in Product Master")</f>
        <v>Enter Data in Product Master</v>
      </c>
      <c r="C765" s="24"/>
      <c r="D765" s="46"/>
      <c r="F765" s="101" t="str">
        <f>IFERROR(VLOOKUP($C765,'Product Master'!B:G,3,),"-")</f>
        <v>-</v>
      </c>
      <c r="G765" s="46" t="str">
        <f>IFERROR(VLOOKUP($C765,'Product Master'!B:G,4,),"-")</f>
        <v>-</v>
      </c>
      <c r="H765" s="24"/>
      <c r="I765" s="25" t="str">
        <f>IFERROR(VLOOKUP(D765,Inward!F:J,5,),"-")</f>
        <v>-</v>
      </c>
      <c r="O765" s="141" t="str">
        <f>IFERROR(VLOOKUP(Table2[[#This Row],[Lot No]],Inward!F:F,1,FALSE),"Lot Not Matching")</f>
        <v>Lot Not Matching</v>
      </c>
    </row>
    <row r="766" spans="1:15">
      <c r="A766" s="99">
        <v>765</v>
      </c>
      <c r="B766" s="100" t="str">
        <f>IFERROR(VLOOKUP(C766,'Product Master'!B:G,2,),"Enter Data in Product Master")</f>
        <v>Enter Data in Product Master</v>
      </c>
      <c r="C766" s="24"/>
      <c r="D766" s="46"/>
      <c r="F766" s="101" t="str">
        <f>IFERROR(VLOOKUP($C766,'Product Master'!B:G,3,),"-")</f>
        <v>-</v>
      </c>
      <c r="G766" s="46" t="str">
        <f>IFERROR(VLOOKUP($C766,'Product Master'!B:G,4,),"-")</f>
        <v>-</v>
      </c>
      <c r="H766" s="24"/>
      <c r="I766" s="25" t="str">
        <f>IFERROR(VLOOKUP(D766,Inward!F:J,5,),"-")</f>
        <v>-</v>
      </c>
      <c r="O766" s="141" t="str">
        <f>IFERROR(VLOOKUP(Table2[[#This Row],[Lot No]],Inward!F:F,1,FALSE),"Lot Not Matching")</f>
        <v>Lot Not Matching</v>
      </c>
    </row>
    <row r="767" spans="1:15">
      <c r="A767" s="99">
        <v>766</v>
      </c>
      <c r="B767" s="100" t="str">
        <f>IFERROR(VLOOKUP(C767,'Product Master'!B:G,2,),"Enter Data in Product Master")</f>
        <v>Enter Data in Product Master</v>
      </c>
      <c r="C767" s="24"/>
      <c r="D767" s="46"/>
      <c r="F767" s="101" t="str">
        <f>IFERROR(VLOOKUP($C767,'Product Master'!B:G,3,),"-")</f>
        <v>-</v>
      </c>
      <c r="G767" s="46" t="str">
        <f>IFERROR(VLOOKUP($C767,'Product Master'!B:G,4,),"-")</f>
        <v>-</v>
      </c>
      <c r="H767" s="24"/>
      <c r="I767" s="25" t="str">
        <f>IFERROR(VLOOKUP(D767,Inward!F:J,5,),"-")</f>
        <v>-</v>
      </c>
      <c r="O767" s="141" t="str">
        <f>IFERROR(VLOOKUP(Table2[[#This Row],[Lot No]],Inward!F:F,1,FALSE),"Lot Not Matching")</f>
        <v>Lot Not Matching</v>
      </c>
    </row>
    <row r="768" spans="1:15">
      <c r="A768" s="99">
        <v>767</v>
      </c>
      <c r="B768" s="100" t="str">
        <f>IFERROR(VLOOKUP(C768,'Product Master'!B:G,2,),"Enter Data in Product Master")</f>
        <v>Enter Data in Product Master</v>
      </c>
      <c r="C768" s="24"/>
      <c r="D768" s="46"/>
      <c r="F768" s="101" t="str">
        <f>IFERROR(VLOOKUP($C768,'Product Master'!B:G,3,),"-")</f>
        <v>-</v>
      </c>
      <c r="G768" s="46" t="str">
        <f>IFERROR(VLOOKUP($C768,'Product Master'!B:G,4,),"-")</f>
        <v>-</v>
      </c>
      <c r="H768" s="24"/>
      <c r="I768" s="25" t="str">
        <f>IFERROR(VLOOKUP(D768,Inward!F:J,5,),"-")</f>
        <v>-</v>
      </c>
      <c r="O768" s="141" t="str">
        <f>IFERROR(VLOOKUP(Table2[[#This Row],[Lot No]],Inward!F:F,1,FALSE),"Lot Not Matching")</f>
        <v>Lot Not Matching</v>
      </c>
    </row>
    <row r="769" spans="1:15">
      <c r="A769" s="99">
        <v>768</v>
      </c>
      <c r="B769" s="100" t="str">
        <f>IFERROR(VLOOKUP(C769,'Product Master'!B:G,2,),"Enter Data in Product Master")</f>
        <v>Enter Data in Product Master</v>
      </c>
      <c r="C769" s="24"/>
      <c r="D769" s="46"/>
      <c r="F769" s="101" t="str">
        <f>IFERROR(VLOOKUP($C769,'Product Master'!B:G,3,),"-")</f>
        <v>-</v>
      </c>
      <c r="G769" s="46" t="str">
        <f>IFERROR(VLOOKUP($C769,'Product Master'!B:G,4,),"-")</f>
        <v>-</v>
      </c>
      <c r="H769" s="24"/>
      <c r="I769" s="25" t="str">
        <f>IFERROR(VLOOKUP(D769,Inward!F:J,5,),"-")</f>
        <v>-</v>
      </c>
      <c r="O769" s="141" t="str">
        <f>IFERROR(VLOOKUP(Table2[[#This Row],[Lot No]],Inward!F:F,1,FALSE),"Lot Not Matching")</f>
        <v>Lot Not Matching</v>
      </c>
    </row>
    <row r="770" spans="1:15">
      <c r="A770" s="99">
        <v>769</v>
      </c>
      <c r="B770" s="100" t="str">
        <f>IFERROR(VLOOKUP(C770,'Product Master'!B:G,2,),"Enter Data in Product Master")</f>
        <v>Enter Data in Product Master</v>
      </c>
      <c r="C770" s="24"/>
      <c r="D770" s="46"/>
      <c r="F770" s="101" t="str">
        <f>IFERROR(VLOOKUP($C770,'Product Master'!B:G,3,),"-")</f>
        <v>-</v>
      </c>
      <c r="G770" s="46" t="str">
        <f>IFERROR(VLOOKUP($C770,'Product Master'!B:G,4,),"-")</f>
        <v>-</v>
      </c>
      <c r="H770" s="24"/>
      <c r="I770" s="25" t="str">
        <f>IFERROR(VLOOKUP(D770,Inward!F:J,5,),"-")</f>
        <v>-</v>
      </c>
      <c r="O770" s="141" t="str">
        <f>IFERROR(VLOOKUP(Table2[[#This Row],[Lot No]],Inward!F:F,1,FALSE),"Lot Not Matching")</f>
        <v>Lot Not Matching</v>
      </c>
    </row>
    <row r="771" spans="1:15">
      <c r="A771" s="99">
        <v>770</v>
      </c>
      <c r="B771" s="100" t="str">
        <f>IFERROR(VLOOKUP(C771,'Product Master'!B:G,2,),"Enter Data in Product Master")</f>
        <v>Enter Data in Product Master</v>
      </c>
      <c r="C771" s="24"/>
      <c r="D771" s="46"/>
      <c r="F771" s="101" t="str">
        <f>IFERROR(VLOOKUP($C771,'Product Master'!B:G,3,),"-")</f>
        <v>-</v>
      </c>
      <c r="G771" s="46" t="str">
        <f>IFERROR(VLOOKUP($C771,'Product Master'!B:G,4,),"-")</f>
        <v>-</v>
      </c>
      <c r="H771" s="24"/>
      <c r="I771" s="25" t="str">
        <f>IFERROR(VLOOKUP(D771,Inward!F:J,5,),"-")</f>
        <v>-</v>
      </c>
      <c r="O771" s="141" t="str">
        <f>IFERROR(VLOOKUP(Table2[[#This Row],[Lot No]],Inward!F:F,1,FALSE),"Lot Not Matching")</f>
        <v>Lot Not Matching</v>
      </c>
    </row>
    <row r="772" spans="1:15">
      <c r="A772" s="99">
        <v>771</v>
      </c>
      <c r="B772" s="100" t="str">
        <f>IFERROR(VLOOKUP(C772,'Product Master'!B:G,2,),"Enter Data in Product Master")</f>
        <v>Enter Data in Product Master</v>
      </c>
      <c r="C772" s="24"/>
      <c r="D772" s="46"/>
      <c r="F772" s="101" t="str">
        <f>IFERROR(VLOOKUP($C772,'Product Master'!B:G,3,),"-")</f>
        <v>-</v>
      </c>
      <c r="G772" s="46" t="str">
        <f>IFERROR(VLOOKUP($C772,'Product Master'!B:G,4,),"-")</f>
        <v>-</v>
      </c>
      <c r="H772" s="24"/>
      <c r="I772" s="25" t="str">
        <f>IFERROR(VLOOKUP(D772,Inward!F:J,5,),"-")</f>
        <v>-</v>
      </c>
      <c r="O772" s="141" t="str">
        <f>IFERROR(VLOOKUP(Table2[[#This Row],[Lot No]],Inward!F:F,1,FALSE),"Lot Not Matching")</f>
        <v>Lot Not Matching</v>
      </c>
    </row>
    <row r="773" spans="1:15">
      <c r="A773" s="99">
        <v>772</v>
      </c>
      <c r="B773" s="100" t="str">
        <f>IFERROR(VLOOKUP(C773,'Product Master'!B:G,2,),"Enter Data in Product Master")</f>
        <v>Enter Data in Product Master</v>
      </c>
      <c r="C773" s="24"/>
      <c r="D773" s="46"/>
      <c r="F773" s="101" t="str">
        <f>IFERROR(VLOOKUP($C773,'Product Master'!B:G,3,),"-")</f>
        <v>-</v>
      </c>
      <c r="G773" s="46" t="str">
        <f>IFERROR(VLOOKUP($C773,'Product Master'!B:G,4,),"-")</f>
        <v>-</v>
      </c>
      <c r="H773" s="24"/>
      <c r="I773" s="25" t="str">
        <f>IFERROR(VLOOKUP(D773,Inward!F:J,5,),"-")</f>
        <v>-</v>
      </c>
      <c r="O773" s="141" t="str">
        <f>IFERROR(VLOOKUP(Table2[[#This Row],[Lot No]],Inward!F:F,1,FALSE),"Lot Not Matching")</f>
        <v>Lot Not Matching</v>
      </c>
    </row>
    <row r="774" spans="1:15">
      <c r="A774" s="99">
        <v>773</v>
      </c>
      <c r="B774" s="100" t="str">
        <f>IFERROR(VLOOKUP(C774,'Product Master'!B:G,2,),"Enter Data in Product Master")</f>
        <v>Enter Data in Product Master</v>
      </c>
      <c r="C774" s="24"/>
      <c r="D774" s="46"/>
      <c r="F774" s="101" t="str">
        <f>IFERROR(VLOOKUP($C774,'Product Master'!B:G,3,),"-")</f>
        <v>-</v>
      </c>
      <c r="G774" s="46" t="str">
        <f>IFERROR(VLOOKUP($C774,'Product Master'!B:G,4,),"-")</f>
        <v>-</v>
      </c>
      <c r="H774" s="24"/>
      <c r="I774" s="25" t="str">
        <f>IFERROR(VLOOKUP(D774,Inward!F:J,5,),"-")</f>
        <v>-</v>
      </c>
      <c r="O774" s="141" t="str">
        <f>IFERROR(VLOOKUP(Table2[[#This Row],[Lot No]],Inward!F:F,1,FALSE),"Lot Not Matching")</f>
        <v>Lot Not Matching</v>
      </c>
    </row>
    <row r="775" spans="1:15">
      <c r="A775" s="99">
        <v>774</v>
      </c>
      <c r="B775" s="100" t="str">
        <f>IFERROR(VLOOKUP(C775,'Product Master'!B:G,2,),"Enter Data in Product Master")</f>
        <v>Enter Data in Product Master</v>
      </c>
      <c r="C775" s="24"/>
      <c r="D775" s="46"/>
      <c r="F775" s="101" t="str">
        <f>IFERROR(VLOOKUP($C775,'Product Master'!B:G,3,),"-")</f>
        <v>-</v>
      </c>
      <c r="G775" s="46" t="str">
        <f>IFERROR(VLOOKUP($C775,'Product Master'!B:G,4,),"-")</f>
        <v>-</v>
      </c>
      <c r="H775" s="24"/>
      <c r="I775" s="25" t="str">
        <f>IFERROR(VLOOKUP(D775,Inward!F:J,5,),"-")</f>
        <v>-</v>
      </c>
      <c r="O775" s="141" t="str">
        <f>IFERROR(VLOOKUP(Table2[[#This Row],[Lot No]],Inward!F:F,1,FALSE),"Lot Not Matching")</f>
        <v>Lot Not Matching</v>
      </c>
    </row>
    <row r="776" spans="1:15">
      <c r="A776" s="99">
        <v>775</v>
      </c>
      <c r="B776" s="100" t="str">
        <f>IFERROR(VLOOKUP(C776,'Product Master'!B:G,2,),"Enter Data in Product Master")</f>
        <v>Enter Data in Product Master</v>
      </c>
      <c r="C776" s="24"/>
      <c r="D776" s="46"/>
      <c r="F776" s="101" t="str">
        <f>IFERROR(VLOOKUP($C776,'Product Master'!B:G,3,),"-")</f>
        <v>-</v>
      </c>
      <c r="G776" s="46" t="str">
        <f>IFERROR(VLOOKUP($C776,'Product Master'!B:G,4,),"-")</f>
        <v>-</v>
      </c>
      <c r="H776" s="24"/>
      <c r="I776" s="25" t="str">
        <f>IFERROR(VLOOKUP(D776,Inward!F:J,5,),"-")</f>
        <v>-</v>
      </c>
      <c r="O776" s="141" t="str">
        <f>IFERROR(VLOOKUP(Table2[[#This Row],[Lot No]],Inward!F:F,1,FALSE),"Lot Not Matching")</f>
        <v>Lot Not Matching</v>
      </c>
    </row>
    <row r="777" spans="1:15">
      <c r="A777" s="99">
        <v>776</v>
      </c>
      <c r="B777" s="100" t="str">
        <f>IFERROR(VLOOKUP(C777,'Product Master'!B:G,2,),"Enter Data in Product Master")</f>
        <v>Enter Data in Product Master</v>
      </c>
      <c r="C777" s="24"/>
      <c r="D777" s="46"/>
      <c r="F777" s="101" t="str">
        <f>IFERROR(VLOOKUP($C777,'Product Master'!B:G,3,),"-")</f>
        <v>-</v>
      </c>
      <c r="G777" s="46" t="str">
        <f>IFERROR(VLOOKUP($C777,'Product Master'!B:G,4,),"-")</f>
        <v>-</v>
      </c>
      <c r="H777" s="24"/>
      <c r="I777" s="25" t="str">
        <f>IFERROR(VLOOKUP(D777,Inward!F:J,5,),"-")</f>
        <v>-</v>
      </c>
      <c r="O777" s="141" t="str">
        <f>IFERROR(VLOOKUP(Table2[[#This Row],[Lot No]],Inward!F:F,1,FALSE),"Lot Not Matching")</f>
        <v>Lot Not Matching</v>
      </c>
    </row>
    <row r="778" spans="1:15">
      <c r="A778" s="99">
        <v>777</v>
      </c>
      <c r="B778" s="100" t="str">
        <f>IFERROR(VLOOKUP(C778,'Product Master'!B:G,2,),"Enter Data in Product Master")</f>
        <v>Enter Data in Product Master</v>
      </c>
      <c r="C778" s="24"/>
      <c r="D778" s="46"/>
      <c r="F778" s="101" t="str">
        <f>IFERROR(VLOOKUP($C778,'Product Master'!B:G,3,),"-")</f>
        <v>-</v>
      </c>
      <c r="G778" s="46" t="str">
        <f>IFERROR(VLOOKUP($C778,'Product Master'!B:G,4,),"-")</f>
        <v>-</v>
      </c>
      <c r="H778" s="24"/>
      <c r="I778" s="25" t="str">
        <f>IFERROR(VLOOKUP(D778,Inward!F:J,5,),"-")</f>
        <v>-</v>
      </c>
      <c r="O778" s="141" t="str">
        <f>IFERROR(VLOOKUP(Table2[[#This Row],[Lot No]],Inward!F:F,1,FALSE),"Lot Not Matching")</f>
        <v>Lot Not Matching</v>
      </c>
    </row>
    <row r="779" spans="1:15">
      <c r="A779" s="99">
        <v>778</v>
      </c>
      <c r="B779" s="100" t="str">
        <f>IFERROR(VLOOKUP(C779,'Product Master'!B:G,2,),"Enter Data in Product Master")</f>
        <v>Enter Data in Product Master</v>
      </c>
      <c r="C779" s="24"/>
      <c r="D779" s="46"/>
      <c r="F779" s="101" t="str">
        <f>IFERROR(VLOOKUP($C779,'Product Master'!B:G,3,),"-")</f>
        <v>-</v>
      </c>
      <c r="G779" s="46" t="str">
        <f>IFERROR(VLOOKUP($C779,'Product Master'!B:G,4,),"-")</f>
        <v>-</v>
      </c>
      <c r="H779" s="24"/>
      <c r="I779" s="25" t="str">
        <f>IFERROR(VLOOKUP(D779,Inward!F:J,5,),"-")</f>
        <v>-</v>
      </c>
      <c r="O779" s="141" t="str">
        <f>IFERROR(VLOOKUP(Table2[[#This Row],[Lot No]],Inward!F:F,1,FALSE),"Lot Not Matching")</f>
        <v>Lot Not Matching</v>
      </c>
    </row>
    <row r="780" spans="1:15">
      <c r="A780" s="99">
        <v>779</v>
      </c>
      <c r="B780" s="100" t="str">
        <f>IFERROR(VLOOKUP(C780,'Product Master'!B:G,2,),"Enter Data in Product Master")</f>
        <v>Enter Data in Product Master</v>
      </c>
      <c r="C780" s="24"/>
      <c r="D780" s="46"/>
      <c r="F780" s="101" t="str">
        <f>IFERROR(VLOOKUP($C780,'Product Master'!B:G,3,),"-")</f>
        <v>-</v>
      </c>
      <c r="G780" s="46" t="str">
        <f>IFERROR(VLOOKUP($C780,'Product Master'!B:G,4,),"-")</f>
        <v>-</v>
      </c>
      <c r="H780" s="24"/>
      <c r="I780" s="25" t="str">
        <f>IFERROR(VLOOKUP(D780,Inward!F:J,5,),"-")</f>
        <v>-</v>
      </c>
      <c r="O780" s="141" t="str">
        <f>IFERROR(VLOOKUP(Table2[[#This Row],[Lot No]],Inward!F:F,1,FALSE),"Lot Not Matching")</f>
        <v>Lot Not Matching</v>
      </c>
    </row>
    <row r="781" spans="1:15">
      <c r="A781" s="99">
        <v>780</v>
      </c>
      <c r="B781" s="100" t="str">
        <f>IFERROR(VLOOKUP(C781,'Product Master'!B:G,2,),"Enter Data in Product Master")</f>
        <v>Enter Data in Product Master</v>
      </c>
      <c r="C781" s="24"/>
      <c r="D781" s="46"/>
      <c r="F781" s="101" t="str">
        <f>IFERROR(VLOOKUP($C781,'Product Master'!B:G,3,),"-")</f>
        <v>-</v>
      </c>
      <c r="G781" s="46" t="str">
        <f>IFERROR(VLOOKUP($C781,'Product Master'!B:G,4,),"-")</f>
        <v>-</v>
      </c>
      <c r="H781" s="24"/>
      <c r="I781" s="25" t="str">
        <f>IFERROR(VLOOKUP(D781,Inward!F:J,5,),"-")</f>
        <v>-</v>
      </c>
      <c r="O781" s="141" t="str">
        <f>IFERROR(VLOOKUP(Table2[[#This Row],[Lot No]],Inward!F:F,1,FALSE),"Lot Not Matching")</f>
        <v>Lot Not Matching</v>
      </c>
    </row>
    <row r="782" spans="1:15">
      <c r="A782" s="99">
        <v>781</v>
      </c>
      <c r="B782" s="100" t="str">
        <f>IFERROR(VLOOKUP(C782,'Product Master'!B:G,2,),"Enter Data in Product Master")</f>
        <v>Enter Data in Product Master</v>
      </c>
      <c r="C782" s="24"/>
      <c r="D782" s="46"/>
      <c r="F782" s="101" t="str">
        <f>IFERROR(VLOOKUP($C782,'Product Master'!B:G,3,),"-")</f>
        <v>-</v>
      </c>
      <c r="G782" s="46" t="str">
        <f>IFERROR(VLOOKUP($C782,'Product Master'!B:G,4,),"-")</f>
        <v>-</v>
      </c>
      <c r="H782" s="24"/>
      <c r="I782" s="25" t="str">
        <f>IFERROR(VLOOKUP(D782,Inward!F:J,5,),"-")</f>
        <v>-</v>
      </c>
      <c r="O782" s="141" t="str">
        <f>IFERROR(VLOOKUP(Table2[[#This Row],[Lot No]],Inward!F:F,1,FALSE),"Lot Not Matching")</f>
        <v>Lot Not Matching</v>
      </c>
    </row>
    <row r="783" spans="1:15">
      <c r="A783" s="99">
        <v>782</v>
      </c>
      <c r="B783" s="100" t="str">
        <f>IFERROR(VLOOKUP(C783,'Product Master'!B:G,2,),"Enter Data in Product Master")</f>
        <v>Enter Data in Product Master</v>
      </c>
      <c r="C783" s="24"/>
      <c r="D783" s="46"/>
      <c r="F783" s="101" t="str">
        <f>IFERROR(VLOOKUP($C783,'Product Master'!B:G,3,),"-")</f>
        <v>-</v>
      </c>
      <c r="G783" s="46" t="str">
        <f>IFERROR(VLOOKUP($C783,'Product Master'!B:G,4,),"-")</f>
        <v>-</v>
      </c>
      <c r="H783" s="24"/>
      <c r="I783" s="25" t="str">
        <f>IFERROR(VLOOKUP(D783,Inward!F:J,5,),"-")</f>
        <v>-</v>
      </c>
      <c r="O783" s="141" t="str">
        <f>IFERROR(VLOOKUP(Table2[[#This Row],[Lot No]],Inward!F:F,1,FALSE),"Lot Not Matching")</f>
        <v>Lot Not Matching</v>
      </c>
    </row>
    <row r="784" spans="1:15">
      <c r="A784" s="99">
        <v>783</v>
      </c>
      <c r="B784" s="100" t="str">
        <f>IFERROR(VLOOKUP(C784,'Product Master'!B:G,2,),"Enter Data in Product Master")</f>
        <v>Enter Data in Product Master</v>
      </c>
      <c r="C784" s="24"/>
      <c r="D784" s="46"/>
      <c r="F784" s="101" t="str">
        <f>IFERROR(VLOOKUP($C784,'Product Master'!B:G,3,),"-")</f>
        <v>-</v>
      </c>
      <c r="G784" s="46" t="str">
        <f>IFERROR(VLOOKUP($C784,'Product Master'!B:G,4,),"-")</f>
        <v>-</v>
      </c>
      <c r="H784" s="24"/>
      <c r="I784" s="25" t="str">
        <f>IFERROR(VLOOKUP(D784,Inward!F:J,5,),"-")</f>
        <v>-</v>
      </c>
      <c r="O784" s="141" t="str">
        <f>IFERROR(VLOOKUP(Table2[[#This Row],[Lot No]],Inward!F:F,1,FALSE),"Lot Not Matching")</f>
        <v>Lot Not Matching</v>
      </c>
    </row>
    <row r="785" spans="1:15">
      <c r="A785" s="99">
        <v>784</v>
      </c>
      <c r="B785" s="100" t="str">
        <f>IFERROR(VLOOKUP(C785,'Product Master'!B:G,2,),"Enter Data in Product Master")</f>
        <v>Enter Data in Product Master</v>
      </c>
      <c r="C785" s="24"/>
      <c r="D785" s="46"/>
      <c r="F785" s="101" t="str">
        <f>IFERROR(VLOOKUP($C785,'Product Master'!B:G,3,),"-")</f>
        <v>-</v>
      </c>
      <c r="G785" s="46" t="str">
        <f>IFERROR(VLOOKUP($C785,'Product Master'!B:G,4,),"-")</f>
        <v>-</v>
      </c>
      <c r="H785" s="24"/>
      <c r="I785" s="25" t="str">
        <f>IFERROR(VLOOKUP(D785,Inward!F:J,5,),"-")</f>
        <v>-</v>
      </c>
      <c r="O785" s="141" t="str">
        <f>IFERROR(VLOOKUP(Table2[[#This Row],[Lot No]],Inward!F:F,1,FALSE),"Lot Not Matching")</f>
        <v>Lot Not Matching</v>
      </c>
    </row>
    <row r="786" spans="1:15">
      <c r="A786" s="99">
        <v>785</v>
      </c>
      <c r="B786" s="100" t="str">
        <f>IFERROR(VLOOKUP(C786,'Product Master'!B:G,2,),"Enter Data in Product Master")</f>
        <v>Enter Data in Product Master</v>
      </c>
      <c r="C786" s="24"/>
      <c r="D786" s="46"/>
      <c r="F786" s="101" t="str">
        <f>IFERROR(VLOOKUP($C786,'Product Master'!B:G,3,),"-")</f>
        <v>-</v>
      </c>
      <c r="G786" s="46" t="str">
        <f>IFERROR(VLOOKUP($C786,'Product Master'!B:G,4,),"-")</f>
        <v>-</v>
      </c>
      <c r="H786" s="24"/>
      <c r="I786" s="25" t="str">
        <f>IFERROR(VLOOKUP(D786,Inward!F:J,5,),"-")</f>
        <v>-</v>
      </c>
      <c r="O786" s="141" t="str">
        <f>IFERROR(VLOOKUP(Table2[[#This Row],[Lot No]],Inward!F:F,1,FALSE),"Lot Not Matching")</f>
        <v>Lot Not Matching</v>
      </c>
    </row>
    <row r="787" spans="1:15">
      <c r="A787" s="99">
        <v>786</v>
      </c>
      <c r="B787" s="100" t="str">
        <f>IFERROR(VLOOKUP(C787,'Product Master'!B:G,2,),"Enter Data in Product Master")</f>
        <v>Enter Data in Product Master</v>
      </c>
      <c r="C787" s="24"/>
      <c r="D787" s="46"/>
      <c r="F787" s="101" t="str">
        <f>IFERROR(VLOOKUP($C787,'Product Master'!B:G,3,),"-")</f>
        <v>-</v>
      </c>
      <c r="G787" s="46" t="str">
        <f>IFERROR(VLOOKUP($C787,'Product Master'!B:G,4,),"-")</f>
        <v>-</v>
      </c>
      <c r="H787" s="24"/>
      <c r="I787" s="25" t="str">
        <f>IFERROR(VLOOKUP(D787,Inward!F:J,5,),"-")</f>
        <v>-</v>
      </c>
      <c r="O787" s="141" t="str">
        <f>IFERROR(VLOOKUP(Table2[[#This Row],[Lot No]],Inward!F:F,1,FALSE),"Lot Not Matching")</f>
        <v>Lot Not Matching</v>
      </c>
    </row>
    <row r="788" spans="1:15">
      <c r="A788" s="99">
        <v>787</v>
      </c>
      <c r="B788" s="100" t="str">
        <f>IFERROR(VLOOKUP(C788,'Product Master'!B:G,2,),"Enter Data in Product Master")</f>
        <v>Enter Data in Product Master</v>
      </c>
      <c r="C788" s="24"/>
      <c r="D788" s="46"/>
      <c r="F788" s="101" t="str">
        <f>IFERROR(VLOOKUP($C788,'Product Master'!B:G,3,),"-")</f>
        <v>-</v>
      </c>
      <c r="G788" s="46" t="str">
        <f>IFERROR(VLOOKUP($C788,'Product Master'!B:G,4,),"-")</f>
        <v>-</v>
      </c>
      <c r="H788" s="24"/>
      <c r="I788" s="25" t="str">
        <f>IFERROR(VLOOKUP(D788,Inward!F:J,5,),"-")</f>
        <v>-</v>
      </c>
      <c r="O788" s="141" t="str">
        <f>IFERROR(VLOOKUP(Table2[[#This Row],[Lot No]],Inward!F:F,1,FALSE),"Lot Not Matching")</f>
        <v>Lot Not Matching</v>
      </c>
    </row>
    <row r="789" spans="1:15">
      <c r="A789" s="99">
        <v>788</v>
      </c>
      <c r="B789" s="100" t="str">
        <f>IFERROR(VLOOKUP(C789,'Product Master'!B:G,2,),"Enter Data in Product Master")</f>
        <v>Enter Data in Product Master</v>
      </c>
      <c r="C789" s="24"/>
      <c r="D789" s="46"/>
      <c r="F789" s="101" t="str">
        <f>IFERROR(VLOOKUP($C789,'Product Master'!B:G,3,),"-")</f>
        <v>-</v>
      </c>
      <c r="G789" s="46" t="str">
        <f>IFERROR(VLOOKUP($C789,'Product Master'!B:G,4,),"-")</f>
        <v>-</v>
      </c>
      <c r="H789" s="24"/>
      <c r="I789" s="25" t="str">
        <f>IFERROR(VLOOKUP(D789,Inward!F:J,5,),"-")</f>
        <v>-</v>
      </c>
      <c r="O789" s="141" t="str">
        <f>IFERROR(VLOOKUP(Table2[[#This Row],[Lot No]],Inward!F:F,1,FALSE),"Lot Not Matching")</f>
        <v>Lot Not Matching</v>
      </c>
    </row>
    <row r="790" spans="1:15">
      <c r="A790" s="99">
        <v>789</v>
      </c>
      <c r="B790" s="100" t="str">
        <f>IFERROR(VLOOKUP(C790,'Product Master'!B:G,2,),"Enter Data in Product Master")</f>
        <v>Enter Data in Product Master</v>
      </c>
      <c r="C790" s="24"/>
      <c r="D790" s="46"/>
      <c r="F790" s="101" t="str">
        <f>IFERROR(VLOOKUP($C790,'Product Master'!B:G,3,),"-")</f>
        <v>-</v>
      </c>
      <c r="G790" s="46" t="str">
        <f>IFERROR(VLOOKUP($C790,'Product Master'!B:G,4,),"-")</f>
        <v>-</v>
      </c>
      <c r="H790" s="24"/>
      <c r="I790" s="25" t="str">
        <f>IFERROR(VLOOKUP(D790,Inward!F:J,5,),"-")</f>
        <v>-</v>
      </c>
      <c r="O790" s="141" t="str">
        <f>IFERROR(VLOOKUP(Table2[[#This Row],[Lot No]],Inward!F:F,1,FALSE),"Lot Not Matching")</f>
        <v>Lot Not Matching</v>
      </c>
    </row>
    <row r="791" spans="1:15">
      <c r="A791" s="99">
        <v>790</v>
      </c>
      <c r="B791" s="100" t="str">
        <f>IFERROR(VLOOKUP(C791,'Product Master'!B:G,2,),"Enter Data in Product Master")</f>
        <v>Enter Data in Product Master</v>
      </c>
      <c r="C791" s="24"/>
      <c r="D791" s="46"/>
      <c r="F791" s="101" t="str">
        <f>IFERROR(VLOOKUP($C791,'Product Master'!B:G,3,),"-")</f>
        <v>-</v>
      </c>
      <c r="G791" s="46" t="str">
        <f>IFERROR(VLOOKUP($C791,'Product Master'!B:G,4,),"-")</f>
        <v>-</v>
      </c>
      <c r="H791" s="24"/>
      <c r="I791" s="25" t="str">
        <f>IFERROR(VLOOKUP(D791,Inward!F:J,5,),"-")</f>
        <v>-</v>
      </c>
      <c r="O791" s="141" t="str">
        <f>IFERROR(VLOOKUP(Table2[[#This Row],[Lot No]],Inward!F:F,1,FALSE),"Lot Not Matching")</f>
        <v>Lot Not Matching</v>
      </c>
    </row>
    <row r="792" spans="1:15">
      <c r="A792" s="99">
        <v>791</v>
      </c>
      <c r="B792" s="100" t="str">
        <f>IFERROR(VLOOKUP(C792,'Product Master'!B:G,2,),"Enter Data in Product Master")</f>
        <v>Enter Data in Product Master</v>
      </c>
      <c r="C792" s="24"/>
      <c r="D792" s="46"/>
      <c r="F792" s="101" t="str">
        <f>IFERROR(VLOOKUP($C792,'Product Master'!B:G,3,),"-")</f>
        <v>-</v>
      </c>
      <c r="G792" s="46" t="str">
        <f>IFERROR(VLOOKUP($C792,'Product Master'!B:G,4,),"-")</f>
        <v>-</v>
      </c>
      <c r="H792" s="24"/>
      <c r="I792" s="25" t="str">
        <f>IFERROR(VLOOKUP(D792,Inward!F:J,5,),"-")</f>
        <v>-</v>
      </c>
      <c r="O792" s="141" t="str">
        <f>IFERROR(VLOOKUP(Table2[[#This Row],[Lot No]],Inward!F:F,1,FALSE),"Lot Not Matching")</f>
        <v>Lot Not Matching</v>
      </c>
    </row>
    <row r="793" spans="1:15">
      <c r="A793" s="99">
        <v>792</v>
      </c>
      <c r="B793" s="100" t="str">
        <f>IFERROR(VLOOKUP(C793,'Product Master'!B:G,2,),"Enter Data in Product Master")</f>
        <v>Enter Data in Product Master</v>
      </c>
      <c r="C793" s="24"/>
      <c r="D793" s="46"/>
      <c r="F793" s="101" t="str">
        <f>IFERROR(VLOOKUP($C793,'Product Master'!B:G,3,),"-")</f>
        <v>-</v>
      </c>
      <c r="G793" s="46" t="str">
        <f>IFERROR(VLOOKUP($C793,'Product Master'!B:G,4,),"-")</f>
        <v>-</v>
      </c>
      <c r="H793" s="24"/>
      <c r="I793" s="25" t="str">
        <f>IFERROR(VLOOKUP(D793,Inward!F:J,5,),"-")</f>
        <v>-</v>
      </c>
      <c r="O793" s="141" t="str">
        <f>IFERROR(VLOOKUP(Table2[[#This Row],[Lot No]],Inward!F:F,1,FALSE),"Lot Not Matching")</f>
        <v>Lot Not Matching</v>
      </c>
    </row>
    <row r="794" spans="1:15">
      <c r="A794" s="99">
        <v>793</v>
      </c>
      <c r="B794" s="100" t="str">
        <f>IFERROR(VLOOKUP(C794,'Product Master'!B:G,2,),"Enter Data in Product Master")</f>
        <v>Enter Data in Product Master</v>
      </c>
      <c r="C794" s="24"/>
      <c r="D794" s="46"/>
      <c r="F794" s="101" t="str">
        <f>IFERROR(VLOOKUP($C794,'Product Master'!B:G,3,),"-")</f>
        <v>-</v>
      </c>
      <c r="G794" s="46" t="str">
        <f>IFERROR(VLOOKUP($C794,'Product Master'!B:G,4,),"-")</f>
        <v>-</v>
      </c>
      <c r="H794" s="24"/>
      <c r="I794" s="25" t="str">
        <f>IFERROR(VLOOKUP(D794,Inward!F:J,5,),"-")</f>
        <v>-</v>
      </c>
      <c r="O794" s="141" t="str">
        <f>IFERROR(VLOOKUP(Table2[[#This Row],[Lot No]],Inward!F:F,1,FALSE),"Lot Not Matching")</f>
        <v>Lot Not Matching</v>
      </c>
    </row>
    <row r="795" spans="1:15">
      <c r="A795" s="99">
        <v>794</v>
      </c>
      <c r="B795" s="100" t="str">
        <f>IFERROR(VLOOKUP(C795,'Product Master'!B:G,2,),"Enter Data in Product Master")</f>
        <v>Enter Data in Product Master</v>
      </c>
      <c r="C795" s="24"/>
      <c r="D795" s="46"/>
      <c r="F795" s="101" t="str">
        <f>IFERROR(VLOOKUP($C795,'Product Master'!B:G,3,),"-")</f>
        <v>-</v>
      </c>
      <c r="G795" s="46" t="str">
        <f>IFERROR(VLOOKUP($C795,'Product Master'!B:G,4,),"-")</f>
        <v>-</v>
      </c>
      <c r="H795" s="24"/>
      <c r="I795" s="25" t="str">
        <f>IFERROR(VLOOKUP(D795,Inward!F:J,5,),"-")</f>
        <v>-</v>
      </c>
      <c r="O795" s="141" t="str">
        <f>IFERROR(VLOOKUP(Table2[[#This Row],[Lot No]],Inward!F:F,1,FALSE),"Lot Not Matching")</f>
        <v>Lot Not Matching</v>
      </c>
    </row>
    <row r="796" spans="1:15">
      <c r="A796" s="99">
        <v>795</v>
      </c>
      <c r="B796" s="100" t="str">
        <f>IFERROR(VLOOKUP(C796,'Product Master'!B:G,2,),"Enter Data in Product Master")</f>
        <v>Enter Data in Product Master</v>
      </c>
      <c r="C796" s="24"/>
      <c r="D796" s="46"/>
      <c r="F796" s="101" t="str">
        <f>IFERROR(VLOOKUP($C796,'Product Master'!B:G,3,),"-")</f>
        <v>-</v>
      </c>
      <c r="G796" s="46" t="str">
        <f>IFERROR(VLOOKUP($C796,'Product Master'!B:G,4,),"-")</f>
        <v>-</v>
      </c>
      <c r="H796" s="24"/>
      <c r="I796" s="25" t="str">
        <f>IFERROR(VLOOKUP(D796,Inward!F:J,5,),"-")</f>
        <v>-</v>
      </c>
      <c r="O796" s="141" t="str">
        <f>IFERROR(VLOOKUP(Table2[[#This Row],[Lot No]],Inward!F:F,1,FALSE),"Lot Not Matching")</f>
        <v>Lot Not Matching</v>
      </c>
    </row>
    <row r="797" spans="1:15">
      <c r="A797" s="99">
        <v>796</v>
      </c>
      <c r="B797" s="100" t="str">
        <f>IFERROR(VLOOKUP(C797,'Product Master'!B:G,2,),"Enter Data in Product Master")</f>
        <v>Enter Data in Product Master</v>
      </c>
      <c r="C797" s="24"/>
      <c r="D797" s="46"/>
      <c r="F797" s="101" t="str">
        <f>IFERROR(VLOOKUP($C797,'Product Master'!B:G,3,),"-")</f>
        <v>-</v>
      </c>
      <c r="G797" s="46" t="str">
        <f>IFERROR(VLOOKUP($C797,'Product Master'!B:G,4,),"-")</f>
        <v>-</v>
      </c>
      <c r="H797" s="24"/>
      <c r="I797" s="25" t="str">
        <f>IFERROR(VLOOKUP(D797,Inward!F:J,5,),"-")</f>
        <v>-</v>
      </c>
      <c r="O797" s="141" t="str">
        <f>IFERROR(VLOOKUP(Table2[[#This Row],[Lot No]],Inward!F:F,1,FALSE),"Lot Not Matching")</f>
        <v>Lot Not Matching</v>
      </c>
    </row>
    <row r="798" spans="1:15">
      <c r="A798" s="99">
        <v>797</v>
      </c>
      <c r="B798" s="100" t="str">
        <f>IFERROR(VLOOKUP(C798,'Product Master'!B:G,2,),"Enter Data in Product Master")</f>
        <v>Enter Data in Product Master</v>
      </c>
      <c r="C798" s="24"/>
      <c r="D798" s="46"/>
      <c r="F798" s="101" t="str">
        <f>IFERROR(VLOOKUP($C798,'Product Master'!B:G,3,),"-")</f>
        <v>-</v>
      </c>
      <c r="G798" s="46" t="str">
        <f>IFERROR(VLOOKUP($C798,'Product Master'!B:G,4,),"-")</f>
        <v>-</v>
      </c>
      <c r="H798" s="24"/>
      <c r="I798" s="25" t="str">
        <f>IFERROR(VLOOKUP(D798,Inward!F:J,5,),"-")</f>
        <v>-</v>
      </c>
      <c r="O798" s="141" t="str">
        <f>IFERROR(VLOOKUP(Table2[[#This Row],[Lot No]],Inward!F:F,1,FALSE),"Lot Not Matching")</f>
        <v>Lot Not Matching</v>
      </c>
    </row>
    <row r="799" spans="1:15">
      <c r="A799" s="99">
        <v>798</v>
      </c>
      <c r="B799" s="100" t="str">
        <f>IFERROR(VLOOKUP(C799,'Product Master'!B:G,2,),"Enter Data in Product Master")</f>
        <v>Enter Data in Product Master</v>
      </c>
      <c r="C799" s="24"/>
      <c r="D799" s="46"/>
      <c r="F799" s="101" t="str">
        <f>IFERROR(VLOOKUP($C799,'Product Master'!B:G,3,),"-")</f>
        <v>-</v>
      </c>
      <c r="G799" s="46" t="str">
        <f>IFERROR(VLOOKUP($C799,'Product Master'!B:G,4,),"-")</f>
        <v>-</v>
      </c>
      <c r="H799" s="24"/>
      <c r="I799" s="25" t="str">
        <f>IFERROR(VLOOKUP(D799,Inward!F:J,5,),"-")</f>
        <v>-</v>
      </c>
      <c r="O799" s="141" t="str">
        <f>IFERROR(VLOOKUP(Table2[[#This Row],[Lot No]],Inward!F:F,1,FALSE),"Lot Not Matching")</f>
        <v>Lot Not Matching</v>
      </c>
    </row>
    <row r="800" spans="1:15">
      <c r="A800" s="99">
        <v>799</v>
      </c>
      <c r="B800" s="100" t="str">
        <f>IFERROR(VLOOKUP(C800,'Product Master'!B:G,2,),"Enter Data in Product Master")</f>
        <v>Enter Data in Product Master</v>
      </c>
      <c r="C800" s="24"/>
      <c r="D800" s="46"/>
      <c r="F800" s="101" t="str">
        <f>IFERROR(VLOOKUP($C800,'Product Master'!B:G,3,),"-")</f>
        <v>-</v>
      </c>
      <c r="G800" s="46" t="str">
        <f>IFERROR(VLOOKUP($C800,'Product Master'!B:G,4,),"-")</f>
        <v>-</v>
      </c>
      <c r="H800" s="24"/>
      <c r="I800" s="25" t="str">
        <f>IFERROR(VLOOKUP(D800,Inward!F:J,5,),"-")</f>
        <v>-</v>
      </c>
      <c r="O800" s="141" t="str">
        <f>IFERROR(VLOOKUP(Table2[[#This Row],[Lot No]],Inward!F:F,1,FALSE),"Lot Not Matching")</f>
        <v>Lot Not Matching</v>
      </c>
    </row>
    <row r="801" spans="1:15">
      <c r="A801" s="99">
        <v>800</v>
      </c>
      <c r="B801" s="100" t="str">
        <f>IFERROR(VLOOKUP(C801,'Product Master'!B:G,2,),"Enter Data in Product Master")</f>
        <v>Enter Data in Product Master</v>
      </c>
      <c r="C801" s="24"/>
      <c r="D801" s="46"/>
      <c r="F801" s="101" t="str">
        <f>IFERROR(VLOOKUP($C801,'Product Master'!B:G,3,),"-")</f>
        <v>-</v>
      </c>
      <c r="G801" s="46" t="str">
        <f>IFERROR(VLOOKUP($C801,'Product Master'!B:G,4,),"-")</f>
        <v>-</v>
      </c>
      <c r="H801" s="24"/>
      <c r="I801" s="25" t="str">
        <f>IFERROR(VLOOKUP(D801,Inward!F:J,5,),"-")</f>
        <v>-</v>
      </c>
      <c r="O801" s="141" t="str">
        <f>IFERROR(VLOOKUP(Table2[[#This Row],[Lot No]],Inward!F:F,1,FALSE),"Lot Not Matching")</f>
        <v>Lot Not Matching</v>
      </c>
    </row>
    <row r="802" spans="1:15">
      <c r="A802" s="99">
        <v>801</v>
      </c>
      <c r="B802" s="100" t="str">
        <f>IFERROR(VLOOKUP(C802,'Product Master'!B:G,2,),"Enter Data in Product Master")</f>
        <v>Enter Data in Product Master</v>
      </c>
      <c r="C802" s="24"/>
      <c r="D802" s="46"/>
      <c r="F802" s="101" t="str">
        <f>IFERROR(VLOOKUP($C802,'Product Master'!B:G,3,),"-")</f>
        <v>-</v>
      </c>
      <c r="G802" s="46" t="str">
        <f>IFERROR(VLOOKUP($C802,'Product Master'!B:G,4,),"-")</f>
        <v>-</v>
      </c>
      <c r="H802" s="24"/>
      <c r="I802" s="25" t="str">
        <f>IFERROR(VLOOKUP(D802,Inward!F:J,5,),"-")</f>
        <v>-</v>
      </c>
      <c r="O802" s="141" t="str">
        <f>IFERROR(VLOOKUP(Table2[[#This Row],[Lot No]],Inward!F:F,1,FALSE),"Lot Not Matching")</f>
        <v>Lot Not Matching</v>
      </c>
    </row>
    <row r="803" spans="1:15">
      <c r="A803" s="99">
        <v>802</v>
      </c>
      <c r="B803" s="100" t="str">
        <f>IFERROR(VLOOKUP(C803,'Product Master'!B:G,2,),"Enter Data in Product Master")</f>
        <v>Enter Data in Product Master</v>
      </c>
      <c r="C803" s="24"/>
      <c r="D803" s="46"/>
      <c r="F803" s="101" t="str">
        <f>IFERROR(VLOOKUP($C803,'Product Master'!B:G,3,),"-")</f>
        <v>-</v>
      </c>
      <c r="G803" s="46" t="str">
        <f>IFERROR(VLOOKUP($C803,'Product Master'!B:G,4,),"-")</f>
        <v>-</v>
      </c>
      <c r="H803" s="24"/>
      <c r="I803" s="25" t="str">
        <f>IFERROR(VLOOKUP(D803,Inward!F:J,5,),"-")</f>
        <v>-</v>
      </c>
      <c r="O803" s="141" t="str">
        <f>IFERROR(VLOOKUP(Table2[[#This Row],[Lot No]],Inward!F:F,1,FALSE),"Lot Not Matching")</f>
        <v>Lot Not Matching</v>
      </c>
    </row>
    <row r="804" spans="1:15">
      <c r="A804" s="99">
        <v>803</v>
      </c>
      <c r="B804" s="100" t="str">
        <f>IFERROR(VLOOKUP(C804,'Product Master'!B:G,2,),"Enter Data in Product Master")</f>
        <v>Enter Data in Product Master</v>
      </c>
      <c r="C804" s="24"/>
      <c r="D804" s="46"/>
      <c r="F804" s="101" t="str">
        <f>IFERROR(VLOOKUP($C804,'Product Master'!B:G,3,),"-")</f>
        <v>-</v>
      </c>
      <c r="G804" s="46" t="str">
        <f>IFERROR(VLOOKUP($C804,'Product Master'!B:G,4,),"-")</f>
        <v>-</v>
      </c>
      <c r="H804" s="24"/>
      <c r="I804" s="25" t="str">
        <f>IFERROR(VLOOKUP(D804,Inward!F:J,5,),"-")</f>
        <v>-</v>
      </c>
      <c r="O804" s="141" t="str">
        <f>IFERROR(VLOOKUP(Table2[[#This Row],[Lot No]],Inward!F:F,1,FALSE),"Lot Not Matching")</f>
        <v>Lot Not Matching</v>
      </c>
    </row>
    <row r="805" spans="1:15">
      <c r="A805" s="99">
        <v>804</v>
      </c>
      <c r="B805" s="100" t="str">
        <f>IFERROR(VLOOKUP(C805,'Product Master'!B:G,2,),"Enter Data in Product Master")</f>
        <v>Enter Data in Product Master</v>
      </c>
      <c r="C805" s="24"/>
      <c r="D805" s="46"/>
      <c r="F805" s="101" t="str">
        <f>IFERROR(VLOOKUP($C805,'Product Master'!B:G,3,),"-")</f>
        <v>-</v>
      </c>
      <c r="G805" s="46" t="str">
        <f>IFERROR(VLOOKUP($C805,'Product Master'!B:G,4,),"-")</f>
        <v>-</v>
      </c>
      <c r="H805" s="24"/>
      <c r="I805" s="25" t="str">
        <f>IFERROR(VLOOKUP(D805,Inward!F:J,5,),"-")</f>
        <v>-</v>
      </c>
      <c r="O805" s="141" t="str">
        <f>IFERROR(VLOOKUP(Table2[[#This Row],[Lot No]],Inward!F:F,1,FALSE),"Lot Not Matching")</f>
        <v>Lot Not Matching</v>
      </c>
    </row>
    <row r="806" spans="1:15">
      <c r="A806" s="99">
        <v>805</v>
      </c>
      <c r="B806" s="100" t="str">
        <f>IFERROR(VLOOKUP(C806,'Product Master'!B:G,2,),"Enter Data in Product Master")</f>
        <v>Enter Data in Product Master</v>
      </c>
      <c r="C806" s="24"/>
      <c r="D806" s="46"/>
      <c r="F806" s="101" t="str">
        <f>IFERROR(VLOOKUP($C806,'Product Master'!B:G,3,),"-")</f>
        <v>-</v>
      </c>
      <c r="G806" s="46" t="str">
        <f>IFERROR(VLOOKUP($C806,'Product Master'!B:G,4,),"-")</f>
        <v>-</v>
      </c>
      <c r="H806" s="24"/>
      <c r="I806" s="25" t="str">
        <f>IFERROR(VLOOKUP(D806,Inward!F:J,5,),"-")</f>
        <v>-</v>
      </c>
      <c r="O806" s="141" t="str">
        <f>IFERROR(VLOOKUP(Table2[[#This Row],[Lot No]],Inward!F:F,1,FALSE),"Lot Not Matching")</f>
        <v>Lot Not Matching</v>
      </c>
    </row>
    <row r="807" spans="1:15">
      <c r="A807" s="99">
        <v>806</v>
      </c>
      <c r="B807" s="100" t="str">
        <f>IFERROR(VLOOKUP(C807,'Product Master'!B:G,2,),"Enter Data in Product Master")</f>
        <v>Enter Data in Product Master</v>
      </c>
      <c r="C807" s="24"/>
      <c r="D807" s="46"/>
      <c r="F807" s="101" t="str">
        <f>IFERROR(VLOOKUP($C807,'Product Master'!B:G,3,),"-")</f>
        <v>-</v>
      </c>
      <c r="G807" s="46" t="str">
        <f>IFERROR(VLOOKUP($C807,'Product Master'!B:G,4,),"-")</f>
        <v>-</v>
      </c>
      <c r="H807" s="24"/>
      <c r="I807" s="25" t="str">
        <f>IFERROR(VLOOKUP(D807,Inward!F:J,5,),"-")</f>
        <v>-</v>
      </c>
      <c r="O807" s="141" t="str">
        <f>IFERROR(VLOOKUP(Table2[[#This Row],[Lot No]],Inward!F:F,1,FALSE),"Lot Not Matching")</f>
        <v>Lot Not Matching</v>
      </c>
    </row>
    <row r="808" spans="1:15">
      <c r="A808" s="99">
        <v>807</v>
      </c>
      <c r="B808" s="100" t="str">
        <f>IFERROR(VLOOKUP(C808,'Product Master'!B:G,2,),"Enter Data in Product Master")</f>
        <v>Enter Data in Product Master</v>
      </c>
      <c r="C808" s="24"/>
      <c r="D808" s="46"/>
      <c r="F808" s="101" t="str">
        <f>IFERROR(VLOOKUP($C808,'Product Master'!B:G,3,),"-")</f>
        <v>-</v>
      </c>
      <c r="G808" s="46" t="str">
        <f>IFERROR(VLOOKUP($C808,'Product Master'!B:G,4,),"-")</f>
        <v>-</v>
      </c>
      <c r="H808" s="24"/>
      <c r="I808" s="25" t="str">
        <f>IFERROR(VLOOKUP(D808,Inward!F:J,5,),"-")</f>
        <v>-</v>
      </c>
      <c r="O808" s="141" t="str">
        <f>IFERROR(VLOOKUP(Table2[[#This Row],[Lot No]],Inward!F:F,1,FALSE),"Lot Not Matching")</f>
        <v>Lot Not Matching</v>
      </c>
    </row>
    <row r="809" spans="1:15">
      <c r="A809" s="99">
        <v>808</v>
      </c>
      <c r="B809" s="100" t="str">
        <f>IFERROR(VLOOKUP(C809,'Product Master'!B:G,2,),"Enter Data in Product Master")</f>
        <v>Enter Data in Product Master</v>
      </c>
      <c r="C809" s="24"/>
      <c r="D809" s="46"/>
      <c r="F809" s="101" t="str">
        <f>IFERROR(VLOOKUP($C809,'Product Master'!B:G,3,),"-")</f>
        <v>-</v>
      </c>
      <c r="G809" s="46" t="str">
        <f>IFERROR(VLOOKUP($C809,'Product Master'!B:G,4,),"-")</f>
        <v>-</v>
      </c>
      <c r="H809" s="24"/>
      <c r="I809" s="25" t="str">
        <f>IFERROR(VLOOKUP(D809,Inward!F:J,5,),"-")</f>
        <v>-</v>
      </c>
      <c r="O809" s="141" t="str">
        <f>IFERROR(VLOOKUP(Table2[[#This Row],[Lot No]],Inward!F:F,1,FALSE),"Lot Not Matching")</f>
        <v>Lot Not Matching</v>
      </c>
    </row>
    <row r="810" spans="1:15">
      <c r="A810" s="99">
        <v>809</v>
      </c>
      <c r="B810" s="100" t="str">
        <f>IFERROR(VLOOKUP(C810,'Product Master'!B:G,2,),"Enter Data in Product Master")</f>
        <v>Enter Data in Product Master</v>
      </c>
      <c r="C810" s="24"/>
      <c r="D810" s="46"/>
      <c r="F810" s="101" t="str">
        <f>IFERROR(VLOOKUP($C810,'Product Master'!B:G,3,),"-")</f>
        <v>-</v>
      </c>
      <c r="G810" s="46" t="str">
        <f>IFERROR(VLOOKUP($C810,'Product Master'!B:G,4,),"-")</f>
        <v>-</v>
      </c>
      <c r="H810" s="24"/>
      <c r="I810" s="25" t="str">
        <f>IFERROR(VLOOKUP(D810,Inward!F:J,5,),"-")</f>
        <v>-</v>
      </c>
      <c r="O810" s="141" t="str">
        <f>IFERROR(VLOOKUP(Table2[[#This Row],[Lot No]],Inward!F:F,1,FALSE),"Lot Not Matching")</f>
        <v>Lot Not Matching</v>
      </c>
    </row>
    <row r="811" spans="1:15">
      <c r="A811" s="99">
        <v>810</v>
      </c>
      <c r="B811" s="100" t="str">
        <f>IFERROR(VLOOKUP(C811,'Product Master'!B:G,2,),"Enter Data in Product Master")</f>
        <v>Enter Data in Product Master</v>
      </c>
      <c r="C811" s="24"/>
      <c r="D811" s="46"/>
      <c r="F811" s="101" t="str">
        <f>IFERROR(VLOOKUP($C811,'Product Master'!B:G,3,),"-")</f>
        <v>-</v>
      </c>
      <c r="G811" s="46" t="str">
        <f>IFERROR(VLOOKUP($C811,'Product Master'!B:G,4,),"-")</f>
        <v>-</v>
      </c>
      <c r="H811" s="24"/>
      <c r="I811" s="25" t="str">
        <f>IFERROR(VLOOKUP(D811,Inward!F:J,5,),"-")</f>
        <v>-</v>
      </c>
      <c r="O811" s="141" t="str">
        <f>IFERROR(VLOOKUP(Table2[[#This Row],[Lot No]],Inward!F:F,1,FALSE),"Lot Not Matching")</f>
        <v>Lot Not Matching</v>
      </c>
    </row>
    <row r="812" spans="1:15">
      <c r="A812" s="99">
        <v>811</v>
      </c>
      <c r="B812" s="100" t="str">
        <f>IFERROR(VLOOKUP(C812,'Product Master'!B:G,2,),"Enter Data in Product Master")</f>
        <v>Enter Data in Product Master</v>
      </c>
      <c r="C812" s="24"/>
      <c r="D812" s="46"/>
      <c r="F812" s="101" t="str">
        <f>IFERROR(VLOOKUP($C812,'Product Master'!B:G,3,),"-")</f>
        <v>-</v>
      </c>
      <c r="G812" s="46" t="str">
        <f>IFERROR(VLOOKUP($C812,'Product Master'!B:G,4,),"-")</f>
        <v>-</v>
      </c>
      <c r="H812" s="24"/>
      <c r="I812" s="25" t="str">
        <f>IFERROR(VLOOKUP(D812,Inward!F:J,5,),"-")</f>
        <v>-</v>
      </c>
      <c r="O812" s="141" t="str">
        <f>IFERROR(VLOOKUP(Table2[[#This Row],[Lot No]],Inward!F:F,1,FALSE),"Lot Not Matching")</f>
        <v>Lot Not Matching</v>
      </c>
    </row>
    <row r="813" spans="1:15">
      <c r="A813" s="99">
        <v>812</v>
      </c>
      <c r="B813" s="100" t="str">
        <f>IFERROR(VLOOKUP(C813,'Product Master'!B:G,2,),"Enter Data in Product Master")</f>
        <v>Enter Data in Product Master</v>
      </c>
      <c r="C813" s="24"/>
      <c r="D813" s="46"/>
      <c r="F813" s="101" t="str">
        <f>IFERROR(VLOOKUP($C813,'Product Master'!B:G,3,),"-")</f>
        <v>-</v>
      </c>
      <c r="G813" s="46" t="str">
        <f>IFERROR(VLOOKUP($C813,'Product Master'!B:G,4,),"-")</f>
        <v>-</v>
      </c>
      <c r="H813" s="24"/>
      <c r="I813" s="25" t="str">
        <f>IFERROR(VLOOKUP(D813,Inward!F:J,5,),"-")</f>
        <v>-</v>
      </c>
      <c r="O813" s="141" t="str">
        <f>IFERROR(VLOOKUP(Table2[[#This Row],[Lot No]],Inward!F:F,1,FALSE),"Lot Not Matching")</f>
        <v>Lot Not Matching</v>
      </c>
    </row>
    <row r="814" spans="1:15">
      <c r="A814" s="99">
        <v>813</v>
      </c>
      <c r="B814" s="100" t="str">
        <f>IFERROR(VLOOKUP(C814,'Product Master'!B:G,2,),"Enter Data in Product Master")</f>
        <v>Enter Data in Product Master</v>
      </c>
      <c r="C814" s="24"/>
      <c r="D814" s="46"/>
      <c r="F814" s="101" t="str">
        <f>IFERROR(VLOOKUP($C814,'Product Master'!B:G,3,),"-")</f>
        <v>-</v>
      </c>
      <c r="G814" s="46" t="str">
        <f>IFERROR(VLOOKUP($C814,'Product Master'!B:G,4,),"-")</f>
        <v>-</v>
      </c>
      <c r="H814" s="24"/>
      <c r="I814" s="25" t="str">
        <f>IFERROR(VLOOKUP(D814,Inward!F:J,5,),"-")</f>
        <v>-</v>
      </c>
      <c r="O814" s="141" t="str">
        <f>IFERROR(VLOOKUP(Table2[[#This Row],[Lot No]],Inward!F:F,1,FALSE),"Lot Not Matching")</f>
        <v>Lot Not Matching</v>
      </c>
    </row>
    <row r="815" spans="1:15">
      <c r="A815" s="99">
        <v>814</v>
      </c>
      <c r="B815" s="100" t="str">
        <f>IFERROR(VLOOKUP(C815,'Product Master'!B:G,2,),"Enter Data in Product Master")</f>
        <v>Enter Data in Product Master</v>
      </c>
      <c r="C815" s="24"/>
      <c r="D815" s="46"/>
      <c r="F815" s="101" t="str">
        <f>IFERROR(VLOOKUP($C815,'Product Master'!B:G,3,),"-")</f>
        <v>-</v>
      </c>
      <c r="G815" s="46" t="str">
        <f>IFERROR(VLOOKUP($C815,'Product Master'!B:G,4,),"-")</f>
        <v>-</v>
      </c>
      <c r="H815" s="24"/>
      <c r="I815" s="25" t="str">
        <f>IFERROR(VLOOKUP(D815,Inward!F:J,5,),"-")</f>
        <v>-</v>
      </c>
      <c r="O815" s="141" t="str">
        <f>IFERROR(VLOOKUP(Table2[[#This Row],[Lot No]],Inward!F:F,1,FALSE),"Lot Not Matching")</f>
        <v>Lot Not Matching</v>
      </c>
    </row>
    <row r="816" spans="1:15">
      <c r="A816" s="99">
        <v>815</v>
      </c>
      <c r="B816" s="100" t="str">
        <f>IFERROR(VLOOKUP(C816,'Product Master'!B:G,2,),"Enter Data in Product Master")</f>
        <v>Enter Data in Product Master</v>
      </c>
      <c r="C816" s="24"/>
      <c r="D816" s="46"/>
      <c r="F816" s="101" t="str">
        <f>IFERROR(VLOOKUP($C816,'Product Master'!B:G,3,),"-")</f>
        <v>-</v>
      </c>
      <c r="G816" s="46" t="str">
        <f>IFERROR(VLOOKUP($C816,'Product Master'!B:G,4,),"-")</f>
        <v>-</v>
      </c>
      <c r="H816" s="24"/>
      <c r="I816" s="25" t="str">
        <f>IFERROR(VLOOKUP(D816,Inward!F:J,5,),"-")</f>
        <v>-</v>
      </c>
      <c r="O816" s="141" t="str">
        <f>IFERROR(VLOOKUP(Table2[[#This Row],[Lot No]],Inward!F:F,1,FALSE),"Lot Not Matching")</f>
        <v>Lot Not Matching</v>
      </c>
    </row>
    <row r="817" spans="1:15">
      <c r="A817" s="99">
        <v>816</v>
      </c>
      <c r="B817" s="100" t="str">
        <f>IFERROR(VLOOKUP(C817,'Product Master'!B:G,2,),"Enter Data in Product Master")</f>
        <v>Enter Data in Product Master</v>
      </c>
      <c r="C817" s="24"/>
      <c r="D817" s="46"/>
      <c r="F817" s="101" t="str">
        <f>IFERROR(VLOOKUP($C817,'Product Master'!B:G,3,),"-")</f>
        <v>-</v>
      </c>
      <c r="G817" s="46" t="str">
        <f>IFERROR(VLOOKUP($C817,'Product Master'!B:G,4,),"-")</f>
        <v>-</v>
      </c>
      <c r="H817" s="24"/>
      <c r="I817" s="25" t="str">
        <f>IFERROR(VLOOKUP(D817,Inward!F:J,5,),"-")</f>
        <v>-</v>
      </c>
      <c r="O817" s="141" t="str">
        <f>IFERROR(VLOOKUP(Table2[[#This Row],[Lot No]],Inward!F:F,1,FALSE),"Lot Not Matching")</f>
        <v>Lot Not Matching</v>
      </c>
    </row>
    <row r="818" spans="1:15">
      <c r="A818" s="99">
        <v>817</v>
      </c>
      <c r="B818" s="100" t="str">
        <f>IFERROR(VLOOKUP(C818,'Product Master'!B:G,2,),"Enter Data in Product Master")</f>
        <v>Enter Data in Product Master</v>
      </c>
      <c r="C818" s="24"/>
      <c r="D818" s="46"/>
      <c r="F818" s="101" t="str">
        <f>IFERROR(VLOOKUP($C818,'Product Master'!B:G,3,),"-")</f>
        <v>-</v>
      </c>
      <c r="G818" s="46" t="str">
        <f>IFERROR(VLOOKUP($C818,'Product Master'!B:G,4,),"-")</f>
        <v>-</v>
      </c>
      <c r="H818" s="24"/>
      <c r="I818" s="25" t="str">
        <f>IFERROR(VLOOKUP(D818,Inward!F:J,5,),"-")</f>
        <v>-</v>
      </c>
      <c r="O818" s="141" t="str">
        <f>IFERROR(VLOOKUP(Table2[[#This Row],[Lot No]],Inward!F:F,1,FALSE),"Lot Not Matching")</f>
        <v>Lot Not Matching</v>
      </c>
    </row>
    <row r="819" spans="1:15">
      <c r="A819" s="99">
        <v>818</v>
      </c>
      <c r="B819" s="100" t="str">
        <f>IFERROR(VLOOKUP(C819,'Product Master'!B:G,2,),"Enter Data in Product Master")</f>
        <v>Enter Data in Product Master</v>
      </c>
      <c r="C819" s="24"/>
      <c r="D819" s="46"/>
      <c r="F819" s="101" t="str">
        <f>IFERROR(VLOOKUP($C819,'Product Master'!B:G,3,),"-")</f>
        <v>-</v>
      </c>
      <c r="G819" s="46" t="str">
        <f>IFERROR(VLOOKUP($C819,'Product Master'!B:G,4,),"-")</f>
        <v>-</v>
      </c>
      <c r="H819" s="24"/>
      <c r="I819" s="25" t="str">
        <f>IFERROR(VLOOKUP(D819,Inward!F:J,5,),"-")</f>
        <v>-</v>
      </c>
      <c r="O819" s="141" t="str">
        <f>IFERROR(VLOOKUP(Table2[[#This Row],[Lot No]],Inward!F:F,1,FALSE),"Lot Not Matching")</f>
        <v>Lot Not Matching</v>
      </c>
    </row>
    <row r="820" spans="1:15">
      <c r="A820" s="99">
        <v>819</v>
      </c>
      <c r="B820" s="100" t="str">
        <f>IFERROR(VLOOKUP(C820,'Product Master'!B:G,2,),"Enter Data in Product Master")</f>
        <v>Enter Data in Product Master</v>
      </c>
      <c r="C820" s="24"/>
      <c r="D820" s="46"/>
      <c r="F820" s="101" t="str">
        <f>IFERROR(VLOOKUP($C820,'Product Master'!B:G,3,),"-")</f>
        <v>-</v>
      </c>
      <c r="G820" s="46" t="str">
        <f>IFERROR(VLOOKUP($C820,'Product Master'!B:G,4,),"-")</f>
        <v>-</v>
      </c>
      <c r="H820" s="24"/>
      <c r="I820" s="25" t="str">
        <f>IFERROR(VLOOKUP(D820,Inward!F:J,5,),"-")</f>
        <v>-</v>
      </c>
      <c r="O820" s="141" t="str">
        <f>IFERROR(VLOOKUP(Table2[[#This Row],[Lot No]],Inward!F:F,1,FALSE),"Lot Not Matching")</f>
        <v>Lot Not Matching</v>
      </c>
    </row>
    <row r="821" spans="1:15">
      <c r="A821" s="99">
        <v>820</v>
      </c>
      <c r="B821" s="100" t="str">
        <f>IFERROR(VLOOKUP(C821,'Product Master'!B:G,2,),"Enter Data in Product Master")</f>
        <v>Enter Data in Product Master</v>
      </c>
      <c r="C821" s="24"/>
      <c r="D821" s="46"/>
      <c r="F821" s="101" t="str">
        <f>IFERROR(VLOOKUP($C821,'Product Master'!B:G,3,),"-")</f>
        <v>-</v>
      </c>
      <c r="G821" s="46" t="str">
        <f>IFERROR(VLOOKUP($C821,'Product Master'!B:G,4,),"-")</f>
        <v>-</v>
      </c>
      <c r="H821" s="24"/>
      <c r="I821" s="25" t="str">
        <f>IFERROR(VLOOKUP(D821,Inward!F:J,5,),"-")</f>
        <v>-</v>
      </c>
      <c r="O821" s="141" t="str">
        <f>IFERROR(VLOOKUP(Table2[[#This Row],[Lot No]],Inward!F:F,1,FALSE),"Lot Not Matching")</f>
        <v>Lot Not Matching</v>
      </c>
    </row>
    <row r="822" spans="1:15">
      <c r="A822" s="99">
        <v>821</v>
      </c>
      <c r="B822" s="100" t="str">
        <f>IFERROR(VLOOKUP(C822,'Product Master'!B:G,2,),"Enter Data in Product Master")</f>
        <v>Enter Data in Product Master</v>
      </c>
      <c r="C822" s="24"/>
      <c r="D822" s="46"/>
      <c r="F822" s="101" t="str">
        <f>IFERROR(VLOOKUP($C822,'Product Master'!B:G,3,),"-")</f>
        <v>-</v>
      </c>
      <c r="G822" s="46" t="str">
        <f>IFERROR(VLOOKUP($C822,'Product Master'!B:G,4,),"-")</f>
        <v>-</v>
      </c>
      <c r="H822" s="24"/>
      <c r="I822" s="25" t="str">
        <f>IFERROR(VLOOKUP(D822,Inward!F:J,5,),"-")</f>
        <v>-</v>
      </c>
      <c r="O822" s="141" t="str">
        <f>IFERROR(VLOOKUP(Table2[[#This Row],[Lot No]],Inward!F:F,1,FALSE),"Lot Not Matching")</f>
        <v>Lot Not Matching</v>
      </c>
    </row>
    <row r="823" spans="1:15">
      <c r="A823" s="99">
        <v>822</v>
      </c>
      <c r="B823" s="100" t="str">
        <f>IFERROR(VLOOKUP(C823,'Product Master'!B:G,2,),"Enter Data in Product Master")</f>
        <v>Enter Data in Product Master</v>
      </c>
      <c r="C823" s="24"/>
      <c r="D823" s="46"/>
      <c r="F823" s="101" t="str">
        <f>IFERROR(VLOOKUP($C823,'Product Master'!B:G,3,),"-")</f>
        <v>-</v>
      </c>
      <c r="G823" s="46" t="str">
        <f>IFERROR(VLOOKUP($C823,'Product Master'!B:G,4,),"-")</f>
        <v>-</v>
      </c>
      <c r="H823" s="24"/>
      <c r="I823" s="25" t="str">
        <f>IFERROR(VLOOKUP(D823,Inward!F:J,5,),"-")</f>
        <v>-</v>
      </c>
      <c r="O823" s="141" t="str">
        <f>IFERROR(VLOOKUP(Table2[[#This Row],[Lot No]],Inward!F:F,1,FALSE),"Lot Not Matching")</f>
        <v>Lot Not Matching</v>
      </c>
    </row>
    <row r="824" spans="1:15">
      <c r="A824" s="99">
        <v>823</v>
      </c>
      <c r="B824" s="100" t="str">
        <f>IFERROR(VLOOKUP(C824,'Product Master'!B:G,2,),"Enter Data in Product Master")</f>
        <v>Enter Data in Product Master</v>
      </c>
      <c r="C824" s="24"/>
      <c r="D824" s="46"/>
      <c r="F824" s="101" t="str">
        <f>IFERROR(VLOOKUP($C824,'Product Master'!B:G,3,),"-")</f>
        <v>-</v>
      </c>
      <c r="G824" s="46" t="str">
        <f>IFERROR(VLOOKUP($C824,'Product Master'!B:G,4,),"-")</f>
        <v>-</v>
      </c>
      <c r="H824" s="24"/>
      <c r="I824" s="25" t="str">
        <f>IFERROR(VLOOKUP(D824,Inward!F:J,5,),"-")</f>
        <v>-</v>
      </c>
      <c r="O824" s="141" t="str">
        <f>IFERROR(VLOOKUP(Table2[[#This Row],[Lot No]],Inward!F:F,1,FALSE),"Lot Not Matching")</f>
        <v>Lot Not Matching</v>
      </c>
    </row>
    <row r="825" spans="1:15">
      <c r="A825" s="99">
        <v>824</v>
      </c>
      <c r="B825" s="100" t="str">
        <f>IFERROR(VLOOKUP(C825,'Product Master'!B:G,2,),"Enter Data in Product Master")</f>
        <v>Enter Data in Product Master</v>
      </c>
      <c r="C825" s="24"/>
      <c r="D825" s="46"/>
      <c r="F825" s="101" t="str">
        <f>IFERROR(VLOOKUP($C825,'Product Master'!B:G,3,),"-")</f>
        <v>-</v>
      </c>
      <c r="G825" s="46" t="str">
        <f>IFERROR(VLOOKUP($C825,'Product Master'!B:G,4,),"-")</f>
        <v>-</v>
      </c>
      <c r="H825" s="24"/>
      <c r="I825" s="25" t="str">
        <f>IFERROR(VLOOKUP(D825,Inward!F:J,5,),"-")</f>
        <v>-</v>
      </c>
      <c r="O825" s="141" t="str">
        <f>IFERROR(VLOOKUP(Table2[[#This Row],[Lot No]],Inward!F:F,1,FALSE),"Lot Not Matching")</f>
        <v>Lot Not Matching</v>
      </c>
    </row>
    <row r="826" spans="1:15">
      <c r="A826" s="99">
        <v>825</v>
      </c>
      <c r="B826" s="100" t="str">
        <f>IFERROR(VLOOKUP(C826,'Product Master'!B:G,2,),"Enter Data in Product Master")</f>
        <v>Enter Data in Product Master</v>
      </c>
      <c r="C826" s="24"/>
      <c r="D826" s="46"/>
      <c r="F826" s="101" t="str">
        <f>IFERROR(VLOOKUP($C826,'Product Master'!B:G,3,),"-")</f>
        <v>-</v>
      </c>
      <c r="G826" s="46" t="str">
        <f>IFERROR(VLOOKUP($C826,'Product Master'!B:G,4,),"-")</f>
        <v>-</v>
      </c>
      <c r="H826" s="24"/>
      <c r="I826" s="25" t="str">
        <f>IFERROR(VLOOKUP(D826,Inward!F:J,5,),"-")</f>
        <v>-</v>
      </c>
      <c r="O826" s="141" t="str">
        <f>IFERROR(VLOOKUP(Table2[[#This Row],[Lot No]],Inward!F:F,1,FALSE),"Lot Not Matching")</f>
        <v>Lot Not Matching</v>
      </c>
    </row>
    <row r="827" spans="1:15">
      <c r="A827" s="99">
        <v>826</v>
      </c>
      <c r="B827" s="100" t="str">
        <f>IFERROR(VLOOKUP(C827,'Product Master'!B:G,2,),"Enter Data in Product Master")</f>
        <v>Enter Data in Product Master</v>
      </c>
      <c r="C827" s="24"/>
      <c r="D827" s="46"/>
      <c r="F827" s="101" t="str">
        <f>IFERROR(VLOOKUP($C827,'Product Master'!B:G,3,),"-")</f>
        <v>-</v>
      </c>
      <c r="G827" s="46" t="str">
        <f>IFERROR(VLOOKUP($C827,'Product Master'!B:G,4,),"-")</f>
        <v>-</v>
      </c>
      <c r="H827" s="24"/>
      <c r="I827" s="25" t="str">
        <f>IFERROR(VLOOKUP(D827,Inward!F:J,5,),"-")</f>
        <v>-</v>
      </c>
      <c r="O827" s="141" t="str">
        <f>IFERROR(VLOOKUP(Table2[[#This Row],[Lot No]],Inward!F:F,1,FALSE),"Lot Not Matching")</f>
        <v>Lot Not Matching</v>
      </c>
    </row>
    <row r="828" spans="1:15">
      <c r="A828" s="99">
        <v>827</v>
      </c>
      <c r="B828" s="100" t="str">
        <f>IFERROR(VLOOKUP(C828,'Product Master'!B:G,2,),"Enter Data in Product Master")</f>
        <v>Enter Data in Product Master</v>
      </c>
      <c r="C828" s="24"/>
      <c r="D828" s="46"/>
      <c r="F828" s="101" t="str">
        <f>IFERROR(VLOOKUP($C828,'Product Master'!B:G,3,),"-")</f>
        <v>-</v>
      </c>
      <c r="G828" s="46" t="str">
        <f>IFERROR(VLOOKUP($C828,'Product Master'!B:G,4,),"-")</f>
        <v>-</v>
      </c>
      <c r="H828" s="24"/>
      <c r="I828" s="25" t="str">
        <f>IFERROR(VLOOKUP(D828,Inward!F:J,5,),"-")</f>
        <v>-</v>
      </c>
      <c r="O828" s="141" t="str">
        <f>IFERROR(VLOOKUP(Table2[[#This Row],[Lot No]],Inward!F:F,1,FALSE),"Lot Not Matching")</f>
        <v>Lot Not Matching</v>
      </c>
    </row>
    <row r="829" spans="1:15">
      <c r="A829" s="99">
        <v>828</v>
      </c>
      <c r="B829" s="100" t="str">
        <f>IFERROR(VLOOKUP(C829,'Product Master'!B:G,2,),"Enter Data in Product Master")</f>
        <v>Enter Data in Product Master</v>
      </c>
      <c r="C829" s="24"/>
      <c r="D829" s="46"/>
      <c r="F829" s="101" t="str">
        <f>IFERROR(VLOOKUP($C829,'Product Master'!B:G,3,),"-")</f>
        <v>-</v>
      </c>
      <c r="G829" s="46" t="str">
        <f>IFERROR(VLOOKUP($C829,'Product Master'!B:G,4,),"-")</f>
        <v>-</v>
      </c>
      <c r="H829" s="24"/>
      <c r="I829" s="25" t="str">
        <f>IFERROR(VLOOKUP(D829,Inward!F:J,5,),"-")</f>
        <v>-</v>
      </c>
      <c r="O829" s="141" t="str">
        <f>IFERROR(VLOOKUP(Table2[[#This Row],[Lot No]],Inward!F:F,1,FALSE),"Lot Not Matching")</f>
        <v>Lot Not Matching</v>
      </c>
    </row>
    <row r="830" spans="1:15">
      <c r="A830" s="99">
        <v>829</v>
      </c>
      <c r="B830" s="100" t="str">
        <f>IFERROR(VLOOKUP(C830,'Product Master'!B:G,2,),"Enter Data in Product Master")</f>
        <v>Enter Data in Product Master</v>
      </c>
      <c r="C830" s="24"/>
      <c r="D830" s="46"/>
      <c r="F830" s="101" t="str">
        <f>IFERROR(VLOOKUP($C830,'Product Master'!B:G,3,),"-")</f>
        <v>-</v>
      </c>
      <c r="G830" s="46" t="str">
        <f>IFERROR(VLOOKUP($C830,'Product Master'!B:G,4,),"-")</f>
        <v>-</v>
      </c>
      <c r="H830" s="24"/>
      <c r="I830" s="25" t="str">
        <f>IFERROR(VLOOKUP(D830,Inward!F:J,5,),"-")</f>
        <v>-</v>
      </c>
      <c r="O830" s="141" t="str">
        <f>IFERROR(VLOOKUP(Table2[[#This Row],[Lot No]],Inward!F:F,1,FALSE),"Lot Not Matching")</f>
        <v>Lot Not Matching</v>
      </c>
    </row>
    <row r="831" spans="1:15">
      <c r="A831" s="99">
        <v>830</v>
      </c>
      <c r="B831" s="100" t="str">
        <f>IFERROR(VLOOKUP(C831,'Product Master'!B:G,2,),"Enter Data in Product Master")</f>
        <v>Enter Data in Product Master</v>
      </c>
      <c r="C831" s="24"/>
      <c r="D831" s="46"/>
      <c r="F831" s="101" t="str">
        <f>IFERROR(VLOOKUP($C831,'Product Master'!B:G,3,),"-")</f>
        <v>-</v>
      </c>
      <c r="G831" s="46" t="str">
        <f>IFERROR(VLOOKUP($C831,'Product Master'!B:G,4,),"-")</f>
        <v>-</v>
      </c>
      <c r="H831" s="24"/>
      <c r="I831" s="25" t="str">
        <f>IFERROR(VLOOKUP(D831,Inward!F:J,5,),"-")</f>
        <v>-</v>
      </c>
      <c r="O831" s="141" t="str">
        <f>IFERROR(VLOOKUP(Table2[[#This Row],[Lot No]],Inward!F:F,1,FALSE),"Lot Not Matching")</f>
        <v>Lot Not Matching</v>
      </c>
    </row>
    <row r="832" spans="1:15">
      <c r="A832" s="99">
        <v>831</v>
      </c>
      <c r="B832" s="100" t="str">
        <f>IFERROR(VLOOKUP(C832,'Product Master'!B:G,2,),"Enter Data in Product Master")</f>
        <v>Enter Data in Product Master</v>
      </c>
      <c r="C832" s="24"/>
      <c r="D832" s="46"/>
      <c r="F832" s="101" t="str">
        <f>IFERROR(VLOOKUP($C832,'Product Master'!B:G,3,),"-")</f>
        <v>-</v>
      </c>
      <c r="G832" s="46" t="str">
        <f>IFERROR(VLOOKUP($C832,'Product Master'!B:G,4,),"-")</f>
        <v>-</v>
      </c>
      <c r="H832" s="24"/>
      <c r="I832" s="25" t="str">
        <f>IFERROR(VLOOKUP(D832,Inward!F:J,5,),"-")</f>
        <v>-</v>
      </c>
      <c r="O832" s="141" t="str">
        <f>IFERROR(VLOOKUP(Table2[[#This Row],[Lot No]],Inward!F:F,1,FALSE),"Lot Not Matching")</f>
        <v>Lot Not Matching</v>
      </c>
    </row>
    <row r="833" spans="1:15">
      <c r="A833" s="99">
        <v>832</v>
      </c>
      <c r="B833" s="100" t="str">
        <f>IFERROR(VLOOKUP(C833,'Product Master'!B:G,2,),"Enter Data in Product Master")</f>
        <v>Enter Data in Product Master</v>
      </c>
      <c r="C833" s="24"/>
      <c r="D833" s="46"/>
      <c r="F833" s="101" t="str">
        <f>IFERROR(VLOOKUP($C833,'Product Master'!B:G,3,),"-")</f>
        <v>-</v>
      </c>
      <c r="G833" s="46" t="str">
        <f>IFERROR(VLOOKUP($C833,'Product Master'!B:G,4,),"-")</f>
        <v>-</v>
      </c>
      <c r="H833" s="24"/>
      <c r="I833" s="25" t="str">
        <f>IFERROR(VLOOKUP(D833,Inward!F:J,5,),"-")</f>
        <v>-</v>
      </c>
      <c r="O833" s="141" t="str">
        <f>IFERROR(VLOOKUP(Table2[[#This Row],[Lot No]],Inward!F:F,1,FALSE),"Lot Not Matching")</f>
        <v>Lot Not Matching</v>
      </c>
    </row>
    <row r="834" spans="1:15">
      <c r="A834" s="99">
        <v>833</v>
      </c>
      <c r="B834" s="100" t="str">
        <f>IFERROR(VLOOKUP(C834,'Product Master'!B:G,2,),"Enter Data in Product Master")</f>
        <v>Enter Data in Product Master</v>
      </c>
      <c r="C834" s="24"/>
      <c r="D834" s="46"/>
      <c r="F834" s="101" t="str">
        <f>IFERROR(VLOOKUP($C834,'Product Master'!B:G,3,),"-")</f>
        <v>-</v>
      </c>
      <c r="G834" s="46" t="str">
        <f>IFERROR(VLOOKUP($C834,'Product Master'!B:G,4,),"-")</f>
        <v>-</v>
      </c>
      <c r="H834" s="24"/>
      <c r="I834" s="25" t="str">
        <f>IFERROR(VLOOKUP(D834,Inward!F:J,5,),"-")</f>
        <v>-</v>
      </c>
      <c r="O834" s="141" t="str">
        <f>IFERROR(VLOOKUP(Table2[[#This Row],[Lot No]],Inward!F:F,1,FALSE),"Lot Not Matching")</f>
        <v>Lot Not Matching</v>
      </c>
    </row>
    <row r="835" spans="1:15">
      <c r="A835" s="99">
        <v>834</v>
      </c>
      <c r="B835" s="100" t="str">
        <f>IFERROR(VLOOKUP(C835,'Product Master'!B:G,2,),"Enter Data in Product Master")</f>
        <v>Enter Data in Product Master</v>
      </c>
      <c r="C835" s="24"/>
      <c r="D835" s="46"/>
      <c r="F835" s="101" t="str">
        <f>IFERROR(VLOOKUP($C835,'Product Master'!B:G,3,),"-")</f>
        <v>-</v>
      </c>
      <c r="G835" s="46" t="str">
        <f>IFERROR(VLOOKUP($C835,'Product Master'!B:G,4,),"-")</f>
        <v>-</v>
      </c>
      <c r="H835" s="24"/>
      <c r="I835" s="25" t="str">
        <f>IFERROR(VLOOKUP(D835,Inward!F:J,5,),"-")</f>
        <v>-</v>
      </c>
      <c r="O835" s="141" t="str">
        <f>IFERROR(VLOOKUP(Table2[[#This Row],[Lot No]],Inward!F:F,1,FALSE),"Lot Not Matching")</f>
        <v>Lot Not Matching</v>
      </c>
    </row>
    <row r="836" spans="1:15">
      <c r="A836" s="99">
        <v>835</v>
      </c>
      <c r="B836" s="100" t="str">
        <f>IFERROR(VLOOKUP(C836,'Product Master'!B:G,2,),"Enter Data in Product Master")</f>
        <v>Enter Data in Product Master</v>
      </c>
      <c r="C836" s="24"/>
      <c r="D836" s="46"/>
      <c r="F836" s="101" t="str">
        <f>IFERROR(VLOOKUP($C836,'Product Master'!B:G,3,),"-")</f>
        <v>-</v>
      </c>
      <c r="G836" s="46" t="str">
        <f>IFERROR(VLOOKUP($C836,'Product Master'!B:G,4,),"-")</f>
        <v>-</v>
      </c>
      <c r="H836" s="24"/>
      <c r="I836" s="25" t="str">
        <f>IFERROR(VLOOKUP(D836,Inward!F:J,5,),"-")</f>
        <v>-</v>
      </c>
      <c r="O836" s="141" t="str">
        <f>IFERROR(VLOOKUP(Table2[[#This Row],[Lot No]],Inward!F:F,1,FALSE),"Lot Not Matching")</f>
        <v>Lot Not Matching</v>
      </c>
    </row>
    <row r="837" spans="1:15">
      <c r="A837" s="99">
        <v>836</v>
      </c>
      <c r="B837" s="100" t="str">
        <f>IFERROR(VLOOKUP(C837,'Product Master'!B:G,2,),"Enter Data in Product Master")</f>
        <v>Enter Data in Product Master</v>
      </c>
      <c r="C837" s="24"/>
      <c r="D837" s="46"/>
      <c r="F837" s="101" t="str">
        <f>IFERROR(VLOOKUP($C837,'Product Master'!B:G,3,),"-")</f>
        <v>-</v>
      </c>
      <c r="G837" s="46" t="str">
        <f>IFERROR(VLOOKUP($C837,'Product Master'!B:G,4,),"-")</f>
        <v>-</v>
      </c>
      <c r="H837" s="24"/>
      <c r="I837" s="25" t="str">
        <f>IFERROR(VLOOKUP(D837,Inward!F:J,5,),"-")</f>
        <v>-</v>
      </c>
      <c r="O837" s="141" t="str">
        <f>IFERROR(VLOOKUP(Table2[[#This Row],[Lot No]],Inward!F:F,1,FALSE),"Lot Not Matching")</f>
        <v>Lot Not Matching</v>
      </c>
    </row>
    <row r="838" spans="1:15">
      <c r="A838" s="99">
        <v>837</v>
      </c>
      <c r="B838" s="100" t="str">
        <f>IFERROR(VLOOKUP(C838,'Product Master'!B:G,2,),"Enter Data in Product Master")</f>
        <v>Enter Data in Product Master</v>
      </c>
      <c r="C838" s="24"/>
      <c r="D838" s="46"/>
      <c r="F838" s="101" t="str">
        <f>IFERROR(VLOOKUP($C838,'Product Master'!B:G,3,),"-")</f>
        <v>-</v>
      </c>
      <c r="G838" s="46" t="str">
        <f>IFERROR(VLOOKUP($C838,'Product Master'!B:G,4,),"-")</f>
        <v>-</v>
      </c>
      <c r="H838" s="24"/>
      <c r="I838" s="25" t="str">
        <f>IFERROR(VLOOKUP(D838,Inward!F:J,5,),"-")</f>
        <v>-</v>
      </c>
      <c r="O838" s="141" t="str">
        <f>IFERROR(VLOOKUP(Table2[[#This Row],[Lot No]],Inward!F:F,1,FALSE),"Lot Not Matching")</f>
        <v>Lot Not Matching</v>
      </c>
    </row>
    <row r="839" spans="1:15">
      <c r="A839" s="99">
        <v>838</v>
      </c>
      <c r="B839" s="100" t="str">
        <f>IFERROR(VLOOKUP(C839,'Product Master'!B:G,2,),"Enter Data in Product Master")</f>
        <v>Enter Data in Product Master</v>
      </c>
      <c r="C839" s="24"/>
      <c r="D839" s="46"/>
      <c r="F839" s="101" t="str">
        <f>IFERROR(VLOOKUP($C839,'Product Master'!B:G,3,),"-")</f>
        <v>-</v>
      </c>
      <c r="G839" s="46" t="str">
        <f>IFERROR(VLOOKUP($C839,'Product Master'!B:G,4,),"-")</f>
        <v>-</v>
      </c>
      <c r="H839" s="24"/>
      <c r="I839" s="25" t="str">
        <f>IFERROR(VLOOKUP(D839,Inward!F:J,5,),"-")</f>
        <v>-</v>
      </c>
      <c r="O839" s="141" t="str">
        <f>IFERROR(VLOOKUP(Table2[[#This Row],[Lot No]],Inward!F:F,1,FALSE),"Lot Not Matching")</f>
        <v>Lot Not Matching</v>
      </c>
    </row>
    <row r="840" spans="1:15">
      <c r="A840" s="99">
        <v>839</v>
      </c>
      <c r="B840" s="100" t="str">
        <f>IFERROR(VLOOKUP(C840,'Product Master'!B:G,2,),"Enter Data in Product Master")</f>
        <v>Enter Data in Product Master</v>
      </c>
      <c r="C840" s="24"/>
      <c r="D840" s="46"/>
      <c r="F840" s="101" t="str">
        <f>IFERROR(VLOOKUP($C840,'Product Master'!B:G,3,),"-")</f>
        <v>-</v>
      </c>
      <c r="G840" s="46" t="str">
        <f>IFERROR(VLOOKUP($C840,'Product Master'!B:G,4,),"-")</f>
        <v>-</v>
      </c>
      <c r="H840" s="24"/>
      <c r="I840" s="25" t="str">
        <f>IFERROR(VLOOKUP(D840,Inward!F:J,5,),"-")</f>
        <v>-</v>
      </c>
      <c r="O840" s="141" t="str">
        <f>IFERROR(VLOOKUP(Table2[[#This Row],[Lot No]],Inward!F:F,1,FALSE),"Lot Not Matching")</f>
        <v>Lot Not Matching</v>
      </c>
    </row>
    <row r="841" spans="1:15">
      <c r="A841" s="99">
        <v>840</v>
      </c>
      <c r="B841" s="100" t="str">
        <f>IFERROR(VLOOKUP(C841,'Product Master'!B:G,2,),"Enter Data in Product Master")</f>
        <v>Enter Data in Product Master</v>
      </c>
      <c r="C841" s="24"/>
      <c r="D841" s="46"/>
      <c r="F841" s="101" t="str">
        <f>IFERROR(VLOOKUP($C841,'Product Master'!B:G,3,),"-")</f>
        <v>-</v>
      </c>
      <c r="G841" s="46" t="str">
        <f>IFERROR(VLOOKUP($C841,'Product Master'!B:G,4,),"-")</f>
        <v>-</v>
      </c>
      <c r="H841" s="24"/>
      <c r="I841" s="25" t="str">
        <f>IFERROR(VLOOKUP(D841,Inward!F:J,5,),"-")</f>
        <v>-</v>
      </c>
      <c r="O841" s="141" t="str">
        <f>IFERROR(VLOOKUP(Table2[[#This Row],[Lot No]],Inward!F:F,1,FALSE),"Lot Not Matching")</f>
        <v>Lot Not Matching</v>
      </c>
    </row>
    <row r="842" spans="1:15">
      <c r="A842" s="99">
        <v>841</v>
      </c>
      <c r="B842" s="100" t="str">
        <f>IFERROR(VLOOKUP(C842,'Product Master'!B:G,2,),"Enter Data in Product Master")</f>
        <v>Enter Data in Product Master</v>
      </c>
      <c r="C842" s="24"/>
      <c r="D842" s="46"/>
      <c r="F842" s="101" t="str">
        <f>IFERROR(VLOOKUP($C842,'Product Master'!B:G,3,),"-")</f>
        <v>-</v>
      </c>
      <c r="G842" s="46" t="str">
        <f>IFERROR(VLOOKUP($C842,'Product Master'!B:G,4,),"-")</f>
        <v>-</v>
      </c>
      <c r="H842" s="24"/>
      <c r="I842" s="25" t="str">
        <f>IFERROR(VLOOKUP(D842,Inward!F:J,5,),"-")</f>
        <v>-</v>
      </c>
      <c r="O842" s="141" t="str">
        <f>IFERROR(VLOOKUP(Table2[[#This Row],[Lot No]],Inward!F:F,1,FALSE),"Lot Not Matching")</f>
        <v>Lot Not Matching</v>
      </c>
    </row>
    <row r="843" spans="1:15">
      <c r="A843" s="99">
        <v>842</v>
      </c>
      <c r="B843" s="100" t="str">
        <f>IFERROR(VLOOKUP(C843,'Product Master'!B:G,2,),"Enter Data in Product Master")</f>
        <v>Enter Data in Product Master</v>
      </c>
      <c r="C843" s="24"/>
      <c r="D843" s="46"/>
      <c r="F843" s="101" t="str">
        <f>IFERROR(VLOOKUP($C843,'Product Master'!B:G,3,),"-")</f>
        <v>-</v>
      </c>
      <c r="G843" s="46" t="str">
        <f>IFERROR(VLOOKUP($C843,'Product Master'!B:G,4,),"-")</f>
        <v>-</v>
      </c>
      <c r="H843" s="24"/>
      <c r="I843" s="25" t="str">
        <f>IFERROR(VLOOKUP(D843,Inward!F:J,5,),"-")</f>
        <v>-</v>
      </c>
      <c r="O843" s="141" t="str">
        <f>IFERROR(VLOOKUP(Table2[[#This Row],[Lot No]],Inward!F:F,1,FALSE),"Lot Not Matching")</f>
        <v>Lot Not Matching</v>
      </c>
    </row>
    <row r="844" spans="1:15">
      <c r="A844" s="99">
        <v>843</v>
      </c>
      <c r="B844" s="100" t="str">
        <f>IFERROR(VLOOKUP(C844,'Product Master'!B:G,2,),"Enter Data in Product Master")</f>
        <v>Enter Data in Product Master</v>
      </c>
      <c r="C844" s="24"/>
      <c r="D844" s="46"/>
      <c r="F844" s="101" t="str">
        <f>IFERROR(VLOOKUP($C844,'Product Master'!B:G,3,),"-")</f>
        <v>-</v>
      </c>
      <c r="G844" s="46" t="str">
        <f>IFERROR(VLOOKUP($C844,'Product Master'!B:G,4,),"-")</f>
        <v>-</v>
      </c>
      <c r="H844" s="24"/>
      <c r="I844" s="25" t="str">
        <f>IFERROR(VLOOKUP(D844,Inward!F:J,5,),"-")</f>
        <v>-</v>
      </c>
      <c r="O844" s="141" t="str">
        <f>IFERROR(VLOOKUP(Table2[[#This Row],[Lot No]],Inward!F:F,1,FALSE),"Lot Not Matching")</f>
        <v>Lot Not Matching</v>
      </c>
    </row>
    <row r="845" spans="1:15">
      <c r="A845" s="99">
        <v>844</v>
      </c>
      <c r="B845" s="100" t="str">
        <f>IFERROR(VLOOKUP(C845,'Product Master'!B:G,2,),"Enter Data in Product Master")</f>
        <v>Enter Data in Product Master</v>
      </c>
      <c r="C845" s="24"/>
      <c r="D845" s="46"/>
      <c r="F845" s="101" t="str">
        <f>IFERROR(VLOOKUP($C845,'Product Master'!B:G,3,),"-")</f>
        <v>-</v>
      </c>
      <c r="G845" s="46" t="str">
        <f>IFERROR(VLOOKUP($C845,'Product Master'!B:G,4,),"-")</f>
        <v>-</v>
      </c>
      <c r="H845" s="24"/>
      <c r="I845" s="25" t="str">
        <f>IFERROR(VLOOKUP(D845,Inward!F:J,5,),"-")</f>
        <v>-</v>
      </c>
      <c r="O845" s="141" t="str">
        <f>IFERROR(VLOOKUP(Table2[[#This Row],[Lot No]],Inward!F:F,1,FALSE),"Lot Not Matching")</f>
        <v>Lot Not Matching</v>
      </c>
    </row>
    <row r="846" spans="1:15">
      <c r="A846" s="99">
        <v>845</v>
      </c>
      <c r="B846" s="100" t="str">
        <f>IFERROR(VLOOKUP(C846,'Product Master'!B:G,2,),"Enter Data in Product Master")</f>
        <v>Enter Data in Product Master</v>
      </c>
      <c r="C846" s="24"/>
      <c r="D846" s="46"/>
      <c r="F846" s="101" t="str">
        <f>IFERROR(VLOOKUP($C846,'Product Master'!B:G,3,),"-")</f>
        <v>-</v>
      </c>
      <c r="G846" s="46" t="str">
        <f>IFERROR(VLOOKUP($C846,'Product Master'!B:G,4,),"-")</f>
        <v>-</v>
      </c>
      <c r="H846" s="24"/>
      <c r="I846" s="25" t="str">
        <f>IFERROR(VLOOKUP(D846,Inward!F:J,5,),"-")</f>
        <v>-</v>
      </c>
      <c r="O846" s="141" t="str">
        <f>IFERROR(VLOOKUP(Table2[[#This Row],[Lot No]],Inward!F:F,1,FALSE),"Lot Not Matching")</f>
        <v>Lot Not Matching</v>
      </c>
    </row>
    <row r="847" spans="1:15">
      <c r="A847" s="99">
        <v>846</v>
      </c>
      <c r="B847" s="100" t="str">
        <f>IFERROR(VLOOKUP(C847,'Product Master'!B:G,2,),"Enter Data in Product Master")</f>
        <v>Enter Data in Product Master</v>
      </c>
      <c r="C847" s="24"/>
      <c r="D847" s="46"/>
      <c r="F847" s="101" t="str">
        <f>IFERROR(VLOOKUP($C847,'Product Master'!B:G,3,),"-")</f>
        <v>-</v>
      </c>
      <c r="G847" s="46" t="str">
        <f>IFERROR(VLOOKUP($C847,'Product Master'!B:G,4,),"-")</f>
        <v>-</v>
      </c>
      <c r="H847" s="24"/>
      <c r="I847" s="25" t="str">
        <f>IFERROR(VLOOKUP(D847,Inward!F:J,5,),"-")</f>
        <v>-</v>
      </c>
      <c r="O847" s="141" t="str">
        <f>IFERROR(VLOOKUP(Table2[[#This Row],[Lot No]],Inward!F:F,1,FALSE),"Lot Not Matching")</f>
        <v>Lot Not Matching</v>
      </c>
    </row>
    <row r="848" spans="1:15">
      <c r="A848" s="99">
        <v>847</v>
      </c>
      <c r="B848" s="100" t="str">
        <f>IFERROR(VLOOKUP(C848,'Product Master'!B:G,2,),"Enter Data in Product Master")</f>
        <v>Enter Data in Product Master</v>
      </c>
      <c r="C848" s="24"/>
      <c r="D848" s="46"/>
      <c r="F848" s="101" t="str">
        <f>IFERROR(VLOOKUP($C848,'Product Master'!B:G,3,),"-")</f>
        <v>-</v>
      </c>
      <c r="G848" s="46" t="str">
        <f>IFERROR(VLOOKUP($C848,'Product Master'!B:G,4,),"-")</f>
        <v>-</v>
      </c>
      <c r="H848" s="24"/>
      <c r="I848" s="25" t="str">
        <f>IFERROR(VLOOKUP(D848,Inward!F:J,5,),"-")</f>
        <v>-</v>
      </c>
      <c r="O848" s="141" t="str">
        <f>IFERROR(VLOOKUP(Table2[[#This Row],[Lot No]],Inward!F:F,1,FALSE),"Lot Not Matching")</f>
        <v>Lot Not Matching</v>
      </c>
    </row>
    <row r="849" spans="1:15">
      <c r="A849" s="99">
        <v>848</v>
      </c>
      <c r="B849" s="100" t="str">
        <f>IFERROR(VLOOKUP(C849,'Product Master'!B:G,2,),"Enter Data in Product Master")</f>
        <v>Enter Data in Product Master</v>
      </c>
      <c r="C849" s="24"/>
      <c r="D849" s="46"/>
      <c r="F849" s="101" t="str">
        <f>IFERROR(VLOOKUP($C849,'Product Master'!B:G,3,),"-")</f>
        <v>-</v>
      </c>
      <c r="G849" s="46" t="str">
        <f>IFERROR(VLOOKUP($C849,'Product Master'!B:G,4,),"-")</f>
        <v>-</v>
      </c>
      <c r="H849" s="24"/>
      <c r="I849" s="25" t="str">
        <f>IFERROR(VLOOKUP(D849,Inward!F:J,5,),"-")</f>
        <v>-</v>
      </c>
      <c r="O849" s="141" t="str">
        <f>IFERROR(VLOOKUP(Table2[[#This Row],[Lot No]],Inward!F:F,1,FALSE),"Lot Not Matching")</f>
        <v>Lot Not Matching</v>
      </c>
    </row>
    <row r="850" spans="1:15">
      <c r="A850" s="99">
        <v>849</v>
      </c>
      <c r="B850" s="100" t="str">
        <f>IFERROR(VLOOKUP(C850,'Product Master'!B:G,2,),"Enter Data in Product Master")</f>
        <v>Enter Data in Product Master</v>
      </c>
      <c r="C850" s="24"/>
      <c r="D850" s="46"/>
      <c r="F850" s="101" t="str">
        <f>IFERROR(VLOOKUP($C850,'Product Master'!B:G,3,),"-")</f>
        <v>-</v>
      </c>
      <c r="G850" s="46" t="str">
        <f>IFERROR(VLOOKUP($C850,'Product Master'!B:G,4,),"-")</f>
        <v>-</v>
      </c>
      <c r="H850" s="24"/>
      <c r="I850" s="25" t="str">
        <f>IFERROR(VLOOKUP(D850,Inward!F:J,5,),"-")</f>
        <v>-</v>
      </c>
      <c r="O850" s="141" t="str">
        <f>IFERROR(VLOOKUP(Table2[[#This Row],[Lot No]],Inward!F:F,1,FALSE),"Lot Not Matching")</f>
        <v>Lot Not Matching</v>
      </c>
    </row>
    <row r="851" spans="1:15">
      <c r="A851" s="99">
        <v>850</v>
      </c>
      <c r="B851" s="100" t="str">
        <f>IFERROR(VLOOKUP(C851,'Product Master'!B:G,2,),"Enter Data in Product Master")</f>
        <v>Enter Data in Product Master</v>
      </c>
      <c r="C851" s="24"/>
      <c r="D851" s="46"/>
      <c r="F851" s="101" t="str">
        <f>IFERROR(VLOOKUP($C851,'Product Master'!B:G,3,),"-")</f>
        <v>-</v>
      </c>
      <c r="G851" s="46" t="str">
        <f>IFERROR(VLOOKUP($C851,'Product Master'!B:G,4,),"-")</f>
        <v>-</v>
      </c>
      <c r="H851" s="24"/>
      <c r="I851" s="25" t="str">
        <f>IFERROR(VLOOKUP(D851,Inward!F:J,5,),"-")</f>
        <v>-</v>
      </c>
      <c r="O851" s="141" t="str">
        <f>IFERROR(VLOOKUP(Table2[[#This Row],[Lot No]],Inward!F:F,1,FALSE),"Lot Not Matching")</f>
        <v>Lot Not Matching</v>
      </c>
    </row>
    <row r="852" spans="1:15">
      <c r="A852" s="99">
        <v>851</v>
      </c>
      <c r="B852" s="100" t="str">
        <f>IFERROR(VLOOKUP(C852,'Product Master'!B:G,2,),"Enter Data in Product Master")</f>
        <v>Enter Data in Product Master</v>
      </c>
      <c r="C852" s="24"/>
      <c r="D852" s="46"/>
      <c r="F852" s="101" t="str">
        <f>IFERROR(VLOOKUP($C852,'Product Master'!B:G,3,),"-")</f>
        <v>-</v>
      </c>
      <c r="G852" s="46" t="str">
        <f>IFERROR(VLOOKUP($C852,'Product Master'!B:G,4,),"-")</f>
        <v>-</v>
      </c>
      <c r="H852" s="24"/>
      <c r="I852" s="25" t="str">
        <f>IFERROR(VLOOKUP(D852,Inward!F:J,5,),"-")</f>
        <v>-</v>
      </c>
      <c r="O852" s="141" t="str">
        <f>IFERROR(VLOOKUP(Table2[[#This Row],[Lot No]],Inward!F:F,1,FALSE),"Lot Not Matching")</f>
        <v>Lot Not Matching</v>
      </c>
    </row>
    <row r="853" spans="1:15">
      <c r="A853" s="99">
        <v>852</v>
      </c>
      <c r="B853" s="100" t="str">
        <f>IFERROR(VLOOKUP(C853,'Product Master'!B:G,2,),"Enter Data in Product Master")</f>
        <v>Enter Data in Product Master</v>
      </c>
      <c r="C853" s="24"/>
      <c r="D853" s="46"/>
      <c r="F853" s="101" t="str">
        <f>IFERROR(VLOOKUP($C853,'Product Master'!B:G,3,),"-")</f>
        <v>-</v>
      </c>
      <c r="G853" s="46" t="str">
        <f>IFERROR(VLOOKUP($C853,'Product Master'!B:G,4,),"-")</f>
        <v>-</v>
      </c>
      <c r="H853" s="24"/>
      <c r="I853" s="25" t="str">
        <f>IFERROR(VLOOKUP(D853,Inward!F:J,5,),"-")</f>
        <v>-</v>
      </c>
      <c r="O853" s="141" t="str">
        <f>IFERROR(VLOOKUP(Table2[[#This Row],[Lot No]],Inward!F:F,1,FALSE),"Lot Not Matching")</f>
        <v>Lot Not Matching</v>
      </c>
    </row>
    <row r="854" spans="1:15">
      <c r="A854" s="99">
        <v>853</v>
      </c>
      <c r="B854" s="100" t="str">
        <f>IFERROR(VLOOKUP(C854,'Product Master'!B:G,2,),"Enter Data in Product Master")</f>
        <v>Enter Data in Product Master</v>
      </c>
      <c r="C854" s="24"/>
      <c r="D854" s="46"/>
      <c r="F854" s="101" t="str">
        <f>IFERROR(VLOOKUP($C854,'Product Master'!B:G,3,),"-")</f>
        <v>-</v>
      </c>
      <c r="G854" s="46" t="str">
        <f>IFERROR(VLOOKUP($C854,'Product Master'!B:G,4,),"-")</f>
        <v>-</v>
      </c>
      <c r="H854" s="24"/>
      <c r="I854" s="25" t="str">
        <f>IFERROR(VLOOKUP(D854,Inward!F:J,5,),"-")</f>
        <v>-</v>
      </c>
      <c r="O854" s="141" t="str">
        <f>IFERROR(VLOOKUP(Table2[[#This Row],[Lot No]],Inward!F:F,1,FALSE),"Lot Not Matching")</f>
        <v>Lot Not Matching</v>
      </c>
    </row>
    <row r="855" spans="1:15">
      <c r="A855" s="99">
        <v>854</v>
      </c>
      <c r="B855" s="100" t="str">
        <f>IFERROR(VLOOKUP(C855,'Product Master'!B:G,2,),"Enter Data in Product Master")</f>
        <v>Enter Data in Product Master</v>
      </c>
      <c r="C855" s="24"/>
      <c r="D855" s="46"/>
      <c r="F855" s="101" t="str">
        <f>IFERROR(VLOOKUP($C855,'Product Master'!B:G,3,),"-")</f>
        <v>-</v>
      </c>
      <c r="G855" s="46" t="str">
        <f>IFERROR(VLOOKUP($C855,'Product Master'!B:G,4,),"-")</f>
        <v>-</v>
      </c>
      <c r="H855" s="24"/>
      <c r="I855" s="25" t="str">
        <f>IFERROR(VLOOKUP(D855,Inward!F:J,5,),"-")</f>
        <v>-</v>
      </c>
      <c r="O855" s="141" t="str">
        <f>IFERROR(VLOOKUP(Table2[[#This Row],[Lot No]],Inward!F:F,1,FALSE),"Lot Not Matching")</f>
        <v>Lot Not Matching</v>
      </c>
    </row>
    <row r="856" spans="1:15">
      <c r="A856" s="99">
        <v>855</v>
      </c>
      <c r="B856" s="100" t="str">
        <f>IFERROR(VLOOKUP(C856,'Product Master'!B:G,2,),"Enter Data in Product Master")</f>
        <v>Enter Data in Product Master</v>
      </c>
      <c r="C856" s="24"/>
      <c r="D856" s="46"/>
      <c r="F856" s="101" t="str">
        <f>IFERROR(VLOOKUP($C856,'Product Master'!B:G,3,),"-")</f>
        <v>-</v>
      </c>
      <c r="G856" s="46" t="str">
        <f>IFERROR(VLOOKUP($C856,'Product Master'!B:G,4,),"-")</f>
        <v>-</v>
      </c>
      <c r="H856" s="24"/>
      <c r="I856" s="25" t="str">
        <f>IFERROR(VLOOKUP(D856,Inward!F:J,5,),"-")</f>
        <v>-</v>
      </c>
      <c r="O856" s="141" t="str">
        <f>IFERROR(VLOOKUP(Table2[[#This Row],[Lot No]],Inward!F:F,1,FALSE),"Lot Not Matching")</f>
        <v>Lot Not Matching</v>
      </c>
    </row>
    <row r="857" spans="1:15">
      <c r="A857" s="99">
        <v>856</v>
      </c>
      <c r="B857" s="100" t="str">
        <f>IFERROR(VLOOKUP(C857,'Product Master'!B:G,2,),"Enter Data in Product Master")</f>
        <v>Enter Data in Product Master</v>
      </c>
      <c r="C857" s="24"/>
      <c r="D857" s="46"/>
      <c r="F857" s="101" t="str">
        <f>IFERROR(VLOOKUP($C857,'Product Master'!B:G,3,),"-")</f>
        <v>-</v>
      </c>
      <c r="G857" s="46" t="str">
        <f>IFERROR(VLOOKUP($C857,'Product Master'!B:G,4,),"-")</f>
        <v>-</v>
      </c>
      <c r="H857" s="24"/>
      <c r="I857" s="25" t="str">
        <f>IFERROR(VLOOKUP(D857,Inward!F:J,5,),"-")</f>
        <v>-</v>
      </c>
      <c r="O857" s="141" t="str">
        <f>IFERROR(VLOOKUP(Table2[[#This Row],[Lot No]],Inward!F:F,1,FALSE),"Lot Not Matching")</f>
        <v>Lot Not Matching</v>
      </c>
    </row>
    <row r="858" spans="1:15">
      <c r="A858" s="99">
        <v>857</v>
      </c>
      <c r="B858" s="100" t="str">
        <f>IFERROR(VLOOKUP(C858,'Product Master'!B:G,2,),"Enter Data in Product Master")</f>
        <v>Enter Data in Product Master</v>
      </c>
      <c r="C858" s="24"/>
      <c r="D858" s="46"/>
      <c r="F858" s="101" t="str">
        <f>IFERROR(VLOOKUP($C858,'Product Master'!B:G,3,),"-")</f>
        <v>-</v>
      </c>
      <c r="G858" s="46" t="str">
        <f>IFERROR(VLOOKUP($C858,'Product Master'!B:G,4,),"-")</f>
        <v>-</v>
      </c>
      <c r="H858" s="24"/>
      <c r="I858" s="25" t="str">
        <f>IFERROR(VLOOKUP(D858,Inward!F:J,5,),"-")</f>
        <v>-</v>
      </c>
      <c r="O858" s="141" t="str">
        <f>IFERROR(VLOOKUP(Table2[[#This Row],[Lot No]],Inward!F:F,1,FALSE),"Lot Not Matching")</f>
        <v>Lot Not Matching</v>
      </c>
    </row>
    <row r="859" spans="1:15">
      <c r="A859" s="99">
        <v>858</v>
      </c>
      <c r="B859" s="100" t="str">
        <f>IFERROR(VLOOKUP(C859,'Product Master'!B:G,2,),"Enter Data in Product Master")</f>
        <v>Enter Data in Product Master</v>
      </c>
      <c r="C859" s="24"/>
      <c r="D859" s="46"/>
      <c r="F859" s="101" t="str">
        <f>IFERROR(VLOOKUP($C859,'Product Master'!B:G,3,),"-")</f>
        <v>-</v>
      </c>
      <c r="G859" s="46" t="str">
        <f>IFERROR(VLOOKUP($C859,'Product Master'!B:G,4,),"-")</f>
        <v>-</v>
      </c>
      <c r="H859" s="24"/>
      <c r="I859" s="25" t="str">
        <f>IFERROR(VLOOKUP(D859,Inward!F:J,5,),"-")</f>
        <v>-</v>
      </c>
      <c r="O859" s="141" t="str">
        <f>IFERROR(VLOOKUP(Table2[[#This Row],[Lot No]],Inward!F:F,1,FALSE),"Lot Not Matching")</f>
        <v>Lot Not Matching</v>
      </c>
    </row>
    <row r="860" spans="1:15">
      <c r="A860" s="99">
        <v>859</v>
      </c>
      <c r="B860" s="100" t="str">
        <f>IFERROR(VLOOKUP(C860,'Product Master'!B:G,2,),"Enter Data in Product Master")</f>
        <v>Enter Data in Product Master</v>
      </c>
      <c r="C860" s="24"/>
      <c r="D860" s="46"/>
      <c r="F860" s="101" t="str">
        <f>IFERROR(VLOOKUP($C860,'Product Master'!B:G,3,),"-")</f>
        <v>-</v>
      </c>
      <c r="G860" s="46" t="str">
        <f>IFERROR(VLOOKUP($C860,'Product Master'!B:G,4,),"-")</f>
        <v>-</v>
      </c>
      <c r="H860" s="24"/>
      <c r="I860" s="25" t="str">
        <f>IFERROR(VLOOKUP(D860,Inward!F:J,5,),"-")</f>
        <v>-</v>
      </c>
      <c r="O860" s="141" t="str">
        <f>IFERROR(VLOOKUP(Table2[[#This Row],[Lot No]],Inward!F:F,1,FALSE),"Lot Not Matching")</f>
        <v>Lot Not Matching</v>
      </c>
    </row>
    <row r="861" spans="1:15">
      <c r="A861" s="99">
        <v>860</v>
      </c>
      <c r="B861" s="100" t="str">
        <f>IFERROR(VLOOKUP(C861,'Product Master'!B:G,2,),"Enter Data in Product Master")</f>
        <v>Enter Data in Product Master</v>
      </c>
      <c r="C861" s="24"/>
      <c r="D861" s="46"/>
      <c r="F861" s="101" t="str">
        <f>IFERROR(VLOOKUP($C861,'Product Master'!B:G,3,),"-")</f>
        <v>-</v>
      </c>
      <c r="G861" s="46" t="str">
        <f>IFERROR(VLOOKUP($C861,'Product Master'!B:G,4,),"-")</f>
        <v>-</v>
      </c>
      <c r="H861" s="24"/>
      <c r="I861" s="25" t="str">
        <f>IFERROR(VLOOKUP(D861,Inward!F:J,5,),"-")</f>
        <v>-</v>
      </c>
      <c r="O861" s="141" t="str">
        <f>IFERROR(VLOOKUP(Table2[[#This Row],[Lot No]],Inward!F:F,1,FALSE),"Lot Not Matching")</f>
        <v>Lot Not Matching</v>
      </c>
    </row>
    <row r="862" spans="1:15">
      <c r="A862" s="99">
        <v>861</v>
      </c>
      <c r="B862" s="100" t="str">
        <f>IFERROR(VLOOKUP(C862,'Product Master'!B:G,2,),"Enter Data in Product Master")</f>
        <v>Enter Data in Product Master</v>
      </c>
      <c r="C862" s="24"/>
      <c r="D862" s="46"/>
      <c r="F862" s="101" t="str">
        <f>IFERROR(VLOOKUP($C862,'Product Master'!B:G,3,),"-")</f>
        <v>-</v>
      </c>
      <c r="G862" s="46" t="str">
        <f>IFERROR(VLOOKUP($C862,'Product Master'!B:G,4,),"-")</f>
        <v>-</v>
      </c>
      <c r="H862" s="24"/>
      <c r="I862" s="25" t="str">
        <f>IFERROR(VLOOKUP(D862,Inward!F:J,5,),"-")</f>
        <v>-</v>
      </c>
      <c r="O862" s="141" t="str">
        <f>IFERROR(VLOOKUP(Table2[[#This Row],[Lot No]],Inward!F:F,1,FALSE),"Lot Not Matching")</f>
        <v>Lot Not Matching</v>
      </c>
    </row>
    <row r="863" spans="1:15">
      <c r="A863" s="99">
        <v>862</v>
      </c>
      <c r="B863" s="100" t="str">
        <f>IFERROR(VLOOKUP(C863,'Product Master'!B:G,2,),"Enter Data in Product Master")</f>
        <v>Enter Data in Product Master</v>
      </c>
      <c r="C863" s="24"/>
      <c r="D863" s="46"/>
      <c r="F863" s="101" t="str">
        <f>IFERROR(VLOOKUP($C863,'Product Master'!B:G,3,),"-")</f>
        <v>-</v>
      </c>
      <c r="G863" s="46" t="str">
        <f>IFERROR(VLOOKUP($C863,'Product Master'!B:G,4,),"-")</f>
        <v>-</v>
      </c>
      <c r="H863" s="24"/>
      <c r="I863" s="25" t="str">
        <f>IFERROR(VLOOKUP(D863,Inward!F:J,5,),"-")</f>
        <v>-</v>
      </c>
      <c r="O863" s="141" t="str">
        <f>IFERROR(VLOOKUP(Table2[[#This Row],[Lot No]],Inward!F:F,1,FALSE),"Lot Not Matching")</f>
        <v>Lot Not Matching</v>
      </c>
    </row>
    <row r="864" spans="1:15">
      <c r="A864" s="99">
        <v>863</v>
      </c>
      <c r="B864" s="100" t="str">
        <f>IFERROR(VLOOKUP(C864,'Product Master'!B:G,2,),"Enter Data in Product Master")</f>
        <v>Enter Data in Product Master</v>
      </c>
      <c r="C864" s="24"/>
      <c r="D864" s="46"/>
      <c r="F864" s="101" t="str">
        <f>IFERROR(VLOOKUP($C864,'Product Master'!B:G,3,),"-")</f>
        <v>-</v>
      </c>
      <c r="G864" s="46" t="str">
        <f>IFERROR(VLOOKUP($C864,'Product Master'!B:G,4,),"-")</f>
        <v>-</v>
      </c>
      <c r="H864" s="24"/>
      <c r="I864" s="25" t="str">
        <f>IFERROR(VLOOKUP(D864,Inward!F:J,5,),"-")</f>
        <v>-</v>
      </c>
      <c r="O864" s="141" t="str">
        <f>IFERROR(VLOOKUP(Table2[[#This Row],[Lot No]],Inward!F:F,1,FALSE),"Lot Not Matching")</f>
        <v>Lot Not Matching</v>
      </c>
    </row>
    <row r="865" spans="1:15">
      <c r="A865" s="99">
        <v>864</v>
      </c>
      <c r="B865" s="100" t="str">
        <f>IFERROR(VLOOKUP(C865,'Product Master'!B:G,2,),"Enter Data in Product Master")</f>
        <v>Enter Data in Product Master</v>
      </c>
      <c r="C865" s="24"/>
      <c r="D865" s="46"/>
      <c r="F865" s="101" t="str">
        <f>IFERROR(VLOOKUP($C865,'Product Master'!B:G,3,),"-")</f>
        <v>-</v>
      </c>
      <c r="G865" s="46" t="str">
        <f>IFERROR(VLOOKUP($C865,'Product Master'!B:G,4,),"-")</f>
        <v>-</v>
      </c>
      <c r="H865" s="24"/>
      <c r="I865" s="25" t="str">
        <f>IFERROR(VLOOKUP(D865,Inward!F:J,5,),"-")</f>
        <v>-</v>
      </c>
      <c r="O865" s="141" t="str">
        <f>IFERROR(VLOOKUP(Table2[[#This Row],[Lot No]],Inward!F:F,1,FALSE),"Lot Not Matching")</f>
        <v>Lot Not Matching</v>
      </c>
    </row>
    <row r="866" spans="1:15">
      <c r="A866" s="99">
        <v>865</v>
      </c>
      <c r="B866" s="100" t="str">
        <f>IFERROR(VLOOKUP(C866,'Product Master'!B:G,2,),"Enter Data in Product Master")</f>
        <v>Enter Data in Product Master</v>
      </c>
      <c r="C866" s="24"/>
      <c r="D866" s="46"/>
      <c r="F866" s="101" t="str">
        <f>IFERROR(VLOOKUP($C866,'Product Master'!B:G,3,),"-")</f>
        <v>-</v>
      </c>
      <c r="G866" s="46" t="str">
        <f>IFERROR(VLOOKUP($C866,'Product Master'!B:G,4,),"-")</f>
        <v>-</v>
      </c>
      <c r="H866" s="24"/>
      <c r="I866" s="25" t="str">
        <f>IFERROR(VLOOKUP(D866,Inward!F:J,5,),"-")</f>
        <v>-</v>
      </c>
      <c r="O866" s="141" t="str">
        <f>IFERROR(VLOOKUP(Table2[[#This Row],[Lot No]],Inward!F:F,1,FALSE),"Lot Not Matching")</f>
        <v>Lot Not Matching</v>
      </c>
    </row>
    <row r="867" spans="1:15">
      <c r="A867" s="99">
        <v>866</v>
      </c>
      <c r="B867" s="100" t="str">
        <f>IFERROR(VLOOKUP(C867,'Product Master'!B:G,2,),"Enter Data in Product Master")</f>
        <v>Enter Data in Product Master</v>
      </c>
      <c r="C867" s="24"/>
      <c r="D867" s="46"/>
      <c r="F867" s="101" t="str">
        <f>IFERROR(VLOOKUP($C867,'Product Master'!B:G,3,),"-")</f>
        <v>-</v>
      </c>
      <c r="G867" s="46" t="str">
        <f>IFERROR(VLOOKUP($C867,'Product Master'!B:G,4,),"-")</f>
        <v>-</v>
      </c>
      <c r="H867" s="24"/>
      <c r="I867" s="25" t="str">
        <f>IFERROR(VLOOKUP(D867,Inward!F:J,5,),"-")</f>
        <v>-</v>
      </c>
      <c r="O867" s="141" t="str">
        <f>IFERROR(VLOOKUP(Table2[[#This Row],[Lot No]],Inward!F:F,1,FALSE),"Lot Not Matching")</f>
        <v>Lot Not Matching</v>
      </c>
    </row>
    <row r="868" spans="1:15">
      <c r="A868" s="99">
        <v>867</v>
      </c>
      <c r="B868" s="100" t="str">
        <f>IFERROR(VLOOKUP(C868,'Product Master'!B:G,2,),"Enter Data in Product Master")</f>
        <v>Enter Data in Product Master</v>
      </c>
      <c r="C868" s="24"/>
      <c r="D868" s="46"/>
      <c r="F868" s="101" t="str">
        <f>IFERROR(VLOOKUP($C868,'Product Master'!B:G,3,),"-")</f>
        <v>-</v>
      </c>
      <c r="G868" s="46" t="str">
        <f>IFERROR(VLOOKUP($C868,'Product Master'!B:G,4,),"-")</f>
        <v>-</v>
      </c>
      <c r="H868" s="24"/>
      <c r="I868" s="25" t="str">
        <f>IFERROR(VLOOKUP(D868,Inward!F:J,5,),"-")</f>
        <v>-</v>
      </c>
      <c r="O868" s="141" t="str">
        <f>IFERROR(VLOOKUP(Table2[[#This Row],[Lot No]],Inward!F:F,1,FALSE),"Lot Not Matching")</f>
        <v>Lot Not Matching</v>
      </c>
    </row>
    <row r="869" spans="1:15">
      <c r="A869" s="99">
        <v>868</v>
      </c>
      <c r="B869" s="100" t="str">
        <f>IFERROR(VLOOKUP(C869,'Product Master'!B:G,2,),"Enter Data in Product Master")</f>
        <v>Enter Data in Product Master</v>
      </c>
      <c r="C869" s="24"/>
      <c r="D869" s="46"/>
      <c r="F869" s="101" t="str">
        <f>IFERROR(VLOOKUP($C869,'Product Master'!B:G,3,),"-")</f>
        <v>-</v>
      </c>
      <c r="G869" s="46" t="str">
        <f>IFERROR(VLOOKUP($C869,'Product Master'!B:G,4,),"-")</f>
        <v>-</v>
      </c>
      <c r="H869" s="24"/>
      <c r="I869" s="25" t="str">
        <f>IFERROR(VLOOKUP(D869,Inward!F:J,5,),"-")</f>
        <v>-</v>
      </c>
      <c r="O869" s="141" t="str">
        <f>IFERROR(VLOOKUP(Table2[[#This Row],[Lot No]],Inward!F:F,1,FALSE),"Lot Not Matching")</f>
        <v>Lot Not Matching</v>
      </c>
    </row>
    <row r="870" spans="1:15">
      <c r="A870" s="99">
        <v>869</v>
      </c>
      <c r="B870" s="100" t="str">
        <f>IFERROR(VLOOKUP(C870,'Product Master'!B:G,2,),"Enter Data in Product Master")</f>
        <v>Enter Data in Product Master</v>
      </c>
      <c r="C870" s="24"/>
      <c r="D870" s="46"/>
      <c r="F870" s="101" t="str">
        <f>IFERROR(VLOOKUP($C870,'Product Master'!B:G,3,),"-")</f>
        <v>-</v>
      </c>
      <c r="G870" s="46" t="str">
        <f>IFERROR(VLOOKUP($C870,'Product Master'!B:G,4,),"-")</f>
        <v>-</v>
      </c>
      <c r="H870" s="24"/>
      <c r="I870" s="25" t="str">
        <f>IFERROR(VLOOKUP(D870,Inward!F:J,5,),"-")</f>
        <v>-</v>
      </c>
      <c r="O870" s="141" t="str">
        <f>IFERROR(VLOOKUP(Table2[[#This Row],[Lot No]],Inward!F:F,1,FALSE),"Lot Not Matching")</f>
        <v>Lot Not Matching</v>
      </c>
    </row>
    <row r="871" spans="1:15">
      <c r="A871" s="99">
        <v>870</v>
      </c>
      <c r="B871" s="100" t="str">
        <f>IFERROR(VLOOKUP(C871,'Product Master'!B:G,2,),"Enter Data in Product Master")</f>
        <v>Enter Data in Product Master</v>
      </c>
      <c r="C871" s="24"/>
      <c r="D871" s="46"/>
      <c r="F871" s="101" t="str">
        <f>IFERROR(VLOOKUP($C871,'Product Master'!B:G,3,),"-")</f>
        <v>-</v>
      </c>
      <c r="G871" s="46" t="str">
        <f>IFERROR(VLOOKUP($C871,'Product Master'!B:G,4,),"-")</f>
        <v>-</v>
      </c>
      <c r="H871" s="24"/>
      <c r="I871" s="25" t="str">
        <f>IFERROR(VLOOKUP(D871,Inward!F:J,5,),"-")</f>
        <v>-</v>
      </c>
      <c r="O871" s="141" t="str">
        <f>IFERROR(VLOOKUP(Table2[[#This Row],[Lot No]],Inward!F:F,1,FALSE),"Lot Not Matching")</f>
        <v>Lot Not Matching</v>
      </c>
    </row>
    <row r="872" spans="1:15">
      <c r="A872" s="99">
        <v>871</v>
      </c>
      <c r="B872" s="100" t="str">
        <f>IFERROR(VLOOKUP(C872,'Product Master'!B:G,2,),"Enter Data in Product Master")</f>
        <v>Enter Data in Product Master</v>
      </c>
      <c r="C872" s="24"/>
      <c r="D872" s="46"/>
      <c r="F872" s="101" t="str">
        <f>IFERROR(VLOOKUP($C872,'Product Master'!B:G,3,),"-")</f>
        <v>-</v>
      </c>
      <c r="G872" s="46" t="str">
        <f>IFERROR(VLOOKUP($C872,'Product Master'!B:G,4,),"-")</f>
        <v>-</v>
      </c>
      <c r="H872" s="24"/>
      <c r="I872" s="25" t="str">
        <f>IFERROR(VLOOKUP(D872,Inward!F:J,5,),"-")</f>
        <v>-</v>
      </c>
      <c r="O872" s="141" t="str">
        <f>IFERROR(VLOOKUP(Table2[[#This Row],[Lot No]],Inward!F:F,1,FALSE),"Lot Not Matching")</f>
        <v>Lot Not Matching</v>
      </c>
    </row>
    <row r="873" spans="1:15">
      <c r="A873" s="99">
        <v>872</v>
      </c>
      <c r="B873" s="100" t="str">
        <f>IFERROR(VLOOKUP(C873,'Product Master'!B:G,2,),"Enter Data in Product Master")</f>
        <v>Enter Data in Product Master</v>
      </c>
      <c r="C873" s="24"/>
      <c r="D873" s="46"/>
      <c r="F873" s="101" t="str">
        <f>IFERROR(VLOOKUP($C873,'Product Master'!B:G,3,),"-")</f>
        <v>-</v>
      </c>
      <c r="G873" s="46" t="str">
        <f>IFERROR(VLOOKUP($C873,'Product Master'!B:G,4,),"-")</f>
        <v>-</v>
      </c>
      <c r="H873" s="24"/>
      <c r="I873" s="25" t="str">
        <f>IFERROR(VLOOKUP(D873,Inward!F:J,5,),"-")</f>
        <v>-</v>
      </c>
      <c r="O873" s="141" t="str">
        <f>IFERROR(VLOOKUP(Table2[[#This Row],[Lot No]],Inward!F:F,1,FALSE),"Lot Not Matching")</f>
        <v>Lot Not Matching</v>
      </c>
    </row>
    <row r="874" spans="1:15">
      <c r="A874" s="99">
        <v>873</v>
      </c>
      <c r="B874" s="100" t="str">
        <f>IFERROR(VLOOKUP(C874,'Product Master'!B:G,2,),"Enter Data in Product Master")</f>
        <v>Enter Data in Product Master</v>
      </c>
      <c r="C874" s="24"/>
      <c r="D874" s="46"/>
      <c r="F874" s="101" t="str">
        <f>IFERROR(VLOOKUP($C874,'Product Master'!B:G,3,),"-")</f>
        <v>-</v>
      </c>
      <c r="G874" s="46" t="str">
        <f>IFERROR(VLOOKUP($C874,'Product Master'!B:G,4,),"-")</f>
        <v>-</v>
      </c>
      <c r="H874" s="24"/>
      <c r="I874" s="25" t="str">
        <f>IFERROR(VLOOKUP(D874,Inward!F:J,5,),"-")</f>
        <v>-</v>
      </c>
      <c r="O874" s="141" t="str">
        <f>IFERROR(VLOOKUP(Table2[[#This Row],[Lot No]],Inward!F:F,1,FALSE),"Lot Not Matching")</f>
        <v>Lot Not Matching</v>
      </c>
    </row>
    <row r="875" spans="1:15">
      <c r="A875" s="99">
        <v>874</v>
      </c>
      <c r="B875" s="100" t="str">
        <f>IFERROR(VLOOKUP(C875,'Product Master'!B:G,2,),"Enter Data in Product Master")</f>
        <v>Enter Data in Product Master</v>
      </c>
      <c r="C875" s="24"/>
      <c r="D875" s="46"/>
      <c r="F875" s="101" t="str">
        <f>IFERROR(VLOOKUP($C875,'Product Master'!B:G,3,),"-")</f>
        <v>-</v>
      </c>
      <c r="G875" s="46" t="str">
        <f>IFERROR(VLOOKUP($C875,'Product Master'!B:G,4,),"-")</f>
        <v>-</v>
      </c>
      <c r="H875" s="24"/>
      <c r="I875" s="25" t="str">
        <f>IFERROR(VLOOKUP(D875,Inward!F:J,5,),"-")</f>
        <v>-</v>
      </c>
      <c r="O875" s="141" t="str">
        <f>IFERROR(VLOOKUP(Table2[[#This Row],[Lot No]],Inward!F:F,1,FALSE),"Lot Not Matching")</f>
        <v>Lot Not Matching</v>
      </c>
    </row>
    <row r="876" spans="1:15">
      <c r="A876" s="99">
        <v>875</v>
      </c>
      <c r="B876" s="100" t="str">
        <f>IFERROR(VLOOKUP(C876,'Product Master'!B:G,2,),"Enter Data in Product Master")</f>
        <v>Enter Data in Product Master</v>
      </c>
      <c r="C876" s="24"/>
      <c r="D876" s="46"/>
      <c r="F876" s="101" t="str">
        <f>IFERROR(VLOOKUP($C876,'Product Master'!B:G,3,),"-")</f>
        <v>-</v>
      </c>
      <c r="G876" s="46" t="str">
        <f>IFERROR(VLOOKUP($C876,'Product Master'!B:G,4,),"-")</f>
        <v>-</v>
      </c>
      <c r="H876" s="24"/>
      <c r="I876" s="25" t="str">
        <f>IFERROR(VLOOKUP(D876,Inward!F:J,5,),"-")</f>
        <v>-</v>
      </c>
      <c r="O876" s="141" t="str">
        <f>IFERROR(VLOOKUP(Table2[[#This Row],[Lot No]],Inward!F:F,1,FALSE),"Lot Not Matching")</f>
        <v>Lot Not Matching</v>
      </c>
    </row>
    <row r="877" spans="1:15">
      <c r="A877" s="99">
        <v>876</v>
      </c>
      <c r="B877" s="100" t="str">
        <f>IFERROR(VLOOKUP(C877,'Product Master'!B:G,2,),"Enter Data in Product Master")</f>
        <v>Enter Data in Product Master</v>
      </c>
      <c r="C877" s="24"/>
      <c r="D877" s="46"/>
      <c r="F877" s="101" t="str">
        <f>IFERROR(VLOOKUP($C877,'Product Master'!B:G,3,),"-")</f>
        <v>-</v>
      </c>
      <c r="G877" s="46" t="str">
        <f>IFERROR(VLOOKUP($C877,'Product Master'!B:G,4,),"-")</f>
        <v>-</v>
      </c>
      <c r="H877" s="24"/>
      <c r="I877" s="25" t="str">
        <f>IFERROR(VLOOKUP(D877,Inward!F:J,5,),"-")</f>
        <v>-</v>
      </c>
      <c r="O877" s="141" t="str">
        <f>IFERROR(VLOOKUP(Table2[[#This Row],[Lot No]],Inward!F:F,1,FALSE),"Lot Not Matching")</f>
        <v>Lot Not Matching</v>
      </c>
    </row>
    <row r="878" spans="1:15">
      <c r="A878" s="99">
        <v>877</v>
      </c>
      <c r="B878" s="100" t="str">
        <f>IFERROR(VLOOKUP(C878,'Product Master'!B:G,2,),"Enter Data in Product Master")</f>
        <v>Enter Data in Product Master</v>
      </c>
      <c r="C878" s="24"/>
      <c r="D878" s="46"/>
      <c r="F878" s="101" t="str">
        <f>IFERROR(VLOOKUP($C878,'Product Master'!B:G,3,),"-")</f>
        <v>-</v>
      </c>
      <c r="G878" s="46" t="str">
        <f>IFERROR(VLOOKUP($C878,'Product Master'!B:G,4,),"-")</f>
        <v>-</v>
      </c>
      <c r="H878" s="24"/>
      <c r="I878" s="25" t="str">
        <f>IFERROR(VLOOKUP(D878,Inward!F:J,5,),"-")</f>
        <v>-</v>
      </c>
      <c r="O878" s="141" t="str">
        <f>IFERROR(VLOOKUP(Table2[[#This Row],[Lot No]],Inward!F:F,1,FALSE),"Lot Not Matching")</f>
        <v>Lot Not Matching</v>
      </c>
    </row>
    <row r="879" spans="1:15">
      <c r="A879" s="99">
        <v>878</v>
      </c>
      <c r="B879" s="100" t="str">
        <f>IFERROR(VLOOKUP(C879,'Product Master'!B:G,2,),"Enter Data in Product Master")</f>
        <v>Enter Data in Product Master</v>
      </c>
      <c r="C879" s="24"/>
      <c r="D879" s="46"/>
      <c r="F879" s="101" t="str">
        <f>IFERROR(VLOOKUP($C879,'Product Master'!B:G,3,),"-")</f>
        <v>-</v>
      </c>
      <c r="G879" s="46" t="str">
        <f>IFERROR(VLOOKUP($C879,'Product Master'!B:G,4,),"-")</f>
        <v>-</v>
      </c>
      <c r="H879" s="24"/>
      <c r="I879" s="25" t="str">
        <f>IFERROR(VLOOKUP(D879,Inward!F:J,5,),"-")</f>
        <v>-</v>
      </c>
      <c r="O879" s="141" t="str">
        <f>IFERROR(VLOOKUP(Table2[[#This Row],[Lot No]],Inward!F:F,1,FALSE),"Lot Not Matching")</f>
        <v>Lot Not Matching</v>
      </c>
    </row>
    <row r="880" spans="1:15">
      <c r="A880" s="99">
        <v>879</v>
      </c>
      <c r="B880" s="100" t="str">
        <f>IFERROR(VLOOKUP(C880,'Product Master'!B:G,2,),"Enter Data in Product Master")</f>
        <v>Enter Data in Product Master</v>
      </c>
      <c r="C880" s="24"/>
      <c r="D880" s="46"/>
      <c r="F880" s="101" t="str">
        <f>IFERROR(VLOOKUP($C880,'Product Master'!B:G,3,),"-")</f>
        <v>-</v>
      </c>
      <c r="G880" s="46" t="str">
        <f>IFERROR(VLOOKUP($C880,'Product Master'!B:G,4,),"-")</f>
        <v>-</v>
      </c>
      <c r="H880" s="24"/>
      <c r="I880" s="25" t="str">
        <f>IFERROR(VLOOKUP(D880,Inward!F:J,5,),"-")</f>
        <v>-</v>
      </c>
      <c r="O880" s="141" t="str">
        <f>IFERROR(VLOOKUP(Table2[[#This Row],[Lot No]],Inward!F:F,1,FALSE),"Lot Not Matching")</f>
        <v>Lot Not Matching</v>
      </c>
    </row>
    <row r="881" spans="1:15">
      <c r="A881" s="99">
        <v>880</v>
      </c>
      <c r="B881" s="100" t="str">
        <f>IFERROR(VLOOKUP(C881,'Product Master'!B:G,2,),"Enter Data in Product Master")</f>
        <v>Enter Data in Product Master</v>
      </c>
      <c r="C881" s="24"/>
      <c r="D881" s="46"/>
      <c r="F881" s="101" t="str">
        <f>IFERROR(VLOOKUP($C881,'Product Master'!B:G,3,),"-")</f>
        <v>-</v>
      </c>
      <c r="G881" s="46" t="str">
        <f>IFERROR(VLOOKUP($C881,'Product Master'!B:G,4,),"-")</f>
        <v>-</v>
      </c>
      <c r="H881" s="24"/>
      <c r="I881" s="25" t="str">
        <f>IFERROR(VLOOKUP(D881,Inward!F:J,5,),"-")</f>
        <v>-</v>
      </c>
      <c r="O881" s="141" t="str">
        <f>IFERROR(VLOOKUP(Table2[[#This Row],[Lot No]],Inward!F:F,1,FALSE),"Lot Not Matching")</f>
        <v>Lot Not Matching</v>
      </c>
    </row>
    <row r="882" spans="1:15">
      <c r="A882" s="99">
        <v>881</v>
      </c>
      <c r="B882" s="100" t="str">
        <f>IFERROR(VLOOKUP(C882,'Product Master'!B:G,2,),"Enter Data in Product Master")</f>
        <v>Enter Data in Product Master</v>
      </c>
      <c r="C882" s="24"/>
      <c r="D882" s="46"/>
      <c r="F882" s="101" t="str">
        <f>IFERROR(VLOOKUP($C882,'Product Master'!B:G,3,),"-")</f>
        <v>-</v>
      </c>
      <c r="G882" s="46" t="str">
        <f>IFERROR(VLOOKUP($C882,'Product Master'!B:G,4,),"-")</f>
        <v>-</v>
      </c>
      <c r="H882" s="24"/>
      <c r="I882" s="25" t="str">
        <f>IFERROR(VLOOKUP(D882,Inward!F:J,5,),"-")</f>
        <v>-</v>
      </c>
      <c r="O882" s="141" t="str">
        <f>IFERROR(VLOOKUP(Table2[[#This Row],[Lot No]],Inward!F:F,1,FALSE),"Lot Not Matching")</f>
        <v>Lot Not Matching</v>
      </c>
    </row>
    <row r="883" spans="1:15">
      <c r="A883" s="99">
        <v>882</v>
      </c>
      <c r="B883" s="100" t="str">
        <f>IFERROR(VLOOKUP(C883,'Product Master'!B:G,2,),"Enter Data in Product Master")</f>
        <v>Enter Data in Product Master</v>
      </c>
      <c r="C883" s="24"/>
      <c r="D883" s="46"/>
      <c r="F883" s="101" t="str">
        <f>IFERROR(VLOOKUP($C883,'Product Master'!B:G,3,),"-")</f>
        <v>-</v>
      </c>
      <c r="G883" s="46" t="str">
        <f>IFERROR(VLOOKUP($C883,'Product Master'!B:G,4,),"-")</f>
        <v>-</v>
      </c>
      <c r="H883" s="24"/>
      <c r="I883" s="25" t="str">
        <f>IFERROR(VLOOKUP(D883,Inward!F:J,5,),"-")</f>
        <v>-</v>
      </c>
      <c r="O883" s="141" t="str">
        <f>IFERROR(VLOOKUP(Table2[[#This Row],[Lot No]],Inward!F:F,1,FALSE),"Lot Not Matching")</f>
        <v>Lot Not Matching</v>
      </c>
    </row>
    <row r="884" spans="1:15">
      <c r="A884" s="99">
        <v>883</v>
      </c>
      <c r="B884" s="100" t="str">
        <f>IFERROR(VLOOKUP(C884,'Product Master'!B:G,2,),"Enter Data in Product Master")</f>
        <v>Enter Data in Product Master</v>
      </c>
      <c r="C884" s="24"/>
      <c r="D884" s="46"/>
      <c r="F884" s="101" t="str">
        <f>IFERROR(VLOOKUP($C884,'Product Master'!B:G,3,),"-")</f>
        <v>-</v>
      </c>
      <c r="G884" s="46" t="str">
        <f>IFERROR(VLOOKUP($C884,'Product Master'!B:G,4,),"-")</f>
        <v>-</v>
      </c>
      <c r="H884" s="24"/>
      <c r="I884" s="25" t="str">
        <f>IFERROR(VLOOKUP(D884,Inward!F:J,5,),"-")</f>
        <v>-</v>
      </c>
      <c r="O884" s="141" t="str">
        <f>IFERROR(VLOOKUP(Table2[[#This Row],[Lot No]],Inward!F:F,1,FALSE),"Lot Not Matching")</f>
        <v>Lot Not Matching</v>
      </c>
    </row>
    <row r="885" spans="1:15">
      <c r="A885" s="99">
        <v>884</v>
      </c>
      <c r="B885" s="100" t="str">
        <f>IFERROR(VLOOKUP(C885,'Product Master'!B:G,2,),"Enter Data in Product Master")</f>
        <v>Enter Data in Product Master</v>
      </c>
      <c r="C885" s="24"/>
      <c r="D885" s="46"/>
      <c r="F885" s="101" t="str">
        <f>IFERROR(VLOOKUP($C885,'Product Master'!B:G,3,),"-")</f>
        <v>-</v>
      </c>
      <c r="G885" s="46" t="str">
        <f>IFERROR(VLOOKUP($C885,'Product Master'!B:G,4,),"-")</f>
        <v>-</v>
      </c>
      <c r="H885" s="24"/>
      <c r="I885" s="25" t="str">
        <f>IFERROR(VLOOKUP(D885,Inward!F:J,5,),"-")</f>
        <v>-</v>
      </c>
      <c r="O885" s="141" t="str">
        <f>IFERROR(VLOOKUP(Table2[[#This Row],[Lot No]],Inward!F:F,1,FALSE),"Lot Not Matching")</f>
        <v>Lot Not Matching</v>
      </c>
    </row>
    <row r="886" spans="1:15">
      <c r="A886" s="99">
        <v>885</v>
      </c>
      <c r="B886" s="100" t="str">
        <f>IFERROR(VLOOKUP(C886,'Product Master'!B:G,2,),"Enter Data in Product Master")</f>
        <v>Enter Data in Product Master</v>
      </c>
      <c r="C886" s="24"/>
      <c r="D886" s="46"/>
      <c r="F886" s="101" t="str">
        <f>IFERROR(VLOOKUP($C886,'Product Master'!B:G,3,),"-")</f>
        <v>-</v>
      </c>
      <c r="G886" s="46" t="str">
        <f>IFERROR(VLOOKUP($C886,'Product Master'!B:G,4,),"-")</f>
        <v>-</v>
      </c>
      <c r="H886" s="24"/>
      <c r="I886" s="25" t="str">
        <f>IFERROR(VLOOKUP(D886,Inward!F:J,5,),"-")</f>
        <v>-</v>
      </c>
      <c r="O886" s="141" t="str">
        <f>IFERROR(VLOOKUP(Table2[[#This Row],[Lot No]],Inward!F:F,1,FALSE),"Lot Not Matching")</f>
        <v>Lot Not Matching</v>
      </c>
    </row>
    <row r="887" spans="1:15">
      <c r="A887" s="99">
        <v>886</v>
      </c>
      <c r="B887" s="100" t="str">
        <f>IFERROR(VLOOKUP(C887,'Product Master'!B:G,2,),"Enter Data in Product Master")</f>
        <v>Enter Data in Product Master</v>
      </c>
      <c r="C887" s="24"/>
      <c r="D887" s="46"/>
      <c r="F887" s="101" t="str">
        <f>IFERROR(VLOOKUP($C887,'Product Master'!B:G,3,),"-")</f>
        <v>-</v>
      </c>
      <c r="G887" s="46" t="str">
        <f>IFERROR(VLOOKUP($C887,'Product Master'!B:G,4,),"-")</f>
        <v>-</v>
      </c>
      <c r="H887" s="24"/>
      <c r="I887" s="25" t="str">
        <f>IFERROR(VLOOKUP(D887,Inward!F:J,5,),"-")</f>
        <v>-</v>
      </c>
      <c r="O887" s="141" t="str">
        <f>IFERROR(VLOOKUP(Table2[[#This Row],[Lot No]],Inward!F:F,1,FALSE),"Lot Not Matching")</f>
        <v>Lot Not Matching</v>
      </c>
    </row>
    <row r="888" spans="1:15">
      <c r="A888" s="99">
        <v>887</v>
      </c>
      <c r="B888" s="100" t="str">
        <f>IFERROR(VLOOKUP(C888,'Product Master'!B:G,2,),"Enter Data in Product Master")</f>
        <v>Enter Data in Product Master</v>
      </c>
      <c r="C888" s="24"/>
      <c r="D888" s="46"/>
      <c r="F888" s="101" t="str">
        <f>IFERROR(VLOOKUP($C888,'Product Master'!B:G,3,),"-")</f>
        <v>-</v>
      </c>
      <c r="G888" s="46" t="str">
        <f>IFERROR(VLOOKUP($C888,'Product Master'!B:G,4,),"-")</f>
        <v>-</v>
      </c>
      <c r="H888" s="24"/>
      <c r="I888" s="25" t="str">
        <f>IFERROR(VLOOKUP(D888,Inward!F:J,5,),"-")</f>
        <v>-</v>
      </c>
      <c r="O888" s="141" t="str">
        <f>IFERROR(VLOOKUP(Table2[[#This Row],[Lot No]],Inward!F:F,1,FALSE),"Lot Not Matching")</f>
        <v>Lot Not Matching</v>
      </c>
    </row>
    <row r="889" spans="1:15">
      <c r="A889" s="99">
        <v>888</v>
      </c>
      <c r="B889" s="100" t="str">
        <f>IFERROR(VLOOKUP(C889,'Product Master'!B:G,2,),"Enter Data in Product Master")</f>
        <v>Enter Data in Product Master</v>
      </c>
      <c r="C889" s="24"/>
      <c r="D889" s="46"/>
      <c r="F889" s="101" t="str">
        <f>IFERROR(VLOOKUP($C889,'Product Master'!B:G,3,),"-")</f>
        <v>-</v>
      </c>
      <c r="G889" s="46" t="str">
        <f>IFERROR(VLOOKUP($C889,'Product Master'!B:G,4,),"-")</f>
        <v>-</v>
      </c>
      <c r="H889" s="24"/>
      <c r="I889" s="25" t="str">
        <f>IFERROR(VLOOKUP(D889,Inward!F:J,5,),"-")</f>
        <v>-</v>
      </c>
      <c r="O889" s="141" t="str">
        <f>IFERROR(VLOOKUP(Table2[[#This Row],[Lot No]],Inward!F:F,1,FALSE),"Lot Not Matching")</f>
        <v>Lot Not Matching</v>
      </c>
    </row>
    <row r="890" spans="1:15">
      <c r="A890" s="99">
        <v>889</v>
      </c>
      <c r="B890" s="100" t="str">
        <f>IFERROR(VLOOKUP(C890,'Product Master'!B:G,2,),"Enter Data in Product Master")</f>
        <v>Enter Data in Product Master</v>
      </c>
      <c r="C890" s="24"/>
      <c r="D890" s="46"/>
      <c r="F890" s="101" t="str">
        <f>IFERROR(VLOOKUP($C890,'Product Master'!B:G,3,),"-")</f>
        <v>-</v>
      </c>
      <c r="G890" s="46" t="str">
        <f>IFERROR(VLOOKUP($C890,'Product Master'!B:G,4,),"-")</f>
        <v>-</v>
      </c>
      <c r="H890" s="24"/>
      <c r="I890" s="25" t="str">
        <f>IFERROR(VLOOKUP(D890,Inward!F:J,5,),"-")</f>
        <v>-</v>
      </c>
      <c r="O890" s="141" t="str">
        <f>IFERROR(VLOOKUP(Table2[[#This Row],[Lot No]],Inward!F:F,1,FALSE),"Lot Not Matching")</f>
        <v>Lot Not Matching</v>
      </c>
    </row>
    <row r="891" spans="1:15">
      <c r="A891" s="99">
        <v>890</v>
      </c>
      <c r="B891" s="100" t="str">
        <f>IFERROR(VLOOKUP(C891,'Product Master'!B:G,2,),"Enter Data in Product Master")</f>
        <v>Enter Data in Product Master</v>
      </c>
      <c r="C891" s="24"/>
      <c r="D891" s="46"/>
      <c r="F891" s="101" t="str">
        <f>IFERROR(VLOOKUP($C891,'Product Master'!B:G,3,),"-")</f>
        <v>-</v>
      </c>
      <c r="G891" s="46" t="str">
        <f>IFERROR(VLOOKUP($C891,'Product Master'!B:G,4,),"-")</f>
        <v>-</v>
      </c>
      <c r="H891" s="24"/>
      <c r="I891" s="25" t="str">
        <f>IFERROR(VLOOKUP(D891,Inward!F:J,5,),"-")</f>
        <v>-</v>
      </c>
      <c r="O891" s="141" t="str">
        <f>IFERROR(VLOOKUP(Table2[[#This Row],[Lot No]],Inward!F:F,1,FALSE),"Lot Not Matching")</f>
        <v>Lot Not Matching</v>
      </c>
    </row>
    <row r="892" spans="1:15">
      <c r="A892" s="99">
        <v>891</v>
      </c>
      <c r="B892" s="100" t="str">
        <f>IFERROR(VLOOKUP(C892,'Product Master'!B:G,2,),"Enter Data in Product Master")</f>
        <v>Enter Data in Product Master</v>
      </c>
      <c r="C892" s="24"/>
      <c r="D892" s="46"/>
      <c r="F892" s="101" t="str">
        <f>IFERROR(VLOOKUP($C892,'Product Master'!B:G,3,),"-")</f>
        <v>-</v>
      </c>
      <c r="G892" s="46" t="str">
        <f>IFERROR(VLOOKUP($C892,'Product Master'!B:G,4,),"-")</f>
        <v>-</v>
      </c>
      <c r="H892" s="24"/>
      <c r="I892" s="25" t="str">
        <f>IFERROR(VLOOKUP(D892,Inward!F:J,5,),"-")</f>
        <v>-</v>
      </c>
      <c r="O892" s="141" t="str">
        <f>IFERROR(VLOOKUP(Table2[[#This Row],[Lot No]],Inward!F:F,1,FALSE),"Lot Not Matching")</f>
        <v>Lot Not Matching</v>
      </c>
    </row>
    <row r="893" spans="1:15">
      <c r="A893" s="99">
        <v>892</v>
      </c>
      <c r="B893" s="100" t="str">
        <f>IFERROR(VLOOKUP(C893,'Product Master'!B:G,2,),"Enter Data in Product Master")</f>
        <v>Enter Data in Product Master</v>
      </c>
      <c r="C893" s="24"/>
      <c r="D893" s="46"/>
      <c r="F893" s="101" t="str">
        <f>IFERROR(VLOOKUP($C893,'Product Master'!B:G,3,),"-")</f>
        <v>-</v>
      </c>
      <c r="G893" s="46" t="str">
        <f>IFERROR(VLOOKUP($C893,'Product Master'!B:G,4,),"-")</f>
        <v>-</v>
      </c>
      <c r="H893" s="24"/>
      <c r="I893" s="25" t="str">
        <f>IFERROR(VLOOKUP(D893,Inward!F:J,5,),"-")</f>
        <v>-</v>
      </c>
      <c r="O893" s="141" t="str">
        <f>IFERROR(VLOOKUP(Table2[[#This Row],[Lot No]],Inward!F:F,1,FALSE),"Lot Not Matching")</f>
        <v>Lot Not Matching</v>
      </c>
    </row>
    <row r="894" spans="1:15">
      <c r="A894" s="99">
        <v>893</v>
      </c>
      <c r="B894" s="100" t="str">
        <f>IFERROR(VLOOKUP(C894,'Product Master'!B:G,2,),"Enter Data in Product Master")</f>
        <v>Enter Data in Product Master</v>
      </c>
      <c r="C894" s="24"/>
      <c r="D894" s="46"/>
      <c r="F894" s="101" t="str">
        <f>IFERROR(VLOOKUP($C894,'Product Master'!B:G,3,),"-")</f>
        <v>-</v>
      </c>
      <c r="G894" s="46" t="str">
        <f>IFERROR(VLOOKUP($C894,'Product Master'!B:G,4,),"-")</f>
        <v>-</v>
      </c>
      <c r="H894" s="24"/>
      <c r="I894" s="25" t="str">
        <f>IFERROR(VLOOKUP(D894,Inward!F:J,5,),"-")</f>
        <v>-</v>
      </c>
      <c r="O894" s="141" t="str">
        <f>IFERROR(VLOOKUP(Table2[[#This Row],[Lot No]],Inward!F:F,1,FALSE),"Lot Not Matching")</f>
        <v>Lot Not Matching</v>
      </c>
    </row>
    <row r="895" spans="1:15">
      <c r="A895" s="99">
        <v>894</v>
      </c>
      <c r="B895" s="100" t="str">
        <f>IFERROR(VLOOKUP(C895,'Product Master'!B:G,2,),"Enter Data in Product Master")</f>
        <v>Enter Data in Product Master</v>
      </c>
      <c r="C895" s="24"/>
      <c r="D895" s="46"/>
      <c r="F895" s="101" t="str">
        <f>IFERROR(VLOOKUP($C895,'Product Master'!B:G,3,),"-")</f>
        <v>-</v>
      </c>
      <c r="G895" s="46" t="str">
        <f>IFERROR(VLOOKUP($C895,'Product Master'!B:G,4,),"-")</f>
        <v>-</v>
      </c>
      <c r="H895" s="24"/>
      <c r="I895" s="25" t="str">
        <f>IFERROR(VLOOKUP(D895,Inward!F:J,5,),"-")</f>
        <v>-</v>
      </c>
      <c r="O895" s="141" t="str">
        <f>IFERROR(VLOOKUP(Table2[[#This Row],[Lot No]],Inward!F:F,1,FALSE),"Lot Not Matching")</f>
        <v>Lot Not Matching</v>
      </c>
    </row>
    <row r="896" spans="1:15">
      <c r="A896" s="99">
        <v>895</v>
      </c>
      <c r="B896" s="100" t="str">
        <f>IFERROR(VLOOKUP(C896,'Product Master'!B:G,2,),"Enter Data in Product Master")</f>
        <v>Enter Data in Product Master</v>
      </c>
      <c r="C896" s="24"/>
      <c r="D896" s="46"/>
      <c r="F896" s="101" t="str">
        <f>IFERROR(VLOOKUP($C896,'Product Master'!B:G,3,),"-")</f>
        <v>-</v>
      </c>
      <c r="G896" s="46" t="str">
        <f>IFERROR(VLOOKUP($C896,'Product Master'!B:G,4,),"-")</f>
        <v>-</v>
      </c>
      <c r="H896" s="24"/>
      <c r="I896" s="25" t="str">
        <f>IFERROR(VLOOKUP(D896,Inward!F:J,5,),"-")</f>
        <v>-</v>
      </c>
      <c r="O896" s="141" t="str">
        <f>IFERROR(VLOOKUP(Table2[[#This Row],[Lot No]],Inward!F:F,1,FALSE),"Lot Not Matching")</f>
        <v>Lot Not Matching</v>
      </c>
    </row>
    <row r="897" spans="1:15">
      <c r="A897" s="99">
        <v>896</v>
      </c>
      <c r="B897" s="100" t="str">
        <f>IFERROR(VLOOKUP(C897,'Product Master'!B:G,2,),"Enter Data in Product Master")</f>
        <v>Enter Data in Product Master</v>
      </c>
      <c r="C897" s="24"/>
      <c r="D897" s="46"/>
      <c r="F897" s="101" t="str">
        <f>IFERROR(VLOOKUP($C897,'Product Master'!B:G,3,),"-")</f>
        <v>-</v>
      </c>
      <c r="G897" s="46" t="str">
        <f>IFERROR(VLOOKUP($C897,'Product Master'!B:G,4,),"-")</f>
        <v>-</v>
      </c>
      <c r="H897" s="24"/>
      <c r="I897" s="25" t="str">
        <f>IFERROR(VLOOKUP(D897,Inward!F:J,5,),"-")</f>
        <v>-</v>
      </c>
      <c r="O897" s="141" t="str">
        <f>IFERROR(VLOOKUP(Table2[[#This Row],[Lot No]],Inward!F:F,1,FALSE),"Lot Not Matching")</f>
        <v>Lot Not Matching</v>
      </c>
    </row>
    <row r="898" spans="1:15">
      <c r="A898" s="99">
        <v>897</v>
      </c>
      <c r="B898" s="100" t="str">
        <f>IFERROR(VLOOKUP(C898,'Product Master'!B:G,2,),"Enter Data in Product Master")</f>
        <v>Enter Data in Product Master</v>
      </c>
      <c r="C898" s="24"/>
      <c r="D898" s="46"/>
      <c r="F898" s="101" t="str">
        <f>IFERROR(VLOOKUP($C898,'Product Master'!B:G,3,),"-")</f>
        <v>-</v>
      </c>
      <c r="G898" s="46" t="str">
        <f>IFERROR(VLOOKUP($C898,'Product Master'!B:G,4,),"-")</f>
        <v>-</v>
      </c>
      <c r="H898" s="24"/>
      <c r="I898" s="25" t="str">
        <f>IFERROR(VLOOKUP(D898,Inward!F:J,5,),"-")</f>
        <v>-</v>
      </c>
      <c r="O898" s="141" t="str">
        <f>IFERROR(VLOOKUP(Table2[[#This Row],[Lot No]],Inward!F:F,1,FALSE),"Lot Not Matching")</f>
        <v>Lot Not Matching</v>
      </c>
    </row>
    <row r="899" spans="1:15">
      <c r="A899" s="99">
        <v>898</v>
      </c>
      <c r="B899" s="100" t="str">
        <f>IFERROR(VLOOKUP(C899,'Product Master'!B:G,2,),"Enter Data in Product Master")</f>
        <v>Enter Data in Product Master</v>
      </c>
      <c r="C899" s="24"/>
      <c r="D899" s="46"/>
      <c r="F899" s="101" t="str">
        <f>IFERROR(VLOOKUP($C899,'Product Master'!B:G,3,),"-")</f>
        <v>-</v>
      </c>
      <c r="G899" s="46" t="str">
        <f>IFERROR(VLOOKUP($C899,'Product Master'!B:G,4,),"-")</f>
        <v>-</v>
      </c>
      <c r="H899" s="24"/>
      <c r="I899" s="25" t="str">
        <f>IFERROR(VLOOKUP(D899,Inward!F:J,5,),"-")</f>
        <v>-</v>
      </c>
      <c r="O899" s="141" t="str">
        <f>IFERROR(VLOOKUP(Table2[[#This Row],[Lot No]],Inward!F:F,1,FALSE),"Lot Not Matching")</f>
        <v>Lot Not Matching</v>
      </c>
    </row>
    <row r="900" spans="1:15">
      <c r="A900" s="99">
        <v>899</v>
      </c>
      <c r="B900" s="100" t="str">
        <f>IFERROR(VLOOKUP(C900,'Product Master'!B:G,2,),"Enter Data in Product Master")</f>
        <v>Enter Data in Product Master</v>
      </c>
      <c r="C900" s="24"/>
      <c r="D900" s="46"/>
      <c r="F900" s="101" t="str">
        <f>IFERROR(VLOOKUP($C900,'Product Master'!B:G,3,),"-")</f>
        <v>-</v>
      </c>
      <c r="G900" s="46" t="str">
        <f>IFERROR(VLOOKUP($C900,'Product Master'!B:G,4,),"-")</f>
        <v>-</v>
      </c>
      <c r="H900" s="24"/>
      <c r="I900" s="25" t="str">
        <f>IFERROR(VLOOKUP(D900,Inward!F:J,5,),"-")</f>
        <v>-</v>
      </c>
      <c r="O900" s="141" t="str">
        <f>IFERROR(VLOOKUP(Table2[[#This Row],[Lot No]],Inward!F:F,1,FALSE),"Lot Not Matching")</f>
        <v>Lot Not Matching</v>
      </c>
    </row>
    <row r="901" spans="1:15">
      <c r="A901" s="99">
        <v>900</v>
      </c>
      <c r="B901" s="100" t="str">
        <f>IFERROR(VLOOKUP(C901,'Product Master'!B:G,2,),"Enter Data in Product Master")</f>
        <v>Enter Data in Product Master</v>
      </c>
      <c r="C901" s="24"/>
      <c r="D901" s="46"/>
      <c r="F901" s="101" t="str">
        <f>IFERROR(VLOOKUP($C901,'Product Master'!B:G,3,),"-")</f>
        <v>-</v>
      </c>
      <c r="G901" s="46" t="str">
        <f>IFERROR(VLOOKUP($C901,'Product Master'!B:G,4,),"-")</f>
        <v>-</v>
      </c>
      <c r="H901" s="24"/>
      <c r="I901" s="25" t="str">
        <f>IFERROR(VLOOKUP(D901,Inward!F:J,5,),"-")</f>
        <v>-</v>
      </c>
      <c r="O901" s="141" t="str">
        <f>IFERROR(VLOOKUP(Table2[[#This Row],[Lot No]],Inward!F:F,1,FALSE),"Lot Not Matching")</f>
        <v>Lot Not Matching</v>
      </c>
    </row>
    <row r="902" spans="1:15">
      <c r="A902" s="99">
        <v>901</v>
      </c>
      <c r="B902" s="100" t="str">
        <f>IFERROR(VLOOKUP(C902,'Product Master'!B:G,2,),"Enter Data in Product Master")</f>
        <v>Enter Data in Product Master</v>
      </c>
      <c r="C902" s="24"/>
      <c r="D902" s="46"/>
      <c r="F902" s="101" t="str">
        <f>IFERROR(VLOOKUP($C902,'Product Master'!B:G,3,),"-")</f>
        <v>-</v>
      </c>
      <c r="G902" s="46" t="str">
        <f>IFERROR(VLOOKUP($C902,'Product Master'!B:G,4,),"-")</f>
        <v>-</v>
      </c>
      <c r="H902" s="24"/>
      <c r="I902" s="25" t="str">
        <f>IFERROR(VLOOKUP(D902,Inward!F:J,5,),"-")</f>
        <v>-</v>
      </c>
      <c r="O902" s="141" t="str">
        <f>IFERROR(VLOOKUP(Table2[[#This Row],[Lot No]],Inward!F:F,1,FALSE),"Lot Not Matching")</f>
        <v>Lot Not Matching</v>
      </c>
    </row>
    <row r="903" spans="1:15">
      <c r="A903" s="99">
        <v>902</v>
      </c>
      <c r="B903" s="100" t="str">
        <f>IFERROR(VLOOKUP(C903,'Product Master'!B:G,2,),"Enter Data in Product Master")</f>
        <v>Enter Data in Product Master</v>
      </c>
      <c r="C903" s="24"/>
      <c r="D903" s="46"/>
      <c r="F903" s="101" t="str">
        <f>IFERROR(VLOOKUP($C903,'Product Master'!B:G,3,),"-")</f>
        <v>-</v>
      </c>
      <c r="G903" s="46" t="str">
        <f>IFERROR(VLOOKUP($C903,'Product Master'!B:G,4,),"-")</f>
        <v>-</v>
      </c>
      <c r="H903" s="24"/>
      <c r="I903" s="25" t="str">
        <f>IFERROR(VLOOKUP(D903,Inward!F:J,5,),"-")</f>
        <v>-</v>
      </c>
      <c r="O903" s="141" t="str">
        <f>IFERROR(VLOOKUP(Table2[[#This Row],[Lot No]],Inward!F:F,1,FALSE),"Lot Not Matching")</f>
        <v>Lot Not Matching</v>
      </c>
    </row>
    <row r="904" spans="1:15">
      <c r="A904" s="99">
        <v>903</v>
      </c>
      <c r="B904" s="100" t="str">
        <f>IFERROR(VLOOKUP(C904,'Product Master'!B:G,2,),"Enter Data in Product Master")</f>
        <v>Enter Data in Product Master</v>
      </c>
      <c r="C904" s="24"/>
      <c r="D904" s="46"/>
      <c r="F904" s="101" t="str">
        <f>IFERROR(VLOOKUP($C904,'Product Master'!B:G,3,),"-")</f>
        <v>-</v>
      </c>
      <c r="G904" s="46" t="str">
        <f>IFERROR(VLOOKUP($C904,'Product Master'!B:G,4,),"-")</f>
        <v>-</v>
      </c>
      <c r="H904" s="24"/>
      <c r="I904" s="25" t="str">
        <f>IFERROR(VLOOKUP(D904,Inward!F:J,5,),"-")</f>
        <v>-</v>
      </c>
      <c r="O904" s="141" t="str">
        <f>IFERROR(VLOOKUP(Table2[[#This Row],[Lot No]],Inward!F:F,1,FALSE),"Lot Not Matching")</f>
        <v>Lot Not Matching</v>
      </c>
    </row>
    <row r="905" spans="1:15">
      <c r="A905" s="99">
        <v>904</v>
      </c>
      <c r="B905" s="100" t="str">
        <f>IFERROR(VLOOKUP(C905,'Product Master'!B:G,2,),"Enter Data in Product Master")</f>
        <v>Enter Data in Product Master</v>
      </c>
      <c r="C905" s="24"/>
      <c r="D905" s="46"/>
      <c r="F905" s="101" t="str">
        <f>IFERROR(VLOOKUP($C905,'Product Master'!B:G,3,),"-")</f>
        <v>-</v>
      </c>
      <c r="G905" s="46" t="str">
        <f>IFERROR(VLOOKUP($C905,'Product Master'!B:G,4,),"-")</f>
        <v>-</v>
      </c>
      <c r="H905" s="24"/>
      <c r="I905" s="25" t="str">
        <f>IFERROR(VLOOKUP(D905,Inward!F:J,5,),"-")</f>
        <v>-</v>
      </c>
      <c r="O905" s="141" t="str">
        <f>IFERROR(VLOOKUP(Table2[[#This Row],[Lot No]],Inward!F:F,1,FALSE),"Lot Not Matching")</f>
        <v>Lot Not Matching</v>
      </c>
    </row>
    <row r="906" spans="1:15">
      <c r="A906" s="99">
        <v>905</v>
      </c>
      <c r="B906" s="100" t="str">
        <f>IFERROR(VLOOKUP(C906,'Product Master'!B:G,2,),"Enter Data in Product Master")</f>
        <v>Enter Data in Product Master</v>
      </c>
      <c r="C906" s="24"/>
      <c r="D906" s="46"/>
      <c r="F906" s="101" t="str">
        <f>IFERROR(VLOOKUP($C906,'Product Master'!B:G,3,),"-")</f>
        <v>-</v>
      </c>
      <c r="G906" s="46" t="str">
        <f>IFERROR(VLOOKUP($C906,'Product Master'!B:G,4,),"-")</f>
        <v>-</v>
      </c>
      <c r="H906" s="24"/>
      <c r="I906" s="25" t="str">
        <f>IFERROR(VLOOKUP(D906,Inward!F:J,5,),"-")</f>
        <v>-</v>
      </c>
      <c r="O906" s="141" t="str">
        <f>IFERROR(VLOOKUP(Table2[[#This Row],[Lot No]],Inward!F:F,1,FALSE),"Lot Not Matching")</f>
        <v>Lot Not Matching</v>
      </c>
    </row>
    <row r="907" spans="1:15">
      <c r="A907" s="99">
        <v>906</v>
      </c>
      <c r="B907" s="100" t="str">
        <f>IFERROR(VLOOKUP(C907,'Product Master'!B:G,2,),"Enter Data in Product Master")</f>
        <v>Enter Data in Product Master</v>
      </c>
      <c r="C907" s="24"/>
      <c r="D907" s="46"/>
      <c r="F907" s="101" t="str">
        <f>IFERROR(VLOOKUP($C907,'Product Master'!B:G,3,),"-")</f>
        <v>-</v>
      </c>
      <c r="G907" s="46" t="str">
        <f>IFERROR(VLOOKUP($C907,'Product Master'!B:G,4,),"-")</f>
        <v>-</v>
      </c>
      <c r="H907" s="24"/>
      <c r="I907" s="25" t="str">
        <f>IFERROR(VLOOKUP(D907,Inward!F:J,5,),"-")</f>
        <v>-</v>
      </c>
      <c r="O907" s="141" t="str">
        <f>IFERROR(VLOOKUP(Table2[[#This Row],[Lot No]],Inward!F:F,1,FALSE),"Lot Not Matching")</f>
        <v>Lot Not Matching</v>
      </c>
    </row>
    <row r="908" spans="1:15">
      <c r="A908" s="99">
        <v>907</v>
      </c>
      <c r="B908" s="100" t="str">
        <f>IFERROR(VLOOKUP(C908,'Product Master'!B:G,2,),"Enter Data in Product Master")</f>
        <v>Enter Data in Product Master</v>
      </c>
      <c r="C908" s="24"/>
      <c r="D908" s="46"/>
      <c r="F908" s="101" t="str">
        <f>IFERROR(VLOOKUP($C908,'Product Master'!B:G,3,),"-")</f>
        <v>-</v>
      </c>
      <c r="G908" s="46" t="str">
        <f>IFERROR(VLOOKUP($C908,'Product Master'!B:G,4,),"-")</f>
        <v>-</v>
      </c>
      <c r="H908" s="24"/>
      <c r="I908" s="25" t="str">
        <f>IFERROR(VLOOKUP(D908,Inward!F:J,5,),"-")</f>
        <v>-</v>
      </c>
      <c r="O908" s="141" t="str">
        <f>IFERROR(VLOOKUP(Table2[[#This Row],[Lot No]],Inward!F:F,1,FALSE),"Lot Not Matching")</f>
        <v>Lot Not Matching</v>
      </c>
    </row>
    <row r="909" spans="1:15">
      <c r="A909" s="99">
        <v>908</v>
      </c>
      <c r="B909" s="100" t="str">
        <f>IFERROR(VLOOKUP(C909,'Product Master'!B:G,2,),"Enter Data in Product Master")</f>
        <v>Enter Data in Product Master</v>
      </c>
      <c r="C909" s="24"/>
      <c r="D909" s="46"/>
      <c r="F909" s="101" t="str">
        <f>IFERROR(VLOOKUP($C909,'Product Master'!B:G,3,),"-")</f>
        <v>-</v>
      </c>
      <c r="G909" s="46" t="str">
        <f>IFERROR(VLOOKUP($C909,'Product Master'!B:G,4,),"-")</f>
        <v>-</v>
      </c>
      <c r="H909" s="24"/>
      <c r="I909" s="25" t="str">
        <f>IFERROR(VLOOKUP(D909,Inward!F:J,5,),"-")</f>
        <v>-</v>
      </c>
      <c r="O909" s="141" t="str">
        <f>IFERROR(VLOOKUP(Table2[[#This Row],[Lot No]],Inward!F:F,1,FALSE),"Lot Not Matching")</f>
        <v>Lot Not Matching</v>
      </c>
    </row>
    <row r="910" spans="1:15">
      <c r="A910" s="99">
        <v>909</v>
      </c>
      <c r="B910" s="100" t="str">
        <f>IFERROR(VLOOKUP(C910,'Product Master'!B:G,2,),"Enter Data in Product Master")</f>
        <v>Enter Data in Product Master</v>
      </c>
      <c r="C910" s="24"/>
      <c r="D910" s="46"/>
      <c r="F910" s="101" t="str">
        <f>IFERROR(VLOOKUP($C910,'Product Master'!B:G,3,),"-")</f>
        <v>-</v>
      </c>
      <c r="G910" s="46" t="str">
        <f>IFERROR(VLOOKUP($C910,'Product Master'!B:G,4,),"-")</f>
        <v>-</v>
      </c>
      <c r="H910" s="24"/>
      <c r="I910" s="25" t="str">
        <f>IFERROR(VLOOKUP(D910,Inward!F:J,5,),"-")</f>
        <v>-</v>
      </c>
      <c r="O910" s="141" t="str">
        <f>IFERROR(VLOOKUP(Table2[[#This Row],[Lot No]],Inward!F:F,1,FALSE),"Lot Not Matching")</f>
        <v>Lot Not Matching</v>
      </c>
    </row>
    <row r="911" spans="1:15">
      <c r="A911" s="99">
        <v>910</v>
      </c>
      <c r="B911" s="100" t="str">
        <f>IFERROR(VLOOKUP(C911,'Product Master'!B:G,2,),"Enter Data in Product Master")</f>
        <v>Enter Data in Product Master</v>
      </c>
      <c r="C911" s="24"/>
      <c r="D911" s="46"/>
      <c r="F911" s="101" t="str">
        <f>IFERROR(VLOOKUP($C911,'Product Master'!B:G,3,),"-")</f>
        <v>-</v>
      </c>
      <c r="G911" s="46" t="str">
        <f>IFERROR(VLOOKUP($C911,'Product Master'!B:G,4,),"-")</f>
        <v>-</v>
      </c>
      <c r="H911" s="24"/>
      <c r="I911" s="25" t="str">
        <f>IFERROR(VLOOKUP(D911,Inward!F:J,5,),"-")</f>
        <v>-</v>
      </c>
      <c r="O911" s="141" t="str">
        <f>IFERROR(VLOOKUP(Table2[[#This Row],[Lot No]],Inward!F:F,1,FALSE),"Lot Not Matching")</f>
        <v>Lot Not Matching</v>
      </c>
    </row>
    <row r="912" spans="1:15">
      <c r="A912" s="99">
        <v>911</v>
      </c>
      <c r="B912" s="100" t="str">
        <f>IFERROR(VLOOKUP(C912,'Product Master'!B:G,2,),"Enter Data in Product Master")</f>
        <v>Enter Data in Product Master</v>
      </c>
      <c r="C912" s="24"/>
      <c r="D912" s="46"/>
      <c r="F912" s="101" t="str">
        <f>IFERROR(VLOOKUP($C912,'Product Master'!B:G,3,),"-")</f>
        <v>-</v>
      </c>
      <c r="G912" s="46" t="str">
        <f>IFERROR(VLOOKUP($C912,'Product Master'!B:G,4,),"-")</f>
        <v>-</v>
      </c>
      <c r="H912" s="24"/>
      <c r="I912" s="25" t="str">
        <f>IFERROR(VLOOKUP(D912,Inward!F:J,5,),"-")</f>
        <v>-</v>
      </c>
      <c r="O912" s="141" t="str">
        <f>IFERROR(VLOOKUP(Table2[[#This Row],[Lot No]],Inward!F:F,1,FALSE),"Lot Not Matching")</f>
        <v>Lot Not Matching</v>
      </c>
    </row>
    <row r="913" spans="1:15">
      <c r="A913" s="99">
        <v>912</v>
      </c>
      <c r="B913" s="100" t="str">
        <f>IFERROR(VLOOKUP(C913,'Product Master'!B:G,2,),"Enter Data in Product Master")</f>
        <v>Enter Data in Product Master</v>
      </c>
      <c r="C913" s="24"/>
      <c r="D913" s="46"/>
      <c r="F913" s="101" t="str">
        <f>IFERROR(VLOOKUP($C913,'Product Master'!B:G,3,),"-")</f>
        <v>-</v>
      </c>
      <c r="G913" s="46" t="str">
        <f>IFERROR(VLOOKUP($C913,'Product Master'!B:G,4,),"-")</f>
        <v>-</v>
      </c>
      <c r="H913" s="24"/>
      <c r="I913" s="25" t="str">
        <f>IFERROR(VLOOKUP(D913,Inward!F:J,5,),"-")</f>
        <v>-</v>
      </c>
      <c r="O913" s="141" t="str">
        <f>IFERROR(VLOOKUP(Table2[[#This Row],[Lot No]],Inward!F:F,1,FALSE),"Lot Not Matching")</f>
        <v>Lot Not Matching</v>
      </c>
    </row>
    <row r="914" spans="1:15">
      <c r="A914" s="99">
        <v>913</v>
      </c>
      <c r="B914" s="100" t="str">
        <f>IFERROR(VLOOKUP(C914,'Product Master'!B:G,2,),"Enter Data in Product Master")</f>
        <v>Enter Data in Product Master</v>
      </c>
      <c r="C914" s="24"/>
      <c r="D914" s="46"/>
      <c r="F914" s="101" t="str">
        <f>IFERROR(VLOOKUP($C914,'Product Master'!B:G,3,),"-")</f>
        <v>-</v>
      </c>
      <c r="G914" s="46" t="str">
        <f>IFERROR(VLOOKUP($C914,'Product Master'!B:G,4,),"-")</f>
        <v>-</v>
      </c>
      <c r="H914" s="24"/>
      <c r="I914" s="25" t="str">
        <f>IFERROR(VLOOKUP(D914,Inward!F:J,5,),"-")</f>
        <v>-</v>
      </c>
      <c r="O914" s="141" t="str">
        <f>IFERROR(VLOOKUP(Table2[[#This Row],[Lot No]],Inward!F:F,1,FALSE),"Lot Not Matching")</f>
        <v>Lot Not Matching</v>
      </c>
    </row>
    <row r="915" spans="1:15">
      <c r="A915" s="99">
        <v>914</v>
      </c>
      <c r="B915" s="100" t="str">
        <f>IFERROR(VLOOKUP(C915,'Product Master'!B:G,2,),"Enter Data in Product Master")</f>
        <v>Enter Data in Product Master</v>
      </c>
      <c r="C915" s="24"/>
      <c r="D915" s="46"/>
      <c r="F915" s="101" t="str">
        <f>IFERROR(VLOOKUP($C915,'Product Master'!B:G,3,),"-")</f>
        <v>-</v>
      </c>
      <c r="G915" s="46" t="str">
        <f>IFERROR(VLOOKUP($C915,'Product Master'!B:G,4,),"-")</f>
        <v>-</v>
      </c>
      <c r="H915" s="24"/>
      <c r="I915" s="25" t="str">
        <f>IFERROR(VLOOKUP(D915,Inward!F:J,5,),"-")</f>
        <v>-</v>
      </c>
      <c r="O915" s="141" t="str">
        <f>IFERROR(VLOOKUP(Table2[[#This Row],[Lot No]],Inward!F:F,1,FALSE),"Lot Not Matching")</f>
        <v>Lot Not Matching</v>
      </c>
    </row>
    <row r="916" spans="1:15">
      <c r="A916" s="99">
        <v>915</v>
      </c>
      <c r="B916" s="100" t="str">
        <f>IFERROR(VLOOKUP(C916,'Product Master'!B:G,2,),"Enter Data in Product Master")</f>
        <v>Enter Data in Product Master</v>
      </c>
      <c r="C916" s="24"/>
      <c r="D916" s="46"/>
      <c r="F916" s="101" t="str">
        <f>IFERROR(VLOOKUP($C916,'Product Master'!B:G,3,),"-")</f>
        <v>-</v>
      </c>
      <c r="G916" s="46" t="str">
        <f>IFERROR(VLOOKUP($C916,'Product Master'!B:G,4,),"-")</f>
        <v>-</v>
      </c>
      <c r="H916" s="24"/>
      <c r="I916" s="25" t="str">
        <f>IFERROR(VLOOKUP(D916,Inward!F:J,5,),"-")</f>
        <v>-</v>
      </c>
      <c r="O916" s="141" t="str">
        <f>IFERROR(VLOOKUP(Table2[[#This Row],[Lot No]],Inward!F:F,1,FALSE),"Lot Not Matching")</f>
        <v>Lot Not Matching</v>
      </c>
    </row>
    <row r="917" spans="1:15">
      <c r="A917" s="99">
        <v>916</v>
      </c>
      <c r="B917" s="100" t="str">
        <f>IFERROR(VLOOKUP(C917,'Product Master'!B:G,2,),"Enter Data in Product Master")</f>
        <v>Enter Data in Product Master</v>
      </c>
      <c r="C917" s="24"/>
      <c r="D917" s="46"/>
      <c r="F917" s="101" t="str">
        <f>IFERROR(VLOOKUP($C917,'Product Master'!B:G,3,),"-")</f>
        <v>-</v>
      </c>
      <c r="G917" s="46" t="str">
        <f>IFERROR(VLOOKUP($C917,'Product Master'!B:G,4,),"-")</f>
        <v>-</v>
      </c>
      <c r="H917" s="24"/>
      <c r="I917" s="25" t="str">
        <f>IFERROR(VLOOKUP(D917,Inward!F:J,5,),"-")</f>
        <v>-</v>
      </c>
      <c r="O917" s="141" t="str">
        <f>IFERROR(VLOOKUP(Table2[[#This Row],[Lot No]],Inward!F:F,1,FALSE),"Lot Not Matching")</f>
        <v>Lot Not Matching</v>
      </c>
    </row>
    <row r="918" spans="1:15">
      <c r="A918" s="99">
        <v>917</v>
      </c>
      <c r="B918" s="100" t="str">
        <f>IFERROR(VLOOKUP(C918,'Product Master'!B:G,2,),"Enter Data in Product Master")</f>
        <v>Enter Data in Product Master</v>
      </c>
      <c r="C918" s="24"/>
      <c r="D918" s="46"/>
      <c r="F918" s="101" t="str">
        <f>IFERROR(VLOOKUP($C918,'Product Master'!B:G,3,),"-")</f>
        <v>-</v>
      </c>
      <c r="G918" s="46" t="str">
        <f>IFERROR(VLOOKUP($C918,'Product Master'!B:G,4,),"-")</f>
        <v>-</v>
      </c>
      <c r="H918" s="24"/>
      <c r="I918" s="25" t="str">
        <f>IFERROR(VLOOKUP(D918,Inward!F:J,5,),"-")</f>
        <v>-</v>
      </c>
      <c r="O918" s="141" t="str">
        <f>IFERROR(VLOOKUP(Table2[[#This Row],[Lot No]],Inward!F:F,1,FALSE),"Lot Not Matching")</f>
        <v>Lot Not Matching</v>
      </c>
    </row>
    <row r="919" spans="1:15">
      <c r="A919" s="99">
        <v>918</v>
      </c>
      <c r="B919" s="100" t="str">
        <f>IFERROR(VLOOKUP(C919,'Product Master'!B:G,2,),"Enter Data in Product Master")</f>
        <v>Enter Data in Product Master</v>
      </c>
      <c r="C919" s="24"/>
      <c r="D919" s="46"/>
      <c r="F919" s="101" t="str">
        <f>IFERROR(VLOOKUP($C919,'Product Master'!B:G,3,),"-")</f>
        <v>-</v>
      </c>
      <c r="G919" s="46" t="str">
        <f>IFERROR(VLOOKUP($C919,'Product Master'!B:G,4,),"-")</f>
        <v>-</v>
      </c>
      <c r="H919" s="24"/>
      <c r="I919" s="25" t="str">
        <f>IFERROR(VLOOKUP(D919,Inward!F:J,5,),"-")</f>
        <v>-</v>
      </c>
      <c r="O919" s="141" t="str">
        <f>IFERROR(VLOOKUP(Table2[[#This Row],[Lot No]],Inward!F:F,1,FALSE),"Lot Not Matching")</f>
        <v>Lot Not Matching</v>
      </c>
    </row>
    <row r="920" spans="1:15">
      <c r="A920" s="99">
        <v>919</v>
      </c>
      <c r="B920" s="100" t="str">
        <f>IFERROR(VLOOKUP(C920,'Product Master'!B:G,2,),"Enter Data in Product Master")</f>
        <v>Enter Data in Product Master</v>
      </c>
      <c r="C920" s="24"/>
      <c r="D920" s="46"/>
      <c r="F920" s="101" t="str">
        <f>IFERROR(VLOOKUP($C920,'Product Master'!B:G,3,),"-")</f>
        <v>-</v>
      </c>
      <c r="G920" s="46" t="str">
        <f>IFERROR(VLOOKUP($C920,'Product Master'!B:G,4,),"-")</f>
        <v>-</v>
      </c>
      <c r="H920" s="24"/>
      <c r="I920" s="25" t="str">
        <f>IFERROR(VLOOKUP(D920,Inward!F:J,5,),"-")</f>
        <v>-</v>
      </c>
      <c r="O920" s="141" t="str">
        <f>IFERROR(VLOOKUP(Table2[[#This Row],[Lot No]],Inward!F:F,1,FALSE),"Lot Not Matching")</f>
        <v>Lot Not Matching</v>
      </c>
    </row>
    <row r="921" spans="1:15">
      <c r="A921" s="99">
        <v>920</v>
      </c>
      <c r="B921" s="100" t="str">
        <f>IFERROR(VLOOKUP(C921,'Product Master'!B:G,2,),"Enter Data in Product Master")</f>
        <v>Enter Data in Product Master</v>
      </c>
      <c r="C921" s="24"/>
      <c r="D921" s="46"/>
      <c r="F921" s="101" t="str">
        <f>IFERROR(VLOOKUP($C921,'Product Master'!B:G,3,),"-")</f>
        <v>-</v>
      </c>
      <c r="G921" s="46" t="str">
        <f>IFERROR(VLOOKUP($C921,'Product Master'!B:G,4,),"-")</f>
        <v>-</v>
      </c>
      <c r="H921" s="24"/>
      <c r="I921" s="25" t="str">
        <f>IFERROR(VLOOKUP(D921,Inward!F:J,5,),"-")</f>
        <v>-</v>
      </c>
      <c r="O921" s="141" t="str">
        <f>IFERROR(VLOOKUP(Table2[[#This Row],[Lot No]],Inward!F:F,1,FALSE),"Lot Not Matching")</f>
        <v>Lot Not Matching</v>
      </c>
    </row>
    <row r="922" spans="1:15">
      <c r="A922" s="99">
        <v>921</v>
      </c>
      <c r="B922" s="100" t="str">
        <f>IFERROR(VLOOKUP(C922,'Product Master'!B:G,2,),"Enter Data in Product Master")</f>
        <v>Enter Data in Product Master</v>
      </c>
      <c r="C922" s="24"/>
      <c r="D922" s="46"/>
      <c r="F922" s="101" t="str">
        <f>IFERROR(VLOOKUP($C922,'Product Master'!B:G,3,),"-")</f>
        <v>-</v>
      </c>
      <c r="G922" s="46" t="str">
        <f>IFERROR(VLOOKUP($C922,'Product Master'!B:G,4,),"-")</f>
        <v>-</v>
      </c>
      <c r="H922" s="24"/>
      <c r="I922" s="25" t="str">
        <f>IFERROR(VLOOKUP(D922,Inward!F:J,5,),"-")</f>
        <v>-</v>
      </c>
      <c r="O922" s="141" t="str">
        <f>IFERROR(VLOOKUP(Table2[[#This Row],[Lot No]],Inward!F:F,1,FALSE),"Lot Not Matching")</f>
        <v>Lot Not Matching</v>
      </c>
    </row>
    <row r="923" spans="1:15">
      <c r="A923" s="99">
        <v>922</v>
      </c>
      <c r="B923" s="100" t="str">
        <f>IFERROR(VLOOKUP(C923,'Product Master'!B:G,2,),"Enter Data in Product Master")</f>
        <v>Enter Data in Product Master</v>
      </c>
      <c r="C923" s="24"/>
      <c r="D923" s="46"/>
      <c r="F923" s="101" t="str">
        <f>IFERROR(VLOOKUP($C923,'Product Master'!B:G,3,),"-")</f>
        <v>-</v>
      </c>
      <c r="G923" s="46" t="str">
        <f>IFERROR(VLOOKUP($C923,'Product Master'!B:G,4,),"-")</f>
        <v>-</v>
      </c>
      <c r="H923" s="24"/>
      <c r="I923" s="25" t="str">
        <f>IFERROR(VLOOKUP(D923,Inward!F:J,5,),"-")</f>
        <v>-</v>
      </c>
      <c r="O923" s="141" t="str">
        <f>IFERROR(VLOOKUP(Table2[[#This Row],[Lot No]],Inward!F:F,1,FALSE),"Lot Not Matching")</f>
        <v>Lot Not Matching</v>
      </c>
    </row>
    <row r="924" spans="1:15">
      <c r="A924" s="99">
        <v>923</v>
      </c>
      <c r="B924" s="100" t="str">
        <f>IFERROR(VLOOKUP(C924,'Product Master'!B:G,2,),"Enter Data in Product Master")</f>
        <v>Enter Data in Product Master</v>
      </c>
      <c r="C924" s="24"/>
      <c r="D924" s="46"/>
      <c r="F924" s="101" t="str">
        <f>IFERROR(VLOOKUP($C924,'Product Master'!B:G,3,),"-")</f>
        <v>-</v>
      </c>
      <c r="G924" s="46" t="str">
        <f>IFERROR(VLOOKUP($C924,'Product Master'!B:G,4,),"-")</f>
        <v>-</v>
      </c>
      <c r="H924" s="24"/>
      <c r="I924" s="25" t="str">
        <f>IFERROR(VLOOKUP(D924,Inward!F:J,5,),"-")</f>
        <v>-</v>
      </c>
      <c r="O924" s="141" t="str">
        <f>IFERROR(VLOOKUP(Table2[[#This Row],[Lot No]],Inward!F:F,1,FALSE),"Lot Not Matching")</f>
        <v>Lot Not Matching</v>
      </c>
    </row>
    <row r="925" spans="1:15">
      <c r="A925" s="99">
        <v>924</v>
      </c>
      <c r="B925" s="100" t="str">
        <f>IFERROR(VLOOKUP(C925,'Product Master'!B:G,2,),"Enter Data in Product Master")</f>
        <v>Enter Data in Product Master</v>
      </c>
      <c r="C925" s="24"/>
      <c r="D925" s="46"/>
      <c r="F925" s="101" t="str">
        <f>IFERROR(VLOOKUP($C925,'Product Master'!B:G,3,),"-")</f>
        <v>-</v>
      </c>
      <c r="G925" s="46" t="str">
        <f>IFERROR(VLOOKUP($C925,'Product Master'!B:G,4,),"-")</f>
        <v>-</v>
      </c>
      <c r="H925" s="24"/>
      <c r="I925" s="25" t="str">
        <f>IFERROR(VLOOKUP(D925,Inward!F:J,5,),"-")</f>
        <v>-</v>
      </c>
      <c r="O925" s="141" t="str">
        <f>IFERROR(VLOOKUP(Table2[[#This Row],[Lot No]],Inward!F:F,1,FALSE),"Lot Not Matching")</f>
        <v>Lot Not Matching</v>
      </c>
    </row>
    <row r="926" spans="1:15">
      <c r="A926" s="99">
        <v>925</v>
      </c>
      <c r="B926" s="100" t="str">
        <f>IFERROR(VLOOKUP(C926,'Product Master'!B:G,2,),"Enter Data in Product Master")</f>
        <v>Enter Data in Product Master</v>
      </c>
      <c r="C926" s="24"/>
      <c r="D926" s="46"/>
      <c r="F926" s="101" t="str">
        <f>IFERROR(VLOOKUP($C926,'Product Master'!B:G,3,),"-")</f>
        <v>-</v>
      </c>
      <c r="G926" s="46" t="str">
        <f>IFERROR(VLOOKUP($C926,'Product Master'!B:G,4,),"-")</f>
        <v>-</v>
      </c>
      <c r="H926" s="24"/>
      <c r="I926" s="25" t="str">
        <f>IFERROR(VLOOKUP(D926,Inward!F:J,5,),"-")</f>
        <v>-</v>
      </c>
      <c r="O926" s="141" t="str">
        <f>IFERROR(VLOOKUP(Table2[[#This Row],[Lot No]],Inward!F:F,1,FALSE),"Lot Not Matching")</f>
        <v>Lot Not Matching</v>
      </c>
    </row>
    <row r="927" spans="1:15">
      <c r="A927" s="99">
        <v>926</v>
      </c>
      <c r="B927" s="100" t="str">
        <f>IFERROR(VLOOKUP(C927,'Product Master'!B:G,2,),"Enter Data in Product Master")</f>
        <v>Enter Data in Product Master</v>
      </c>
      <c r="C927" s="24"/>
      <c r="D927" s="46"/>
      <c r="F927" s="101" t="str">
        <f>IFERROR(VLOOKUP($C927,'Product Master'!B:G,3,),"-")</f>
        <v>-</v>
      </c>
      <c r="G927" s="46" t="str">
        <f>IFERROR(VLOOKUP($C927,'Product Master'!B:G,4,),"-")</f>
        <v>-</v>
      </c>
      <c r="H927" s="24"/>
      <c r="I927" s="25" t="str">
        <f>IFERROR(VLOOKUP(D927,Inward!F:J,5,),"-")</f>
        <v>-</v>
      </c>
      <c r="O927" s="141" t="str">
        <f>IFERROR(VLOOKUP(Table2[[#This Row],[Lot No]],Inward!F:F,1,FALSE),"Lot Not Matching")</f>
        <v>Lot Not Matching</v>
      </c>
    </row>
    <row r="928" spans="1:15">
      <c r="A928" s="99">
        <v>927</v>
      </c>
      <c r="B928" s="100" t="str">
        <f>IFERROR(VLOOKUP(C928,'Product Master'!B:G,2,),"Enter Data in Product Master")</f>
        <v>Enter Data in Product Master</v>
      </c>
      <c r="C928" s="24"/>
      <c r="D928" s="46"/>
      <c r="F928" s="101" t="str">
        <f>IFERROR(VLOOKUP($C928,'Product Master'!B:G,3,),"-")</f>
        <v>-</v>
      </c>
      <c r="G928" s="46" t="str">
        <f>IFERROR(VLOOKUP($C928,'Product Master'!B:G,4,),"-")</f>
        <v>-</v>
      </c>
      <c r="H928" s="24"/>
      <c r="I928" s="25" t="str">
        <f>IFERROR(VLOOKUP(D928,Inward!F:J,5,),"-")</f>
        <v>-</v>
      </c>
      <c r="O928" s="141" t="str">
        <f>IFERROR(VLOOKUP(Table2[[#This Row],[Lot No]],Inward!F:F,1,FALSE),"Lot Not Matching")</f>
        <v>Lot Not Matching</v>
      </c>
    </row>
    <row r="929" spans="1:15">
      <c r="A929" s="99">
        <v>928</v>
      </c>
      <c r="B929" s="100" t="str">
        <f>IFERROR(VLOOKUP(C929,'Product Master'!B:G,2,),"Enter Data in Product Master")</f>
        <v>Enter Data in Product Master</v>
      </c>
      <c r="C929" s="24"/>
      <c r="D929" s="46"/>
      <c r="F929" s="101" t="str">
        <f>IFERROR(VLOOKUP($C929,'Product Master'!B:G,3,),"-")</f>
        <v>-</v>
      </c>
      <c r="G929" s="46" t="str">
        <f>IFERROR(VLOOKUP($C929,'Product Master'!B:G,4,),"-")</f>
        <v>-</v>
      </c>
      <c r="H929" s="24"/>
      <c r="I929" s="25" t="str">
        <f>IFERROR(VLOOKUP(D929,Inward!F:J,5,),"-")</f>
        <v>-</v>
      </c>
      <c r="O929" s="141" t="str">
        <f>IFERROR(VLOOKUP(Table2[[#This Row],[Lot No]],Inward!F:F,1,FALSE),"Lot Not Matching")</f>
        <v>Lot Not Matching</v>
      </c>
    </row>
    <row r="930" spans="1:15">
      <c r="A930" s="99">
        <v>929</v>
      </c>
      <c r="B930" s="100" t="str">
        <f>IFERROR(VLOOKUP(C930,'Product Master'!B:G,2,),"Enter Data in Product Master")</f>
        <v>Enter Data in Product Master</v>
      </c>
      <c r="C930" s="24"/>
      <c r="D930" s="46"/>
      <c r="F930" s="101" t="str">
        <f>IFERROR(VLOOKUP($C930,'Product Master'!B:G,3,),"-")</f>
        <v>-</v>
      </c>
      <c r="G930" s="46" t="str">
        <f>IFERROR(VLOOKUP($C930,'Product Master'!B:G,4,),"-")</f>
        <v>-</v>
      </c>
      <c r="H930" s="24"/>
      <c r="I930" s="25" t="str">
        <f>IFERROR(VLOOKUP(D930,Inward!F:J,5,),"-")</f>
        <v>-</v>
      </c>
      <c r="O930" s="141" t="str">
        <f>IFERROR(VLOOKUP(Table2[[#This Row],[Lot No]],Inward!F:F,1,FALSE),"Lot Not Matching")</f>
        <v>Lot Not Matching</v>
      </c>
    </row>
    <row r="931" spans="1:15">
      <c r="A931" s="99">
        <v>930</v>
      </c>
      <c r="B931" s="100" t="str">
        <f>IFERROR(VLOOKUP(C931,'Product Master'!B:G,2,),"Enter Data in Product Master")</f>
        <v>Enter Data in Product Master</v>
      </c>
      <c r="C931" s="24"/>
      <c r="D931" s="46"/>
      <c r="F931" s="101" t="str">
        <f>IFERROR(VLOOKUP($C931,'Product Master'!B:G,3,),"-")</f>
        <v>-</v>
      </c>
      <c r="G931" s="46" t="str">
        <f>IFERROR(VLOOKUP($C931,'Product Master'!B:G,4,),"-")</f>
        <v>-</v>
      </c>
      <c r="H931" s="24"/>
      <c r="I931" s="25" t="str">
        <f>IFERROR(VLOOKUP(D931,Inward!F:J,5,),"-")</f>
        <v>-</v>
      </c>
      <c r="O931" s="141" t="str">
        <f>IFERROR(VLOOKUP(Table2[[#This Row],[Lot No]],Inward!F:F,1,FALSE),"Lot Not Matching")</f>
        <v>Lot Not Matching</v>
      </c>
    </row>
    <row r="932" spans="1:15">
      <c r="A932" s="99">
        <v>931</v>
      </c>
      <c r="B932" s="100" t="str">
        <f>IFERROR(VLOOKUP(C932,'Product Master'!B:G,2,),"Enter Data in Product Master")</f>
        <v>Enter Data in Product Master</v>
      </c>
      <c r="C932" s="24"/>
      <c r="D932" s="46"/>
      <c r="F932" s="101" t="str">
        <f>IFERROR(VLOOKUP($C932,'Product Master'!B:G,3,),"-")</f>
        <v>-</v>
      </c>
      <c r="G932" s="46" t="str">
        <f>IFERROR(VLOOKUP($C932,'Product Master'!B:G,4,),"-")</f>
        <v>-</v>
      </c>
      <c r="H932" s="24"/>
      <c r="I932" s="25" t="str">
        <f>IFERROR(VLOOKUP(D932,Inward!F:J,5,),"-")</f>
        <v>-</v>
      </c>
      <c r="O932" s="141" t="str">
        <f>IFERROR(VLOOKUP(Table2[[#This Row],[Lot No]],Inward!F:F,1,FALSE),"Lot Not Matching")</f>
        <v>Lot Not Matching</v>
      </c>
    </row>
    <row r="933" spans="1:15">
      <c r="A933" s="99">
        <v>932</v>
      </c>
      <c r="B933" s="100" t="str">
        <f>IFERROR(VLOOKUP(C933,'Product Master'!B:G,2,),"Enter Data in Product Master")</f>
        <v>Enter Data in Product Master</v>
      </c>
      <c r="C933" s="24"/>
      <c r="D933" s="46"/>
      <c r="F933" s="101" t="str">
        <f>IFERROR(VLOOKUP($C933,'Product Master'!B:G,3,),"-")</f>
        <v>-</v>
      </c>
      <c r="G933" s="46" t="str">
        <f>IFERROR(VLOOKUP($C933,'Product Master'!B:G,4,),"-")</f>
        <v>-</v>
      </c>
      <c r="H933" s="24"/>
      <c r="I933" s="25" t="str">
        <f>IFERROR(VLOOKUP(D933,Inward!F:J,5,),"-")</f>
        <v>-</v>
      </c>
      <c r="O933" s="141" t="str">
        <f>IFERROR(VLOOKUP(Table2[[#This Row],[Lot No]],Inward!F:F,1,FALSE),"Lot Not Matching")</f>
        <v>Lot Not Matching</v>
      </c>
    </row>
    <row r="934" spans="1:15">
      <c r="A934" s="99">
        <v>933</v>
      </c>
      <c r="B934" s="100" t="str">
        <f>IFERROR(VLOOKUP(C934,'Product Master'!B:G,2,),"Enter Data in Product Master")</f>
        <v>Enter Data in Product Master</v>
      </c>
      <c r="C934" s="24"/>
      <c r="D934" s="46"/>
      <c r="F934" s="101" t="str">
        <f>IFERROR(VLOOKUP($C934,'Product Master'!B:G,3,),"-")</f>
        <v>-</v>
      </c>
      <c r="G934" s="46" t="str">
        <f>IFERROR(VLOOKUP($C934,'Product Master'!B:G,4,),"-")</f>
        <v>-</v>
      </c>
      <c r="H934" s="24"/>
      <c r="I934" s="25" t="str">
        <f>IFERROR(VLOOKUP(D934,Inward!F:J,5,),"-")</f>
        <v>-</v>
      </c>
      <c r="O934" s="141" t="str">
        <f>IFERROR(VLOOKUP(Table2[[#This Row],[Lot No]],Inward!F:F,1,FALSE),"Lot Not Matching")</f>
        <v>Lot Not Matching</v>
      </c>
    </row>
    <row r="935" spans="1:15">
      <c r="A935" s="99">
        <v>934</v>
      </c>
      <c r="B935" s="100" t="str">
        <f>IFERROR(VLOOKUP(C935,'Product Master'!B:G,2,),"Enter Data in Product Master")</f>
        <v>Enter Data in Product Master</v>
      </c>
      <c r="C935" s="24"/>
      <c r="D935" s="46"/>
      <c r="F935" s="101" t="str">
        <f>IFERROR(VLOOKUP($C935,'Product Master'!B:G,3,),"-")</f>
        <v>-</v>
      </c>
      <c r="G935" s="46" t="str">
        <f>IFERROR(VLOOKUP($C935,'Product Master'!B:G,4,),"-")</f>
        <v>-</v>
      </c>
      <c r="H935" s="24"/>
      <c r="I935" s="25" t="str">
        <f>IFERROR(VLOOKUP(D935,Inward!F:J,5,),"-")</f>
        <v>-</v>
      </c>
      <c r="O935" s="141" t="str">
        <f>IFERROR(VLOOKUP(Table2[[#This Row],[Lot No]],Inward!F:F,1,FALSE),"Lot Not Matching")</f>
        <v>Lot Not Matching</v>
      </c>
    </row>
    <row r="936" spans="1:15">
      <c r="A936" s="99">
        <v>935</v>
      </c>
      <c r="B936" s="100" t="str">
        <f>IFERROR(VLOOKUP(C936,'Product Master'!B:G,2,),"Enter Data in Product Master")</f>
        <v>Enter Data in Product Master</v>
      </c>
      <c r="C936" s="24"/>
      <c r="D936" s="46"/>
      <c r="F936" s="101" t="str">
        <f>IFERROR(VLOOKUP($C936,'Product Master'!B:G,3,),"-")</f>
        <v>-</v>
      </c>
      <c r="G936" s="46" t="str">
        <f>IFERROR(VLOOKUP($C936,'Product Master'!B:G,4,),"-")</f>
        <v>-</v>
      </c>
      <c r="H936" s="24"/>
      <c r="I936" s="25" t="str">
        <f>IFERROR(VLOOKUP(D936,Inward!F:J,5,),"-")</f>
        <v>-</v>
      </c>
      <c r="O936" s="141" t="str">
        <f>IFERROR(VLOOKUP(Table2[[#This Row],[Lot No]],Inward!F:F,1,FALSE),"Lot Not Matching")</f>
        <v>Lot Not Matching</v>
      </c>
    </row>
    <row r="937" spans="1:15">
      <c r="A937" s="99">
        <v>936</v>
      </c>
      <c r="B937" s="100" t="str">
        <f>IFERROR(VLOOKUP(C937,'Product Master'!B:G,2,),"Enter Data in Product Master")</f>
        <v>Enter Data in Product Master</v>
      </c>
      <c r="C937" s="24"/>
      <c r="D937" s="46"/>
      <c r="F937" s="101" t="str">
        <f>IFERROR(VLOOKUP($C937,'Product Master'!B:G,3,),"-")</f>
        <v>-</v>
      </c>
      <c r="G937" s="46" t="str">
        <f>IFERROR(VLOOKUP($C937,'Product Master'!B:G,4,),"-")</f>
        <v>-</v>
      </c>
      <c r="H937" s="24"/>
      <c r="I937" s="25" t="str">
        <f>IFERROR(VLOOKUP(D937,Inward!F:J,5,),"-")</f>
        <v>-</v>
      </c>
      <c r="O937" s="141" t="str">
        <f>IFERROR(VLOOKUP(Table2[[#This Row],[Lot No]],Inward!F:F,1,FALSE),"Lot Not Matching")</f>
        <v>Lot Not Matching</v>
      </c>
    </row>
    <row r="938" spans="1:15">
      <c r="A938" s="99">
        <v>937</v>
      </c>
      <c r="B938" s="100" t="str">
        <f>IFERROR(VLOOKUP(C938,'Product Master'!B:G,2,),"Enter Data in Product Master")</f>
        <v>Enter Data in Product Master</v>
      </c>
      <c r="C938" s="24"/>
      <c r="D938" s="46"/>
      <c r="F938" s="101" t="str">
        <f>IFERROR(VLOOKUP($C938,'Product Master'!B:G,3,),"-")</f>
        <v>-</v>
      </c>
      <c r="G938" s="46" t="str">
        <f>IFERROR(VLOOKUP($C938,'Product Master'!B:G,4,),"-")</f>
        <v>-</v>
      </c>
      <c r="H938" s="24"/>
      <c r="I938" s="25" t="str">
        <f>IFERROR(VLOOKUP(D938,Inward!F:J,5,),"-")</f>
        <v>-</v>
      </c>
      <c r="O938" s="141" t="str">
        <f>IFERROR(VLOOKUP(Table2[[#This Row],[Lot No]],Inward!F:F,1,FALSE),"Lot Not Matching")</f>
        <v>Lot Not Matching</v>
      </c>
    </row>
    <row r="939" spans="1:15">
      <c r="A939" s="99">
        <v>938</v>
      </c>
      <c r="B939" s="100" t="str">
        <f>IFERROR(VLOOKUP(C939,'Product Master'!B:G,2,),"Enter Data in Product Master")</f>
        <v>Enter Data in Product Master</v>
      </c>
      <c r="C939" s="24"/>
      <c r="D939" s="46"/>
      <c r="F939" s="101" t="str">
        <f>IFERROR(VLOOKUP($C939,'Product Master'!B:G,3,),"-")</f>
        <v>-</v>
      </c>
      <c r="G939" s="46" t="str">
        <f>IFERROR(VLOOKUP($C939,'Product Master'!B:G,4,),"-")</f>
        <v>-</v>
      </c>
      <c r="H939" s="24"/>
      <c r="I939" s="25" t="str">
        <f>IFERROR(VLOOKUP(D939,Inward!F:J,5,),"-")</f>
        <v>-</v>
      </c>
      <c r="O939" s="141" t="str">
        <f>IFERROR(VLOOKUP(Table2[[#This Row],[Lot No]],Inward!F:F,1,FALSE),"Lot Not Matching")</f>
        <v>Lot Not Matching</v>
      </c>
    </row>
    <row r="940" spans="1:15">
      <c r="A940" s="99">
        <v>939</v>
      </c>
      <c r="B940" s="100" t="str">
        <f>IFERROR(VLOOKUP(C940,'Product Master'!B:G,2,),"Enter Data in Product Master")</f>
        <v>Enter Data in Product Master</v>
      </c>
      <c r="C940" s="24"/>
      <c r="D940" s="46"/>
      <c r="F940" s="101" t="str">
        <f>IFERROR(VLOOKUP($C940,'Product Master'!B:G,3,),"-")</f>
        <v>-</v>
      </c>
      <c r="G940" s="46" t="str">
        <f>IFERROR(VLOOKUP($C940,'Product Master'!B:G,4,),"-")</f>
        <v>-</v>
      </c>
      <c r="H940" s="24"/>
      <c r="I940" s="25" t="str">
        <f>IFERROR(VLOOKUP(D940,Inward!F:J,5,),"-")</f>
        <v>-</v>
      </c>
      <c r="O940" s="141" t="str">
        <f>IFERROR(VLOOKUP(Table2[[#This Row],[Lot No]],Inward!F:F,1,FALSE),"Lot Not Matching")</f>
        <v>Lot Not Matching</v>
      </c>
    </row>
    <row r="941" spans="1:15">
      <c r="A941" s="99">
        <v>940</v>
      </c>
      <c r="B941" s="100" t="str">
        <f>IFERROR(VLOOKUP(C941,'Product Master'!B:G,2,),"Enter Data in Product Master")</f>
        <v>Enter Data in Product Master</v>
      </c>
      <c r="C941" s="24"/>
      <c r="D941" s="46"/>
      <c r="F941" s="101" t="str">
        <f>IFERROR(VLOOKUP($C941,'Product Master'!B:G,3,),"-")</f>
        <v>-</v>
      </c>
      <c r="G941" s="46" t="str">
        <f>IFERROR(VLOOKUP($C941,'Product Master'!B:G,4,),"-")</f>
        <v>-</v>
      </c>
      <c r="H941" s="24"/>
      <c r="I941" s="25" t="str">
        <f>IFERROR(VLOOKUP(D941,Inward!F:J,5,),"-")</f>
        <v>-</v>
      </c>
      <c r="O941" s="141" t="str">
        <f>IFERROR(VLOOKUP(Table2[[#This Row],[Lot No]],Inward!F:F,1,FALSE),"Lot Not Matching")</f>
        <v>Lot Not Matching</v>
      </c>
    </row>
    <row r="942" spans="1:15">
      <c r="A942" s="99">
        <v>941</v>
      </c>
      <c r="B942" s="100" t="str">
        <f>IFERROR(VLOOKUP(C942,'Product Master'!B:G,2,),"Enter Data in Product Master")</f>
        <v>Enter Data in Product Master</v>
      </c>
      <c r="C942" s="24"/>
      <c r="D942" s="46"/>
      <c r="F942" s="101" t="str">
        <f>IFERROR(VLOOKUP($C942,'Product Master'!B:G,3,),"-")</f>
        <v>-</v>
      </c>
      <c r="G942" s="46" t="str">
        <f>IFERROR(VLOOKUP($C942,'Product Master'!B:G,4,),"-")</f>
        <v>-</v>
      </c>
      <c r="H942" s="24"/>
      <c r="I942" s="25" t="str">
        <f>IFERROR(VLOOKUP(D942,Inward!F:J,5,),"-")</f>
        <v>-</v>
      </c>
      <c r="O942" s="141" t="str">
        <f>IFERROR(VLOOKUP(Table2[[#This Row],[Lot No]],Inward!F:F,1,FALSE),"Lot Not Matching")</f>
        <v>Lot Not Matching</v>
      </c>
    </row>
    <row r="943" spans="1:15">
      <c r="A943" s="99">
        <v>942</v>
      </c>
      <c r="B943" s="100" t="str">
        <f>IFERROR(VLOOKUP(C943,'Product Master'!B:G,2,),"Enter Data in Product Master")</f>
        <v>Enter Data in Product Master</v>
      </c>
      <c r="C943" s="24"/>
      <c r="D943" s="46"/>
      <c r="F943" s="101" t="str">
        <f>IFERROR(VLOOKUP($C943,'Product Master'!B:G,3,),"-")</f>
        <v>-</v>
      </c>
      <c r="G943" s="46" t="str">
        <f>IFERROR(VLOOKUP($C943,'Product Master'!B:G,4,),"-")</f>
        <v>-</v>
      </c>
      <c r="H943" s="24"/>
      <c r="I943" s="25" t="str">
        <f>IFERROR(VLOOKUP(D943,Inward!F:J,5,),"-")</f>
        <v>-</v>
      </c>
      <c r="O943" s="141" t="str">
        <f>IFERROR(VLOOKUP(Table2[[#This Row],[Lot No]],Inward!F:F,1,FALSE),"Lot Not Matching")</f>
        <v>Lot Not Matching</v>
      </c>
    </row>
    <row r="944" spans="1:15">
      <c r="A944" s="99">
        <v>943</v>
      </c>
      <c r="B944" s="100" t="str">
        <f>IFERROR(VLOOKUP(C944,'Product Master'!B:G,2,),"Enter Data in Product Master")</f>
        <v>Enter Data in Product Master</v>
      </c>
      <c r="C944" s="24"/>
      <c r="D944" s="46"/>
      <c r="F944" s="101" t="str">
        <f>IFERROR(VLOOKUP($C944,'Product Master'!B:G,3,),"-")</f>
        <v>-</v>
      </c>
      <c r="G944" s="46" t="str">
        <f>IFERROR(VLOOKUP($C944,'Product Master'!B:G,4,),"-")</f>
        <v>-</v>
      </c>
      <c r="H944" s="24"/>
      <c r="I944" s="25" t="str">
        <f>IFERROR(VLOOKUP(D944,Inward!F:J,5,),"-")</f>
        <v>-</v>
      </c>
      <c r="O944" s="141" t="str">
        <f>IFERROR(VLOOKUP(Table2[[#This Row],[Lot No]],Inward!F:F,1,FALSE),"Lot Not Matching")</f>
        <v>Lot Not Matching</v>
      </c>
    </row>
    <row r="945" spans="1:15">
      <c r="A945" s="99">
        <v>944</v>
      </c>
      <c r="B945" s="100" t="str">
        <f>IFERROR(VLOOKUP(C945,'Product Master'!B:G,2,),"Enter Data in Product Master")</f>
        <v>Enter Data in Product Master</v>
      </c>
      <c r="C945" s="24"/>
      <c r="D945" s="46"/>
      <c r="F945" s="101" t="str">
        <f>IFERROR(VLOOKUP($C945,'Product Master'!B:G,3,),"-")</f>
        <v>-</v>
      </c>
      <c r="G945" s="46" t="str">
        <f>IFERROR(VLOOKUP($C945,'Product Master'!B:G,4,),"-")</f>
        <v>-</v>
      </c>
      <c r="H945" s="24"/>
      <c r="I945" s="25" t="str">
        <f>IFERROR(VLOOKUP(D945,Inward!F:J,5,),"-")</f>
        <v>-</v>
      </c>
      <c r="O945" s="141" t="str">
        <f>IFERROR(VLOOKUP(Table2[[#This Row],[Lot No]],Inward!F:F,1,FALSE),"Lot Not Matching")</f>
        <v>Lot Not Matching</v>
      </c>
    </row>
    <row r="946" spans="1:15">
      <c r="A946" s="99">
        <v>945</v>
      </c>
      <c r="B946" s="100" t="str">
        <f>IFERROR(VLOOKUP(C946,'Product Master'!B:G,2,),"Enter Data in Product Master")</f>
        <v>Enter Data in Product Master</v>
      </c>
      <c r="C946" s="24"/>
      <c r="D946" s="46"/>
      <c r="F946" s="101" t="str">
        <f>IFERROR(VLOOKUP($C946,'Product Master'!B:G,3,),"-")</f>
        <v>-</v>
      </c>
      <c r="G946" s="46" t="str">
        <f>IFERROR(VLOOKUP($C946,'Product Master'!B:G,4,),"-")</f>
        <v>-</v>
      </c>
      <c r="H946" s="24"/>
      <c r="I946" s="25" t="str">
        <f>IFERROR(VLOOKUP(D946,Inward!F:J,5,),"-")</f>
        <v>-</v>
      </c>
      <c r="O946" s="141" t="str">
        <f>IFERROR(VLOOKUP(Table2[[#This Row],[Lot No]],Inward!F:F,1,FALSE),"Lot Not Matching")</f>
        <v>Lot Not Matching</v>
      </c>
    </row>
    <row r="947" spans="1:15">
      <c r="A947" s="99">
        <v>946</v>
      </c>
      <c r="B947" s="100" t="str">
        <f>IFERROR(VLOOKUP(C947,'Product Master'!B:G,2,),"Enter Data in Product Master")</f>
        <v>Enter Data in Product Master</v>
      </c>
      <c r="C947" s="24"/>
      <c r="D947" s="46"/>
      <c r="F947" s="101" t="str">
        <f>IFERROR(VLOOKUP($C947,'Product Master'!B:G,3,),"-")</f>
        <v>-</v>
      </c>
      <c r="G947" s="46" t="str">
        <f>IFERROR(VLOOKUP($C947,'Product Master'!B:G,4,),"-")</f>
        <v>-</v>
      </c>
      <c r="H947" s="24"/>
      <c r="I947" s="25" t="str">
        <f>IFERROR(VLOOKUP(D947,Inward!F:J,5,),"-")</f>
        <v>-</v>
      </c>
      <c r="O947" s="141" t="str">
        <f>IFERROR(VLOOKUP(Table2[[#This Row],[Lot No]],Inward!F:F,1,FALSE),"Lot Not Matching")</f>
        <v>Lot Not Matching</v>
      </c>
    </row>
    <row r="948" spans="1:15">
      <c r="A948" s="99">
        <v>947</v>
      </c>
      <c r="B948" s="100" t="str">
        <f>IFERROR(VLOOKUP(C948,'Product Master'!B:G,2,),"Enter Data in Product Master")</f>
        <v>Enter Data in Product Master</v>
      </c>
      <c r="C948" s="24"/>
      <c r="D948" s="46"/>
      <c r="F948" s="101" t="str">
        <f>IFERROR(VLOOKUP($C948,'Product Master'!B:G,3,),"-")</f>
        <v>-</v>
      </c>
      <c r="G948" s="46" t="str">
        <f>IFERROR(VLOOKUP($C948,'Product Master'!B:G,4,),"-")</f>
        <v>-</v>
      </c>
      <c r="H948" s="24"/>
      <c r="I948" s="25" t="str">
        <f>IFERROR(VLOOKUP(D948,Inward!F:J,5,),"-")</f>
        <v>-</v>
      </c>
      <c r="O948" s="141" t="str">
        <f>IFERROR(VLOOKUP(Table2[[#This Row],[Lot No]],Inward!F:F,1,FALSE),"Lot Not Matching")</f>
        <v>Lot Not Matching</v>
      </c>
    </row>
    <row r="949" spans="1:15">
      <c r="A949" s="99">
        <v>948</v>
      </c>
      <c r="B949" s="100" t="str">
        <f>IFERROR(VLOOKUP(C949,'Product Master'!B:G,2,),"Enter Data in Product Master")</f>
        <v>Enter Data in Product Master</v>
      </c>
      <c r="C949" s="24"/>
      <c r="D949" s="46"/>
      <c r="F949" s="101" t="str">
        <f>IFERROR(VLOOKUP($C949,'Product Master'!B:G,3,),"-")</f>
        <v>-</v>
      </c>
      <c r="G949" s="46" t="str">
        <f>IFERROR(VLOOKUP($C949,'Product Master'!B:G,4,),"-")</f>
        <v>-</v>
      </c>
      <c r="H949" s="24"/>
      <c r="I949" s="25" t="str">
        <f>IFERROR(VLOOKUP(D949,Inward!F:J,5,),"-")</f>
        <v>-</v>
      </c>
      <c r="O949" s="141" t="str">
        <f>IFERROR(VLOOKUP(Table2[[#This Row],[Lot No]],Inward!F:F,1,FALSE),"Lot Not Matching")</f>
        <v>Lot Not Matching</v>
      </c>
    </row>
    <row r="950" spans="1:15">
      <c r="A950" s="99">
        <v>949</v>
      </c>
      <c r="B950" s="100" t="str">
        <f>IFERROR(VLOOKUP(C950,'Product Master'!B:G,2,),"Enter Data in Product Master")</f>
        <v>Enter Data in Product Master</v>
      </c>
      <c r="C950" s="24"/>
      <c r="D950" s="46"/>
      <c r="F950" s="101" t="str">
        <f>IFERROR(VLOOKUP($C950,'Product Master'!B:G,3,),"-")</f>
        <v>-</v>
      </c>
      <c r="G950" s="46" t="str">
        <f>IFERROR(VLOOKUP($C950,'Product Master'!B:G,4,),"-")</f>
        <v>-</v>
      </c>
      <c r="H950" s="24"/>
      <c r="I950" s="25" t="str">
        <f>IFERROR(VLOOKUP(D950,Inward!F:J,5,),"-")</f>
        <v>-</v>
      </c>
      <c r="O950" s="141" t="str">
        <f>IFERROR(VLOOKUP(Table2[[#This Row],[Lot No]],Inward!F:F,1,FALSE),"Lot Not Matching")</f>
        <v>Lot Not Matching</v>
      </c>
    </row>
    <row r="951" spans="1:15">
      <c r="A951" s="99">
        <v>950</v>
      </c>
      <c r="B951" s="100" t="str">
        <f>IFERROR(VLOOKUP(C951,'Product Master'!B:G,2,),"Enter Data in Product Master")</f>
        <v>Enter Data in Product Master</v>
      </c>
      <c r="C951" s="24"/>
      <c r="D951" s="46"/>
      <c r="F951" s="101" t="str">
        <f>IFERROR(VLOOKUP($C951,'Product Master'!B:G,3,),"-")</f>
        <v>-</v>
      </c>
      <c r="G951" s="46" t="str">
        <f>IFERROR(VLOOKUP($C951,'Product Master'!B:G,4,),"-")</f>
        <v>-</v>
      </c>
      <c r="H951" s="24"/>
      <c r="I951" s="25" t="str">
        <f>IFERROR(VLOOKUP(D951,Inward!F:J,5,),"-")</f>
        <v>-</v>
      </c>
      <c r="O951" s="141" t="str">
        <f>IFERROR(VLOOKUP(Table2[[#This Row],[Lot No]],Inward!F:F,1,FALSE),"Lot Not Matching")</f>
        <v>Lot Not Matching</v>
      </c>
    </row>
    <row r="952" spans="1:15">
      <c r="A952" s="99">
        <v>951</v>
      </c>
      <c r="B952" s="100" t="str">
        <f>IFERROR(VLOOKUP(C952,'Product Master'!B:G,2,),"Enter Data in Product Master")</f>
        <v>Enter Data in Product Master</v>
      </c>
      <c r="C952" s="24"/>
      <c r="D952" s="46"/>
      <c r="F952" s="101" t="str">
        <f>IFERROR(VLOOKUP($C952,'Product Master'!B:G,3,),"-")</f>
        <v>-</v>
      </c>
      <c r="G952" s="46" t="str">
        <f>IFERROR(VLOOKUP($C952,'Product Master'!B:G,4,),"-")</f>
        <v>-</v>
      </c>
      <c r="H952" s="24"/>
      <c r="I952" s="25" t="str">
        <f>IFERROR(VLOOKUP(D952,Inward!F:J,5,),"-")</f>
        <v>-</v>
      </c>
      <c r="O952" s="141" t="str">
        <f>IFERROR(VLOOKUP(Table2[[#This Row],[Lot No]],Inward!F:F,1,FALSE),"Lot Not Matching")</f>
        <v>Lot Not Matching</v>
      </c>
    </row>
    <row r="953" spans="1:15">
      <c r="A953" s="99">
        <v>952</v>
      </c>
      <c r="B953" s="100" t="str">
        <f>IFERROR(VLOOKUP(C953,'Product Master'!B:G,2,),"Enter Data in Product Master")</f>
        <v>Enter Data in Product Master</v>
      </c>
      <c r="C953" s="24"/>
      <c r="D953" s="46"/>
      <c r="F953" s="101" t="str">
        <f>IFERROR(VLOOKUP($C953,'Product Master'!B:G,3,),"-")</f>
        <v>-</v>
      </c>
      <c r="G953" s="46" t="str">
        <f>IFERROR(VLOOKUP($C953,'Product Master'!B:G,4,),"-")</f>
        <v>-</v>
      </c>
      <c r="H953" s="24"/>
      <c r="I953" s="25" t="str">
        <f>IFERROR(VLOOKUP(D953,Inward!F:J,5,),"-")</f>
        <v>-</v>
      </c>
      <c r="O953" s="141" t="str">
        <f>IFERROR(VLOOKUP(Table2[[#This Row],[Lot No]],Inward!F:F,1,FALSE),"Lot Not Matching")</f>
        <v>Lot Not Matching</v>
      </c>
    </row>
    <row r="954" spans="1:15">
      <c r="A954" s="99">
        <v>953</v>
      </c>
      <c r="B954" s="100" t="str">
        <f>IFERROR(VLOOKUP(C954,'Product Master'!B:G,2,),"Enter Data in Product Master")</f>
        <v>Enter Data in Product Master</v>
      </c>
      <c r="C954" s="24"/>
      <c r="D954" s="46"/>
      <c r="F954" s="101" t="str">
        <f>IFERROR(VLOOKUP($C954,'Product Master'!B:G,3,),"-")</f>
        <v>-</v>
      </c>
      <c r="G954" s="46" t="str">
        <f>IFERROR(VLOOKUP($C954,'Product Master'!B:G,4,),"-")</f>
        <v>-</v>
      </c>
      <c r="H954" s="24"/>
      <c r="I954" s="25" t="str">
        <f>IFERROR(VLOOKUP(D954,Inward!F:J,5,),"-")</f>
        <v>-</v>
      </c>
      <c r="O954" s="141" t="str">
        <f>IFERROR(VLOOKUP(Table2[[#This Row],[Lot No]],Inward!F:F,1,FALSE),"Lot Not Matching")</f>
        <v>Lot Not Matching</v>
      </c>
    </row>
    <row r="955" spans="1:15">
      <c r="A955" s="99">
        <v>954</v>
      </c>
      <c r="B955" s="100" t="str">
        <f>IFERROR(VLOOKUP(C955,'Product Master'!B:G,2,),"Enter Data in Product Master")</f>
        <v>Enter Data in Product Master</v>
      </c>
      <c r="C955" s="24"/>
      <c r="D955" s="46"/>
      <c r="F955" s="101" t="str">
        <f>IFERROR(VLOOKUP($C955,'Product Master'!B:G,3,),"-")</f>
        <v>-</v>
      </c>
      <c r="G955" s="46" t="str">
        <f>IFERROR(VLOOKUP($C955,'Product Master'!B:G,4,),"-")</f>
        <v>-</v>
      </c>
      <c r="H955" s="24"/>
      <c r="I955" s="25" t="str">
        <f>IFERROR(VLOOKUP(D955,Inward!F:J,5,),"-")</f>
        <v>-</v>
      </c>
      <c r="O955" s="141" t="str">
        <f>IFERROR(VLOOKUP(Table2[[#This Row],[Lot No]],Inward!F:F,1,FALSE),"Lot Not Matching")</f>
        <v>Lot Not Matching</v>
      </c>
    </row>
    <row r="956" spans="1:15">
      <c r="A956" s="99">
        <v>955</v>
      </c>
      <c r="B956" s="100" t="str">
        <f>IFERROR(VLOOKUP(C956,'Product Master'!B:G,2,),"Enter Data in Product Master")</f>
        <v>Enter Data in Product Master</v>
      </c>
      <c r="C956" s="24"/>
      <c r="D956" s="46"/>
      <c r="F956" s="101" t="str">
        <f>IFERROR(VLOOKUP($C956,'Product Master'!B:G,3,),"-")</f>
        <v>-</v>
      </c>
      <c r="G956" s="46" t="str">
        <f>IFERROR(VLOOKUP($C956,'Product Master'!B:G,4,),"-")</f>
        <v>-</v>
      </c>
      <c r="H956" s="24"/>
      <c r="I956" s="25" t="str">
        <f>IFERROR(VLOOKUP(D956,Inward!F:J,5,),"-")</f>
        <v>-</v>
      </c>
      <c r="O956" s="141" t="str">
        <f>IFERROR(VLOOKUP(Table2[[#This Row],[Lot No]],Inward!F:F,1,FALSE),"Lot Not Matching")</f>
        <v>Lot Not Matching</v>
      </c>
    </row>
    <row r="957" spans="1:15">
      <c r="A957" s="99">
        <v>956</v>
      </c>
      <c r="B957" s="100" t="str">
        <f>IFERROR(VLOOKUP(C957,'Product Master'!B:G,2,),"Enter Data in Product Master")</f>
        <v>Enter Data in Product Master</v>
      </c>
      <c r="C957" s="24"/>
      <c r="D957" s="46"/>
      <c r="F957" s="101" t="str">
        <f>IFERROR(VLOOKUP($C957,'Product Master'!B:G,3,),"-")</f>
        <v>-</v>
      </c>
      <c r="G957" s="46" t="str">
        <f>IFERROR(VLOOKUP($C957,'Product Master'!B:G,4,),"-")</f>
        <v>-</v>
      </c>
      <c r="H957" s="24"/>
      <c r="I957" s="25" t="str">
        <f>IFERROR(VLOOKUP(D957,Inward!F:J,5,),"-")</f>
        <v>-</v>
      </c>
      <c r="O957" s="141" t="str">
        <f>IFERROR(VLOOKUP(Table2[[#This Row],[Lot No]],Inward!F:F,1,FALSE),"Lot Not Matching")</f>
        <v>Lot Not Matching</v>
      </c>
    </row>
    <row r="958" spans="1:15">
      <c r="A958" s="99">
        <v>957</v>
      </c>
      <c r="B958" s="100" t="str">
        <f>IFERROR(VLOOKUP(C958,'Product Master'!B:G,2,),"Enter Data in Product Master")</f>
        <v>Enter Data in Product Master</v>
      </c>
      <c r="C958" s="24"/>
      <c r="D958" s="46"/>
      <c r="F958" s="101" t="str">
        <f>IFERROR(VLOOKUP($C958,'Product Master'!B:G,3,),"-")</f>
        <v>-</v>
      </c>
      <c r="G958" s="46" t="str">
        <f>IFERROR(VLOOKUP($C958,'Product Master'!B:G,4,),"-")</f>
        <v>-</v>
      </c>
      <c r="H958" s="24"/>
      <c r="I958" s="25" t="str">
        <f>IFERROR(VLOOKUP(D958,Inward!F:J,5,),"-")</f>
        <v>-</v>
      </c>
      <c r="O958" s="141" t="str">
        <f>IFERROR(VLOOKUP(Table2[[#This Row],[Lot No]],Inward!F:F,1,FALSE),"Lot Not Matching")</f>
        <v>Lot Not Matching</v>
      </c>
    </row>
    <row r="959" spans="1:15">
      <c r="A959" s="99">
        <v>958</v>
      </c>
      <c r="B959" s="100" t="str">
        <f>IFERROR(VLOOKUP(C959,'Product Master'!B:G,2,),"Enter Data in Product Master")</f>
        <v>Enter Data in Product Master</v>
      </c>
      <c r="C959" s="24"/>
      <c r="D959" s="46"/>
      <c r="F959" s="101" t="str">
        <f>IFERROR(VLOOKUP($C959,'Product Master'!B:G,3,),"-")</f>
        <v>-</v>
      </c>
      <c r="G959" s="46" t="str">
        <f>IFERROR(VLOOKUP($C959,'Product Master'!B:G,4,),"-")</f>
        <v>-</v>
      </c>
      <c r="H959" s="24"/>
      <c r="I959" s="25" t="str">
        <f>IFERROR(VLOOKUP(D959,Inward!F:J,5,),"-")</f>
        <v>-</v>
      </c>
      <c r="O959" s="141" t="str">
        <f>IFERROR(VLOOKUP(Table2[[#This Row],[Lot No]],Inward!F:F,1,FALSE),"Lot Not Matching")</f>
        <v>Lot Not Matching</v>
      </c>
    </row>
    <row r="960" spans="1:15">
      <c r="A960" s="99">
        <v>959</v>
      </c>
      <c r="B960" s="100" t="str">
        <f>IFERROR(VLOOKUP(C960,'Product Master'!B:G,2,),"Enter Data in Product Master")</f>
        <v>Enter Data in Product Master</v>
      </c>
      <c r="C960" s="24"/>
      <c r="D960" s="46"/>
      <c r="F960" s="101" t="str">
        <f>IFERROR(VLOOKUP($C960,'Product Master'!B:G,3,),"-")</f>
        <v>-</v>
      </c>
      <c r="G960" s="46" t="str">
        <f>IFERROR(VLOOKUP($C960,'Product Master'!B:G,4,),"-")</f>
        <v>-</v>
      </c>
      <c r="H960" s="24"/>
      <c r="I960" s="25" t="str">
        <f>IFERROR(VLOOKUP(D960,Inward!F:J,5,),"-")</f>
        <v>-</v>
      </c>
      <c r="O960" s="141" t="str">
        <f>IFERROR(VLOOKUP(Table2[[#This Row],[Lot No]],Inward!F:F,1,FALSE),"Lot Not Matching")</f>
        <v>Lot Not Matching</v>
      </c>
    </row>
    <row r="961" spans="1:15">
      <c r="A961" s="99">
        <v>960</v>
      </c>
      <c r="B961" s="100" t="str">
        <f>IFERROR(VLOOKUP(C961,'Product Master'!B:G,2,),"Enter Data in Product Master")</f>
        <v>Enter Data in Product Master</v>
      </c>
      <c r="C961" s="24"/>
      <c r="D961" s="46"/>
      <c r="F961" s="101" t="str">
        <f>IFERROR(VLOOKUP($C961,'Product Master'!B:G,3,),"-")</f>
        <v>-</v>
      </c>
      <c r="G961" s="46" t="str">
        <f>IFERROR(VLOOKUP($C961,'Product Master'!B:G,4,),"-")</f>
        <v>-</v>
      </c>
      <c r="H961" s="24"/>
      <c r="I961" s="25" t="str">
        <f>IFERROR(VLOOKUP(D961,Inward!F:J,5,),"-")</f>
        <v>-</v>
      </c>
      <c r="O961" s="141" t="str">
        <f>IFERROR(VLOOKUP(Table2[[#This Row],[Lot No]],Inward!F:F,1,FALSE),"Lot Not Matching")</f>
        <v>Lot Not Matching</v>
      </c>
    </row>
    <row r="962" spans="1:15">
      <c r="A962" s="99">
        <v>961</v>
      </c>
      <c r="B962" s="100" t="str">
        <f>IFERROR(VLOOKUP(C962,'Product Master'!B:G,2,),"Enter Data in Product Master")</f>
        <v>Enter Data in Product Master</v>
      </c>
      <c r="C962" s="24"/>
      <c r="D962" s="46"/>
      <c r="F962" s="101" t="str">
        <f>IFERROR(VLOOKUP($C962,'Product Master'!B:G,3,),"-")</f>
        <v>-</v>
      </c>
      <c r="G962" s="46" t="str">
        <f>IFERROR(VLOOKUP($C962,'Product Master'!B:G,4,),"-")</f>
        <v>-</v>
      </c>
      <c r="H962" s="24"/>
      <c r="I962" s="25" t="str">
        <f>IFERROR(VLOOKUP(D962,Inward!F:J,5,),"-")</f>
        <v>-</v>
      </c>
      <c r="O962" s="141" t="str">
        <f>IFERROR(VLOOKUP(Table2[[#This Row],[Lot No]],Inward!F:F,1,FALSE),"Lot Not Matching")</f>
        <v>Lot Not Matching</v>
      </c>
    </row>
    <row r="963" spans="1:15">
      <c r="A963" s="99">
        <v>962</v>
      </c>
      <c r="B963" s="100" t="str">
        <f>IFERROR(VLOOKUP(C963,'Product Master'!B:G,2,),"Enter Data in Product Master")</f>
        <v>Enter Data in Product Master</v>
      </c>
      <c r="C963" s="24"/>
      <c r="D963" s="46"/>
      <c r="F963" s="101" t="str">
        <f>IFERROR(VLOOKUP($C963,'Product Master'!B:G,3,),"-")</f>
        <v>-</v>
      </c>
      <c r="G963" s="46" t="str">
        <f>IFERROR(VLOOKUP($C963,'Product Master'!B:G,4,),"-")</f>
        <v>-</v>
      </c>
      <c r="H963" s="24"/>
      <c r="I963" s="25" t="str">
        <f>IFERROR(VLOOKUP(D963,Inward!F:J,5,),"-")</f>
        <v>-</v>
      </c>
      <c r="O963" s="141" t="str">
        <f>IFERROR(VLOOKUP(Table2[[#This Row],[Lot No]],Inward!F:F,1,FALSE),"Lot Not Matching")</f>
        <v>Lot Not Matching</v>
      </c>
    </row>
    <row r="964" spans="1:15">
      <c r="A964" s="99">
        <v>963</v>
      </c>
      <c r="B964" s="100" t="str">
        <f>IFERROR(VLOOKUP(C964,'Product Master'!B:G,2,),"Enter Data in Product Master")</f>
        <v>Enter Data in Product Master</v>
      </c>
      <c r="C964" s="24"/>
      <c r="D964" s="46"/>
      <c r="F964" s="101" t="str">
        <f>IFERROR(VLOOKUP($C964,'Product Master'!B:G,3,),"-")</f>
        <v>-</v>
      </c>
      <c r="G964" s="46" t="str">
        <f>IFERROR(VLOOKUP($C964,'Product Master'!B:G,4,),"-")</f>
        <v>-</v>
      </c>
      <c r="H964" s="24"/>
      <c r="I964" s="25" t="str">
        <f>IFERROR(VLOOKUP(D964,Inward!F:J,5,),"-")</f>
        <v>-</v>
      </c>
      <c r="O964" s="141" t="str">
        <f>IFERROR(VLOOKUP(Table2[[#This Row],[Lot No]],Inward!F:F,1,FALSE),"Lot Not Matching")</f>
        <v>Lot Not Matching</v>
      </c>
    </row>
    <row r="965" spans="1:15">
      <c r="A965" s="99">
        <v>964</v>
      </c>
      <c r="B965" s="100" t="str">
        <f>IFERROR(VLOOKUP(C965,'Product Master'!B:G,2,),"Enter Data in Product Master")</f>
        <v>Enter Data in Product Master</v>
      </c>
      <c r="C965" s="24"/>
      <c r="D965" s="46"/>
      <c r="F965" s="101" t="str">
        <f>IFERROR(VLOOKUP($C965,'Product Master'!B:G,3,),"-")</f>
        <v>-</v>
      </c>
      <c r="G965" s="46" t="str">
        <f>IFERROR(VLOOKUP($C965,'Product Master'!B:G,4,),"-")</f>
        <v>-</v>
      </c>
      <c r="H965" s="24"/>
      <c r="I965" s="25" t="str">
        <f>IFERROR(VLOOKUP(D965,Inward!F:J,5,),"-")</f>
        <v>-</v>
      </c>
      <c r="O965" s="141" t="str">
        <f>IFERROR(VLOOKUP(Table2[[#This Row],[Lot No]],Inward!F:F,1,FALSE),"Lot Not Matching")</f>
        <v>Lot Not Matching</v>
      </c>
    </row>
    <row r="966" spans="1:15">
      <c r="A966" s="99">
        <v>965</v>
      </c>
      <c r="B966" s="100" t="str">
        <f>IFERROR(VLOOKUP(C966,'Product Master'!B:G,2,),"Enter Data in Product Master")</f>
        <v>Enter Data in Product Master</v>
      </c>
      <c r="C966" s="24"/>
      <c r="D966" s="46"/>
      <c r="F966" s="101" t="str">
        <f>IFERROR(VLOOKUP($C966,'Product Master'!B:G,3,),"-")</f>
        <v>-</v>
      </c>
      <c r="G966" s="46" t="str">
        <f>IFERROR(VLOOKUP($C966,'Product Master'!B:G,4,),"-")</f>
        <v>-</v>
      </c>
      <c r="H966" s="24"/>
      <c r="I966" s="25" t="str">
        <f>IFERROR(VLOOKUP(D966,Inward!F:J,5,),"-")</f>
        <v>-</v>
      </c>
      <c r="O966" s="141" t="str">
        <f>IFERROR(VLOOKUP(Table2[[#This Row],[Lot No]],Inward!F:F,1,FALSE),"Lot Not Matching")</f>
        <v>Lot Not Matching</v>
      </c>
    </row>
    <row r="967" spans="1:15">
      <c r="A967" s="99">
        <v>966</v>
      </c>
      <c r="B967" s="100" t="str">
        <f>IFERROR(VLOOKUP(C967,'Product Master'!B:G,2,),"Enter Data in Product Master")</f>
        <v>Enter Data in Product Master</v>
      </c>
      <c r="C967" s="24"/>
      <c r="D967" s="46"/>
      <c r="F967" s="101" t="str">
        <f>IFERROR(VLOOKUP($C967,'Product Master'!B:G,3,),"-")</f>
        <v>-</v>
      </c>
      <c r="G967" s="46" t="str">
        <f>IFERROR(VLOOKUP($C967,'Product Master'!B:G,4,),"-")</f>
        <v>-</v>
      </c>
      <c r="H967" s="24"/>
      <c r="I967" s="25" t="str">
        <f>IFERROR(VLOOKUP(D967,Inward!F:J,5,),"-")</f>
        <v>-</v>
      </c>
      <c r="O967" s="141" t="str">
        <f>IFERROR(VLOOKUP(Table2[[#This Row],[Lot No]],Inward!F:F,1,FALSE),"Lot Not Matching")</f>
        <v>Lot Not Matching</v>
      </c>
    </row>
    <row r="968" spans="1:15">
      <c r="A968" s="99">
        <v>967</v>
      </c>
      <c r="B968" s="100" t="str">
        <f>IFERROR(VLOOKUP(C968,'Product Master'!B:G,2,),"Enter Data in Product Master")</f>
        <v>Enter Data in Product Master</v>
      </c>
      <c r="C968" s="24"/>
      <c r="D968" s="46"/>
      <c r="F968" s="101" t="str">
        <f>IFERROR(VLOOKUP($C968,'Product Master'!B:G,3,),"-")</f>
        <v>-</v>
      </c>
      <c r="G968" s="46" t="str">
        <f>IFERROR(VLOOKUP($C968,'Product Master'!B:G,4,),"-")</f>
        <v>-</v>
      </c>
      <c r="H968" s="24"/>
      <c r="I968" s="25" t="str">
        <f>IFERROR(VLOOKUP(D968,Inward!F:J,5,),"-")</f>
        <v>-</v>
      </c>
      <c r="O968" s="141" t="str">
        <f>IFERROR(VLOOKUP(Table2[[#This Row],[Lot No]],Inward!F:F,1,FALSE),"Lot Not Matching")</f>
        <v>Lot Not Matching</v>
      </c>
    </row>
    <row r="969" spans="1:15">
      <c r="A969" s="99">
        <v>968</v>
      </c>
      <c r="B969" s="100" t="str">
        <f>IFERROR(VLOOKUP(C969,'Product Master'!B:G,2,),"Enter Data in Product Master")</f>
        <v>Enter Data in Product Master</v>
      </c>
      <c r="C969" s="24"/>
      <c r="D969" s="46"/>
      <c r="F969" s="101" t="str">
        <f>IFERROR(VLOOKUP($C969,'Product Master'!B:G,3,),"-")</f>
        <v>-</v>
      </c>
      <c r="G969" s="46" t="str">
        <f>IFERROR(VLOOKUP($C969,'Product Master'!B:G,4,),"-")</f>
        <v>-</v>
      </c>
      <c r="H969" s="24"/>
      <c r="I969" s="25" t="str">
        <f>IFERROR(VLOOKUP(D969,Inward!F:J,5,),"-")</f>
        <v>-</v>
      </c>
      <c r="O969" s="141" t="str">
        <f>IFERROR(VLOOKUP(Table2[[#This Row],[Lot No]],Inward!F:F,1,FALSE),"Lot Not Matching")</f>
        <v>Lot Not Matching</v>
      </c>
    </row>
    <row r="970" spans="1:15">
      <c r="A970" s="99">
        <v>969</v>
      </c>
      <c r="B970" s="100" t="str">
        <f>IFERROR(VLOOKUP(C970,'Product Master'!B:G,2,),"Enter Data in Product Master")</f>
        <v>Enter Data in Product Master</v>
      </c>
      <c r="C970" s="24"/>
      <c r="D970" s="46"/>
      <c r="F970" s="101" t="str">
        <f>IFERROR(VLOOKUP($C970,'Product Master'!B:G,3,),"-")</f>
        <v>-</v>
      </c>
      <c r="G970" s="46" t="str">
        <f>IFERROR(VLOOKUP($C970,'Product Master'!B:G,4,),"-")</f>
        <v>-</v>
      </c>
      <c r="H970" s="24"/>
      <c r="I970" s="25" t="str">
        <f>IFERROR(VLOOKUP(D970,Inward!F:J,5,),"-")</f>
        <v>-</v>
      </c>
      <c r="O970" s="141" t="str">
        <f>IFERROR(VLOOKUP(Table2[[#This Row],[Lot No]],Inward!F:F,1,FALSE),"Lot Not Matching")</f>
        <v>Lot Not Matching</v>
      </c>
    </row>
    <row r="971" spans="1:15">
      <c r="A971" s="99">
        <v>970</v>
      </c>
      <c r="B971" s="100" t="str">
        <f>IFERROR(VLOOKUP(C971,'Product Master'!B:G,2,),"Enter Data in Product Master")</f>
        <v>Enter Data in Product Master</v>
      </c>
      <c r="C971" s="24"/>
      <c r="D971" s="46"/>
      <c r="F971" s="101" t="str">
        <f>IFERROR(VLOOKUP($C971,'Product Master'!B:G,3,),"-")</f>
        <v>-</v>
      </c>
      <c r="G971" s="46" t="str">
        <f>IFERROR(VLOOKUP($C971,'Product Master'!B:G,4,),"-")</f>
        <v>-</v>
      </c>
      <c r="H971" s="24"/>
      <c r="I971" s="25" t="str">
        <f>IFERROR(VLOOKUP(D971,Inward!F:J,5,),"-")</f>
        <v>-</v>
      </c>
      <c r="O971" s="141" t="str">
        <f>IFERROR(VLOOKUP(Table2[[#This Row],[Lot No]],Inward!F:F,1,FALSE),"Lot Not Matching")</f>
        <v>Lot Not Matching</v>
      </c>
    </row>
    <row r="972" spans="1:15">
      <c r="A972" s="99">
        <v>971</v>
      </c>
      <c r="B972" s="100" t="str">
        <f>IFERROR(VLOOKUP(C972,'Product Master'!B:G,2,),"Enter Data in Product Master")</f>
        <v>Enter Data in Product Master</v>
      </c>
      <c r="C972" s="24"/>
      <c r="D972" s="46"/>
      <c r="F972" s="101" t="str">
        <f>IFERROR(VLOOKUP($C972,'Product Master'!B:G,3,),"-")</f>
        <v>-</v>
      </c>
      <c r="G972" s="46" t="str">
        <f>IFERROR(VLOOKUP($C972,'Product Master'!B:G,4,),"-")</f>
        <v>-</v>
      </c>
      <c r="H972" s="24"/>
      <c r="I972" s="25" t="str">
        <f>IFERROR(VLOOKUP(D972,Inward!F:J,5,),"-")</f>
        <v>-</v>
      </c>
      <c r="O972" s="141" t="str">
        <f>IFERROR(VLOOKUP(Table2[[#This Row],[Lot No]],Inward!F:F,1,FALSE),"Lot Not Matching")</f>
        <v>Lot Not Matching</v>
      </c>
    </row>
    <row r="973" spans="1:15">
      <c r="A973" s="99">
        <v>972</v>
      </c>
      <c r="B973" s="100" t="str">
        <f>IFERROR(VLOOKUP(C973,'Product Master'!B:G,2,),"Enter Data in Product Master")</f>
        <v>Enter Data in Product Master</v>
      </c>
      <c r="C973" s="24"/>
      <c r="D973" s="46"/>
      <c r="F973" s="101" t="str">
        <f>IFERROR(VLOOKUP($C973,'Product Master'!B:G,3,),"-")</f>
        <v>-</v>
      </c>
      <c r="G973" s="46" t="str">
        <f>IFERROR(VLOOKUP($C973,'Product Master'!B:G,4,),"-")</f>
        <v>-</v>
      </c>
      <c r="H973" s="24"/>
      <c r="I973" s="25" t="str">
        <f>IFERROR(VLOOKUP(D973,Inward!F:J,5,),"-")</f>
        <v>-</v>
      </c>
      <c r="O973" s="141" t="str">
        <f>IFERROR(VLOOKUP(Table2[[#This Row],[Lot No]],Inward!F:F,1,FALSE),"Lot Not Matching")</f>
        <v>Lot Not Matching</v>
      </c>
    </row>
    <row r="974" spans="1:15">
      <c r="A974" s="99">
        <v>973</v>
      </c>
      <c r="B974" s="100" t="str">
        <f>IFERROR(VLOOKUP(C974,'Product Master'!B:G,2,),"Enter Data in Product Master")</f>
        <v>Enter Data in Product Master</v>
      </c>
      <c r="C974" s="24"/>
      <c r="D974" s="46"/>
      <c r="F974" s="101" t="str">
        <f>IFERROR(VLOOKUP($C974,'Product Master'!B:G,3,),"-")</f>
        <v>-</v>
      </c>
      <c r="G974" s="46" t="str">
        <f>IFERROR(VLOOKUP($C974,'Product Master'!B:G,4,),"-")</f>
        <v>-</v>
      </c>
      <c r="H974" s="24"/>
      <c r="I974" s="25" t="str">
        <f>IFERROR(VLOOKUP(D974,Inward!F:J,5,),"-")</f>
        <v>-</v>
      </c>
      <c r="O974" s="141" t="str">
        <f>IFERROR(VLOOKUP(Table2[[#This Row],[Lot No]],Inward!F:F,1,FALSE),"Lot Not Matching")</f>
        <v>Lot Not Matching</v>
      </c>
    </row>
    <row r="975" spans="1:15">
      <c r="A975" s="99">
        <v>974</v>
      </c>
      <c r="B975" s="100" t="str">
        <f>IFERROR(VLOOKUP(C975,'Product Master'!B:G,2,),"Enter Data in Product Master")</f>
        <v>Enter Data in Product Master</v>
      </c>
      <c r="C975" s="24"/>
      <c r="D975" s="46"/>
      <c r="F975" s="101" t="str">
        <f>IFERROR(VLOOKUP($C975,'Product Master'!B:G,3,),"-")</f>
        <v>-</v>
      </c>
      <c r="G975" s="46" t="str">
        <f>IFERROR(VLOOKUP($C975,'Product Master'!B:G,4,),"-")</f>
        <v>-</v>
      </c>
      <c r="H975" s="24"/>
      <c r="I975" s="25" t="str">
        <f>IFERROR(VLOOKUP(D975,Inward!F:J,5,),"-")</f>
        <v>-</v>
      </c>
      <c r="O975" s="141" t="str">
        <f>IFERROR(VLOOKUP(Table2[[#This Row],[Lot No]],Inward!F:F,1,FALSE),"Lot Not Matching")</f>
        <v>Lot Not Matching</v>
      </c>
    </row>
    <row r="976" spans="1:15">
      <c r="A976" s="99">
        <v>975</v>
      </c>
      <c r="B976" s="100" t="str">
        <f>IFERROR(VLOOKUP(C976,'Product Master'!B:G,2,),"Enter Data in Product Master")</f>
        <v>Enter Data in Product Master</v>
      </c>
      <c r="C976" s="24"/>
      <c r="D976" s="46"/>
      <c r="F976" s="101" t="str">
        <f>IFERROR(VLOOKUP($C976,'Product Master'!B:G,3,),"-")</f>
        <v>-</v>
      </c>
      <c r="G976" s="46" t="str">
        <f>IFERROR(VLOOKUP($C976,'Product Master'!B:G,4,),"-")</f>
        <v>-</v>
      </c>
      <c r="H976" s="24"/>
      <c r="I976" s="25" t="str">
        <f>IFERROR(VLOOKUP(D976,Inward!F:J,5,),"-")</f>
        <v>-</v>
      </c>
      <c r="O976" s="141" t="str">
        <f>IFERROR(VLOOKUP(Table2[[#This Row],[Lot No]],Inward!F:F,1,FALSE),"Lot Not Matching")</f>
        <v>Lot Not Matching</v>
      </c>
    </row>
    <row r="977" spans="1:15">
      <c r="A977" s="99">
        <v>976</v>
      </c>
      <c r="B977" s="100" t="str">
        <f>IFERROR(VLOOKUP(C977,'Product Master'!B:G,2,),"Enter Data in Product Master")</f>
        <v>Enter Data in Product Master</v>
      </c>
      <c r="C977" s="24"/>
      <c r="D977" s="46"/>
      <c r="F977" s="101" t="str">
        <f>IFERROR(VLOOKUP($C977,'Product Master'!B:G,3,),"-")</f>
        <v>-</v>
      </c>
      <c r="G977" s="46" t="str">
        <f>IFERROR(VLOOKUP($C977,'Product Master'!B:G,4,),"-")</f>
        <v>-</v>
      </c>
      <c r="H977" s="24"/>
      <c r="I977" s="25" t="str">
        <f>IFERROR(VLOOKUP(D977,Inward!F:J,5,),"-")</f>
        <v>-</v>
      </c>
      <c r="O977" s="141" t="str">
        <f>IFERROR(VLOOKUP(Table2[[#This Row],[Lot No]],Inward!F:F,1,FALSE),"Lot Not Matching")</f>
        <v>Lot Not Matching</v>
      </c>
    </row>
    <row r="978" spans="1:15">
      <c r="A978" s="99">
        <v>977</v>
      </c>
      <c r="B978" s="100" t="str">
        <f>IFERROR(VLOOKUP(C978,'Product Master'!B:G,2,),"Enter Data in Product Master")</f>
        <v>Enter Data in Product Master</v>
      </c>
      <c r="C978" s="24"/>
      <c r="D978" s="46"/>
      <c r="F978" s="101" t="str">
        <f>IFERROR(VLOOKUP($C978,'Product Master'!B:G,3,),"-")</f>
        <v>-</v>
      </c>
      <c r="G978" s="46" t="str">
        <f>IFERROR(VLOOKUP($C978,'Product Master'!B:G,4,),"-")</f>
        <v>-</v>
      </c>
      <c r="H978" s="24"/>
      <c r="I978" s="25" t="str">
        <f>IFERROR(VLOOKUP(D978,Inward!F:J,5,),"-")</f>
        <v>-</v>
      </c>
      <c r="O978" s="141" t="str">
        <f>IFERROR(VLOOKUP(Table2[[#This Row],[Lot No]],Inward!F:F,1,FALSE),"Lot Not Matching")</f>
        <v>Lot Not Matching</v>
      </c>
    </row>
    <row r="979" spans="1:15">
      <c r="A979" s="99">
        <v>978</v>
      </c>
      <c r="B979" s="100" t="str">
        <f>IFERROR(VLOOKUP(C979,'Product Master'!B:G,2,),"Enter Data in Product Master")</f>
        <v>Enter Data in Product Master</v>
      </c>
      <c r="C979" s="24"/>
      <c r="D979" s="46"/>
      <c r="F979" s="101" t="str">
        <f>IFERROR(VLOOKUP($C979,'Product Master'!B:G,3,),"-")</f>
        <v>-</v>
      </c>
      <c r="G979" s="46" t="str">
        <f>IFERROR(VLOOKUP($C979,'Product Master'!B:G,4,),"-")</f>
        <v>-</v>
      </c>
      <c r="H979" s="24"/>
      <c r="I979" s="25" t="str">
        <f>IFERROR(VLOOKUP(D979,Inward!F:J,5,),"-")</f>
        <v>-</v>
      </c>
      <c r="O979" s="141" t="str">
        <f>IFERROR(VLOOKUP(Table2[[#This Row],[Lot No]],Inward!F:F,1,FALSE),"Lot Not Matching")</f>
        <v>Lot Not Matching</v>
      </c>
    </row>
    <row r="980" spans="1:15">
      <c r="A980" s="99">
        <v>979</v>
      </c>
      <c r="B980" s="100" t="str">
        <f>IFERROR(VLOOKUP(C980,'Product Master'!B:G,2,),"Enter Data in Product Master")</f>
        <v>Enter Data in Product Master</v>
      </c>
      <c r="C980" s="24"/>
      <c r="D980" s="46"/>
      <c r="F980" s="101" t="str">
        <f>IFERROR(VLOOKUP($C980,'Product Master'!B:G,3,),"-")</f>
        <v>-</v>
      </c>
      <c r="G980" s="46" t="str">
        <f>IFERROR(VLOOKUP($C980,'Product Master'!B:G,4,),"-")</f>
        <v>-</v>
      </c>
      <c r="H980" s="24"/>
      <c r="I980" s="25" t="str">
        <f>IFERROR(VLOOKUP(D980,Inward!F:J,5,),"-")</f>
        <v>-</v>
      </c>
      <c r="O980" s="141" t="str">
        <f>IFERROR(VLOOKUP(Table2[[#This Row],[Lot No]],Inward!F:F,1,FALSE),"Lot Not Matching")</f>
        <v>Lot Not Matching</v>
      </c>
    </row>
    <row r="981" spans="1:15">
      <c r="A981" s="99">
        <v>980</v>
      </c>
      <c r="B981" s="100" t="str">
        <f>IFERROR(VLOOKUP(C981,'Product Master'!B:G,2,),"Enter Data in Product Master")</f>
        <v>Enter Data in Product Master</v>
      </c>
      <c r="C981" s="24"/>
      <c r="D981" s="46"/>
      <c r="F981" s="101" t="str">
        <f>IFERROR(VLOOKUP($C981,'Product Master'!B:G,3,),"-")</f>
        <v>-</v>
      </c>
      <c r="G981" s="46" t="str">
        <f>IFERROR(VLOOKUP($C981,'Product Master'!B:G,4,),"-")</f>
        <v>-</v>
      </c>
      <c r="H981" s="24"/>
      <c r="I981" s="25" t="str">
        <f>IFERROR(VLOOKUP(D981,Inward!F:J,5,),"-")</f>
        <v>-</v>
      </c>
      <c r="O981" s="141" t="str">
        <f>IFERROR(VLOOKUP(Table2[[#This Row],[Lot No]],Inward!F:F,1,FALSE),"Lot Not Matching")</f>
        <v>Lot Not Matching</v>
      </c>
    </row>
    <row r="982" spans="1:15">
      <c r="A982" s="99">
        <v>981</v>
      </c>
      <c r="B982" s="100" t="str">
        <f>IFERROR(VLOOKUP(C982,'Product Master'!B:G,2,),"Enter Data in Product Master")</f>
        <v>Enter Data in Product Master</v>
      </c>
      <c r="C982" s="24"/>
      <c r="D982" s="46"/>
      <c r="F982" s="101" t="str">
        <f>IFERROR(VLOOKUP($C982,'Product Master'!B:G,3,),"-")</f>
        <v>-</v>
      </c>
      <c r="G982" s="46" t="str">
        <f>IFERROR(VLOOKUP($C982,'Product Master'!B:G,4,),"-")</f>
        <v>-</v>
      </c>
      <c r="H982" s="24"/>
      <c r="I982" s="25" t="str">
        <f>IFERROR(VLOOKUP(D982,Inward!F:J,5,),"-")</f>
        <v>-</v>
      </c>
      <c r="O982" s="141" t="str">
        <f>IFERROR(VLOOKUP(Table2[[#This Row],[Lot No]],Inward!F:F,1,FALSE),"Lot Not Matching")</f>
        <v>Lot Not Matching</v>
      </c>
    </row>
    <row r="983" spans="1:15">
      <c r="A983" s="99">
        <v>982</v>
      </c>
      <c r="B983" s="100" t="str">
        <f>IFERROR(VLOOKUP(C983,'Product Master'!B:G,2,),"Enter Data in Product Master")</f>
        <v>Enter Data in Product Master</v>
      </c>
      <c r="C983" s="24"/>
      <c r="D983" s="46"/>
      <c r="F983" s="101" t="str">
        <f>IFERROR(VLOOKUP($C983,'Product Master'!B:G,3,),"-")</f>
        <v>-</v>
      </c>
      <c r="G983" s="46" t="str">
        <f>IFERROR(VLOOKUP($C983,'Product Master'!B:G,4,),"-")</f>
        <v>-</v>
      </c>
      <c r="H983" s="24"/>
      <c r="I983" s="25" t="str">
        <f>IFERROR(VLOOKUP(D983,Inward!F:J,5,),"-")</f>
        <v>-</v>
      </c>
      <c r="O983" s="141" t="str">
        <f>IFERROR(VLOOKUP(Table2[[#This Row],[Lot No]],Inward!F:F,1,FALSE),"Lot Not Matching")</f>
        <v>Lot Not Matching</v>
      </c>
    </row>
    <row r="984" spans="1:15">
      <c r="A984" s="99">
        <v>983</v>
      </c>
      <c r="B984" s="100" t="str">
        <f>IFERROR(VLOOKUP(C984,'Product Master'!B:G,2,),"Enter Data in Product Master")</f>
        <v>Enter Data in Product Master</v>
      </c>
      <c r="C984" s="24"/>
      <c r="D984" s="46"/>
      <c r="F984" s="101" t="str">
        <f>IFERROR(VLOOKUP($C984,'Product Master'!B:G,3,),"-")</f>
        <v>-</v>
      </c>
      <c r="G984" s="46" t="str">
        <f>IFERROR(VLOOKUP($C984,'Product Master'!B:G,4,),"-")</f>
        <v>-</v>
      </c>
      <c r="H984" s="24"/>
      <c r="I984" s="25" t="str">
        <f>IFERROR(VLOOKUP(D984,Inward!F:J,5,),"-")</f>
        <v>-</v>
      </c>
      <c r="O984" s="141" t="str">
        <f>IFERROR(VLOOKUP(Table2[[#This Row],[Lot No]],Inward!F:F,1,FALSE),"Lot Not Matching")</f>
        <v>Lot Not Matching</v>
      </c>
    </row>
    <row r="985" spans="1:15">
      <c r="A985" s="99">
        <v>984</v>
      </c>
      <c r="B985" s="100" t="str">
        <f>IFERROR(VLOOKUP(C985,'Product Master'!B:G,2,),"Enter Data in Product Master")</f>
        <v>Enter Data in Product Master</v>
      </c>
      <c r="C985" s="24"/>
      <c r="D985" s="46"/>
      <c r="F985" s="101" t="str">
        <f>IFERROR(VLOOKUP($C985,'Product Master'!B:G,3,),"-")</f>
        <v>-</v>
      </c>
      <c r="G985" s="46" t="str">
        <f>IFERROR(VLOOKUP($C985,'Product Master'!B:G,4,),"-")</f>
        <v>-</v>
      </c>
      <c r="H985" s="24"/>
      <c r="I985" s="25" t="str">
        <f>IFERROR(VLOOKUP(D985,Inward!F:J,5,),"-")</f>
        <v>-</v>
      </c>
      <c r="O985" s="141" t="str">
        <f>IFERROR(VLOOKUP(Table2[[#This Row],[Lot No]],Inward!F:F,1,FALSE),"Lot Not Matching")</f>
        <v>Lot Not Matching</v>
      </c>
    </row>
    <row r="986" spans="1:15">
      <c r="A986" s="99">
        <v>985</v>
      </c>
      <c r="B986" s="100" t="str">
        <f>IFERROR(VLOOKUP(C986,'Product Master'!B:G,2,),"Enter Data in Product Master")</f>
        <v>Enter Data in Product Master</v>
      </c>
      <c r="C986" s="24"/>
      <c r="D986" s="46"/>
      <c r="F986" s="101" t="str">
        <f>IFERROR(VLOOKUP($C986,'Product Master'!B:G,3,),"-")</f>
        <v>-</v>
      </c>
      <c r="G986" s="46" t="str">
        <f>IFERROR(VLOOKUP($C986,'Product Master'!B:G,4,),"-")</f>
        <v>-</v>
      </c>
      <c r="H986" s="24"/>
      <c r="I986" s="25" t="str">
        <f>IFERROR(VLOOKUP(D986,Inward!F:J,5,),"-")</f>
        <v>-</v>
      </c>
      <c r="O986" s="141" t="str">
        <f>IFERROR(VLOOKUP(Table2[[#This Row],[Lot No]],Inward!F:F,1,FALSE),"Lot Not Matching")</f>
        <v>Lot Not Matching</v>
      </c>
    </row>
    <row r="987" spans="1:15">
      <c r="A987" s="99">
        <v>986</v>
      </c>
      <c r="B987" s="100" t="str">
        <f>IFERROR(VLOOKUP(C987,'Product Master'!B:G,2,),"Enter Data in Product Master")</f>
        <v>Enter Data in Product Master</v>
      </c>
      <c r="C987" s="24"/>
      <c r="D987" s="46"/>
      <c r="F987" s="101" t="str">
        <f>IFERROR(VLOOKUP($C987,'Product Master'!B:G,3,),"-")</f>
        <v>-</v>
      </c>
      <c r="G987" s="46" t="str">
        <f>IFERROR(VLOOKUP($C987,'Product Master'!B:G,4,),"-")</f>
        <v>-</v>
      </c>
      <c r="H987" s="24"/>
      <c r="I987" s="25" t="str">
        <f>IFERROR(VLOOKUP(D987,Inward!F:J,5,),"-")</f>
        <v>-</v>
      </c>
      <c r="O987" s="141" t="str">
        <f>IFERROR(VLOOKUP(Table2[[#This Row],[Lot No]],Inward!F:F,1,FALSE),"Lot Not Matching")</f>
        <v>Lot Not Matching</v>
      </c>
    </row>
    <row r="988" spans="1:15">
      <c r="A988" s="99">
        <v>987</v>
      </c>
      <c r="B988" s="100" t="str">
        <f>IFERROR(VLOOKUP(C988,'Product Master'!B:G,2,),"Enter Data in Product Master")</f>
        <v>Enter Data in Product Master</v>
      </c>
      <c r="C988" s="24"/>
      <c r="D988" s="46"/>
      <c r="F988" s="101" t="str">
        <f>IFERROR(VLOOKUP($C988,'Product Master'!B:G,3,),"-")</f>
        <v>-</v>
      </c>
      <c r="G988" s="46" t="str">
        <f>IFERROR(VLOOKUP($C988,'Product Master'!B:G,4,),"-")</f>
        <v>-</v>
      </c>
      <c r="H988" s="24"/>
      <c r="I988" s="25" t="str">
        <f>IFERROR(VLOOKUP(D988,Inward!F:J,5,),"-")</f>
        <v>-</v>
      </c>
      <c r="O988" s="141" t="str">
        <f>IFERROR(VLOOKUP(Table2[[#This Row],[Lot No]],Inward!F:F,1,FALSE),"Lot Not Matching")</f>
        <v>Lot Not Matching</v>
      </c>
    </row>
    <row r="989" spans="1:15">
      <c r="A989" s="99">
        <v>988</v>
      </c>
      <c r="B989" s="100" t="str">
        <f>IFERROR(VLOOKUP(C989,'Product Master'!B:G,2,),"Enter Data in Product Master")</f>
        <v>Enter Data in Product Master</v>
      </c>
      <c r="C989" s="24"/>
      <c r="D989" s="46"/>
      <c r="F989" s="101" t="str">
        <f>IFERROR(VLOOKUP($C989,'Product Master'!B:G,3,),"-")</f>
        <v>-</v>
      </c>
      <c r="G989" s="46" t="str">
        <f>IFERROR(VLOOKUP($C989,'Product Master'!B:G,4,),"-")</f>
        <v>-</v>
      </c>
      <c r="H989" s="24"/>
      <c r="I989" s="25" t="str">
        <f>IFERROR(VLOOKUP(D989,Inward!F:J,5,),"-")</f>
        <v>-</v>
      </c>
      <c r="O989" s="141" t="str">
        <f>IFERROR(VLOOKUP(Table2[[#This Row],[Lot No]],Inward!F:F,1,FALSE),"Lot Not Matching")</f>
        <v>Lot Not Matching</v>
      </c>
    </row>
    <row r="990" spans="1:15">
      <c r="A990" s="99">
        <v>989</v>
      </c>
      <c r="B990" s="100" t="str">
        <f>IFERROR(VLOOKUP(C990,'Product Master'!B:G,2,),"Enter Data in Product Master")</f>
        <v>Enter Data in Product Master</v>
      </c>
      <c r="C990" s="24"/>
      <c r="D990" s="46"/>
      <c r="F990" s="101" t="str">
        <f>IFERROR(VLOOKUP($C990,'Product Master'!B:G,3,),"-")</f>
        <v>-</v>
      </c>
      <c r="G990" s="46" t="str">
        <f>IFERROR(VLOOKUP($C990,'Product Master'!B:G,4,),"-")</f>
        <v>-</v>
      </c>
      <c r="H990" s="24"/>
      <c r="I990" s="25" t="str">
        <f>IFERROR(VLOOKUP(D990,Inward!F:J,5,),"-")</f>
        <v>-</v>
      </c>
      <c r="O990" s="141" t="str">
        <f>IFERROR(VLOOKUP(Table2[[#This Row],[Lot No]],Inward!F:F,1,FALSE),"Lot Not Matching")</f>
        <v>Lot Not Matching</v>
      </c>
    </row>
    <row r="991" spans="1:15">
      <c r="A991" s="99">
        <v>990</v>
      </c>
      <c r="B991" s="100" t="str">
        <f>IFERROR(VLOOKUP(C991,'Product Master'!B:G,2,),"Enter Data in Product Master")</f>
        <v>Enter Data in Product Master</v>
      </c>
      <c r="C991" s="24"/>
      <c r="D991" s="46"/>
      <c r="F991" s="101" t="str">
        <f>IFERROR(VLOOKUP($C991,'Product Master'!B:G,3,),"-")</f>
        <v>-</v>
      </c>
      <c r="G991" s="46" t="str">
        <f>IFERROR(VLOOKUP($C991,'Product Master'!B:G,4,),"-")</f>
        <v>-</v>
      </c>
      <c r="H991" s="24"/>
      <c r="I991" s="25" t="str">
        <f>IFERROR(VLOOKUP(D991,Inward!F:J,5,),"-")</f>
        <v>-</v>
      </c>
      <c r="O991" s="141" t="str">
        <f>IFERROR(VLOOKUP(Table2[[#This Row],[Lot No]],Inward!F:F,1,FALSE),"Lot Not Matching")</f>
        <v>Lot Not Matching</v>
      </c>
    </row>
    <row r="992" spans="1:15">
      <c r="A992" s="99">
        <v>991</v>
      </c>
      <c r="B992" s="100" t="str">
        <f>IFERROR(VLOOKUP(C992,'Product Master'!B:G,2,),"Enter Data in Product Master")</f>
        <v>Enter Data in Product Master</v>
      </c>
      <c r="C992" s="24"/>
      <c r="D992" s="46"/>
      <c r="F992" s="101" t="str">
        <f>IFERROR(VLOOKUP($C992,'Product Master'!B:G,3,),"-")</f>
        <v>-</v>
      </c>
      <c r="G992" s="46" t="str">
        <f>IFERROR(VLOOKUP($C992,'Product Master'!B:G,4,),"-")</f>
        <v>-</v>
      </c>
      <c r="H992" s="24"/>
      <c r="I992" s="25" t="str">
        <f>IFERROR(VLOOKUP(D992,Inward!F:J,5,),"-")</f>
        <v>-</v>
      </c>
      <c r="O992" s="141" t="str">
        <f>IFERROR(VLOOKUP(Table2[[#This Row],[Lot No]],Inward!F:F,1,FALSE),"Lot Not Matching")</f>
        <v>Lot Not Matching</v>
      </c>
    </row>
    <row r="993" spans="1:15">
      <c r="A993" s="99">
        <v>992</v>
      </c>
      <c r="B993" s="100" t="str">
        <f>IFERROR(VLOOKUP(C993,'Product Master'!B:G,2,),"Enter Data in Product Master")</f>
        <v>Enter Data in Product Master</v>
      </c>
      <c r="C993" s="24"/>
      <c r="D993" s="46"/>
      <c r="F993" s="101" t="str">
        <f>IFERROR(VLOOKUP($C993,'Product Master'!B:G,3,),"-")</f>
        <v>-</v>
      </c>
      <c r="G993" s="46" t="str">
        <f>IFERROR(VLOOKUP($C993,'Product Master'!B:G,4,),"-")</f>
        <v>-</v>
      </c>
      <c r="H993" s="24"/>
      <c r="I993" s="25" t="str">
        <f>IFERROR(VLOOKUP(D993,Inward!F:J,5,),"-")</f>
        <v>-</v>
      </c>
      <c r="O993" s="141" t="str">
        <f>IFERROR(VLOOKUP(Table2[[#This Row],[Lot No]],Inward!F:F,1,FALSE),"Lot Not Matching")</f>
        <v>Lot Not Matching</v>
      </c>
    </row>
    <row r="994" spans="1:15">
      <c r="A994" s="99">
        <v>993</v>
      </c>
      <c r="B994" s="100" t="str">
        <f>IFERROR(VLOOKUP(C994,'Product Master'!B:G,2,),"Enter Data in Product Master")</f>
        <v>Enter Data in Product Master</v>
      </c>
      <c r="C994" s="24"/>
      <c r="D994" s="46"/>
      <c r="F994" s="101" t="str">
        <f>IFERROR(VLOOKUP($C994,'Product Master'!B:G,3,),"-")</f>
        <v>-</v>
      </c>
      <c r="G994" s="46" t="str">
        <f>IFERROR(VLOOKUP($C994,'Product Master'!B:G,4,),"-")</f>
        <v>-</v>
      </c>
      <c r="H994" s="24"/>
      <c r="I994" s="25" t="str">
        <f>IFERROR(VLOOKUP(D994,Inward!F:J,5,),"-")</f>
        <v>-</v>
      </c>
      <c r="O994" s="141" t="str">
        <f>IFERROR(VLOOKUP(Table2[[#This Row],[Lot No]],Inward!F:F,1,FALSE),"Lot Not Matching")</f>
        <v>Lot Not Matching</v>
      </c>
    </row>
    <row r="995" spans="1:15">
      <c r="A995" s="99">
        <v>994</v>
      </c>
      <c r="B995" s="100" t="str">
        <f>IFERROR(VLOOKUP(C995,'Product Master'!B:G,2,),"Enter Data in Product Master")</f>
        <v>Enter Data in Product Master</v>
      </c>
      <c r="C995" s="24"/>
      <c r="D995" s="46"/>
      <c r="F995" s="101" t="str">
        <f>IFERROR(VLOOKUP($C995,'Product Master'!B:G,3,),"-")</f>
        <v>-</v>
      </c>
      <c r="G995" s="46" t="str">
        <f>IFERROR(VLOOKUP($C995,'Product Master'!B:G,4,),"-")</f>
        <v>-</v>
      </c>
      <c r="H995" s="24"/>
      <c r="I995" s="25" t="str">
        <f>IFERROR(VLOOKUP(D995,Inward!F:J,5,),"-")</f>
        <v>-</v>
      </c>
      <c r="O995" s="141" t="str">
        <f>IFERROR(VLOOKUP(Table2[[#This Row],[Lot No]],Inward!F:F,1,FALSE),"Lot Not Matching")</f>
        <v>Lot Not Matching</v>
      </c>
    </row>
    <row r="996" spans="1:15">
      <c r="A996" s="99">
        <v>995</v>
      </c>
      <c r="B996" s="100" t="str">
        <f>IFERROR(VLOOKUP(C996,'Product Master'!B:G,2,),"Enter Data in Product Master")</f>
        <v>Enter Data in Product Master</v>
      </c>
      <c r="C996" s="24"/>
      <c r="D996" s="46"/>
      <c r="F996" s="101" t="str">
        <f>IFERROR(VLOOKUP($C996,'Product Master'!B:G,3,),"-")</f>
        <v>-</v>
      </c>
      <c r="G996" s="46" t="str">
        <f>IFERROR(VLOOKUP($C996,'Product Master'!B:G,4,),"-")</f>
        <v>-</v>
      </c>
      <c r="H996" s="24"/>
      <c r="I996" s="25" t="str">
        <f>IFERROR(VLOOKUP(D996,Inward!F:J,5,),"-")</f>
        <v>-</v>
      </c>
      <c r="O996" s="141" t="str">
        <f>IFERROR(VLOOKUP(Table2[[#This Row],[Lot No]],Inward!F:F,1,FALSE),"Lot Not Matching")</f>
        <v>Lot Not Matching</v>
      </c>
    </row>
    <row r="997" spans="1:15">
      <c r="A997" s="99">
        <v>996</v>
      </c>
      <c r="B997" s="100" t="str">
        <f>IFERROR(VLOOKUP(C997,'Product Master'!B:G,2,),"Enter Data in Product Master")</f>
        <v>Enter Data in Product Master</v>
      </c>
      <c r="C997" s="24"/>
      <c r="D997" s="46"/>
      <c r="F997" s="101" t="str">
        <f>IFERROR(VLOOKUP($C997,'Product Master'!B:G,3,),"-")</f>
        <v>-</v>
      </c>
      <c r="G997" s="46" t="str">
        <f>IFERROR(VLOOKUP($C997,'Product Master'!B:G,4,),"-")</f>
        <v>-</v>
      </c>
      <c r="H997" s="24"/>
      <c r="I997" s="25" t="str">
        <f>IFERROR(VLOOKUP(D997,Inward!F:J,5,),"-")</f>
        <v>-</v>
      </c>
      <c r="O997" s="141" t="str">
        <f>IFERROR(VLOOKUP(Table2[[#This Row],[Lot No]],Inward!F:F,1,FALSE),"Lot Not Matching")</f>
        <v>Lot Not Matching</v>
      </c>
    </row>
    <row r="998" spans="1:15">
      <c r="A998" s="99">
        <v>997</v>
      </c>
      <c r="B998" s="100" t="str">
        <f>IFERROR(VLOOKUP(C998,'Product Master'!B:G,2,),"Enter Data in Product Master")</f>
        <v>Enter Data in Product Master</v>
      </c>
      <c r="C998" s="24"/>
      <c r="D998" s="46"/>
      <c r="F998" s="101" t="str">
        <f>IFERROR(VLOOKUP($C998,'Product Master'!B:G,3,),"-")</f>
        <v>-</v>
      </c>
      <c r="G998" s="46" t="str">
        <f>IFERROR(VLOOKUP($C998,'Product Master'!B:G,4,),"-")</f>
        <v>-</v>
      </c>
      <c r="H998" s="24"/>
      <c r="I998" s="25" t="str">
        <f>IFERROR(VLOOKUP(D998,Inward!F:J,5,),"-")</f>
        <v>-</v>
      </c>
      <c r="O998" s="141" t="str">
        <f>IFERROR(VLOOKUP(Table2[[#This Row],[Lot No]],Inward!F:F,1,FALSE),"Lot Not Matching")</f>
        <v>Lot Not Matching</v>
      </c>
    </row>
    <row r="999" spans="1:15">
      <c r="A999" s="99">
        <v>998</v>
      </c>
      <c r="B999" s="100" t="str">
        <f>IFERROR(VLOOKUP(C999,'Product Master'!B:G,2,),"Enter Data in Product Master")</f>
        <v>Enter Data in Product Master</v>
      </c>
      <c r="C999" s="24"/>
      <c r="D999" s="46"/>
      <c r="F999" s="101" t="str">
        <f>IFERROR(VLOOKUP($C999,'Product Master'!B:G,3,),"-")</f>
        <v>-</v>
      </c>
      <c r="G999" s="46" t="str">
        <f>IFERROR(VLOOKUP($C999,'Product Master'!B:G,4,),"-")</f>
        <v>-</v>
      </c>
      <c r="H999" s="24"/>
      <c r="I999" s="25" t="str">
        <f>IFERROR(VLOOKUP(D999,Inward!F:J,5,),"-")</f>
        <v>-</v>
      </c>
      <c r="O999" s="141" t="str">
        <f>IFERROR(VLOOKUP(Table2[[#This Row],[Lot No]],Inward!F:F,1,FALSE),"Lot Not Matching")</f>
        <v>Lot Not Matching</v>
      </c>
    </row>
    <row r="1000" spans="1:15">
      <c r="A1000" s="99">
        <v>999</v>
      </c>
      <c r="B1000" s="100" t="str">
        <f>IFERROR(VLOOKUP(C1000,'Product Master'!B:G,2,),"Enter Data in Product Master")</f>
        <v>Enter Data in Product Master</v>
      </c>
      <c r="C1000" s="24"/>
      <c r="D1000" s="46"/>
      <c r="F1000" s="101" t="str">
        <f>IFERROR(VLOOKUP($C1000,'Product Master'!B:G,3,),"-")</f>
        <v>-</v>
      </c>
      <c r="G1000" s="46" t="str">
        <f>IFERROR(VLOOKUP($C1000,'Product Master'!B:G,4,),"-")</f>
        <v>-</v>
      </c>
      <c r="H1000" s="24"/>
      <c r="I1000" s="25" t="str">
        <f>IFERROR(VLOOKUP(D1000,Inward!F:J,5,),"-")</f>
        <v>-</v>
      </c>
      <c r="O1000" s="141" t="str">
        <f>IFERROR(VLOOKUP(Table2[[#This Row],[Lot No]],Inward!F:F,1,FALSE),"Lot Not Matching")</f>
        <v>Lot Not Matching</v>
      </c>
    </row>
    <row r="1001" spans="1:15">
      <c r="A1001" s="99">
        <v>1000</v>
      </c>
      <c r="B1001" s="100" t="str">
        <f>IFERROR(VLOOKUP(C1001,'Product Master'!B:G,2,),"Enter Data in Product Master")</f>
        <v>Enter Data in Product Master</v>
      </c>
      <c r="C1001" s="24"/>
      <c r="D1001" s="46"/>
      <c r="F1001" s="101" t="str">
        <f>IFERROR(VLOOKUP($C1001,'Product Master'!B:G,3,),"-")</f>
        <v>-</v>
      </c>
      <c r="G1001" s="46" t="str">
        <f>IFERROR(VLOOKUP($C1001,'Product Master'!B:G,4,),"-")</f>
        <v>-</v>
      </c>
      <c r="H1001" s="24"/>
      <c r="I1001" s="25" t="str">
        <f>IFERROR(VLOOKUP(D1001,Inward!F:J,5,),"-")</f>
        <v>-</v>
      </c>
      <c r="O1001" s="141" t="str">
        <f>IFERROR(VLOOKUP(Table2[[#This Row],[Lot No]],Inward!F:F,1,FALSE),"Lot Not Matching")</f>
        <v>Lot Not Matching</v>
      </c>
    </row>
    <row r="1002" spans="1:15">
      <c r="A1002" s="99">
        <v>1001</v>
      </c>
      <c r="B1002" s="100" t="str">
        <f>IFERROR(VLOOKUP(C1002,'Product Master'!B:G,2,),"Enter Data in Product Master")</f>
        <v>Enter Data in Product Master</v>
      </c>
      <c r="C1002" s="24"/>
      <c r="D1002" s="46"/>
      <c r="F1002" s="101" t="str">
        <f>IFERROR(VLOOKUP($C1002,'Product Master'!B:G,3,),"-")</f>
        <v>-</v>
      </c>
      <c r="G1002" s="46" t="str">
        <f>IFERROR(VLOOKUP($C1002,'Product Master'!B:G,4,),"-")</f>
        <v>-</v>
      </c>
      <c r="H1002" s="24"/>
      <c r="I1002" s="25" t="str">
        <f>IFERROR(VLOOKUP(D1002,Inward!F:J,5,),"-")</f>
        <v>-</v>
      </c>
      <c r="O1002" s="141" t="str">
        <f>IFERROR(VLOOKUP(Table2[[#This Row],[Lot No]],Inward!F:F,1,FALSE),"Lot Not Matching")</f>
        <v>Lot Not Matching</v>
      </c>
    </row>
    <row r="1003" spans="1:15">
      <c r="A1003" s="99">
        <v>1002</v>
      </c>
      <c r="B1003" s="100" t="str">
        <f>IFERROR(VLOOKUP(C1003,'Product Master'!B:G,2,),"Enter Data in Product Master")</f>
        <v>Enter Data in Product Master</v>
      </c>
      <c r="C1003" s="24"/>
      <c r="D1003" s="46"/>
      <c r="F1003" s="101" t="str">
        <f>IFERROR(VLOOKUP($C1003,'Product Master'!B:G,3,),"-")</f>
        <v>-</v>
      </c>
      <c r="G1003" s="46" t="str">
        <f>IFERROR(VLOOKUP($C1003,'Product Master'!B:G,4,),"-")</f>
        <v>-</v>
      </c>
      <c r="H1003" s="24"/>
      <c r="I1003" s="25" t="str">
        <f>IFERROR(VLOOKUP(D1003,Inward!F:J,5,),"-")</f>
        <v>-</v>
      </c>
      <c r="O1003" s="141" t="str">
        <f>IFERROR(VLOOKUP(Table2[[#This Row],[Lot No]],Inward!F:F,1,FALSE),"Lot Not Matching")</f>
        <v>Lot Not Matching</v>
      </c>
    </row>
    <row r="1004" spans="1:15">
      <c r="A1004" s="99">
        <v>1003</v>
      </c>
      <c r="B1004" s="100" t="str">
        <f>IFERROR(VLOOKUP(C1004,'Product Master'!B:G,2,),"Enter Data in Product Master")</f>
        <v>Enter Data in Product Master</v>
      </c>
      <c r="C1004" s="24"/>
      <c r="D1004" s="46"/>
      <c r="F1004" s="101" t="str">
        <f>IFERROR(VLOOKUP($C1004,'Product Master'!B:G,3,),"-")</f>
        <v>-</v>
      </c>
      <c r="G1004" s="46" t="str">
        <f>IFERROR(VLOOKUP($C1004,'Product Master'!B:G,4,),"-")</f>
        <v>-</v>
      </c>
      <c r="H1004" s="24"/>
      <c r="I1004" s="25" t="str">
        <f>IFERROR(VLOOKUP(D1004,Inward!F:J,5,),"-")</f>
        <v>-</v>
      </c>
      <c r="O1004" s="141" t="str">
        <f>IFERROR(VLOOKUP(Table2[[#This Row],[Lot No]],Inward!F:F,1,FALSE),"Lot Not Matching")</f>
        <v>Lot Not Matching</v>
      </c>
    </row>
    <row r="1005" spans="1:15">
      <c r="A1005" s="99">
        <v>1004</v>
      </c>
      <c r="B1005" s="100" t="str">
        <f>IFERROR(VLOOKUP(C1005,'Product Master'!B:G,2,),"Enter Data in Product Master")</f>
        <v>Enter Data in Product Master</v>
      </c>
      <c r="C1005" s="24"/>
      <c r="D1005" s="46"/>
      <c r="F1005" s="101" t="str">
        <f>IFERROR(VLOOKUP($C1005,'Product Master'!B:G,3,),"-")</f>
        <v>-</v>
      </c>
      <c r="G1005" s="46" t="str">
        <f>IFERROR(VLOOKUP($C1005,'Product Master'!B:G,4,),"-")</f>
        <v>-</v>
      </c>
      <c r="H1005" s="24"/>
      <c r="I1005" s="25" t="str">
        <f>IFERROR(VLOOKUP(D1005,Inward!F:J,5,),"-")</f>
        <v>-</v>
      </c>
      <c r="O1005" s="141" t="str">
        <f>IFERROR(VLOOKUP(Table2[[#This Row],[Lot No]],Inward!F:F,1,FALSE),"Lot Not Matching")</f>
        <v>Lot Not Matching</v>
      </c>
    </row>
    <row r="1006" spans="1:15">
      <c r="A1006" s="99">
        <v>1005</v>
      </c>
      <c r="B1006" s="100" t="str">
        <f>IFERROR(VLOOKUP(C1006,'Product Master'!B:G,2,),"Enter Data in Product Master")</f>
        <v>Enter Data in Product Master</v>
      </c>
      <c r="C1006" s="24"/>
      <c r="D1006" s="46"/>
      <c r="F1006" s="101" t="str">
        <f>IFERROR(VLOOKUP($C1006,'Product Master'!B:G,3,),"-")</f>
        <v>-</v>
      </c>
      <c r="G1006" s="46" t="str">
        <f>IFERROR(VLOOKUP($C1006,'Product Master'!B:G,4,),"-")</f>
        <v>-</v>
      </c>
      <c r="H1006" s="24"/>
      <c r="I1006" s="25" t="str">
        <f>IFERROR(VLOOKUP(D1006,Inward!F:J,5,),"-")</f>
        <v>-</v>
      </c>
      <c r="O1006" s="141" t="str">
        <f>IFERROR(VLOOKUP(Table2[[#This Row],[Lot No]],Inward!F:F,1,FALSE),"Lot Not Matching")</f>
        <v>Lot Not Matching</v>
      </c>
    </row>
    <row r="1007" spans="1:15">
      <c r="A1007" s="99">
        <v>1006</v>
      </c>
      <c r="B1007" s="100" t="str">
        <f>IFERROR(VLOOKUP(C1007,'Product Master'!B:G,2,),"Enter Data in Product Master")</f>
        <v>Enter Data in Product Master</v>
      </c>
      <c r="C1007" s="24"/>
      <c r="D1007" s="46"/>
      <c r="F1007" s="101" t="str">
        <f>IFERROR(VLOOKUP($C1007,'Product Master'!B:G,3,),"-")</f>
        <v>-</v>
      </c>
      <c r="G1007" s="46" t="str">
        <f>IFERROR(VLOOKUP($C1007,'Product Master'!B:G,4,),"-")</f>
        <v>-</v>
      </c>
      <c r="H1007" s="24"/>
      <c r="I1007" s="25" t="str">
        <f>IFERROR(VLOOKUP(D1007,Inward!F:J,5,),"-")</f>
        <v>-</v>
      </c>
      <c r="O1007" s="141" t="str">
        <f>IFERROR(VLOOKUP(Table2[[#This Row],[Lot No]],Inward!F:F,1,FALSE),"Lot Not Matching")</f>
        <v>Lot Not Matching</v>
      </c>
    </row>
    <row r="1008" spans="1:15">
      <c r="A1008" s="99">
        <v>1007</v>
      </c>
      <c r="B1008" s="100" t="str">
        <f>IFERROR(VLOOKUP(C1008,'Product Master'!B:G,2,),"Enter Data in Product Master")</f>
        <v>Enter Data in Product Master</v>
      </c>
      <c r="C1008" s="24"/>
      <c r="D1008" s="46"/>
      <c r="F1008" s="101" t="str">
        <f>IFERROR(VLOOKUP($C1008,'Product Master'!B:G,3,),"-")</f>
        <v>-</v>
      </c>
      <c r="G1008" s="46" t="str">
        <f>IFERROR(VLOOKUP($C1008,'Product Master'!B:G,4,),"-")</f>
        <v>-</v>
      </c>
      <c r="H1008" s="24"/>
      <c r="I1008" s="25" t="str">
        <f>IFERROR(VLOOKUP(D1008,Inward!F:J,5,),"-")</f>
        <v>-</v>
      </c>
      <c r="O1008" s="141" t="str">
        <f>IFERROR(VLOOKUP(Table2[[#This Row],[Lot No]],Inward!F:F,1,FALSE),"Lot Not Matching")</f>
        <v>Lot Not Matching</v>
      </c>
    </row>
    <row r="1009" spans="1:15">
      <c r="A1009" s="99">
        <v>1008</v>
      </c>
      <c r="B1009" s="100" t="str">
        <f>IFERROR(VLOOKUP(C1009,'Product Master'!B:G,2,),"Enter Data in Product Master")</f>
        <v>Enter Data in Product Master</v>
      </c>
      <c r="C1009" s="24"/>
      <c r="D1009" s="46"/>
      <c r="F1009" s="101" t="str">
        <f>IFERROR(VLOOKUP($C1009,'Product Master'!B:G,3,),"-")</f>
        <v>-</v>
      </c>
      <c r="G1009" s="46" t="str">
        <f>IFERROR(VLOOKUP($C1009,'Product Master'!B:G,4,),"-")</f>
        <v>-</v>
      </c>
      <c r="H1009" s="24"/>
      <c r="I1009" s="25" t="str">
        <f>IFERROR(VLOOKUP(D1009,Inward!F:J,5,),"-")</f>
        <v>-</v>
      </c>
      <c r="O1009" s="141" t="str">
        <f>IFERROR(VLOOKUP(Table2[[#This Row],[Lot No]],Inward!F:F,1,FALSE),"Lot Not Matching")</f>
        <v>Lot Not Matching</v>
      </c>
    </row>
    <row r="1010" spans="1:15">
      <c r="A1010" s="99">
        <v>1009</v>
      </c>
      <c r="B1010" s="100" t="str">
        <f>IFERROR(VLOOKUP(C1010,'Product Master'!B:G,2,),"Enter Data in Product Master")</f>
        <v>Enter Data in Product Master</v>
      </c>
      <c r="C1010" s="24"/>
      <c r="D1010" s="46"/>
      <c r="F1010" s="101" t="str">
        <f>IFERROR(VLOOKUP($C1010,'Product Master'!B:G,3,),"-")</f>
        <v>-</v>
      </c>
      <c r="G1010" s="46" t="str">
        <f>IFERROR(VLOOKUP($C1010,'Product Master'!B:G,4,),"-")</f>
        <v>-</v>
      </c>
      <c r="H1010" s="24"/>
      <c r="I1010" s="25" t="str">
        <f>IFERROR(VLOOKUP(D1010,Inward!F:J,5,),"-")</f>
        <v>-</v>
      </c>
      <c r="O1010" s="141" t="str">
        <f>IFERROR(VLOOKUP(Table2[[#This Row],[Lot No]],Inward!F:F,1,FALSE),"Lot Not Matching")</f>
        <v>Lot Not Matching</v>
      </c>
    </row>
    <row r="1011" spans="1:15">
      <c r="A1011" s="99">
        <v>1010</v>
      </c>
      <c r="B1011" s="100" t="str">
        <f>IFERROR(VLOOKUP(C1011,'Product Master'!B:G,2,),"Enter Data in Product Master")</f>
        <v>Enter Data in Product Master</v>
      </c>
      <c r="C1011" s="24"/>
      <c r="D1011" s="46"/>
      <c r="F1011" s="101" t="str">
        <f>IFERROR(VLOOKUP($C1011,'Product Master'!B:G,3,),"-")</f>
        <v>-</v>
      </c>
      <c r="G1011" s="46" t="str">
        <f>IFERROR(VLOOKUP($C1011,'Product Master'!B:G,4,),"-")</f>
        <v>-</v>
      </c>
      <c r="H1011" s="24"/>
      <c r="I1011" s="25" t="str">
        <f>IFERROR(VLOOKUP(D1011,Inward!F:J,5,),"-")</f>
        <v>-</v>
      </c>
      <c r="O1011" s="141" t="str">
        <f>IFERROR(VLOOKUP(Table2[[#This Row],[Lot No]],Inward!F:F,1,FALSE),"Lot Not Matching")</f>
        <v>Lot Not Matching</v>
      </c>
    </row>
    <row r="1012" spans="1:15">
      <c r="A1012" s="99">
        <v>1011</v>
      </c>
      <c r="B1012" s="100" t="str">
        <f>IFERROR(VLOOKUP(C1012,'Product Master'!B:G,2,),"Enter Data in Product Master")</f>
        <v>Enter Data in Product Master</v>
      </c>
      <c r="C1012" s="24"/>
      <c r="D1012" s="46"/>
      <c r="F1012" s="101" t="str">
        <f>IFERROR(VLOOKUP($C1012,'Product Master'!B:G,3,),"-")</f>
        <v>-</v>
      </c>
      <c r="G1012" s="46" t="str">
        <f>IFERROR(VLOOKUP($C1012,'Product Master'!B:G,4,),"-")</f>
        <v>-</v>
      </c>
      <c r="H1012" s="24"/>
      <c r="I1012" s="25" t="str">
        <f>IFERROR(VLOOKUP(D1012,Inward!F:J,5,),"-")</f>
        <v>-</v>
      </c>
      <c r="O1012" s="141" t="str">
        <f>IFERROR(VLOOKUP(Table2[[#This Row],[Lot No]],Inward!F:F,1,FALSE),"Lot Not Matching")</f>
        <v>Lot Not Matching</v>
      </c>
    </row>
    <row r="1013" spans="1:15">
      <c r="A1013" s="99">
        <v>1012</v>
      </c>
      <c r="B1013" s="100" t="str">
        <f>IFERROR(VLOOKUP(C1013,'Product Master'!B:G,2,),"Enter Data in Product Master")</f>
        <v>Enter Data in Product Master</v>
      </c>
      <c r="C1013" s="24"/>
      <c r="D1013" s="46"/>
      <c r="F1013" s="101" t="str">
        <f>IFERROR(VLOOKUP($C1013,'Product Master'!B:G,3,),"-")</f>
        <v>-</v>
      </c>
      <c r="G1013" s="46" t="str">
        <f>IFERROR(VLOOKUP($C1013,'Product Master'!B:G,4,),"-")</f>
        <v>-</v>
      </c>
      <c r="H1013" s="24"/>
      <c r="I1013" s="25" t="str">
        <f>IFERROR(VLOOKUP(D1013,Inward!F:J,5,),"-")</f>
        <v>-</v>
      </c>
      <c r="O1013" s="141" t="str">
        <f>IFERROR(VLOOKUP(Table2[[#This Row],[Lot No]],Inward!F:F,1,FALSE),"Lot Not Matching")</f>
        <v>Lot Not Matching</v>
      </c>
    </row>
    <row r="1014" spans="1:15">
      <c r="A1014" s="99">
        <v>1013</v>
      </c>
      <c r="B1014" s="100" t="str">
        <f>IFERROR(VLOOKUP(C1014,'Product Master'!B:G,2,),"Enter Data in Product Master")</f>
        <v>Enter Data in Product Master</v>
      </c>
      <c r="C1014" s="24"/>
      <c r="D1014" s="46"/>
      <c r="F1014" s="101" t="str">
        <f>IFERROR(VLOOKUP($C1014,'Product Master'!B:G,3,),"-")</f>
        <v>-</v>
      </c>
      <c r="G1014" s="46" t="str">
        <f>IFERROR(VLOOKUP($C1014,'Product Master'!B:G,4,),"-")</f>
        <v>-</v>
      </c>
      <c r="H1014" s="24"/>
      <c r="I1014" s="25" t="str">
        <f>IFERROR(VLOOKUP(D1014,Inward!F:J,5,),"-")</f>
        <v>-</v>
      </c>
      <c r="O1014" s="141" t="str">
        <f>IFERROR(VLOOKUP(Table2[[#This Row],[Lot No]],Inward!F:F,1,FALSE),"Lot Not Matching")</f>
        <v>Lot Not Matching</v>
      </c>
    </row>
    <row r="1015" spans="1:15">
      <c r="A1015" s="99">
        <v>1014</v>
      </c>
      <c r="B1015" s="100" t="str">
        <f>IFERROR(VLOOKUP(C1015,'Product Master'!B:G,2,),"Enter Data in Product Master")</f>
        <v>Enter Data in Product Master</v>
      </c>
      <c r="C1015" s="24"/>
      <c r="D1015" s="46"/>
      <c r="F1015" s="101" t="str">
        <f>IFERROR(VLOOKUP($C1015,'Product Master'!B:G,3,),"-")</f>
        <v>-</v>
      </c>
      <c r="G1015" s="46" t="str">
        <f>IFERROR(VLOOKUP($C1015,'Product Master'!B:G,4,),"-")</f>
        <v>-</v>
      </c>
      <c r="H1015" s="24"/>
      <c r="I1015" s="25" t="str">
        <f>IFERROR(VLOOKUP(D1015,Inward!F:J,5,),"-")</f>
        <v>-</v>
      </c>
      <c r="O1015" s="141" t="str">
        <f>IFERROR(VLOOKUP(Table2[[#This Row],[Lot No]],Inward!F:F,1,FALSE),"Lot Not Matching")</f>
        <v>Lot Not Matching</v>
      </c>
    </row>
    <row r="1016" spans="1:15">
      <c r="A1016" s="99">
        <v>1015</v>
      </c>
      <c r="B1016" s="100" t="str">
        <f>IFERROR(VLOOKUP(C1016,'Product Master'!B:G,2,),"Enter Data in Product Master")</f>
        <v>Enter Data in Product Master</v>
      </c>
      <c r="C1016" s="24"/>
      <c r="D1016" s="46"/>
      <c r="F1016" s="101" t="str">
        <f>IFERROR(VLOOKUP($C1016,'Product Master'!B:G,3,),"-")</f>
        <v>-</v>
      </c>
      <c r="G1016" s="46" t="str">
        <f>IFERROR(VLOOKUP($C1016,'Product Master'!B:G,4,),"-")</f>
        <v>-</v>
      </c>
      <c r="H1016" s="24"/>
      <c r="I1016" s="25" t="str">
        <f>IFERROR(VLOOKUP(D1016,Inward!F:J,5,),"-")</f>
        <v>-</v>
      </c>
      <c r="O1016" s="141" t="str">
        <f>IFERROR(VLOOKUP(Table2[[#This Row],[Lot No]],Inward!F:F,1,FALSE),"Lot Not Matching")</f>
        <v>Lot Not Matching</v>
      </c>
    </row>
    <row r="1017" spans="1:15">
      <c r="A1017" s="99">
        <v>1016</v>
      </c>
      <c r="B1017" s="100" t="str">
        <f>IFERROR(VLOOKUP(C1017,'Product Master'!B:G,2,),"Enter Data in Product Master")</f>
        <v>Enter Data in Product Master</v>
      </c>
      <c r="C1017" s="24"/>
      <c r="D1017" s="46"/>
      <c r="F1017" s="101" t="str">
        <f>IFERROR(VLOOKUP($C1017,'Product Master'!B:G,3,),"-")</f>
        <v>-</v>
      </c>
      <c r="G1017" s="46" t="str">
        <f>IFERROR(VLOOKUP($C1017,'Product Master'!B:G,4,),"-")</f>
        <v>-</v>
      </c>
      <c r="H1017" s="24"/>
      <c r="I1017" s="25" t="str">
        <f>IFERROR(VLOOKUP(D1017,Inward!F:J,5,),"-")</f>
        <v>-</v>
      </c>
      <c r="O1017" s="141" t="str">
        <f>IFERROR(VLOOKUP(Table2[[#This Row],[Lot No]],Inward!F:F,1,FALSE),"Lot Not Matching")</f>
        <v>Lot Not Matching</v>
      </c>
    </row>
    <row r="1018" spans="1:15">
      <c r="A1018" s="99">
        <v>1017</v>
      </c>
      <c r="B1018" s="100" t="str">
        <f>IFERROR(VLOOKUP(C1018,'Product Master'!B:G,2,),"Enter Data in Product Master")</f>
        <v>Enter Data in Product Master</v>
      </c>
      <c r="C1018" s="24"/>
      <c r="D1018" s="46"/>
      <c r="F1018" s="101" t="str">
        <f>IFERROR(VLOOKUP($C1018,'Product Master'!B:G,3,),"-")</f>
        <v>-</v>
      </c>
      <c r="G1018" s="46" t="str">
        <f>IFERROR(VLOOKUP($C1018,'Product Master'!B:G,4,),"-")</f>
        <v>-</v>
      </c>
      <c r="H1018" s="24"/>
      <c r="I1018" s="25" t="str">
        <f>IFERROR(VLOOKUP(D1018,Inward!F:J,5,),"-")</f>
        <v>-</v>
      </c>
      <c r="O1018" s="141" t="str">
        <f>IFERROR(VLOOKUP(Table2[[#This Row],[Lot No]],Inward!F:F,1,FALSE),"Lot Not Matching")</f>
        <v>Lot Not Matching</v>
      </c>
    </row>
    <row r="1019" spans="1:15">
      <c r="A1019" s="99">
        <v>1018</v>
      </c>
      <c r="B1019" s="100" t="str">
        <f>IFERROR(VLOOKUP(C1019,'Product Master'!B:G,2,),"Enter Data in Product Master")</f>
        <v>Enter Data in Product Master</v>
      </c>
      <c r="C1019" s="24"/>
      <c r="D1019" s="46"/>
      <c r="F1019" s="101" t="str">
        <f>IFERROR(VLOOKUP($C1019,'Product Master'!B:G,3,),"-")</f>
        <v>-</v>
      </c>
      <c r="G1019" s="46" t="str">
        <f>IFERROR(VLOOKUP($C1019,'Product Master'!B:G,4,),"-")</f>
        <v>-</v>
      </c>
      <c r="H1019" s="24"/>
      <c r="I1019" s="25" t="str">
        <f>IFERROR(VLOOKUP(D1019,Inward!F:J,5,),"-")</f>
        <v>-</v>
      </c>
      <c r="O1019" s="141" t="str">
        <f>IFERROR(VLOOKUP(Table2[[#This Row],[Lot No]],Inward!F:F,1,FALSE),"Lot Not Matching")</f>
        <v>Lot Not Matching</v>
      </c>
    </row>
    <row r="1020" spans="1:15">
      <c r="A1020" s="99">
        <v>1019</v>
      </c>
      <c r="B1020" s="100" t="str">
        <f>IFERROR(VLOOKUP(C1020,'Product Master'!B:G,2,),"Enter Data in Product Master")</f>
        <v>Enter Data in Product Master</v>
      </c>
      <c r="C1020" s="24"/>
      <c r="D1020" s="46"/>
      <c r="F1020" s="101" t="str">
        <f>IFERROR(VLOOKUP($C1020,'Product Master'!B:G,3,),"-")</f>
        <v>-</v>
      </c>
      <c r="G1020" s="46" t="str">
        <f>IFERROR(VLOOKUP($C1020,'Product Master'!B:G,4,),"-")</f>
        <v>-</v>
      </c>
      <c r="H1020" s="24"/>
      <c r="I1020" s="25" t="str">
        <f>IFERROR(VLOOKUP(D1020,Inward!F:J,5,),"-")</f>
        <v>-</v>
      </c>
      <c r="O1020" s="141" t="str">
        <f>IFERROR(VLOOKUP(Table2[[#This Row],[Lot No]],Inward!F:F,1,FALSE),"Lot Not Matching")</f>
        <v>Lot Not Matching</v>
      </c>
    </row>
    <row r="1021" spans="1:15">
      <c r="A1021" s="99">
        <v>1020</v>
      </c>
      <c r="B1021" s="100" t="str">
        <f>IFERROR(VLOOKUP(C1021,'Product Master'!B:G,2,),"Enter Data in Product Master")</f>
        <v>Enter Data in Product Master</v>
      </c>
      <c r="C1021" s="24"/>
      <c r="D1021" s="46"/>
      <c r="F1021" s="101" t="str">
        <f>IFERROR(VLOOKUP($C1021,'Product Master'!B:G,3,),"-")</f>
        <v>-</v>
      </c>
      <c r="G1021" s="46" t="str">
        <f>IFERROR(VLOOKUP($C1021,'Product Master'!B:G,4,),"-")</f>
        <v>-</v>
      </c>
      <c r="H1021" s="24"/>
      <c r="I1021" s="25" t="str">
        <f>IFERROR(VLOOKUP(D1021,Inward!F:J,5,),"-")</f>
        <v>-</v>
      </c>
      <c r="O1021" s="141" t="str">
        <f>IFERROR(VLOOKUP(Table2[[#This Row],[Lot No]],Inward!F:F,1,FALSE),"Lot Not Matching")</f>
        <v>Lot Not Matching</v>
      </c>
    </row>
    <row r="1022" spans="1:15">
      <c r="A1022" s="99">
        <v>1021</v>
      </c>
      <c r="B1022" s="100" t="str">
        <f>IFERROR(VLOOKUP(C1022,'Product Master'!B:G,2,),"Enter Data in Product Master")</f>
        <v>Enter Data in Product Master</v>
      </c>
      <c r="C1022" s="24"/>
      <c r="D1022" s="46"/>
      <c r="F1022" s="101" t="str">
        <f>IFERROR(VLOOKUP($C1022,'Product Master'!B:G,3,),"-")</f>
        <v>-</v>
      </c>
      <c r="G1022" s="46" t="str">
        <f>IFERROR(VLOOKUP($C1022,'Product Master'!B:G,4,),"-")</f>
        <v>-</v>
      </c>
      <c r="H1022" s="24"/>
      <c r="I1022" s="25" t="str">
        <f>IFERROR(VLOOKUP(D1022,Inward!F:J,5,),"-")</f>
        <v>-</v>
      </c>
      <c r="O1022" s="141" t="str">
        <f>IFERROR(VLOOKUP(Table2[[#This Row],[Lot No]],Inward!F:F,1,FALSE),"Lot Not Matching")</f>
        <v>Lot Not Matching</v>
      </c>
    </row>
    <row r="1023" spans="1:15">
      <c r="A1023" s="99">
        <v>1022</v>
      </c>
      <c r="B1023" s="100" t="str">
        <f>IFERROR(VLOOKUP(C1023,'Product Master'!B:G,2,),"Enter Data in Product Master")</f>
        <v>Enter Data in Product Master</v>
      </c>
      <c r="C1023" s="24"/>
      <c r="D1023" s="46"/>
      <c r="F1023" s="101" t="str">
        <f>IFERROR(VLOOKUP($C1023,'Product Master'!B:G,3,),"-")</f>
        <v>-</v>
      </c>
      <c r="G1023" s="46" t="str">
        <f>IFERROR(VLOOKUP($C1023,'Product Master'!B:G,4,),"-")</f>
        <v>-</v>
      </c>
      <c r="H1023" s="24"/>
      <c r="I1023" s="25" t="str">
        <f>IFERROR(VLOOKUP(D1023,Inward!F:J,5,),"-")</f>
        <v>-</v>
      </c>
      <c r="O1023" s="141" t="str">
        <f>IFERROR(VLOOKUP(Table2[[#This Row],[Lot No]],Inward!F:F,1,FALSE),"Lot Not Matching")</f>
        <v>Lot Not Matching</v>
      </c>
    </row>
    <row r="1024" spans="1:15">
      <c r="A1024" s="99">
        <v>1023</v>
      </c>
      <c r="B1024" s="100" t="str">
        <f>IFERROR(VLOOKUP(C1024,'Product Master'!B:G,2,),"Enter Data in Product Master")</f>
        <v>Enter Data in Product Master</v>
      </c>
      <c r="C1024" s="24"/>
      <c r="D1024" s="46"/>
      <c r="F1024" s="101" t="str">
        <f>IFERROR(VLOOKUP($C1024,'Product Master'!B:G,3,),"-")</f>
        <v>-</v>
      </c>
      <c r="G1024" s="46" t="str">
        <f>IFERROR(VLOOKUP($C1024,'Product Master'!B:G,4,),"-")</f>
        <v>-</v>
      </c>
      <c r="H1024" s="24"/>
      <c r="I1024" s="25" t="str">
        <f>IFERROR(VLOOKUP(D1024,Inward!F:J,5,),"-")</f>
        <v>-</v>
      </c>
      <c r="O1024" s="141" t="str">
        <f>IFERROR(VLOOKUP(Table2[[#This Row],[Lot No]],Inward!F:F,1,FALSE),"Lot Not Matching")</f>
        <v>Lot Not Matching</v>
      </c>
    </row>
    <row r="1025" spans="1:15">
      <c r="A1025" s="99">
        <v>1024</v>
      </c>
      <c r="B1025" s="100" t="str">
        <f>IFERROR(VLOOKUP(C1025,'Product Master'!B:G,2,),"Enter Data in Product Master")</f>
        <v>Enter Data in Product Master</v>
      </c>
      <c r="C1025" s="24"/>
      <c r="D1025" s="46"/>
      <c r="F1025" s="101" t="str">
        <f>IFERROR(VLOOKUP($C1025,'Product Master'!B:G,3,),"-")</f>
        <v>-</v>
      </c>
      <c r="G1025" s="46" t="str">
        <f>IFERROR(VLOOKUP($C1025,'Product Master'!B:G,4,),"-")</f>
        <v>-</v>
      </c>
      <c r="H1025" s="24"/>
      <c r="I1025" s="25" t="str">
        <f>IFERROR(VLOOKUP(D1025,Inward!F:J,5,),"-")</f>
        <v>-</v>
      </c>
      <c r="O1025" s="141" t="str">
        <f>IFERROR(VLOOKUP(Table2[[#This Row],[Lot No]],Inward!F:F,1,FALSE),"Lot Not Matching")</f>
        <v>Lot Not Matching</v>
      </c>
    </row>
    <row r="1026" spans="1:15">
      <c r="A1026" s="99">
        <v>1025</v>
      </c>
      <c r="B1026" s="100" t="str">
        <f>IFERROR(VLOOKUP(C1026,'Product Master'!B:G,2,),"Enter Data in Product Master")</f>
        <v>Enter Data in Product Master</v>
      </c>
      <c r="C1026" s="24"/>
      <c r="D1026" s="46"/>
      <c r="F1026" s="101" t="str">
        <f>IFERROR(VLOOKUP($C1026,'Product Master'!B:G,3,),"-")</f>
        <v>-</v>
      </c>
      <c r="G1026" s="46" t="str">
        <f>IFERROR(VLOOKUP($C1026,'Product Master'!B:G,4,),"-")</f>
        <v>-</v>
      </c>
      <c r="H1026" s="24"/>
      <c r="I1026" s="25" t="str">
        <f>IFERROR(VLOOKUP(D1026,Inward!F:J,5,),"-")</f>
        <v>-</v>
      </c>
      <c r="O1026" s="141" t="str">
        <f>IFERROR(VLOOKUP(Table2[[#This Row],[Lot No]],Inward!F:F,1,FALSE),"Lot Not Matching")</f>
        <v>Lot Not Matching</v>
      </c>
    </row>
    <row r="1027" spans="1:15">
      <c r="A1027" s="99">
        <v>1026</v>
      </c>
      <c r="B1027" s="100" t="str">
        <f>IFERROR(VLOOKUP(C1027,'Product Master'!B:G,2,),"Enter Data in Product Master")</f>
        <v>Enter Data in Product Master</v>
      </c>
      <c r="C1027" s="24"/>
      <c r="D1027" s="46"/>
      <c r="F1027" s="101" t="str">
        <f>IFERROR(VLOOKUP($C1027,'Product Master'!B:G,3,),"-")</f>
        <v>-</v>
      </c>
      <c r="G1027" s="46" t="str">
        <f>IFERROR(VLOOKUP($C1027,'Product Master'!B:G,4,),"-")</f>
        <v>-</v>
      </c>
      <c r="H1027" s="24"/>
      <c r="I1027" s="25" t="str">
        <f>IFERROR(VLOOKUP(D1027,Inward!F:J,5,),"-")</f>
        <v>-</v>
      </c>
      <c r="O1027" s="141" t="str">
        <f>IFERROR(VLOOKUP(Table2[[#This Row],[Lot No]],Inward!F:F,1,FALSE),"Lot Not Matching")</f>
        <v>Lot Not Matching</v>
      </c>
    </row>
    <row r="1028" spans="1:15">
      <c r="A1028" s="99">
        <v>1027</v>
      </c>
      <c r="B1028" s="100" t="str">
        <f>IFERROR(VLOOKUP(C1028,'Product Master'!B:G,2,),"Enter Data in Product Master")</f>
        <v>Enter Data in Product Master</v>
      </c>
      <c r="C1028" s="24"/>
      <c r="D1028" s="46"/>
      <c r="F1028" s="101" t="str">
        <f>IFERROR(VLOOKUP($C1028,'Product Master'!B:G,3,),"-")</f>
        <v>-</v>
      </c>
      <c r="G1028" s="46" t="str">
        <f>IFERROR(VLOOKUP($C1028,'Product Master'!B:G,4,),"-")</f>
        <v>-</v>
      </c>
      <c r="H1028" s="24"/>
      <c r="I1028" s="25" t="str">
        <f>IFERROR(VLOOKUP(D1028,Inward!F:J,5,),"-")</f>
        <v>-</v>
      </c>
      <c r="O1028" s="141" t="str">
        <f>IFERROR(VLOOKUP(Table2[[#This Row],[Lot No]],Inward!F:F,1,FALSE),"Lot Not Matching")</f>
        <v>Lot Not Matching</v>
      </c>
    </row>
    <row r="1029" spans="1:15">
      <c r="A1029" s="99">
        <v>1028</v>
      </c>
      <c r="B1029" s="100" t="str">
        <f>IFERROR(VLOOKUP(C1029,'Product Master'!B:G,2,),"Enter Data in Product Master")</f>
        <v>Enter Data in Product Master</v>
      </c>
      <c r="C1029" s="24"/>
      <c r="D1029" s="46"/>
      <c r="F1029" s="101" t="str">
        <f>IFERROR(VLOOKUP($C1029,'Product Master'!B:G,3,),"-")</f>
        <v>-</v>
      </c>
      <c r="G1029" s="46" t="str">
        <f>IFERROR(VLOOKUP($C1029,'Product Master'!B:G,4,),"-")</f>
        <v>-</v>
      </c>
      <c r="H1029" s="24"/>
      <c r="I1029" s="25" t="str">
        <f>IFERROR(VLOOKUP(D1029,Inward!F:J,5,),"-")</f>
        <v>-</v>
      </c>
      <c r="O1029" s="141" t="str">
        <f>IFERROR(VLOOKUP(Table2[[#This Row],[Lot No]],Inward!F:F,1,FALSE),"Lot Not Matching")</f>
        <v>Lot Not Matching</v>
      </c>
    </row>
    <row r="1030" spans="1:15">
      <c r="A1030" s="99">
        <v>1029</v>
      </c>
      <c r="B1030" s="100" t="str">
        <f>IFERROR(VLOOKUP(C1030,'Product Master'!B:G,2,),"Enter Data in Product Master")</f>
        <v>Enter Data in Product Master</v>
      </c>
      <c r="C1030" s="24"/>
      <c r="D1030" s="46"/>
      <c r="F1030" s="101" t="str">
        <f>IFERROR(VLOOKUP($C1030,'Product Master'!B:G,3,),"-")</f>
        <v>-</v>
      </c>
      <c r="G1030" s="46" t="str">
        <f>IFERROR(VLOOKUP($C1030,'Product Master'!B:G,4,),"-")</f>
        <v>-</v>
      </c>
      <c r="H1030" s="24"/>
      <c r="I1030" s="25" t="str">
        <f>IFERROR(VLOOKUP(D1030,Inward!F:J,5,),"-")</f>
        <v>-</v>
      </c>
      <c r="O1030" s="141" t="str">
        <f>IFERROR(VLOOKUP(Table2[[#This Row],[Lot No]],Inward!F:F,1,FALSE),"Lot Not Matching")</f>
        <v>Lot Not Matching</v>
      </c>
    </row>
    <row r="1031" spans="1:15">
      <c r="A1031" s="99">
        <v>1030</v>
      </c>
      <c r="B1031" s="100" t="str">
        <f>IFERROR(VLOOKUP(C1031,'Product Master'!B:G,2,),"Enter Data in Product Master")</f>
        <v>Enter Data in Product Master</v>
      </c>
      <c r="C1031" s="24"/>
      <c r="D1031" s="46"/>
      <c r="F1031" s="101" t="str">
        <f>IFERROR(VLOOKUP($C1031,'Product Master'!B:G,3,),"-")</f>
        <v>-</v>
      </c>
      <c r="G1031" s="46" t="str">
        <f>IFERROR(VLOOKUP($C1031,'Product Master'!B:G,4,),"-")</f>
        <v>-</v>
      </c>
      <c r="H1031" s="24"/>
      <c r="I1031" s="25" t="str">
        <f>IFERROR(VLOOKUP(D1031,Inward!F:J,5,),"-")</f>
        <v>-</v>
      </c>
      <c r="O1031" s="141" t="str">
        <f>IFERROR(VLOOKUP(Table2[[#This Row],[Lot No]],Inward!F:F,1,FALSE),"Lot Not Matching")</f>
        <v>Lot Not Matching</v>
      </c>
    </row>
    <row r="1032" spans="1:15">
      <c r="A1032" s="99">
        <v>1031</v>
      </c>
      <c r="B1032" s="100" t="str">
        <f>IFERROR(VLOOKUP(C1032,'Product Master'!B:G,2,),"Enter Data in Product Master")</f>
        <v>Enter Data in Product Master</v>
      </c>
      <c r="C1032" s="24"/>
      <c r="D1032" s="46"/>
      <c r="F1032" s="101" t="str">
        <f>IFERROR(VLOOKUP($C1032,'Product Master'!B:G,3,),"-")</f>
        <v>-</v>
      </c>
      <c r="G1032" s="46" t="str">
        <f>IFERROR(VLOOKUP($C1032,'Product Master'!B:G,4,),"-")</f>
        <v>-</v>
      </c>
      <c r="H1032" s="24"/>
      <c r="I1032" s="25" t="str">
        <f>IFERROR(VLOOKUP(D1032,Inward!F:J,5,),"-")</f>
        <v>-</v>
      </c>
      <c r="O1032" s="141" t="str">
        <f>IFERROR(VLOOKUP(Table2[[#This Row],[Lot No]],Inward!F:F,1,FALSE),"Lot Not Matching")</f>
        <v>Lot Not Matching</v>
      </c>
    </row>
    <row r="1033" spans="1:15">
      <c r="A1033" s="99">
        <v>1032</v>
      </c>
      <c r="B1033" s="100" t="str">
        <f>IFERROR(VLOOKUP(C1033,'Product Master'!B:G,2,),"Enter Data in Product Master")</f>
        <v>Enter Data in Product Master</v>
      </c>
      <c r="C1033" s="24"/>
      <c r="D1033" s="46"/>
      <c r="F1033" s="101" t="str">
        <f>IFERROR(VLOOKUP($C1033,'Product Master'!B:G,3,),"-")</f>
        <v>-</v>
      </c>
      <c r="G1033" s="46" t="str">
        <f>IFERROR(VLOOKUP($C1033,'Product Master'!B:G,4,),"-")</f>
        <v>-</v>
      </c>
      <c r="H1033" s="24"/>
      <c r="I1033" s="25" t="str">
        <f>IFERROR(VLOOKUP(D1033,Inward!F:J,5,),"-")</f>
        <v>-</v>
      </c>
      <c r="O1033" s="141" t="str">
        <f>IFERROR(VLOOKUP(Table2[[#This Row],[Lot No]],Inward!F:F,1,FALSE),"Lot Not Matching")</f>
        <v>Lot Not Matching</v>
      </c>
    </row>
    <row r="1034" spans="1:15">
      <c r="A1034" s="99">
        <v>1033</v>
      </c>
      <c r="B1034" s="100" t="str">
        <f>IFERROR(VLOOKUP(C1034,'Product Master'!B:G,2,),"Enter Data in Product Master")</f>
        <v>Enter Data in Product Master</v>
      </c>
      <c r="C1034" s="24"/>
      <c r="D1034" s="46"/>
      <c r="F1034" s="101" t="str">
        <f>IFERROR(VLOOKUP($C1034,'Product Master'!B:G,3,),"-")</f>
        <v>-</v>
      </c>
      <c r="G1034" s="46" t="str">
        <f>IFERROR(VLOOKUP($C1034,'Product Master'!B:G,4,),"-")</f>
        <v>-</v>
      </c>
      <c r="H1034" s="24"/>
      <c r="I1034" s="25" t="str">
        <f>IFERROR(VLOOKUP(D1034,Inward!F:J,5,),"-")</f>
        <v>-</v>
      </c>
      <c r="O1034" s="141" t="str">
        <f>IFERROR(VLOOKUP(Table2[[#This Row],[Lot No]],Inward!F:F,1,FALSE),"Lot Not Matching")</f>
        <v>Lot Not Matching</v>
      </c>
    </row>
    <row r="1035" spans="1:15">
      <c r="A1035" s="99">
        <v>1034</v>
      </c>
      <c r="B1035" s="100" t="str">
        <f>IFERROR(VLOOKUP(C1035,'Product Master'!B:G,2,),"Enter Data in Product Master")</f>
        <v>Enter Data in Product Master</v>
      </c>
      <c r="C1035" s="24"/>
      <c r="D1035" s="46"/>
      <c r="F1035" s="101" t="str">
        <f>IFERROR(VLOOKUP($C1035,'Product Master'!B:G,3,),"-")</f>
        <v>-</v>
      </c>
      <c r="G1035" s="46" t="str">
        <f>IFERROR(VLOOKUP($C1035,'Product Master'!B:G,4,),"-")</f>
        <v>-</v>
      </c>
      <c r="H1035" s="24"/>
      <c r="I1035" s="25" t="str">
        <f>IFERROR(VLOOKUP(D1035,Inward!F:J,5,),"-")</f>
        <v>-</v>
      </c>
      <c r="O1035" s="141" t="str">
        <f>IFERROR(VLOOKUP(Table2[[#This Row],[Lot No]],Inward!F:F,1,FALSE),"Lot Not Matching")</f>
        <v>Lot Not Matching</v>
      </c>
    </row>
    <row r="1036" spans="1:15">
      <c r="A1036" s="99">
        <v>1035</v>
      </c>
      <c r="B1036" s="100" t="str">
        <f>IFERROR(VLOOKUP(C1036,'Product Master'!B:G,2,),"Enter Data in Product Master")</f>
        <v>Enter Data in Product Master</v>
      </c>
      <c r="C1036" s="24"/>
      <c r="D1036" s="46"/>
      <c r="F1036" s="101" t="str">
        <f>IFERROR(VLOOKUP($C1036,'Product Master'!B:G,3,),"-")</f>
        <v>-</v>
      </c>
      <c r="G1036" s="46" t="str">
        <f>IFERROR(VLOOKUP($C1036,'Product Master'!B:G,4,),"-")</f>
        <v>-</v>
      </c>
      <c r="H1036" s="24"/>
      <c r="I1036" s="25" t="str">
        <f>IFERROR(VLOOKUP(D1036,Inward!F:J,5,),"-")</f>
        <v>-</v>
      </c>
      <c r="O1036" s="141" t="str">
        <f>IFERROR(VLOOKUP(Table2[[#This Row],[Lot No]],Inward!F:F,1,FALSE),"Lot Not Matching")</f>
        <v>Lot Not Matching</v>
      </c>
    </row>
    <row r="1037" spans="1:15">
      <c r="A1037" s="99">
        <v>1036</v>
      </c>
      <c r="B1037" s="100" t="str">
        <f>IFERROR(VLOOKUP(C1037,'Product Master'!B:G,2,),"Enter Data in Product Master")</f>
        <v>Enter Data in Product Master</v>
      </c>
      <c r="C1037" s="24"/>
      <c r="D1037" s="46"/>
      <c r="F1037" s="101" t="str">
        <f>IFERROR(VLOOKUP($C1037,'Product Master'!B:G,3,),"-")</f>
        <v>-</v>
      </c>
      <c r="G1037" s="46" t="str">
        <f>IFERROR(VLOOKUP($C1037,'Product Master'!B:G,4,),"-")</f>
        <v>-</v>
      </c>
      <c r="H1037" s="24"/>
      <c r="I1037" s="25" t="str">
        <f>IFERROR(VLOOKUP(D1037,Inward!F:J,5,),"-")</f>
        <v>-</v>
      </c>
      <c r="O1037" s="141" t="str">
        <f>IFERROR(VLOOKUP(Table2[[#This Row],[Lot No]],Inward!F:F,1,FALSE),"Lot Not Matching")</f>
        <v>Lot Not Matching</v>
      </c>
    </row>
    <row r="1038" spans="1:15">
      <c r="A1038" s="99">
        <v>1037</v>
      </c>
      <c r="B1038" s="100" t="str">
        <f>IFERROR(VLOOKUP(C1038,'Product Master'!B:G,2,),"Enter Data in Product Master")</f>
        <v>Enter Data in Product Master</v>
      </c>
      <c r="C1038" s="24"/>
      <c r="D1038" s="46"/>
      <c r="F1038" s="101" t="str">
        <f>IFERROR(VLOOKUP($C1038,'Product Master'!B:G,3,),"-")</f>
        <v>-</v>
      </c>
      <c r="G1038" s="46" t="str">
        <f>IFERROR(VLOOKUP($C1038,'Product Master'!B:G,4,),"-")</f>
        <v>-</v>
      </c>
      <c r="H1038" s="24"/>
      <c r="I1038" s="25" t="str">
        <f>IFERROR(VLOOKUP(D1038,Inward!F:J,5,),"-")</f>
        <v>-</v>
      </c>
      <c r="O1038" s="141" t="str">
        <f>IFERROR(VLOOKUP(Table2[[#This Row],[Lot No]],Inward!F:F,1,FALSE),"Lot Not Matching")</f>
        <v>Lot Not Matching</v>
      </c>
    </row>
    <row r="1039" spans="1:15">
      <c r="A1039" s="99">
        <v>1038</v>
      </c>
      <c r="B1039" s="100" t="str">
        <f>IFERROR(VLOOKUP(C1039,'Product Master'!B:G,2,),"Enter Data in Product Master")</f>
        <v>Enter Data in Product Master</v>
      </c>
      <c r="C1039" s="24"/>
      <c r="D1039" s="46"/>
      <c r="F1039" s="101" t="str">
        <f>IFERROR(VLOOKUP($C1039,'Product Master'!B:G,3,),"-")</f>
        <v>-</v>
      </c>
      <c r="G1039" s="46" t="str">
        <f>IFERROR(VLOOKUP($C1039,'Product Master'!B:G,4,),"-")</f>
        <v>-</v>
      </c>
      <c r="H1039" s="24"/>
      <c r="I1039" s="25" t="str">
        <f>IFERROR(VLOOKUP(D1039,Inward!F:J,5,),"-")</f>
        <v>-</v>
      </c>
      <c r="O1039" s="141" t="str">
        <f>IFERROR(VLOOKUP(Table2[[#This Row],[Lot No]],Inward!F:F,1,FALSE),"Lot Not Matching")</f>
        <v>Lot Not Matching</v>
      </c>
    </row>
    <row r="1040" spans="1:15">
      <c r="A1040" s="99">
        <v>1039</v>
      </c>
      <c r="B1040" s="100" t="str">
        <f>IFERROR(VLOOKUP(C1040,'Product Master'!B:G,2,),"Enter Data in Product Master")</f>
        <v>Enter Data in Product Master</v>
      </c>
      <c r="C1040" s="24"/>
      <c r="D1040" s="46"/>
      <c r="F1040" s="101" t="str">
        <f>IFERROR(VLOOKUP($C1040,'Product Master'!B:G,3,),"-")</f>
        <v>-</v>
      </c>
      <c r="G1040" s="46" t="str">
        <f>IFERROR(VLOOKUP($C1040,'Product Master'!B:G,4,),"-")</f>
        <v>-</v>
      </c>
      <c r="H1040" s="24"/>
      <c r="I1040" s="25" t="str">
        <f>IFERROR(VLOOKUP(D1040,Inward!F:J,5,),"-")</f>
        <v>-</v>
      </c>
      <c r="O1040" s="141" t="str">
        <f>IFERROR(VLOOKUP(Table2[[#This Row],[Lot No]],Inward!F:F,1,FALSE),"Lot Not Matching")</f>
        <v>Lot Not Matching</v>
      </c>
    </row>
    <row r="1041" spans="1:15">
      <c r="A1041" s="99">
        <v>1040</v>
      </c>
      <c r="B1041" s="100" t="str">
        <f>IFERROR(VLOOKUP(C1041,'Product Master'!B:G,2,),"Enter Data in Product Master")</f>
        <v>Enter Data in Product Master</v>
      </c>
      <c r="C1041" s="24"/>
      <c r="D1041" s="46"/>
      <c r="F1041" s="101" t="str">
        <f>IFERROR(VLOOKUP($C1041,'Product Master'!B:G,3,),"-")</f>
        <v>-</v>
      </c>
      <c r="G1041" s="46" t="str">
        <f>IFERROR(VLOOKUP($C1041,'Product Master'!B:G,4,),"-")</f>
        <v>-</v>
      </c>
      <c r="H1041" s="24"/>
      <c r="I1041" s="25" t="str">
        <f>IFERROR(VLOOKUP(D1041,Inward!F:J,5,),"-")</f>
        <v>-</v>
      </c>
      <c r="O1041" s="141" t="str">
        <f>IFERROR(VLOOKUP(Table2[[#This Row],[Lot No]],Inward!F:F,1,FALSE),"Lot Not Matching")</f>
        <v>Lot Not Matching</v>
      </c>
    </row>
    <row r="1042" spans="1:15">
      <c r="A1042" s="99">
        <v>1041</v>
      </c>
      <c r="B1042" s="100" t="str">
        <f>IFERROR(VLOOKUP(C1042,'Product Master'!B:G,2,),"Enter Data in Product Master")</f>
        <v>Enter Data in Product Master</v>
      </c>
      <c r="C1042" s="24"/>
      <c r="D1042" s="46"/>
      <c r="F1042" s="101" t="str">
        <f>IFERROR(VLOOKUP($C1042,'Product Master'!B:G,3,),"-")</f>
        <v>-</v>
      </c>
      <c r="G1042" s="46" t="str">
        <f>IFERROR(VLOOKUP($C1042,'Product Master'!B:G,4,),"-")</f>
        <v>-</v>
      </c>
      <c r="H1042" s="24"/>
      <c r="I1042" s="25" t="str">
        <f>IFERROR(VLOOKUP(D1042,Inward!F:J,5,),"-")</f>
        <v>-</v>
      </c>
      <c r="O1042" s="141" t="str">
        <f>IFERROR(VLOOKUP(Table2[[#This Row],[Lot No]],Inward!F:F,1,FALSE),"Lot Not Matching")</f>
        <v>Lot Not Matching</v>
      </c>
    </row>
    <row r="1043" spans="1:15">
      <c r="A1043" s="99">
        <v>1042</v>
      </c>
      <c r="B1043" s="100" t="str">
        <f>IFERROR(VLOOKUP(C1043,'Product Master'!B:G,2,),"Enter Data in Product Master")</f>
        <v>Enter Data in Product Master</v>
      </c>
      <c r="C1043" s="24"/>
      <c r="D1043" s="46"/>
      <c r="F1043" s="101" t="str">
        <f>IFERROR(VLOOKUP($C1043,'Product Master'!B:G,3,),"-")</f>
        <v>-</v>
      </c>
      <c r="G1043" s="46" t="str">
        <f>IFERROR(VLOOKUP($C1043,'Product Master'!B:G,4,),"-")</f>
        <v>-</v>
      </c>
      <c r="H1043" s="24"/>
      <c r="I1043" s="25" t="str">
        <f>IFERROR(VLOOKUP(D1043,Inward!F:J,5,),"-")</f>
        <v>-</v>
      </c>
      <c r="O1043" s="141" t="str">
        <f>IFERROR(VLOOKUP(Table2[[#This Row],[Lot No]],Inward!F:F,1,FALSE),"Lot Not Matching")</f>
        <v>Lot Not Matching</v>
      </c>
    </row>
    <row r="1044" spans="1:15">
      <c r="A1044" s="99">
        <v>1043</v>
      </c>
      <c r="B1044" s="100" t="str">
        <f>IFERROR(VLOOKUP(C1044,'Product Master'!B:G,2,),"Enter Data in Product Master")</f>
        <v>Enter Data in Product Master</v>
      </c>
      <c r="C1044" s="24"/>
      <c r="D1044" s="46"/>
      <c r="F1044" s="101" t="str">
        <f>IFERROR(VLOOKUP($C1044,'Product Master'!B:G,3,),"-")</f>
        <v>-</v>
      </c>
      <c r="G1044" s="46" t="str">
        <f>IFERROR(VLOOKUP($C1044,'Product Master'!B:G,4,),"-")</f>
        <v>-</v>
      </c>
      <c r="H1044" s="24"/>
      <c r="I1044" s="25" t="str">
        <f>IFERROR(VLOOKUP(D1044,Inward!F:J,5,),"-")</f>
        <v>-</v>
      </c>
      <c r="O1044" s="141" t="str">
        <f>IFERROR(VLOOKUP(Table2[[#This Row],[Lot No]],Inward!F:F,1,FALSE),"Lot Not Matching")</f>
        <v>Lot Not Matching</v>
      </c>
    </row>
    <row r="1045" spans="1:15">
      <c r="A1045" s="99">
        <v>1044</v>
      </c>
      <c r="B1045" s="100" t="str">
        <f>IFERROR(VLOOKUP(C1045,'Product Master'!B:G,2,),"Enter Data in Product Master")</f>
        <v>Enter Data in Product Master</v>
      </c>
      <c r="C1045" s="24"/>
      <c r="D1045" s="46"/>
      <c r="F1045" s="101" t="str">
        <f>IFERROR(VLOOKUP($C1045,'Product Master'!B:G,3,),"-")</f>
        <v>-</v>
      </c>
      <c r="G1045" s="46" t="str">
        <f>IFERROR(VLOOKUP($C1045,'Product Master'!B:G,4,),"-")</f>
        <v>-</v>
      </c>
      <c r="H1045" s="24"/>
      <c r="I1045" s="25" t="str">
        <f>IFERROR(VLOOKUP(D1045,Inward!F:J,5,),"-")</f>
        <v>-</v>
      </c>
      <c r="O1045" s="141" t="str">
        <f>IFERROR(VLOOKUP(Table2[[#This Row],[Lot No]],Inward!F:F,1,FALSE),"Lot Not Matching")</f>
        <v>Lot Not Matching</v>
      </c>
    </row>
    <row r="1046" spans="1:15">
      <c r="A1046" s="99">
        <v>1045</v>
      </c>
      <c r="B1046" s="100" t="str">
        <f>IFERROR(VLOOKUP(C1046,'Product Master'!B:G,2,),"Enter Data in Product Master")</f>
        <v>Enter Data in Product Master</v>
      </c>
      <c r="C1046" s="24"/>
      <c r="D1046" s="46"/>
      <c r="F1046" s="101" t="str">
        <f>IFERROR(VLOOKUP($C1046,'Product Master'!B:G,3,),"-")</f>
        <v>-</v>
      </c>
      <c r="G1046" s="46" t="str">
        <f>IFERROR(VLOOKUP($C1046,'Product Master'!B:G,4,),"-")</f>
        <v>-</v>
      </c>
      <c r="H1046" s="24"/>
      <c r="I1046" s="25" t="str">
        <f>IFERROR(VLOOKUP(D1046,Inward!F:J,5,),"-")</f>
        <v>-</v>
      </c>
      <c r="O1046" s="141" t="str">
        <f>IFERROR(VLOOKUP(Table2[[#This Row],[Lot No]],Inward!F:F,1,FALSE),"Lot Not Matching")</f>
        <v>Lot Not Matching</v>
      </c>
    </row>
    <row r="1047" spans="1:15">
      <c r="A1047" s="99">
        <v>1046</v>
      </c>
      <c r="B1047" s="100" t="str">
        <f>IFERROR(VLOOKUP(C1047,'Product Master'!B:G,2,),"Enter Data in Product Master")</f>
        <v>Enter Data in Product Master</v>
      </c>
      <c r="C1047" s="24"/>
      <c r="D1047" s="46"/>
      <c r="F1047" s="101" t="str">
        <f>IFERROR(VLOOKUP($C1047,'Product Master'!B:G,3,),"-")</f>
        <v>-</v>
      </c>
      <c r="G1047" s="46" t="str">
        <f>IFERROR(VLOOKUP($C1047,'Product Master'!B:G,4,),"-")</f>
        <v>-</v>
      </c>
      <c r="H1047" s="24"/>
      <c r="I1047" s="25" t="str">
        <f>IFERROR(VLOOKUP(D1047,Inward!F:J,5,),"-")</f>
        <v>-</v>
      </c>
      <c r="O1047" s="141" t="str">
        <f>IFERROR(VLOOKUP(Table2[[#This Row],[Lot No]],Inward!F:F,1,FALSE),"Lot Not Matching")</f>
        <v>Lot Not Matching</v>
      </c>
    </row>
    <row r="1048" spans="1:15">
      <c r="A1048" s="99">
        <v>1047</v>
      </c>
      <c r="B1048" s="100" t="str">
        <f>IFERROR(VLOOKUP(C1048,'Product Master'!B:G,2,),"Enter Data in Product Master")</f>
        <v>Enter Data in Product Master</v>
      </c>
      <c r="C1048" s="24"/>
      <c r="D1048" s="46"/>
      <c r="F1048" s="101" t="str">
        <f>IFERROR(VLOOKUP($C1048,'Product Master'!B:G,3,),"-")</f>
        <v>-</v>
      </c>
      <c r="G1048" s="46" t="str">
        <f>IFERROR(VLOOKUP($C1048,'Product Master'!B:G,4,),"-")</f>
        <v>-</v>
      </c>
      <c r="H1048" s="24"/>
      <c r="I1048" s="25" t="str">
        <f>IFERROR(VLOOKUP(D1048,Inward!F:J,5,),"-")</f>
        <v>-</v>
      </c>
      <c r="O1048" s="141" t="str">
        <f>IFERROR(VLOOKUP(Table2[[#This Row],[Lot No]],Inward!F:F,1,FALSE),"Lot Not Matching")</f>
        <v>Lot Not Matching</v>
      </c>
    </row>
    <row r="1049" spans="1:15">
      <c r="A1049" s="99">
        <v>1048</v>
      </c>
      <c r="B1049" s="100" t="str">
        <f>IFERROR(VLOOKUP(C1049,'Product Master'!B:G,2,),"Enter Data in Product Master")</f>
        <v>Enter Data in Product Master</v>
      </c>
      <c r="C1049" s="24"/>
      <c r="D1049" s="46"/>
      <c r="F1049" s="101" t="str">
        <f>IFERROR(VLOOKUP($C1049,'Product Master'!B:G,3,),"-")</f>
        <v>-</v>
      </c>
      <c r="G1049" s="46" t="str">
        <f>IFERROR(VLOOKUP($C1049,'Product Master'!B:G,4,),"-")</f>
        <v>-</v>
      </c>
      <c r="H1049" s="24"/>
      <c r="I1049" s="25" t="str">
        <f>IFERROR(VLOOKUP(D1049,Inward!F:J,5,),"-")</f>
        <v>-</v>
      </c>
      <c r="O1049" s="141" t="str">
        <f>IFERROR(VLOOKUP(Table2[[#This Row],[Lot No]],Inward!F:F,1,FALSE),"Lot Not Matching")</f>
        <v>Lot Not Matching</v>
      </c>
    </row>
    <row r="1050" spans="1:15">
      <c r="A1050" s="99">
        <v>1049</v>
      </c>
      <c r="B1050" s="100" t="str">
        <f>IFERROR(VLOOKUP(C1050,'Product Master'!B:G,2,),"Enter Data in Product Master")</f>
        <v>Enter Data in Product Master</v>
      </c>
      <c r="C1050" s="24"/>
      <c r="D1050" s="46"/>
      <c r="F1050" s="101" t="str">
        <f>IFERROR(VLOOKUP($C1050,'Product Master'!B:G,3,),"-")</f>
        <v>-</v>
      </c>
      <c r="G1050" s="46" t="str">
        <f>IFERROR(VLOOKUP($C1050,'Product Master'!B:G,4,),"-")</f>
        <v>-</v>
      </c>
      <c r="H1050" s="24"/>
      <c r="I1050" s="25" t="str">
        <f>IFERROR(VLOOKUP(D1050,Inward!F:J,5,),"-")</f>
        <v>-</v>
      </c>
      <c r="O1050" s="141" t="str">
        <f>IFERROR(VLOOKUP(Table2[[#This Row],[Lot No]],Inward!F:F,1,FALSE),"Lot Not Matching")</f>
        <v>Lot Not Matching</v>
      </c>
    </row>
    <row r="1051" spans="1:15">
      <c r="A1051" s="99">
        <v>1050</v>
      </c>
      <c r="B1051" s="100" t="str">
        <f>IFERROR(VLOOKUP(C1051,'Product Master'!B:G,2,),"Enter Data in Product Master")</f>
        <v>Enter Data in Product Master</v>
      </c>
      <c r="C1051" s="24"/>
      <c r="D1051" s="46"/>
      <c r="F1051" s="101" t="str">
        <f>IFERROR(VLOOKUP($C1051,'Product Master'!B:G,3,),"-")</f>
        <v>-</v>
      </c>
      <c r="G1051" s="46" t="str">
        <f>IFERROR(VLOOKUP($C1051,'Product Master'!B:G,4,),"-")</f>
        <v>-</v>
      </c>
      <c r="H1051" s="24"/>
      <c r="I1051" s="25" t="str">
        <f>IFERROR(VLOOKUP(D1051,Inward!F:J,5,),"-")</f>
        <v>-</v>
      </c>
      <c r="O1051" s="141" t="str">
        <f>IFERROR(VLOOKUP(Table2[[#This Row],[Lot No]],Inward!F:F,1,FALSE),"Lot Not Matching")</f>
        <v>Lot Not Matching</v>
      </c>
    </row>
    <row r="1052" spans="1:15">
      <c r="A1052" s="99">
        <v>1051</v>
      </c>
      <c r="B1052" s="100" t="str">
        <f>IFERROR(VLOOKUP(C1052,'Product Master'!B:G,2,),"Enter Data in Product Master")</f>
        <v>Enter Data in Product Master</v>
      </c>
      <c r="C1052" s="24"/>
      <c r="D1052" s="46"/>
      <c r="F1052" s="101" t="str">
        <f>IFERROR(VLOOKUP($C1052,'Product Master'!B:G,3,),"-")</f>
        <v>-</v>
      </c>
      <c r="G1052" s="46" t="str">
        <f>IFERROR(VLOOKUP($C1052,'Product Master'!B:G,4,),"-")</f>
        <v>-</v>
      </c>
      <c r="H1052" s="24"/>
      <c r="I1052" s="25" t="str">
        <f>IFERROR(VLOOKUP(D1052,Inward!F:J,5,),"-")</f>
        <v>-</v>
      </c>
      <c r="O1052" s="141" t="str">
        <f>IFERROR(VLOOKUP(Table2[[#This Row],[Lot No]],Inward!F:F,1,FALSE),"Lot Not Matching")</f>
        <v>Lot Not Matching</v>
      </c>
    </row>
    <row r="1053" spans="1:15">
      <c r="A1053" s="99">
        <v>1052</v>
      </c>
      <c r="B1053" s="100" t="str">
        <f>IFERROR(VLOOKUP(C1053,'Product Master'!B:G,2,),"Enter Data in Product Master")</f>
        <v>Enter Data in Product Master</v>
      </c>
      <c r="C1053" s="24"/>
      <c r="D1053" s="46"/>
      <c r="F1053" s="101" t="str">
        <f>IFERROR(VLOOKUP($C1053,'Product Master'!B:G,3,),"-")</f>
        <v>-</v>
      </c>
      <c r="G1053" s="46" t="str">
        <f>IFERROR(VLOOKUP($C1053,'Product Master'!B:G,4,),"-")</f>
        <v>-</v>
      </c>
      <c r="H1053" s="24"/>
      <c r="I1053" s="25" t="str">
        <f>IFERROR(VLOOKUP(D1053,Inward!F:J,5,),"-")</f>
        <v>-</v>
      </c>
      <c r="O1053" s="141" t="str">
        <f>IFERROR(VLOOKUP(Table2[[#This Row],[Lot No]],Inward!F:F,1,FALSE),"Lot Not Matching")</f>
        <v>Lot Not Matching</v>
      </c>
    </row>
    <row r="1054" spans="1:15">
      <c r="A1054" s="99">
        <v>1053</v>
      </c>
      <c r="B1054" s="100" t="str">
        <f>IFERROR(VLOOKUP(C1054,'Product Master'!B:G,2,),"Enter Data in Product Master")</f>
        <v>Enter Data in Product Master</v>
      </c>
      <c r="C1054" s="24"/>
      <c r="D1054" s="46"/>
      <c r="F1054" s="101" t="str">
        <f>IFERROR(VLOOKUP($C1054,'Product Master'!B:G,3,),"-")</f>
        <v>-</v>
      </c>
      <c r="G1054" s="46" t="str">
        <f>IFERROR(VLOOKUP($C1054,'Product Master'!B:G,4,),"-")</f>
        <v>-</v>
      </c>
      <c r="H1054" s="24"/>
      <c r="I1054" s="25" t="str">
        <f>IFERROR(VLOOKUP(D1054,Inward!F:J,5,),"-")</f>
        <v>-</v>
      </c>
      <c r="O1054" s="141" t="str">
        <f>IFERROR(VLOOKUP(Table2[[#This Row],[Lot No]],Inward!F:F,1,FALSE),"Lot Not Matching")</f>
        <v>Lot Not Matching</v>
      </c>
    </row>
    <row r="1055" spans="1:15">
      <c r="A1055" s="99">
        <v>1054</v>
      </c>
      <c r="B1055" s="100" t="str">
        <f>IFERROR(VLOOKUP(C1055,'Product Master'!B:G,2,),"Enter Data in Product Master")</f>
        <v>Enter Data in Product Master</v>
      </c>
      <c r="C1055" s="24"/>
      <c r="D1055" s="46"/>
      <c r="F1055" s="101" t="str">
        <f>IFERROR(VLOOKUP($C1055,'Product Master'!B:G,3,),"-")</f>
        <v>-</v>
      </c>
      <c r="G1055" s="46" t="str">
        <f>IFERROR(VLOOKUP($C1055,'Product Master'!B:G,4,),"-")</f>
        <v>-</v>
      </c>
      <c r="H1055" s="24"/>
      <c r="I1055" s="25" t="str">
        <f>IFERROR(VLOOKUP(D1055,Inward!F:J,5,),"-")</f>
        <v>-</v>
      </c>
      <c r="O1055" s="141" t="str">
        <f>IFERROR(VLOOKUP(Table2[[#This Row],[Lot No]],Inward!F:F,1,FALSE),"Lot Not Matching")</f>
        <v>Lot Not Matching</v>
      </c>
    </row>
    <row r="1056" spans="1:15">
      <c r="A1056" s="99">
        <v>1055</v>
      </c>
      <c r="B1056" s="100" t="str">
        <f>IFERROR(VLOOKUP(C1056,'Product Master'!B:G,2,),"Enter Data in Product Master")</f>
        <v>Enter Data in Product Master</v>
      </c>
      <c r="C1056" s="24"/>
      <c r="D1056" s="46"/>
      <c r="F1056" s="101" t="str">
        <f>IFERROR(VLOOKUP($C1056,'Product Master'!B:G,3,),"-")</f>
        <v>-</v>
      </c>
      <c r="G1056" s="46" t="str">
        <f>IFERROR(VLOOKUP($C1056,'Product Master'!B:G,4,),"-")</f>
        <v>-</v>
      </c>
      <c r="H1056" s="24"/>
      <c r="I1056" s="25" t="str">
        <f>IFERROR(VLOOKUP(D1056,Inward!F:J,5,),"-")</f>
        <v>-</v>
      </c>
      <c r="O1056" s="141" t="str">
        <f>IFERROR(VLOOKUP(Table2[[#This Row],[Lot No]],Inward!F:F,1,FALSE),"Lot Not Matching")</f>
        <v>Lot Not Matching</v>
      </c>
    </row>
    <row r="1057" spans="1:15">
      <c r="A1057" s="99">
        <v>1056</v>
      </c>
      <c r="B1057" s="100" t="str">
        <f>IFERROR(VLOOKUP(C1057,'Product Master'!B:G,2,),"Enter Data in Product Master")</f>
        <v>Enter Data in Product Master</v>
      </c>
      <c r="C1057" s="24"/>
      <c r="D1057" s="46"/>
      <c r="F1057" s="101" t="str">
        <f>IFERROR(VLOOKUP($C1057,'Product Master'!B:G,3,),"-")</f>
        <v>-</v>
      </c>
      <c r="G1057" s="46" t="str">
        <f>IFERROR(VLOOKUP($C1057,'Product Master'!B:G,4,),"-")</f>
        <v>-</v>
      </c>
      <c r="H1057" s="24"/>
      <c r="I1057" s="25" t="str">
        <f>IFERROR(VLOOKUP(D1057,Inward!F:J,5,),"-")</f>
        <v>-</v>
      </c>
      <c r="O1057" s="141" t="str">
        <f>IFERROR(VLOOKUP(Table2[[#This Row],[Lot No]],Inward!F:F,1,FALSE),"Lot Not Matching")</f>
        <v>Lot Not Matching</v>
      </c>
    </row>
    <row r="1058" spans="1:15">
      <c r="A1058" s="99">
        <v>1057</v>
      </c>
      <c r="B1058" s="100" t="str">
        <f>IFERROR(VLOOKUP(C1058,'Product Master'!B:G,2,),"Enter Data in Product Master")</f>
        <v>Enter Data in Product Master</v>
      </c>
      <c r="C1058" s="24"/>
      <c r="D1058" s="46"/>
      <c r="F1058" s="101" t="str">
        <f>IFERROR(VLOOKUP($C1058,'Product Master'!B:G,3,),"-")</f>
        <v>-</v>
      </c>
      <c r="G1058" s="46" t="str">
        <f>IFERROR(VLOOKUP($C1058,'Product Master'!B:G,4,),"-")</f>
        <v>-</v>
      </c>
      <c r="H1058" s="24"/>
      <c r="I1058" s="25" t="str">
        <f>IFERROR(VLOOKUP(D1058,Inward!F:J,5,),"-")</f>
        <v>-</v>
      </c>
      <c r="O1058" s="141" t="str">
        <f>IFERROR(VLOOKUP(Table2[[#This Row],[Lot No]],Inward!F:F,1,FALSE),"Lot Not Matching")</f>
        <v>Lot Not Matching</v>
      </c>
    </row>
    <row r="1059" spans="1:15">
      <c r="A1059" s="99">
        <v>1058</v>
      </c>
      <c r="B1059" s="100" t="str">
        <f>IFERROR(VLOOKUP(C1059,'Product Master'!B:G,2,),"Enter Data in Product Master")</f>
        <v>Enter Data in Product Master</v>
      </c>
      <c r="C1059" s="24"/>
      <c r="D1059" s="46"/>
      <c r="F1059" s="101" t="str">
        <f>IFERROR(VLOOKUP($C1059,'Product Master'!B:G,3,),"-")</f>
        <v>-</v>
      </c>
      <c r="G1059" s="46" t="str">
        <f>IFERROR(VLOOKUP($C1059,'Product Master'!B:G,4,),"-")</f>
        <v>-</v>
      </c>
      <c r="H1059" s="24"/>
      <c r="I1059" s="25" t="str">
        <f>IFERROR(VLOOKUP(D1059,Inward!F:J,5,),"-")</f>
        <v>-</v>
      </c>
      <c r="O1059" s="141" t="str">
        <f>IFERROR(VLOOKUP(Table2[[#This Row],[Lot No]],Inward!F:F,1,FALSE),"Lot Not Matching")</f>
        <v>Lot Not Matching</v>
      </c>
    </row>
    <row r="1060" spans="1:15">
      <c r="A1060" s="99">
        <v>1059</v>
      </c>
      <c r="B1060" s="100" t="str">
        <f>IFERROR(VLOOKUP(C1060,'Product Master'!B:G,2,),"Enter Data in Product Master")</f>
        <v>Enter Data in Product Master</v>
      </c>
      <c r="C1060" s="24"/>
      <c r="D1060" s="46"/>
      <c r="F1060" s="101" t="str">
        <f>IFERROR(VLOOKUP($C1060,'Product Master'!B:G,3,),"-")</f>
        <v>-</v>
      </c>
      <c r="G1060" s="46" t="str">
        <f>IFERROR(VLOOKUP($C1060,'Product Master'!B:G,4,),"-")</f>
        <v>-</v>
      </c>
      <c r="H1060" s="24"/>
      <c r="I1060" s="25" t="str">
        <f>IFERROR(VLOOKUP(D1060,Inward!F:J,5,),"-")</f>
        <v>-</v>
      </c>
      <c r="O1060" s="141" t="str">
        <f>IFERROR(VLOOKUP(Table2[[#This Row],[Lot No]],Inward!F:F,1,FALSE),"Lot Not Matching")</f>
        <v>Lot Not Matching</v>
      </c>
    </row>
    <row r="1061" spans="1:15">
      <c r="A1061" s="99">
        <v>1060</v>
      </c>
      <c r="B1061" s="100" t="str">
        <f>IFERROR(VLOOKUP(C1061,'Product Master'!B:G,2,),"Enter Data in Product Master")</f>
        <v>Enter Data in Product Master</v>
      </c>
      <c r="C1061" s="24"/>
      <c r="D1061" s="46"/>
      <c r="F1061" s="101" t="str">
        <f>IFERROR(VLOOKUP($C1061,'Product Master'!B:G,3,),"-")</f>
        <v>-</v>
      </c>
      <c r="G1061" s="46" t="str">
        <f>IFERROR(VLOOKUP($C1061,'Product Master'!B:G,4,),"-")</f>
        <v>-</v>
      </c>
      <c r="H1061" s="24"/>
      <c r="I1061" s="25" t="str">
        <f>IFERROR(VLOOKUP(D1061,Inward!F:J,5,),"-")</f>
        <v>-</v>
      </c>
      <c r="O1061" s="141" t="str">
        <f>IFERROR(VLOOKUP(Table2[[#This Row],[Lot No]],Inward!F:F,1,FALSE),"Lot Not Matching")</f>
        <v>Lot Not Matching</v>
      </c>
    </row>
    <row r="1062" spans="1:15">
      <c r="A1062" s="99">
        <v>1061</v>
      </c>
      <c r="B1062" s="100" t="str">
        <f>IFERROR(VLOOKUP(C1062,'Product Master'!B:G,2,),"Enter Data in Product Master")</f>
        <v>Enter Data in Product Master</v>
      </c>
      <c r="C1062" s="24"/>
      <c r="D1062" s="46"/>
      <c r="F1062" s="101" t="str">
        <f>IFERROR(VLOOKUP($C1062,'Product Master'!B:G,3,),"-")</f>
        <v>-</v>
      </c>
      <c r="G1062" s="46" t="str">
        <f>IFERROR(VLOOKUP($C1062,'Product Master'!B:G,4,),"-")</f>
        <v>-</v>
      </c>
      <c r="H1062" s="24"/>
      <c r="I1062" s="25" t="str">
        <f>IFERROR(VLOOKUP(D1062,Inward!F:J,5,),"-")</f>
        <v>-</v>
      </c>
      <c r="O1062" s="141" t="str">
        <f>IFERROR(VLOOKUP(Table2[[#This Row],[Lot No]],Inward!F:F,1,FALSE),"Lot Not Matching")</f>
        <v>Lot Not Matching</v>
      </c>
    </row>
    <row r="1063" spans="1:15">
      <c r="A1063" s="99">
        <v>1062</v>
      </c>
      <c r="B1063" s="100" t="str">
        <f>IFERROR(VLOOKUP(C1063,'Product Master'!B:G,2,),"Enter Data in Product Master")</f>
        <v>Enter Data in Product Master</v>
      </c>
      <c r="C1063" s="24"/>
      <c r="D1063" s="46"/>
      <c r="F1063" s="101" t="str">
        <f>IFERROR(VLOOKUP($C1063,'Product Master'!B:G,3,),"-")</f>
        <v>-</v>
      </c>
      <c r="G1063" s="46" t="str">
        <f>IFERROR(VLOOKUP($C1063,'Product Master'!B:G,4,),"-")</f>
        <v>-</v>
      </c>
      <c r="H1063" s="24"/>
      <c r="I1063" s="25" t="str">
        <f>IFERROR(VLOOKUP(D1063,Inward!F:J,5,),"-")</f>
        <v>-</v>
      </c>
      <c r="O1063" s="141" t="str">
        <f>IFERROR(VLOOKUP(Table2[[#This Row],[Lot No]],Inward!F:F,1,FALSE),"Lot Not Matching")</f>
        <v>Lot Not Matching</v>
      </c>
    </row>
    <row r="1064" spans="1:15">
      <c r="A1064" s="99">
        <v>1063</v>
      </c>
      <c r="B1064" s="100" t="str">
        <f>IFERROR(VLOOKUP(C1064,'Product Master'!B:G,2,),"Enter Data in Product Master")</f>
        <v>Enter Data in Product Master</v>
      </c>
      <c r="C1064" s="24"/>
      <c r="D1064" s="46"/>
      <c r="F1064" s="101" t="str">
        <f>IFERROR(VLOOKUP($C1064,'Product Master'!B:G,3,),"-")</f>
        <v>-</v>
      </c>
      <c r="G1064" s="46" t="str">
        <f>IFERROR(VLOOKUP($C1064,'Product Master'!B:G,4,),"-")</f>
        <v>-</v>
      </c>
      <c r="H1064" s="24"/>
      <c r="I1064" s="25" t="str">
        <f>IFERROR(VLOOKUP(D1064,Inward!F:J,5,),"-")</f>
        <v>-</v>
      </c>
      <c r="O1064" s="141" t="str">
        <f>IFERROR(VLOOKUP(Table2[[#This Row],[Lot No]],Inward!F:F,1,FALSE),"Lot Not Matching")</f>
        <v>Lot Not Matching</v>
      </c>
    </row>
    <row r="1065" spans="1:15">
      <c r="A1065" s="99">
        <v>1064</v>
      </c>
      <c r="B1065" s="100" t="str">
        <f>IFERROR(VLOOKUP(C1065,'Product Master'!B:G,2,),"Enter Data in Product Master")</f>
        <v>Enter Data in Product Master</v>
      </c>
      <c r="C1065" s="24"/>
      <c r="D1065" s="46"/>
      <c r="F1065" s="101" t="str">
        <f>IFERROR(VLOOKUP($C1065,'Product Master'!B:G,3,),"-")</f>
        <v>-</v>
      </c>
      <c r="G1065" s="46" t="str">
        <f>IFERROR(VLOOKUP($C1065,'Product Master'!B:G,4,),"-")</f>
        <v>-</v>
      </c>
      <c r="H1065" s="24"/>
      <c r="I1065" s="25" t="str">
        <f>IFERROR(VLOOKUP(D1065,Inward!F:J,5,),"-")</f>
        <v>-</v>
      </c>
      <c r="O1065" s="141" t="str">
        <f>IFERROR(VLOOKUP(Table2[[#This Row],[Lot No]],Inward!F:F,1,FALSE),"Lot Not Matching")</f>
        <v>Lot Not Matching</v>
      </c>
    </row>
    <row r="1066" spans="1:15">
      <c r="A1066" s="99">
        <v>1065</v>
      </c>
      <c r="B1066" s="100" t="str">
        <f>IFERROR(VLOOKUP(C1066,'Product Master'!B:G,2,),"Enter Data in Product Master")</f>
        <v>Enter Data in Product Master</v>
      </c>
      <c r="C1066" s="24"/>
      <c r="D1066" s="46"/>
      <c r="F1066" s="101" t="str">
        <f>IFERROR(VLOOKUP($C1066,'Product Master'!B:G,3,),"-")</f>
        <v>-</v>
      </c>
      <c r="G1066" s="46" t="str">
        <f>IFERROR(VLOOKUP($C1066,'Product Master'!B:G,4,),"-")</f>
        <v>-</v>
      </c>
      <c r="H1066" s="24"/>
      <c r="I1066" s="25" t="str">
        <f>IFERROR(VLOOKUP(D1066,Inward!F:J,5,),"-")</f>
        <v>-</v>
      </c>
      <c r="O1066" s="141" t="str">
        <f>IFERROR(VLOOKUP(Table2[[#This Row],[Lot No]],Inward!F:F,1,FALSE),"Lot Not Matching")</f>
        <v>Lot Not Matching</v>
      </c>
    </row>
    <row r="1067" spans="1:15">
      <c r="A1067" s="99">
        <v>1066</v>
      </c>
      <c r="B1067" s="100" t="str">
        <f>IFERROR(VLOOKUP(C1067,'Product Master'!B:G,2,),"Enter Data in Product Master")</f>
        <v>Enter Data in Product Master</v>
      </c>
      <c r="C1067" s="24"/>
      <c r="D1067" s="46"/>
      <c r="F1067" s="101" t="str">
        <f>IFERROR(VLOOKUP($C1067,'Product Master'!B:G,3,),"-")</f>
        <v>-</v>
      </c>
      <c r="G1067" s="46" t="str">
        <f>IFERROR(VLOOKUP($C1067,'Product Master'!B:G,4,),"-")</f>
        <v>-</v>
      </c>
      <c r="H1067" s="24"/>
      <c r="I1067" s="25" t="str">
        <f>IFERROR(VLOOKUP(D1067,Inward!F:J,5,),"-")</f>
        <v>-</v>
      </c>
      <c r="O1067" s="141" t="str">
        <f>IFERROR(VLOOKUP(Table2[[#This Row],[Lot No]],Inward!F:F,1,FALSE),"Lot Not Matching")</f>
        <v>Lot Not Matching</v>
      </c>
    </row>
    <row r="1068" spans="1:15">
      <c r="A1068" s="99">
        <v>1067</v>
      </c>
      <c r="B1068" s="100" t="str">
        <f>IFERROR(VLOOKUP(C1068,'Product Master'!B:G,2,),"Enter Data in Product Master")</f>
        <v>Enter Data in Product Master</v>
      </c>
      <c r="C1068" s="24"/>
      <c r="D1068" s="46"/>
      <c r="F1068" s="101" t="str">
        <f>IFERROR(VLOOKUP($C1068,'Product Master'!B:G,3,),"-")</f>
        <v>-</v>
      </c>
      <c r="G1068" s="46" t="str">
        <f>IFERROR(VLOOKUP($C1068,'Product Master'!B:G,4,),"-")</f>
        <v>-</v>
      </c>
      <c r="H1068" s="24"/>
      <c r="I1068" s="25" t="str">
        <f>IFERROR(VLOOKUP(D1068,Inward!F:J,5,),"-")</f>
        <v>-</v>
      </c>
      <c r="O1068" s="141" t="str">
        <f>IFERROR(VLOOKUP(Table2[[#This Row],[Lot No]],Inward!F:F,1,FALSE),"Lot Not Matching")</f>
        <v>Lot Not Matching</v>
      </c>
    </row>
    <row r="1069" spans="1:15">
      <c r="A1069" s="99">
        <v>1068</v>
      </c>
      <c r="B1069" s="100" t="str">
        <f>IFERROR(VLOOKUP(C1069,'Product Master'!B:G,2,),"Enter Data in Product Master")</f>
        <v>Enter Data in Product Master</v>
      </c>
      <c r="C1069" s="24"/>
      <c r="D1069" s="46"/>
      <c r="F1069" s="101" t="str">
        <f>IFERROR(VLOOKUP($C1069,'Product Master'!B:G,3,),"-")</f>
        <v>-</v>
      </c>
      <c r="G1069" s="46" t="str">
        <f>IFERROR(VLOOKUP($C1069,'Product Master'!B:G,4,),"-")</f>
        <v>-</v>
      </c>
      <c r="H1069" s="24"/>
      <c r="I1069" s="25" t="str">
        <f>IFERROR(VLOOKUP(D1069,Inward!F:J,5,),"-")</f>
        <v>-</v>
      </c>
      <c r="O1069" s="141" t="str">
        <f>IFERROR(VLOOKUP(Table2[[#This Row],[Lot No]],Inward!F:F,1,FALSE),"Lot Not Matching")</f>
        <v>Lot Not Matching</v>
      </c>
    </row>
    <row r="1070" spans="1:15">
      <c r="A1070" s="99">
        <v>1069</v>
      </c>
      <c r="B1070" s="100" t="str">
        <f>IFERROR(VLOOKUP(C1070,'Product Master'!B:G,2,),"Enter Data in Product Master")</f>
        <v>Enter Data in Product Master</v>
      </c>
      <c r="C1070" s="24"/>
      <c r="D1070" s="46"/>
      <c r="F1070" s="101" t="str">
        <f>IFERROR(VLOOKUP($C1070,'Product Master'!B:G,3,),"-")</f>
        <v>-</v>
      </c>
      <c r="G1070" s="46" t="str">
        <f>IFERROR(VLOOKUP($C1070,'Product Master'!B:G,4,),"-")</f>
        <v>-</v>
      </c>
      <c r="H1070" s="24"/>
      <c r="I1070" s="25" t="str">
        <f>IFERROR(VLOOKUP(D1070,Inward!F:J,5,),"-")</f>
        <v>-</v>
      </c>
      <c r="O1070" s="141" t="str">
        <f>IFERROR(VLOOKUP(Table2[[#This Row],[Lot No]],Inward!F:F,1,FALSE),"Lot Not Matching")</f>
        <v>Lot Not Matching</v>
      </c>
    </row>
    <row r="1071" spans="1:15">
      <c r="A1071" s="99">
        <v>1070</v>
      </c>
      <c r="B1071" s="100" t="str">
        <f>IFERROR(VLOOKUP(C1071,'Product Master'!B:G,2,),"Enter Data in Product Master")</f>
        <v>Enter Data in Product Master</v>
      </c>
      <c r="C1071" s="24"/>
      <c r="D1071" s="46"/>
      <c r="F1071" s="101" t="str">
        <f>IFERROR(VLOOKUP($C1071,'Product Master'!B:G,3,),"-")</f>
        <v>-</v>
      </c>
      <c r="G1071" s="46" t="str">
        <f>IFERROR(VLOOKUP($C1071,'Product Master'!B:G,4,),"-")</f>
        <v>-</v>
      </c>
      <c r="H1071" s="24"/>
      <c r="I1071" s="25" t="str">
        <f>IFERROR(VLOOKUP(D1071,Inward!F:J,5,),"-")</f>
        <v>-</v>
      </c>
      <c r="O1071" s="141" t="str">
        <f>IFERROR(VLOOKUP(Table2[[#This Row],[Lot No]],Inward!F:F,1,FALSE),"Lot Not Matching")</f>
        <v>Lot Not Matching</v>
      </c>
    </row>
    <row r="1072" spans="1:15">
      <c r="A1072" s="99">
        <v>1071</v>
      </c>
      <c r="B1072" s="100" t="str">
        <f>IFERROR(VLOOKUP(C1072,'Product Master'!B:G,2,),"Enter Data in Product Master")</f>
        <v>Enter Data in Product Master</v>
      </c>
      <c r="C1072" s="24"/>
      <c r="D1072" s="46"/>
      <c r="F1072" s="101" t="str">
        <f>IFERROR(VLOOKUP($C1072,'Product Master'!B:G,3,),"-")</f>
        <v>-</v>
      </c>
      <c r="G1072" s="46" t="str">
        <f>IFERROR(VLOOKUP($C1072,'Product Master'!B:G,4,),"-")</f>
        <v>-</v>
      </c>
      <c r="H1072" s="24"/>
      <c r="I1072" s="25" t="str">
        <f>IFERROR(VLOOKUP(D1072,Inward!F:J,5,),"-")</f>
        <v>-</v>
      </c>
      <c r="O1072" s="141" t="str">
        <f>IFERROR(VLOOKUP(Table2[[#This Row],[Lot No]],Inward!F:F,1,FALSE),"Lot Not Matching")</f>
        <v>Lot Not Matching</v>
      </c>
    </row>
    <row r="1073" spans="1:15">
      <c r="A1073" s="99">
        <v>1072</v>
      </c>
      <c r="B1073" s="100" t="str">
        <f>IFERROR(VLOOKUP(C1073,'Product Master'!B:G,2,),"Enter Data in Product Master")</f>
        <v>Enter Data in Product Master</v>
      </c>
      <c r="C1073" s="24"/>
      <c r="D1073" s="46"/>
      <c r="F1073" s="101" t="str">
        <f>IFERROR(VLOOKUP($C1073,'Product Master'!B:G,3,),"-")</f>
        <v>-</v>
      </c>
      <c r="G1073" s="46" t="str">
        <f>IFERROR(VLOOKUP($C1073,'Product Master'!B:G,4,),"-")</f>
        <v>-</v>
      </c>
      <c r="H1073" s="24"/>
      <c r="I1073" s="25" t="str">
        <f>IFERROR(VLOOKUP(D1073,Inward!F:J,5,),"-")</f>
        <v>-</v>
      </c>
      <c r="O1073" s="141" t="str">
        <f>IFERROR(VLOOKUP(Table2[[#This Row],[Lot No]],Inward!F:F,1,FALSE),"Lot Not Matching")</f>
        <v>Lot Not Matching</v>
      </c>
    </row>
    <row r="1074" spans="1:15">
      <c r="A1074" s="99">
        <v>1073</v>
      </c>
      <c r="B1074" s="100" t="str">
        <f>IFERROR(VLOOKUP(C1074,'Product Master'!B:G,2,),"Enter Data in Product Master")</f>
        <v>Enter Data in Product Master</v>
      </c>
      <c r="C1074" s="24"/>
      <c r="D1074" s="46"/>
      <c r="F1074" s="101" t="str">
        <f>IFERROR(VLOOKUP($C1074,'Product Master'!B:G,3,),"-")</f>
        <v>-</v>
      </c>
      <c r="G1074" s="46" t="str">
        <f>IFERROR(VLOOKUP($C1074,'Product Master'!B:G,4,),"-")</f>
        <v>-</v>
      </c>
      <c r="H1074" s="24"/>
      <c r="I1074" s="25" t="str">
        <f>IFERROR(VLOOKUP(D1074,Inward!F:J,5,),"-")</f>
        <v>-</v>
      </c>
      <c r="O1074" s="141" t="str">
        <f>IFERROR(VLOOKUP(Table2[[#This Row],[Lot No]],Inward!F:F,1,FALSE),"Lot Not Matching")</f>
        <v>Lot Not Matching</v>
      </c>
    </row>
    <row r="1075" spans="1:15">
      <c r="A1075" s="99">
        <v>1074</v>
      </c>
      <c r="B1075" s="100" t="str">
        <f>IFERROR(VLOOKUP(C1075,'Product Master'!B:G,2,),"Enter Data in Product Master")</f>
        <v>Enter Data in Product Master</v>
      </c>
      <c r="C1075" s="24"/>
      <c r="D1075" s="46"/>
      <c r="F1075" s="101" t="str">
        <f>IFERROR(VLOOKUP($C1075,'Product Master'!B:G,3,),"-")</f>
        <v>-</v>
      </c>
      <c r="G1075" s="46" t="str">
        <f>IFERROR(VLOOKUP($C1075,'Product Master'!B:G,4,),"-")</f>
        <v>-</v>
      </c>
      <c r="H1075" s="24"/>
      <c r="I1075" s="25" t="str">
        <f>IFERROR(VLOOKUP(D1075,Inward!F:J,5,),"-")</f>
        <v>-</v>
      </c>
      <c r="O1075" s="141" t="str">
        <f>IFERROR(VLOOKUP(Table2[[#This Row],[Lot No]],Inward!F:F,1,FALSE),"Lot Not Matching")</f>
        <v>Lot Not Matching</v>
      </c>
    </row>
    <row r="1076" spans="1:15">
      <c r="A1076" s="99">
        <v>1075</v>
      </c>
      <c r="B1076" s="100" t="str">
        <f>IFERROR(VLOOKUP(C1076,'Product Master'!B:G,2,),"Enter Data in Product Master")</f>
        <v>Enter Data in Product Master</v>
      </c>
      <c r="C1076" s="24"/>
      <c r="D1076" s="46"/>
      <c r="F1076" s="101" t="str">
        <f>IFERROR(VLOOKUP($C1076,'Product Master'!B:G,3,),"-")</f>
        <v>-</v>
      </c>
      <c r="G1076" s="46" t="str">
        <f>IFERROR(VLOOKUP($C1076,'Product Master'!B:G,4,),"-")</f>
        <v>-</v>
      </c>
      <c r="H1076" s="24"/>
      <c r="I1076" s="25" t="str">
        <f>IFERROR(VLOOKUP(D1076,Inward!F:J,5,),"-")</f>
        <v>-</v>
      </c>
      <c r="O1076" s="141" t="str">
        <f>IFERROR(VLOOKUP(Table2[[#This Row],[Lot No]],Inward!F:F,1,FALSE),"Lot Not Matching")</f>
        <v>Lot Not Matching</v>
      </c>
    </row>
    <row r="1077" spans="1:15">
      <c r="A1077" s="99">
        <v>1076</v>
      </c>
      <c r="B1077" s="100" t="str">
        <f>IFERROR(VLOOKUP(C1077,'Product Master'!B:G,2,),"Enter Data in Product Master")</f>
        <v>Enter Data in Product Master</v>
      </c>
      <c r="C1077" s="24"/>
      <c r="D1077" s="46"/>
      <c r="F1077" s="101" t="str">
        <f>IFERROR(VLOOKUP($C1077,'Product Master'!B:G,3,),"-")</f>
        <v>-</v>
      </c>
      <c r="G1077" s="46" t="str">
        <f>IFERROR(VLOOKUP($C1077,'Product Master'!B:G,4,),"-")</f>
        <v>-</v>
      </c>
      <c r="H1077" s="24"/>
      <c r="I1077" s="25" t="str">
        <f>IFERROR(VLOOKUP(D1077,Inward!F:J,5,),"-")</f>
        <v>-</v>
      </c>
      <c r="O1077" s="141" t="str">
        <f>IFERROR(VLOOKUP(Table2[[#This Row],[Lot No]],Inward!F:F,1,FALSE),"Lot Not Matching")</f>
        <v>Lot Not Matching</v>
      </c>
    </row>
    <row r="1078" spans="1:15">
      <c r="A1078" s="99">
        <v>1077</v>
      </c>
      <c r="B1078" s="100" t="str">
        <f>IFERROR(VLOOKUP(C1078,'Product Master'!B:G,2,),"Enter Data in Product Master")</f>
        <v>Enter Data in Product Master</v>
      </c>
      <c r="C1078" s="24"/>
      <c r="D1078" s="46"/>
      <c r="F1078" s="101" t="str">
        <f>IFERROR(VLOOKUP($C1078,'Product Master'!B:G,3,),"-")</f>
        <v>-</v>
      </c>
      <c r="G1078" s="46" t="str">
        <f>IFERROR(VLOOKUP($C1078,'Product Master'!B:G,4,),"-")</f>
        <v>-</v>
      </c>
      <c r="H1078" s="24"/>
      <c r="I1078" s="25" t="str">
        <f>IFERROR(VLOOKUP(D1078,Inward!F:J,5,),"-")</f>
        <v>-</v>
      </c>
      <c r="O1078" s="141" t="str">
        <f>IFERROR(VLOOKUP(Table2[[#This Row],[Lot No]],Inward!F:F,1,FALSE),"Lot Not Matching")</f>
        <v>Lot Not Matching</v>
      </c>
    </row>
    <row r="1079" spans="1:15">
      <c r="A1079" s="99">
        <v>1078</v>
      </c>
      <c r="B1079" s="100" t="str">
        <f>IFERROR(VLOOKUP(C1079,'Product Master'!B:G,2,),"Enter Data in Product Master")</f>
        <v>Enter Data in Product Master</v>
      </c>
      <c r="C1079" s="24"/>
      <c r="D1079" s="46"/>
      <c r="F1079" s="101" t="str">
        <f>IFERROR(VLOOKUP($C1079,'Product Master'!B:G,3,),"-")</f>
        <v>-</v>
      </c>
      <c r="G1079" s="46" t="str">
        <f>IFERROR(VLOOKUP($C1079,'Product Master'!B:G,4,),"-")</f>
        <v>-</v>
      </c>
      <c r="H1079" s="24"/>
      <c r="I1079" s="25" t="str">
        <f>IFERROR(VLOOKUP(D1079,Inward!F:J,5,),"-")</f>
        <v>-</v>
      </c>
      <c r="O1079" s="141" t="str">
        <f>IFERROR(VLOOKUP(Table2[[#This Row],[Lot No]],Inward!F:F,1,FALSE),"Lot Not Matching")</f>
        <v>Lot Not Matching</v>
      </c>
    </row>
    <row r="1080" spans="1:15">
      <c r="A1080" s="99">
        <v>1079</v>
      </c>
      <c r="B1080" s="100" t="str">
        <f>IFERROR(VLOOKUP(C1080,'Product Master'!B:G,2,),"Enter Data in Product Master")</f>
        <v>Enter Data in Product Master</v>
      </c>
      <c r="C1080" s="24"/>
      <c r="D1080" s="46"/>
      <c r="F1080" s="101" t="str">
        <f>IFERROR(VLOOKUP($C1080,'Product Master'!B:G,3,),"-")</f>
        <v>-</v>
      </c>
      <c r="G1080" s="46" t="str">
        <f>IFERROR(VLOOKUP($C1080,'Product Master'!B:G,4,),"-")</f>
        <v>-</v>
      </c>
      <c r="H1080" s="24"/>
      <c r="I1080" s="25" t="str">
        <f>IFERROR(VLOOKUP(D1080,Inward!F:J,5,),"-")</f>
        <v>-</v>
      </c>
      <c r="O1080" s="141" t="str">
        <f>IFERROR(VLOOKUP(Table2[[#This Row],[Lot No]],Inward!F:F,1,FALSE),"Lot Not Matching")</f>
        <v>Lot Not Matching</v>
      </c>
    </row>
    <row r="1081" spans="1:15">
      <c r="A1081" s="99">
        <v>1080</v>
      </c>
      <c r="B1081" s="100" t="str">
        <f>IFERROR(VLOOKUP(C1081,'Product Master'!B:G,2,),"Enter Data in Product Master")</f>
        <v>Enter Data in Product Master</v>
      </c>
      <c r="C1081" s="24"/>
      <c r="D1081" s="46"/>
      <c r="F1081" s="101" t="str">
        <f>IFERROR(VLOOKUP($C1081,'Product Master'!B:G,3,),"-")</f>
        <v>-</v>
      </c>
      <c r="G1081" s="46" t="str">
        <f>IFERROR(VLOOKUP($C1081,'Product Master'!B:G,4,),"-")</f>
        <v>-</v>
      </c>
      <c r="H1081" s="24"/>
      <c r="I1081" s="25" t="str">
        <f>IFERROR(VLOOKUP(D1081,Inward!F:J,5,),"-")</f>
        <v>-</v>
      </c>
      <c r="O1081" s="141" t="str">
        <f>IFERROR(VLOOKUP(Table2[[#This Row],[Lot No]],Inward!F:F,1,FALSE),"Lot Not Matching")</f>
        <v>Lot Not Matching</v>
      </c>
    </row>
    <row r="1082" spans="1:15">
      <c r="A1082" s="99">
        <v>1081</v>
      </c>
      <c r="B1082" s="100" t="str">
        <f>IFERROR(VLOOKUP(C1082,'Product Master'!B:G,2,),"Enter Data in Product Master")</f>
        <v>Enter Data in Product Master</v>
      </c>
      <c r="C1082" s="24"/>
      <c r="D1082" s="46"/>
      <c r="F1082" s="101" t="str">
        <f>IFERROR(VLOOKUP($C1082,'Product Master'!B:G,3,),"-")</f>
        <v>-</v>
      </c>
      <c r="G1082" s="46" t="str">
        <f>IFERROR(VLOOKUP($C1082,'Product Master'!B:G,4,),"-")</f>
        <v>-</v>
      </c>
      <c r="H1082" s="24"/>
      <c r="I1082" s="25" t="str">
        <f>IFERROR(VLOOKUP(D1082,Inward!F:J,5,),"-")</f>
        <v>-</v>
      </c>
      <c r="O1082" s="141" t="str">
        <f>IFERROR(VLOOKUP(Table2[[#This Row],[Lot No]],Inward!F:F,1,FALSE),"Lot Not Matching")</f>
        <v>Lot Not Matching</v>
      </c>
    </row>
    <row r="1083" spans="1:15">
      <c r="A1083" s="99">
        <v>1082</v>
      </c>
      <c r="B1083" s="100" t="str">
        <f>IFERROR(VLOOKUP(C1083,'Product Master'!B:G,2,),"Enter Data in Product Master")</f>
        <v>Enter Data in Product Master</v>
      </c>
      <c r="C1083" s="24"/>
      <c r="D1083" s="46"/>
      <c r="F1083" s="101" t="str">
        <f>IFERROR(VLOOKUP($C1083,'Product Master'!B:G,3,),"-")</f>
        <v>-</v>
      </c>
      <c r="G1083" s="46" t="str">
        <f>IFERROR(VLOOKUP($C1083,'Product Master'!B:G,4,),"-")</f>
        <v>-</v>
      </c>
      <c r="H1083" s="24"/>
      <c r="I1083" s="25" t="str">
        <f>IFERROR(VLOOKUP(D1083,Inward!F:J,5,),"-")</f>
        <v>-</v>
      </c>
      <c r="O1083" s="141" t="str">
        <f>IFERROR(VLOOKUP(Table2[[#This Row],[Lot No]],Inward!F:F,1,FALSE),"Lot Not Matching")</f>
        <v>Lot Not Matching</v>
      </c>
    </row>
    <row r="1084" spans="1:15">
      <c r="A1084" s="99">
        <v>1083</v>
      </c>
      <c r="B1084" s="100" t="str">
        <f>IFERROR(VLOOKUP(C1084,'Product Master'!B:G,2,),"Enter Data in Product Master")</f>
        <v>Enter Data in Product Master</v>
      </c>
      <c r="C1084" s="24"/>
      <c r="D1084" s="46"/>
      <c r="F1084" s="101" t="str">
        <f>IFERROR(VLOOKUP($C1084,'Product Master'!B:G,3,),"-")</f>
        <v>-</v>
      </c>
      <c r="G1084" s="46" t="str">
        <f>IFERROR(VLOOKUP($C1084,'Product Master'!B:G,4,),"-")</f>
        <v>-</v>
      </c>
      <c r="H1084" s="24"/>
      <c r="I1084" s="25" t="str">
        <f>IFERROR(VLOOKUP(D1084,Inward!F:J,5,),"-")</f>
        <v>-</v>
      </c>
      <c r="O1084" s="141" t="str">
        <f>IFERROR(VLOOKUP(Table2[[#This Row],[Lot No]],Inward!F:F,1,FALSE),"Lot Not Matching")</f>
        <v>Lot Not Matching</v>
      </c>
    </row>
    <row r="1085" spans="1:15">
      <c r="A1085" s="99">
        <v>1084</v>
      </c>
      <c r="B1085" s="100" t="str">
        <f>IFERROR(VLOOKUP(C1085,'Product Master'!B:G,2,),"Enter Data in Product Master")</f>
        <v>Enter Data in Product Master</v>
      </c>
      <c r="C1085" s="24"/>
      <c r="D1085" s="46"/>
      <c r="F1085" s="101" t="str">
        <f>IFERROR(VLOOKUP($C1085,'Product Master'!B:G,3,),"-")</f>
        <v>-</v>
      </c>
      <c r="G1085" s="46" t="str">
        <f>IFERROR(VLOOKUP($C1085,'Product Master'!B:G,4,),"-")</f>
        <v>-</v>
      </c>
      <c r="H1085" s="24"/>
      <c r="I1085" s="25" t="str">
        <f>IFERROR(VLOOKUP(D1085,Inward!F:J,5,),"-")</f>
        <v>-</v>
      </c>
      <c r="O1085" s="141" t="str">
        <f>IFERROR(VLOOKUP(Table2[[#This Row],[Lot No]],Inward!F:F,1,FALSE),"Lot Not Matching")</f>
        <v>Lot Not Matching</v>
      </c>
    </row>
    <row r="1086" spans="1:15">
      <c r="A1086" s="99">
        <v>1085</v>
      </c>
      <c r="B1086" s="100" t="str">
        <f>IFERROR(VLOOKUP(C1086,'Product Master'!B:G,2,),"Enter Data in Product Master")</f>
        <v>Enter Data in Product Master</v>
      </c>
      <c r="C1086" s="24"/>
      <c r="D1086" s="46"/>
      <c r="F1086" s="101" t="str">
        <f>IFERROR(VLOOKUP($C1086,'Product Master'!B:G,3,),"-")</f>
        <v>-</v>
      </c>
      <c r="G1086" s="46" t="str">
        <f>IFERROR(VLOOKUP($C1086,'Product Master'!B:G,4,),"-")</f>
        <v>-</v>
      </c>
      <c r="H1086" s="24"/>
      <c r="I1086" s="25" t="str">
        <f>IFERROR(VLOOKUP(D1086,Inward!F:J,5,),"-")</f>
        <v>-</v>
      </c>
      <c r="O1086" s="141" t="str">
        <f>IFERROR(VLOOKUP(Table2[[#This Row],[Lot No]],Inward!F:F,1,FALSE),"Lot Not Matching")</f>
        <v>Lot Not Matching</v>
      </c>
    </row>
    <row r="1087" spans="1:15">
      <c r="A1087" s="99">
        <v>1086</v>
      </c>
      <c r="B1087" s="100" t="str">
        <f>IFERROR(VLOOKUP(C1087,'Product Master'!B:G,2,),"Enter Data in Product Master")</f>
        <v>Enter Data in Product Master</v>
      </c>
      <c r="C1087" s="24"/>
      <c r="D1087" s="46"/>
      <c r="F1087" s="101" t="str">
        <f>IFERROR(VLOOKUP($C1087,'Product Master'!B:G,3,),"-")</f>
        <v>-</v>
      </c>
      <c r="G1087" s="46" t="str">
        <f>IFERROR(VLOOKUP($C1087,'Product Master'!B:G,4,),"-")</f>
        <v>-</v>
      </c>
      <c r="H1087" s="24"/>
      <c r="I1087" s="25" t="str">
        <f>IFERROR(VLOOKUP(D1087,Inward!F:J,5,),"-")</f>
        <v>-</v>
      </c>
      <c r="O1087" s="141" t="str">
        <f>IFERROR(VLOOKUP(Table2[[#This Row],[Lot No]],Inward!F:F,1,FALSE),"Lot Not Matching")</f>
        <v>Lot Not Matching</v>
      </c>
    </row>
    <row r="1088" spans="1:15">
      <c r="A1088" s="99">
        <v>1087</v>
      </c>
      <c r="B1088" s="100" t="str">
        <f>IFERROR(VLOOKUP(C1088,'Product Master'!B:G,2,),"Enter Data in Product Master")</f>
        <v>Enter Data in Product Master</v>
      </c>
      <c r="C1088" s="24"/>
      <c r="D1088" s="46"/>
      <c r="F1088" s="101" t="str">
        <f>IFERROR(VLOOKUP($C1088,'Product Master'!B:G,3,),"-")</f>
        <v>-</v>
      </c>
      <c r="G1088" s="46" t="str">
        <f>IFERROR(VLOOKUP($C1088,'Product Master'!B:G,4,),"-")</f>
        <v>-</v>
      </c>
      <c r="H1088" s="24"/>
      <c r="I1088" s="25" t="str">
        <f>IFERROR(VLOOKUP(D1088,Inward!F:J,5,),"-")</f>
        <v>-</v>
      </c>
      <c r="O1088" s="141" t="str">
        <f>IFERROR(VLOOKUP(Table2[[#This Row],[Lot No]],Inward!F:F,1,FALSE),"Lot Not Matching")</f>
        <v>Lot Not Matching</v>
      </c>
    </row>
    <row r="1089" spans="1:15">
      <c r="A1089" s="99">
        <v>1088</v>
      </c>
      <c r="B1089" s="100" t="str">
        <f>IFERROR(VLOOKUP(C1089,'Product Master'!B:G,2,),"Enter Data in Product Master")</f>
        <v>Enter Data in Product Master</v>
      </c>
      <c r="C1089" s="24"/>
      <c r="D1089" s="46"/>
      <c r="F1089" s="101" t="str">
        <f>IFERROR(VLOOKUP($C1089,'Product Master'!B:G,3,),"-")</f>
        <v>-</v>
      </c>
      <c r="G1089" s="46" t="str">
        <f>IFERROR(VLOOKUP($C1089,'Product Master'!B:G,4,),"-")</f>
        <v>-</v>
      </c>
      <c r="H1089" s="24"/>
      <c r="I1089" s="25" t="str">
        <f>IFERROR(VLOOKUP(D1089,Inward!F:J,5,),"-")</f>
        <v>-</v>
      </c>
      <c r="O1089" s="141" t="str">
        <f>IFERROR(VLOOKUP(Table2[[#This Row],[Lot No]],Inward!F:F,1,FALSE),"Lot Not Matching")</f>
        <v>Lot Not Matching</v>
      </c>
    </row>
    <row r="1090" spans="1:15">
      <c r="A1090" s="99">
        <v>1089</v>
      </c>
      <c r="B1090" s="100" t="str">
        <f>IFERROR(VLOOKUP(C1090,'Product Master'!B:G,2,),"Enter Data in Product Master")</f>
        <v>Enter Data in Product Master</v>
      </c>
      <c r="C1090" s="24"/>
      <c r="D1090" s="46"/>
      <c r="F1090" s="101" t="str">
        <f>IFERROR(VLOOKUP($C1090,'Product Master'!B:G,3,),"-")</f>
        <v>-</v>
      </c>
      <c r="G1090" s="46" t="str">
        <f>IFERROR(VLOOKUP($C1090,'Product Master'!B:G,4,),"-")</f>
        <v>-</v>
      </c>
      <c r="H1090" s="24"/>
      <c r="I1090" s="25" t="str">
        <f>IFERROR(VLOOKUP(D1090,Inward!F:J,5,),"-")</f>
        <v>-</v>
      </c>
      <c r="O1090" s="141" t="str">
        <f>IFERROR(VLOOKUP(Table2[[#This Row],[Lot No]],Inward!F:F,1,FALSE),"Lot Not Matching")</f>
        <v>Lot Not Matching</v>
      </c>
    </row>
    <row r="1091" spans="1:15">
      <c r="A1091" s="99">
        <v>1090</v>
      </c>
      <c r="B1091" s="100" t="str">
        <f>IFERROR(VLOOKUP(C1091,'Product Master'!B:G,2,),"Enter Data in Product Master")</f>
        <v>Enter Data in Product Master</v>
      </c>
      <c r="C1091" s="24"/>
      <c r="D1091" s="46"/>
      <c r="F1091" s="101" t="str">
        <f>IFERROR(VLOOKUP($C1091,'Product Master'!B:G,3,),"-")</f>
        <v>-</v>
      </c>
      <c r="G1091" s="46" t="str">
        <f>IFERROR(VLOOKUP($C1091,'Product Master'!B:G,4,),"-")</f>
        <v>-</v>
      </c>
      <c r="H1091" s="24"/>
      <c r="I1091" s="25" t="str">
        <f>IFERROR(VLOOKUP(D1091,Inward!F:J,5,),"-")</f>
        <v>-</v>
      </c>
      <c r="O1091" s="141" t="str">
        <f>IFERROR(VLOOKUP(Table2[[#This Row],[Lot No]],Inward!F:F,1,FALSE),"Lot Not Matching")</f>
        <v>Lot Not Matching</v>
      </c>
    </row>
    <row r="1092" spans="1:15">
      <c r="A1092" s="99">
        <v>1091</v>
      </c>
      <c r="B1092" s="100" t="str">
        <f>IFERROR(VLOOKUP(C1092,'Product Master'!B:G,2,),"Enter Data in Product Master")</f>
        <v>Enter Data in Product Master</v>
      </c>
      <c r="C1092" s="24"/>
      <c r="D1092" s="46"/>
      <c r="F1092" s="101" t="str">
        <f>IFERROR(VLOOKUP($C1092,'Product Master'!B:G,3,),"-")</f>
        <v>-</v>
      </c>
      <c r="G1092" s="46" t="str">
        <f>IFERROR(VLOOKUP($C1092,'Product Master'!B:G,4,),"-")</f>
        <v>-</v>
      </c>
      <c r="H1092" s="24"/>
      <c r="I1092" s="25" t="str">
        <f>IFERROR(VLOOKUP(D1092,Inward!F:J,5,),"-")</f>
        <v>-</v>
      </c>
      <c r="O1092" s="141" t="str">
        <f>IFERROR(VLOOKUP(Table2[[#This Row],[Lot No]],Inward!F:F,1,FALSE),"Lot Not Matching")</f>
        <v>Lot Not Matching</v>
      </c>
    </row>
    <row r="1093" spans="1:15">
      <c r="A1093" s="99">
        <v>1092</v>
      </c>
      <c r="B1093" s="100" t="str">
        <f>IFERROR(VLOOKUP(C1093,'Product Master'!B:G,2,),"Enter Data in Product Master")</f>
        <v>Enter Data in Product Master</v>
      </c>
      <c r="C1093" s="24"/>
      <c r="D1093" s="46"/>
      <c r="F1093" s="101" t="str">
        <f>IFERROR(VLOOKUP($C1093,'Product Master'!B:G,3,),"-")</f>
        <v>-</v>
      </c>
      <c r="G1093" s="46" t="str">
        <f>IFERROR(VLOOKUP($C1093,'Product Master'!B:G,4,),"-")</f>
        <v>-</v>
      </c>
      <c r="H1093" s="24"/>
      <c r="I1093" s="25" t="str">
        <f>IFERROR(VLOOKUP(D1093,Inward!F:J,5,),"-")</f>
        <v>-</v>
      </c>
      <c r="O1093" s="141" t="str">
        <f>IFERROR(VLOOKUP(Table2[[#This Row],[Lot No]],Inward!F:F,1,FALSE),"Lot Not Matching")</f>
        <v>Lot Not Matching</v>
      </c>
    </row>
    <row r="1094" spans="1:15">
      <c r="A1094" s="99">
        <v>1093</v>
      </c>
      <c r="B1094" s="100" t="str">
        <f>IFERROR(VLOOKUP(C1094,'Product Master'!B:G,2,),"Enter Data in Product Master")</f>
        <v>Enter Data in Product Master</v>
      </c>
      <c r="C1094" s="24"/>
      <c r="D1094" s="46"/>
      <c r="F1094" s="101" t="str">
        <f>IFERROR(VLOOKUP($C1094,'Product Master'!B:G,3,),"-")</f>
        <v>-</v>
      </c>
      <c r="G1094" s="46" t="str">
        <f>IFERROR(VLOOKUP($C1094,'Product Master'!B:G,4,),"-")</f>
        <v>-</v>
      </c>
      <c r="H1094" s="24"/>
      <c r="I1094" s="25" t="str">
        <f>IFERROR(VLOOKUP(D1094,Inward!F:J,5,),"-")</f>
        <v>-</v>
      </c>
      <c r="O1094" s="141" t="str">
        <f>IFERROR(VLOOKUP(Table2[[#This Row],[Lot No]],Inward!F:F,1,FALSE),"Lot Not Matching")</f>
        <v>Lot Not Matching</v>
      </c>
    </row>
    <row r="1095" spans="1:15">
      <c r="A1095" s="99">
        <v>1094</v>
      </c>
      <c r="B1095" s="100" t="str">
        <f>IFERROR(VLOOKUP(C1095,'Product Master'!B:G,2,),"Enter Data in Product Master")</f>
        <v>Enter Data in Product Master</v>
      </c>
      <c r="C1095" s="24"/>
      <c r="D1095" s="46"/>
      <c r="F1095" s="101" t="str">
        <f>IFERROR(VLOOKUP($C1095,'Product Master'!B:G,3,),"-")</f>
        <v>-</v>
      </c>
      <c r="G1095" s="46" t="str">
        <f>IFERROR(VLOOKUP($C1095,'Product Master'!B:G,4,),"-")</f>
        <v>-</v>
      </c>
      <c r="H1095" s="24"/>
      <c r="I1095" s="25" t="str">
        <f>IFERROR(VLOOKUP(D1095,Inward!F:J,5,),"-")</f>
        <v>-</v>
      </c>
      <c r="O1095" s="141" t="str">
        <f>IFERROR(VLOOKUP(Table2[[#This Row],[Lot No]],Inward!F:F,1,FALSE),"Lot Not Matching")</f>
        <v>Lot Not Matching</v>
      </c>
    </row>
    <row r="1096" spans="1:15">
      <c r="A1096" s="99">
        <v>1095</v>
      </c>
      <c r="B1096" s="100" t="str">
        <f>IFERROR(VLOOKUP(C1096,'Product Master'!B:G,2,),"Enter Data in Product Master")</f>
        <v>Enter Data in Product Master</v>
      </c>
      <c r="C1096" s="24"/>
      <c r="D1096" s="46"/>
      <c r="F1096" s="101" t="str">
        <f>IFERROR(VLOOKUP($C1096,'Product Master'!B:G,3,),"-")</f>
        <v>-</v>
      </c>
      <c r="G1096" s="46" t="str">
        <f>IFERROR(VLOOKUP($C1096,'Product Master'!B:G,4,),"-")</f>
        <v>-</v>
      </c>
      <c r="H1096" s="24"/>
      <c r="I1096" s="25" t="str">
        <f>IFERROR(VLOOKUP(D1096,Inward!F:J,5,),"-")</f>
        <v>-</v>
      </c>
      <c r="O1096" s="141" t="str">
        <f>IFERROR(VLOOKUP(Table2[[#This Row],[Lot No]],Inward!F:F,1,FALSE),"Lot Not Matching")</f>
        <v>Lot Not Matching</v>
      </c>
    </row>
    <row r="1097" spans="1:15">
      <c r="A1097" s="99">
        <v>1096</v>
      </c>
      <c r="B1097" s="100" t="str">
        <f>IFERROR(VLOOKUP(C1097,'Product Master'!B:G,2,),"Enter Data in Product Master")</f>
        <v>Enter Data in Product Master</v>
      </c>
      <c r="C1097" s="24"/>
      <c r="D1097" s="46"/>
      <c r="F1097" s="101" t="str">
        <f>IFERROR(VLOOKUP($C1097,'Product Master'!B:G,3,),"-")</f>
        <v>-</v>
      </c>
      <c r="G1097" s="46" t="str">
        <f>IFERROR(VLOOKUP($C1097,'Product Master'!B:G,4,),"-")</f>
        <v>-</v>
      </c>
      <c r="H1097" s="24"/>
      <c r="I1097" s="25" t="str">
        <f>IFERROR(VLOOKUP(D1097,Inward!F:J,5,),"-")</f>
        <v>-</v>
      </c>
      <c r="O1097" s="141" t="str">
        <f>IFERROR(VLOOKUP(Table2[[#This Row],[Lot No]],Inward!F:F,1,FALSE),"Lot Not Matching")</f>
        <v>Lot Not Matching</v>
      </c>
    </row>
    <row r="1098" spans="1:15">
      <c r="A1098" s="99">
        <v>1097</v>
      </c>
      <c r="B1098" s="100" t="str">
        <f>IFERROR(VLOOKUP(C1098,'Product Master'!B:G,2,),"Enter Data in Product Master")</f>
        <v>Enter Data in Product Master</v>
      </c>
      <c r="C1098" s="24"/>
      <c r="D1098" s="46"/>
      <c r="F1098" s="101" t="str">
        <f>IFERROR(VLOOKUP($C1098,'Product Master'!B:G,3,),"-")</f>
        <v>-</v>
      </c>
      <c r="G1098" s="46" t="str">
        <f>IFERROR(VLOOKUP($C1098,'Product Master'!B:G,4,),"-")</f>
        <v>-</v>
      </c>
      <c r="H1098" s="24"/>
      <c r="I1098" s="25" t="str">
        <f>IFERROR(VLOOKUP(D1098,Inward!F:J,5,),"-")</f>
        <v>-</v>
      </c>
      <c r="O1098" s="141" t="str">
        <f>IFERROR(VLOOKUP(Table2[[#This Row],[Lot No]],Inward!F:F,1,FALSE),"Lot Not Matching")</f>
        <v>Lot Not Matching</v>
      </c>
    </row>
    <row r="1099" spans="1:15">
      <c r="A1099" s="99">
        <v>1098</v>
      </c>
      <c r="B1099" s="100" t="str">
        <f>IFERROR(VLOOKUP(C1099,'Product Master'!B:G,2,),"Enter Data in Product Master")</f>
        <v>Enter Data in Product Master</v>
      </c>
      <c r="C1099" s="24"/>
      <c r="D1099" s="46"/>
      <c r="F1099" s="101" t="str">
        <f>IFERROR(VLOOKUP($C1099,'Product Master'!B:G,3,),"-")</f>
        <v>-</v>
      </c>
      <c r="G1099" s="46" t="str">
        <f>IFERROR(VLOOKUP($C1099,'Product Master'!B:G,4,),"-")</f>
        <v>-</v>
      </c>
      <c r="H1099" s="24"/>
      <c r="I1099" s="25" t="str">
        <f>IFERROR(VLOOKUP(D1099,Inward!F:J,5,),"-")</f>
        <v>-</v>
      </c>
      <c r="O1099" s="141" t="str">
        <f>IFERROR(VLOOKUP(Table2[[#This Row],[Lot No]],Inward!F:F,1,FALSE),"Lot Not Matching")</f>
        <v>Lot Not Matching</v>
      </c>
    </row>
    <row r="1100" spans="1:15">
      <c r="A1100" s="99">
        <v>1099</v>
      </c>
      <c r="B1100" s="100" t="str">
        <f>IFERROR(VLOOKUP(C1100,'Product Master'!B:G,2,),"Enter Data in Product Master")</f>
        <v>Enter Data in Product Master</v>
      </c>
      <c r="C1100" s="24"/>
      <c r="D1100" s="46"/>
      <c r="F1100" s="101" t="str">
        <f>IFERROR(VLOOKUP($C1100,'Product Master'!B:G,3,),"-")</f>
        <v>-</v>
      </c>
      <c r="G1100" s="46" t="str">
        <f>IFERROR(VLOOKUP($C1100,'Product Master'!B:G,4,),"-")</f>
        <v>-</v>
      </c>
      <c r="H1100" s="24"/>
      <c r="I1100" s="25" t="str">
        <f>IFERROR(VLOOKUP(D1100,Inward!F:J,5,),"-")</f>
        <v>-</v>
      </c>
      <c r="O1100" s="141" t="str">
        <f>IFERROR(VLOOKUP(Table2[[#This Row],[Lot No]],Inward!F:F,1,FALSE),"Lot Not Matching")</f>
        <v>Lot Not Matching</v>
      </c>
    </row>
    <row r="1101" spans="1:15">
      <c r="A1101" s="99">
        <v>1100</v>
      </c>
      <c r="B1101" s="100" t="str">
        <f>IFERROR(VLOOKUP(C1101,'Product Master'!B:G,2,),"Enter Data in Product Master")</f>
        <v>Enter Data in Product Master</v>
      </c>
      <c r="C1101" s="24"/>
      <c r="D1101" s="46"/>
      <c r="F1101" s="101" t="str">
        <f>IFERROR(VLOOKUP($C1101,'Product Master'!B:G,3,),"-")</f>
        <v>-</v>
      </c>
      <c r="G1101" s="46" t="str">
        <f>IFERROR(VLOOKUP($C1101,'Product Master'!B:G,4,),"-")</f>
        <v>-</v>
      </c>
      <c r="H1101" s="24"/>
      <c r="I1101" s="25" t="str">
        <f>IFERROR(VLOOKUP(D1101,Inward!F:J,5,),"-")</f>
        <v>-</v>
      </c>
      <c r="O1101" s="141" t="str">
        <f>IFERROR(VLOOKUP(Table2[[#This Row],[Lot No]],Inward!F:F,1,FALSE),"Lot Not Matching")</f>
        <v>Lot Not Matching</v>
      </c>
    </row>
    <row r="1102" spans="1:15">
      <c r="A1102" s="99">
        <v>1101</v>
      </c>
      <c r="B1102" s="100" t="str">
        <f>IFERROR(VLOOKUP(C1102,'Product Master'!B:G,2,),"Enter Data in Product Master")</f>
        <v>Enter Data in Product Master</v>
      </c>
      <c r="C1102" s="24"/>
      <c r="D1102" s="46"/>
      <c r="F1102" s="101" t="str">
        <f>IFERROR(VLOOKUP($C1102,'Product Master'!B:G,3,),"-")</f>
        <v>-</v>
      </c>
      <c r="G1102" s="46" t="str">
        <f>IFERROR(VLOOKUP($C1102,'Product Master'!B:G,4,),"-")</f>
        <v>-</v>
      </c>
      <c r="H1102" s="24"/>
      <c r="I1102" s="25" t="str">
        <f>IFERROR(VLOOKUP(D1102,Inward!F:J,5,),"-")</f>
        <v>-</v>
      </c>
      <c r="O1102" s="141" t="str">
        <f>IFERROR(VLOOKUP(Table2[[#This Row],[Lot No]],Inward!F:F,1,FALSE),"Lot Not Matching")</f>
        <v>Lot Not Matching</v>
      </c>
    </row>
    <row r="1103" spans="1:15">
      <c r="A1103" s="99">
        <v>1102</v>
      </c>
      <c r="B1103" s="100" t="str">
        <f>IFERROR(VLOOKUP(C1103,'Product Master'!B:G,2,),"Enter Data in Product Master")</f>
        <v>Enter Data in Product Master</v>
      </c>
      <c r="C1103" s="24"/>
      <c r="D1103" s="46"/>
      <c r="F1103" s="101" t="str">
        <f>IFERROR(VLOOKUP($C1103,'Product Master'!B:G,3,),"-")</f>
        <v>-</v>
      </c>
      <c r="G1103" s="46" t="str">
        <f>IFERROR(VLOOKUP($C1103,'Product Master'!B:G,4,),"-")</f>
        <v>-</v>
      </c>
      <c r="H1103" s="24"/>
      <c r="I1103" s="25" t="str">
        <f>IFERROR(VLOOKUP(D1103,Inward!F:J,5,),"-")</f>
        <v>-</v>
      </c>
      <c r="O1103" s="141" t="str">
        <f>IFERROR(VLOOKUP(Table2[[#This Row],[Lot No]],Inward!F:F,1,FALSE),"Lot Not Matching")</f>
        <v>Lot Not Matching</v>
      </c>
    </row>
    <row r="1104" spans="1:15">
      <c r="A1104" s="99">
        <v>1103</v>
      </c>
      <c r="B1104" s="100" t="str">
        <f>IFERROR(VLOOKUP(C1104,'Product Master'!B:G,2,),"Enter Data in Product Master")</f>
        <v>Enter Data in Product Master</v>
      </c>
      <c r="C1104" s="24"/>
      <c r="D1104" s="46"/>
      <c r="F1104" s="101" t="str">
        <f>IFERROR(VLOOKUP($C1104,'Product Master'!B:G,3,),"-")</f>
        <v>-</v>
      </c>
      <c r="G1104" s="46" t="str">
        <f>IFERROR(VLOOKUP($C1104,'Product Master'!B:G,4,),"-")</f>
        <v>-</v>
      </c>
      <c r="H1104" s="24"/>
      <c r="I1104" s="25" t="str">
        <f>IFERROR(VLOOKUP(D1104,Inward!F:J,5,),"-")</f>
        <v>-</v>
      </c>
      <c r="O1104" s="141" t="str">
        <f>IFERROR(VLOOKUP(Table2[[#This Row],[Lot No]],Inward!F:F,1,FALSE),"Lot Not Matching")</f>
        <v>Lot Not Matching</v>
      </c>
    </row>
    <row r="1105" spans="1:15">
      <c r="A1105" s="99">
        <v>1104</v>
      </c>
      <c r="B1105" s="100" t="str">
        <f>IFERROR(VLOOKUP(C1105,'Product Master'!B:G,2,),"Enter Data in Product Master")</f>
        <v>Enter Data in Product Master</v>
      </c>
      <c r="C1105" s="24"/>
      <c r="D1105" s="46"/>
      <c r="F1105" s="101" t="str">
        <f>IFERROR(VLOOKUP($C1105,'Product Master'!B:G,3,),"-")</f>
        <v>-</v>
      </c>
      <c r="G1105" s="46" t="str">
        <f>IFERROR(VLOOKUP($C1105,'Product Master'!B:G,4,),"-")</f>
        <v>-</v>
      </c>
      <c r="H1105" s="24"/>
      <c r="I1105" s="25" t="str">
        <f>IFERROR(VLOOKUP(D1105,Inward!F:J,5,),"-")</f>
        <v>-</v>
      </c>
      <c r="O1105" s="141" t="str">
        <f>IFERROR(VLOOKUP(Table2[[#This Row],[Lot No]],Inward!F:F,1,FALSE),"Lot Not Matching")</f>
        <v>Lot Not Matching</v>
      </c>
    </row>
    <row r="1106" spans="1:15">
      <c r="A1106" s="99">
        <v>1105</v>
      </c>
      <c r="B1106" s="100" t="str">
        <f>IFERROR(VLOOKUP(C1106,'Product Master'!B:G,2,),"Enter Data in Product Master")</f>
        <v>Enter Data in Product Master</v>
      </c>
      <c r="C1106" s="24"/>
      <c r="D1106" s="46"/>
      <c r="F1106" s="101" t="str">
        <f>IFERROR(VLOOKUP($C1106,'Product Master'!B:G,3,),"-")</f>
        <v>-</v>
      </c>
      <c r="G1106" s="46" t="str">
        <f>IFERROR(VLOOKUP($C1106,'Product Master'!B:G,4,),"-")</f>
        <v>-</v>
      </c>
      <c r="H1106" s="24"/>
      <c r="I1106" s="25" t="str">
        <f>IFERROR(VLOOKUP(D1106,Inward!F:J,5,),"-")</f>
        <v>-</v>
      </c>
      <c r="O1106" s="141" t="str">
        <f>IFERROR(VLOOKUP(Table2[[#This Row],[Lot No]],Inward!F:F,1,FALSE),"Lot Not Matching")</f>
        <v>Lot Not Matching</v>
      </c>
    </row>
    <row r="1107" spans="1:15">
      <c r="A1107" s="99">
        <v>1106</v>
      </c>
      <c r="B1107" s="100" t="str">
        <f>IFERROR(VLOOKUP(C1107,'Product Master'!B:G,2,),"Enter Data in Product Master")</f>
        <v>Enter Data in Product Master</v>
      </c>
      <c r="C1107" s="24"/>
      <c r="D1107" s="46"/>
      <c r="F1107" s="101" t="str">
        <f>IFERROR(VLOOKUP($C1107,'Product Master'!B:G,3,),"-")</f>
        <v>-</v>
      </c>
      <c r="G1107" s="46" t="str">
        <f>IFERROR(VLOOKUP($C1107,'Product Master'!B:G,4,),"-")</f>
        <v>-</v>
      </c>
      <c r="H1107" s="24"/>
      <c r="I1107" s="25" t="str">
        <f>IFERROR(VLOOKUP(D1107,Inward!F:J,5,),"-")</f>
        <v>-</v>
      </c>
      <c r="O1107" s="141" t="str">
        <f>IFERROR(VLOOKUP(Table2[[#This Row],[Lot No]],Inward!F:F,1,FALSE),"Lot Not Matching")</f>
        <v>Lot Not Matching</v>
      </c>
    </row>
    <row r="1108" spans="1:15">
      <c r="A1108" s="99">
        <v>1107</v>
      </c>
      <c r="B1108" s="100" t="str">
        <f>IFERROR(VLOOKUP(C1108,'Product Master'!B:G,2,),"Enter Data in Product Master")</f>
        <v>Enter Data in Product Master</v>
      </c>
      <c r="C1108" s="24"/>
      <c r="D1108" s="46"/>
      <c r="F1108" s="101" t="str">
        <f>IFERROR(VLOOKUP($C1108,'Product Master'!B:G,3,),"-")</f>
        <v>-</v>
      </c>
      <c r="G1108" s="46" t="str">
        <f>IFERROR(VLOOKUP($C1108,'Product Master'!B:G,4,),"-")</f>
        <v>-</v>
      </c>
      <c r="H1108" s="24"/>
      <c r="I1108" s="25" t="str">
        <f>IFERROR(VLOOKUP(D1108,Inward!F:J,5,),"-")</f>
        <v>-</v>
      </c>
      <c r="O1108" s="141" t="str">
        <f>IFERROR(VLOOKUP(Table2[[#This Row],[Lot No]],Inward!F:F,1,FALSE),"Lot Not Matching")</f>
        <v>Lot Not Matching</v>
      </c>
    </row>
    <row r="1109" spans="1:15">
      <c r="A1109" s="99">
        <v>1108</v>
      </c>
      <c r="B1109" s="100" t="str">
        <f>IFERROR(VLOOKUP(C1109,'Product Master'!B:G,2,),"Enter Data in Product Master")</f>
        <v>Enter Data in Product Master</v>
      </c>
      <c r="C1109" s="24"/>
      <c r="D1109" s="46"/>
      <c r="F1109" s="101" t="str">
        <f>IFERROR(VLOOKUP($C1109,'Product Master'!B:G,3,),"-")</f>
        <v>-</v>
      </c>
      <c r="G1109" s="46" t="str">
        <f>IFERROR(VLOOKUP($C1109,'Product Master'!B:G,4,),"-")</f>
        <v>-</v>
      </c>
      <c r="H1109" s="24"/>
      <c r="I1109" s="25" t="str">
        <f>IFERROR(VLOOKUP(D1109,Inward!F:J,5,),"-")</f>
        <v>-</v>
      </c>
      <c r="O1109" s="141" t="str">
        <f>IFERROR(VLOOKUP(Table2[[#This Row],[Lot No]],Inward!F:F,1,FALSE),"Lot Not Matching")</f>
        <v>Lot Not Matching</v>
      </c>
    </row>
    <row r="1110" spans="1:15">
      <c r="A1110" s="99">
        <v>1109</v>
      </c>
      <c r="B1110" s="100" t="str">
        <f>IFERROR(VLOOKUP(C1110,'Product Master'!B:G,2,),"Enter Data in Product Master")</f>
        <v>Enter Data in Product Master</v>
      </c>
      <c r="C1110" s="24"/>
      <c r="D1110" s="46"/>
      <c r="F1110" s="101" t="str">
        <f>IFERROR(VLOOKUP($C1110,'Product Master'!B:G,3,),"-")</f>
        <v>-</v>
      </c>
      <c r="G1110" s="46" t="str">
        <f>IFERROR(VLOOKUP($C1110,'Product Master'!B:G,4,),"-")</f>
        <v>-</v>
      </c>
      <c r="H1110" s="24"/>
      <c r="I1110" s="25" t="str">
        <f>IFERROR(VLOOKUP(D1110,Inward!F:J,5,),"-")</f>
        <v>-</v>
      </c>
      <c r="O1110" s="141" t="str">
        <f>IFERROR(VLOOKUP(Table2[[#This Row],[Lot No]],Inward!F:F,1,FALSE),"Lot Not Matching")</f>
        <v>Lot Not Matching</v>
      </c>
    </row>
    <row r="1111" spans="1:15">
      <c r="A1111" s="99">
        <v>1110</v>
      </c>
      <c r="B1111" s="100" t="str">
        <f>IFERROR(VLOOKUP(C1111,'Product Master'!B:G,2,),"Enter Data in Product Master")</f>
        <v>Enter Data in Product Master</v>
      </c>
      <c r="C1111" s="24"/>
      <c r="D1111" s="46"/>
      <c r="F1111" s="101" t="str">
        <f>IFERROR(VLOOKUP($C1111,'Product Master'!B:G,3,),"-")</f>
        <v>-</v>
      </c>
      <c r="G1111" s="46" t="str">
        <f>IFERROR(VLOOKUP($C1111,'Product Master'!B:G,4,),"-")</f>
        <v>-</v>
      </c>
      <c r="H1111" s="24"/>
      <c r="I1111" s="25" t="str">
        <f>IFERROR(VLOOKUP(D1111,Inward!F:J,5,),"-")</f>
        <v>-</v>
      </c>
      <c r="O1111" s="141" t="str">
        <f>IFERROR(VLOOKUP(Table2[[#This Row],[Lot No]],Inward!F:F,1,FALSE),"Lot Not Matching")</f>
        <v>Lot Not Matching</v>
      </c>
    </row>
    <row r="1112" spans="1:15">
      <c r="A1112" s="99">
        <v>1111</v>
      </c>
      <c r="B1112" s="100" t="str">
        <f>IFERROR(VLOOKUP(C1112,'Product Master'!B:G,2,),"Enter Data in Product Master")</f>
        <v>Enter Data in Product Master</v>
      </c>
      <c r="C1112" s="24"/>
      <c r="D1112" s="46"/>
      <c r="F1112" s="101" t="str">
        <f>IFERROR(VLOOKUP($C1112,'Product Master'!B:G,3,),"-")</f>
        <v>-</v>
      </c>
      <c r="G1112" s="46" t="str">
        <f>IFERROR(VLOOKUP($C1112,'Product Master'!B:G,4,),"-")</f>
        <v>-</v>
      </c>
      <c r="H1112" s="24"/>
      <c r="I1112" s="25" t="str">
        <f>IFERROR(VLOOKUP(D1112,Inward!F:J,5,),"-")</f>
        <v>-</v>
      </c>
      <c r="O1112" s="141" t="str">
        <f>IFERROR(VLOOKUP(Table2[[#This Row],[Lot No]],Inward!F:F,1,FALSE),"Lot Not Matching")</f>
        <v>Lot Not Matching</v>
      </c>
    </row>
    <row r="1113" spans="1:15">
      <c r="A1113" s="99">
        <v>1112</v>
      </c>
      <c r="B1113" s="100" t="str">
        <f>IFERROR(VLOOKUP(C1113,'Product Master'!B:G,2,),"Enter Data in Product Master")</f>
        <v>Enter Data in Product Master</v>
      </c>
      <c r="C1113" s="24"/>
      <c r="D1113" s="46"/>
      <c r="F1113" s="101" t="str">
        <f>IFERROR(VLOOKUP($C1113,'Product Master'!B:G,3,),"-")</f>
        <v>-</v>
      </c>
      <c r="G1113" s="46" t="str">
        <f>IFERROR(VLOOKUP($C1113,'Product Master'!B:G,4,),"-")</f>
        <v>-</v>
      </c>
      <c r="H1113" s="24"/>
      <c r="I1113" s="25" t="str">
        <f>IFERROR(VLOOKUP(D1113,Inward!F:J,5,),"-")</f>
        <v>-</v>
      </c>
      <c r="O1113" s="141" t="str">
        <f>IFERROR(VLOOKUP(Table2[[#This Row],[Lot No]],Inward!F:F,1,FALSE),"Lot Not Matching")</f>
        <v>Lot Not Matching</v>
      </c>
    </row>
    <row r="1114" spans="1:15">
      <c r="A1114" s="99">
        <v>1113</v>
      </c>
      <c r="B1114" s="100" t="str">
        <f>IFERROR(VLOOKUP(C1114,'Product Master'!B:G,2,),"Enter Data in Product Master")</f>
        <v>Enter Data in Product Master</v>
      </c>
      <c r="C1114" s="24"/>
      <c r="D1114" s="46"/>
      <c r="F1114" s="101" t="str">
        <f>IFERROR(VLOOKUP($C1114,'Product Master'!B:G,3,),"-")</f>
        <v>-</v>
      </c>
      <c r="G1114" s="46" t="str">
        <f>IFERROR(VLOOKUP($C1114,'Product Master'!B:G,4,),"-")</f>
        <v>-</v>
      </c>
      <c r="H1114" s="24"/>
      <c r="I1114" s="25" t="str">
        <f>IFERROR(VLOOKUP(D1114,Inward!F:J,5,),"-")</f>
        <v>-</v>
      </c>
      <c r="O1114" s="141" t="str">
        <f>IFERROR(VLOOKUP(Table2[[#This Row],[Lot No]],Inward!F:F,1,FALSE),"Lot Not Matching")</f>
        <v>Lot Not Matching</v>
      </c>
    </row>
    <row r="1115" spans="1:15">
      <c r="A1115" s="99">
        <v>1114</v>
      </c>
      <c r="B1115" s="100" t="str">
        <f>IFERROR(VLOOKUP(C1115,'Product Master'!B:G,2,),"Enter Data in Product Master")</f>
        <v>Enter Data in Product Master</v>
      </c>
      <c r="C1115" s="24"/>
      <c r="D1115" s="46"/>
      <c r="F1115" s="101" t="str">
        <f>IFERROR(VLOOKUP($C1115,'Product Master'!B:G,3,),"-")</f>
        <v>-</v>
      </c>
      <c r="G1115" s="46" t="str">
        <f>IFERROR(VLOOKUP($C1115,'Product Master'!B:G,4,),"-")</f>
        <v>-</v>
      </c>
      <c r="H1115" s="24"/>
      <c r="I1115" s="25" t="str">
        <f>IFERROR(VLOOKUP(D1115,Inward!F:J,5,),"-")</f>
        <v>-</v>
      </c>
      <c r="O1115" s="141" t="str">
        <f>IFERROR(VLOOKUP(Table2[[#This Row],[Lot No]],Inward!F:F,1,FALSE),"Lot Not Matching")</f>
        <v>Lot Not Matching</v>
      </c>
    </row>
    <row r="1116" spans="1:15">
      <c r="A1116" s="99">
        <v>1115</v>
      </c>
      <c r="B1116" s="100" t="str">
        <f>IFERROR(VLOOKUP(C1116,'Product Master'!B:G,2,),"Enter Data in Product Master")</f>
        <v>Enter Data in Product Master</v>
      </c>
      <c r="C1116" s="24"/>
      <c r="D1116" s="46"/>
      <c r="F1116" s="101" t="str">
        <f>IFERROR(VLOOKUP($C1116,'Product Master'!B:G,3,),"-")</f>
        <v>-</v>
      </c>
      <c r="G1116" s="46" t="str">
        <f>IFERROR(VLOOKUP($C1116,'Product Master'!B:G,4,),"-")</f>
        <v>-</v>
      </c>
      <c r="H1116" s="24"/>
      <c r="I1116" s="25" t="str">
        <f>IFERROR(VLOOKUP(D1116,Inward!F:J,5,),"-")</f>
        <v>-</v>
      </c>
      <c r="O1116" s="141" t="str">
        <f>IFERROR(VLOOKUP(Table2[[#This Row],[Lot No]],Inward!F:F,1,FALSE),"Lot Not Matching")</f>
        <v>Lot Not Matching</v>
      </c>
    </row>
    <row r="1117" spans="1:15">
      <c r="A1117" s="99">
        <v>1116</v>
      </c>
      <c r="B1117" s="100" t="str">
        <f>IFERROR(VLOOKUP(C1117,'Product Master'!B:G,2,),"Enter Data in Product Master")</f>
        <v>Enter Data in Product Master</v>
      </c>
      <c r="C1117" s="24"/>
      <c r="D1117" s="46"/>
      <c r="F1117" s="101" t="str">
        <f>IFERROR(VLOOKUP($C1117,'Product Master'!B:G,3,),"-")</f>
        <v>-</v>
      </c>
      <c r="G1117" s="46" t="str">
        <f>IFERROR(VLOOKUP($C1117,'Product Master'!B:G,4,),"-")</f>
        <v>-</v>
      </c>
      <c r="H1117" s="24"/>
      <c r="I1117" s="25" t="str">
        <f>IFERROR(VLOOKUP(D1117,Inward!F:J,5,),"-")</f>
        <v>-</v>
      </c>
      <c r="O1117" s="141" t="str">
        <f>IFERROR(VLOOKUP(Table2[[#This Row],[Lot No]],Inward!F:F,1,FALSE),"Lot Not Matching")</f>
        <v>Lot Not Matching</v>
      </c>
    </row>
    <row r="1118" spans="1:15">
      <c r="A1118" s="99">
        <v>1117</v>
      </c>
      <c r="B1118" s="100" t="str">
        <f>IFERROR(VLOOKUP(C1118,'Product Master'!B:G,2,),"Enter Data in Product Master")</f>
        <v>Enter Data in Product Master</v>
      </c>
      <c r="C1118" s="24"/>
      <c r="D1118" s="46"/>
      <c r="F1118" s="101" t="str">
        <f>IFERROR(VLOOKUP($C1118,'Product Master'!B:G,3,),"-")</f>
        <v>-</v>
      </c>
      <c r="G1118" s="46" t="str">
        <f>IFERROR(VLOOKUP($C1118,'Product Master'!B:G,4,),"-")</f>
        <v>-</v>
      </c>
      <c r="H1118" s="24"/>
      <c r="I1118" s="25" t="str">
        <f>IFERROR(VLOOKUP(D1118,Inward!F:J,5,),"-")</f>
        <v>-</v>
      </c>
      <c r="O1118" s="141" t="str">
        <f>IFERROR(VLOOKUP(Table2[[#This Row],[Lot No]],Inward!F:F,1,FALSE),"Lot Not Matching")</f>
        <v>Lot Not Matching</v>
      </c>
    </row>
    <row r="1119" spans="1:15">
      <c r="A1119" s="99">
        <v>1118</v>
      </c>
      <c r="B1119" s="100" t="str">
        <f>IFERROR(VLOOKUP(C1119,'Product Master'!B:G,2,),"Enter Data in Product Master")</f>
        <v>Enter Data in Product Master</v>
      </c>
      <c r="C1119" s="24"/>
      <c r="D1119" s="46"/>
      <c r="F1119" s="101" t="str">
        <f>IFERROR(VLOOKUP($C1119,'Product Master'!B:G,3,),"-")</f>
        <v>-</v>
      </c>
      <c r="G1119" s="46" t="str">
        <f>IFERROR(VLOOKUP($C1119,'Product Master'!B:G,4,),"-")</f>
        <v>-</v>
      </c>
      <c r="H1119" s="24"/>
      <c r="I1119" s="25" t="str">
        <f>IFERROR(VLOOKUP(D1119,Inward!F:J,5,),"-")</f>
        <v>-</v>
      </c>
      <c r="O1119" s="141" t="str">
        <f>IFERROR(VLOOKUP(Table2[[#This Row],[Lot No]],Inward!F:F,1,FALSE),"Lot Not Matching")</f>
        <v>Lot Not Matching</v>
      </c>
    </row>
    <row r="1120" spans="1:15">
      <c r="A1120" s="99">
        <v>1119</v>
      </c>
      <c r="B1120" s="100" t="str">
        <f>IFERROR(VLOOKUP(C1120,'Product Master'!B:G,2,),"Enter Data in Product Master")</f>
        <v>Enter Data in Product Master</v>
      </c>
      <c r="C1120" s="24"/>
      <c r="D1120" s="46"/>
      <c r="F1120" s="101" t="str">
        <f>IFERROR(VLOOKUP($C1120,'Product Master'!B:G,3,),"-")</f>
        <v>-</v>
      </c>
      <c r="G1120" s="46" t="str">
        <f>IFERROR(VLOOKUP($C1120,'Product Master'!B:G,4,),"-")</f>
        <v>-</v>
      </c>
      <c r="H1120" s="24"/>
      <c r="I1120" s="25" t="str">
        <f>IFERROR(VLOOKUP(D1120,Inward!F:J,5,),"-")</f>
        <v>-</v>
      </c>
      <c r="O1120" s="141" t="str">
        <f>IFERROR(VLOOKUP(Table2[[#This Row],[Lot No]],Inward!F:F,1,FALSE),"Lot Not Matching")</f>
        <v>Lot Not Matching</v>
      </c>
    </row>
    <row r="1121" spans="1:15">
      <c r="A1121" s="99">
        <v>1120</v>
      </c>
      <c r="B1121" s="100" t="str">
        <f>IFERROR(VLOOKUP(C1121,'Product Master'!B:G,2,),"Enter Data in Product Master")</f>
        <v>Enter Data in Product Master</v>
      </c>
      <c r="C1121" s="24"/>
      <c r="D1121" s="46"/>
      <c r="F1121" s="101" t="str">
        <f>IFERROR(VLOOKUP($C1121,'Product Master'!B:G,3,),"-")</f>
        <v>-</v>
      </c>
      <c r="G1121" s="46" t="str">
        <f>IFERROR(VLOOKUP($C1121,'Product Master'!B:G,4,),"-")</f>
        <v>-</v>
      </c>
      <c r="H1121" s="24"/>
      <c r="I1121" s="25" t="str">
        <f>IFERROR(VLOOKUP(D1121,Inward!F:J,5,),"-")</f>
        <v>-</v>
      </c>
      <c r="O1121" s="141" t="str">
        <f>IFERROR(VLOOKUP(Table2[[#This Row],[Lot No]],Inward!F:F,1,FALSE),"Lot Not Matching")</f>
        <v>Lot Not Matching</v>
      </c>
    </row>
    <row r="1122" spans="1:15">
      <c r="A1122" s="99">
        <v>1121</v>
      </c>
      <c r="B1122" s="100" t="str">
        <f>IFERROR(VLOOKUP(C1122,'Product Master'!B:G,2,),"Enter Data in Product Master")</f>
        <v>Enter Data in Product Master</v>
      </c>
      <c r="C1122" s="24"/>
      <c r="D1122" s="46"/>
      <c r="F1122" s="101" t="str">
        <f>IFERROR(VLOOKUP($C1122,'Product Master'!B:G,3,),"-")</f>
        <v>-</v>
      </c>
      <c r="G1122" s="46" t="str">
        <f>IFERROR(VLOOKUP($C1122,'Product Master'!B:G,4,),"-")</f>
        <v>-</v>
      </c>
      <c r="H1122" s="24"/>
      <c r="I1122" s="25" t="str">
        <f>IFERROR(VLOOKUP(D1122,Inward!F:J,5,),"-")</f>
        <v>-</v>
      </c>
      <c r="O1122" s="141" t="str">
        <f>IFERROR(VLOOKUP(Table2[[#This Row],[Lot No]],Inward!F:F,1,FALSE),"Lot Not Matching")</f>
        <v>Lot Not Matching</v>
      </c>
    </row>
    <row r="1123" spans="1:15">
      <c r="A1123" s="99">
        <v>1122</v>
      </c>
      <c r="B1123" s="100" t="str">
        <f>IFERROR(VLOOKUP(C1123,'Product Master'!B:G,2,),"Enter Data in Product Master")</f>
        <v>Enter Data in Product Master</v>
      </c>
      <c r="C1123" s="24"/>
      <c r="D1123" s="46"/>
      <c r="F1123" s="101" t="str">
        <f>IFERROR(VLOOKUP($C1123,'Product Master'!B:G,3,),"-")</f>
        <v>-</v>
      </c>
      <c r="G1123" s="46" t="str">
        <f>IFERROR(VLOOKUP($C1123,'Product Master'!B:G,4,),"-")</f>
        <v>-</v>
      </c>
      <c r="H1123" s="24"/>
      <c r="I1123" s="25" t="str">
        <f>IFERROR(VLOOKUP(D1123,Inward!F:J,5,),"-")</f>
        <v>-</v>
      </c>
      <c r="O1123" s="141" t="str">
        <f>IFERROR(VLOOKUP(Table2[[#This Row],[Lot No]],Inward!F:F,1,FALSE),"Lot Not Matching")</f>
        <v>Lot Not Matching</v>
      </c>
    </row>
    <row r="1124" spans="1:15">
      <c r="A1124" s="99">
        <v>1123</v>
      </c>
      <c r="B1124" s="100" t="str">
        <f>IFERROR(VLOOKUP(C1124,'Product Master'!B:G,2,),"Enter Data in Product Master")</f>
        <v>Enter Data in Product Master</v>
      </c>
      <c r="C1124" s="24"/>
      <c r="D1124" s="46"/>
      <c r="F1124" s="101" t="str">
        <f>IFERROR(VLOOKUP($C1124,'Product Master'!B:G,3,),"-")</f>
        <v>-</v>
      </c>
      <c r="G1124" s="46" t="str">
        <f>IFERROR(VLOOKUP($C1124,'Product Master'!B:G,4,),"-")</f>
        <v>-</v>
      </c>
      <c r="H1124" s="24"/>
      <c r="I1124" s="25" t="str">
        <f>IFERROR(VLOOKUP(D1124,Inward!F:J,5,),"-")</f>
        <v>-</v>
      </c>
      <c r="O1124" s="141" t="str">
        <f>IFERROR(VLOOKUP(Table2[[#This Row],[Lot No]],Inward!F:F,1,FALSE),"Lot Not Matching")</f>
        <v>Lot Not Matching</v>
      </c>
    </row>
    <row r="1125" spans="1:15">
      <c r="A1125" s="99">
        <v>1124</v>
      </c>
      <c r="B1125" s="100" t="str">
        <f>IFERROR(VLOOKUP(C1125,'Product Master'!B:G,2,),"Enter Data in Product Master")</f>
        <v>Enter Data in Product Master</v>
      </c>
      <c r="C1125" s="24"/>
      <c r="D1125" s="46"/>
      <c r="F1125" s="101" t="str">
        <f>IFERROR(VLOOKUP($C1125,'Product Master'!B:G,3,),"-")</f>
        <v>-</v>
      </c>
      <c r="G1125" s="46" t="str">
        <f>IFERROR(VLOOKUP($C1125,'Product Master'!B:G,4,),"-")</f>
        <v>-</v>
      </c>
      <c r="H1125" s="24"/>
      <c r="I1125" s="25" t="str">
        <f>IFERROR(VLOOKUP(D1125,Inward!F:J,5,),"-")</f>
        <v>-</v>
      </c>
      <c r="O1125" s="141" t="str">
        <f>IFERROR(VLOOKUP(Table2[[#This Row],[Lot No]],Inward!F:F,1,FALSE),"Lot Not Matching")</f>
        <v>Lot Not Matching</v>
      </c>
    </row>
    <row r="1126" spans="1:15">
      <c r="A1126" s="99">
        <v>1125</v>
      </c>
      <c r="B1126" s="100" t="str">
        <f>IFERROR(VLOOKUP(C1126,'Product Master'!B:G,2,),"Enter Data in Product Master")</f>
        <v>Enter Data in Product Master</v>
      </c>
      <c r="C1126" s="24"/>
      <c r="D1126" s="46"/>
      <c r="F1126" s="101" t="str">
        <f>IFERROR(VLOOKUP($C1126,'Product Master'!B:G,3,),"-")</f>
        <v>-</v>
      </c>
      <c r="G1126" s="46" t="str">
        <f>IFERROR(VLOOKUP($C1126,'Product Master'!B:G,4,),"-")</f>
        <v>-</v>
      </c>
      <c r="H1126" s="24"/>
      <c r="I1126" s="25" t="str">
        <f>IFERROR(VLOOKUP(D1126,Inward!F:J,5,),"-")</f>
        <v>-</v>
      </c>
      <c r="O1126" s="141" t="str">
        <f>IFERROR(VLOOKUP(Table2[[#This Row],[Lot No]],Inward!F:F,1,FALSE),"Lot Not Matching")</f>
        <v>Lot Not Matching</v>
      </c>
    </row>
    <row r="1127" spans="1:15">
      <c r="A1127" s="99">
        <v>1126</v>
      </c>
      <c r="B1127" s="100" t="str">
        <f>IFERROR(VLOOKUP(C1127,'Product Master'!B:G,2,),"Enter Data in Product Master")</f>
        <v>Enter Data in Product Master</v>
      </c>
      <c r="C1127" s="24"/>
      <c r="D1127" s="46"/>
      <c r="F1127" s="101" t="str">
        <f>IFERROR(VLOOKUP($C1127,'Product Master'!B:G,3,),"-")</f>
        <v>-</v>
      </c>
      <c r="G1127" s="46" t="str">
        <f>IFERROR(VLOOKUP($C1127,'Product Master'!B:G,4,),"-")</f>
        <v>-</v>
      </c>
      <c r="H1127" s="24"/>
      <c r="I1127" s="25" t="str">
        <f>IFERROR(VLOOKUP(D1127,Inward!F:J,5,),"-")</f>
        <v>-</v>
      </c>
      <c r="O1127" s="141" t="str">
        <f>IFERROR(VLOOKUP(Table2[[#This Row],[Lot No]],Inward!F:F,1,FALSE),"Lot Not Matching")</f>
        <v>Lot Not Matching</v>
      </c>
    </row>
    <row r="1128" spans="1:15">
      <c r="A1128" s="99">
        <v>1127</v>
      </c>
      <c r="B1128" s="100" t="str">
        <f>IFERROR(VLOOKUP(C1128,'Product Master'!B:G,2,),"Enter Data in Product Master")</f>
        <v>Enter Data in Product Master</v>
      </c>
      <c r="C1128" s="24"/>
      <c r="D1128" s="46"/>
      <c r="F1128" s="101" t="str">
        <f>IFERROR(VLOOKUP($C1128,'Product Master'!B:G,3,),"-")</f>
        <v>-</v>
      </c>
      <c r="G1128" s="46" t="str">
        <f>IFERROR(VLOOKUP($C1128,'Product Master'!B:G,4,),"-")</f>
        <v>-</v>
      </c>
      <c r="H1128" s="24"/>
      <c r="I1128" s="25" t="str">
        <f>IFERROR(VLOOKUP(D1128,Inward!F:J,5,),"-")</f>
        <v>-</v>
      </c>
      <c r="O1128" s="141" t="str">
        <f>IFERROR(VLOOKUP(Table2[[#This Row],[Lot No]],Inward!F:F,1,FALSE),"Lot Not Matching")</f>
        <v>Lot Not Matching</v>
      </c>
    </row>
    <row r="1129" spans="1:15">
      <c r="A1129" s="99">
        <v>1128</v>
      </c>
      <c r="B1129" s="100" t="str">
        <f>IFERROR(VLOOKUP(C1129,'Product Master'!B:G,2,),"Enter Data in Product Master")</f>
        <v>Enter Data in Product Master</v>
      </c>
      <c r="C1129" s="24"/>
      <c r="D1129" s="46"/>
      <c r="F1129" s="101" t="str">
        <f>IFERROR(VLOOKUP($C1129,'Product Master'!B:G,3,),"-")</f>
        <v>-</v>
      </c>
      <c r="G1129" s="46" t="str">
        <f>IFERROR(VLOOKUP($C1129,'Product Master'!B:G,4,),"-")</f>
        <v>-</v>
      </c>
      <c r="H1129" s="24"/>
      <c r="I1129" s="25" t="str">
        <f>IFERROR(VLOOKUP(D1129,Inward!F:J,5,),"-")</f>
        <v>-</v>
      </c>
      <c r="O1129" s="141" t="str">
        <f>IFERROR(VLOOKUP(Table2[[#This Row],[Lot No]],Inward!F:F,1,FALSE),"Lot Not Matching")</f>
        <v>Lot Not Matching</v>
      </c>
    </row>
    <row r="1130" spans="1:15">
      <c r="A1130" s="99">
        <v>1129</v>
      </c>
      <c r="B1130" s="100" t="str">
        <f>IFERROR(VLOOKUP(C1130,'Product Master'!B:G,2,),"Enter Data in Product Master")</f>
        <v>Enter Data in Product Master</v>
      </c>
      <c r="C1130" s="24"/>
      <c r="D1130" s="46"/>
      <c r="F1130" s="101" t="str">
        <f>IFERROR(VLOOKUP($C1130,'Product Master'!B:G,3,),"-")</f>
        <v>-</v>
      </c>
      <c r="G1130" s="46" t="str">
        <f>IFERROR(VLOOKUP($C1130,'Product Master'!B:G,4,),"-")</f>
        <v>-</v>
      </c>
      <c r="H1130" s="24"/>
      <c r="I1130" s="25" t="str">
        <f>IFERROR(VLOOKUP(D1130,Inward!F:J,5,),"-")</f>
        <v>-</v>
      </c>
      <c r="O1130" s="141" t="str">
        <f>IFERROR(VLOOKUP(Table2[[#This Row],[Lot No]],Inward!F:F,1,FALSE),"Lot Not Matching")</f>
        <v>Lot Not Matching</v>
      </c>
    </row>
    <row r="1131" spans="1:15">
      <c r="A1131" s="99">
        <v>1130</v>
      </c>
      <c r="B1131" s="100" t="str">
        <f>IFERROR(VLOOKUP(C1131,'Product Master'!B:G,2,),"Enter Data in Product Master")</f>
        <v>Enter Data in Product Master</v>
      </c>
      <c r="C1131" s="24"/>
      <c r="D1131" s="46"/>
      <c r="F1131" s="101" t="str">
        <f>IFERROR(VLOOKUP($C1131,'Product Master'!B:G,3,),"-")</f>
        <v>-</v>
      </c>
      <c r="G1131" s="46" t="str">
        <f>IFERROR(VLOOKUP($C1131,'Product Master'!B:G,4,),"-")</f>
        <v>-</v>
      </c>
      <c r="H1131" s="24"/>
      <c r="I1131" s="25" t="str">
        <f>IFERROR(VLOOKUP(D1131,Inward!F:J,5,),"-")</f>
        <v>-</v>
      </c>
      <c r="O1131" s="141" t="str">
        <f>IFERROR(VLOOKUP(Table2[[#This Row],[Lot No]],Inward!F:F,1,FALSE),"Lot Not Matching")</f>
        <v>Lot Not Matching</v>
      </c>
    </row>
    <row r="1132" spans="1:15">
      <c r="A1132" s="99">
        <v>1131</v>
      </c>
      <c r="B1132" s="100" t="str">
        <f>IFERROR(VLOOKUP(C1132,'Product Master'!B:G,2,),"Enter Data in Product Master")</f>
        <v>Enter Data in Product Master</v>
      </c>
      <c r="C1132" s="24"/>
      <c r="D1132" s="46"/>
      <c r="F1132" s="101" t="str">
        <f>IFERROR(VLOOKUP($C1132,'Product Master'!B:G,3,),"-")</f>
        <v>-</v>
      </c>
      <c r="G1132" s="46" t="str">
        <f>IFERROR(VLOOKUP($C1132,'Product Master'!B:G,4,),"-")</f>
        <v>-</v>
      </c>
      <c r="H1132" s="24"/>
      <c r="I1132" s="25" t="str">
        <f>IFERROR(VLOOKUP(D1132,Inward!F:J,5,),"-")</f>
        <v>-</v>
      </c>
      <c r="O1132" s="141" t="str">
        <f>IFERROR(VLOOKUP(Table2[[#This Row],[Lot No]],Inward!F:F,1,FALSE),"Lot Not Matching")</f>
        <v>Lot Not Matching</v>
      </c>
    </row>
    <row r="1133" spans="1:15">
      <c r="A1133" s="99">
        <v>1132</v>
      </c>
      <c r="B1133" s="100" t="str">
        <f>IFERROR(VLOOKUP(C1133,'Product Master'!B:G,2,),"Enter Data in Product Master")</f>
        <v>Enter Data in Product Master</v>
      </c>
      <c r="C1133" s="24"/>
      <c r="D1133" s="46"/>
      <c r="F1133" s="101" t="str">
        <f>IFERROR(VLOOKUP($C1133,'Product Master'!B:G,3,),"-")</f>
        <v>-</v>
      </c>
      <c r="G1133" s="46" t="str">
        <f>IFERROR(VLOOKUP($C1133,'Product Master'!B:G,4,),"-")</f>
        <v>-</v>
      </c>
      <c r="H1133" s="24"/>
      <c r="I1133" s="25" t="str">
        <f>IFERROR(VLOOKUP(D1133,Inward!F:J,5,),"-")</f>
        <v>-</v>
      </c>
      <c r="O1133" s="141" t="str">
        <f>IFERROR(VLOOKUP(Table2[[#This Row],[Lot No]],Inward!F:F,1,FALSE),"Lot Not Matching")</f>
        <v>Lot Not Matching</v>
      </c>
    </row>
    <row r="1134" spans="1:15">
      <c r="A1134" s="99">
        <v>1133</v>
      </c>
      <c r="B1134" s="100" t="str">
        <f>IFERROR(VLOOKUP(C1134,'Product Master'!B:G,2,),"Enter Data in Product Master")</f>
        <v>Enter Data in Product Master</v>
      </c>
      <c r="C1134" s="24"/>
      <c r="D1134" s="46"/>
      <c r="F1134" s="101" t="str">
        <f>IFERROR(VLOOKUP($C1134,'Product Master'!B:G,3,),"-")</f>
        <v>-</v>
      </c>
      <c r="G1134" s="46" t="str">
        <f>IFERROR(VLOOKUP($C1134,'Product Master'!B:G,4,),"-")</f>
        <v>-</v>
      </c>
      <c r="H1134" s="24"/>
      <c r="I1134" s="25" t="str">
        <f>IFERROR(VLOOKUP(D1134,Inward!F:J,5,),"-")</f>
        <v>-</v>
      </c>
      <c r="O1134" s="141" t="str">
        <f>IFERROR(VLOOKUP(Table2[[#This Row],[Lot No]],Inward!F:F,1,FALSE),"Lot Not Matching")</f>
        <v>Lot Not Matching</v>
      </c>
    </row>
    <row r="1135" spans="1:15">
      <c r="A1135" s="99">
        <v>1134</v>
      </c>
      <c r="B1135" s="100" t="str">
        <f>IFERROR(VLOOKUP(C1135,'Product Master'!B:G,2,),"Enter Data in Product Master")</f>
        <v>Enter Data in Product Master</v>
      </c>
      <c r="C1135" s="24"/>
      <c r="D1135" s="46"/>
      <c r="F1135" s="101" t="str">
        <f>IFERROR(VLOOKUP($C1135,'Product Master'!B:G,3,),"-")</f>
        <v>-</v>
      </c>
      <c r="G1135" s="46" t="str">
        <f>IFERROR(VLOOKUP($C1135,'Product Master'!B:G,4,),"-")</f>
        <v>-</v>
      </c>
      <c r="H1135" s="24"/>
      <c r="I1135" s="25" t="str">
        <f>IFERROR(VLOOKUP(D1135,Inward!F:J,5,),"-")</f>
        <v>-</v>
      </c>
      <c r="O1135" s="141" t="str">
        <f>IFERROR(VLOOKUP(Table2[[#This Row],[Lot No]],Inward!F:F,1,FALSE),"Lot Not Matching")</f>
        <v>Lot Not Matching</v>
      </c>
    </row>
    <row r="1136" spans="1:15">
      <c r="A1136" s="99">
        <v>1135</v>
      </c>
      <c r="B1136" s="100" t="str">
        <f>IFERROR(VLOOKUP(C1136,'Product Master'!B:G,2,),"Enter Data in Product Master")</f>
        <v>Enter Data in Product Master</v>
      </c>
      <c r="C1136" s="24"/>
      <c r="D1136" s="46"/>
      <c r="F1136" s="101" t="str">
        <f>IFERROR(VLOOKUP($C1136,'Product Master'!B:G,3,),"-")</f>
        <v>-</v>
      </c>
      <c r="G1136" s="46" t="str">
        <f>IFERROR(VLOOKUP($C1136,'Product Master'!B:G,4,),"-")</f>
        <v>-</v>
      </c>
      <c r="H1136" s="24"/>
      <c r="I1136" s="25" t="str">
        <f>IFERROR(VLOOKUP(D1136,Inward!F:J,5,),"-")</f>
        <v>-</v>
      </c>
      <c r="O1136" s="141" t="str">
        <f>IFERROR(VLOOKUP(Table2[[#This Row],[Lot No]],Inward!F:F,1,FALSE),"Lot Not Matching")</f>
        <v>Lot Not Matching</v>
      </c>
    </row>
    <row r="1137" spans="1:15">
      <c r="A1137" s="99">
        <v>1136</v>
      </c>
      <c r="B1137" s="100" t="str">
        <f>IFERROR(VLOOKUP(C1137,'Product Master'!B:G,2,),"Enter Data in Product Master")</f>
        <v>Enter Data in Product Master</v>
      </c>
      <c r="C1137" s="24"/>
      <c r="D1137" s="46"/>
      <c r="F1137" s="101" t="str">
        <f>IFERROR(VLOOKUP($C1137,'Product Master'!B:G,3,),"-")</f>
        <v>-</v>
      </c>
      <c r="G1137" s="46" t="str">
        <f>IFERROR(VLOOKUP($C1137,'Product Master'!B:G,4,),"-")</f>
        <v>-</v>
      </c>
      <c r="H1137" s="24"/>
      <c r="I1137" s="25" t="str">
        <f>IFERROR(VLOOKUP(D1137,Inward!F:J,5,),"-")</f>
        <v>-</v>
      </c>
      <c r="O1137" s="141" t="str">
        <f>IFERROR(VLOOKUP(Table2[[#This Row],[Lot No]],Inward!F:F,1,FALSE),"Lot Not Matching")</f>
        <v>Lot Not Matching</v>
      </c>
    </row>
    <row r="1138" spans="1:15">
      <c r="A1138" s="99">
        <v>1137</v>
      </c>
      <c r="B1138" s="100" t="str">
        <f>IFERROR(VLOOKUP(C1138,'Product Master'!B:G,2,),"Enter Data in Product Master")</f>
        <v>Enter Data in Product Master</v>
      </c>
      <c r="C1138" s="24"/>
      <c r="D1138" s="46"/>
      <c r="F1138" s="101" t="str">
        <f>IFERROR(VLOOKUP($C1138,'Product Master'!B:G,3,),"-")</f>
        <v>-</v>
      </c>
      <c r="G1138" s="46" t="str">
        <f>IFERROR(VLOOKUP($C1138,'Product Master'!B:G,4,),"-")</f>
        <v>-</v>
      </c>
      <c r="H1138" s="24"/>
      <c r="I1138" s="25" t="str">
        <f>IFERROR(VLOOKUP(D1138,Inward!F:J,5,),"-")</f>
        <v>-</v>
      </c>
      <c r="O1138" s="141" t="str">
        <f>IFERROR(VLOOKUP(Table2[[#This Row],[Lot No]],Inward!F:F,1,FALSE),"Lot Not Matching")</f>
        <v>Lot Not Matching</v>
      </c>
    </row>
    <row r="1139" spans="1:15">
      <c r="A1139" s="99">
        <v>1138</v>
      </c>
      <c r="B1139" s="100" t="str">
        <f>IFERROR(VLOOKUP(C1139,'Product Master'!B:G,2,),"Enter Data in Product Master")</f>
        <v>Enter Data in Product Master</v>
      </c>
      <c r="C1139" s="24"/>
      <c r="D1139" s="46"/>
      <c r="F1139" s="101" t="str">
        <f>IFERROR(VLOOKUP($C1139,'Product Master'!B:G,3,),"-")</f>
        <v>-</v>
      </c>
      <c r="G1139" s="46" t="str">
        <f>IFERROR(VLOOKUP($C1139,'Product Master'!B:G,4,),"-")</f>
        <v>-</v>
      </c>
      <c r="H1139" s="24"/>
      <c r="I1139" s="25" t="str">
        <f>IFERROR(VLOOKUP(D1139,Inward!F:J,5,),"-")</f>
        <v>-</v>
      </c>
      <c r="O1139" s="141" t="str">
        <f>IFERROR(VLOOKUP(Table2[[#This Row],[Lot No]],Inward!F:F,1,FALSE),"Lot Not Matching")</f>
        <v>Lot Not Matching</v>
      </c>
    </row>
    <row r="1140" spans="1:15">
      <c r="A1140" s="99">
        <v>1139</v>
      </c>
      <c r="B1140" s="100" t="str">
        <f>IFERROR(VLOOKUP(C1140,'Product Master'!B:G,2,),"Enter Data in Product Master")</f>
        <v>Enter Data in Product Master</v>
      </c>
      <c r="C1140" s="24"/>
      <c r="D1140" s="46"/>
      <c r="F1140" s="101" t="str">
        <f>IFERROR(VLOOKUP($C1140,'Product Master'!B:G,3,),"-")</f>
        <v>-</v>
      </c>
      <c r="G1140" s="46" t="str">
        <f>IFERROR(VLOOKUP($C1140,'Product Master'!B:G,4,),"-")</f>
        <v>-</v>
      </c>
      <c r="H1140" s="24"/>
      <c r="I1140" s="25" t="str">
        <f>IFERROR(VLOOKUP(D1140,Inward!F:J,5,),"-")</f>
        <v>-</v>
      </c>
      <c r="O1140" s="141" t="str">
        <f>IFERROR(VLOOKUP(Table2[[#This Row],[Lot No]],Inward!F:F,1,FALSE),"Lot Not Matching")</f>
        <v>Lot Not Matching</v>
      </c>
    </row>
    <row r="1141" spans="1:15">
      <c r="A1141" s="99">
        <v>1140</v>
      </c>
      <c r="B1141" s="100" t="str">
        <f>IFERROR(VLOOKUP(C1141,'Product Master'!B:G,2,),"Enter Data in Product Master")</f>
        <v>Enter Data in Product Master</v>
      </c>
      <c r="C1141" s="24"/>
      <c r="D1141" s="46"/>
      <c r="F1141" s="101" t="str">
        <f>IFERROR(VLOOKUP($C1141,'Product Master'!B:G,3,),"-")</f>
        <v>-</v>
      </c>
      <c r="G1141" s="46" t="str">
        <f>IFERROR(VLOOKUP($C1141,'Product Master'!B:G,4,),"-")</f>
        <v>-</v>
      </c>
      <c r="H1141" s="24"/>
      <c r="I1141" s="25" t="str">
        <f>IFERROR(VLOOKUP(D1141,Inward!F:J,5,),"-")</f>
        <v>-</v>
      </c>
      <c r="O1141" s="141" t="str">
        <f>IFERROR(VLOOKUP(Table2[[#This Row],[Lot No]],Inward!F:F,1,FALSE),"Lot Not Matching")</f>
        <v>Lot Not Matching</v>
      </c>
    </row>
    <row r="1142" spans="1:15">
      <c r="A1142" s="99">
        <v>1141</v>
      </c>
      <c r="B1142" s="100" t="str">
        <f>IFERROR(VLOOKUP(C1142,'Product Master'!B:G,2,),"Enter Data in Product Master")</f>
        <v>Enter Data in Product Master</v>
      </c>
      <c r="C1142" s="24"/>
      <c r="D1142" s="46"/>
      <c r="F1142" s="101" t="str">
        <f>IFERROR(VLOOKUP($C1142,'Product Master'!B:G,3,),"-")</f>
        <v>-</v>
      </c>
      <c r="G1142" s="46" t="str">
        <f>IFERROR(VLOOKUP($C1142,'Product Master'!B:G,4,),"-")</f>
        <v>-</v>
      </c>
      <c r="H1142" s="24"/>
      <c r="I1142" s="25" t="str">
        <f>IFERROR(VLOOKUP(D1142,Inward!F:J,5,),"-")</f>
        <v>-</v>
      </c>
      <c r="O1142" s="141" t="str">
        <f>IFERROR(VLOOKUP(Table2[[#This Row],[Lot No]],Inward!F:F,1,FALSE),"Lot Not Matching")</f>
        <v>Lot Not Matching</v>
      </c>
    </row>
    <row r="1143" spans="1:15">
      <c r="A1143" s="99">
        <v>1142</v>
      </c>
      <c r="B1143" s="100" t="str">
        <f>IFERROR(VLOOKUP(C1143,'Product Master'!B:G,2,),"Enter Data in Product Master")</f>
        <v>Enter Data in Product Master</v>
      </c>
      <c r="C1143" s="24"/>
      <c r="D1143" s="46"/>
      <c r="F1143" s="101" t="str">
        <f>IFERROR(VLOOKUP($C1143,'Product Master'!B:G,3,),"-")</f>
        <v>-</v>
      </c>
      <c r="G1143" s="46" t="str">
        <f>IFERROR(VLOOKUP($C1143,'Product Master'!B:G,4,),"-")</f>
        <v>-</v>
      </c>
      <c r="H1143" s="24"/>
      <c r="I1143" s="25" t="str">
        <f>IFERROR(VLOOKUP(D1143,Inward!F:J,5,),"-")</f>
        <v>-</v>
      </c>
      <c r="O1143" s="141" t="str">
        <f>IFERROR(VLOOKUP(Table2[[#This Row],[Lot No]],Inward!F:F,1,FALSE),"Lot Not Matching")</f>
        <v>Lot Not Matching</v>
      </c>
    </row>
    <row r="1144" spans="1:15">
      <c r="A1144" s="99">
        <v>1143</v>
      </c>
      <c r="B1144" s="100" t="str">
        <f>IFERROR(VLOOKUP(C1144,'Product Master'!B:G,2,),"Enter Data in Product Master")</f>
        <v>Enter Data in Product Master</v>
      </c>
      <c r="C1144" s="24"/>
      <c r="D1144" s="46"/>
      <c r="F1144" s="101" t="str">
        <f>IFERROR(VLOOKUP($C1144,'Product Master'!B:G,3,),"-")</f>
        <v>-</v>
      </c>
      <c r="G1144" s="46" t="str">
        <f>IFERROR(VLOOKUP($C1144,'Product Master'!B:G,4,),"-")</f>
        <v>-</v>
      </c>
      <c r="H1144" s="24"/>
      <c r="I1144" s="25" t="str">
        <f>IFERROR(VLOOKUP(D1144,Inward!F:J,5,),"-")</f>
        <v>-</v>
      </c>
      <c r="O1144" s="141" t="str">
        <f>IFERROR(VLOOKUP(Table2[[#This Row],[Lot No]],Inward!F:F,1,FALSE),"Lot Not Matching")</f>
        <v>Lot Not Matching</v>
      </c>
    </row>
    <row r="1145" spans="1:15">
      <c r="A1145" s="99">
        <v>1144</v>
      </c>
      <c r="B1145" s="100" t="str">
        <f>IFERROR(VLOOKUP(C1145,'Product Master'!B:G,2,),"Enter Data in Product Master")</f>
        <v>Enter Data in Product Master</v>
      </c>
      <c r="C1145" s="24"/>
      <c r="D1145" s="46"/>
      <c r="F1145" s="101" t="str">
        <f>IFERROR(VLOOKUP($C1145,'Product Master'!B:G,3,),"-")</f>
        <v>-</v>
      </c>
      <c r="G1145" s="46" t="str">
        <f>IFERROR(VLOOKUP($C1145,'Product Master'!B:G,4,),"-")</f>
        <v>-</v>
      </c>
      <c r="H1145" s="24"/>
      <c r="I1145" s="25" t="str">
        <f>IFERROR(VLOOKUP(D1145,Inward!F:J,5,),"-")</f>
        <v>-</v>
      </c>
      <c r="O1145" s="141" t="str">
        <f>IFERROR(VLOOKUP(Table2[[#This Row],[Lot No]],Inward!F:F,1,FALSE),"Lot Not Matching")</f>
        <v>Lot Not Matching</v>
      </c>
    </row>
    <row r="1146" spans="1:15">
      <c r="A1146" s="99">
        <v>1145</v>
      </c>
      <c r="B1146" s="100" t="str">
        <f>IFERROR(VLOOKUP(C1146,'Product Master'!B:G,2,),"Enter Data in Product Master")</f>
        <v>Enter Data in Product Master</v>
      </c>
      <c r="C1146" s="24"/>
      <c r="D1146" s="46"/>
      <c r="F1146" s="101" t="str">
        <f>IFERROR(VLOOKUP($C1146,'Product Master'!B:G,3,),"-")</f>
        <v>-</v>
      </c>
      <c r="G1146" s="46" t="str">
        <f>IFERROR(VLOOKUP($C1146,'Product Master'!B:G,4,),"-")</f>
        <v>-</v>
      </c>
      <c r="H1146" s="24"/>
      <c r="I1146" s="25" t="str">
        <f>IFERROR(VLOOKUP(D1146,Inward!F:J,5,),"-")</f>
        <v>-</v>
      </c>
      <c r="O1146" s="141" t="str">
        <f>IFERROR(VLOOKUP(Table2[[#This Row],[Lot No]],Inward!F:F,1,FALSE),"Lot Not Matching")</f>
        <v>Lot Not Matching</v>
      </c>
    </row>
    <row r="1147" spans="1:15">
      <c r="A1147" s="99">
        <v>1146</v>
      </c>
      <c r="B1147" s="100" t="str">
        <f>IFERROR(VLOOKUP(C1147,'Product Master'!B:G,2,),"Enter Data in Product Master")</f>
        <v>Enter Data in Product Master</v>
      </c>
      <c r="C1147" s="24"/>
      <c r="D1147" s="46"/>
      <c r="F1147" s="101" t="str">
        <f>IFERROR(VLOOKUP($C1147,'Product Master'!B:G,3,),"-")</f>
        <v>-</v>
      </c>
      <c r="G1147" s="46" t="str">
        <f>IFERROR(VLOOKUP($C1147,'Product Master'!B:G,4,),"-")</f>
        <v>-</v>
      </c>
      <c r="H1147" s="24"/>
      <c r="I1147" s="25" t="str">
        <f>IFERROR(VLOOKUP(D1147,Inward!F:J,5,),"-")</f>
        <v>-</v>
      </c>
      <c r="O1147" s="141" t="str">
        <f>IFERROR(VLOOKUP(Table2[[#This Row],[Lot No]],Inward!F:F,1,FALSE),"Lot Not Matching")</f>
        <v>Lot Not Matching</v>
      </c>
    </row>
    <row r="1148" spans="1:15">
      <c r="A1148" s="99">
        <v>1147</v>
      </c>
      <c r="B1148" s="100" t="str">
        <f>IFERROR(VLOOKUP(C1148,'Product Master'!B:G,2,),"Enter Data in Product Master")</f>
        <v>Enter Data in Product Master</v>
      </c>
      <c r="C1148" s="24"/>
      <c r="D1148" s="46"/>
      <c r="F1148" s="101" t="str">
        <f>IFERROR(VLOOKUP($C1148,'Product Master'!B:G,3,),"-")</f>
        <v>-</v>
      </c>
      <c r="G1148" s="46" t="str">
        <f>IFERROR(VLOOKUP($C1148,'Product Master'!B:G,4,),"-")</f>
        <v>-</v>
      </c>
      <c r="H1148" s="24"/>
      <c r="I1148" s="25" t="str">
        <f>IFERROR(VLOOKUP(D1148,Inward!F:J,5,),"-")</f>
        <v>-</v>
      </c>
      <c r="O1148" s="141" t="str">
        <f>IFERROR(VLOOKUP(Table2[[#This Row],[Lot No]],Inward!F:F,1,FALSE),"Lot Not Matching")</f>
        <v>Lot Not Matching</v>
      </c>
    </row>
    <row r="1149" spans="1:15">
      <c r="A1149" s="99">
        <v>1148</v>
      </c>
      <c r="B1149" s="100" t="str">
        <f>IFERROR(VLOOKUP(C1149,'Product Master'!B:G,2,),"Enter Data in Product Master")</f>
        <v>Enter Data in Product Master</v>
      </c>
      <c r="C1149" s="24"/>
      <c r="D1149" s="46"/>
      <c r="F1149" s="101" t="str">
        <f>IFERROR(VLOOKUP($C1149,'Product Master'!B:G,3,),"-")</f>
        <v>-</v>
      </c>
      <c r="G1149" s="46" t="str">
        <f>IFERROR(VLOOKUP($C1149,'Product Master'!B:G,4,),"-")</f>
        <v>-</v>
      </c>
      <c r="H1149" s="24"/>
      <c r="I1149" s="25" t="str">
        <f>IFERROR(VLOOKUP(D1149,Inward!F:J,5,),"-")</f>
        <v>-</v>
      </c>
      <c r="O1149" s="141" t="str">
        <f>IFERROR(VLOOKUP(Table2[[#This Row],[Lot No]],Inward!F:F,1,FALSE),"Lot Not Matching")</f>
        <v>Lot Not Matching</v>
      </c>
    </row>
    <row r="1150" spans="1:15">
      <c r="A1150" s="99">
        <v>1149</v>
      </c>
      <c r="B1150" s="100" t="str">
        <f>IFERROR(VLOOKUP(C1150,'Product Master'!B:G,2,),"Enter Data in Product Master")</f>
        <v>Enter Data in Product Master</v>
      </c>
      <c r="C1150" s="24"/>
      <c r="D1150" s="46"/>
      <c r="F1150" s="101" t="str">
        <f>IFERROR(VLOOKUP($C1150,'Product Master'!B:G,3,),"-")</f>
        <v>-</v>
      </c>
      <c r="G1150" s="46" t="str">
        <f>IFERROR(VLOOKUP($C1150,'Product Master'!B:G,4,),"-")</f>
        <v>-</v>
      </c>
      <c r="H1150" s="24"/>
      <c r="I1150" s="25" t="str">
        <f>IFERROR(VLOOKUP(D1150,Inward!F:J,5,),"-")</f>
        <v>-</v>
      </c>
      <c r="O1150" s="141" t="str">
        <f>IFERROR(VLOOKUP(Table2[[#This Row],[Lot No]],Inward!F:F,1,FALSE),"Lot Not Matching")</f>
        <v>Lot Not Matching</v>
      </c>
    </row>
    <row r="1151" spans="1:15">
      <c r="A1151" s="99">
        <v>1150</v>
      </c>
      <c r="B1151" s="100" t="str">
        <f>IFERROR(VLOOKUP(C1151,'Product Master'!B:G,2,),"Enter Data in Product Master")</f>
        <v>Enter Data in Product Master</v>
      </c>
      <c r="C1151" s="24"/>
      <c r="D1151" s="46"/>
      <c r="F1151" s="101" t="str">
        <f>IFERROR(VLOOKUP($C1151,'Product Master'!B:G,3,),"-")</f>
        <v>-</v>
      </c>
      <c r="G1151" s="46" t="str">
        <f>IFERROR(VLOOKUP($C1151,'Product Master'!B:G,4,),"-")</f>
        <v>-</v>
      </c>
      <c r="H1151" s="24"/>
      <c r="I1151" s="25" t="str">
        <f>IFERROR(VLOOKUP(D1151,Inward!F:J,5,),"-")</f>
        <v>-</v>
      </c>
      <c r="O1151" s="141" t="str">
        <f>IFERROR(VLOOKUP(Table2[[#This Row],[Lot No]],Inward!F:F,1,FALSE),"Lot Not Matching")</f>
        <v>Lot Not Matching</v>
      </c>
    </row>
    <row r="1152" spans="1:15">
      <c r="A1152" s="99">
        <v>1151</v>
      </c>
      <c r="B1152" s="100" t="str">
        <f>IFERROR(VLOOKUP(C1152,'Product Master'!B:G,2,),"Enter Data in Product Master")</f>
        <v>Enter Data in Product Master</v>
      </c>
      <c r="C1152" s="24"/>
      <c r="D1152" s="46"/>
      <c r="F1152" s="101" t="str">
        <f>IFERROR(VLOOKUP($C1152,'Product Master'!B:G,3,),"-")</f>
        <v>-</v>
      </c>
      <c r="G1152" s="46" t="str">
        <f>IFERROR(VLOOKUP($C1152,'Product Master'!B:G,4,),"-")</f>
        <v>-</v>
      </c>
      <c r="H1152" s="24"/>
      <c r="I1152" s="25" t="str">
        <f>IFERROR(VLOOKUP(D1152,Inward!F:J,5,),"-")</f>
        <v>-</v>
      </c>
      <c r="O1152" s="141" t="str">
        <f>IFERROR(VLOOKUP(Table2[[#This Row],[Lot No]],Inward!F:F,1,FALSE),"Lot Not Matching")</f>
        <v>Lot Not Matching</v>
      </c>
    </row>
    <row r="1153" spans="1:15">
      <c r="A1153" s="99">
        <v>1152</v>
      </c>
      <c r="B1153" s="100" t="str">
        <f>IFERROR(VLOOKUP(C1153,'Product Master'!B:G,2,),"Enter Data in Product Master")</f>
        <v>Enter Data in Product Master</v>
      </c>
      <c r="C1153" s="24"/>
      <c r="D1153" s="46"/>
      <c r="F1153" s="101" t="str">
        <f>IFERROR(VLOOKUP($C1153,'Product Master'!B:G,3,),"-")</f>
        <v>-</v>
      </c>
      <c r="G1153" s="46" t="str">
        <f>IFERROR(VLOOKUP($C1153,'Product Master'!B:G,4,),"-")</f>
        <v>-</v>
      </c>
      <c r="H1153" s="24"/>
      <c r="I1153" s="25" t="str">
        <f>IFERROR(VLOOKUP(D1153,Inward!F:J,5,),"-")</f>
        <v>-</v>
      </c>
      <c r="O1153" s="141" t="str">
        <f>IFERROR(VLOOKUP(Table2[[#This Row],[Lot No]],Inward!F:F,1,FALSE),"Lot Not Matching")</f>
        <v>Lot Not Matching</v>
      </c>
    </row>
    <row r="1154" spans="1:15">
      <c r="A1154" s="99">
        <v>1153</v>
      </c>
      <c r="B1154" s="100" t="str">
        <f>IFERROR(VLOOKUP(C1154,'Product Master'!B:G,2,),"Enter Data in Product Master")</f>
        <v>Enter Data in Product Master</v>
      </c>
      <c r="C1154" s="24"/>
      <c r="D1154" s="46"/>
      <c r="F1154" s="101" t="str">
        <f>IFERROR(VLOOKUP($C1154,'Product Master'!B:G,3,),"-")</f>
        <v>-</v>
      </c>
      <c r="G1154" s="46" t="str">
        <f>IFERROR(VLOOKUP($C1154,'Product Master'!B:G,4,),"-")</f>
        <v>-</v>
      </c>
      <c r="H1154" s="24"/>
      <c r="I1154" s="25" t="str">
        <f>IFERROR(VLOOKUP(D1154,Inward!F:J,5,),"-")</f>
        <v>-</v>
      </c>
      <c r="O1154" s="141" t="str">
        <f>IFERROR(VLOOKUP(Table2[[#This Row],[Lot No]],Inward!F:F,1,FALSE),"Lot Not Matching")</f>
        <v>Lot Not Matching</v>
      </c>
    </row>
    <row r="1155" spans="1:15">
      <c r="A1155" s="99">
        <v>1154</v>
      </c>
      <c r="B1155" s="100" t="str">
        <f>IFERROR(VLOOKUP(C1155,'Product Master'!B:G,2,),"Enter Data in Product Master")</f>
        <v>Enter Data in Product Master</v>
      </c>
      <c r="C1155" s="24"/>
      <c r="D1155" s="46"/>
      <c r="F1155" s="101" t="str">
        <f>IFERROR(VLOOKUP($C1155,'Product Master'!B:G,3,),"-")</f>
        <v>-</v>
      </c>
      <c r="G1155" s="46" t="str">
        <f>IFERROR(VLOOKUP($C1155,'Product Master'!B:G,4,),"-")</f>
        <v>-</v>
      </c>
      <c r="H1155" s="24"/>
      <c r="I1155" s="25" t="str">
        <f>IFERROR(VLOOKUP(D1155,Inward!F:J,5,),"-")</f>
        <v>-</v>
      </c>
      <c r="O1155" s="141" t="str">
        <f>IFERROR(VLOOKUP(Table2[[#This Row],[Lot No]],Inward!F:F,1,FALSE),"Lot Not Matching")</f>
        <v>Lot Not Matching</v>
      </c>
    </row>
    <row r="1156" spans="1:15">
      <c r="A1156" s="99">
        <v>1155</v>
      </c>
      <c r="B1156" s="100" t="str">
        <f>IFERROR(VLOOKUP(C1156,'Product Master'!B:G,2,),"Enter Data in Product Master")</f>
        <v>Enter Data in Product Master</v>
      </c>
      <c r="C1156" s="24"/>
      <c r="D1156" s="46"/>
      <c r="F1156" s="101" t="str">
        <f>IFERROR(VLOOKUP($C1156,'Product Master'!B:G,3,),"-")</f>
        <v>-</v>
      </c>
      <c r="G1156" s="46" t="str">
        <f>IFERROR(VLOOKUP($C1156,'Product Master'!B:G,4,),"-")</f>
        <v>-</v>
      </c>
      <c r="H1156" s="24"/>
      <c r="I1156" s="25" t="str">
        <f>IFERROR(VLOOKUP(D1156,Inward!F:J,5,),"-")</f>
        <v>-</v>
      </c>
      <c r="O1156" s="141" t="str">
        <f>IFERROR(VLOOKUP(Table2[[#This Row],[Lot No]],Inward!F:F,1,FALSE),"Lot Not Matching")</f>
        <v>Lot Not Matching</v>
      </c>
    </row>
    <row r="1157" spans="1:15">
      <c r="A1157" s="99">
        <v>1156</v>
      </c>
      <c r="B1157" s="100" t="str">
        <f>IFERROR(VLOOKUP(C1157,'Product Master'!B:G,2,),"Enter Data in Product Master")</f>
        <v>Enter Data in Product Master</v>
      </c>
      <c r="C1157" s="24"/>
      <c r="D1157" s="46"/>
      <c r="F1157" s="101" t="str">
        <f>IFERROR(VLOOKUP($C1157,'Product Master'!B:G,3,),"-")</f>
        <v>-</v>
      </c>
      <c r="G1157" s="46" t="str">
        <f>IFERROR(VLOOKUP($C1157,'Product Master'!B:G,4,),"-")</f>
        <v>-</v>
      </c>
      <c r="H1157" s="24"/>
      <c r="I1157" s="25" t="str">
        <f>IFERROR(VLOOKUP(D1157,Inward!F:J,5,),"-")</f>
        <v>-</v>
      </c>
      <c r="O1157" s="141" t="str">
        <f>IFERROR(VLOOKUP(Table2[[#This Row],[Lot No]],Inward!F:F,1,FALSE),"Lot Not Matching")</f>
        <v>Lot Not Matching</v>
      </c>
    </row>
    <row r="1158" spans="1:15">
      <c r="A1158" s="99">
        <v>1157</v>
      </c>
      <c r="B1158" s="100" t="str">
        <f>IFERROR(VLOOKUP(C1158,'Product Master'!B:G,2,),"Enter Data in Product Master")</f>
        <v>Enter Data in Product Master</v>
      </c>
      <c r="C1158" s="24"/>
      <c r="D1158" s="46"/>
      <c r="F1158" s="101" t="str">
        <f>IFERROR(VLOOKUP($C1158,'Product Master'!B:G,3,),"-")</f>
        <v>-</v>
      </c>
      <c r="G1158" s="46" t="str">
        <f>IFERROR(VLOOKUP($C1158,'Product Master'!B:G,4,),"-")</f>
        <v>-</v>
      </c>
      <c r="H1158" s="24"/>
      <c r="I1158" s="25" t="str">
        <f>IFERROR(VLOOKUP(D1158,Inward!F:J,5,),"-")</f>
        <v>-</v>
      </c>
      <c r="O1158" s="141" t="str">
        <f>IFERROR(VLOOKUP(Table2[[#This Row],[Lot No]],Inward!F:F,1,FALSE),"Lot Not Matching")</f>
        <v>Lot Not Matching</v>
      </c>
    </row>
    <row r="1159" spans="1:15">
      <c r="A1159" s="99">
        <v>1158</v>
      </c>
      <c r="B1159" s="100" t="str">
        <f>IFERROR(VLOOKUP(C1159,'Product Master'!B:G,2,),"Enter Data in Product Master")</f>
        <v>Enter Data in Product Master</v>
      </c>
      <c r="C1159" s="24"/>
      <c r="D1159" s="46"/>
      <c r="F1159" s="101" t="str">
        <f>IFERROR(VLOOKUP($C1159,'Product Master'!B:G,3,),"-")</f>
        <v>-</v>
      </c>
      <c r="G1159" s="46" t="str">
        <f>IFERROR(VLOOKUP($C1159,'Product Master'!B:G,4,),"-")</f>
        <v>-</v>
      </c>
      <c r="H1159" s="24"/>
      <c r="I1159" s="25" t="str">
        <f>IFERROR(VLOOKUP(D1159,Inward!F:J,5,),"-")</f>
        <v>-</v>
      </c>
      <c r="O1159" s="141" t="str">
        <f>IFERROR(VLOOKUP(Table2[[#This Row],[Lot No]],Inward!F:F,1,FALSE),"Lot Not Matching")</f>
        <v>Lot Not Matching</v>
      </c>
    </row>
    <row r="1160" spans="1:15">
      <c r="A1160" s="99">
        <v>1159</v>
      </c>
      <c r="B1160" s="100" t="str">
        <f>IFERROR(VLOOKUP(C1160,'Product Master'!B:G,2,),"Enter Data in Product Master")</f>
        <v>Enter Data in Product Master</v>
      </c>
      <c r="C1160" s="24"/>
      <c r="D1160" s="46"/>
      <c r="F1160" s="101" t="str">
        <f>IFERROR(VLOOKUP($C1160,'Product Master'!B:G,3,),"-")</f>
        <v>-</v>
      </c>
      <c r="G1160" s="46" t="str">
        <f>IFERROR(VLOOKUP($C1160,'Product Master'!B:G,4,),"-")</f>
        <v>-</v>
      </c>
      <c r="H1160" s="24"/>
      <c r="I1160" s="25" t="str">
        <f>IFERROR(VLOOKUP(D1160,Inward!F:J,5,),"-")</f>
        <v>-</v>
      </c>
      <c r="O1160" s="141" t="str">
        <f>IFERROR(VLOOKUP(Table2[[#This Row],[Lot No]],Inward!F:F,1,FALSE),"Lot Not Matching")</f>
        <v>Lot Not Matching</v>
      </c>
    </row>
    <row r="1161" spans="1:15">
      <c r="A1161" s="99">
        <v>1160</v>
      </c>
      <c r="B1161" s="100" t="str">
        <f>IFERROR(VLOOKUP(C1161,'Product Master'!B:G,2,),"Enter Data in Product Master")</f>
        <v>Enter Data in Product Master</v>
      </c>
      <c r="C1161" s="24"/>
      <c r="D1161" s="46"/>
      <c r="F1161" s="101" t="str">
        <f>IFERROR(VLOOKUP($C1161,'Product Master'!B:G,3,),"-")</f>
        <v>-</v>
      </c>
      <c r="G1161" s="46" t="str">
        <f>IFERROR(VLOOKUP($C1161,'Product Master'!B:G,4,),"-")</f>
        <v>-</v>
      </c>
      <c r="H1161" s="24"/>
      <c r="I1161" s="25" t="str">
        <f>IFERROR(VLOOKUP(D1161,Inward!F:J,5,),"-")</f>
        <v>-</v>
      </c>
      <c r="O1161" s="141" t="str">
        <f>IFERROR(VLOOKUP(Table2[[#This Row],[Lot No]],Inward!F:F,1,FALSE),"Lot Not Matching")</f>
        <v>Lot Not Matching</v>
      </c>
    </row>
    <row r="1162" spans="1:15">
      <c r="A1162" s="99">
        <v>1161</v>
      </c>
      <c r="B1162" s="100" t="str">
        <f>IFERROR(VLOOKUP(C1162,'Product Master'!B:G,2,),"Enter Data in Product Master")</f>
        <v>Enter Data in Product Master</v>
      </c>
      <c r="C1162" s="24"/>
      <c r="D1162" s="46"/>
      <c r="F1162" s="101" t="str">
        <f>IFERROR(VLOOKUP($C1162,'Product Master'!B:G,3,),"-")</f>
        <v>-</v>
      </c>
      <c r="G1162" s="46" t="str">
        <f>IFERROR(VLOOKUP($C1162,'Product Master'!B:G,4,),"-")</f>
        <v>-</v>
      </c>
      <c r="H1162" s="24"/>
      <c r="I1162" s="25" t="str">
        <f>IFERROR(VLOOKUP(D1162,Inward!F:J,5,),"-")</f>
        <v>-</v>
      </c>
      <c r="O1162" s="141" t="str">
        <f>IFERROR(VLOOKUP(Table2[[#This Row],[Lot No]],Inward!F:F,1,FALSE),"Lot Not Matching")</f>
        <v>Lot Not Matching</v>
      </c>
    </row>
    <row r="1163" spans="1:15">
      <c r="A1163" s="99">
        <v>1162</v>
      </c>
      <c r="B1163" s="100" t="str">
        <f>IFERROR(VLOOKUP(C1163,'Product Master'!B:G,2,),"Enter Data in Product Master")</f>
        <v>Enter Data in Product Master</v>
      </c>
      <c r="C1163" s="24"/>
      <c r="D1163" s="46"/>
      <c r="F1163" s="101" t="str">
        <f>IFERROR(VLOOKUP($C1163,'Product Master'!B:G,3,),"-")</f>
        <v>-</v>
      </c>
      <c r="G1163" s="46" t="str">
        <f>IFERROR(VLOOKUP($C1163,'Product Master'!B:G,4,),"-")</f>
        <v>-</v>
      </c>
      <c r="H1163" s="24"/>
      <c r="I1163" s="25" t="str">
        <f>IFERROR(VLOOKUP(D1163,Inward!F:J,5,),"-")</f>
        <v>-</v>
      </c>
      <c r="O1163" s="141" t="str">
        <f>IFERROR(VLOOKUP(Table2[[#This Row],[Lot No]],Inward!F:F,1,FALSE),"Lot Not Matching")</f>
        <v>Lot Not Matching</v>
      </c>
    </row>
    <row r="1164" spans="1:15">
      <c r="A1164" s="99">
        <v>1163</v>
      </c>
      <c r="B1164" s="100" t="str">
        <f>IFERROR(VLOOKUP(C1164,'Product Master'!B:G,2,),"Enter Data in Product Master")</f>
        <v>Enter Data in Product Master</v>
      </c>
      <c r="C1164" s="24"/>
      <c r="D1164" s="46"/>
      <c r="F1164" s="101" t="str">
        <f>IFERROR(VLOOKUP($C1164,'Product Master'!B:G,3,),"-")</f>
        <v>-</v>
      </c>
      <c r="G1164" s="46" t="str">
        <f>IFERROR(VLOOKUP($C1164,'Product Master'!B:G,4,),"-")</f>
        <v>-</v>
      </c>
      <c r="H1164" s="24"/>
      <c r="I1164" s="25" t="str">
        <f>IFERROR(VLOOKUP(D1164,Inward!F:J,5,),"-")</f>
        <v>-</v>
      </c>
      <c r="O1164" s="141" t="str">
        <f>IFERROR(VLOOKUP(Table2[[#This Row],[Lot No]],Inward!F:F,1,FALSE),"Lot Not Matching")</f>
        <v>Lot Not Matching</v>
      </c>
    </row>
    <row r="1165" spans="1:15">
      <c r="A1165" s="99">
        <v>1164</v>
      </c>
      <c r="B1165" s="100" t="str">
        <f>IFERROR(VLOOKUP(C1165,'Product Master'!B:G,2,),"Enter Data in Product Master")</f>
        <v>Enter Data in Product Master</v>
      </c>
      <c r="C1165" s="24"/>
      <c r="D1165" s="46"/>
      <c r="F1165" s="101" t="str">
        <f>IFERROR(VLOOKUP($C1165,'Product Master'!B:G,3,),"-")</f>
        <v>-</v>
      </c>
      <c r="G1165" s="46" t="str">
        <f>IFERROR(VLOOKUP($C1165,'Product Master'!B:G,4,),"-")</f>
        <v>-</v>
      </c>
      <c r="H1165" s="24"/>
      <c r="I1165" s="25" t="str">
        <f>IFERROR(VLOOKUP(D1165,Inward!F:J,5,),"-")</f>
        <v>-</v>
      </c>
      <c r="O1165" s="141" t="str">
        <f>IFERROR(VLOOKUP(Table2[[#This Row],[Lot No]],Inward!F:F,1,FALSE),"Lot Not Matching")</f>
        <v>Lot Not Matching</v>
      </c>
    </row>
    <row r="1166" spans="1:15">
      <c r="A1166" s="99">
        <v>1165</v>
      </c>
      <c r="B1166" s="100" t="str">
        <f>IFERROR(VLOOKUP(C1166,'Product Master'!B:G,2,),"Enter Data in Product Master")</f>
        <v>Enter Data in Product Master</v>
      </c>
      <c r="C1166" s="24"/>
      <c r="D1166" s="46"/>
      <c r="F1166" s="101" t="str">
        <f>IFERROR(VLOOKUP($C1166,'Product Master'!B:G,3,),"-")</f>
        <v>-</v>
      </c>
      <c r="G1166" s="46" t="str">
        <f>IFERROR(VLOOKUP($C1166,'Product Master'!B:G,4,),"-")</f>
        <v>-</v>
      </c>
      <c r="H1166" s="24"/>
      <c r="I1166" s="25" t="str">
        <f>IFERROR(VLOOKUP(D1166,Inward!F:J,5,),"-")</f>
        <v>-</v>
      </c>
      <c r="O1166" s="141" t="str">
        <f>IFERROR(VLOOKUP(Table2[[#This Row],[Lot No]],Inward!F:F,1,FALSE),"Lot Not Matching")</f>
        <v>Lot Not Matching</v>
      </c>
    </row>
    <row r="1167" spans="1:15">
      <c r="A1167" s="99">
        <v>1166</v>
      </c>
      <c r="B1167" s="100" t="str">
        <f>IFERROR(VLOOKUP(C1167,'Product Master'!B:G,2,),"Enter Data in Product Master")</f>
        <v>Enter Data in Product Master</v>
      </c>
      <c r="C1167" s="24"/>
      <c r="D1167" s="46"/>
      <c r="F1167" s="101" t="str">
        <f>IFERROR(VLOOKUP($C1167,'Product Master'!B:G,3,),"-")</f>
        <v>-</v>
      </c>
      <c r="G1167" s="46" t="str">
        <f>IFERROR(VLOOKUP($C1167,'Product Master'!B:G,4,),"-")</f>
        <v>-</v>
      </c>
      <c r="H1167" s="24"/>
      <c r="I1167" s="25" t="str">
        <f>IFERROR(VLOOKUP(D1167,Inward!F:J,5,),"-")</f>
        <v>-</v>
      </c>
      <c r="O1167" s="141" t="str">
        <f>IFERROR(VLOOKUP(Table2[[#This Row],[Lot No]],Inward!F:F,1,FALSE),"Lot Not Matching")</f>
        <v>Lot Not Matching</v>
      </c>
    </row>
    <row r="1168" spans="1:15">
      <c r="A1168" s="99">
        <v>1167</v>
      </c>
      <c r="B1168" s="100" t="str">
        <f>IFERROR(VLOOKUP(C1168,'Product Master'!B:G,2,),"Enter Data in Product Master")</f>
        <v>Enter Data in Product Master</v>
      </c>
      <c r="C1168" s="24"/>
      <c r="D1168" s="46"/>
      <c r="F1168" s="101" t="str">
        <f>IFERROR(VLOOKUP($C1168,'Product Master'!B:G,3,),"-")</f>
        <v>-</v>
      </c>
      <c r="G1168" s="46" t="str">
        <f>IFERROR(VLOOKUP($C1168,'Product Master'!B:G,4,),"-")</f>
        <v>-</v>
      </c>
      <c r="H1168" s="24"/>
      <c r="I1168" s="25" t="str">
        <f>IFERROR(VLOOKUP(D1168,Inward!F:J,5,),"-")</f>
        <v>-</v>
      </c>
      <c r="O1168" s="141" t="str">
        <f>IFERROR(VLOOKUP(Table2[[#This Row],[Lot No]],Inward!F:F,1,FALSE),"Lot Not Matching")</f>
        <v>Lot Not Matching</v>
      </c>
    </row>
    <row r="1169" spans="1:15">
      <c r="A1169" s="99">
        <v>1168</v>
      </c>
      <c r="B1169" s="100" t="str">
        <f>IFERROR(VLOOKUP(C1169,'Product Master'!B:G,2,),"Enter Data in Product Master")</f>
        <v>Enter Data in Product Master</v>
      </c>
      <c r="C1169" s="24"/>
      <c r="D1169" s="46"/>
      <c r="F1169" s="101" t="str">
        <f>IFERROR(VLOOKUP($C1169,'Product Master'!B:G,3,),"-")</f>
        <v>-</v>
      </c>
      <c r="G1169" s="46" t="str">
        <f>IFERROR(VLOOKUP($C1169,'Product Master'!B:G,4,),"-")</f>
        <v>-</v>
      </c>
      <c r="H1169" s="24"/>
      <c r="I1169" s="25" t="str">
        <f>IFERROR(VLOOKUP(D1169,Inward!F:J,5,),"-")</f>
        <v>-</v>
      </c>
      <c r="O1169" s="141" t="str">
        <f>IFERROR(VLOOKUP(Table2[[#This Row],[Lot No]],Inward!F:F,1,FALSE),"Lot Not Matching")</f>
        <v>Lot Not Matching</v>
      </c>
    </row>
    <row r="1170" spans="1:15">
      <c r="A1170" s="99">
        <v>1169</v>
      </c>
      <c r="B1170" s="100" t="str">
        <f>IFERROR(VLOOKUP(C1170,'Product Master'!B:G,2,),"Enter Data in Product Master")</f>
        <v>Enter Data in Product Master</v>
      </c>
      <c r="C1170" s="24"/>
      <c r="D1170" s="46"/>
      <c r="F1170" s="101" t="str">
        <f>IFERROR(VLOOKUP($C1170,'Product Master'!B:G,3,),"-")</f>
        <v>-</v>
      </c>
      <c r="G1170" s="46" t="str">
        <f>IFERROR(VLOOKUP($C1170,'Product Master'!B:G,4,),"-")</f>
        <v>-</v>
      </c>
      <c r="H1170" s="24"/>
      <c r="I1170" s="25" t="str">
        <f>IFERROR(VLOOKUP(D1170,Inward!F:J,5,),"-")</f>
        <v>-</v>
      </c>
      <c r="O1170" s="141" t="str">
        <f>IFERROR(VLOOKUP(Table2[[#This Row],[Lot No]],Inward!F:F,1,FALSE),"Lot Not Matching")</f>
        <v>Lot Not Matching</v>
      </c>
    </row>
    <row r="1171" spans="1:15">
      <c r="A1171" s="99">
        <v>1170</v>
      </c>
      <c r="B1171" s="100" t="str">
        <f>IFERROR(VLOOKUP(C1171,'Product Master'!B:G,2,),"Enter Data in Product Master")</f>
        <v>Enter Data in Product Master</v>
      </c>
      <c r="C1171" s="24"/>
      <c r="D1171" s="46"/>
      <c r="F1171" s="101" t="str">
        <f>IFERROR(VLOOKUP($C1171,'Product Master'!B:G,3,),"-")</f>
        <v>-</v>
      </c>
      <c r="G1171" s="46" t="str">
        <f>IFERROR(VLOOKUP($C1171,'Product Master'!B:G,4,),"-")</f>
        <v>-</v>
      </c>
      <c r="H1171" s="24"/>
      <c r="I1171" s="25" t="str">
        <f>IFERROR(VLOOKUP(D1171,Inward!F:J,5,),"-")</f>
        <v>-</v>
      </c>
      <c r="O1171" s="141" t="str">
        <f>IFERROR(VLOOKUP(Table2[[#This Row],[Lot No]],Inward!F:F,1,FALSE),"Lot Not Matching")</f>
        <v>Lot Not Matching</v>
      </c>
    </row>
    <row r="1172" spans="1:15">
      <c r="A1172" s="99">
        <v>1171</v>
      </c>
      <c r="B1172" s="100" t="str">
        <f>IFERROR(VLOOKUP(C1172,'Product Master'!B:G,2,),"Enter Data in Product Master")</f>
        <v>Enter Data in Product Master</v>
      </c>
      <c r="C1172" s="24"/>
      <c r="D1172" s="46"/>
      <c r="F1172" s="101" t="str">
        <f>IFERROR(VLOOKUP($C1172,'Product Master'!B:G,3,),"-")</f>
        <v>-</v>
      </c>
      <c r="G1172" s="46" t="str">
        <f>IFERROR(VLOOKUP($C1172,'Product Master'!B:G,4,),"-")</f>
        <v>-</v>
      </c>
      <c r="H1172" s="24"/>
      <c r="I1172" s="25" t="str">
        <f>IFERROR(VLOOKUP(D1172,Inward!F:J,5,),"-")</f>
        <v>-</v>
      </c>
      <c r="O1172" s="141" t="str">
        <f>IFERROR(VLOOKUP(Table2[[#This Row],[Lot No]],Inward!F:F,1,FALSE),"Lot Not Matching")</f>
        <v>Lot Not Matching</v>
      </c>
    </row>
    <row r="1173" spans="1:15">
      <c r="A1173" s="99">
        <v>1172</v>
      </c>
      <c r="B1173" s="100" t="str">
        <f>IFERROR(VLOOKUP(C1173,'Product Master'!B:G,2,),"Enter Data in Product Master")</f>
        <v>Enter Data in Product Master</v>
      </c>
      <c r="C1173" s="24"/>
      <c r="D1173" s="46"/>
      <c r="F1173" s="101" t="str">
        <f>IFERROR(VLOOKUP($C1173,'Product Master'!B:G,3,),"-")</f>
        <v>-</v>
      </c>
      <c r="G1173" s="46" t="str">
        <f>IFERROR(VLOOKUP($C1173,'Product Master'!B:G,4,),"-")</f>
        <v>-</v>
      </c>
      <c r="H1173" s="24"/>
      <c r="I1173" s="25" t="str">
        <f>IFERROR(VLOOKUP(D1173,Inward!F:J,5,),"-")</f>
        <v>-</v>
      </c>
      <c r="O1173" s="141" t="str">
        <f>IFERROR(VLOOKUP(Table2[[#This Row],[Lot No]],Inward!F:F,1,FALSE),"Lot Not Matching")</f>
        <v>Lot Not Matching</v>
      </c>
    </row>
    <row r="1174" spans="1:15">
      <c r="A1174" s="99">
        <v>1173</v>
      </c>
      <c r="B1174" s="100" t="str">
        <f>IFERROR(VLOOKUP(C1174,'Product Master'!B:G,2,),"Enter Data in Product Master")</f>
        <v>Enter Data in Product Master</v>
      </c>
      <c r="C1174" s="24"/>
      <c r="D1174" s="46"/>
      <c r="F1174" s="101" t="str">
        <f>IFERROR(VLOOKUP($C1174,'Product Master'!B:G,3,),"-")</f>
        <v>-</v>
      </c>
      <c r="G1174" s="46" t="str">
        <f>IFERROR(VLOOKUP($C1174,'Product Master'!B:G,4,),"-")</f>
        <v>-</v>
      </c>
      <c r="H1174" s="24"/>
      <c r="I1174" s="25" t="str">
        <f>IFERROR(VLOOKUP(D1174,Inward!F:J,5,),"-")</f>
        <v>-</v>
      </c>
      <c r="O1174" s="141" t="str">
        <f>IFERROR(VLOOKUP(Table2[[#This Row],[Lot No]],Inward!F:F,1,FALSE),"Lot Not Matching")</f>
        <v>Lot Not Matching</v>
      </c>
    </row>
    <row r="1175" spans="1:15">
      <c r="A1175" s="99">
        <v>1174</v>
      </c>
      <c r="B1175" s="100" t="str">
        <f>IFERROR(VLOOKUP(C1175,'Product Master'!B:G,2,),"Enter Data in Product Master")</f>
        <v>Enter Data in Product Master</v>
      </c>
      <c r="C1175" s="24"/>
      <c r="D1175" s="46"/>
      <c r="F1175" s="101" t="str">
        <f>IFERROR(VLOOKUP($C1175,'Product Master'!B:G,3,),"-")</f>
        <v>-</v>
      </c>
      <c r="G1175" s="46" t="str">
        <f>IFERROR(VLOOKUP($C1175,'Product Master'!B:G,4,),"-")</f>
        <v>-</v>
      </c>
      <c r="H1175" s="24"/>
      <c r="I1175" s="25" t="str">
        <f>IFERROR(VLOOKUP(D1175,Inward!F:J,5,),"-")</f>
        <v>-</v>
      </c>
      <c r="O1175" s="141" t="str">
        <f>IFERROR(VLOOKUP(Table2[[#This Row],[Lot No]],Inward!F:F,1,FALSE),"Lot Not Matching")</f>
        <v>Lot Not Matching</v>
      </c>
    </row>
    <row r="1176" spans="1:15">
      <c r="A1176" s="99">
        <v>1175</v>
      </c>
      <c r="B1176" s="100" t="str">
        <f>IFERROR(VLOOKUP(C1176,'Product Master'!B:G,2,),"Enter Data in Product Master")</f>
        <v>Enter Data in Product Master</v>
      </c>
      <c r="C1176" s="24"/>
      <c r="D1176" s="46"/>
      <c r="F1176" s="101" t="str">
        <f>IFERROR(VLOOKUP($C1176,'Product Master'!B:G,3,),"-")</f>
        <v>-</v>
      </c>
      <c r="G1176" s="46" t="str">
        <f>IFERROR(VLOOKUP($C1176,'Product Master'!B:G,4,),"-")</f>
        <v>-</v>
      </c>
      <c r="H1176" s="24"/>
      <c r="I1176" s="25" t="str">
        <f>IFERROR(VLOOKUP(D1176,Inward!F:J,5,),"-")</f>
        <v>-</v>
      </c>
      <c r="O1176" s="141" t="str">
        <f>IFERROR(VLOOKUP(Table2[[#This Row],[Lot No]],Inward!F:F,1,FALSE),"Lot Not Matching")</f>
        <v>Lot Not Matching</v>
      </c>
    </row>
    <row r="1177" spans="1:15">
      <c r="A1177" s="99">
        <v>1176</v>
      </c>
      <c r="B1177" s="100" t="str">
        <f>IFERROR(VLOOKUP(C1177,'Product Master'!B:G,2,),"Enter Data in Product Master")</f>
        <v>Enter Data in Product Master</v>
      </c>
      <c r="C1177" s="24"/>
      <c r="D1177" s="46"/>
      <c r="F1177" s="101" t="str">
        <f>IFERROR(VLOOKUP($C1177,'Product Master'!B:G,3,),"-")</f>
        <v>-</v>
      </c>
      <c r="G1177" s="46" t="str">
        <f>IFERROR(VLOOKUP($C1177,'Product Master'!B:G,4,),"-")</f>
        <v>-</v>
      </c>
      <c r="H1177" s="24"/>
      <c r="I1177" s="25" t="str">
        <f>IFERROR(VLOOKUP(D1177,Inward!F:J,5,),"-")</f>
        <v>-</v>
      </c>
      <c r="O1177" s="141" t="str">
        <f>IFERROR(VLOOKUP(Table2[[#This Row],[Lot No]],Inward!F:F,1,FALSE),"Lot Not Matching")</f>
        <v>Lot Not Matching</v>
      </c>
    </row>
    <row r="1178" spans="1:15">
      <c r="A1178" s="99">
        <v>1177</v>
      </c>
      <c r="B1178" s="100" t="str">
        <f>IFERROR(VLOOKUP(C1178,'Product Master'!B:G,2,),"Enter Data in Product Master")</f>
        <v>Enter Data in Product Master</v>
      </c>
      <c r="C1178" s="24"/>
      <c r="D1178" s="46"/>
      <c r="F1178" s="101" t="str">
        <f>IFERROR(VLOOKUP($C1178,'Product Master'!B:G,3,),"-")</f>
        <v>-</v>
      </c>
      <c r="G1178" s="46" t="str">
        <f>IFERROR(VLOOKUP($C1178,'Product Master'!B:G,4,),"-")</f>
        <v>-</v>
      </c>
      <c r="H1178" s="24"/>
      <c r="I1178" s="25" t="str">
        <f>IFERROR(VLOOKUP(D1178,Inward!F:J,5,),"-")</f>
        <v>-</v>
      </c>
      <c r="O1178" s="141" t="str">
        <f>IFERROR(VLOOKUP(Table2[[#This Row],[Lot No]],Inward!F:F,1,FALSE),"Lot Not Matching")</f>
        <v>Lot Not Matching</v>
      </c>
    </row>
    <row r="1179" spans="1:15">
      <c r="A1179" s="99">
        <v>1178</v>
      </c>
      <c r="B1179" s="100" t="str">
        <f>IFERROR(VLOOKUP(C1179,'Product Master'!B:G,2,),"Enter Data in Product Master")</f>
        <v>Enter Data in Product Master</v>
      </c>
      <c r="C1179" s="24"/>
      <c r="D1179" s="46"/>
      <c r="F1179" s="101" t="str">
        <f>IFERROR(VLOOKUP($C1179,'Product Master'!B:G,3,),"-")</f>
        <v>-</v>
      </c>
      <c r="G1179" s="46" t="str">
        <f>IFERROR(VLOOKUP($C1179,'Product Master'!B:G,4,),"-")</f>
        <v>-</v>
      </c>
      <c r="H1179" s="24"/>
      <c r="I1179" s="25" t="str">
        <f>IFERROR(VLOOKUP(D1179,Inward!F:J,5,),"-")</f>
        <v>-</v>
      </c>
      <c r="O1179" s="141" t="str">
        <f>IFERROR(VLOOKUP(Table2[[#This Row],[Lot No]],Inward!F:F,1,FALSE),"Lot Not Matching")</f>
        <v>Lot Not Matching</v>
      </c>
    </row>
    <row r="1180" spans="1:15">
      <c r="A1180" s="99">
        <v>1179</v>
      </c>
      <c r="B1180" s="100" t="str">
        <f>IFERROR(VLOOKUP(C1180,'Product Master'!B:G,2,),"Enter Data in Product Master")</f>
        <v>Enter Data in Product Master</v>
      </c>
      <c r="C1180" s="24"/>
      <c r="D1180" s="46"/>
      <c r="F1180" s="101" t="str">
        <f>IFERROR(VLOOKUP($C1180,'Product Master'!B:G,3,),"-")</f>
        <v>-</v>
      </c>
      <c r="G1180" s="46" t="str">
        <f>IFERROR(VLOOKUP($C1180,'Product Master'!B:G,4,),"-")</f>
        <v>-</v>
      </c>
      <c r="H1180" s="24"/>
      <c r="I1180" s="25" t="str">
        <f>IFERROR(VLOOKUP(D1180,Inward!F:J,5,),"-")</f>
        <v>-</v>
      </c>
      <c r="O1180" s="141" t="str">
        <f>IFERROR(VLOOKUP(Table2[[#This Row],[Lot No]],Inward!F:F,1,FALSE),"Lot Not Matching")</f>
        <v>Lot Not Matching</v>
      </c>
    </row>
    <row r="1181" spans="1:15">
      <c r="A1181" s="99">
        <v>1180</v>
      </c>
      <c r="B1181" s="100" t="str">
        <f>IFERROR(VLOOKUP(C1181,'Product Master'!B:G,2,),"Enter Data in Product Master")</f>
        <v>Enter Data in Product Master</v>
      </c>
      <c r="C1181" s="24"/>
      <c r="D1181" s="46"/>
      <c r="F1181" s="101" t="str">
        <f>IFERROR(VLOOKUP($C1181,'Product Master'!B:G,3,),"-")</f>
        <v>-</v>
      </c>
      <c r="G1181" s="46" t="str">
        <f>IFERROR(VLOOKUP($C1181,'Product Master'!B:G,4,),"-")</f>
        <v>-</v>
      </c>
      <c r="H1181" s="24"/>
      <c r="I1181" s="25" t="str">
        <f>IFERROR(VLOOKUP(D1181,Inward!F:J,5,),"-")</f>
        <v>-</v>
      </c>
      <c r="O1181" s="141" t="str">
        <f>IFERROR(VLOOKUP(Table2[[#This Row],[Lot No]],Inward!F:F,1,FALSE),"Lot Not Matching")</f>
        <v>Lot Not Matching</v>
      </c>
    </row>
    <row r="1182" spans="1:15">
      <c r="A1182" s="99">
        <v>1181</v>
      </c>
      <c r="B1182" s="100" t="str">
        <f>IFERROR(VLOOKUP(C1182,'Product Master'!B:G,2,),"Enter Data in Product Master")</f>
        <v>Enter Data in Product Master</v>
      </c>
      <c r="C1182" s="24"/>
      <c r="D1182" s="46"/>
      <c r="F1182" s="101" t="str">
        <f>IFERROR(VLOOKUP($C1182,'Product Master'!B:G,3,),"-")</f>
        <v>-</v>
      </c>
      <c r="G1182" s="46" t="str">
        <f>IFERROR(VLOOKUP($C1182,'Product Master'!B:G,4,),"-")</f>
        <v>-</v>
      </c>
      <c r="H1182" s="24"/>
      <c r="I1182" s="25" t="str">
        <f>IFERROR(VLOOKUP(D1182,Inward!F:J,5,),"-")</f>
        <v>-</v>
      </c>
      <c r="O1182" s="141" t="str">
        <f>IFERROR(VLOOKUP(Table2[[#This Row],[Lot No]],Inward!F:F,1,FALSE),"Lot Not Matching")</f>
        <v>Lot Not Matching</v>
      </c>
    </row>
    <row r="1183" spans="1:15">
      <c r="A1183" s="99">
        <v>1182</v>
      </c>
      <c r="B1183" s="100" t="str">
        <f>IFERROR(VLOOKUP(C1183,'Product Master'!B:G,2,),"Enter Data in Product Master")</f>
        <v>Enter Data in Product Master</v>
      </c>
      <c r="C1183" s="24"/>
      <c r="D1183" s="46"/>
      <c r="F1183" s="101" t="str">
        <f>IFERROR(VLOOKUP($C1183,'Product Master'!B:G,3,),"-")</f>
        <v>-</v>
      </c>
      <c r="G1183" s="46" t="str">
        <f>IFERROR(VLOOKUP($C1183,'Product Master'!B:G,4,),"-")</f>
        <v>-</v>
      </c>
      <c r="H1183" s="24"/>
      <c r="I1183" s="25" t="str">
        <f>IFERROR(VLOOKUP(D1183,Inward!F:J,5,),"-")</f>
        <v>-</v>
      </c>
      <c r="O1183" s="141" t="str">
        <f>IFERROR(VLOOKUP(Table2[[#This Row],[Lot No]],Inward!F:F,1,FALSE),"Lot Not Matching")</f>
        <v>Lot Not Matching</v>
      </c>
    </row>
    <row r="1184" spans="1:15">
      <c r="A1184" s="99">
        <v>1183</v>
      </c>
      <c r="B1184" s="100" t="str">
        <f>IFERROR(VLOOKUP(C1184,'Product Master'!B:G,2,),"Enter Data in Product Master")</f>
        <v>Enter Data in Product Master</v>
      </c>
      <c r="C1184" s="24"/>
      <c r="D1184" s="46"/>
      <c r="F1184" s="101" t="str">
        <f>IFERROR(VLOOKUP($C1184,'Product Master'!B:G,3,),"-")</f>
        <v>-</v>
      </c>
      <c r="G1184" s="46" t="str">
        <f>IFERROR(VLOOKUP($C1184,'Product Master'!B:G,4,),"-")</f>
        <v>-</v>
      </c>
      <c r="H1184" s="24"/>
      <c r="I1184" s="25" t="str">
        <f>IFERROR(VLOOKUP(D1184,Inward!F:J,5,),"-")</f>
        <v>-</v>
      </c>
      <c r="O1184" s="141" t="str">
        <f>IFERROR(VLOOKUP(Table2[[#This Row],[Lot No]],Inward!F:F,1,FALSE),"Lot Not Matching")</f>
        <v>Lot Not Matching</v>
      </c>
    </row>
    <row r="1185" spans="1:15">
      <c r="A1185" s="99">
        <v>1184</v>
      </c>
      <c r="B1185" s="100" t="str">
        <f>IFERROR(VLOOKUP(C1185,'Product Master'!B:G,2,),"Enter Data in Product Master")</f>
        <v>Enter Data in Product Master</v>
      </c>
      <c r="C1185" s="24"/>
      <c r="D1185" s="46"/>
      <c r="F1185" s="101" t="str">
        <f>IFERROR(VLOOKUP($C1185,'Product Master'!B:G,3,),"-")</f>
        <v>-</v>
      </c>
      <c r="G1185" s="46" t="str">
        <f>IFERROR(VLOOKUP($C1185,'Product Master'!B:G,4,),"-")</f>
        <v>-</v>
      </c>
      <c r="H1185" s="24"/>
      <c r="I1185" s="25" t="str">
        <f>IFERROR(VLOOKUP(D1185,Inward!F:J,5,),"-")</f>
        <v>-</v>
      </c>
      <c r="O1185" s="141" t="str">
        <f>IFERROR(VLOOKUP(Table2[[#This Row],[Lot No]],Inward!F:F,1,FALSE),"Lot Not Matching")</f>
        <v>Lot Not Matching</v>
      </c>
    </row>
    <row r="1186" spans="1:15">
      <c r="A1186" s="99">
        <v>1185</v>
      </c>
      <c r="B1186" s="100" t="str">
        <f>IFERROR(VLOOKUP(C1186,'Product Master'!B:G,2,),"Enter Data in Product Master")</f>
        <v>Enter Data in Product Master</v>
      </c>
      <c r="C1186" s="24"/>
      <c r="D1186" s="46"/>
      <c r="F1186" s="101" t="str">
        <f>IFERROR(VLOOKUP($C1186,'Product Master'!B:G,3,),"-")</f>
        <v>-</v>
      </c>
      <c r="G1186" s="46" t="str">
        <f>IFERROR(VLOOKUP($C1186,'Product Master'!B:G,4,),"-")</f>
        <v>-</v>
      </c>
      <c r="H1186" s="24"/>
      <c r="I1186" s="25" t="str">
        <f>IFERROR(VLOOKUP(D1186,Inward!F:J,5,),"-")</f>
        <v>-</v>
      </c>
      <c r="O1186" s="141" t="str">
        <f>IFERROR(VLOOKUP(Table2[[#This Row],[Lot No]],Inward!F:F,1,FALSE),"Lot Not Matching")</f>
        <v>Lot Not Matching</v>
      </c>
    </row>
    <row r="1187" spans="1:15">
      <c r="A1187" s="99">
        <v>1186</v>
      </c>
      <c r="B1187" s="100" t="str">
        <f>IFERROR(VLOOKUP(C1187,'Product Master'!B:G,2,),"Enter Data in Product Master")</f>
        <v>Enter Data in Product Master</v>
      </c>
      <c r="C1187" s="24"/>
      <c r="D1187" s="46"/>
      <c r="F1187" s="101" t="str">
        <f>IFERROR(VLOOKUP($C1187,'Product Master'!B:G,3,),"-")</f>
        <v>-</v>
      </c>
      <c r="G1187" s="46" t="str">
        <f>IFERROR(VLOOKUP($C1187,'Product Master'!B:G,4,),"-")</f>
        <v>-</v>
      </c>
      <c r="H1187" s="24"/>
      <c r="I1187" s="25" t="str">
        <f>IFERROR(VLOOKUP(D1187,Inward!F:J,5,),"-")</f>
        <v>-</v>
      </c>
      <c r="O1187" s="141" t="str">
        <f>IFERROR(VLOOKUP(Table2[[#This Row],[Lot No]],Inward!F:F,1,FALSE),"Lot Not Matching")</f>
        <v>Lot Not Matching</v>
      </c>
    </row>
    <row r="1188" spans="1:15">
      <c r="A1188" s="99">
        <v>1187</v>
      </c>
      <c r="B1188" s="100" t="str">
        <f>IFERROR(VLOOKUP(C1188,'Product Master'!B:G,2,),"Enter Data in Product Master")</f>
        <v>Enter Data in Product Master</v>
      </c>
      <c r="C1188" s="24"/>
      <c r="D1188" s="46"/>
      <c r="F1188" s="101" t="str">
        <f>IFERROR(VLOOKUP($C1188,'Product Master'!B:G,3,),"-")</f>
        <v>-</v>
      </c>
      <c r="G1188" s="46" t="str">
        <f>IFERROR(VLOOKUP($C1188,'Product Master'!B:G,4,),"-")</f>
        <v>-</v>
      </c>
      <c r="H1188" s="24"/>
      <c r="I1188" s="25" t="str">
        <f>IFERROR(VLOOKUP(D1188,Inward!F:J,5,),"-")</f>
        <v>-</v>
      </c>
      <c r="O1188" s="141" t="str">
        <f>IFERROR(VLOOKUP(Table2[[#This Row],[Lot No]],Inward!F:F,1,FALSE),"Lot Not Matching")</f>
        <v>Lot Not Matching</v>
      </c>
    </row>
    <row r="1189" spans="1:15">
      <c r="A1189" s="99">
        <v>1188</v>
      </c>
      <c r="B1189" s="100" t="str">
        <f>IFERROR(VLOOKUP(C1189,'Product Master'!B:G,2,),"Enter Data in Product Master")</f>
        <v>Enter Data in Product Master</v>
      </c>
      <c r="C1189" s="24"/>
      <c r="D1189" s="46"/>
      <c r="F1189" s="101" t="str">
        <f>IFERROR(VLOOKUP($C1189,'Product Master'!B:G,3,),"-")</f>
        <v>-</v>
      </c>
      <c r="G1189" s="46" t="str">
        <f>IFERROR(VLOOKUP($C1189,'Product Master'!B:G,4,),"-")</f>
        <v>-</v>
      </c>
      <c r="H1189" s="24"/>
      <c r="I1189" s="25" t="str">
        <f>IFERROR(VLOOKUP(D1189,Inward!F:J,5,),"-")</f>
        <v>-</v>
      </c>
      <c r="O1189" s="141" t="str">
        <f>IFERROR(VLOOKUP(Table2[[#This Row],[Lot No]],Inward!F:F,1,FALSE),"Lot Not Matching")</f>
        <v>Lot Not Matching</v>
      </c>
    </row>
    <row r="1190" spans="1:15">
      <c r="A1190" s="99">
        <v>1189</v>
      </c>
      <c r="B1190" s="100" t="str">
        <f>IFERROR(VLOOKUP(C1190,'Product Master'!B:G,2,),"Enter Data in Product Master")</f>
        <v>Enter Data in Product Master</v>
      </c>
      <c r="C1190" s="24"/>
      <c r="D1190" s="46"/>
      <c r="F1190" s="101" t="str">
        <f>IFERROR(VLOOKUP($C1190,'Product Master'!B:G,3,),"-")</f>
        <v>-</v>
      </c>
      <c r="G1190" s="46" t="str">
        <f>IFERROR(VLOOKUP($C1190,'Product Master'!B:G,4,),"-")</f>
        <v>-</v>
      </c>
      <c r="H1190" s="24"/>
      <c r="I1190" s="25" t="str">
        <f>IFERROR(VLOOKUP(D1190,Inward!F:J,5,),"-")</f>
        <v>-</v>
      </c>
      <c r="O1190" s="141" t="str">
        <f>IFERROR(VLOOKUP(Table2[[#This Row],[Lot No]],Inward!F:F,1,FALSE),"Lot Not Matching")</f>
        <v>Lot Not Matching</v>
      </c>
    </row>
    <row r="1191" spans="1:15">
      <c r="A1191" s="99">
        <v>1190</v>
      </c>
      <c r="B1191" s="100" t="str">
        <f>IFERROR(VLOOKUP(C1191,'Product Master'!B:G,2,),"Enter Data in Product Master")</f>
        <v>Enter Data in Product Master</v>
      </c>
      <c r="C1191" s="24"/>
      <c r="D1191" s="46"/>
      <c r="F1191" s="101" t="str">
        <f>IFERROR(VLOOKUP($C1191,'Product Master'!B:G,3,),"-")</f>
        <v>-</v>
      </c>
      <c r="G1191" s="46" t="str">
        <f>IFERROR(VLOOKUP($C1191,'Product Master'!B:G,4,),"-")</f>
        <v>-</v>
      </c>
      <c r="H1191" s="24"/>
      <c r="I1191" s="25" t="str">
        <f>IFERROR(VLOOKUP(D1191,Inward!F:J,5,),"-")</f>
        <v>-</v>
      </c>
      <c r="O1191" s="141" t="str">
        <f>IFERROR(VLOOKUP(Table2[[#This Row],[Lot No]],Inward!F:F,1,FALSE),"Lot Not Matching")</f>
        <v>Lot Not Matching</v>
      </c>
    </row>
    <row r="1192" spans="1:15">
      <c r="A1192" s="99">
        <v>1191</v>
      </c>
      <c r="B1192" s="100" t="str">
        <f>IFERROR(VLOOKUP(C1192,'Product Master'!B:G,2,),"Enter Data in Product Master")</f>
        <v>Enter Data in Product Master</v>
      </c>
      <c r="C1192" s="24"/>
      <c r="D1192" s="46"/>
      <c r="F1192" s="101" t="str">
        <f>IFERROR(VLOOKUP($C1192,'Product Master'!B:G,3,),"-")</f>
        <v>-</v>
      </c>
      <c r="G1192" s="46" t="str">
        <f>IFERROR(VLOOKUP($C1192,'Product Master'!B:G,4,),"-")</f>
        <v>-</v>
      </c>
      <c r="H1192" s="24"/>
      <c r="I1192" s="25" t="str">
        <f>IFERROR(VLOOKUP(D1192,Inward!F:J,5,),"-")</f>
        <v>-</v>
      </c>
      <c r="O1192" s="141" t="str">
        <f>IFERROR(VLOOKUP(Table2[[#This Row],[Lot No]],Inward!F:F,1,FALSE),"Lot Not Matching")</f>
        <v>Lot Not Matching</v>
      </c>
    </row>
    <row r="1193" spans="1:15">
      <c r="A1193" s="99">
        <v>1192</v>
      </c>
      <c r="B1193" s="100" t="str">
        <f>IFERROR(VLOOKUP(C1193,'Product Master'!B:G,2,),"Enter Data in Product Master")</f>
        <v>Enter Data in Product Master</v>
      </c>
      <c r="C1193" s="24"/>
      <c r="D1193" s="46"/>
      <c r="F1193" s="101" t="str">
        <f>IFERROR(VLOOKUP($C1193,'Product Master'!B:G,3,),"-")</f>
        <v>-</v>
      </c>
      <c r="G1193" s="46" t="str">
        <f>IFERROR(VLOOKUP($C1193,'Product Master'!B:G,4,),"-")</f>
        <v>-</v>
      </c>
      <c r="H1193" s="24"/>
      <c r="I1193" s="25" t="str">
        <f>IFERROR(VLOOKUP(D1193,Inward!F:J,5,),"-")</f>
        <v>-</v>
      </c>
      <c r="O1193" s="141" t="str">
        <f>IFERROR(VLOOKUP(Table2[[#This Row],[Lot No]],Inward!F:F,1,FALSE),"Lot Not Matching")</f>
        <v>Lot Not Matching</v>
      </c>
    </row>
    <row r="1194" spans="1:15">
      <c r="A1194" s="99">
        <v>1193</v>
      </c>
      <c r="B1194" s="100" t="str">
        <f>IFERROR(VLOOKUP(C1194,'Product Master'!B:G,2,),"Enter Data in Product Master")</f>
        <v>Enter Data in Product Master</v>
      </c>
      <c r="C1194" s="24"/>
      <c r="D1194" s="46"/>
      <c r="F1194" s="101" t="str">
        <f>IFERROR(VLOOKUP($C1194,'Product Master'!B:G,3,),"-")</f>
        <v>-</v>
      </c>
      <c r="G1194" s="46" t="str">
        <f>IFERROR(VLOOKUP($C1194,'Product Master'!B:G,4,),"-")</f>
        <v>-</v>
      </c>
      <c r="H1194" s="24"/>
      <c r="I1194" s="25" t="str">
        <f>IFERROR(VLOOKUP(D1194,Inward!F:J,5,),"-")</f>
        <v>-</v>
      </c>
      <c r="O1194" s="141" t="str">
        <f>IFERROR(VLOOKUP(Table2[[#This Row],[Lot No]],Inward!F:F,1,FALSE),"Lot Not Matching")</f>
        <v>Lot Not Matching</v>
      </c>
    </row>
    <row r="1195" spans="1:15">
      <c r="A1195" s="99">
        <v>1194</v>
      </c>
      <c r="B1195" s="100" t="str">
        <f>IFERROR(VLOOKUP(C1195,'Product Master'!B:G,2,),"Enter Data in Product Master")</f>
        <v>Enter Data in Product Master</v>
      </c>
      <c r="C1195" s="24"/>
      <c r="D1195" s="46"/>
      <c r="F1195" s="101" t="str">
        <f>IFERROR(VLOOKUP($C1195,'Product Master'!B:G,3,),"-")</f>
        <v>-</v>
      </c>
      <c r="G1195" s="46" t="str">
        <f>IFERROR(VLOOKUP($C1195,'Product Master'!B:G,4,),"-")</f>
        <v>-</v>
      </c>
      <c r="H1195" s="24"/>
      <c r="I1195" s="25" t="str">
        <f>IFERROR(VLOOKUP(D1195,Inward!F:J,5,),"-")</f>
        <v>-</v>
      </c>
      <c r="O1195" s="141" t="str">
        <f>IFERROR(VLOOKUP(Table2[[#This Row],[Lot No]],Inward!F:F,1,FALSE),"Lot Not Matching")</f>
        <v>Lot Not Matching</v>
      </c>
    </row>
    <row r="1196" spans="1:15">
      <c r="A1196" s="99">
        <v>1195</v>
      </c>
      <c r="B1196" s="100" t="str">
        <f>IFERROR(VLOOKUP(C1196,'Product Master'!B:G,2,),"Enter Data in Product Master")</f>
        <v>Enter Data in Product Master</v>
      </c>
      <c r="C1196" s="24"/>
      <c r="D1196" s="46"/>
      <c r="F1196" s="101" t="str">
        <f>IFERROR(VLOOKUP($C1196,'Product Master'!B:G,3,),"-")</f>
        <v>-</v>
      </c>
      <c r="G1196" s="46" t="str">
        <f>IFERROR(VLOOKUP($C1196,'Product Master'!B:G,4,),"-")</f>
        <v>-</v>
      </c>
      <c r="H1196" s="24"/>
      <c r="I1196" s="25" t="str">
        <f>IFERROR(VLOOKUP(D1196,Inward!F:J,5,),"-")</f>
        <v>-</v>
      </c>
      <c r="O1196" s="141" t="str">
        <f>IFERROR(VLOOKUP(Table2[[#This Row],[Lot No]],Inward!F:F,1,FALSE),"Lot Not Matching")</f>
        <v>Lot Not Matching</v>
      </c>
    </row>
    <row r="1197" spans="1:15">
      <c r="A1197" s="99">
        <v>1196</v>
      </c>
      <c r="B1197" s="100" t="str">
        <f>IFERROR(VLOOKUP(C1197,'Product Master'!B:G,2,),"Enter Data in Product Master")</f>
        <v>Enter Data in Product Master</v>
      </c>
      <c r="C1197" s="24"/>
      <c r="D1197" s="46"/>
      <c r="F1197" s="101" t="str">
        <f>IFERROR(VLOOKUP($C1197,'Product Master'!B:G,3,),"-")</f>
        <v>-</v>
      </c>
      <c r="G1197" s="46" t="str">
        <f>IFERROR(VLOOKUP($C1197,'Product Master'!B:G,4,),"-")</f>
        <v>-</v>
      </c>
      <c r="H1197" s="24"/>
      <c r="I1197" s="25" t="str">
        <f>IFERROR(VLOOKUP(D1197,Inward!F:J,5,),"-")</f>
        <v>-</v>
      </c>
      <c r="O1197" s="141" t="str">
        <f>IFERROR(VLOOKUP(Table2[[#This Row],[Lot No]],Inward!F:F,1,FALSE),"Lot Not Matching")</f>
        <v>Lot Not Matching</v>
      </c>
    </row>
    <row r="1198" spans="1:15">
      <c r="A1198" s="99">
        <v>1197</v>
      </c>
      <c r="B1198" s="100" t="str">
        <f>IFERROR(VLOOKUP(C1198,'Product Master'!B:G,2,),"Enter Data in Product Master")</f>
        <v>Enter Data in Product Master</v>
      </c>
      <c r="C1198" s="24"/>
      <c r="D1198" s="46"/>
      <c r="F1198" s="101" t="str">
        <f>IFERROR(VLOOKUP($C1198,'Product Master'!B:G,3,),"-")</f>
        <v>-</v>
      </c>
      <c r="G1198" s="46" t="str">
        <f>IFERROR(VLOOKUP($C1198,'Product Master'!B:G,4,),"-")</f>
        <v>-</v>
      </c>
      <c r="H1198" s="24"/>
      <c r="I1198" s="25" t="str">
        <f>IFERROR(VLOOKUP(D1198,Inward!F:J,5,),"-")</f>
        <v>-</v>
      </c>
      <c r="O1198" s="141" t="str">
        <f>IFERROR(VLOOKUP(Table2[[#This Row],[Lot No]],Inward!F:F,1,FALSE),"Lot Not Matching")</f>
        <v>Lot Not Matching</v>
      </c>
    </row>
    <row r="1199" spans="1:15">
      <c r="A1199" s="99">
        <v>1198</v>
      </c>
      <c r="B1199" s="100" t="str">
        <f>IFERROR(VLOOKUP(C1199,'Product Master'!B:G,2,),"Enter Data in Product Master")</f>
        <v>Enter Data in Product Master</v>
      </c>
      <c r="C1199" s="24"/>
      <c r="D1199" s="46"/>
      <c r="F1199" s="101" t="str">
        <f>IFERROR(VLOOKUP($C1199,'Product Master'!B:G,3,),"-")</f>
        <v>-</v>
      </c>
      <c r="G1199" s="46" t="str">
        <f>IFERROR(VLOOKUP($C1199,'Product Master'!B:G,4,),"-")</f>
        <v>-</v>
      </c>
      <c r="H1199" s="24"/>
      <c r="I1199" s="25" t="str">
        <f>IFERROR(VLOOKUP(D1199,Inward!F:J,5,),"-")</f>
        <v>-</v>
      </c>
      <c r="O1199" s="141" t="str">
        <f>IFERROR(VLOOKUP(Table2[[#This Row],[Lot No]],Inward!F:F,1,FALSE),"Lot Not Matching")</f>
        <v>Lot Not Matching</v>
      </c>
    </row>
    <row r="1200" spans="1:15">
      <c r="A1200" s="99">
        <v>1199</v>
      </c>
      <c r="B1200" s="100" t="str">
        <f>IFERROR(VLOOKUP(C1200,'Product Master'!B:G,2,),"Enter Data in Product Master")</f>
        <v>Enter Data in Product Master</v>
      </c>
      <c r="C1200" s="24"/>
      <c r="D1200" s="46"/>
      <c r="F1200" s="101" t="str">
        <f>IFERROR(VLOOKUP($C1200,'Product Master'!B:G,3,),"-")</f>
        <v>-</v>
      </c>
      <c r="G1200" s="46" t="str">
        <f>IFERROR(VLOOKUP($C1200,'Product Master'!B:G,4,),"-")</f>
        <v>-</v>
      </c>
      <c r="H1200" s="24"/>
      <c r="I1200" s="25" t="str">
        <f>IFERROR(VLOOKUP(D1200,Inward!F:J,5,),"-")</f>
        <v>-</v>
      </c>
      <c r="O1200" s="141" t="str">
        <f>IFERROR(VLOOKUP(Table2[[#This Row],[Lot No]],Inward!F:F,1,FALSE),"Lot Not Matching")</f>
        <v>Lot Not Matching</v>
      </c>
    </row>
    <row r="1201" spans="1:15">
      <c r="A1201" s="99">
        <v>1200</v>
      </c>
      <c r="B1201" s="100" t="str">
        <f>IFERROR(VLOOKUP(C1201,'Product Master'!B:G,2,),"Enter Data in Product Master")</f>
        <v>Enter Data in Product Master</v>
      </c>
      <c r="C1201" s="24"/>
      <c r="D1201" s="46"/>
      <c r="F1201" s="101" t="str">
        <f>IFERROR(VLOOKUP($C1201,'Product Master'!B:G,3,),"-")</f>
        <v>-</v>
      </c>
      <c r="G1201" s="46" t="str">
        <f>IFERROR(VLOOKUP($C1201,'Product Master'!B:G,4,),"-")</f>
        <v>-</v>
      </c>
      <c r="H1201" s="24"/>
      <c r="I1201" s="25" t="str">
        <f>IFERROR(VLOOKUP(D1201,Inward!F:J,5,),"-")</f>
        <v>-</v>
      </c>
      <c r="O1201" s="141" t="str">
        <f>IFERROR(VLOOKUP(Table2[[#This Row],[Lot No]],Inward!F:F,1,FALSE),"Lot Not Matching")</f>
        <v>Lot Not Matching</v>
      </c>
    </row>
    <row r="1202" spans="1:15">
      <c r="A1202" s="99">
        <v>1201</v>
      </c>
      <c r="B1202" s="100" t="str">
        <f>IFERROR(VLOOKUP(C1202,'Product Master'!B:G,2,),"Enter Data in Product Master")</f>
        <v>Enter Data in Product Master</v>
      </c>
      <c r="C1202" s="24"/>
      <c r="D1202" s="46"/>
      <c r="F1202" s="101" t="str">
        <f>IFERROR(VLOOKUP($C1202,'Product Master'!B:G,3,),"-")</f>
        <v>-</v>
      </c>
      <c r="G1202" s="46" t="str">
        <f>IFERROR(VLOOKUP($C1202,'Product Master'!B:G,4,),"-")</f>
        <v>-</v>
      </c>
      <c r="H1202" s="24"/>
      <c r="I1202" s="25" t="str">
        <f>IFERROR(VLOOKUP(D1202,Inward!F:J,5,),"-")</f>
        <v>-</v>
      </c>
      <c r="O1202" s="141" t="str">
        <f>IFERROR(VLOOKUP(Table2[[#This Row],[Lot No]],Inward!F:F,1,FALSE),"Lot Not Matching")</f>
        <v>Lot Not Matching</v>
      </c>
    </row>
    <row r="1203" spans="1:15">
      <c r="A1203" s="99">
        <v>1202</v>
      </c>
      <c r="B1203" s="100" t="str">
        <f>IFERROR(VLOOKUP(C1203,'Product Master'!B:G,2,),"Enter Data in Product Master")</f>
        <v>Enter Data in Product Master</v>
      </c>
      <c r="C1203" s="24"/>
      <c r="D1203" s="46"/>
      <c r="F1203" s="101" t="str">
        <f>IFERROR(VLOOKUP($C1203,'Product Master'!B:G,3,),"-")</f>
        <v>-</v>
      </c>
      <c r="G1203" s="46" t="str">
        <f>IFERROR(VLOOKUP($C1203,'Product Master'!B:G,4,),"-")</f>
        <v>-</v>
      </c>
      <c r="H1203" s="24"/>
      <c r="I1203" s="25" t="str">
        <f>IFERROR(VLOOKUP(D1203,Inward!F:J,5,),"-")</f>
        <v>-</v>
      </c>
      <c r="O1203" s="141" t="str">
        <f>IFERROR(VLOOKUP(Table2[[#This Row],[Lot No]],Inward!F:F,1,FALSE),"Lot Not Matching")</f>
        <v>Lot Not Matching</v>
      </c>
    </row>
    <row r="1204" spans="1:15">
      <c r="A1204" s="99">
        <v>1203</v>
      </c>
      <c r="B1204" s="100" t="str">
        <f>IFERROR(VLOOKUP(C1204,'Product Master'!B:G,2,),"Enter Data in Product Master")</f>
        <v>Enter Data in Product Master</v>
      </c>
      <c r="C1204" s="24"/>
      <c r="D1204" s="46"/>
      <c r="F1204" s="101" t="str">
        <f>IFERROR(VLOOKUP($C1204,'Product Master'!B:G,3,),"-")</f>
        <v>-</v>
      </c>
      <c r="G1204" s="46" t="str">
        <f>IFERROR(VLOOKUP($C1204,'Product Master'!B:G,4,),"-")</f>
        <v>-</v>
      </c>
      <c r="H1204" s="24"/>
      <c r="I1204" s="25" t="str">
        <f>IFERROR(VLOOKUP(D1204,Inward!F:J,5,),"-")</f>
        <v>-</v>
      </c>
      <c r="O1204" s="141" t="str">
        <f>IFERROR(VLOOKUP(Table2[[#This Row],[Lot No]],Inward!F:F,1,FALSE),"Lot Not Matching")</f>
        <v>Lot Not Matching</v>
      </c>
    </row>
    <row r="1205" spans="1:15">
      <c r="A1205" s="99">
        <v>1204</v>
      </c>
      <c r="B1205" s="100" t="str">
        <f>IFERROR(VLOOKUP(C1205,'Product Master'!B:G,2,),"Enter Data in Product Master")</f>
        <v>Enter Data in Product Master</v>
      </c>
      <c r="C1205" s="24"/>
      <c r="D1205" s="46"/>
      <c r="F1205" s="101" t="str">
        <f>IFERROR(VLOOKUP($C1205,'Product Master'!B:G,3,),"-")</f>
        <v>-</v>
      </c>
      <c r="G1205" s="46" t="str">
        <f>IFERROR(VLOOKUP($C1205,'Product Master'!B:G,4,),"-")</f>
        <v>-</v>
      </c>
      <c r="H1205" s="24"/>
      <c r="I1205" s="25" t="str">
        <f>IFERROR(VLOOKUP(D1205,Inward!F:J,5,),"-")</f>
        <v>-</v>
      </c>
      <c r="O1205" s="141" t="str">
        <f>IFERROR(VLOOKUP(Table2[[#This Row],[Lot No]],Inward!F:F,1,FALSE),"Lot Not Matching")</f>
        <v>Lot Not Matching</v>
      </c>
    </row>
    <row r="1206" spans="1:15">
      <c r="A1206" s="99">
        <v>1205</v>
      </c>
      <c r="B1206" s="100" t="str">
        <f>IFERROR(VLOOKUP(C1206,'Product Master'!B:G,2,),"Enter Data in Product Master")</f>
        <v>Enter Data in Product Master</v>
      </c>
      <c r="C1206" s="24"/>
      <c r="D1206" s="46"/>
      <c r="F1206" s="101" t="str">
        <f>IFERROR(VLOOKUP($C1206,'Product Master'!B:G,3,),"-")</f>
        <v>-</v>
      </c>
      <c r="G1206" s="46" t="str">
        <f>IFERROR(VLOOKUP($C1206,'Product Master'!B:G,4,),"-")</f>
        <v>-</v>
      </c>
      <c r="H1206" s="24"/>
      <c r="I1206" s="25" t="str">
        <f>IFERROR(VLOOKUP(D1206,Inward!F:J,5,),"-")</f>
        <v>-</v>
      </c>
      <c r="O1206" s="141" t="str">
        <f>IFERROR(VLOOKUP(Table2[[#This Row],[Lot No]],Inward!F:F,1,FALSE),"Lot Not Matching")</f>
        <v>Lot Not Matching</v>
      </c>
    </row>
    <row r="1207" spans="1:15">
      <c r="A1207" s="99">
        <v>1206</v>
      </c>
      <c r="B1207" s="100" t="str">
        <f>IFERROR(VLOOKUP(C1207,'Product Master'!B:G,2,),"Enter Data in Product Master")</f>
        <v>Enter Data in Product Master</v>
      </c>
      <c r="C1207" s="24"/>
      <c r="D1207" s="46"/>
      <c r="F1207" s="101" t="str">
        <f>IFERROR(VLOOKUP($C1207,'Product Master'!B:G,3,),"-")</f>
        <v>-</v>
      </c>
      <c r="G1207" s="46" t="str">
        <f>IFERROR(VLOOKUP($C1207,'Product Master'!B:G,4,),"-")</f>
        <v>-</v>
      </c>
      <c r="H1207" s="24"/>
      <c r="I1207" s="25" t="str">
        <f>IFERROR(VLOOKUP(D1207,Inward!F:J,5,),"-")</f>
        <v>-</v>
      </c>
      <c r="O1207" s="141" t="str">
        <f>IFERROR(VLOOKUP(Table2[[#This Row],[Lot No]],Inward!F:F,1,FALSE),"Lot Not Matching")</f>
        <v>Lot Not Matching</v>
      </c>
    </row>
    <row r="1208" spans="1:15">
      <c r="A1208" s="99">
        <v>1207</v>
      </c>
      <c r="B1208" s="100" t="str">
        <f>IFERROR(VLOOKUP(C1208,'Product Master'!B:G,2,),"Enter Data in Product Master")</f>
        <v>Enter Data in Product Master</v>
      </c>
      <c r="C1208" s="24"/>
      <c r="D1208" s="46"/>
      <c r="F1208" s="101" t="str">
        <f>IFERROR(VLOOKUP($C1208,'Product Master'!B:G,3,),"-")</f>
        <v>-</v>
      </c>
      <c r="G1208" s="46" t="str">
        <f>IFERROR(VLOOKUP($C1208,'Product Master'!B:G,4,),"-")</f>
        <v>-</v>
      </c>
      <c r="H1208" s="24"/>
      <c r="I1208" s="25" t="str">
        <f>IFERROR(VLOOKUP(D1208,Inward!F:J,5,),"-")</f>
        <v>-</v>
      </c>
      <c r="O1208" s="141" t="str">
        <f>IFERROR(VLOOKUP(Table2[[#This Row],[Lot No]],Inward!F:F,1,FALSE),"Lot Not Matching")</f>
        <v>Lot Not Matching</v>
      </c>
    </row>
    <row r="1209" spans="1:15">
      <c r="A1209" s="99">
        <v>1208</v>
      </c>
      <c r="B1209" s="100" t="str">
        <f>IFERROR(VLOOKUP(C1209,'Product Master'!B:G,2,),"Enter Data in Product Master")</f>
        <v>Enter Data in Product Master</v>
      </c>
      <c r="C1209" s="24"/>
      <c r="D1209" s="46"/>
      <c r="F1209" s="101" t="str">
        <f>IFERROR(VLOOKUP($C1209,'Product Master'!B:G,3,),"-")</f>
        <v>-</v>
      </c>
      <c r="G1209" s="46" t="str">
        <f>IFERROR(VLOOKUP($C1209,'Product Master'!B:G,4,),"-")</f>
        <v>-</v>
      </c>
      <c r="H1209" s="24"/>
      <c r="I1209" s="25" t="str">
        <f>IFERROR(VLOOKUP(D1209,Inward!F:J,5,),"-")</f>
        <v>-</v>
      </c>
      <c r="O1209" s="141" t="str">
        <f>IFERROR(VLOOKUP(Table2[[#This Row],[Lot No]],Inward!F:F,1,FALSE),"Lot Not Matching")</f>
        <v>Lot Not Matching</v>
      </c>
    </row>
    <row r="1210" spans="1:15">
      <c r="A1210" s="99">
        <v>1209</v>
      </c>
      <c r="B1210" s="100" t="str">
        <f>IFERROR(VLOOKUP(C1210,'Product Master'!B:G,2,),"Enter Data in Product Master")</f>
        <v>Enter Data in Product Master</v>
      </c>
      <c r="C1210" s="24"/>
      <c r="D1210" s="46"/>
      <c r="F1210" s="101" t="str">
        <f>IFERROR(VLOOKUP($C1210,'Product Master'!B:G,3,),"-")</f>
        <v>-</v>
      </c>
      <c r="G1210" s="46" t="str">
        <f>IFERROR(VLOOKUP($C1210,'Product Master'!B:G,4,),"-")</f>
        <v>-</v>
      </c>
      <c r="H1210" s="24"/>
      <c r="I1210" s="25" t="str">
        <f>IFERROR(VLOOKUP(D1210,Inward!F:J,5,),"-")</f>
        <v>-</v>
      </c>
      <c r="O1210" s="141" t="str">
        <f>IFERROR(VLOOKUP(Table2[[#This Row],[Lot No]],Inward!F:F,1,FALSE),"Lot Not Matching")</f>
        <v>Lot Not Matching</v>
      </c>
    </row>
    <row r="1211" spans="1:15">
      <c r="A1211" s="99">
        <v>1210</v>
      </c>
      <c r="B1211" s="100" t="str">
        <f>IFERROR(VLOOKUP(C1211,'Product Master'!B:G,2,),"Enter Data in Product Master")</f>
        <v>Enter Data in Product Master</v>
      </c>
      <c r="C1211" s="24"/>
      <c r="D1211" s="46"/>
      <c r="F1211" s="101" t="str">
        <f>IFERROR(VLOOKUP($C1211,'Product Master'!B:G,3,),"-")</f>
        <v>-</v>
      </c>
      <c r="G1211" s="46" t="str">
        <f>IFERROR(VLOOKUP($C1211,'Product Master'!B:G,4,),"-")</f>
        <v>-</v>
      </c>
      <c r="H1211" s="24"/>
      <c r="I1211" s="25" t="str">
        <f>IFERROR(VLOOKUP(D1211,Inward!F:J,5,),"-")</f>
        <v>-</v>
      </c>
      <c r="O1211" s="141" t="str">
        <f>IFERROR(VLOOKUP(Table2[[#This Row],[Lot No]],Inward!F:F,1,FALSE),"Lot Not Matching")</f>
        <v>Lot Not Matching</v>
      </c>
    </row>
    <row r="1212" spans="1:15">
      <c r="A1212" s="99">
        <v>1211</v>
      </c>
      <c r="B1212" s="100" t="str">
        <f>IFERROR(VLOOKUP(C1212,'Product Master'!B:G,2,),"Enter Data in Product Master")</f>
        <v>Enter Data in Product Master</v>
      </c>
      <c r="C1212" s="24"/>
      <c r="D1212" s="46"/>
      <c r="F1212" s="101" t="str">
        <f>IFERROR(VLOOKUP($C1212,'Product Master'!B:G,3,),"-")</f>
        <v>-</v>
      </c>
      <c r="G1212" s="46" t="str">
        <f>IFERROR(VLOOKUP($C1212,'Product Master'!B:G,4,),"-")</f>
        <v>-</v>
      </c>
      <c r="H1212" s="24"/>
      <c r="I1212" s="25" t="str">
        <f>IFERROR(VLOOKUP(D1212,Inward!F:J,5,),"-")</f>
        <v>-</v>
      </c>
      <c r="O1212" s="141" t="str">
        <f>IFERROR(VLOOKUP(Table2[[#This Row],[Lot No]],Inward!F:F,1,FALSE),"Lot Not Matching")</f>
        <v>Lot Not Matching</v>
      </c>
    </row>
    <row r="1213" spans="1:15">
      <c r="A1213" s="99">
        <v>1212</v>
      </c>
      <c r="B1213" s="100" t="str">
        <f>IFERROR(VLOOKUP(C1213,'Product Master'!B:G,2,),"Enter Data in Product Master")</f>
        <v>Enter Data in Product Master</v>
      </c>
      <c r="C1213" s="24"/>
      <c r="D1213" s="46"/>
      <c r="F1213" s="101" t="str">
        <f>IFERROR(VLOOKUP($C1213,'Product Master'!B:G,3,),"-")</f>
        <v>-</v>
      </c>
      <c r="G1213" s="46" t="str">
        <f>IFERROR(VLOOKUP($C1213,'Product Master'!B:G,4,),"-")</f>
        <v>-</v>
      </c>
      <c r="H1213" s="24"/>
      <c r="I1213" s="25" t="str">
        <f>IFERROR(VLOOKUP(D1213,Inward!F:J,5,),"-")</f>
        <v>-</v>
      </c>
      <c r="O1213" s="141" t="str">
        <f>IFERROR(VLOOKUP(Table2[[#This Row],[Lot No]],Inward!F:F,1,FALSE),"Lot Not Matching")</f>
        <v>Lot Not Matching</v>
      </c>
    </row>
    <row r="1214" spans="1:15">
      <c r="A1214" s="99">
        <v>1213</v>
      </c>
      <c r="B1214" s="100" t="str">
        <f>IFERROR(VLOOKUP(C1214,'Product Master'!B:G,2,),"Enter Data in Product Master")</f>
        <v>Enter Data in Product Master</v>
      </c>
      <c r="C1214" s="24"/>
      <c r="D1214" s="46"/>
      <c r="F1214" s="101" t="str">
        <f>IFERROR(VLOOKUP($C1214,'Product Master'!B:G,3,),"-")</f>
        <v>-</v>
      </c>
      <c r="G1214" s="46" t="str">
        <f>IFERROR(VLOOKUP($C1214,'Product Master'!B:G,4,),"-")</f>
        <v>-</v>
      </c>
      <c r="H1214" s="24"/>
      <c r="I1214" s="25" t="str">
        <f>IFERROR(VLOOKUP(D1214,Inward!F:J,5,),"-")</f>
        <v>-</v>
      </c>
      <c r="O1214" s="141" t="str">
        <f>IFERROR(VLOOKUP(Table2[[#This Row],[Lot No]],Inward!F:F,1,FALSE),"Lot Not Matching")</f>
        <v>Lot Not Matching</v>
      </c>
    </row>
    <row r="1215" spans="1:15">
      <c r="A1215" s="99">
        <v>1214</v>
      </c>
      <c r="B1215" s="100" t="str">
        <f>IFERROR(VLOOKUP(C1215,'Product Master'!B:G,2,),"Enter Data in Product Master")</f>
        <v>Enter Data in Product Master</v>
      </c>
      <c r="C1215" s="24"/>
      <c r="D1215" s="46"/>
      <c r="F1215" s="101" t="str">
        <f>IFERROR(VLOOKUP($C1215,'Product Master'!B:G,3,),"-")</f>
        <v>-</v>
      </c>
      <c r="G1215" s="46" t="str">
        <f>IFERROR(VLOOKUP($C1215,'Product Master'!B:G,4,),"-")</f>
        <v>-</v>
      </c>
      <c r="H1215" s="24"/>
      <c r="I1215" s="25" t="str">
        <f>IFERROR(VLOOKUP(D1215,Inward!F:J,5,),"-")</f>
        <v>-</v>
      </c>
      <c r="O1215" s="141" t="str">
        <f>IFERROR(VLOOKUP(Table2[[#This Row],[Lot No]],Inward!F:F,1,FALSE),"Lot Not Matching")</f>
        <v>Lot Not Matching</v>
      </c>
    </row>
    <row r="1216" spans="1:15">
      <c r="A1216" s="99">
        <v>1215</v>
      </c>
      <c r="B1216" s="100" t="str">
        <f>IFERROR(VLOOKUP(C1216,'Product Master'!B:G,2,),"Enter Data in Product Master")</f>
        <v>Enter Data in Product Master</v>
      </c>
      <c r="C1216" s="24"/>
      <c r="D1216" s="46"/>
      <c r="F1216" s="101" t="str">
        <f>IFERROR(VLOOKUP($C1216,'Product Master'!B:G,3,),"-")</f>
        <v>-</v>
      </c>
      <c r="G1216" s="46" t="str">
        <f>IFERROR(VLOOKUP($C1216,'Product Master'!B:G,4,),"-")</f>
        <v>-</v>
      </c>
      <c r="H1216" s="24"/>
      <c r="I1216" s="25" t="str">
        <f>IFERROR(VLOOKUP(D1216,Inward!F:J,5,),"-")</f>
        <v>-</v>
      </c>
      <c r="O1216" s="141" t="str">
        <f>IFERROR(VLOOKUP(Table2[[#This Row],[Lot No]],Inward!F:F,1,FALSE),"Lot Not Matching")</f>
        <v>Lot Not Matching</v>
      </c>
    </row>
    <row r="1217" spans="1:15">
      <c r="A1217" s="99">
        <v>1216</v>
      </c>
      <c r="B1217" s="100" t="str">
        <f>IFERROR(VLOOKUP(C1217,'Product Master'!B:G,2,),"Enter Data in Product Master")</f>
        <v>Enter Data in Product Master</v>
      </c>
      <c r="C1217" s="24"/>
      <c r="D1217" s="46"/>
      <c r="F1217" s="101" t="str">
        <f>IFERROR(VLOOKUP($C1217,'Product Master'!B:G,3,),"-")</f>
        <v>-</v>
      </c>
      <c r="G1217" s="46" t="str">
        <f>IFERROR(VLOOKUP($C1217,'Product Master'!B:G,4,),"-")</f>
        <v>-</v>
      </c>
      <c r="H1217" s="24"/>
      <c r="I1217" s="25" t="str">
        <f>IFERROR(VLOOKUP(D1217,Inward!F:J,5,),"-")</f>
        <v>-</v>
      </c>
      <c r="O1217" s="141" t="str">
        <f>IFERROR(VLOOKUP(Table2[[#This Row],[Lot No]],Inward!F:F,1,FALSE),"Lot Not Matching")</f>
        <v>Lot Not Matching</v>
      </c>
    </row>
    <row r="1218" spans="1:15">
      <c r="A1218" s="99">
        <v>1217</v>
      </c>
      <c r="B1218" s="100" t="str">
        <f>IFERROR(VLOOKUP(C1218,'Product Master'!B:G,2,),"Enter Data in Product Master")</f>
        <v>Enter Data in Product Master</v>
      </c>
      <c r="C1218" s="24"/>
      <c r="D1218" s="46"/>
      <c r="F1218" s="101" t="str">
        <f>IFERROR(VLOOKUP($C1218,'Product Master'!B:G,3,),"-")</f>
        <v>-</v>
      </c>
      <c r="G1218" s="46" t="str">
        <f>IFERROR(VLOOKUP($C1218,'Product Master'!B:G,4,),"-")</f>
        <v>-</v>
      </c>
      <c r="H1218" s="24"/>
      <c r="I1218" s="25" t="str">
        <f>IFERROR(VLOOKUP(D1218,Inward!F:J,5,),"-")</f>
        <v>-</v>
      </c>
      <c r="O1218" s="141" t="str">
        <f>IFERROR(VLOOKUP(Table2[[#This Row],[Lot No]],Inward!F:F,1,FALSE),"Lot Not Matching")</f>
        <v>Lot Not Matching</v>
      </c>
    </row>
    <row r="1219" spans="1:15">
      <c r="A1219" s="99">
        <v>1218</v>
      </c>
      <c r="B1219" s="100" t="str">
        <f>IFERROR(VLOOKUP(C1219,'Product Master'!B:G,2,),"Enter Data in Product Master")</f>
        <v>Enter Data in Product Master</v>
      </c>
      <c r="C1219" s="24"/>
      <c r="D1219" s="46"/>
      <c r="F1219" s="101" t="str">
        <f>IFERROR(VLOOKUP($C1219,'Product Master'!B:G,3,),"-")</f>
        <v>-</v>
      </c>
      <c r="G1219" s="46" t="str">
        <f>IFERROR(VLOOKUP($C1219,'Product Master'!B:G,4,),"-")</f>
        <v>-</v>
      </c>
      <c r="H1219" s="24"/>
      <c r="I1219" s="25" t="str">
        <f>IFERROR(VLOOKUP(D1219,Inward!F:J,5,),"-")</f>
        <v>-</v>
      </c>
      <c r="O1219" s="141" t="str">
        <f>IFERROR(VLOOKUP(Table2[[#This Row],[Lot No]],Inward!F:F,1,FALSE),"Lot Not Matching")</f>
        <v>Lot Not Matching</v>
      </c>
    </row>
    <row r="1220" spans="1:15">
      <c r="A1220" s="99">
        <v>1219</v>
      </c>
      <c r="B1220" s="100" t="str">
        <f>IFERROR(VLOOKUP(C1220,'Product Master'!B:G,2,),"Enter Data in Product Master")</f>
        <v>Enter Data in Product Master</v>
      </c>
      <c r="C1220" s="24"/>
      <c r="D1220" s="46"/>
      <c r="F1220" s="101" t="str">
        <f>IFERROR(VLOOKUP($C1220,'Product Master'!B:G,3,),"-")</f>
        <v>-</v>
      </c>
      <c r="G1220" s="46" t="str">
        <f>IFERROR(VLOOKUP($C1220,'Product Master'!B:G,4,),"-")</f>
        <v>-</v>
      </c>
      <c r="H1220" s="24"/>
      <c r="I1220" s="25" t="str">
        <f>IFERROR(VLOOKUP(D1220,Inward!F:J,5,),"-")</f>
        <v>-</v>
      </c>
      <c r="O1220" s="141" t="str">
        <f>IFERROR(VLOOKUP(Table2[[#This Row],[Lot No]],Inward!F:F,1,FALSE),"Lot Not Matching")</f>
        <v>Lot Not Matching</v>
      </c>
    </row>
    <row r="1221" spans="1:15">
      <c r="A1221" s="99">
        <v>1220</v>
      </c>
      <c r="B1221" s="100" t="str">
        <f>IFERROR(VLOOKUP(C1221,'Product Master'!B:G,2,),"Enter Data in Product Master")</f>
        <v>Enter Data in Product Master</v>
      </c>
      <c r="C1221" s="24"/>
      <c r="D1221" s="46"/>
      <c r="F1221" s="101" t="str">
        <f>IFERROR(VLOOKUP($C1221,'Product Master'!B:G,3,),"-")</f>
        <v>-</v>
      </c>
      <c r="G1221" s="46" t="str">
        <f>IFERROR(VLOOKUP($C1221,'Product Master'!B:G,4,),"-")</f>
        <v>-</v>
      </c>
      <c r="H1221" s="24"/>
      <c r="I1221" s="25" t="str">
        <f>IFERROR(VLOOKUP(D1221,Inward!F:J,5,),"-")</f>
        <v>-</v>
      </c>
      <c r="O1221" s="141" t="str">
        <f>IFERROR(VLOOKUP(Table2[[#This Row],[Lot No]],Inward!F:F,1,FALSE),"Lot Not Matching")</f>
        <v>Lot Not Matching</v>
      </c>
    </row>
    <row r="1222" spans="1:15">
      <c r="A1222" s="99">
        <v>1221</v>
      </c>
      <c r="B1222" s="100" t="str">
        <f>IFERROR(VLOOKUP(C1222,'Product Master'!B:G,2,),"Enter Data in Product Master")</f>
        <v>Enter Data in Product Master</v>
      </c>
      <c r="C1222" s="24"/>
      <c r="D1222" s="46"/>
      <c r="F1222" s="101" t="str">
        <f>IFERROR(VLOOKUP($C1222,'Product Master'!B:G,3,),"-")</f>
        <v>-</v>
      </c>
      <c r="G1222" s="46" t="str">
        <f>IFERROR(VLOOKUP($C1222,'Product Master'!B:G,4,),"-")</f>
        <v>-</v>
      </c>
      <c r="H1222" s="24"/>
      <c r="I1222" s="25" t="str">
        <f>IFERROR(VLOOKUP(D1222,Inward!F:J,5,),"-")</f>
        <v>-</v>
      </c>
      <c r="O1222" s="141" t="str">
        <f>IFERROR(VLOOKUP(Table2[[#This Row],[Lot No]],Inward!F:F,1,FALSE),"Lot Not Matching")</f>
        <v>Lot Not Matching</v>
      </c>
    </row>
    <row r="1223" spans="1:15">
      <c r="A1223" s="99">
        <v>1222</v>
      </c>
      <c r="B1223" s="100" t="str">
        <f>IFERROR(VLOOKUP(C1223,'Product Master'!B:G,2,),"Enter Data in Product Master")</f>
        <v>Enter Data in Product Master</v>
      </c>
      <c r="C1223" s="24"/>
      <c r="D1223" s="46"/>
      <c r="F1223" s="101" t="str">
        <f>IFERROR(VLOOKUP($C1223,'Product Master'!B:G,3,),"-")</f>
        <v>-</v>
      </c>
      <c r="G1223" s="46" t="str">
        <f>IFERROR(VLOOKUP($C1223,'Product Master'!B:G,4,),"-")</f>
        <v>-</v>
      </c>
      <c r="H1223" s="24"/>
      <c r="I1223" s="25" t="str">
        <f>IFERROR(VLOOKUP(D1223,Inward!F:J,5,),"-")</f>
        <v>-</v>
      </c>
      <c r="O1223" s="141" t="str">
        <f>IFERROR(VLOOKUP(Table2[[#This Row],[Lot No]],Inward!F:F,1,FALSE),"Lot Not Matching")</f>
        <v>Lot Not Matching</v>
      </c>
    </row>
    <row r="1224" spans="1:15">
      <c r="A1224" s="99">
        <v>1223</v>
      </c>
      <c r="B1224" s="100" t="str">
        <f>IFERROR(VLOOKUP(C1224,'Product Master'!B:G,2,),"Enter Data in Product Master")</f>
        <v>Enter Data in Product Master</v>
      </c>
      <c r="C1224" s="24"/>
      <c r="D1224" s="46"/>
      <c r="F1224" s="101" t="str">
        <f>IFERROR(VLOOKUP($C1224,'Product Master'!B:G,3,),"-")</f>
        <v>-</v>
      </c>
      <c r="G1224" s="46" t="str">
        <f>IFERROR(VLOOKUP($C1224,'Product Master'!B:G,4,),"-")</f>
        <v>-</v>
      </c>
      <c r="H1224" s="24"/>
      <c r="I1224" s="25" t="str">
        <f>IFERROR(VLOOKUP(D1224,Inward!F:J,5,),"-")</f>
        <v>-</v>
      </c>
      <c r="O1224" s="141" t="str">
        <f>IFERROR(VLOOKUP(Table2[[#This Row],[Lot No]],Inward!F:F,1,FALSE),"Lot Not Matching")</f>
        <v>Lot Not Matching</v>
      </c>
    </row>
    <row r="1225" spans="1:15">
      <c r="A1225" s="99">
        <v>1224</v>
      </c>
      <c r="B1225" s="100" t="str">
        <f>IFERROR(VLOOKUP(C1225,'Product Master'!B:G,2,),"Enter Data in Product Master")</f>
        <v>Enter Data in Product Master</v>
      </c>
      <c r="C1225" s="24"/>
      <c r="D1225" s="46"/>
      <c r="F1225" s="101" t="str">
        <f>IFERROR(VLOOKUP($C1225,'Product Master'!B:G,3,),"-")</f>
        <v>-</v>
      </c>
      <c r="G1225" s="46" t="str">
        <f>IFERROR(VLOOKUP($C1225,'Product Master'!B:G,4,),"-")</f>
        <v>-</v>
      </c>
      <c r="H1225" s="24"/>
      <c r="I1225" s="25" t="str">
        <f>IFERROR(VLOOKUP(D1225,Inward!F:J,5,),"-")</f>
        <v>-</v>
      </c>
      <c r="O1225" s="141" t="str">
        <f>IFERROR(VLOOKUP(Table2[[#This Row],[Lot No]],Inward!F:F,1,FALSE),"Lot Not Matching")</f>
        <v>Lot Not Matching</v>
      </c>
    </row>
    <row r="1226" spans="1:15">
      <c r="A1226" s="99">
        <v>1225</v>
      </c>
      <c r="B1226" s="100" t="str">
        <f>IFERROR(VLOOKUP(C1226,'Product Master'!B:G,2,),"Enter Data in Product Master")</f>
        <v>Enter Data in Product Master</v>
      </c>
      <c r="C1226" s="24"/>
      <c r="D1226" s="46"/>
      <c r="F1226" s="101" t="str">
        <f>IFERROR(VLOOKUP($C1226,'Product Master'!B:G,3,),"-")</f>
        <v>-</v>
      </c>
      <c r="G1226" s="46" t="str">
        <f>IFERROR(VLOOKUP($C1226,'Product Master'!B:G,4,),"-")</f>
        <v>-</v>
      </c>
      <c r="H1226" s="24"/>
      <c r="I1226" s="25" t="str">
        <f>IFERROR(VLOOKUP(D1226,Inward!F:J,5,),"-")</f>
        <v>-</v>
      </c>
      <c r="O1226" s="141" t="str">
        <f>IFERROR(VLOOKUP(Table2[[#This Row],[Lot No]],Inward!F:F,1,FALSE),"Lot Not Matching")</f>
        <v>Lot Not Matching</v>
      </c>
    </row>
    <row r="1227" spans="1:15">
      <c r="A1227" s="99">
        <v>1226</v>
      </c>
      <c r="B1227" s="100" t="str">
        <f>IFERROR(VLOOKUP(C1227,'Product Master'!B:G,2,),"Enter Data in Product Master")</f>
        <v>Enter Data in Product Master</v>
      </c>
      <c r="C1227" s="24"/>
      <c r="D1227" s="46"/>
      <c r="F1227" s="101" t="str">
        <f>IFERROR(VLOOKUP($C1227,'Product Master'!B:G,3,),"-")</f>
        <v>-</v>
      </c>
      <c r="G1227" s="46" t="str">
        <f>IFERROR(VLOOKUP($C1227,'Product Master'!B:G,4,),"-")</f>
        <v>-</v>
      </c>
      <c r="H1227" s="24"/>
      <c r="I1227" s="25" t="str">
        <f>IFERROR(VLOOKUP(D1227,Inward!F:J,5,),"-")</f>
        <v>-</v>
      </c>
      <c r="O1227" s="141" t="str">
        <f>IFERROR(VLOOKUP(Table2[[#This Row],[Lot No]],Inward!F:F,1,FALSE),"Lot Not Matching")</f>
        <v>Lot Not Matching</v>
      </c>
    </row>
    <row r="1228" spans="1:15">
      <c r="A1228" s="99">
        <v>1227</v>
      </c>
      <c r="B1228" s="100" t="str">
        <f>IFERROR(VLOOKUP(C1228,'Product Master'!B:G,2,),"Enter Data in Product Master")</f>
        <v>Enter Data in Product Master</v>
      </c>
      <c r="C1228" s="24"/>
      <c r="D1228" s="46"/>
      <c r="F1228" s="101" t="str">
        <f>IFERROR(VLOOKUP($C1228,'Product Master'!B:G,3,),"-")</f>
        <v>-</v>
      </c>
      <c r="G1228" s="46" t="str">
        <f>IFERROR(VLOOKUP($C1228,'Product Master'!B:G,4,),"-")</f>
        <v>-</v>
      </c>
      <c r="H1228" s="24"/>
      <c r="I1228" s="25" t="str">
        <f>IFERROR(VLOOKUP(D1228,Inward!F:J,5,),"-")</f>
        <v>-</v>
      </c>
      <c r="O1228" s="141" t="str">
        <f>IFERROR(VLOOKUP(Table2[[#This Row],[Lot No]],Inward!F:F,1,FALSE),"Lot Not Matching")</f>
        <v>Lot Not Matching</v>
      </c>
    </row>
    <row r="1229" spans="1:15">
      <c r="A1229" s="99">
        <v>1228</v>
      </c>
      <c r="B1229" s="100" t="str">
        <f>IFERROR(VLOOKUP(C1229,'Product Master'!B:G,2,),"Enter Data in Product Master")</f>
        <v>Enter Data in Product Master</v>
      </c>
      <c r="C1229" s="24"/>
      <c r="D1229" s="46"/>
      <c r="F1229" s="101" t="str">
        <f>IFERROR(VLOOKUP($C1229,'Product Master'!B:G,3,),"-")</f>
        <v>-</v>
      </c>
      <c r="G1229" s="46" t="str">
        <f>IFERROR(VLOOKUP($C1229,'Product Master'!B:G,4,),"-")</f>
        <v>-</v>
      </c>
      <c r="H1229" s="24"/>
      <c r="I1229" s="25" t="str">
        <f>IFERROR(VLOOKUP(D1229,Inward!F:J,5,),"-")</f>
        <v>-</v>
      </c>
      <c r="O1229" s="141" t="str">
        <f>IFERROR(VLOOKUP(Table2[[#This Row],[Lot No]],Inward!F:F,1,FALSE),"Lot Not Matching")</f>
        <v>Lot Not Matching</v>
      </c>
    </row>
    <row r="1230" spans="1:15">
      <c r="A1230" s="99">
        <v>1229</v>
      </c>
      <c r="B1230" s="100" t="str">
        <f>IFERROR(VLOOKUP(C1230,'Product Master'!B:G,2,),"Enter Data in Product Master")</f>
        <v>Enter Data in Product Master</v>
      </c>
      <c r="C1230" s="24"/>
      <c r="D1230" s="46"/>
      <c r="F1230" s="101" t="str">
        <f>IFERROR(VLOOKUP($C1230,'Product Master'!B:G,3,),"-")</f>
        <v>-</v>
      </c>
      <c r="G1230" s="46" t="str">
        <f>IFERROR(VLOOKUP($C1230,'Product Master'!B:G,4,),"-")</f>
        <v>-</v>
      </c>
      <c r="H1230" s="24"/>
      <c r="I1230" s="25" t="str">
        <f>IFERROR(VLOOKUP(D1230,Inward!F:J,5,),"-")</f>
        <v>-</v>
      </c>
      <c r="O1230" s="141" t="str">
        <f>IFERROR(VLOOKUP(Table2[[#This Row],[Lot No]],Inward!F:F,1,FALSE),"Lot Not Matching")</f>
        <v>Lot Not Matching</v>
      </c>
    </row>
    <row r="1231" spans="1:15">
      <c r="A1231" s="99">
        <v>1230</v>
      </c>
      <c r="B1231" s="100" t="str">
        <f>IFERROR(VLOOKUP(C1231,'Product Master'!B:G,2,),"Enter Data in Product Master")</f>
        <v>Enter Data in Product Master</v>
      </c>
      <c r="C1231" s="24"/>
      <c r="D1231" s="46"/>
      <c r="F1231" s="101" t="str">
        <f>IFERROR(VLOOKUP($C1231,'Product Master'!B:G,3,),"-")</f>
        <v>-</v>
      </c>
      <c r="G1231" s="46" t="str">
        <f>IFERROR(VLOOKUP($C1231,'Product Master'!B:G,4,),"-")</f>
        <v>-</v>
      </c>
      <c r="H1231" s="24"/>
      <c r="I1231" s="25" t="str">
        <f>IFERROR(VLOOKUP(D1231,Inward!F:J,5,),"-")</f>
        <v>-</v>
      </c>
      <c r="O1231" s="141" t="str">
        <f>IFERROR(VLOOKUP(Table2[[#This Row],[Lot No]],Inward!F:F,1,FALSE),"Lot Not Matching")</f>
        <v>Lot Not Matching</v>
      </c>
    </row>
    <row r="1232" spans="1:15">
      <c r="A1232" s="99">
        <v>1231</v>
      </c>
      <c r="B1232" s="100" t="str">
        <f>IFERROR(VLOOKUP(C1232,'Product Master'!B:G,2,),"Enter Data in Product Master")</f>
        <v>Enter Data in Product Master</v>
      </c>
      <c r="C1232" s="24"/>
      <c r="D1232" s="46"/>
      <c r="F1232" s="101" t="str">
        <f>IFERROR(VLOOKUP($C1232,'Product Master'!B:G,3,),"-")</f>
        <v>-</v>
      </c>
      <c r="G1232" s="46" t="str">
        <f>IFERROR(VLOOKUP($C1232,'Product Master'!B:G,4,),"-")</f>
        <v>-</v>
      </c>
      <c r="H1232" s="24"/>
      <c r="I1232" s="25" t="str">
        <f>IFERROR(VLOOKUP(D1232,Inward!F:J,5,),"-")</f>
        <v>-</v>
      </c>
      <c r="O1232" s="141" t="str">
        <f>IFERROR(VLOOKUP(Table2[[#This Row],[Lot No]],Inward!F:F,1,FALSE),"Lot Not Matching")</f>
        <v>Lot Not Matching</v>
      </c>
    </row>
    <row r="1233" spans="1:15">
      <c r="A1233" s="99">
        <v>1232</v>
      </c>
      <c r="B1233" s="100" t="str">
        <f>IFERROR(VLOOKUP(C1233,'Product Master'!B:G,2,),"Enter Data in Product Master")</f>
        <v>Enter Data in Product Master</v>
      </c>
      <c r="C1233" s="24"/>
      <c r="D1233" s="46"/>
      <c r="F1233" s="101" t="str">
        <f>IFERROR(VLOOKUP($C1233,'Product Master'!B:G,3,),"-")</f>
        <v>-</v>
      </c>
      <c r="G1233" s="46" t="str">
        <f>IFERROR(VLOOKUP($C1233,'Product Master'!B:G,4,),"-")</f>
        <v>-</v>
      </c>
      <c r="H1233" s="24"/>
      <c r="I1233" s="25" t="str">
        <f>IFERROR(VLOOKUP(D1233,Inward!F:J,5,),"-")</f>
        <v>-</v>
      </c>
      <c r="O1233" s="141" t="str">
        <f>IFERROR(VLOOKUP(Table2[[#This Row],[Lot No]],Inward!F:F,1,FALSE),"Lot Not Matching")</f>
        <v>Lot Not Matching</v>
      </c>
    </row>
    <row r="1234" spans="1:15">
      <c r="A1234" s="99">
        <v>1233</v>
      </c>
      <c r="B1234" s="100" t="str">
        <f>IFERROR(VLOOKUP(C1234,'Product Master'!B:G,2,),"Enter Data in Product Master")</f>
        <v>Enter Data in Product Master</v>
      </c>
      <c r="C1234" s="24"/>
      <c r="D1234" s="46"/>
      <c r="F1234" s="101" t="str">
        <f>IFERROR(VLOOKUP($C1234,'Product Master'!B:G,3,),"-")</f>
        <v>-</v>
      </c>
      <c r="G1234" s="46" t="str">
        <f>IFERROR(VLOOKUP($C1234,'Product Master'!B:G,4,),"-")</f>
        <v>-</v>
      </c>
      <c r="H1234" s="24"/>
      <c r="I1234" s="25" t="str">
        <f>IFERROR(VLOOKUP(D1234,Inward!F:J,5,),"-")</f>
        <v>-</v>
      </c>
      <c r="O1234" s="141" t="str">
        <f>IFERROR(VLOOKUP(Table2[[#This Row],[Lot No]],Inward!F:F,1,FALSE),"Lot Not Matching")</f>
        <v>Lot Not Matching</v>
      </c>
    </row>
    <row r="1235" spans="1:15">
      <c r="A1235" s="99">
        <v>1234</v>
      </c>
      <c r="B1235" s="100" t="str">
        <f>IFERROR(VLOOKUP(C1235,'Product Master'!B:G,2,),"Enter Data in Product Master")</f>
        <v>Enter Data in Product Master</v>
      </c>
      <c r="C1235" s="24"/>
      <c r="D1235" s="46"/>
      <c r="F1235" s="101" t="str">
        <f>IFERROR(VLOOKUP($C1235,'Product Master'!B:G,3,),"-")</f>
        <v>-</v>
      </c>
      <c r="G1235" s="46" t="str">
        <f>IFERROR(VLOOKUP($C1235,'Product Master'!B:G,4,),"-")</f>
        <v>-</v>
      </c>
      <c r="H1235" s="24"/>
      <c r="I1235" s="25" t="str">
        <f>IFERROR(VLOOKUP(D1235,Inward!F:J,5,),"-")</f>
        <v>-</v>
      </c>
      <c r="O1235" s="141" t="str">
        <f>IFERROR(VLOOKUP(Table2[[#This Row],[Lot No]],Inward!F:F,1,FALSE),"Lot Not Matching")</f>
        <v>Lot Not Matching</v>
      </c>
    </row>
    <row r="1236" spans="1:15">
      <c r="A1236" s="99">
        <v>1235</v>
      </c>
      <c r="B1236" s="100" t="str">
        <f>IFERROR(VLOOKUP(C1236,'Product Master'!B:G,2,),"Enter Data in Product Master")</f>
        <v>Enter Data in Product Master</v>
      </c>
      <c r="C1236" s="24"/>
      <c r="D1236" s="46"/>
      <c r="F1236" s="101" t="str">
        <f>IFERROR(VLOOKUP($C1236,'Product Master'!B:G,3,),"-")</f>
        <v>-</v>
      </c>
      <c r="G1236" s="46" t="str">
        <f>IFERROR(VLOOKUP($C1236,'Product Master'!B:G,4,),"-")</f>
        <v>-</v>
      </c>
      <c r="H1236" s="24"/>
      <c r="I1236" s="25" t="str">
        <f>IFERROR(VLOOKUP(D1236,Inward!F:J,5,),"-")</f>
        <v>-</v>
      </c>
      <c r="O1236" s="141" t="str">
        <f>IFERROR(VLOOKUP(Table2[[#This Row],[Lot No]],Inward!F:F,1,FALSE),"Lot Not Matching")</f>
        <v>Lot Not Matching</v>
      </c>
    </row>
    <row r="1237" spans="1:15">
      <c r="A1237" s="99">
        <v>1236</v>
      </c>
      <c r="B1237" s="100" t="str">
        <f>IFERROR(VLOOKUP(C1237,'Product Master'!B:G,2,),"Enter Data in Product Master")</f>
        <v>Enter Data in Product Master</v>
      </c>
      <c r="C1237" s="24"/>
      <c r="D1237" s="46"/>
      <c r="F1237" s="101" t="str">
        <f>IFERROR(VLOOKUP($C1237,'Product Master'!B:G,3,),"-")</f>
        <v>-</v>
      </c>
      <c r="G1237" s="46" t="str">
        <f>IFERROR(VLOOKUP($C1237,'Product Master'!B:G,4,),"-")</f>
        <v>-</v>
      </c>
      <c r="H1237" s="24"/>
      <c r="I1237" s="25" t="str">
        <f>IFERROR(VLOOKUP(D1237,Inward!F:J,5,),"-")</f>
        <v>-</v>
      </c>
      <c r="O1237" s="141" t="str">
        <f>IFERROR(VLOOKUP(Table2[[#This Row],[Lot No]],Inward!F:F,1,FALSE),"Lot Not Matching")</f>
        <v>Lot Not Matching</v>
      </c>
    </row>
    <row r="1238" spans="1:15">
      <c r="A1238" s="99">
        <v>1237</v>
      </c>
      <c r="B1238" s="100" t="str">
        <f>IFERROR(VLOOKUP(C1238,'Product Master'!B:G,2,),"Enter Data in Product Master")</f>
        <v>Enter Data in Product Master</v>
      </c>
      <c r="C1238" s="24"/>
      <c r="D1238" s="46"/>
      <c r="F1238" s="101" t="str">
        <f>IFERROR(VLOOKUP($C1238,'Product Master'!B:G,3,),"-")</f>
        <v>-</v>
      </c>
      <c r="G1238" s="46" t="str">
        <f>IFERROR(VLOOKUP($C1238,'Product Master'!B:G,4,),"-")</f>
        <v>-</v>
      </c>
      <c r="H1238" s="24"/>
      <c r="I1238" s="25" t="str">
        <f>IFERROR(VLOOKUP(D1238,Inward!F:J,5,),"-")</f>
        <v>-</v>
      </c>
      <c r="O1238" s="141" t="str">
        <f>IFERROR(VLOOKUP(Table2[[#This Row],[Lot No]],Inward!F:F,1,FALSE),"Lot Not Matching")</f>
        <v>Lot Not Matching</v>
      </c>
    </row>
    <row r="1239" spans="1:15">
      <c r="A1239" s="99">
        <v>1238</v>
      </c>
      <c r="B1239" s="100" t="str">
        <f>IFERROR(VLOOKUP(C1239,'Product Master'!B:G,2,),"Enter Data in Product Master")</f>
        <v>Enter Data in Product Master</v>
      </c>
      <c r="C1239" s="24"/>
      <c r="D1239" s="46"/>
      <c r="F1239" s="101" t="str">
        <f>IFERROR(VLOOKUP($C1239,'Product Master'!B:G,3,),"-")</f>
        <v>-</v>
      </c>
      <c r="G1239" s="46" t="str">
        <f>IFERROR(VLOOKUP($C1239,'Product Master'!B:G,4,),"-")</f>
        <v>-</v>
      </c>
      <c r="H1239" s="24"/>
      <c r="I1239" s="25" t="str">
        <f>IFERROR(VLOOKUP(D1239,Inward!F:J,5,),"-")</f>
        <v>-</v>
      </c>
      <c r="O1239" s="141" t="str">
        <f>IFERROR(VLOOKUP(Table2[[#This Row],[Lot No]],Inward!F:F,1,FALSE),"Lot Not Matching")</f>
        <v>Lot Not Matching</v>
      </c>
    </row>
    <row r="1240" spans="1:15">
      <c r="A1240" s="99">
        <v>1239</v>
      </c>
      <c r="B1240" s="100" t="str">
        <f>IFERROR(VLOOKUP(C1240,'Product Master'!B:G,2,),"Enter Data in Product Master")</f>
        <v>Enter Data in Product Master</v>
      </c>
      <c r="C1240" s="24"/>
      <c r="D1240" s="46"/>
      <c r="F1240" s="101" t="str">
        <f>IFERROR(VLOOKUP($C1240,'Product Master'!B:G,3,),"-")</f>
        <v>-</v>
      </c>
      <c r="G1240" s="46" t="str">
        <f>IFERROR(VLOOKUP($C1240,'Product Master'!B:G,4,),"-")</f>
        <v>-</v>
      </c>
      <c r="H1240" s="24"/>
      <c r="I1240" s="25" t="str">
        <f>IFERROR(VLOOKUP(D1240,Inward!F:J,5,),"-")</f>
        <v>-</v>
      </c>
      <c r="O1240" s="141" t="str">
        <f>IFERROR(VLOOKUP(Table2[[#This Row],[Lot No]],Inward!F:F,1,FALSE),"Lot Not Matching")</f>
        <v>Lot Not Matching</v>
      </c>
    </row>
    <row r="1241" spans="1:15">
      <c r="A1241" s="99">
        <v>1240</v>
      </c>
      <c r="B1241" s="100" t="str">
        <f>IFERROR(VLOOKUP(C1241,'Product Master'!B:G,2,),"Enter Data in Product Master")</f>
        <v>Enter Data in Product Master</v>
      </c>
      <c r="C1241" s="24"/>
      <c r="D1241" s="46"/>
      <c r="F1241" s="101" t="str">
        <f>IFERROR(VLOOKUP($C1241,'Product Master'!B:G,3,),"-")</f>
        <v>-</v>
      </c>
      <c r="G1241" s="46" t="str">
        <f>IFERROR(VLOOKUP($C1241,'Product Master'!B:G,4,),"-")</f>
        <v>-</v>
      </c>
      <c r="H1241" s="24"/>
      <c r="I1241" s="25" t="str">
        <f>IFERROR(VLOOKUP(D1241,Inward!F:J,5,),"-")</f>
        <v>-</v>
      </c>
      <c r="O1241" s="141" t="str">
        <f>IFERROR(VLOOKUP(Table2[[#This Row],[Lot No]],Inward!F:F,1,FALSE),"Lot Not Matching")</f>
        <v>Lot Not Matching</v>
      </c>
    </row>
    <row r="1242" spans="1:15">
      <c r="A1242" s="99">
        <v>1241</v>
      </c>
      <c r="B1242" s="100" t="str">
        <f>IFERROR(VLOOKUP(C1242,'Product Master'!B:G,2,),"Enter Data in Product Master")</f>
        <v>Enter Data in Product Master</v>
      </c>
      <c r="C1242" s="24"/>
      <c r="D1242" s="46"/>
      <c r="F1242" s="101" t="str">
        <f>IFERROR(VLOOKUP($C1242,'Product Master'!B:G,3,),"-")</f>
        <v>-</v>
      </c>
      <c r="G1242" s="46" t="str">
        <f>IFERROR(VLOOKUP($C1242,'Product Master'!B:G,4,),"-")</f>
        <v>-</v>
      </c>
      <c r="H1242" s="24"/>
      <c r="I1242" s="25" t="str">
        <f>IFERROR(VLOOKUP(D1242,Inward!F:J,5,),"-")</f>
        <v>-</v>
      </c>
      <c r="O1242" s="141" t="str">
        <f>IFERROR(VLOOKUP(Table2[[#This Row],[Lot No]],Inward!F:F,1,FALSE),"Lot Not Matching")</f>
        <v>Lot Not Matching</v>
      </c>
    </row>
    <row r="1243" spans="1:15">
      <c r="A1243" s="99">
        <v>1242</v>
      </c>
      <c r="B1243" s="100" t="str">
        <f>IFERROR(VLOOKUP(C1243,'Product Master'!B:G,2,),"Enter Data in Product Master")</f>
        <v>Enter Data in Product Master</v>
      </c>
      <c r="C1243" s="24"/>
      <c r="D1243" s="46"/>
      <c r="F1243" s="101" t="str">
        <f>IFERROR(VLOOKUP($C1243,'Product Master'!B:G,3,),"-")</f>
        <v>-</v>
      </c>
      <c r="G1243" s="46" t="str">
        <f>IFERROR(VLOOKUP($C1243,'Product Master'!B:G,4,),"-")</f>
        <v>-</v>
      </c>
      <c r="H1243" s="24"/>
      <c r="I1243" s="25" t="str">
        <f>IFERROR(VLOOKUP(D1243,Inward!F:J,5,),"-")</f>
        <v>-</v>
      </c>
      <c r="O1243" s="141" t="str">
        <f>IFERROR(VLOOKUP(Table2[[#This Row],[Lot No]],Inward!F:F,1,FALSE),"Lot Not Matching")</f>
        <v>Lot Not Matching</v>
      </c>
    </row>
    <row r="1244" spans="1:15">
      <c r="A1244" s="99">
        <v>1243</v>
      </c>
      <c r="B1244" s="100" t="str">
        <f>IFERROR(VLOOKUP(C1244,'Product Master'!B:G,2,),"Enter Data in Product Master")</f>
        <v>Enter Data in Product Master</v>
      </c>
      <c r="C1244" s="24"/>
      <c r="D1244" s="46"/>
      <c r="F1244" s="101" t="str">
        <f>IFERROR(VLOOKUP($C1244,'Product Master'!B:G,3,),"-")</f>
        <v>-</v>
      </c>
      <c r="G1244" s="46" t="str">
        <f>IFERROR(VLOOKUP($C1244,'Product Master'!B:G,4,),"-")</f>
        <v>-</v>
      </c>
      <c r="H1244" s="24"/>
      <c r="I1244" s="25" t="str">
        <f>IFERROR(VLOOKUP(D1244,Inward!F:J,5,),"-")</f>
        <v>-</v>
      </c>
      <c r="O1244" s="141" t="str">
        <f>IFERROR(VLOOKUP(Table2[[#This Row],[Lot No]],Inward!F:F,1,FALSE),"Lot Not Matching")</f>
        <v>Lot Not Matching</v>
      </c>
    </row>
    <row r="1245" spans="1:15">
      <c r="A1245" s="99">
        <v>1244</v>
      </c>
      <c r="B1245" s="100" t="str">
        <f>IFERROR(VLOOKUP(C1245,'Product Master'!B:G,2,),"Enter Data in Product Master")</f>
        <v>Enter Data in Product Master</v>
      </c>
      <c r="C1245" s="24"/>
      <c r="D1245" s="46"/>
      <c r="F1245" s="101" t="str">
        <f>IFERROR(VLOOKUP($C1245,'Product Master'!B:G,3,),"-")</f>
        <v>-</v>
      </c>
      <c r="G1245" s="46" t="str">
        <f>IFERROR(VLOOKUP($C1245,'Product Master'!B:G,4,),"-")</f>
        <v>-</v>
      </c>
      <c r="H1245" s="24"/>
      <c r="I1245" s="25" t="str">
        <f>IFERROR(VLOOKUP(D1245,Inward!F:J,5,),"-")</f>
        <v>-</v>
      </c>
      <c r="O1245" s="141" t="str">
        <f>IFERROR(VLOOKUP(Table2[[#This Row],[Lot No]],Inward!F:F,1,FALSE),"Lot Not Matching")</f>
        <v>Lot Not Matching</v>
      </c>
    </row>
    <row r="1246" spans="1:15">
      <c r="A1246" s="99">
        <v>1245</v>
      </c>
      <c r="B1246" s="100" t="str">
        <f>IFERROR(VLOOKUP(C1246,'Product Master'!B:G,2,),"Enter Data in Product Master")</f>
        <v>Enter Data in Product Master</v>
      </c>
      <c r="C1246" s="24"/>
      <c r="D1246" s="46"/>
      <c r="F1246" s="101" t="str">
        <f>IFERROR(VLOOKUP($C1246,'Product Master'!B:G,3,),"-")</f>
        <v>-</v>
      </c>
      <c r="G1246" s="46" t="str">
        <f>IFERROR(VLOOKUP($C1246,'Product Master'!B:G,4,),"-")</f>
        <v>-</v>
      </c>
      <c r="H1246" s="24"/>
      <c r="I1246" s="25" t="str">
        <f>IFERROR(VLOOKUP(D1246,Inward!F:J,5,),"-")</f>
        <v>-</v>
      </c>
      <c r="O1246" s="141" t="str">
        <f>IFERROR(VLOOKUP(Table2[[#This Row],[Lot No]],Inward!F:F,1,FALSE),"Lot Not Matching")</f>
        <v>Lot Not Matching</v>
      </c>
    </row>
    <row r="1247" spans="1:15">
      <c r="A1247" s="99">
        <v>1246</v>
      </c>
      <c r="B1247" s="100" t="str">
        <f>IFERROR(VLOOKUP(C1247,'Product Master'!B:G,2,),"Enter Data in Product Master")</f>
        <v>Enter Data in Product Master</v>
      </c>
      <c r="C1247" s="24"/>
      <c r="D1247" s="46"/>
      <c r="F1247" s="101" t="str">
        <f>IFERROR(VLOOKUP($C1247,'Product Master'!B:G,3,),"-")</f>
        <v>-</v>
      </c>
      <c r="G1247" s="46" t="str">
        <f>IFERROR(VLOOKUP($C1247,'Product Master'!B:G,4,),"-")</f>
        <v>-</v>
      </c>
      <c r="H1247" s="24"/>
      <c r="I1247" s="25" t="str">
        <f>IFERROR(VLOOKUP(D1247,Inward!F:J,5,),"-")</f>
        <v>-</v>
      </c>
      <c r="O1247" s="141" t="str">
        <f>IFERROR(VLOOKUP(Table2[[#This Row],[Lot No]],Inward!F:F,1,FALSE),"Lot Not Matching")</f>
        <v>Lot Not Matching</v>
      </c>
    </row>
    <row r="1248" spans="1:15">
      <c r="A1248" s="99">
        <v>1247</v>
      </c>
      <c r="B1248" s="100" t="str">
        <f>IFERROR(VLOOKUP(C1248,'Product Master'!B:G,2,),"Enter Data in Product Master")</f>
        <v>Enter Data in Product Master</v>
      </c>
      <c r="C1248" s="24"/>
      <c r="D1248" s="46"/>
      <c r="F1248" s="101" t="str">
        <f>IFERROR(VLOOKUP($C1248,'Product Master'!B:G,3,),"-")</f>
        <v>-</v>
      </c>
      <c r="G1248" s="46" t="str">
        <f>IFERROR(VLOOKUP($C1248,'Product Master'!B:G,4,),"-")</f>
        <v>-</v>
      </c>
      <c r="H1248" s="24"/>
      <c r="I1248" s="25" t="str">
        <f>IFERROR(VLOOKUP(D1248,Inward!F:J,5,),"-")</f>
        <v>-</v>
      </c>
      <c r="O1248" s="141" t="str">
        <f>IFERROR(VLOOKUP(Table2[[#This Row],[Lot No]],Inward!F:F,1,FALSE),"Lot Not Matching")</f>
        <v>Lot Not Matching</v>
      </c>
    </row>
    <row r="1249" spans="1:15">
      <c r="A1249" s="99">
        <v>1248</v>
      </c>
      <c r="B1249" s="100" t="str">
        <f>IFERROR(VLOOKUP(C1249,'Product Master'!B:G,2,),"Enter Data in Product Master")</f>
        <v>Enter Data in Product Master</v>
      </c>
      <c r="C1249" s="24"/>
      <c r="D1249" s="46"/>
      <c r="F1249" s="101" t="str">
        <f>IFERROR(VLOOKUP($C1249,'Product Master'!B:G,3,),"-")</f>
        <v>-</v>
      </c>
      <c r="G1249" s="46" t="str">
        <f>IFERROR(VLOOKUP($C1249,'Product Master'!B:G,4,),"-")</f>
        <v>-</v>
      </c>
      <c r="H1249" s="24"/>
      <c r="I1249" s="25" t="str">
        <f>IFERROR(VLOOKUP(D1249,Inward!F:J,5,),"-")</f>
        <v>-</v>
      </c>
      <c r="O1249" s="141" t="str">
        <f>IFERROR(VLOOKUP(Table2[[#This Row],[Lot No]],Inward!F:F,1,FALSE),"Lot Not Matching")</f>
        <v>Lot Not Matching</v>
      </c>
    </row>
    <row r="1250" spans="1:15">
      <c r="A1250" s="99">
        <v>1249</v>
      </c>
      <c r="B1250" s="100" t="str">
        <f>IFERROR(VLOOKUP(C1250,'Product Master'!B:G,2,),"Enter Data in Product Master")</f>
        <v>Enter Data in Product Master</v>
      </c>
      <c r="C1250" s="24"/>
      <c r="D1250" s="46"/>
      <c r="F1250" s="101" t="str">
        <f>IFERROR(VLOOKUP($C1250,'Product Master'!B:G,3,),"-")</f>
        <v>-</v>
      </c>
      <c r="G1250" s="46" t="str">
        <f>IFERROR(VLOOKUP($C1250,'Product Master'!B:G,4,),"-")</f>
        <v>-</v>
      </c>
      <c r="H1250" s="24"/>
      <c r="I1250" s="25" t="str">
        <f>IFERROR(VLOOKUP(D1250,Inward!F:J,5,),"-")</f>
        <v>-</v>
      </c>
      <c r="O1250" s="141" t="str">
        <f>IFERROR(VLOOKUP(Table2[[#This Row],[Lot No]],Inward!F:F,1,FALSE),"Lot Not Matching")</f>
        <v>Lot Not Matching</v>
      </c>
    </row>
    <row r="1251" spans="1:15">
      <c r="A1251" s="99">
        <v>1250</v>
      </c>
      <c r="B1251" s="100" t="str">
        <f>IFERROR(VLOOKUP(C1251,'Product Master'!B:G,2,),"Enter Data in Product Master")</f>
        <v>Enter Data in Product Master</v>
      </c>
      <c r="C1251" s="24"/>
      <c r="D1251" s="46"/>
      <c r="F1251" s="101" t="str">
        <f>IFERROR(VLOOKUP($C1251,'Product Master'!B:G,3,),"-")</f>
        <v>-</v>
      </c>
      <c r="G1251" s="46" t="str">
        <f>IFERROR(VLOOKUP($C1251,'Product Master'!B:G,4,),"-")</f>
        <v>-</v>
      </c>
      <c r="H1251" s="24"/>
      <c r="I1251" s="25" t="str">
        <f>IFERROR(VLOOKUP(D1251,Inward!F:J,5,),"-")</f>
        <v>-</v>
      </c>
      <c r="O1251" s="141" t="str">
        <f>IFERROR(VLOOKUP(Table2[[#This Row],[Lot No]],Inward!F:F,1,FALSE),"Lot Not Matching")</f>
        <v>Lot Not Matching</v>
      </c>
    </row>
    <row r="1252" spans="1:15">
      <c r="A1252" s="99">
        <v>1251</v>
      </c>
      <c r="B1252" s="100" t="str">
        <f>IFERROR(VLOOKUP(C1252,'Product Master'!B:G,2,),"Enter Data in Product Master")</f>
        <v>Enter Data in Product Master</v>
      </c>
      <c r="C1252" s="24"/>
      <c r="D1252" s="46"/>
      <c r="F1252" s="101" t="str">
        <f>IFERROR(VLOOKUP($C1252,'Product Master'!B:G,3,),"-")</f>
        <v>-</v>
      </c>
      <c r="G1252" s="46" t="str">
        <f>IFERROR(VLOOKUP($C1252,'Product Master'!B:G,4,),"-")</f>
        <v>-</v>
      </c>
      <c r="H1252" s="24"/>
      <c r="I1252" s="25" t="str">
        <f>IFERROR(VLOOKUP(D1252,Inward!F:J,5,),"-")</f>
        <v>-</v>
      </c>
      <c r="O1252" s="141" t="str">
        <f>IFERROR(VLOOKUP(Table2[[#This Row],[Lot No]],Inward!F:F,1,FALSE),"Lot Not Matching")</f>
        <v>Lot Not Matching</v>
      </c>
    </row>
    <row r="1253" spans="1:15">
      <c r="A1253" s="99">
        <v>1252</v>
      </c>
      <c r="B1253" s="100" t="str">
        <f>IFERROR(VLOOKUP(C1253,'Product Master'!B:G,2,),"Enter Data in Product Master")</f>
        <v>Enter Data in Product Master</v>
      </c>
      <c r="C1253" s="24"/>
      <c r="D1253" s="46"/>
      <c r="F1253" s="101" t="str">
        <f>IFERROR(VLOOKUP($C1253,'Product Master'!B:G,3,),"-")</f>
        <v>-</v>
      </c>
      <c r="G1253" s="46" t="str">
        <f>IFERROR(VLOOKUP($C1253,'Product Master'!B:G,4,),"-")</f>
        <v>-</v>
      </c>
      <c r="H1253" s="24"/>
      <c r="I1253" s="25" t="str">
        <f>IFERROR(VLOOKUP(D1253,Inward!F:J,5,),"-")</f>
        <v>-</v>
      </c>
      <c r="O1253" s="141" t="str">
        <f>IFERROR(VLOOKUP(Table2[[#This Row],[Lot No]],Inward!F:F,1,FALSE),"Lot Not Matching")</f>
        <v>Lot Not Matching</v>
      </c>
    </row>
    <row r="1254" spans="1:15">
      <c r="A1254" s="99">
        <v>1253</v>
      </c>
      <c r="B1254" s="100" t="str">
        <f>IFERROR(VLOOKUP(C1254,'Product Master'!B:G,2,),"Enter Data in Product Master")</f>
        <v>Enter Data in Product Master</v>
      </c>
      <c r="C1254" s="24"/>
      <c r="D1254" s="46"/>
      <c r="F1254" s="101" t="str">
        <f>IFERROR(VLOOKUP($C1254,'Product Master'!B:G,3,),"-")</f>
        <v>-</v>
      </c>
      <c r="G1254" s="46" t="str">
        <f>IFERROR(VLOOKUP($C1254,'Product Master'!B:G,4,),"-")</f>
        <v>-</v>
      </c>
      <c r="H1254" s="24"/>
      <c r="I1254" s="25" t="str">
        <f>IFERROR(VLOOKUP(D1254,Inward!F:J,5,),"-")</f>
        <v>-</v>
      </c>
      <c r="O1254" s="141" t="str">
        <f>IFERROR(VLOOKUP(Table2[[#This Row],[Lot No]],Inward!F:F,1,FALSE),"Lot Not Matching")</f>
        <v>Lot Not Matching</v>
      </c>
    </row>
    <row r="1255" spans="1:15">
      <c r="A1255" s="99">
        <v>1254</v>
      </c>
      <c r="B1255" s="100" t="str">
        <f>IFERROR(VLOOKUP(C1255,'Product Master'!B:G,2,),"Enter Data in Product Master")</f>
        <v>Enter Data in Product Master</v>
      </c>
      <c r="C1255" s="24"/>
      <c r="D1255" s="46"/>
      <c r="F1255" s="101" t="str">
        <f>IFERROR(VLOOKUP($C1255,'Product Master'!B:G,3,),"-")</f>
        <v>-</v>
      </c>
      <c r="G1255" s="46" t="str">
        <f>IFERROR(VLOOKUP($C1255,'Product Master'!B:G,4,),"-")</f>
        <v>-</v>
      </c>
      <c r="H1255" s="24"/>
      <c r="I1255" s="25" t="str">
        <f>IFERROR(VLOOKUP(D1255,Inward!F:J,5,),"-")</f>
        <v>-</v>
      </c>
      <c r="O1255" s="141" t="str">
        <f>IFERROR(VLOOKUP(Table2[[#This Row],[Lot No]],Inward!F:F,1,FALSE),"Lot Not Matching")</f>
        <v>Lot Not Matching</v>
      </c>
    </row>
    <row r="1256" spans="1:15">
      <c r="A1256" s="99">
        <v>1255</v>
      </c>
      <c r="B1256" s="100" t="str">
        <f>IFERROR(VLOOKUP(C1256,'Product Master'!B:G,2,),"Enter Data in Product Master")</f>
        <v>Enter Data in Product Master</v>
      </c>
      <c r="C1256" s="24"/>
      <c r="D1256" s="46"/>
      <c r="F1256" s="101" t="str">
        <f>IFERROR(VLOOKUP($C1256,'Product Master'!B:G,3,),"-")</f>
        <v>-</v>
      </c>
      <c r="G1256" s="46" t="str">
        <f>IFERROR(VLOOKUP($C1256,'Product Master'!B:G,4,),"-")</f>
        <v>-</v>
      </c>
      <c r="H1256" s="24"/>
      <c r="I1256" s="25" t="str">
        <f>IFERROR(VLOOKUP(D1256,Inward!F:J,5,),"-")</f>
        <v>-</v>
      </c>
      <c r="O1256" s="141" t="str">
        <f>IFERROR(VLOOKUP(Table2[[#This Row],[Lot No]],Inward!F:F,1,FALSE),"Lot Not Matching")</f>
        <v>Lot Not Matching</v>
      </c>
    </row>
    <row r="1257" spans="1:15">
      <c r="A1257" s="99">
        <v>1256</v>
      </c>
      <c r="B1257" s="100" t="str">
        <f>IFERROR(VLOOKUP(C1257,'Product Master'!B:G,2,),"Enter Data in Product Master")</f>
        <v>Enter Data in Product Master</v>
      </c>
      <c r="C1257" s="24"/>
      <c r="D1257" s="46"/>
      <c r="F1257" s="101" t="str">
        <f>IFERROR(VLOOKUP($C1257,'Product Master'!B:G,3,),"-")</f>
        <v>-</v>
      </c>
      <c r="G1257" s="46" t="str">
        <f>IFERROR(VLOOKUP($C1257,'Product Master'!B:G,4,),"-")</f>
        <v>-</v>
      </c>
      <c r="H1257" s="24"/>
      <c r="I1257" s="25" t="str">
        <f>IFERROR(VLOOKUP(D1257,Inward!F:J,5,),"-")</f>
        <v>-</v>
      </c>
      <c r="O1257" s="141" t="str">
        <f>IFERROR(VLOOKUP(Table2[[#This Row],[Lot No]],Inward!F:F,1,FALSE),"Lot Not Matching")</f>
        <v>Lot Not Matching</v>
      </c>
    </row>
    <row r="1258" spans="1:15">
      <c r="A1258" s="99">
        <v>1257</v>
      </c>
      <c r="B1258" s="100" t="str">
        <f>IFERROR(VLOOKUP(C1258,'Product Master'!B:G,2,),"Enter Data in Product Master")</f>
        <v>Enter Data in Product Master</v>
      </c>
      <c r="C1258" s="24"/>
      <c r="D1258" s="46"/>
      <c r="F1258" s="101" t="str">
        <f>IFERROR(VLOOKUP($C1258,'Product Master'!B:G,3,),"-")</f>
        <v>-</v>
      </c>
      <c r="G1258" s="46" t="str">
        <f>IFERROR(VLOOKUP($C1258,'Product Master'!B:G,4,),"-")</f>
        <v>-</v>
      </c>
      <c r="H1258" s="24"/>
      <c r="I1258" s="25" t="str">
        <f>IFERROR(VLOOKUP(D1258,Inward!F:J,5,),"-")</f>
        <v>-</v>
      </c>
      <c r="O1258" s="141" t="str">
        <f>IFERROR(VLOOKUP(Table2[[#This Row],[Lot No]],Inward!F:F,1,FALSE),"Lot Not Matching")</f>
        <v>Lot Not Matching</v>
      </c>
    </row>
    <row r="1259" spans="1:15">
      <c r="A1259" s="99">
        <v>1258</v>
      </c>
      <c r="B1259" s="100" t="str">
        <f>IFERROR(VLOOKUP(C1259,'Product Master'!B:G,2,),"Enter Data in Product Master")</f>
        <v>Enter Data in Product Master</v>
      </c>
      <c r="C1259" s="24"/>
      <c r="D1259" s="46"/>
      <c r="F1259" s="101" t="str">
        <f>IFERROR(VLOOKUP($C1259,'Product Master'!B:G,3,),"-")</f>
        <v>-</v>
      </c>
      <c r="G1259" s="46" t="str">
        <f>IFERROR(VLOOKUP($C1259,'Product Master'!B:G,4,),"-")</f>
        <v>-</v>
      </c>
      <c r="H1259" s="24"/>
      <c r="I1259" s="25" t="str">
        <f>IFERROR(VLOOKUP(D1259,Inward!F:J,5,),"-")</f>
        <v>-</v>
      </c>
      <c r="O1259" s="141" t="str">
        <f>IFERROR(VLOOKUP(Table2[[#This Row],[Lot No]],Inward!F:F,1,FALSE),"Lot Not Matching")</f>
        <v>Lot Not Matching</v>
      </c>
    </row>
    <row r="1260" spans="1:15">
      <c r="A1260" s="99">
        <v>1259</v>
      </c>
      <c r="B1260" s="100" t="str">
        <f>IFERROR(VLOOKUP(C1260,'Product Master'!B:G,2,),"Enter Data in Product Master")</f>
        <v>Enter Data in Product Master</v>
      </c>
      <c r="C1260" s="24"/>
      <c r="D1260" s="46"/>
      <c r="F1260" s="101" t="str">
        <f>IFERROR(VLOOKUP($C1260,'Product Master'!B:G,3,),"-")</f>
        <v>-</v>
      </c>
      <c r="G1260" s="46" t="str">
        <f>IFERROR(VLOOKUP($C1260,'Product Master'!B:G,4,),"-")</f>
        <v>-</v>
      </c>
      <c r="H1260" s="24"/>
      <c r="I1260" s="25" t="str">
        <f>IFERROR(VLOOKUP(D1260,Inward!F:J,5,),"-")</f>
        <v>-</v>
      </c>
      <c r="O1260" s="141" t="str">
        <f>IFERROR(VLOOKUP(Table2[[#This Row],[Lot No]],Inward!F:F,1,FALSE),"Lot Not Matching")</f>
        <v>Lot Not Matching</v>
      </c>
    </row>
    <row r="1261" spans="1:15">
      <c r="A1261" s="99">
        <v>1260</v>
      </c>
      <c r="B1261" s="100" t="str">
        <f>IFERROR(VLOOKUP(C1261,'Product Master'!B:G,2,),"Enter Data in Product Master")</f>
        <v>Enter Data in Product Master</v>
      </c>
      <c r="C1261" s="24"/>
      <c r="D1261" s="46"/>
      <c r="F1261" s="101" t="str">
        <f>IFERROR(VLOOKUP($C1261,'Product Master'!B:G,3,),"-")</f>
        <v>-</v>
      </c>
      <c r="G1261" s="46" t="str">
        <f>IFERROR(VLOOKUP($C1261,'Product Master'!B:G,4,),"-")</f>
        <v>-</v>
      </c>
      <c r="H1261" s="24"/>
      <c r="I1261" s="25" t="str">
        <f>IFERROR(VLOOKUP(D1261,Inward!F:J,5,),"-")</f>
        <v>-</v>
      </c>
      <c r="O1261" s="141" t="str">
        <f>IFERROR(VLOOKUP(Table2[[#This Row],[Lot No]],Inward!F:F,1,FALSE),"Lot Not Matching")</f>
        <v>Lot Not Matching</v>
      </c>
    </row>
    <row r="1262" spans="1:15">
      <c r="A1262" s="99">
        <v>1261</v>
      </c>
      <c r="B1262" s="100" t="str">
        <f>IFERROR(VLOOKUP(C1262,'Product Master'!B:G,2,),"Enter Data in Product Master")</f>
        <v>Enter Data in Product Master</v>
      </c>
      <c r="C1262" s="24"/>
      <c r="D1262" s="46"/>
      <c r="F1262" s="101" t="str">
        <f>IFERROR(VLOOKUP($C1262,'Product Master'!B:G,3,),"-")</f>
        <v>-</v>
      </c>
      <c r="G1262" s="46" t="str">
        <f>IFERROR(VLOOKUP($C1262,'Product Master'!B:G,4,),"-")</f>
        <v>-</v>
      </c>
      <c r="H1262" s="24"/>
      <c r="I1262" s="25" t="str">
        <f>IFERROR(VLOOKUP(D1262,Inward!F:J,5,),"-")</f>
        <v>-</v>
      </c>
      <c r="O1262" s="141" t="str">
        <f>IFERROR(VLOOKUP(Table2[[#This Row],[Lot No]],Inward!F:F,1,FALSE),"Lot Not Matching")</f>
        <v>Lot Not Matching</v>
      </c>
    </row>
    <row r="1263" spans="1:15">
      <c r="A1263" s="99">
        <v>1262</v>
      </c>
      <c r="B1263" s="100" t="str">
        <f>IFERROR(VLOOKUP(C1263,'Product Master'!B:G,2,),"Enter Data in Product Master")</f>
        <v>Enter Data in Product Master</v>
      </c>
      <c r="C1263" s="24"/>
      <c r="D1263" s="46"/>
      <c r="F1263" s="101" t="str">
        <f>IFERROR(VLOOKUP($C1263,'Product Master'!B:G,3,),"-")</f>
        <v>-</v>
      </c>
      <c r="G1263" s="46" t="str">
        <f>IFERROR(VLOOKUP($C1263,'Product Master'!B:G,4,),"-")</f>
        <v>-</v>
      </c>
      <c r="H1263" s="24"/>
      <c r="I1263" s="25" t="str">
        <f>IFERROR(VLOOKUP(D1263,Inward!F:J,5,),"-")</f>
        <v>-</v>
      </c>
      <c r="O1263" s="141" t="str">
        <f>IFERROR(VLOOKUP(Table2[[#This Row],[Lot No]],Inward!F:F,1,FALSE),"Lot Not Matching")</f>
        <v>Lot Not Matching</v>
      </c>
    </row>
    <row r="1264" spans="1:15">
      <c r="A1264" s="99">
        <v>1263</v>
      </c>
      <c r="B1264" s="100" t="str">
        <f>IFERROR(VLOOKUP(C1264,'Product Master'!B:G,2,),"Enter Data in Product Master")</f>
        <v>Enter Data in Product Master</v>
      </c>
      <c r="C1264" s="24"/>
      <c r="D1264" s="46"/>
      <c r="F1264" s="101" t="str">
        <f>IFERROR(VLOOKUP($C1264,'Product Master'!B:G,3,),"-")</f>
        <v>-</v>
      </c>
      <c r="G1264" s="46" t="str">
        <f>IFERROR(VLOOKUP($C1264,'Product Master'!B:G,4,),"-")</f>
        <v>-</v>
      </c>
      <c r="H1264" s="24"/>
      <c r="I1264" s="25" t="str">
        <f>IFERROR(VLOOKUP(D1264,Inward!F:J,5,),"-")</f>
        <v>-</v>
      </c>
      <c r="O1264" s="141" t="str">
        <f>IFERROR(VLOOKUP(Table2[[#This Row],[Lot No]],Inward!F:F,1,FALSE),"Lot Not Matching")</f>
        <v>Lot Not Matching</v>
      </c>
    </row>
    <row r="1265" spans="1:15">
      <c r="A1265" s="99">
        <v>1264</v>
      </c>
      <c r="B1265" s="100" t="str">
        <f>IFERROR(VLOOKUP(C1265,'Product Master'!B:G,2,),"Enter Data in Product Master")</f>
        <v>Enter Data in Product Master</v>
      </c>
      <c r="C1265" s="24"/>
      <c r="D1265" s="46"/>
      <c r="F1265" s="101" t="str">
        <f>IFERROR(VLOOKUP($C1265,'Product Master'!B:G,3,),"-")</f>
        <v>-</v>
      </c>
      <c r="G1265" s="46" t="str">
        <f>IFERROR(VLOOKUP($C1265,'Product Master'!B:G,4,),"-")</f>
        <v>-</v>
      </c>
      <c r="H1265" s="24"/>
      <c r="I1265" s="25" t="str">
        <f>IFERROR(VLOOKUP(D1265,Inward!F:J,5,),"-")</f>
        <v>-</v>
      </c>
      <c r="O1265" s="141" t="str">
        <f>IFERROR(VLOOKUP(Table2[[#This Row],[Lot No]],Inward!F:F,1,FALSE),"Lot Not Matching")</f>
        <v>Lot Not Matching</v>
      </c>
    </row>
    <row r="1266" spans="1:15">
      <c r="A1266" s="99">
        <v>1265</v>
      </c>
      <c r="B1266" s="100" t="str">
        <f>IFERROR(VLOOKUP(C1266,'Product Master'!B:G,2,),"Enter Data in Product Master")</f>
        <v>Enter Data in Product Master</v>
      </c>
      <c r="C1266" s="24"/>
      <c r="D1266" s="46"/>
      <c r="F1266" s="101" t="str">
        <f>IFERROR(VLOOKUP($C1266,'Product Master'!B:G,3,),"-")</f>
        <v>-</v>
      </c>
      <c r="G1266" s="46" t="str">
        <f>IFERROR(VLOOKUP($C1266,'Product Master'!B:G,4,),"-")</f>
        <v>-</v>
      </c>
      <c r="H1266" s="24"/>
      <c r="I1266" s="25" t="str">
        <f>IFERROR(VLOOKUP(D1266,Inward!F:J,5,),"-")</f>
        <v>-</v>
      </c>
      <c r="O1266" s="141" t="str">
        <f>IFERROR(VLOOKUP(Table2[[#This Row],[Lot No]],Inward!F:F,1,FALSE),"Lot Not Matching")</f>
        <v>Lot Not Matching</v>
      </c>
    </row>
    <row r="1267" spans="1:15">
      <c r="A1267" s="99">
        <v>1266</v>
      </c>
      <c r="B1267" s="100" t="str">
        <f>IFERROR(VLOOKUP(C1267,'Product Master'!B:G,2,),"Enter Data in Product Master")</f>
        <v>Enter Data in Product Master</v>
      </c>
      <c r="C1267" s="24"/>
      <c r="D1267" s="46"/>
      <c r="F1267" s="101" t="str">
        <f>IFERROR(VLOOKUP($C1267,'Product Master'!B:G,3,),"-")</f>
        <v>-</v>
      </c>
      <c r="G1267" s="46" t="str">
        <f>IFERROR(VLOOKUP($C1267,'Product Master'!B:G,4,),"-")</f>
        <v>-</v>
      </c>
      <c r="H1267" s="24"/>
      <c r="I1267" s="25" t="str">
        <f>IFERROR(VLOOKUP(D1267,Inward!F:J,5,),"-")</f>
        <v>-</v>
      </c>
      <c r="O1267" s="141" t="str">
        <f>IFERROR(VLOOKUP(Table2[[#This Row],[Lot No]],Inward!F:F,1,FALSE),"Lot Not Matching")</f>
        <v>Lot Not Matching</v>
      </c>
    </row>
    <row r="1268" spans="1:15">
      <c r="A1268" s="99">
        <v>1267</v>
      </c>
      <c r="B1268" s="100" t="str">
        <f>IFERROR(VLOOKUP(C1268,'Product Master'!B:G,2,),"Enter Data in Product Master")</f>
        <v>Enter Data in Product Master</v>
      </c>
      <c r="C1268" s="24"/>
      <c r="D1268" s="46"/>
      <c r="F1268" s="101" t="str">
        <f>IFERROR(VLOOKUP($C1268,'Product Master'!B:G,3,),"-")</f>
        <v>-</v>
      </c>
      <c r="G1268" s="46" t="str">
        <f>IFERROR(VLOOKUP($C1268,'Product Master'!B:G,4,),"-")</f>
        <v>-</v>
      </c>
      <c r="H1268" s="24"/>
      <c r="I1268" s="25" t="str">
        <f>IFERROR(VLOOKUP(D1268,Inward!F:J,5,),"-")</f>
        <v>-</v>
      </c>
      <c r="O1268" s="141" t="str">
        <f>IFERROR(VLOOKUP(Table2[[#This Row],[Lot No]],Inward!F:F,1,FALSE),"Lot Not Matching")</f>
        <v>Lot Not Matching</v>
      </c>
    </row>
    <row r="1269" spans="1:15">
      <c r="A1269" s="99">
        <v>1268</v>
      </c>
      <c r="B1269" s="100" t="str">
        <f>IFERROR(VLOOKUP(C1269,'Product Master'!B:G,2,),"Enter Data in Product Master")</f>
        <v>Enter Data in Product Master</v>
      </c>
      <c r="C1269" s="24"/>
      <c r="D1269" s="46"/>
      <c r="F1269" s="101" t="str">
        <f>IFERROR(VLOOKUP($C1269,'Product Master'!B:G,3,),"-")</f>
        <v>-</v>
      </c>
      <c r="G1269" s="46" t="str">
        <f>IFERROR(VLOOKUP($C1269,'Product Master'!B:G,4,),"-")</f>
        <v>-</v>
      </c>
      <c r="H1269" s="24"/>
      <c r="I1269" s="25" t="str">
        <f>IFERROR(VLOOKUP(D1269,Inward!F:J,5,),"-")</f>
        <v>-</v>
      </c>
      <c r="O1269" s="141" t="str">
        <f>IFERROR(VLOOKUP(Table2[[#This Row],[Lot No]],Inward!F:F,1,FALSE),"Lot Not Matching")</f>
        <v>Lot Not Matching</v>
      </c>
    </row>
    <row r="1270" spans="1:15">
      <c r="A1270" s="99">
        <v>1269</v>
      </c>
      <c r="B1270" s="100" t="str">
        <f>IFERROR(VLOOKUP(C1270,'Product Master'!B:G,2,),"Enter Data in Product Master")</f>
        <v>Enter Data in Product Master</v>
      </c>
      <c r="C1270" s="24"/>
      <c r="D1270" s="46"/>
      <c r="F1270" s="101" t="str">
        <f>IFERROR(VLOOKUP($C1270,'Product Master'!B:G,3,),"-")</f>
        <v>-</v>
      </c>
      <c r="G1270" s="46" t="str">
        <f>IFERROR(VLOOKUP($C1270,'Product Master'!B:G,4,),"-")</f>
        <v>-</v>
      </c>
      <c r="H1270" s="24"/>
      <c r="I1270" s="25" t="str">
        <f>IFERROR(VLOOKUP(D1270,Inward!F:J,5,),"-")</f>
        <v>-</v>
      </c>
      <c r="O1270" s="141" t="str">
        <f>IFERROR(VLOOKUP(Table2[[#This Row],[Lot No]],Inward!F:F,1,FALSE),"Lot Not Matching")</f>
        <v>Lot Not Matching</v>
      </c>
    </row>
    <row r="1271" spans="1:15">
      <c r="A1271" s="99">
        <v>1270</v>
      </c>
      <c r="B1271" s="100" t="str">
        <f>IFERROR(VLOOKUP(C1271,'Product Master'!B:G,2,),"Enter Data in Product Master")</f>
        <v>Enter Data in Product Master</v>
      </c>
      <c r="C1271" s="24"/>
      <c r="D1271" s="46"/>
      <c r="F1271" s="101" t="str">
        <f>IFERROR(VLOOKUP($C1271,'Product Master'!B:G,3,),"-")</f>
        <v>-</v>
      </c>
      <c r="G1271" s="46" t="str">
        <f>IFERROR(VLOOKUP($C1271,'Product Master'!B:G,4,),"-")</f>
        <v>-</v>
      </c>
      <c r="H1271" s="24"/>
      <c r="I1271" s="25" t="str">
        <f>IFERROR(VLOOKUP(D1271,Inward!F:J,5,),"-")</f>
        <v>-</v>
      </c>
      <c r="O1271" s="141" t="str">
        <f>IFERROR(VLOOKUP(Table2[[#This Row],[Lot No]],Inward!F:F,1,FALSE),"Lot Not Matching")</f>
        <v>Lot Not Matching</v>
      </c>
    </row>
    <row r="1272" spans="1:15">
      <c r="A1272" s="99">
        <v>1271</v>
      </c>
      <c r="B1272" s="100" t="str">
        <f>IFERROR(VLOOKUP(C1272,'Product Master'!B:G,2,),"Enter Data in Product Master")</f>
        <v>Enter Data in Product Master</v>
      </c>
      <c r="C1272" s="24"/>
      <c r="D1272" s="46"/>
      <c r="F1272" s="101" t="str">
        <f>IFERROR(VLOOKUP($C1272,'Product Master'!B:G,3,),"-")</f>
        <v>-</v>
      </c>
      <c r="G1272" s="46" t="str">
        <f>IFERROR(VLOOKUP($C1272,'Product Master'!B:G,4,),"-")</f>
        <v>-</v>
      </c>
      <c r="H1272" s="24"/>
      <c r="I1272" s="25" t="str">
        <f>IFERROR(VLOOKUP(D1272,Inward!F:J,5,),"-")</f>
        <v>-</v>
      </c>
      <c r="O1272" s="141" t="str">
        <f>IFERROR(VLOOKUP(Table2[[#This Row],[Lot No]],Inward!F:F,1,FALSE),"Lot Not Matching")</f>
        <v>Lot Not Matching</v>
      </c>
    </row>
    <row r="1273" spans="1:15">
      <c r="A1273" s="99">
        <v>1272</v>
      </c>
      <c r="B1273" s="100" t="str">
        <f>IFERROR(VLOOKUP(C1273,'Product Master'!B:G,2,),"Enter Data in Product Master")</f>
        <v>Enter Data in Product Master</v>
      </c>
      <c r="C1273" s="24"/>
      <c r="D1273" s="46"/>
      <c r="F1273" s="101" t="str">
        <f>IFERROR(VLOOKUP($C1273,'Product Master'!B:G,3,),"-")</f>
        <v>-</v>
      </c>
      <c r="G1273" s="46" t="str">
        <f>IFERROR(VLOOKUP($C1273,'Product Master'!B:G,4,),"-")</f>
        <v>-</v>
      </c>
      <c r="H1273" s="24"/>
      <c r="I1273" s="25" t="str">
        <f>IFERROR(VLOOKUP(D1273,Inward!F:J,5,),"-")</f>
        <v>-</v>
      </c>
      <c r="O1273" s="141" t="str">
        <f>IFERROR(VLOOKUP(Table2[[#This Row],[Lot No]],Inward!F:F,1,FALSE),"Lot Not Matching")</f>
        <v>Lot Not Matching</v>
      </c>
    </row>
    <row r="1274" spans="1:15">
      <c r="A1274" s="99">
        <v>1273</v>
      </c>
      <c r="B1274" s="100" t="str">
        <f>IFERROR(VLOOKUP(C1274,'Product Master'!B:G,2,),"Enter Data in Product Master")</f>
        <v>Enter Data in Product Master</v>
      </c>
      <c r="C1274" s="24"/>
      <c r="D1274" s="46"/>
      <c r="F1274" s="101" t="str">
        <f>IFERROR(VLOOKUP($C1274,'Product Master'!B:G,3,),"-")</f>
        <v>-</v>
      </c>
      <c r="G1274" s="46" t="str">
        <f>IFERROR(VLOOKUP($C1274,'Product Master'!B:G,4,),"-")</f>
        <v>-</v>
      </c>
      <c r="H1274" s="24"/>
      <c r="I1274" s="25" t="str">
        <f>IFERROR(VLOOKUP(D1274,Inward!F:J,5,),"-")</f>
        <v>-</v>
      </c>
      <c r="O1274" s="141" t="str">
        <f>IFERROR(VLOOKUP(Table2[[#This Row],[Lot No]],Inward!F:F,1,FALSE),"Lot Not Matching")</f>
        <v>Lot Not Matching</v>
      </c>
    </row>
    <row r="1275" spans="1:15">
      <c r="A1275" s="99">
        <v>1274</v>
      </c>
      <c r="B1275" s="100" t="str">
        <f>IFERROR(VLOOKUP(C1275,'Product Master'!B:G,2,),"Enter Data in Product Master")</f>
        <v>Enter Data in Product Master</v>
      </c>
      <c r="C1275" s="24"/>
      <c r="D1275" s="46"/>
      <c r="F1275" s="101" t="str">
        <f>IFERROR(VLOOKUP($C1275,'Product Master'!B:G,3,),"-")</f>
        <v>-</v>
      </c>
      <c r="G1275" s="46" t="str">
        <f>IFERROR(VLOOKUP($C1275,'Product Master'!B:G,4,),"-")</f>
        <v>-</v>
      </c>
      <c r="H1275" s="24"/>
      <c r="I1275" s="25" t="str">
        <f>IFERROR(VLOOKUP(D1275,Inward!F:J,5,),"-")</f>
        <v>-</v>
      </c>
      <c r="O1275" s="141" t="str">
        <f>IFERROR(VLOOKUP(Table2[[#This Row],[Lot No]],Inward!F:F,1,FALSE),"Lot Not Matching")</f>
        <v>Lot Not Matching</v>
      </c>
    </row>
    <row r="1276" spans="1:15">
      <c r="A1276" s="99">
        <v>1275</v>
      </c>
      <c r="B1276" s="100" t="str">
        <f>IFERROR(VLOOKUP(C1276,'Product Master'!B:G,2,),"Enter Data in Product Master")</f>
        <v>Enter Data in Product Master</v>
      </c>
      <c r="C1276" s="24"/>
      <c r="D1276" s="46"/>
      <c r="F1276" s="101" t="str">
        <f>IFERROR(VLOOKUP($C1276,'Product Master'!B:G,3,),"-")</f>
        <v>-</v>
      </c>
      <c r="G1276" s="46" t="str">
        <f>IFERROR(VLOOKUP($C1276,'Product Master'!B:G,4,),"-")</f>
        <v>-</v>
      </c>
      <c r="H1276" s="24"/>
      <c r="I1276" s="25" t="str">
        <f>IFERROR(VLOOKUP(D1276,Inward!F:J,5,),"-")</f>
        <v>-</v>
      </c>
      <c r="O1276" s="141" t="str">
        <f>IFERROR(VLOOKUP(Table2[[#This Row],[Lot No]],Inward!F:F,1,FALSE),"Lot Not Matching")</f>
        <v>Lot Not Matching</v>
      </c>
    </row>
    <row r="1277" spans="1:15">
      <c r="A1277" s="99">
        <v>1276</v>
      </c>
      <c r="B1277" s="100" t="str">
        <f>IFERROR(VLOOKUP(C1277,'Product Master'!B:G,2,),"Enter Data in Product Master")</f>
        <v>Enter Data in Product Master</v>
      </c>
      <c r="C1277" s="24"/>
      <c r="D1277" s="46"/>
      <c r="F1277" s="101" t="str">
        <f>IFERROR(VLOOKUP($C1277,'Product Master'!B:G,3,),"-")</f>
        <v>-</v>
      </c>
      <c r="G1277" s="46" t="str">
        <f>IFERROR(VLOOKUP($C1277,'Product Master'!B:G,4,),"-")</f>
        <v>-</v>
      </c>
      <c r="H1277" s="24"/>
      <c r="I1277" s="25" t="str">
        <f>IFERROR(VLOOKUP(D1277,Inward!F:J,5,),"-")</f>
        <v>-</v>
      </c>
      <c r="O1277" s="141" t="str">
        <f>IFERROR(VLOOKUP(Table2[[#This Row],[Lot No]],Inward!F:F,1,FALSE),"Lot Not Matching")</f>
        <v>Lot Not Matching</v>
      </c>
    </row>
    <row r="1278" spans="1:15">
      <c r="A1278" s="99">
        <v>1277</v>
      </c>
      <c r="B1278" s="100" t="str">
        <f>IFERROR(VLOOKUP(C1278,'Product Master'!B:G,2,),"Enter Data in Product Master")</f>
        <v>Enter Data in Product Master</v>
      </c>
      <c r="C1278" s="24"/>
      <c r="D1278" s="46"/>
      <c r="F1278" s="101" t="str">
        <f>IFERROR(VLOOKUP($C1278,'Product Master'!B:G,3,),"-")</f>
        <v>-</v>
      </c>
      <c r="G1278" s="46" t="str">
        <f>IFERROR(VLOOKUP($C1278,'Product Master'!B:G,4,),"-")</f>
        <v>-</v>
      </c>
      <c r="H1278" s="24"/>
      <c r="I1278" s="25" t="str">
        <f>IFERROR(VLOOKUP(D1278,Inward!F:J,5,),"-")</f>
        <v>-</v>
      </c>
      <c r="O1278" s="141" t="str">
        <f>IFERROR(VLOOKUP(Table2[[#This Row],[Lot No]],Inward!F:F,1,FALSE),"Lot Not Matching")</f>
        <v>Lot Not Matching</v>
      </c>
    </row>
    <row r="1279" spans="1:15">
      <c r="A1279" s="99">
        <v>1278</v>
      </c>
      <c r="B1279" s="100" t="str">
        <f>IFERROR(VLOOKUP(C1279,'Product Master'!B:G,2,),"Enter Data in Product Master")</f>
        <v>Enter Data in Product Master</v>
      </c>
      <c r="C1279" s="24"/>
      <c r="D1279" s="46"/>
      <c r="F1279" s="101" t="str">
        <f>IFERROR(VLOOKUP($C1279,'Product Master'!B:G,3,),"-")</f>
        <v>-</v>
      </c>
      <c r="G1279" s="46" t="str">
        <f>IFERROR(VLOOKUP($C1279,'Product Master'!B:G,4,),"-")</f>
        <v>-</v>
      </c>
      <c r="H1279" s="24"/>
      <c r="I1279" s="25" t="str">
        <f>IFERROR(VLOOKUP(D1279,Inward!F:J,5,),"-")</f>
        <v>-</v>
      </c>
      <c r="O1279" s="141" t="str">
        <f>IFERROR(VLOOKUP(Table2[[#This Row],[Lot No]],Inward!F:F,1,FALSE),"Lot Not Matching")</f>
        <v>Lot Not Matching</v>
      </c>
    </row>
    <row r="1280" spans="1:15">
      <c r="A1280" s="99">
        <v>1279</v>
      </c>
      <c r="B1280" s="100" t="str">
        <f>IFERROR(VLOOKUP(C1280,'Product Master'!B:G,2,),"Enter Data in Product Master")</f>
        <v>Enter Data in Product Master</v>
      </c>
      <c r="C1280" s="24"/>
      <c r="D1280" s="46"/>
      <c r="F1280" s="101" t="str">
        <f>IFERROR(VLOOKUP($C1280,'Product Master'!B:G,3,),"-")</f>
        <v>-</v>
      </c>
      <c r="G1280" s="46" t="str">
        <f>IFERROR(VLOOKUP($C1280,'Product Master'!B:G,4,),"-")</f>
        <v>-</v>
      </c>
      <c r="H1280" s="24"/>
      <c r="I1280" s="25" t="str">
        <f>IFERROR(VLOOKUP(D1280,Inward!F:J,5,),"-")</f>
        <v>-</v>
      </c>
      <c r="O1280" s="141" t="str">
        <f>IFERROR(VLOOKUP(Table2[[#This Row],[Lot No]],Inward!F:F,1,FALSE),"Lot Not Matching")</f>
        <v>Lot Not Matching</v>
      </c>
    </row>
    <row r="1281" spans="1:15">
      <c r="A1281" s="99">
        <v>1280</v>
      </c>
      <c r="B1281" s="100" t="str">
        <f>IFERROR(VLOOKUP(C1281,'Product Master'!B:G,2,),"Enter Data in Product Master")</f>
        <v>Enter Data in Product Master</v>
      </c>
      <c r="C1281" s="24"/>
      <c r="D1281" s="46"/>
      <c r="F1281" s="101" t="str">
        <f>IFERROR(VLOOKUP($C1281,'Product Master'!B:G,3,),"-")</f>
        <v>-</v>
      </c>
      <c r="G1281" s="46" t="str">
        <f>IFERROR(VLOOKUP($C1281,'Product Master'!B:G,4,),"-")</f>
        <v>-</v>
      </c>
      <c r="H1281" s="24"/>
      <c r="I1281" s="25" t="str">
        <f>IFERROR(VLOOKUP(D1281,Inward!F:J,5,),"-")</f>
        <v>-</v>
      </c>
      <c r="O1281" s="141" t="str">
        <f>IFERROR(VLOOKUP(Table2[[#This Row],[Lot No]],Inward!F:F,1,FALSE),"Lot Not Matching")</f>
        <v>Lot Not Matching</v>
      </c>
    </row>
    <row r="1282" spans="1:15">
      <c r="A1282" s="99">
        <v>1281</v>
      </c>
      <c r="B1282" s="100" t="str">
        <f>IFERROR(VLOOKUP(C1282,'Product Master'!B:G,2,),"Enter Data in Product Master")</f>
        <v>Enter Data in Product Master</v>
      </c>
      <c r="C1282" s="24"/>
      <c r="D1282" s="46"/>
      <c r="F1282" s="101" t="str">
        <f>IFERROR(VLOOKUP($C1282,'Product Master'!B:G,3,),"-")</f>
        <v>-</v>
      </c>
      <c r="G1282" s="46" t="str">
        <f>IFERROR(VLOOKUP($C1282,'Product Master'!B:G,4,),"-")</f>
        <v>-</v>
      </c>
      <c r="H1282" s="24"/>
      <c r="I1282" s="25" t="str">
        <f>IFERROR(VLOOKUP(D1282,Inward!F:J,5,),"-")</f>
        <v>-</v>
      </c>
      <c r="O1282" s="141" t="str">
        <f>IFERROR(VLOOKUP(Table2[[#This Row],[Lot No]],Inward!F:F,1,FALSE),"Lot Not Matching")</f>
        <v>Lot Not Matching</v>
      </c>
    </row>
    <row r="1283" spans="1:15">
      <c r="A1283" s="99">
        <v>1282</v>
      </c>
      <c r="B1283" s="100" t="str">
        <f>IFERROR(VLOOKUP(C1283,'Product Master'!B:G,2,),"Enter Data in Product Master")</f>
        <v>Enter Data in Product Master</v>
      </c>
      <c r="C1283" s="24"/>
      <c r="D1283" s="46"/>
      <c r="F1283" s="101" t="str">
        <f>IFERROR(VLOOKUP($C1283,'Product Master'!B:G,3,),"-")</f>
        <v>-</v>
      </c>
      <c r="G1283" s="46" t="str">
        <f>IFERROR(VLOOKUP($C1283,'Product Master'!B:G,4,),"-")</f>
        <v>-</v>
      </c>
      <c r="H1283" s="24"/>
      <c r="I1283" s="25" t="str">
        <f>IFERROR(VLOOKUP(D1283,Inward!F:J,5,),"-")</f>
        <v>-</v>
      </c>
      <c r="O1283" s="141" t="str">
        <f>IFERROR(VLOOKUP(Table2[[#This Row],[Lot No]],Inward!F:F,1,FALSE),"Lot Not Matching")</f>
        <v>Lot Not Matching</v>
      </c>
    </row>
    <row r="1284" spans="1:15">
      <c r="A1284" s="99">
        <v>1283</v>
      </c>
      <c r="B1284" s="100" t="str">
        <f>IFERROR(VLOOKUP(C1284,'Product Master'!B:G,2,),"Enter Data in Product Master")</f>
        <v>Enter Data in Product Master</v>
      </c>
      <c r="C1284" s="24"/>
      <c r="D1284" s="46"/>
      <c r="F1284" s="101" t="str">
        <f>IFERROR(VLOOKUP($C1284,'Product Master'!B:G,3,),"-")</f>
        <v>-</v>
      </c>
      <c r="G1284" s="46" t="str">
        <f>IFERROR(VLOOKUP($C1284,'Product Master'!B:G,4,),"-")</f>
        <v>-</v>
      </c>
      <c r="H1284" s="24"/>
      <c r="I1284" s="25" t="str">
        <f>IFERROR(VLOOKUP(D1284,Inward!F:J,5,),"-")</f>
        <v>-</v>
      </c>
      <c r="O1284" s="141" t="str">
        <f>IFERROR(VLOOKUP(Table2[[#This Row],[Lot No]],Inward!F:F,1,FALSE),"Lot Not Matching")</f>
        <v>Lot Not Matching</v>
      </c>
    </row>
    <row r="1285" spans="1:15">
      <c r="A1285" s="99">
        <v>1284</v>
      </c>
      <c r="B1285" s="100" t="str">
        <f>IFERROR(VLOOKUP(C1285,'Product Master'!B:G,2,),"Enter Data in Product Master")</f>
        <v>Enter Data in Product Master</v>
      </c>
      <c r="C1285" s="24"/>
      <c r="D1285" s="46"/>
      <c r="F1285" s="101" t="str">
        <f>IFERROR(VLOOKUP($C1285,'Product Master'!B:G,3,),"-")</f>
        <v>-</v>
      </c>
      <c r="G1285" s="46" t="str">
        <f>IFERROR(VLOOKUP($C1285,'Product Master'!B:G,4,),"-")</f>
        <v>-</v>
      </c>
      <c r="H1285" s="24"/>
      <c r="I1285" s="25" t="str">
        <f>IFERROR(VLOOKUP(D1285,Inward!F:J,5,),"-")</f>
        <v>-</v>
      </c>
      <c r="O1285" s="141" t="str">
        <f>IFERROR(VLOOKUP(Table2[[#This Row],[Lot No]],Inward!F:F,1,FALSE),"Lot Not Matching")</f>
        <v>Lot Not Matching</v>
      </c>
    </row>
    <row r="1286" spans="1:15">
      <c r="A1286" s="99">
        <v>1285</v>
      </c>
      <c r="B1286" s="100" t="str">
        <f>IFERROR(VLOOKUP(C1286,'Product Master'!B:G,2,),"Enter Data in Product Master")</f>
        <v>Enter Data in Product Master</v>
      </c>
      <c r="C1286" s="24"/>
      <c r="D1286" s="46"/>
      <c r="F1286" s="101" t="str">
        <f>IFERROR(VLOOKUP($C1286,'Product Master'!B:G,3,),"-")</f>
        <v>-</v>
      </c>
      <c r="G1286" s="46" t="str">
        <f>IFERROR(VLOOKUP($C1286,'Product Master'!B:G,4,),"-")</f>
        <v>-</v>
      </c>
      <c r="H1286" s="24"/>
      <c r="I1286" s="25" t="str">
        <f>IFERROR(VLOOKUP(D1286,Inward!F:J,5,),"-")</f>
        <v>-</v>
      </c>
      <c r="O1286" s="141" t="str">
        <f>IFERROR(VLOOKUP(Table2[[#This Row],[Lot No]],Inward!F:F,1,FALSE),"Lot Not Matching")</f>
        <v>Lot Not Matching</v>
      </c>
    </row>
    <row r="1287" spans="1:15">
      <c r="A1287" s="99">
        <v>1286</v>
      </c>
      <c r="B1287" s="100" t="str">
        <f>IFERROR(VLOOKUP(C1287,'Product Master'!B:G,2,),"Enter Data in Product Master")</f>
        <v>Enter Data in Product Master</v>
      </c>
      <c r="C1287" s="24"/>
      <c r="D1287" s="46"/>
      <c r="F1287" s="101" t="str">
        <f>IFERROR(VLOOKUP($C1287,'Product Master'!B:G,3,),"-")</f>
        <v>-</v>
      </c>
      <c r="G1287" s="46" t="str">
        <f>IFERROR(VLOOKUP($C1287,'Product Master'!B:G,4,),"-")</f>
        <v>-</v>
      </c>
      <c r="H1287" s="24"/>
      <c r="I1287" s="25" t="str">
        <f>IFERROR(VLOOKUP(D1287,Inward!F:J,5,),"-")</f>
        <v>-</v>
      </c>
      <c r="O1287" s="141" t="str">
        <f>IFERROR(VLOOKUP(Table2[[#This Row],[Lot No]],Inward!F:F,1,FALSE),"Lot Not Matching")</f>
        <v>Lot Not Matching</v>
      </c>
    </row>
    <row r="1288" spans="1:15">
      <c r="A1288" s="99">
        <v>1287</v>
      </c>
      <c r="B1288" s="100" t="str">
        <f>IFERROR(VLOOKUP(C1288,'Product Master'!B:G,2,),"Enter Data in Product Master")</f>
        <v>Enter Data in Product Master</v>
      </c>
      <c r="C1288" s="24"/>
      <c r="D1288" s="46"/>
      <c r="F1288" s="101" t="str">
        <f>IFERROR(VLOOKUP($C1288,'Product Master'!B:G,3,),"-")</f>
        <v>-</v>
      </c>
      <c r="G1288" s="46" t="str">
        <f>IFERROR(VLOOKUP($C1288,'Product Master'!B:G,4,),"-")</f>
        <v>-</v>
      </c>
      <c r="H1288" s="24"/>
      <c r="I1288" s="25" t="str">
        <f>IFERROR(VLOOKUP(D1288,Inward!F:J,5,),"-")</f>
        <v>-</v>
      </c>
      <c r="O1288" s="141" t="str">
        <f>IFERROR(VLOOKUP(Table2[[#This Row],[Lot No]],Inward!F:F,1,FALSE),"Lot Not Matching")</f>
        <v>Lot Not Matching</v>
      </c>
    </row>
    <row r="1289" spans="1:15">
      <c r="A1289" s="99">
        <v>1288</v>
      </c>
      <c r="B1289" s="100" t="str">
        <f>IFERROR(VLOOKUP(C1289,'Product Master'!B:G,2,),"Enter Data in Product Master")</f>
        <v>Enter Data in Product Master</v>
      </c>
      <c r="C1289" s="24"/>
      <c r="D1289" s="46"/>
      <c r="F1289" s="101" t="str">
        <f>IFERROR(VLOOKUP($C1289,'Product Master'!B:G,3,),"-")</f>
        <v>-</v>
      </c>
      <c r="G1289" s="46" t="str">
        <f>IFERROR(VLOOKUP($C1289,'Product Master'!B:G,4,),"-")</f>
        <v>-</v>
      </c>
      <c r="H1289" s="24"/>
      <c r="I1289" s="25" t="str">
        <f>IFERROR(VLOOKUP(D1289,Inward!F:J,5,),"-")</f>
        <v>-</v>
      </c>
      <c r="O1289" s="141" t="str">
        <f>IFERROR(VLOOKUP(Table2[[#This Row],[Lot No]],Inward!F:F,1,FALSE),"Lot Not Matching")</f>
        <v>Lot Not Matching</v>
      </c>
    </row>
    <row r="1290" spans="1:15">
      <c r="A1290" s="99">
        <v>1289</v>
      </c>
      <c r="B1290" s="100" t="str">
        <f>IFERROR(VLOOKUP(C1290,'Product Master'!B:G,2,),"Enter Data in Product Master")</f>
        <v>Enter Data in Product Master</v>
      </c>
      <c r="C1290" s="24"/>
      <c r="D1290" s="46"/>
      <c r="F1290" s="101" t="str">
        <f>IFERROR(VLOOKUP($C1290,'Product Master'!B:G,3,),"-")</f>
        <v>-</v>
      </c>
      <c r="G1290" s="46" t="str">
        <f>IFERROR(VLOOKUP($C1290,'Product Master'!B:G,4,),"-")</f>
        <v>-</v>
      </c>
      <c r="H1290" s="24"/>
      <c r="I1290" s="25" t="str">
        <f>IFERROR(VLOOKUP(D1290,Inward!F:J,5,),"-")</f>
        <v>-</v>
      </c>
      <c r="O1290" s="141" t="str">
        <f>IFERROR(VLOOKUP(Table2[[#This Row],[Lot No]],Inward!F:F,1,FALSE),"Lot Not Matching")</f>
        <v>Lot Not Matching</v>
      </c>
    </row>
    <row r="1291" spans="1:15">
      <c r="A1291" s="99">
        <v>1290</v>
      </c>
      <c r="B1291" s="100" t="str">
        <f>IFERROR(VLOOKUP(C1291,'Product Master'!B:G,2,),"Enter Data in Product Master")</f>
        <v>Enter Data in Product Master</v>
      </c>
      <c r="C1291" s="24"/>
      <c r="D1291" s="46"/>
      <c r="F1291" s="101" t="str">
        <f>IFERROR(VLOOKUP($C1291,'Product Master'!B:G,3,),"-")</f>
        <v>-</v>
      </c>
      <c r="G1291" s="46" t="str">
        <f>IFERROR(VLOOKUP($C1291,'Product Master'!B:G,4,),"-")</f>
        <v>-</v>
      </c>
      <c r="H1291" s="24"/>
      <c r="I1291" s="25" t="str">
        <f>IFERROR(VLOOKUP(D1291,Inward!F:J,5,),"-")</f>
        <v>-</v>
      </c>
      <c r="O1291" s="141" t="str">
        <f>IFERROR(VLOOKUP(Table2[[#This Row],[Lot No]],Inward!F:F,1,FALSE),"Lot Not Matching")</f>
        <v>Lot Not Matching</v>
      </c>
    </row>
    <row r="1292" spans="1:15">
      <c r="A1292" s="99">
        <v>1291</v>
      </c>
      <c r="B1292" s="100" t="str">
        <f>IFERROR(VLOOKUP(C1292,'Product Master'!B:G,2,),"Enter Data in Product Master")</f>
        <v>Enter Data in Product Master</v>
      </c>
      <c r="C1292" s="24"/>
      <c r="D1292" s="46"/>
      <c r="F1292" s="101" t="str">
        <f>IFERROR(VLOOKUP($C1292,'Product Master'!B:G,3,),"-")</f>
        <v>-</v>
      </c>
      <c r="G1292" s="46" t="str">
        <f>IFERROR(VLOOKUP($C1292,'Product Master'!B:G,4,),"-")</f>
        <v>-</v>
      </c>
      <c r="H1292" s="24"/>
      <c r="I1292" s="25" t="str">
        <f>IFERROR(VLOOKUP(D1292,Inward!F:J,5,),"-")</f>
        <v>-</v>
      </c>
      <c r="O1292" s="141" t="str">
        <f>IFERROR(VLOOKUP(Table2[[#This Row],[Lot No]],Inward!F:F,1,FALSE),"Lot Not Matching")</f>
        <v>Lot Not Matching</v>
      </c>
    </row>
    <row r="1293" spans="1:15">
      <c r="A1293" s="99">
        <v>1292</v>
      </c>
      <c r="B1293" s="100" t="str">
        <f>IFERROR(VLOOKUP(C1293,'Product Master'!B:G,2,),"Enter Data in Product Master")</f>
        <v>Enter Data in Product Master</v>
      </c>
      <c r="C1293" s="24"/>
      <c r="D1293" s="46"/>
      <c r="F1293" s="101" t="str">
        <f>IFERROR(VLOOKUP($C1293,'Product Master'!B:G,3,),"-")</f>
        <v>-</v>
      </c>
      <c r="G1293" s="46" t="str">
        <f>IFERROR(VLOOKUP($C1293,'Product Master'!B:G,4,),"-")</f>
        <v>-</v>
      </c>
      <c r="H1293" s="24"/>
      <c r="I1293" s="25" t="str">
        <f>IFERROR(VLOOKUP(D1293,Inward!F:J,5,),"-")</f>
        <v>-</v>
      </c>
      <c r="O1293" s="141" t="str">
        <f>IFERROR(VLOOKUP(Table2[[#This Row],[Lot No]],Inward!F:F,1,FALSE),"Lot Not Matching")</f>
        <v>Lot Not Matching</v>
      </c>
    </row>
    <row r="1294" spans="1:15">
      <c r="A1294" s="99">
        <v>1293</v>
      </c>
      <c r="B1294" s="100" t="str">
        <f>IFERROR(VLOOKUP(C1294,'Product Master'!B:G,2,),"Enter Data in Product Master")</f>
        <v>Enter Data in Product Master</v>
      </c>
      <c r="C1294" s="24"/>
      <c r="D1294" s="46"/>
      <c r="F1294" s="101" t="str">
        <f>IFERROR(VLOOKUP($C1294,'Product Master'!B:G,3,),"-")</f>
        <v>-</v>
      </c>
      <c r="G1294" s="46" t="str">
        <f>IFERROR(VLOOKUP($C1294,'Product Master'!B:G,4,),"-")</f>
        <v>-</v>
      </c>
      <c r="H1294" s="24"/>
      <c r="I1294" s="25" t="str">
        <f>IFERROR(VLOOKUP(D1294,Inward!F:J,5,),"-")</f>
        <v>-</v>
      </c>
      <c r="O1294" s="141" t="str">
        <f>IFERROR(VLOOKUP(Table2[[#This Row],[Lot No]],Inward!F:F,1,FALSE),"Lot Not Matching")</f>
        <v>Lot Not Matching</v>
      </c>
    </row>
    <row r="1295" spans="1:15">
      <c r="A1295" s="99">
        <v>1294</v>
      </c>
      <c r="B1295" s="100" t="str">
        <f>IFERROR(VLOOKUP(C1295,'Product Master'!B:G,2,),"Enter Data in Product Master")</f>
        <v>Enter Data in Product Master</v>
      </c>
      <c r="C1295" s="24"/>
      <c r="D1295" s="46"/>
      <c r="F1295" s="101" t="str">
        <f>IFERROR(VLOOKUP($C1295,'Product Master'!B:G,3,),"-")</f>
        <v>-</v>
      </c>
      <c r="G1295" s="46" t="str">
        <f>IFERROR(VLOOKUP($C1295,'Product Master'!B:G,4,),"-")</f>
        <v>-</v>
      </c>
      <c r="H1295" s="24"/>
      <c r="I1295" s="25" t="str">
        <f>IFERROR(VLOOKUP(D1295,Inward!F:J,5,),"-")</f>
        <v>-</v>
      </c>
      <c r="O1295" s="141" t="str">
        <f>IFERROR(VLOOKUP(Table2[[#This Row],[Lot No]],Inward!F:F,1,FALSE),"Lot Not Matching")</f>
        <v>Lot Not Matching</v>
      </c>
    </row>
    <row r="1296" spans="1:15">
      <c r="A1296" s="99">
        <v>1295</v>
      </c>
      <c r="B1296" s="100" t="str">
        <f>IFERROR(VLOOKUP(C1296,'Product Master'!B:G,2,),"Enter Data in Product Master")</f>
        <v>Enter Data in Product Master</v>
      </c>
      <c r="C1296" s="24"/>
      <c r="D1296" s="46"/>
      <c r="F1296" s="101" t="str">
        <f>IFERROR(VLOOKUP($C1296,'Product Master'!B:G,3,),"-")</f>
        <v>-</v>
      </c>
      <c r="G1296" s="46" t="str">
        <f>IFERROR(VLOOKUP($C1296,'Product Master'!B:G,4,),"-")</f>
        <v>-</v>
      </c>
      <c r="H1296" s="24"/>
      <c r="I1296" s="25" t="str">
        <f>IFERROR(VLOOKUP(D1296,Inward!F:J,5,),"-")</f>
        <v>-</v>
      </c>
      <c r="O1296" s="141" t="str">
        <f>IFERROR(VLOOKUP(Table2[[#This Row],[Lot No]],Inward!F:F,1,FALSE),"Lot Not Matching")</f>
        <v>Lot Not Matching</v>
      </c>
    </row>
    <row r="1297" spans="1:15">
      <c r="A1297" s="99">
        <v>1296</v>
      </c>
      <c r="B1297" s="100" t="str">
        <f>IFERROR(VLOOKUP(C1297,'Product Master'!B:G,2,),"Enter Data in Product Master")</f>
        <v>Enter Data in Product Master</v>
      </c>
      <c r="C1297" s="24"/>
      <c r="D1297" s="46"/>
      <c r="F1297" s="101" t="str">
        <f>IFERROR(VLOOKUP($C1297,'Product Master'!B:G,3,),"-")</f>
        <v>-</v>
      </c>
      <c r="G1297" s="46" t="str">
        <f>IFERROR(VLOOKUP($C1297,'Product Master'!B:G,4,),"-")</f>
        <v>-</v>
      </c>
      <c r="H1297" s="24"/>
      <c r="I1297" s="25" t="str">
        <f>IFERROR(VLOOKUP(D1297,Inward!F:J,5,),"-")</f>
        <v>-</v>
      </c>
      <c r="O1297" s="141" t="str">
        <f>IFERROR(VLOOKUP(Table2[[#This Row],[Lot No]],Inward!F:F,1,FALSE),"Lot Not Matching")</f>
        <v>Lot Not Matching</v>
      </c>
    </row>
    <row r="1298" spans="1:15">
      <c r="A1298" s="99">
        <v>1297</v>
      </c>
      <c r="B1298" s="100" t="str">
        <f>IFERROR(VLOOKUP(C1298,'Product Master'!B:G,2,),"Enter Data in Product Master")</f>
        <v>Enter Data in Product Master</v>
      </c>
      <c r="C1298" s="24"/>
      <c r="D1298" s="46"/>
      <c r="F1298" s="101" t="str">
        <f>IFERROR(VLOOKUP($C1298,'Product Master'!B:G,3,),"-")</f>
        <v>-</v>
      </c>
      <c r="G1298" s="46" t="str">
        <f>IFERROR(VLOOKUP($C1298,'Product Master'!B:G,4,),"-")</f>
        <v>-</v>
      </c>
      <c r="H1298" s="24"/>
      <c r="I1298" s="25" t="str">
        <f>IFERROR(VLOOKUP(D1298,Inward!F:J,5,),"-")</f>
        <v>-</v>
      </c>
      <c r="O1298" s="141" t="str">
        <f>IFERROR(VLOOKUP(Table2[[#This Row],[Lot No]],Inward!F:F,1,FALSE),"Lot Not Matching")</f>
        <v>Lot Not Matching</v>
      </c>
    </row>
    <row r="1299" spans="1:15">
      <c r="A1299" s="99">
        <v>1298</v>
      </c>
      <c r="B1299" s="100" t="str">
        <f>IFERROR(VLOOKUP(C1299,'Product Master'!B:G,2,),"Enter Data in Product Master")</f>
        <v>Enter Data in Product Master</v>
      </c>
      <c r="C1299" s="24"/>
      <c r="D1299" s="46"/>
      <c r="F1299" s="101" t="str">
        <f>IFERROR(VLOOKUP($C1299,'Product Master'!B:G,3,),"-")</f>
        <v>-</v>
      </c>
      <c r="G1299" s="46" t="str">
        <f>IFERROR(VLOOKUP($C1299,'Product Master'!B:G,4,),"-")</f>
        <v>-</v>
      </c>
      <c r="H1299" s="24"/>
      <c r="I1299" s="25" t="str">
        <f>IFERROR(VLOOKUP(D1299,Inward!F:J,5,),"-")</f>
        <v>-</v>
      </c>
      <c r="O1299" s="141" t="str">
        <f>IFERROR(VLOOKUP(Table2[[#This Row],[Lot No]],Inward!F:F,1,FALSE),"Lot Not Matching")</f>
        <v>Lot Not Matching</v>
      </c>
    </row>
    <row r="1300" spans="1:15">
      <c r="A1300" s="99">
        <v>1299</v>
      </c>
      <c r="B1300" s="100" t="str">
        <f>IFERROR(VLOOKUP(C1300,'Product Master'!B:G,2,),"Enter Data in Product Master")</f>
        <v>Enter Data in Product Master</v>
      </c>
      <c r="C1300" s="24"/>
      <c r="D1300" s="46"/>
      <c r="F1300" s="101" t="str">
        <f>IFERROR(VLOOKUP($C1300,'Product Master'!B:G,3,),"-")</f>
        <v>-</v>
      </c>
      <c r="G1300" s="46" t="str">
        <f>IFERROR(VLOOKUP($C1300,'Product Master'!B:G,4,),"-")</f>
        <v>-</v>
      </c>
      <c r="H1300" s="24"/>
      <c r="I1300" s="25" t="str">
        <f>IFERROR(VLOOKUP(D1300,Inward!F:J,5,),"-")</f>
        <v>-</v>
      </c>
      <c r="O1300" s="141" t="str">
        <f>IFERROR(VLOOKUP(Table2[[#This Row],[Lot No]],Inward!F:F,1,FALSE),"Lot Not Matching")</f>
        <v>Lot Not Matching</v>
      </c>
    </row>
    <row r="1301" spans="1:15">
      <c r="A1301" s="99">
        <v>1300</v>
      </c>
      <c r="B1301" s="100" t="str">
        <f>IFERROR(VLOOKUP(C1301,'Product Master'!B:G,2,),"Enter Data in Product Master")</f>
        <v>Enter Data in Product Master</v>
      </c>
      <c r="C1301" s="24"/>
      <c r="D1301" s="46"/>
      <c r="F1301" s="101" t="str">
        <f>IFERROR(VLOOKUP($C1301,'Product Master'!B:G,3,),"-")</f>
        <v>-</v>
      </c>
      <c r="G1301" s="46" t="str">
        <f>IFERROR(VLOOKUP($C1301,'Product Master'!B:G,4,),"-")</f>
        <v>-</v>
      </c>
      <c r="H1301" s="24"/>
      <c r="I1301" s="25" t="str">
        <f>IFERROR(VLOOKUP(D1301,Inward!F:J,5,),"-")</f>
        <v>-</v>
      </c>
      <c r="O1301" s="141" t="str">
        <f>IFERROR(VLOOKUP(Table2[[#This Row],[Lot No]],Inward!F:F,1,FALSE),"Lot Not Matching")</f>
        <v>Lot Not Matching</v>
      </c>
    </row>
    <row r="1302" spans="1:15">
      <c r="A1302" s="99">
        <v>1301</v>
      </c>
      <c r="B1302" s="100" t="str">
        <f>IFERROR(VLOOKUP(C1302,'Product Master'!B:G,2,),"Enter Data in Product Master")</f>
        <v>Enter Data in Product Master</v>
      </c>
      <c r="C1302" s="24"/>
      <c r="D1302" s="46"/>
      <c r="F1302" s="101" t="str">
        <f>IFERROR(VLOOKUP($C1302,'Product Master'!B:G,3,),"-")</f>
        <v>-</v>
      </c>
      <c r="G1302" s="46" t="str">
        <f>IFERROR(VLOOKUP($C1302,'Product Master'!B:G,4,),"-")</f>
        <v>-</v>
      </c>
      <c r="H1302" s="24"/>
      <c r="I1302" s="25" t="str">
        <f>IFERROR(VLOOKUP(D1302,Inward!F:J,5,),"-")</f>
        <v>-</v>
      </c>
      <c r="O1302" s="141" t="str">
        <f>IFERROR(VLOOKUP(Table2[[#This Row],[Lot No]],Inward!F:F,1,FALSE),"Lot Not Matching")</f>
        <v>Lot Not Matching</v>
      </c>
    </row>
    <row r="1303" spans="1:15">
      <c r="A1303" s="99">
        <v>1302</v>
      </c>
      <c r="B1303" s="100" t="str">
        <f>IFERROR(VLOOKUP(C1303,'Product Master'!B:G,2,),"Enter Data in Product Master")</f>
        <v>Enter Data in Product Master</v>
      </c>
      <c r="C1303" s="24"/>
      <c r="D1303" s="46"/>
      <c r="F1303" s="101" t="str">
        <f>IFERROR(VLOOKUP($C1303,'Product Master'!B:G,3,),"-")</f>
        <v>-</v>
      </c>
      <c r="G1303" s="46" t="str">
        <f>IFERROR(VLOOKUP($C1303,'Product Master'!B:G,4,),"-")</f>
        <v>-</v>
      </c>
      <c r="H1303" s="24"/>
      <c r="I1303" s="25" t="str">
        <f>IFERROR(VLOOKUP(D1303,Inward!F:J,5,),"-")</f>
        <v>-</v>
      </c>
      <c r="O1303" s="141" t="str">
        <f>IFERROR(VLOOKUP(Table2[[#This Row],[Lot No]],Inward!F:F,1,FALSE),"Lot Not Matching")</f>
        <v>Lot Not Matching</v>
      </c>
    </row>
    <row r="1304" spans="1:15">
      <c r="A1304" s="99">
        <v>1303</v>
      </c>
      <c r="B1304" s="100" t="str">
        <f>IFERROR(VLOOKUP(C1304,'Product Master'!B:G,2,),"Enter Data in Product Master")</f>
        <v>Enter Data in Product Master</v>
      </c>
      <c r="C1304" s="24"/>
      <c r="D1304" s="46"/>
      <c r="F1304" s="101" t="str">
        <f>IFERROR(VLOOKUP($C1304,'Product Master'!B:G,3,),"-")</f>
        <v>-</v>
      </c>
      <c r="G1304" s="46" t="str">
        <f>IFERROR(VLOOKUP($C1304,'Product Master'!B:G,4,),"-")</f>
        <v>-</v>
      </c>
      <c r="H1304" s="24"/>
      <c r="I1304" s="25" t="str">
        <f>IFERROR(VLOOKUP(D1304,Inward!F:J,5,),"-")</f>
        <v>-</v>
      </c>
      <c r="O1304" s="141" t="str">
        <f>IFERROR(VLOOKUP(Table2[[#This Row],[Lot No]],Inward!F:F,1,FALSE),"Lot Not Matching")</f>
        <v>Lot Not Matching</v>
      </c>
    </row>
    <row r="1305" spans="1:15">
      <c r="A1305" s="99">
        <v>1304</v>
      </c>
      <c r="B1305" s="100" t="str">
        <f>IFERROR(VLOOKUP(C1305,'Product Master'!B:G,2,),"Enter Data in Product Master")</f>
        <v>Enter Data in Product Master</v>
      </c>
      <c r="C1305" s="24"/>
      <c r="D1305" s="46"/>
      <c r="F1305" s="101" t="str">
        <f>IFERROR(VLOOKUP($C1305,'Product Master'!B:G,3,),"-")</f>
        <v>-</v>
      </c>
      <c r="G1305" s="46" t="str">
        <f>IFERROR(VLOOKUP($C1305,'Product Master'!B:G,4,),"-")</f>
        <v>-</v>
      </c>
      <c r="H1305" s="24"/>
      <c r="I1305" s="25" t="str">
        <f>IFERROR(VLOOKUP(D1305,Inward!F:J,5,),"-")</f>
        <v>-</v>
      </c>
      <c r="O1305" s="141" t="str">
        <f>IFERROR(VLOOKUP(Table2[[#This Row],[Lot No]],Inward!F:F,1,FALSE),"Lot Not Matching")</f>
        <v>Lot Not Matching</v>
      </c>
    </row>
    <row r="1306" spans="1:15">
      <c r="A1306" s="99">
        <v>1305</v>
      </c>
      <c r="B1306" s="100" t="str">
        <f>IFERROR(VLOOKUP(C1306,'Product Master'!B:G,2,),"Enter Data in Product Master")</f>
        <v>Enter Data in Product Master</v>
      </c>
      <c r="C1306" s="24"/>
      <c r="D1306" s="46"/>
      <c r="F1306" s="101" t="str">
        <f>IFERROR(VLOOKUP($C1306,'Product Master'!B:G,3,),"-")</f>
        <v>-</v>
      </c>
      <c r="G1306" s="46" t="str">
        <f>IFERROR(VLOOKUP($C1306,'Product Master'!B:G,4,),"-")</f>
        <v>-</v>
      </c>
      <c r="H1306" s="24"/>
      <c r="I1306" s="25" t="str">
        <f>IFERROR(VLOOKUP(D1306,Inward!F:J,5,),"-")</f>
        <v>-</v>
      </c>
      <c r="O1306" s="141" t="str">
        <f>IFERROR(VLOOKUP(Table2[[#This Row],[Lot No]],Inward!F:F,1,FALSE),"Lot Not Matching")</f>
        <v>Lot Not Matching</v>
      </c>
    </row>
    <row r="1307" spans="1:15">
      <c r="A1307" s="99">
        <v>1306</v>
      </c>
      <c r="B1307" s="100" t="str">
        <f>IFERROR(VLOOKUP(C1307,'Product Master'!B:G,2,),"Enter Data in Product Master")</f>
        <v>Enter Data in Product Master</v>
      </c>
      <c r="C1307" s="24"/>
      <c r="D1307" s="46"/>
      <c r="F1307" s="101" t="str">
        <f>IFERROR(VLOOKUP($C1307,'Product Master'!B:G,3,),"-")</f>
        <v>-</v>
      </c>
      <c r="G1307" s="46" t="str">
        <f>IFERROR(VLOOKUP($C1307,'Product Master'!B:G,4,),"-")</f>
        <v>-</v>
      </c>
      <c r="H1307" s="24"/>
      <c r="I1307" s="25" t="str">
        <f>IFERROR(VLOOKUP(D1307,Inward!F:J,5,),"-")</f>
        <v>-</v>
      </c>
      <c r="O1307" s="141" t="str">
        <f>IFERROR(VLOOKUP(Table2[[#This Row],[Lot No]],Inward!F:F,1,FALSE),"Lot Not Matching")</f>
        <v>Lot Not Matching</v>
      </c>
    </row>
    <row r="1308" spans="1:15">
      <c r="A1308" s="99">
        <v>1307</v>
      </c>
      <c r="B1308" s="100" t="str">
        <f>IFERROR(VLOOKUP(C1308,'Product Master'!B:G,2,),"Enter Data in Product Master")</f>
        <v>Enter Data in Product Master</v>
      </c>
      <c r="C1308" s="24"/>
      <c r="D1308" s="46"/>
      <c r="F1308" s="101" t="str">
        <f>IFERROR(VLOOKUP($C1308,'Product Master'!B:G,3,),"-")</f>
        <v>-</v>
      </c>
      <c r="G1308" s="46" t="str">
        <f>IFERROR(VLOOKUP($C1308,'Product Master'!B:G,4,),"-")</f>
        <v>-</v>
      </c>
      <c r="H1308" s="24"/>
      <c r="I1308" s="25" t="str">
        <f>IFERROR(VLOOKUP(D1308,Inward!F:J,5,),"-")</f>
        <v>-</v>
      </c>
      <c r="O1308" s="141" t="str">
        <f>IFERROR(VLOOKUP(Table2[[#This Row],[Lot No]],Inward!F:F,1,FALSE),"Lot Not Matching")</f>
        <v>Lot Not Matching</v>
      </c>
    </row>
    <row r="1309" spans="1:15">
      <c r="A1309" s="99">
        <v>1308</v>
      </c>
      <c r="B1309" s="100" t="str">
        <f>IFERROR(VLOOKUP(C1309,'Product Master'!B:G,2,),"Enter Data in Product Master")</f>
        <v>Enter Data in Product Master</v>
      </c>
      <c r="C1309" s="24"/>
      <c r="D1309" s="46"/>
      <c r="F1309" s="101" t="str">
        <f>IFERROR(VLOOKUP($C1309,'Product Master'!B:G,3,),"-")</f>
        <v>-</v>
      </c>
      <c r="G1309" s="46" t="str">
        <f>IFERROR(VLOOKUP($C1309,'Product Master'!B:G,4,),"-")</f>
        <v>-</v>
      </c>
      <c r="H1309" s="24"/>
      <c r="I1309" s="25" t="str">
        <f>IFERROR(VLOOKUP(D1309,Inward!F:J,5,),"-")</f>
        <v>-</v>
      </c>
      <c r="O1309" s="141" t="str">
        <f>IFERROR(VLOOKUP(Table2[[#This Row],[Lot No]],Inward!F:F,1,FALSE),"Lot Not Matching")</f>
        <v>Lot Not Matching</v>
      </c>
    </row>
    <row r="1310" spans="1:15">
      <c r="A1310" s="99">
        <v>1309</v>
      </c>
      <c r="B1310" s="100" t="str">
        <f>IFERROR(VLOOKUP(C1310,'Product Master'!B:G,2,),"Enter Data in Product Master")</f>
        <v>Enter Data in Product Master</v>
      </c>
      <c r="C1310" s="24"/>
      <c r="D1310" s="46"/>
      <c r="F1310" s="101" t="str">
        <f>IFERROR(VLOOKUP($C1310,'Product Master'!B:G,3,),"-")</f>
        <v>-</v>
      </c>
      <c r="G1310" s="46" t="str">
        <f>IFERROR(VLOOKUP($C1310,'Product Master'!B:G,4,),"-")</f>
        <v>-</v>
      </c>
      <c r="H1310" s="24"/>
      <c r="I1310" s="25" t="str">
        <f>IFERROR(VLOOKUP(D1310,Inward!F:J,5,),"-")</f>
        <v>-</v>
      </c>
      <c r="O1310" s="141" t="str">
        <f>IFERROR(VLOOKUP(Table2[[#This Row],[Lot No]],Inward!F:F,1,FALSE),"Lot Not Matching")</f>
        <v>Lot Not Matching</v>
      </c>
    </row>
    <row r="1311" spans="1:15">
      <c r="A1311" s="99">
        <v>1310</v>
      </c>
      <c r="B1311" s="100" t="str">
        <f>IFERROR(VLOOKUP(C1311,'Product Master'!B:G,2,),"Enter Data in Product Master")</f>
        <v>Enter Data in Product Master</v>
      </c>
      <c r="C1311" s="24"/>
      <c r="D1311" s="46"/>
      <c r="F1311" s="101" t="str">
        <f>IFERROR(VLOOKUP($C1311,'Product Master'!B:G,3,),"-")</f>
        <v>-</v>
      </c>
      <c r="G1311" s="46" t="str">
        <f>IFERROR(VLOOKUP($C1311,'Product Master'!B:G,4,),"-")</f>
        <v>-</v>
      </c>
      <c r="H1311" s="24"/>
      <c r="I1311" s="25" t="str">
        <f>IFERROR(VLOOKUP(D1311,Inward!F:J,5,),"-")</f>
        <v>-</v>
      </c>
      <c r="O1311" s="141" t="str">
        <f>IFERROR(VLOOKUP(Table2[[#This Row],[Lot No]],Inward!F:F,1,FALSE),"Lot Not Matching")</f>
        <v>Lot Not Matching</v>
      </c>
    </row>
    <row r="1312" spans="1:15">
      <c r="A1312" s="99">
        <v>1311</v>
      </c>
      <c r="B1312" s="100" t="str">
        <f>IFERROR(VLOOKUP(C1312,'Product Master'!B:G,2,),"Enter Data in Product Master")</f>
        <v>Enter Data in Product Master</v>
      </c>
      <c r="C1312" s="24"/>
      <c r="D1312" s="46"/>
      <c r="F1312" s="101" t="str">
        <f>IFERROR(VLOOKUP($C1312,'Product Master'!B:G,3,),"-")</f>
        <v>-</v>
      </c>
      <c r="G1312" s="46" t="str">
        <f>IFERROR(VLOOKUP($C1312,'Product Master'!B:G,4,),"-")</f>
        <v>-</v>
      </c>
      <c r="H1312" s="24"/>
      <c r="I1312" s="25" t="str">
        <f>IFERROR(VLOOKUP(D1312,Inward!F:J,5,),"-")</f>
        <v>-</v>
      </c>
      <c r="O1312" s="141" t="str">
        <f>IFERROR(VLOOKUP(Table2[[#This Row],[Lot No]],Inward!F:F,1,FALSE),"Lot Not Matching")</f>
        <v>Lot Not Matching</v>
      </c>
    </row>
    <row r="1313" spans="1:15">
      <c r="A1313" s="99">
        <v>1312</v>
      </c>
      <c r="B1313" s="100" t="str">
        <f>IFERROR(VLOOKUP(C1313,'Product Master'!B:G,2,),"Enter Data in Product Master")</f>
        <v>Enter Data in Product Master</v>
      </c>
      <c r="C1313" s="24"/>
      <c r="D1313" s="46"/>
      <c r="F1313" s="101" t="str">
        <f>IFERROR(VLOOKUP($C1313,'Product Master'!B:G,3,),"-")</f>
        <v>-</v>
      </c>
      <c r="G1313" s="46" t="str">
        <f>IFERROR(VLOOKUP($C1313,'Product Master'!B:G,4,),"-")</f>
        <v>-</v>
      </c>
      <c r="H1313" s="24"/>
      <c r="I1313" s="25" t="str">
        <f>IFERROR(VLOOKUP(D1313,Inward!F:J,5,),"-")</f>
        <v>-</v>
      </c>
      <c r="O1313" s="141" t="str">
        <f>IFERROR(VLOOKUP(Table2[[#This Row],[Lot No]],Inward!F:F,1,FALSE),"Lot Not Matching")</f>
        <v>Lot Not Matching</v>
      </c>
    </row>
    <row r="1314" spans="1:15">
      <c r="A1314" s="99">
        <v>1313</v>
      </c>
      <c r="B1314" s="100" t="str">
        <f>IFERROR(VLOOKUP(C1314,'Product Master'!B:G,2,),"Enter Data in Product Master")</f>
        <v>Enter Data in Product Master</v>
      </c>
      <c r="C1314" s="24"/>
      <c r="D1314" s="46"/>
      <c r="F1314" s="101" t="str">
        <f>IFERROR(VLOOKUP($C1314,'Product Master'!B:G,3,),"-")</f>
        <v>-</v>
      </c>
      <c r="G1314" s="46" t="str">
        <f>IFERROR(VLOOKUP($C1314,'Product Master'!B:G,4,),"-")</f>
        <v>-</v>
      </c>
      <c r="H1314" s="24"/>
      <c r="I1314" s="25" t="str">
        <f>IFERROR(VLOOKUP(D1314,Inward!F:J,5,),"-")</f>
        <v>-</v>
      </c>
      <c r="O1314" s="141" t="str">
        <f>IFERROR(VLOOKUP(Table2[[#This Row],[Lot No]],Inward!F:F,1,FALSE),"Lot Not Matching")</f>
        <v>Lot Not Matching</v>
      </c>
    </row>
    <row r="1315" spans="1:15">
      <c r="A1315" s="99">
        <v>1314</v>
      </c>
      <c r="B1315" s="100" t="str">
        <f>IFERROR(VLOOKUP(C1315,'Product Master'!B:G,2,),"Enter Data in Product Master")</f>
        <v>Enter Data in Product Master</v>
      </c>
      <c r="C1315" s="24"/>
      <c r="D1315" s="46"/>
      <c r="F1315" s="101" t="str">
        <f>IFERROR(VLOOKUP($C1315,'Product Master'!B:G,3,),"-")</f>
        <v>-</v>
      </c>
      <c r="G1315" s="46" t="str">
        <f>IFERROR(VLOOKUP($C1315,'Product Master'!B:G,4,),"-")</f>
        <v>-</v>
      </c>
      <c r="H1315" s="24"/>
      <c r="I1315" s="25" t="str">
        <f>IFERROR(VLOOKUP(D1315,Inward!F:J,5,),"-")</f>
        <v>-</v>
      </c>
      <c r="O1315" s="141" t="str">
        <f>IFERROR(VLOOKUP(Table2[[#This Row],[Lot No]],Inward!F:F,1,FALSE),"Lot Not Matching")</f>
        <v>Lot Not Matching</v>
      </c>
    </row>
    <row r="1316" spans="1:15">
      <c r="A1316" s="99">
        <v>1315</v>
      </c>
      <c r="B1316" s="100" t="str">
        <f>IFERROR(VLOOKUP(C1316,'Product Master'!B:G,2,),"Enter Data in Product Master")</f>
        <v>Enter Data in Product Master</v>
      </c>
      <c r="C1316" s="24"/>
      <c r="D1316" s="46"/>
      <c r="F1316" s="101" t="str">
        <f>IFERROR(VLOOKUP($C1316,'Product Master'!B:G,3,),"-")</f>
        <v>-</v>
      </c>
      <c r="G1316" s="46" t="str">
        <f>IFERROR(VLOOKUP($C1316,'Product Master'!B:G,4,),"-")</f>
        <v>-</v>
      </c>
      <c r="H1316" s="24"/>
      <c r="I1316" s="25" t="str">
        <f>IFERROR(VLOOKUP(D1316,Inward!F:J,5,),"-")</f>
        <v>-</v>
      </c>
      <c r="O1316" s="141" t="str">
        <f>IFERROR(VLOOKUP(Table2[[#This Row],[Lot No]],Inward!F:F,1,FALSE),"Lot Not Matching")</f>
        <v>Lot Not Matching</v>
      </c>
    </row>
    <row r="1317" spans="1:15">
      <c r="A1317" s="99">
        <v>1316</v>
      </c>
      <c r="B1317" s="100" t="str">
        <f>IFERROR(VLOOKUP(C1317,'Product Master'!B:G,2,),"Enter Data in Product Master")</f>
        <v>Enter Data in Product Master</v>
      </c>
      <c r="C1317" s="24"/>
      <c r="D1317" s="46"/>
      <c r="F1317" s="101" t="str">
        <f>IFERROR(VLOOKUP($C1317,'Product Master'!B:G,3,),"-")</f>
        <v>-</v>
      </c>
      <c r="G1317" s="46" t="str">
        <f>IFERROR(VLOOKUP($C1317,'Product Master'!B:G,4,),"-")</f>
        <v>-</v>
      </c>
      <c r="H1317" s="24"/>
      <c r="I1317" s="25" t="str">
        <f>IFERROR(VLOOKUP(D1317,Inward!F:J,5,),"-")</f>
        <v>-</v>
      </c>
      <c r="O1317" s="141" t="str">
        <f>IFERROR(VLOOKUP(Table2[[#This Row],[Lot No]],Inward!F:F,1,FALSE),"Lot Not Matching")</f>
        <v>Lot Not Matching</v>
      </c>
    </row>
    <row r="1318" spans="1:15">
      <c r="A1318" s="99">
        <v>1317</v>
      </c>
      <c r="B1318" s="100" t="str">
        <f>IFERROR(VLOOKUP(C1318,'Product Master'!B:G,2,),"Enter Data in Product Master")</f>
        <v>Enter Data in Product Master</v>
      </c>
      <c r="C1318" s="24"/>
      <c r="D1318" s="46"/>
      <c r="F1318" s="101" t="str">
        <f>IFERROR(VLOOKUP($C1318,'Product Master'!B:G,3,),"-")</f>
        <v>-</v>
      </c>
      <c r="G1318" s="46" t="str">
        <f>IFERROR(VLOOKUP($C1318,'Product Master'!B:G,4,),"-")</f>
        <v>-</v>
      </c>
      <c r="H1318" s="24"/>
      <c r="I1318" s="25" t="str">
        <f>IFERROR(VLOOKUP(D1318,Inward!F:J,5,),"-")</f>
        <v>-</v>
      </c>
      <c r="O1318" s="141" t="str">
        <f>IFERROR(VLOOKUP(Table2[[#This Row],[Lot No]],Inward!F:F,1,FALSE),"Lot Not Matching")</f>
        <v>Lot Not Matching</v>
      </c>
    </row>
    <row r="1319" spans="1:15">
      <c r="A1319" s="99">
        <v>1318</v>
      </c>
      <c r="B1319" s="100" t="str">
        <f>IFERROR(VLOOKUP(C1319,'Product Master'!B:G,2,),"Enter Data in Product Master")</f>
        <v>Enter Data in Product Master</v>
      </c>
      <c r="C1319" s="24"/>
      <c r="D1319" s="46"/>
      <c r="F1319" s="101" t="str">
        <f>IFERROR(VLOOKUP($C1319,'Product Master'!B:G,3,),"-")</f>
        <v>-</v>
      </c>
      <c r="G1319" s="46" t="str">
        <f>IFERROR(VLOOKUP($C1319,'Product Master'!B:G,4,),"-")</f>
        <v>-</v>
      </c>
      <c r="H1319" s="24"/>
      <c r="I1319" s="25" t="str">
        <f>IFERROR(VLOOKUP(D1319,Inward!F:J,5,),"-")</f>
        <v>-</v>
      </c>
      <c r="O1319" s="141" t="str">
        <f>IFERROR(VLOOKUP(Table2[[#This Row],[Lot No]],Inward!F:F,1,FALSE),"Lot Not Matching")</f>
        <v>Lot Not Matching</v>
      </c>
    </row>
    <row r="1320" spans="1:15">
      <c r="A1320" s="99">
        <v>1319</v>
      </c>
      <c r="B1320" s="100" t="str">
        <f>IFERROR(VLOOKUP(C1320,'Product Master'!B:G,2,),"Enter Data in Product Master")</f>
        <v>Enter Data in Product Master</v>
      </c>
      <c r="C1320" s="24"/>
      <c r="D1320" s="46"/>
      <c r="F1320" s="101" t="str">
        <f>IFERROR(VLOOKUP($C1320,'Product Master'!B:G,3,),"-")</f>
        <v>-</v>
      </c>
      <c r="G1320" s="46" t="str">
        <f>IFERROR(VLOOKUP($C1320,'Product Master'!B:G,4,),"-")</f>
        <v>-</v>
      </c>
      <c r="H1320" s="24"/>
      <c r="I1320" s="25" t="str">
        <f>IFERROR(VLOOKUP(D1320,Inward!F:J,5,),"-")</f>
        <v>-</v>
      </c>
      <c r="O1320" s="141" t="str">
        <f>IFERROR(VLOOKUP(Table2[[#This Row],[Lot No]],Inward!F:F,1,FALSE),"Lot Not Matching")</f>
        <v>Lot Not Matching</v>
      </c>
    </row>
    <row r="1321" spans="1:15">
      <c r="A1321" s="99">
        <v>1320</v>
      </c>
      <c r="B1321" s="100" t="str">
        <f>IFERROR(VLOOKUP(C1321,'Product Master'!B:G,2,),"Enter Data in Product Master")</f>
        <v>Enter Data in Product Master</v>
      </c>
      <c r="C1321" s="24"/>
      <c r="D1321" s="46"/>
      <c r="F1321" s="101" t="str">
        <f>IFERROR(VLOOKUP($C1321,'Product Master'!B:G,3,),"-")</f>
        <v>-</v>
      </c>
      <c r="G1321" s="46" t="str">
        <f>IFERROR(VLOOKUP($C1321,'Product Master'!B:G,4,),"-")</f>
        <v>-</v>
      </c>
      <c r="H1321" s="24"/>
      <c r="I1321" s="25" t="str">
        <f>IFERROR(VLOOKUP(D1321,Inward!F:J,5,),"-")</f>
        <v>-</v>
      </c>
      <c r="O1321" s="141" t="str">
        <f>IFERROR(VLOOKUP(Table2[[#This Row],[Lot No]],Inward!F:F,1,FALSE),"Lot Not Matching")</f>
        <v>Lot Not Matching</v>
      </c>
    </row>
    <row r="1322" spans="1:15">
      <c r="A1322" s="99">
        <v>1321</v>
      </c>
      <c r="B1322" s="100" t="str">
        <f>IFERROR(VLOOKUP(C1322,'Product Master'!B:G,2,),"Enter Data in Product Master")</f>
        <v>Enter Data in Product Master</v>
      </c>
      <c r="C1322" s="24"/>
      <c r="D1322" s="46"/>
      <c r="F1322" s="101" t="str">
        <f>IFERROR(VLOOKUP($C1322,'Product Master'!B:G,3,),"-")</f>
        <v>-</v>
      </c>
      <c r="G1322" s="46" t="str">
        <f>IFERROR(VLOOKUP($C1322,'Product Master'!B:G,4,),"-")</f>
        <v>-</v>
      </c>
      <c r="H1322" s="24"/>
      <c r="I1322" s="25" t="str">
        <f>IFERROR(VLOOKUP(D1322,Inward!F:J,5,),"-")</f>
        <v>-</v>
      </c>
      <c r="O1322" s="141" t="str">
        <f>IFERROR(VLOOKUP(Table2[[#This Row],[Lot No]],Inward!F:F,1,FALSE),"Lot Not Matching")</f>
        <v>Lot Not Matching</v>
      </c>
    </row>
    <row r="1323" spans="1:15">
      <c r="A1323" s="99">
        <v>1322</v>
      </c>
      <c r="B1323" s="100" t="str">
        <f>IFERROR(VLOOKUP(C1323,'Product Master'!B:G,2,),"Enter Data in Product Master")</f>
        <v>Enter Data in Product Master</v>
      </c>
      <c r="C1323" s="24"/>
      <c r="D1323" s="46"/>
      <c r="F1323" s="101" t="str">
        <f>IFERROR(VLOOKUP($C1323,'Product Master'!B:G,3,),"-")</f>
        <v>-</v>
      </c>
      <c r="G1323" s="46" t="str">
        <f>IFERROR(VLOOKUP($C1323,'Product Master'!B:G,4,),"-")</f>
        <v>-</v>
      </c>
      <c r="H1323" s="24"/>
      <c r="I1323" s="25" t="str">
        <f>IFERROR(VLOOKUP(D1323,Inward!F:J,5,),"-")</f>
        <v>-</v>
      </c>
      <c r="O1323" s="141" t="str">
        <f>IFERROR(VLOOKUP(Table2[[#This Row],[Lot No]],Inward!F:F,1,FALSE),"Lot Not Matching")</f>
        <v>Lot Not Matching</v>
      </c>
    </row>
    <row r="1324" spans="1:15">
      <c r="A1324" s="99">
        <v>1323</v>
      </c>
      <c r="B1324" s="100" t="str">
        <f>IFERROR(VLOOKUP(C1324,'Product Master'!B:G,2,),"Enter Data in Product Master")</f>
        <v>Enter Data in Product Master</v>
      </c>
      <c r="C1324" s="24"/>
      <c r="D1324" s="46"/>
      <c r="F1324" s="101" t="str">
        <f>IFERROR(VLOOKUP($C1324,'Product Master'!B:G,3,),"-")</f>
        <v>-</v>
      </c>
      <c r="G1324" s="46" t="str">
        <f>IFERROR(VLOOKUP($C1324,'Product Master'!B:G,4,),"-")</f>
        <v>-</v>
      </c>
      <c r="H1324" s="24"/>
      <c r="I1324" s="25" t="str">
        <f>IFERROR(VLOOKUP(D1324,Inward!F:J,5,),"-")</f>
        <v>-</v>
      </c>
      <c r="O1324" s="141" t="str">
        <f>IFERROR(VLOOKUP(Table2[[#This Row],[Lot No]],Inward!F:F,1,FALSE),"Lot Not Matching")</f>
        <v>Lot Not Matching</v>
      </c>
    </row>
    <row r="1325" spans="1:15">
      <c r="A1325" s="99">
        <v>1324</v>
      </c>
      <c r="B1325" s="100" t="str">
        <f>IFERROR(VLOOKUP(C1325,'Product Master'!B:G,2,),"Enter Data in Product Master")</f>
        <v>Enter Data in Product Master</v>
      </c>
      <c r="C1325" s="24"/>
      <c r="D1325" s="46"/>
      <c r="F1325" s="101" t="str">
        <f>IFERROR(VLOOKUP($C1325,'Product Master'!B:G,3,),"-")</f>
        <v>-</v>
      </c>
      <c r="G1325" s="46" t="str">
        <f>IFERROR(VLOOKUP($C1325,'Product Master'!B:G,4,),"-")</f>
        <v>-</v>
      </c>
      <c r="H1325" s="24"/>
      <c r="I1325" s="25" t="str">
        <f>IFERROR(VLOOKUP(D1325,Inward!F:J,5,),"-")</f>
        <v>-</v>
      </c>
      <c r="O1325" s="141" t="str">
        <f>IFERROR(VLOOKUP(Table2[[#This Row],[Lot No]],Inward!F:F,1,FALSE),"Lot Not Matching")</f>
        <v>Lot Not Matching</v>
      </c>
    </row>
    <row r="1326" spans="1:15">
      <c r="A1326" s="99">
        <v>1325</v>
      </c>
      <c r="B1326" s="100" t="str">
        <f>IFERROR(VLOOKUP(C1326,'Product Master'!B:G,2,),"Enter Data in Product Master")</f>
        <v>Enter Data in Product Master</v>
      </c>
      <c r="C1326" s="24"/>
      <c r="D1326" s="46"/>
      <c r="F1326" s="101" t="str">
        <f>IFERROR(VLOOKUP($C1326,'Product Master'!B:G,3,),"-")</f>
        <v>-</v>
      </c>
      <c r="G1326" s="46" t="str">
        <f>IFERROR(VLOOKUP($C1326,'Product Master'!B:G,4,),"-")</f>
        <v>-</v>
      </c>
      <c r="H1326" s="24"/>
      <c r="I1326" s="25" t="str">
        <f>IFERROR(VLOOKUP(D1326,Inward!F:J,5,),"-")</f>
        <v>-</v>
      </c>
      <c r="O1326" s="141" t="str">
        <f>IFERROR(VLOOKUP(Table2[[#This Row],[Lot No]],Inward!F:F,1,FALSE),"Lot Not Matching")</f>
        <v>Lot Not Matching</v>
      </c>
    </row>
    <row r="1327" spans="1:15">
      <c r="A1327" s="99">
        <v>1326</v>
      </c>
      <c r="B1327" s="100" t="str">
        <f>IFERROR(VLOOKUP(C1327,'Product Master'!B:G,2,),"Enter Data in Product Master")</f>
        <v>Enter Data in Product Master</v>
      </c>
      <c r="C1327" s="24"/>
      <c r="D1327" s="46"/>
      <c r="F1327" s="101" t="str">
        <f>IFERROR(VLOOKUP($C1327,'Product Master'!B:G,3,),"-")</f>
        <v>-</v>
      </c>
      <c r="G1327" s="46" t="str">
        <f>IFERROR(VLOOKUP($C1327,'Product Master'!B:G,4,),"-")</f>
        <v>-</v>
      </c>
      <c r="H1327" s="24"/>
      <c r="I1327" s="25" t="str">
        <f>IFERROR(VLOOKUP(D1327,Inward!F:J,5,),"-")</f>
        <v>-</v>
      </c>
      <c r="O1327" s="141" t="str">
        <f>IFERROR(VLOOKUP(Table2[[#This Row],[Lot No]],Inward!F:F,1,FALSE),"Lot Not Matching")</f>
        <v>Lot Not Matching</v>
      </c>
    </row>
    <row r="1328" spans="1:15">
      <c r="A1328" s="99">
        <v>1327</v>
      </c>
      <c r="B1328" s="100" t="str">
        <f>IFERROR(VLOOKUP(C1328,'Product Master'!B:G,2,),"Enter Data in Product Master")</f>
        <v>Enter Data in Product Master</v>
      </c>
      <c r="C1328" s="24"/>
      <c r="D1328" s="46"/>
      <c r="F1328" s="101" t="str">
        <f>IFERROR(VLOOKUP($C1328,'Product Master'!B:G,3,),"-")</f>
        <v>-</v>
      </c>
      <c r="G1328" s="46" t="str">
        <f>IFERROR(VLOOKUP($C1328,'Product Master'!B:G,4,),"-")</f>
        <v>-</v>
      </c>
      <c r="H1328" s="24"/>
      <c r="I1328" s="25" t="str">
        <f>IFERROR(VLOOKUP(D1328,Inward!F:J,5,),"-")</f>
        <v>-</v>
      </c>
      <c r="O1328" s="141" t="str">
        <f>IFERROR(VLOOKUP(Table2[[#This Row],[Lot No]],Inward!F:F,1,FALSE),"Lot Not Matching")</f>
        <v>Lot Not Matching</v>
      </c>
    </row>
    <row r="1329" spans="1:15">
      <c r="A1329" s="99">
        <v>1328</v>
      </c>
      <c r="B1329" s="100" t="str">
        <f>IFERROR(VLOOKUP(C1329,'Product Master'!B:G,2,),"Enter Data in Product Master")</f>
        <v>Enter Data in Product Master</v>
      </c>
      <c r="C1329" s="24"/>
      <c r="D1329" s="46"/>
      <c r="F1329" s="101" t="str">
        <f>IFERROR(VLOOKUP($C1329,'Product Master'!B:G,3,),"-")</f>
        <v>-</v>
      </c>
      <c r="G1329" s="46" t="str">
        <f>IFERROR(VLOOKUP($C1329,'Product Master'!B:G,4,),"-")</f>
        <v>-</v>
      </c>
      <c r="H1329" s="24"/>
      <c r="I1329" s="25" t="str">
        <f>IFERROR(VLOOKUP(D1329,Inward!F:J,5,),"-")</f>
        <v>-</v>
      </c>
      <c r="O1329" s="141" t="str">
        <f>IFERROR(VLOOKUP(Table2[[#This Row],[Lot No]],Inward!F:F,1,FALSE),"Lot Not Matching")</f>
        <v>Lot Not Matching</v>
      </c>
    </row>
    <row r="1330" spans="1:15">
      <c r="A1330" s="99">
        <v>1329</v>
      </c>
      <c r="B1330" s="100" t="str">
        <f>IFERROR(VLOOKUP(C1330,'Product Master'!B:G,2,),"Enter Data in Product Master")</f>
        <v>Enter Data in Product Master</v>
      </c>
      <c r="C1330" s="24"/>
      <c r="D1330" s="46"/>
      <c r="F1330" s="101" t="str">
        <f>IFERROR(VLOOKUP($C1330,'Product Master'!B:G,3,),"-")</f>
        <v>-</v>
      </c>
      <c r="G1330" s="46" t="str">
        <f>IFERROR(VLOOKUP($C1330,'Product Master'!B:G,4,),"-")</f>
        <v>-</v>
      </c>
      <c r="H1330" s="24"/>
      <c r="I1330" s="25" t="str">
        <f>IFERROR(VLOOKUP(D1330,Inward!F:J,5,),"-")</f>
        <v>-</v>
      </c>
      <c r="O1330" s="141" t="str">
        <f>IFERROR(VLOOKUP(Table2[[#This Row],[Lot No]],Inward!F:F,1,FALSE),"Lot Not Matching")</f>
        <v>Lot Not Matching</v>
      </c>
    </row>
    <row r="1331" spans="1:15">
      <c r="A1331" s="99">
        <v>1330</v>
      </c>
      <c r="B1331" s="100" t="str">
        <f>IFERROR(VLOOKUP(C1331,'Product Master'!B:G,2,),"Enter Data in Product Master")</f>
        <v>Enter Data in Product Master</v>
      </c>
      <c r="C1331" s="24"/>
      <c r="D1331" s="46"/>
      <c r="F1331" s="101" t="str">
        <f>IFERROR(VLOOKUP($C1331,'Product Master'!B:G,3,),"-")</f>
        <v>-</v>
      </c>
      <c r="G1331" s="46" t="str">
        <f>IFERROR(VLOOKUP($C1331,'Product Master'!B:G,4,),"-")</f>
        <v>-</v>
      </c>
      <c r="H1331" s="24"/>
      <c r="I1331" s="25" t="str">
        <f>IFERROR(VLOOKUP(D1331,Inward!F:J,5,),"-")</f>
        <v>-</v>
      </c>
      <c r="O1331" s="141" t="str">
        <f>IFERROR(VLOOKUP(Table2[[#This Row],[Lot No]],Inward!F:F,1,FALSE),"Lot Not Matching")</f>
        <v>Lot Not Matching</v>
      </c>
    </row>
    <row r="1332" spans="1:15">
      <c r="A1332" s="99">
        <v>1331</v>
      </c>
      <c r="B1332" s="100" t="str">
        <f>IFERROR(VLOOKUP(C1332,'Product Master'!B:G,2,),"Enter Data in Product Master")</f>
        <v>Enter Data in Product Master</v>
      </c>
      <c r="C1332" s="24"/>
      <c r="D1332" s="46"/>
      <c r="F1332" s="101" t="str">
        <f>IFERROR(VLOOKUP($C1332,'Product Master'!B:G,3,),"-")</f>
        <v>-</v>
      </c>
      <c r="G1332" s="46" t="str">
        <f>IFERROR(VLOOKUP($C1332,'Product Master'!B:G,4,),"-")</f>
        <v>-</v>
      </c>
      <c r="H1332" s="24"/>
      <c r="I1332" s="25" t="str">
        <f>IFERROR(VLOOKUP(D1332,Inward!F:J,5,),"-")</f>
        <v>-</v>
      </c>
      <c r="O1332" s="141" t="str">
        <f>IFERROR(VLOOKUP(Table2[[#This Row],[Lot No]],Inward!F:F,1,FALSE),"Lot Not Matching")</f>
        <v>Lot Not Matching</v>
      </c>
    </row>
    <row r="1333" spans="1:15">
      <c r="A1333" s="99">
        <v>1332</v>
      </c>
      <c r="B1333" s="100" t="str">
        <f>IFERROR(VLOOKUP(C1333,'Product Master'!B:G,2,),"Enter Data in Product Master")</f>
        <v>Enter Data in Product Master</v>
      </c>
      <c r="C1333" s="24"/>
      <c r="D1333" s="46"/>
      <c r="F1333" s="101" t="str">
        <f>IFERROR(VLOOKUP($C1333,'Product Master'!B:G,3,),"-")</f>
        <v>-</v>
      </c>
      <c r="G1333" s="46" t="str">
        <f>IFERROR(VLOOKUP($C1333,'Product Master'!B:G,4,),"-")</f>
        <v>-</v>
      </c>
      <c r="H1333" s="24"/>
      <c r="I1333" s="25" t="str">
        <f>IFERROR(VLOOKUP(D1333,Inward!F:J,5,),"-")</f>
        <v>-</v>
      </c>
      <c r="O1333" s="141" t="str">
        <f>IFERROR(VLOOKUP(Table2[[#This Row],[Lot No]],Inward!F:F,1,FALSE),"Lot Not Matching")</f>
        <v>Lot Not Matching</v>
      </c>
    </row>
    <row r="1334" spans="1:15">
      <c r="A1334" s="99">
        <v>1333</v>
      </c>
      <c r="B1334" s="100" t="str">
        <f>IFERROR(VLOOKUP(C1334,'Product Master'!B:G,2,),"Enter Data in Product Master")</f>
        <v>Enter Data in Product Master</v>
      </c>
      <c r="C1334" s="24"/>
      <c r="D1334" s="46"/>
      <c r="F1334" s="101" t="str">
        <f>IFERROR(VLOOKUP($C1334,'Product Master'!B:G,3,),"-")</f>
        <v>-</v>
      </c>
      <c r="G1334" s="46" t="str">
        <f>IFERROR(VLOOKUP($C1334,'Product Master'!B:G,4,),"-")</f>
        <v>-</v>
      </c>
      <c r="H1334" s="24"/>
      <c r="I1334" s="25" t="str">
        <f>IFERROR(VLOOKUP(D1334,Inward!F:J,5,),"-")</f>
        <v>-</v>
      </c>
      <c r="O1334" s="141" t="str">
        <f>IFERROR(VLOOKUP(Table2[[#This Row],[Lot No]],Inward!F:F,1,FALSE),"Lot Not Matching")</f>
        <v>Lot Not Matching</v>
      </c>
    </row>
    <row r="1335" spans="1:15">
      <c r="A1335" s="99">
        <v>1334</v>
      </c>
      <c r="B1335" s="100" t="str">
        <f>IFERROR(VLOOKUP(C1335,'Product Master'!B:G,2,),"Enter Data in Product Master")</f>
        <v>Enter Data in Product Master</v>
      </c>
      <c r="C1335" s="24"/>
      <c r="D1335" s="46"/>
      <c r="F1335" s="101" t="str">
        <f>IFERROR(VLOOKUP($C1335,'Product Master'!B:G,3,),"-")</f>
        <v>-</v>
      </c>
      <c r="G1335" s="46" t="str">
        <f>IFERROR(VLOOKUP($C1335,'Product Master'!B:G,4,),"-")</f>
        <v>-</v>
      </c>
      <c r="H1335" s="24"/>
      <c r="I1335" s="25" t="str">
        <f>IFERROR(VLOOKUP(D1335,Inward!F:J,5,),"-")</f>
        <v>-</v>
      </c>
      <c r="O1335" s="141" t="str">
        <f>IFERROR(VLOOKUP(Table2[[#This Row],[Lot No]],Inward!F:F,1,FALSE),"Lot Not Matching")</f>
        <v>Lot Not Matching</v>
      </c>
    </row>
    <row r="1336" spans="1:15">
      <c r="A1336" s="99">
        <v>1335</v>
      </c>
      <c r="B1336" s="100" t="str">
        <f>IFERROR(VLOOKUP(C1336,'Product Master'!B:G,2,),"Enter Data in Product Master")</f>
        <v>Enter Data in Product Master</v>
      </c>
      <c r="C1336" s="24"/>
      <c r="D1336" s="46"/>
      <c r="F1336" s="101" t="str">
        <f>IFERROR(VLOOKUP($C1336,'Product Master'!B:G,3,),"-")</f>
        <v>-</v>
      </c>
      <c r="G1336" s="46" t="str">
        <f>IFERROR(VLOOKUP($C1336,'Product Master'!B:G,4,),"-")</f>
        <v>-</v>
      </c>
      <c r="H1336" s="24"/>
      <c r="I1336" s="25" t="str">
        <f>IFERROR(VLOOKUP(D1336,Inward!F:J,5,),"-")</f>
        <v>-</v>
      </c>
      <c r="O1336" s="141" t="str">
        <f>IFERROR(VLOOKUP(Table2[[#This Row],[Lot No]],Inward!F:F,1,FALSE),"Lot Not Matching")</f>
        <v>Lot Not Matching</v>
      </c>
    </row>
    <row r="1337" spans="1:15">
      <c r="A1337" s="99">
        <v>1336</v>
      </c>
      <c r="B1337" s="100" t="str">
        <f>IFERROR(VLOOKUP(C1337,'Product Master'!B:G,2,),"Enter Data in Product Master")</f>
        <v>Enter Data in Product Master</v>
      </c>
      <c r="C1337" s="24"/>
      <c r="D1337" s="46"/>
      <c r="F1337" s="101" t="str">
        <f>IFERROR(VLOOKUP($C1337,'Product Master'!B:G,3,),"-")</f>
        <v>-</v>
      </c>
      <c r="G1337" s="46" t="str">
        <f>IFERROR(VLOOKUP($C1337,'Product Master'!B:G,4,),"-")</f>
        <v>-</v>
      </c>
      <c r="H1337" s="24"/>
      <c r="I1337" s="25" t="str">
        <f>IFERROR(VLOOKUP(D1337,Inward!F:J,5,),"-")</f>
        <v>-</v>
      </c>
      <c r="O1337" s="141" t="str">
        <f>IFERROR(VLOOKUP(Table2[[#This Row],[Lot No]],Inward!F:F,1,FALSE),"Lot Not Matching")</f>
        <v>Lot Not Matching</v>
      </c>
    </row>
    <row r="1338" spans="1:15">
      <c r="A1338" s="99">
        <v>1337</v>
      </c>
      <c r="B1338" s="100" t="str">
        <f>IFERROR(VLOOKUP(C1338,'Product Master'!B:G,2,),"Enter Data in Product Master")</f>
        <v>Enter Data in Product Master</v>
      </c>
      <c r="C1338" s="24"/>
      <c r="D1338" s="46"/>
      <c r="F1338" s="101" t="str">
        <f>IFERROR(VLOOKUP($C1338,'Product Master'!B:G,3,),"-")</f>
        <v>-</v>
      </c>
      <c r="G1338" s="46" t="str">
        <f>IFERROR(VLOOKUP($C1338,'Product Master'!B:G,4,),"-")</f>
        <v>-</v>
      </c>
      <c r="H1338" s="24"/>
      <c r="I1338" s="25" t="str">
        <f>IFERROR(VLOOKUP(D1338,Inward!F:J,5,),"-")</f>
        <v>-</v>
      </c>
      <c r="O1338" s="141" t="str">
        <f>IFERROR(VLOOKUP(Table2[[#This Row],[Lot No]],Inward!F:F,1,FALSE),"Lot Not Matching")</f>
        <v>Lot Not Matching</v>
      </c>
    </row>
    <row r="1339" spans="1:15">
      <c r="A1339" s="99">
        <v>1338</v>
      </c>
      <c r="B1339" s="100" t="str">
        <f>IFERROR(VLOOKUP(C1339,'Product Master'!B:G,2,),"Enter Data in Product Master")</f>
        <v>Enter Data in Product Master</v>
      </c>
      <c r="C1339" s="24"/>
      <c r="D1339" s="46"/>
      <c r="F1339" s="101" t="str">
        <f>IFERROR(VLOOKUP($C1339,'Product Master'!B:G,3,),"-")</f>
        <v>-</v>
      </c>
      <c r="G1339" s="46" t="str">
        <f>IFERROR(VLOOKUP($C1339,'Product Master'!B:G,4,),"-")</f>
        <v>-</v>
      </c>
      <c r="H1339" s="24"/>
      <c r="I1339" s="25" t="str">
        <f>IFERROR(VLOOKUP(D1339,Inward!F:J,5,),"-")</f>
        <v>-</v>
      </c>
      <c r="O1339" s="141" t="str">
        <f>IFERROR(VLOOKUP(Table2[[#This Row],[Lot No]],Inward!F:F,1,FALSE),"Lot Not Matching")</f>
        <v>Lot Not Matching</v>
      </c>
    </row>
    <row r="1340" spans="1:15">
      <c r="A1340" s="99">
        <v>1339</v>
      </c>
      <c r="B1340" s="100" t="str">
        <f>IFERROR(VLOOKUP(C1340,'Product Master'!B:G,2,),"Enter Data in Product Master")</f>
        <v>Enter Data in Product Master</v>
      </c>
      <c r="C1340" s="24"/>
      <c r="D1340" s="46"/>
      <c r="F1340" s="101" t="str">
        <f>IFERROR(VLOOKUP($C1340,'Product Master'!B:G,3,),"-")</f>
        <v>-</v>
      </c>
      <c r="G1340" s="46" t="str">
        <f>IFERROR(VLOOKUP($C1340,'Product Master'!B:G,4,),"-")</f>
        <v>-</v>
      </c>
      <c r="H1340" s="24"/>
      <c r="I1340" s="25" t="str">
        <f>IFERROR(VLOOKUP(D1340,Inward!F:J,5,),"-")</f>
        <v>-</v>
      </c>
      <c r="O1340" s="141" t="str">
        <f>IFERROR(VLOOKUP(Table2[[#This Row],[Lot No]],Inward!F:F,1,FALSE),"Lot Not Matching")</f>
        <v>Lot Not Matching</v>
      </c>
    </row>
    <row r="1341" spans="1:15">
      <c r="A1341" s="99">
        <v>1340</v>
      </c>
      <c r="B1341" s="100" t="str">
        <f>IFERROR(VLOOKUP(C1341,'Product Master'!B:G,2,),"Enter Data in Product Master")</f>
        <v>Enter Data in Product Master</v>
      </c>
      <c r="C1341" s="24"/>
      <c r="D1341" s="46"/>
      <c r="F1341" s="101" t="str">
        <f>IFERROR(VLOOKUP($C1341,'Product Master'!B:G,3,),"-")</f>
        <v>-</v>
      </c>
      <c r="G1341" s="46" t="str">
        <f>IFERROR(VLOOKUP($C1341,'Product Master'!B:G,4,),"-")</f>
        <v>-</v>
      </c>
      <c r="H1341" s="24"/>
      <c r="I1341" s="25" t="str">
        <f>IFERROR(VLOOKUP(D1341,Inward!F:J,5,),"-")</f>
        <v>-</v>
      </c>
      <c r="O1341" s="141" t="str">
        <f>IFERROR(VLOOKUP(Table2[[#This Row],[Lot No]],Inward!F:F,1,FALSE),"Lot Not Matching")</f>
        <v>Lot Not Matching</v>
      </c>
    </row>
    <row r="1342" spans="1:15">
      <c r="A1342" s="99">
        <v>1341</v>
      </c>
      <c r="B1342" s="100" t="str">
        <f>IFERROR(VLOOKUP(C1342,'Product Master'!B:G,2,),"Enter Data in Product Master")</f>
        <v>Enter Data in Product Master</v>
      </c>
      <c r="C1342" s="24"/>
      <c r="D1342" s="46"/>
      <c r="F1342" s="101" t="str">
        <f>IFERROR(VLOOKUP($C1342,'Product Master'!B:G,3,),"-")</f>
        <v>-</v>
      </c>
      <c r="G1342" s="46" t="str">
        <f>IFERROR(VLOOKUP($C1342,'Product Master'!B:G,4,),"-")</f>
        <v>-</v>
      </c>
      <c r="H1342" s="24"/>
      <c r="I1342" s="25" t="str">
        <f>IFERROR(VLOOKUP(D1342,Inward!F:J,5,),"-")</f>
        <v>-</v>
      </c>
      <c r="O1342" s="141" t="str">
        <f>IFERROR(VLOOKUP(Table2[[#This Row],[Lot No]],Inward!F:F,1,FALSE),"Lot Not Matching")</f>
        <v>Lot Not Matching</v>
      </c>
    </row>
    <row r="1343" spans="1:15">
      <c r="A1343" s="99">
        <v>1342</v>
      </c>
      <c r="B1343" s="100" t="str">
        <f>IFERROR(VLOOKUP(C1343,'Product Master'!B:G,2,),"Enter Data in Product Master")</f>
        <v>Enter Data in Product Master</v>
      </c>
      <c r="C1343" s="24"/>
      <c r="D1343" s="46"/>
      <c r="F1343" s="101" t="str">
        <f>IFERROR(VLOOKUP($C1343,'Product Master'!B:G,3,),"-")</f>
        <v>-</v>
      </c>
      <c r="G1343" s="46" t="str">
        <f>IFERROR(VLOOKUP($C1343,'Product Master'!B:G,4,),"-")</f>
        <v>-</v>
      </c>
      <c r="H1343" s="24"/>
      <c r="I1343" s="25" t="str">
        <f>IFERROR(VLOOKUP(D1343,Inward!F:J,5,),"-")</f>
        <v>-</v>
      </c>
      <c r="O1343" s="141" t="str">
        <f>IFERROR(VLOOKUP(Table2[[#This Row],[Lot No]],Inward!F:F,1,FALSE),"Lot Not Matching")</f>
        <v>Lot Not Matching</v>
      </c>
    </row>
    <row r="1344" spans="1:15">
      <c r="A1344" s="99">
        <v>1343</v>
      </c>
      <c r="B1344" s="100" t="str">
        <f>IFERROR(VLOOKUP(C1344,'Product Master'!B:G,2,),"Enter Data in Product Master")</f>
        <v>Enter Data in Product Master</v>
      </c>
      <c r="C1344" s="24"/>
      <c r="D1344" s="46"/>
      <c r="F1344" s="101" t="str">
        <f>IFERROR(VLOOKUP($C1344,'Product Master'!B:G,3,),"-")</f>
        <v>-</v>
      </c>
      <c r="G1344" s="46" t="str">
        <f>IFERROR(VLOOKUP($C1344,'Product Master'!B:G,4,),"-")</f>
        <v>-</v>
      </c>
      <c r="H1344" s="24"/>
      <c r="I1344" s="25" t="str">
        <f>IFERROR(VLOOKUP(D1344,Inward!F:J,5,),"-")</f>
        <v>-</v>
      </c>
      <c r="O1344" s="141" t="str">
        <f>IFERROR(VLOOKUP(Table2[[#This Row],[Lot No]],Inward!F:F,1,FALSE),"Lot Not Matching")</f>
        <v>Lot Not Matching</v>
      </c>
    </row>
    <row r="1345" spans="1:15">
      <c r="A1345" s="99">
        <v>1344</v>
      </c>
      <c r="B1345" s="100" t="str">
        <f>IFERROR(VLOOKUP(C1345,'Product Master'!B:G,2,),"Enter Data in Product Master")</f>
        <v>Enter Data in Product Master</v>
      </c>
      <c r="C1345" s="24"/>
      <c r="D1345" s="46"/>
      <c r="F1345" s="101" t="str">
        <f>IFERROR(VLOOKUP($C1345,'Product Master'!B:G,3,),"-")</f>
        <v>-</v>
      </c>
      <c r="G1345" s="46" t="str">
        <f>IFERROR(VLOOKUP($C1345,'Product Master'!B:G,4,),"-")</f>
        <v>-</v>
      </c>
      <c r="H1345" s="24"/>
      <c r="I1345" s="25" t="str">
        <f>IFERROR(VLOOKUP(D1345,Inward!F:J,5,),"-")</f>
        <v>-</v>
      </c>
      <c r="O1345" s="141" t="str">
        <f>IFERROR(VLOOKUP(Table2[[#This Row],[Lot No]],Inward!F:F,1,FALSE),"Lot Not Matching")</f>
        <v>Lot Not Matching</v>
      </c>
    </row>
    <row r="1346" spans="1:15">
      <c r="A1346" s="99">
        <v>1345</v>
      </c>
      <c r="B1346" s="100" t="str">
        <f>IFERROR(VLOOKUP(C1346,'Product Master'!B:G,2,),"Enter Data in Product Master")</f>
        <v>Enter Data in Product Master</v>
      </c>
      <c r="C1346" s="24"/>
      <c r="D1346" s="46"/>
      <c r="F1346" s="101" t="str">
        <f>IFERROR(VLOOKUP($C1346,'Product Master'!B:G,3,),"-")</f>
        <v>-</v>
      </c>
      <c r="G1346" s="46" t="str">
        <f>IFERROR(VLOOKUP($C1346,'Product Master'!B:G,4,),"-")</f>
        <v>-</v>
      </c>
      <c r="H1346" s="24"/>
      <c r="I1346" s="25" t="str">
        <f>IFERROR(VLOOKUP(D1346,Inward!F:J,5,),"-")</f>
        <v>-</v>
      </c>
      <c r="O1346" s="141" t="str">
        <f>IFERROR(VLOOKUP(Table2[[#This Row],[Lot No]],Inward!F:F,1,FALSE),"Lot Not Matching")</f>
        <v>Lot Not Matching</v>
      </c>
    </row>
    <row r="1347" spans="1:15">
      <c r="A1347" s="99">
        <v>1346</v>
      </c>
      <c r="B1347" s="100" t="str">
        <f>IFERROR(VLOOKUP(C1347,'Product Master'!B:G,2,),"Enter Data in Product Master")</f>
        <v>Enter Data in Product Master</v>
      </c>
      <c r="C1347" s="24"/>
      <c r="D1347" s="46"/>
      <c r="F1347" s="101" t="str">
        <f>IFERROR(VLOOKUP($C1347,'Product Master'!B:G,3,),"-")</f>
        <v>-</v>
      </c>
      <c r="G1347" s="46" t="str">
        <f>IFERROR(VLOOKUP($C1347,'Product Master'!B:G,4,),"-")</f>
        <v>-</v>
      </c>
      <c r="H1347" s="24"/>
      <c r="I1347" s="25" t="str">
        <f>IFERROR(VLOOKUP(D1347,Inward!F:J,5,),"-")</f>
        <v>-</v>
      </c>
      <c r="O1347" s="141" t="str">
        <f>IFERROR(VLOOKUP(Table2[[#This Row],[Lot No]],Inward!F:F,1,FALSE),"Lot Not Matching")</f>
        <v>Lot Not Matching</v>
      </c>
    </row>
    <row r="1348" spans="1:15">
      <c r="A1348" s="99">
        <v>1347</v>
      </c>
      <c r="B1348" s="100" t="str">
        <f>IFERROR(VLOOKUP(C1348,'Product Master'!B:G,2,),"Enter Data in Product Master")</f>
        <v>Enter Data in Product Master</v>
      </c>
      <c r="C1348" s="24"/>
      <c r="D1348" s="46"/>
      <c r="F1348" s="101" t="str">
        <f>IFERROR(VLOOKUP($C1348,'Product Master'!B:G,3,),"-")</f>
        <v>-</v>
      </c>
      <c r="G1348" s="46" t="str">
        <f>IFERROR(VLOOKUP($C1348,'Product Master'!B:G,4,),"-")</f>
        <v>-</v>
      </c>
      <c r="H1348" s="24"/>
      <c r="I1348" s="25" t="str">
        <f>IFERROR(VLOOKUP(D1348,Inward!F:J,5,),"-")</f>
        <v>-</v>
      </c>
      <c r="O1348" s="141" t="str">
        <f>IFERROR(VLOOKUP(Table2[[#This Row],[Lot No]],Inward!F:F,1,FALSE),"Lot Not Matching")</f>
        <v>Lot Not Matching</v>
      </c>
    </row>
    <row r="1349" spans="1:15">
      <c r="A1349" s="99">
        <v>1348</v>
      </c>
      <c r="B1349" s="100" t="str">
        <f>IFERROR(VLOOKUP(C1349,'Product Master'!B:G,2,),"Enter Data in Product Master")</f>
        <v>Enter Data in Product Master</v>
      </c>
      <c r="C1349" s="24"/>
      <c r="D1349" s="46"/>
      <c r="F1349" s="101" t="str">
        <f>IFERROR(VLOOKUP($C1349,'Product Master'!B:G,3,),"-")</f>
        <v>-</v>
      </c>
      <c r="G1349" s="46" t="str">
        <f>IFERROR(VLOOKUP($C1349,'Product Master'!B:G,4,),"-")</f>
        <v>-</v>
      </c>
      <c r="H1349" s="24"/>
      <c r="I1349" s="25" t="str">
        <f>IFERROR(VLOOKUP(D1349,Inward!F:J,5,),"-")</f>
        <v>-</v>
      </c>
      <c r="O1349" s="141" t="str">
        <f>IFERROR(VLOOKUP(Table2[[#This Row],[Lot No]],Inward!F:F,1,FALSE),"Lot Not Matching")</f>
        <v>Lot Not Matching</v>
      </c>
    </row>
    <row r="1350" spans="1:15">
      <c r="A1350" s="99">
        <v>1349</v>
      </c>
      <c r="B1350" s="100" t="str">
        <f>IFERROR(VLOOKUP(C1350,'Product Master'!B:G,2,),"Enter Data in Product Master")</f>
        <v>Enter Data in Product Master</v>
      </c>
      <c r="C1350" s="24"/>
      <c r="D1350" s="46"/>
      <c r="F1350" s="101" t="str">
        <f>IFERROR(VLOOKUP($C1350,'Product Master'!B:G,3,),"-")</f>
        <v>-</v>
      </c>
      <c r="G1350" s="46" t="str">
        <f>IFERROR(VLOOKUP($C1350,'Product Master'!B:G,4,),"-")</f>
        <v>-</v>
      </c>
      <c r="H1350" s="24"/>
      <c r="I1350" s="25" t="str">
        <f>IFERROR(VLOOKUP(D1350,Inward!F:J,5,),"-")</f>
        <v>-</v>
      </c>
      <c r="O1350" s="141" t="str">
        <f>IFERROR(VLOOKUP(Table2[[#This Row],[Lot No]],Inward!F:F,1,FALSE),"Lot Not Matching")</f>
        <v>Lot Not Matching</v>
      </c>
    </row>
    <row r="1351" spans="1:15">
      <c r="A1351" s="99">
        <v>1350</v>
      </c>
      <c r="B1351" s="100" t="str">
        <f>IFERROR(VLOOKUP(C1351,'Product Master'!B:G,2,),"Enter Data in Product Master")</f>
        <v>Enter Data in Product Master</v>
      </c>
      <c r="C1351" s="24"/>
      <c r="D1351" s="46"/>
      <c r="F1351" s="101" t="str">
        <f>IFERROR(VLOOKUP($C1351,'Product Master'!B:G,3,),"-")</f>
        <v>-</v>
      </c>
      <c r="G1351" s="46" t="str">
        <f>IFERROR(VLOOKUP($C1351,'Product Master'!B:G,4,),"-")</f>
        <v>-</v>
      </c>
      <c r="H1351" s="24"/>
      <c r="I1351" s="25" t="str">
        <f>IFERROR(VLOOKUP(D1351,Inward!F:J,5,),"-")</f>
        <v>-</v>
      </c>
      <c r="O1351" s="141" t="str">
        <f>IFERROR(VLOOKUP(Table2[[#This Row],[Lot No]],Inward!F:F,1,FALSE),"Lot Not Matching")</f>
        <v>Lot Not Matching</v>
      </c>
    </row>
    <row r="1352" spans="1:15">
      <c r="A1352" s="99">
        <v>1351</v>
      </c>
      <c r="B1352" s="100" t="str">
        <f>IFERROR(VLOOKUP(C1352,'Product Master'!B:G,2,),"Enter Data in Product Master")</f>
        <v>Enter Data in Product Master</v>
      </c>
      <c r="C1352" s="24"/>
      <c r="D1352" s="46"/>
      <c r="F1352" s="101" t="str">
        <f>IFERROR(VLOOKUP($C1352,'Product Master'!B:G,3,),"-")</f>
        <v>-</v>
      </c>
      <c r="G1352" s="46" t="str">
        <f>IFERROR(VLOOKUP($C1352,'Product Master'!B:G,4,),"-")</f>
        <v>-</v>
      </c>
      <c r="H1352" s="24"/>
      <c r="I1352" s="25" t="str">
        <f>IFERROR(VLOOKUP(D1352,Inward!F:J,5,),"-")</f>
        <v>-</v>
      </c>
      <c r="O1352" s="141" t="str">
        <f>IFERROR(VLOOKUP(Table2[[#This Row],[Lot No]],Inward!F:F,1,FALSE),"Lot Not Matching")</f>
        <v>Lot Not Matching</v>
      </c>
    </row>
    <row r="1353" spans="1:15">
      <c r="A1353" s="99">
        <v>1352</v>
      </c>
      <c r="B1353" s="100" t="str">
        <f>IFERROR(VLOOKUP(C1353,'Product Master'!B:G,2,),"Enter Data in Product Master")</f>
        <v>Enter Data in Product Master</v>
      </c>
      <c r="C1353" s="24"/>
      <c r="D1353" s="46"/>
      <c r="F1353" s="101" t="str">
        <f>IFERROR(VLOOKUP($C1353,'Product Master'!B:G,3,),"-")</f>
        <v>-</v>
      </c>
      <c r="G1353" s="46" t="str">
        <f>IFERROR(VLOOKUP($C1353,'Product Master'!B:G,4,),"-")</f>
        <v>-</v>
      </c>
      <c r="H1353" s="24"/>
      <c r="I1353" s="25" t="str">
        <f>IFERROR(VLOOKUP(D1353,Inward!F:J,5,),"-")</f>
        <v>-</v>
      </c>
      <c r="O1353" s="141" t="str">
        <f>IFERROR(VLOOKUP(Table2[[#This Row],[Lot No]],Inward!F:F,1,FALSE),"Lot Not Matching")</f>
        <v>Lot Not Matching</v>
      </c>
    </row>
    <row r="1354" spans="1:15">
      <c r="A1354" s="99">
        <v>1353</v>
      </c>
      <c r="B1354" s="100" t="str">
        <f>IFERROR(VLOOKUP(C1354,'Product Master'!B:G,2,),"Enter Data in Product Master")</f>
        <v>Enter Data in Product Master</v>
      </c>
      <c r="C1354" s="24"/>
      <c r="D1354" s="46"/>
      <c r="F1354" s="101" t="str">
        <f>IFERROR(VLOOKUP($C1354,'Product Master'!B:G,3,),"-")</f>
        <v>-</v>
      </c>
      <c r="G1354" s="46" t="str">
        <f>IFERROR(VLOOKUP($C1354,'Product Master'!B:G,4,),"-")</f>
        <v>-</v>
      </c>
      <c r="H1354" s="24"/>
      <c r="I1354" s="25" t="str">
        <f>IFERROR(VLOOKUP(D1354,Inward!F:J,5,),"-")</f>
        <v>-</v>
      </c>
      <c r="O1354" s="141" t="str">
        <f>IFERROR(VLOOKUP(Table2[[#This Row],[Lot No]],Inward!F:F,1,FALSE),"Lot Not Matching")</f>
        <v>Lot Not Matching</v>
      </c>
    </row>
    <row r="1355" spans="1:15">
      <c r="A1355" s="99">
        <v>1354</v>
      </c>
      <c r="B1355" s="100" t="str">
        <f>IFERROR(VLOOKUP(C1355,'Product Master'!B:G,2,),"Enter Data in Product Master")</f>
        <v>Enter Data in Product Master</v>
      </c>
      <c r="C1355" s="24"/>
      <c r="D1355" s="46"/>
      <c r="F1355" s="101" t="str">
        <f>IFERROR(VLOOKUP($C1355,'Product Master'!B:G,3,),"-")</f>
        <v>-</v>
      </c>
      <c r="G1355" s="46" t="str">
        <f>IFERROR(VLOOKUP($C1355,'Product Master'!B:G,4,),"-")</f>
        <v>-</v>
      </c>
      <c r="H1355" s="24"/>
      <c r="I1355" s="25" t="str">
        <f>IFERROR(VLOOKUP(D1355,Inward!F:J,5,),"-")</f>
        <v>-</v>
      </c>
      <c r="O1355" s="141" t="str">
        <f>IFERROR(VLOOKUP(Table2[[#This Row],[Lot No]],Inward!F:F,1,FALSE),"Lot Not Matching")</f>
        <v>Lot Not Matching</v>
      </c>
    </row>
    <row r="1356" spans="1:15">
      <c r="A1356" s="99">
        <v>1355</v>
      </c>
      <c r="B1356" s="100" t="str">
        <f>IFERROR(VLOOKUP(C1356,'Product Master'!B:G,2,),"Enter Data in Product Master")</f>
        <v>Enter Data in Product Master</v>
      </c>
      <c r="C1356" s="24"/>
      <c r="D1356" s="46"/>
      <c r="F1356" s="101" t="str">
        <f>IFERROR(VLOOKUP($C1356,'Product Master'!B:G,3,),"-")</f>
        <v>-</v>
      </c>
      <c r="G1356" s="46" t="str">
        <f>IFERROR(VLOOKUP($C1356,'Product Master'!B:G,4,),"-")</f>
        <v>-</v>
      </c>
      <c r="H1356" s="24"/>
      <c r="I1356" s="25" t="str">
        <f>IFERROR(VLOOKUP(D1356,Inward!F:J,5,),"-")</f>
        <v>-</v>
      </c>
      <c r="O1356" s="141" t="str">
        <f>IFERROR(VLOOKUP(Table2[[#This Row],[Lot No]],Inward!F:F,1,FALSE),"Lot Not Matching")</f>
        <v>Lot Not Matching</v>
      </c>
    </row>
    <row r="1357" spans="1:15">
      <c r="A1357" s="99">
        <v>1356</v>
      </c>
      <c r="B1357" s="100" t="str">
        <f>IFERROR(VLOOKUP(C1357,'Product Master'!B:G,2,),"Enter Data in Product Master")</f>
        <v>Enter Data in Product Master</v>
      </c>
      <c r="C1357" s="24"/>
      <c r="D1357" s="46"/>
      <c r="F1357" s="101" t="str">
        <f>IFERROR(VLOOKUP($C1357,'Product Master'!B:G,3,),"-")</f>
        <v>-</v>
      </c>
      <c r="G1357" s="46" t="str">
        <f>IFERROR(VLOOKUP($C1357,'Product Master'!B:G,4,),"-")</f>
        <v>-</v>
      </c>
      <c r="H1357" s="24"/>
      <c r="I1357" s="25" t="str">
        <f>IFERROR(VLOOKUP(D1357,Inward!F:J,5,),"-")</f>
        <v>-</v>
      </c>
      <c r="O1357" s="141" t="str">
        <f>IFERROR(VLOOKUP(Table2[[#This Row],[Lot No]],Inward!F:F,1,FALSE),"Lot Not Matching")</f>
        <v>Lot Not Matching</v>
      </c>
    </row>
    <row r="1358" spans="1:15">
      <c r="A1358" s="99">
        <v>1357</v>
      </c>
      <c r="B1358" s="100" t="str">
        <f>IFERROR(VLOOKUP(C1358,'Product Master'!B:G,2,),"Enter Data in Product Master")</f>
        <v>Enter Data in Product Master</v>
      </c>
      <c r="C1358" s="24"/>
      <c r="D1358" s="46"/>
      <c r="F1358" s="101" t="str">
        <f>IFERROR(VLOOKUP($C1358,'Product Master'!B:G,3,),"-")</f>
        <v>-</v>
      </c>
      <c r="G1358" s="46" t="str">
        <f>IFERROR(VLOOKUP($C1358,'Product Master'!B:G,4,),"-")</f>
        <v>-</v>
      </c>
      <c r="H1358" s="24"/>
      <c r="I1358" s="25" t="str">
        <f>IFERROR(VLOOKUP(D1358,Inward!F:J,5,),"-")</f>
        <v>-</v>
      </c>
      <c r="O1358" s="141" t="str">
        <f>IFERROR(VLOOKUP(Table2[[#This Row],[Lot No]],Inward!F:F,1,FALSE),"Lot Not Matching")</f>
        <v>Lot Not Matching</v>
      </c>
    </row>
    <row r="1359" spans="1:15">
      <c r="A1359" s="99">
        <v>1358</v>
      </c>
      <c r="B1359" s="100" t="str">
        <f>IFERROR(VLOOKUP(C1359,'Product Master'!B:G,2,),"Enter Data in Product Master")</f>
        <v>Enter Data in Product Master</v>
      </c>
      <c r="C1359" s="24"/>
      <c r="D1359" s="46"/>
      <c r="F1359" s="101" t="str">
        <f>IFERROR(VLOOKUP($C1359,'Product Master'!B:G,3,),"-")</f>
        <v>-</v>
      </c>
      <c r="G1359" s="46" t="str">
        <f>IFERROR(VLOOKUP($C1359,'Product Master'!B:G,4,),"-")</f>
        <v>-</v>
      </c>
      <c r="H1359" s="24"/>
      <c r="I1359" s="25" t="str">
        <f>IFERROR(VLOOKUP(D1359,Inward!F:J,5,),"-")</f>
        <v>-</v>
      </c>
      <c r="O1359" s="141" t="str">
        <f>IFERROR(VLOOKUP(Table2[[#This Row],[Lot No]],Inward!F:F,1,FALSE),"Lot Not Matching")</f>
        <v>Lot Not Matching</v>
      </c>
    </row>
    <row r="1360" spans="1:15">
      <c r="A1360" s="99">
        <v>1359</v>
      </c>
      <c r="B1360" s="100" t="str">
        <f>IFERROR(VLOOKUP(C1360,'Product Master'!B:G,2,),"Enter Data in Product Master")</f>
        <v>Enter Data in Product Master</v>
      </c>
      <c r="C1360" s="24"/>
      <c r="D1360" s="46"/>
      <c r="F1360" s="101" t="str">
        <f>IFERROR(VLOOKUP($C1360,'Product Master'!B:G,3,),"-")</f>
        <v>-</v>
      </c>
      <c r="G1360" s="46" t="str">
        <f>IFERROR(VLOOKUP($C1360,'Product Master'!B:G,4,),"-")</f>
        <v>-</v>
      </c>
      <c r="H1360" s="24"/>
      <c r="I1360" s="25" t="str">
        <f>IFERROR(VLOOKUP(D1360,Inward!F:J,5,),"-")</f>
        <v>-</v>
      </c>
      <c r="O1360" s="141" t="str">
        <f>IFERROR(VLOOKUP(Table2[[#This Row],[Lot No]],Inward!F:F,1,FALSE),"Lot Not Matching")</f>
        <v>Lot Not Matching</v>
      </c>
    </row>
    <row r="1361" spans="1:15">
      <c r="A1361" s="99">
        <v>1360</v>
      </c>
      <c r="B1361" s="100" t="str">
        <f>IFERROR(VLOOKUP(C1361,'Product Master'!B:G,2,),"Enter Data in Product Master")</f>
        <v>Enter Data in Product Master</v>
      </c>
      <c r="C1361" s="24"/>
      <c r="D1361" s="46"/>
      <c r="F1361" s="101" t="str">
        <f>IFERROR(VLOOKUP($C1361,'Product Master'!B:G,3,),"-")</f>
        <v>-</v>
      </c>
      <c r="G1361" s="46" t="str">
        <f>IFERROR(VLOOKUP($C1361,'Product Master'!B:G,4,),"-")</f>
        <v>-</v>
      </c>
      <c r="H1361" s="24"/>
      <c r="I1361" s="25" t="str">
        <f>IFERROR(VLOOKUP(D1361,Inward!F:J,5,),"-")</f>
        <v>-</v>
      </c>
      <c r="O1361" s="141" t="str">
        <f>IFERROR(VLOOKUP(Table2[[#This Row],[Lot No]],Inward!F:F,1,FALSE),"Lot Not Matching")</f>
        <v>Lot Not Matching</v>
      </c>
    </row>
    <row r="1362" spans="1:15">
      <c r="A1362" s="99">
        <v>1361</v>
      </c>
      <c r="B1362" s="100" t="str">
        <f>IFERROR(VLOOKUP(C1362,'Product Master'!B:G,2,),"Enter Data in Product Master")</f>
        <v>Enter Data in Product Master</v>
      </c>
      <c r="C1362" s="24"/>
      <c r="D1362" s="46"/>
      <c r="F1362" s="101" t="str">
        <f>IFERROR(VLOOKUP($C1362,'Product Master'!B:G,3,),"-")</f>
        <v>-</v>
      </c>
      <c r="G1362" s="46" t="str">
        <f>IFERROR(VLOOKUP($C1362,'Product Master'!B:G,4,),"-")</f>
        <v>-</v>
      </c>
      <c r="H1362" s="24"/>
      <c r="I1362" s="25" t="str">
        <f>IFERROR(VLOOKUP(D1362,Inward!F:J,5,),"-")</f>
        <v>-</v>
      </c>
      <c r="O1362" s="141" t="str">
        <f>IFERROR(VLOOKUP(Table2[[#This Row],[Lot No]],Inward!F:F,1,FALSE),"Lot Not Matching")</f>
        <v>Lot Not Matching</v>
      </c>
    </row>
    <row r="1363" spans="1:15">
      <c r="A1363" s="99">
        <v>1362</v>
      </c>
      <c r="B1363" s="100" t="str">
        <f>IFERROR(VLOOKUP(C1363,'Product Master'!B:G,2,),"Enter Data in Product Master")</f>
        <v>Enter Data in Product Master</v>
      </c>
      <c r="C1363" s="24"/>
      <c r="D1363" s="46"/>
      <c r="F1363" s="101" t="str">
        <f>IFERROR(VLOOKUP($C1363,'Product Master'!B:G,3,),"-")</f>
        <v>-</v>
      </c>
      <c r="G1363" s="46" t="str">
        <f>IFERROR(VLOOKUP($C1363,'Product Master'!B:G,4,),"-")</f>
        <v>-</v>
      </c>
      <c r="H1363" s="24"/>
      <c r="I1363" s="25" t="str">
        <f>IFERROR(VLOOKUP(D1363,Inward!F:J,5,),"-")</f>
        <v>-</v>
      </c>
      <c r="O1363" s="141" t="str">
        <f>IFERROR(VLOOKUP(Table2[[#This Row],[Lot No]],Inward!F:F,1,FALSE),"Lot Not Matching")</f>
        <v>Lot Not Matching</v>
      </c>
    </row>
    <row r="1364" spans="1:15">
      <c r="A1364" s="99">
        <v>1363</v>
      </c>
      <c r="B1364" s="100" t="str">
        <f>IFERROR(VLOOKUP(C1364,'Product Master'!B:G,2,),"Enter Data in Product Master")</f>
        <v>Enter Data in Product Master</v>
      </c>
      <c r="C1364" s="24"/>
      <c r="D1364" s="46"/>
      <c r="F1364" s="101" t="str">
        <f>IFERROR(VLOOKUP($C1364,'Product Master'!B:G,3,),"-")</f>
        <v>-</v>
      </c>
      <c r="G1364" s="46" t="str">
        <f>IFERROR(VLOOKUP($C1364,'Product Master'!B:G,4,),"-")</f>
        <v>-</v>
      </c>
      <c r="H1364" s="24"/>
      <c r="I1364" s="25" t="str">
        <f>IFERROR(VLOOKUP(D1364,Inward!F:J,5,),"-")</f>
        <v>-</v>
      </c>
      <c r="O1364" s="141" t="str">
        <f>IFERROR(VLOOKUP(Table2[[#This Row],[Lot No]],Inward!F:F,1,FALSE),"Lot Not Matching")</f>
        <v>Lot Not Matching</v>
      </c>
    </row>
    <row r="1365" spans="1:15">
      <c r="A1365" s="99">
        <v>1364</v>
      </c>
      <c r="B1365" s="100" t="str">
        <f>IFERROR(VLOOKUP(C1365,'Product Master'!B:G,2,),"Enter Data in Product Master")</f>
        <v>Enter Data in Product Master</v>
      </c>
      <c r="C1365" s="24"/>
      <c r="D1365" s="46"/>
      <c r="F1365" s="101" t="str">
        <f>IFERROR(VLOOKUP($C1365,'Product Master'!B:G,3,),"-")</f>
        <v>-</v>
      </c>
      <c r="G1365" s="46" t="str">
        <f>IFERROR(VLOOKUP($C1365,'Product Master'!B:G,4,),"-")</f>
        <v>-</v>
      </c>
      <c r="H1365" s="24"/>
      <c r="I1365" s="25" t="str">
        <f>IFERROR(VLOOKUP(D1365,Inward!F:J,5,),"-")</f>
        <v>-</v>
      </c>
      <c r="O1365" s="141" t="str">
        <f>IFERROR(VLOOKUP(Table2[[#This Row],[Lot No]],Inward!F:F,1,FALSE),"Lot Not Matching")</f>
        <v>Lot Not Matching</v>
      </c>
    </row>
    <row r="1366" spans="1:15">
      <c r="A1366" s="99">
        <v>1365</v>
      </c>
      <c r="B1366" s="100" t="str">
        <f>IFERROR(VLOOKUP(C1366,'Product Master'!B:G,2,),"Enter Data in Product Master")</f>
        <v>Enter Data in Product Master</v>
      </c>
      <c r="C1366" s="24"/>
      <c r="D1366" s="46"/>
      <c r="F1366" s="101" t="str">
        <f>IFERROR(VLOOKUP($C1366,'Product Master'!B:G,3,),"-")</f>
        <v>-</v>
      </c>
      <c r="G1366" s="46" t="str">
        <f>IFERROR(VLOOKUP($C1366,'Product Master'!B:G,4,),"-")</f>
        <v>-</v>
      </c>
      <c r="H1366" s="24"/>
      <c r="I1366" s="25" t="str">
        <f>IFERROR(VLOOKUP(D1366,Inward!F:J,5,),"-")</f>
        <v>-</v>
      </c>
      <c r="O1366" s="141" t="str">
        <f>IFERROR(VLOOKUP(Table2[[#This Row],[Lot No]],Inward!F:F,1,FALSE),"Lot Not Matching")</f>
        <v>Lot Not Matching</v>
      </c>
    </row>
    <row r="1367" spans="1:15">
      <c r="A1367" s="99">
        <v>1366</v>
      </c>
      <c r="B1367" s="100" t="str">
        <f>IFERROR(VLOOKUP(C1367,'Product Master'!B:G,2,),"Enter Data in Product Master")</f>
        <v>Enter Data in Product Master</v>
      </c>
      <c r="C1367" s="24"/>
      <c r="D1367" s="46"/>
      <c r="F1367" s="101" t="str">
        <f>IFERROR(VLOOKUP($C1367,'Product Master'!B:G,3,),"-")</f>
        <v>-</v>
      </c>
      <c r="G1367" s="46" t="str">
        <f>IFERROR(VLOOKUP($C1367,'Product Master'!B:G,4,),"-")</f>
        <v>-</v>
      </c>
      <c r="H1367" s="24"/>
      <c r="I1367" s="25" t="str">
        <f>IFERROR(VLOOKUP(D1367,Inward!F:J,5,),"-")</f>
        <v>-</v>
      </c>
      <c r="O1367" s="141" t="str">
        <f>IFERROR(VLOOKUP(Table2[[#This Row],[Lot No]],Inward!F:F,1,FALSE),"Lot Not Matching")</f>
        <v>Lot Not Matching</v>
      </c>
    </row>
    <row r="1368" spans="1:15">
      <c r="A1368" s="99">
        <v>1367</v>
      </c>
      <c r="B1368" s="100" t="str">
        <f>IFERROR(VLOOKUP(C1368,'Product Master'!B:G,2,),"Enter Data in Product Master")</f>
        <v>Enter Data in Product Master</v>
      </c>
      <c r="C1368" s="24"/>
      <c r="D1368" s="46"/>
      <c r="F1368" s="101" t="str">
        <f>IFERROR(VLOOKUP($C1368,'Product Master'!B:G,3,),"-")</f>
        <v>-</v>
      </c>
      <c r="G1368" s="46" t="str">
        <f>IFERROR(VLOOKUP($C1368,'Product Master'!B:G,4,),"-")</f>
        <v>-</v>
      </c>
      <c r="H1368" s="24"/>
      <c r="I1368" s="25" t="str">
        <f>IFERROR(VLOOKUP(D1368,Inward!F:J,5,),"-")</f>
        <v>-</v>
      </c>
      <c r="O1368" s="141" t="str">
        <f>IFERROR(VLOOKUP(Table2[[#This Row],[Lot No]],Inward!F:F,1,FALSE),"Lot Not Matching")</f>
        <v>Lot Not Matching</v>
      </c>
    </row>
    <row r="1369" spans="1:15">
      <c r="A1369" s="99">
        <v>1368</v>
      </c>
      <c r="B1369" s="100" t="str">
        <f>IFERROR(VLOOKUP(C1369,'Product Master'!B:G,2,),"Enter Data in Product Master")</f>
        <v>Enter Data in Product Master</v>
      </c>
      <c r="C1369" s="24"/>
      <c r="D1369" s="46"/>
      <c r="F1369" s="101" t="str">
        <f>IFERROR(VLOOKUP($C1369,'Product Master'!B:G,3,),"-")</f>
        <v>-</v>
      </c>
      <c r="G1369" s="46" t="str">
        <f>IFERROR(VLOOKUP($C1369,'Product Master'!B:G,4,),"-")</f>
        <v>-</v>
      </c>
      <c r="H1369" s="24"/>
      <c r="I1369" s="25" t="str">
        <f>IFERROR(VLOOKUP(D1369,Inward!F:J,5,),"-")</f>
        <v>-</v>
      </c>
      <c r="O1369" s="141" t="str">
        <f>IFERROR(VLOOKUP(Table2[[#This Row],[Lot No]],Inward!F:F,1,FALSE),"Lot Not Matching")</f>
        <v>Lot Not Matching</v>
      </c>
    </row>
    <row r="1370" spans="1:15">
      <c r="A1370" s="99">
        <v>1369</v>
      </c>
      <c r="B1370" s="100" t="str">
        <f>IFERROR(VLOOKUP(C1370,'Product Master'!B:G,2,),"Enter Data in Product Master")</f>
        <v>Enter Data in Product Master</v>
      </c>
      <c r="C1370" s="24"/>
      <c r="D1370" s="46"/>
      <c r="F1370" s="101" t="str">
        <f>IFERROR(VLOOKUP($C1370,'Product Master'!B:G,3,),"-")</f>
        <v>-</v>
      </c>
      <c r="G1370" s="46" t="str">
        <f>IFERROR(VLOOKUP($C1370,'Product Master'!B:G,4,),"-")</f>
        <v>-</v>
      </c>
      <c r="H1370" s="24"/>
      <c r="I1370" s="25" t="str">
        <f>IFERROR(VLOOKUP(D1370,Inward!F:J,5,),"-")</f>
        <v>-</v>
      </c>
      <c r="O1370" s="141" t="str">
        <f>IFERROR(VLOOKUP(Table2[[#This Row],[Lot No]],Inward!F:F,1,FALSE),"Lot Not Matching")</f>
        <v>Lot Not Matching</v>
      </c>
    </row>
    <row r="1371" spans="1:15">
      <c r="A1371" s="99">
        <v>1370</v>
      </c>
      <c r="B1371" s="100" t="str">
        <f>IFERROR(VLOOKUP(C1371,'Product Master'!B:G,2,),"Enter Data in Product Master")</f>
        <v>Enter Data in Product Master</v>
      </c>
      <c r="C1371" s="24"/>
      <c r="D1371" s="46"/>
      <c r="F1371" s="101" t="str">
        <f>IFERROR(VLOOKUP($C1371,'Product Master'!B:G,3,),"-")</f>
        <v>-</v>
      </c>
      <c r="G1371" s="46" t="str">
        <f>IFERROR(VLOOKUP($C1371,'Product Master'!B:G,4,),"-")</f>
        <v>-</v>
      </c>
      <c r="H1371" s="24"/>
      <c r="I1371" s="25" t="str">
        <f>IFERROR(VLOOKUP(D1371,Inward!F:J,5,),"-")</f>
        <v>-</v>
      </c>
      <c r="O1371" s="141" t="str">
        <f>IFERROR(VLOOKUP(Table2[[#This Row],[Lot No]],Inward!F:F,1,FALSE),"Lot Not Matching")</f>
        <v>Lot Not Matching</v>
      </c>
    </row>
    <row r="1372" spans="1:15">
      <c r="A1372" s="99">
        <v>1371</v>
      </c>
      <c r="B1372" s="100" t="str">
        <f>IFERROR(VLOOKUP(C1372,'Product Master'!B:G,2,),"Enter Data in Product Master")</f>
        <v>Enter Data in Product Master</v>
      </c>
      <c r="C1372" s="24"/>
      <c r="D1372" s="46"/>
      <c r="F1372" s="101" t="str">
        <f>IFERROR(VLOOKUP($C1372,'Product Master'!B:G,3,),"-")</f>
        <v>-</v>
      </c>
      <c r="G1372" s="46" t="str">
        <f>IFERROR(VLOOKUP($C1372,'Product Master'!B:G,4,),"-")</f>
        <v>-</v>
      </c>
      <c r="H1372" s="24"/>
      <c r="I1372" s="25" t="str">
        <f>IFERROR(VLOOKUP(D1372,Inward!F:J,5,),"-")</f>
        <v>-</v>
      </c>
      <c r="O1372" s="141" t="str">
        <f>IFERROR(VLOOKUP(Table2[[#This Row],[Lot No]],Inward!F:F,1,FALSE),"Lot Not Matching")</f>
        <v>Lot Not Matching</v>
      </c>
    </row>
    <row r="1373" spans="1:15">
      <c r="A1373" s="99">
        <v>1372</v>
      </c>
      <c r="B1373" s="100" t="str">
        <f>IFERROR(VLOOKUP(C1373,'Product Master'!B:G,2,),"Enter Data in Product Master")</f>
        <v>Enter Data in Product Master</v>
      </c>
      <c r="C1373" s="24"/>
      <c r="D1373" s="46"/>
      <c r="F1373" s="101" t="str">
        <f>IFERROR(VLOOKUP($C1373,'Product Master'!B:G,3,),"-")</f>
        <v>-</v>
      </c>
      <c r="G1373" s="46" t="str">
        <f>IFERROR(VLOOKUP($C1373,'Product Master'!B:G,4,),"-")</f>
        <v>-</v>
      </c>
      <c r="H1373" s="24"/>
      <c r="I1373" s="25" t="str">
        <f>IFERROR(VLOOKUP(D1373,Inward!F:J,5,),"-")</f>
        <v>-</v>
      </c>
      <c r="O1373" s="141" t="str">
        <f>IFERROR(VLOOKUP(Table2[[#This Row],[Lot No]],Inward!F:F,1,FALSE),"Lot Not Matching")</f>
        <v>Lot Not Matching</v>
      </c>
    </row>
    <row r="1374" spans="1:15">
      <c r="A1374" s="99">
        <v>1373</v>
      </c>
      <c r="B1374" s="100" t="str">
        <f>IFERROR(VLOOKUP(C1374,'Product Master'!B:G,2,),"Enter Data in Product Master")</f>
        <v>Enter Data in Product Master</v>
      </c>
      <c r="C1374" s="24"/>
      <c r="D1374" s="46"/>
      <c r="F1374" s="101" t="str">
        <f>IFERROR(VLOOKUP($C1374,'Product Master'!B:G,3,),"-")</f>
        <v>-</v>
      </c>
      <c r="G1374" s="46" t="str">
        <f>IFERROR(VLOOKUP($C1374,'Product Master'!B:G,4,),"-")</f>
        <v>-</v>
      </c>
      <c r="H1374" s="24"/>
      <c r="I1374" s="25" t="str">
        <f>IFERROR(VLOOKUP(D1374,Inward!F:J,5,),"-")</f>
        <v>-</v>
      </c>
      <c r="O1374" s="141" t="str">
        <f>IFERROR(VLOOKUP(Table2[[#This Row],[Lot No]],Inward!F:F,1,FALSE),"Lot Not Matching")</f>
        <v>Lot Not Matching</v>
      </c>
    </row>
    <row r="1375" spans="1:15">
      <c r="A1375" s="99">
        <v>1374</v>
      </c>
      <c r="B1375" s="100" t="str">
        <f>IFERROR(VLOOKUP(C1375,'Product Master'!B:G,2,),"Enter Data in Product Master")</f>
        <v>Enter Data in Product Master</v>
      </c>
      <c r="C1375" s="24"/>
      <c r="D1375" s="46"/>
      <c r="F1375" s="101" t="str">
        <f>IFERROR(VLOOKUP($C1375,'Product Master'!B:G,3,),"-")</f>
        <v>-</v>
      </c>
      <c r="G1375" s="46" t="str">
        <f>IFERROR(VLOOKUP($C1375,'Product Master'!B:G,4,),"-")</f>
        <v>-</v>
      </c>
      <c r="H1375" s="24"/>
      <c r="I1375" s="25" t="str">
        <f>IFERROR(VLOOKUP(D1375,Inward!F:J,5,),"-")</f>
        <v>-</v>
      </c>
      <c r="O1375" s="141" t="str">
        <f>IFERROR(VLOOKUP(Table2[[#This Row],[Lot No]],Inward!F:F,1,FALSE),"Lot Not Matching")</f>
        <v>Lot Not Matching</v>
      </c>
    </row>
    <row r="1376" spans="1:15">
      <c r="A1376" s="99">
        <v>1375</v>
      </c>
      <c r="B1376" s="100" t="str">
        <f>IFERROR(VLOOKUP(C1376,'Product Master'!B:G,2,),"Enter Data in Product Master")</f>
        <v>Enter Data in Product Master</v>
      </c>
      <c r="C1376" s="24"/>
      <c r="D1376" s="46"/>
      <c r="F1376" s="101" t="str">
        <f>IFERROR(VLOOKUP($C1376,'Product Master'!B:G,3,),"-")</f>
        <v>-</v>
      </c>
      <c r="G1376" s="46" t="str">
        <f>IFERROR(VLOOKUP($C1376,'Product Master'!B:G,4,),"-")</f>
        <v>-</v>
      </c>
      <c r="H1376" s="24"/>
      <c r="I1376" s="25" t="str">
        <f>IFERROR(VLOOKUP(D1376,Inward!F:J,5,),"-")</f>
        <v>-</v>
      </c>
      <c r="O1376" s="141" t="str">
        <f>IFERROR(VLOOKUP(Table2[[#This Row],[Lot No]],Inward!F:F,1,FALSE),"Lot Not Matching")</f>
        <v>Lot Not Matching</v>
      </c>
    </row>
    <row r="1377" spans="1:15">
      <c r="A1377" s="99">
        <v>1376</v>
      </c>
      <c r="B1377" s="100" t="str">
        <f>IFERROR(VLOOKUP(C1377,'Product Master'!B:G,2,),"Enter Data in Product Master")</f>
        <v>Enter Data in Product Master</v>
      </c>
      <c r="C1377" s="24"/>
      <c r="D1377" s="46"/>
      <c r="F1377" s="101" t="str">
        <f>IFERROR(VLOOKUP($C1377,'Product Master'!B:G,3,),"-")</f>
        <v>-</v>
      </c>
      <c r="G1377" s="46" t="str">
        <f>IFERROR(VLOOKUP($C1377,'Product Master'!B:G,4,),"-")</f>
        <v>-</v>
      </c>
      <c r="H1377" s="24"/>
      <c r="I1377" s="25" t="str">
        <f>IFERROR(VLOOKUP(D1377,Inward!F:J,5,),"-")</f>
        <v>-</v>
      </c>
      <c r="O1377" s="141" t="str">
        <f>IFERROR(VLOOKUP(Table2[[#This Row],[Lot No]],Inward!F:F,1,FALSE),"Lot Not Matching")</f>
        <v>Lot Not Matching</v>
      </c>
    </row>
    <row r="1378" spans="1:15">
      <c r="A1378" s="99">
        <v>1377</v>
      </c>
      <c r="B1378" s="100" t="str">
        <f>IFERROR(VLOOKUP(C1378,'Product Master'!B:G,2,),"Enter Data in Product Master")</f>
        <v>Enter Data in Product Master</v>
      </c>
      <c r="C1378" s="24"/>
      <c r="D1378" s="46"/>
      <c r="F1378" s="101" t="str">
        <f>IFERROR(VLOOKUP($C1378,'Product Master'!B:G,3,),"-")</f>
        <v>-</v>
      </c>
      <c r="G1378" s="46" t="str">
        <f>IFERROR(VLOOKUP($C1378,'Product Master'!B:G,4,),"-")</f>
        <v>-</v>
      </c>
      <c r="H1378" s="24"/>
      <c r="I1378" s="25" t="str">
        <f>IFERROR(VLOOKUP(D1378,Inward!F:J,5,),"-")</f>
        <v>-</v>
      </c>
      <c r="O1378" s="141" t="str">
        <f>IFERROR(VLOOKUP(Table2[[#This Row],[Lot No]],Inward!F:F,1,FALSE),"Lot Not Matching")</f>
        <v>Lot Not Matching</v>
      </c>
    </row>
    <row r="1379" spans="1:15">
      <c r="A1379" s="99">
        <v>1378</v>
      </c>
      <c r="B1379" s="100" t="str">
        <f>IFERROR(VLOOKUP(C1379,'Product Master'!B:G,2,),"Enter Data in Product Master")</f>
        <v>Enter Data in Product Master</v>
      </c>
      <c r="C1379" s="24"/>
      <c r="D1379" s="46"/>
      <c r="F1379" s="101" t="str">
        <f>IFERROR(VLOOKUP($C1379,'Product Master'!B:G,3,),"-")</f>
        <v>-</v>
      </c>
      <c r="G1379" s="46" t="str">
        <f>IFERROR(VLOOKUP($C1379,'Product Master'!B:G,4,),"-")</f>
        <v>-</v>
      </c>
      <c r="H1379" s="24"/>
      <c r="I1379" s="25" t="str">
        <f>IFERROR(VLOOKUP(D1379,Inward!F:J,5,),"-")</f>
        <v>-</v>
      </c>
      <c r="O1379" s="141" t="str">
        <f>IFERROR(VLOOKUP(Table2[[#This Row],[Lot No]],Inward!F:F,1,FALSE),"Lot Not Matching")</f>
        <v>Lot Not Matching</v>
      </c>
    </row>
    <row r="1380" spans="1:15">
      <c r="A1380" s="99">
        <v>1379</v>
      </c>
      <c r="B1380" s="100" t="str">
        <f>IFERROR(VLOOKUP(C1380,'Product Master'!B:G,2,),"Enter Data in Product Master")</f>
        <v>Enter Data in Product Master</v>
      </c>
      <c r="C1380" s="24"/>
      <c r="D1380" s="46"/>
      <c r="F1380" s="101" t="str">
        <f>IFERROR(VLOOKUP($C1380,'Product Master'!B:G,3,),"-")</f>
        <v>-</v>
      </c>
      <c r="G1380" s="46" t="str">
        <f>IFERROR(VLOOKUP($C1380,'Product Master'!B:G,4,),"-")</f>
        <v>-</v>
      </c>
      <c r="H1380" s="24"/>
      <c r="I1380" s="25" t="str">
        <f>IFERROR(VLOOKUP(D1380,Inward!F:J,5,),"-")</f>
        <v>-</v>
      </c>
      <c r="O1380" s="141" t="str">
        <f>IFERROR(VLOOKUP(Table2[[#This Row],[Lot No]],Inward!F:F,1,FALSE),"Lot Not Matching")</f>
        <v>Lot Not Matching</v>
      </c>
    </row>
    <row r="1381" spans="1:15">
      <c r="A1381" s="99">
        <v>1380</v>
      </c>
      <c r="B1381" s="100" t="str">
        <f>IFERROR(VLOOKUP(C1381,'Product Master'!B:G,2,),"Enter Data in Product Master")</f>
        <v>Enter Data in Product Master</v>
      </c>
      <c r="C1381" s="24"/>
      <c r="D1381" s="46"/>
      <c r="F1381" s="101" t="str">
        <f>IFERROR(VLOOKUP($C1381,'Product Master'!B:G,3,),"-")</f>
        <v>-</v>
      </c>
      <c r="G1381" s="46" t="str">
        <f>IFERROR(VLOOKUP($C1381,'Product Master'!B:G,4,),"-")</f>
        <v>-</v>
      </c>
      <c r="H1381" s="24"/>
      <c r="I1381" s="25" t="str">
        <f>IFERROR(VLOOKUP(D1381,Inward!F:J,5,),"-")</f>
        <v>-</v>
      </c>
      <c r="O1381" s="141" t="str">
        <f>IFERROR(VLOOKUP(Table2[[#This Row],[Lot No]],Inward!F:F,1,FALSE),"Lot Not Matching")</f>
        <v>Lot Not Matching</v>
      </c>
    </row>
    <row r="1382" spans="1:15">
      <c r="A1382" s="99">
        <v>1381</v>
      </c>
      <c r="B1382" s="100" t="str">
        <f>IFERROR(VLOOKUP(C1382,'Product Master'!B:G,2,),"Enter Data in Product Master")</f>
        <v>Enter Data in Product Master</v>
      </c>
      <c r="C1382" s="24"/>
      <c r="D1382" s="46"/>
      <c r="F1382" s="101" t="str">
        <f>IFERROR(VLOOKUP($C1382,'Product Master'!B:G,3,),"-")</f>
        <v>-</v>
      </c>
      <c r="G1382" s="46" t="str">
        <f>IFERROR(VLOOKUP($C1382,'Product Master'!B:G,4,),"-")</f>
        <v>-</v>
      </c>
      <c r="H1382" s="24"/>
      <c r="I1382" s="25" t="str">
        <f>IFERROR(VLOOKUP(D1382,Inward!F:J,5,),"-")</f>
        <v>-</v>
      </c>
      <c r="O1382" s="141" t="str">
        <f>IFERROR(VLOOKUP(Table2[[#This Row],[Lot No]],Inward!F:F,1,FALSE),"Lot Not Matching")</f>
        <v>Lot Not Matching</v>
      </c>
    </row>
    <row r="1383" spans="1:15">
      <c r="A1383" s="99">
        <v>1382</v>
      </c>
      <c r="B1383" s="100" t="str">
        <f>IFERROR(VLOOKUP(C1383,'Product Master'!B:G,2,),"Enter Data in Product Master")</f>
        <v>Enter Data in Product Master</v>
      </c>
      <c r="C1383" s="24"/>
      <c r="D1383" s="46"/>
      <c r="F1383" s="101" t="str">
        <f>IFERROR(VLOOKUP($C1383,'Product Master'!B:G,3,),"-")</f>
        <v>-</v>
      </c>
      <c r="G1383" s="46" t="str">
        <f>IFERROR(VLOOKUP($C1383,'Product Master'!B:G,4,),"-")</f>
        <v>-</v>
      </c>
      <c r="H1383" s="24"/>
      <c r="I1383" s="25" t="str">
        <f>IFERROR(VLOOKUP(D1383,Inward!F:J,5,),"-")</f>
        <v>-</v>
      </c>
      <c r="O1383" s="141" t="str">
        <f>IFERROR(VLOOKUP(Table2[[#This Row],[Lot No]],Inward!F:F,1,FALSE),"Lot Not Matching")</f>
        <v>Lot Not Matching</v>
      </c>
    </row>
    <row r="1384" spans="1:15">
      <c r="A1384" s="99">
        <v>1383</v>
      </c>
      <c r="B1384" s="100" t="str">
        <f>IFERROR(VLOOKUP(C1384,'Product Master'!B:G,2,),"Enter Data in Product Master")</f>
        <v>Enter Data in Product Master</v>
      </c>
      <c r="C1384" s="24"/>
      <c r="D1384" s="46"/>
      <c r="F1384" s="101" t="str">
        <f>IFERROR(VLOOKUP($C1384,'Product Master'!B:G,3,),"-")</f>
        <v>-</v>
      </c>
      <c r="G1384" s="46" t="str">
        <f>IFERROR(VLOOKUP($C1384,'Product Master'!B:G,4,),"-")</f>
        <v>-</v>
      </c>
      <c r="H1384" s="24"/>
      <c r="I1384" s="25" t="str">
        <f>IFERROR(VLOOKUP(D1384,Inward!F:J,5,),"-")</f>
        <v>-</v>
      </c>
      <c r="O1384" s="141" t="str">
        <f>IFERROR(VLOOKUP(Table2[[#This Row],[Lot No]],Inward!F:F,1,FALSE),"Lot Not Matching")</f>
        <v>Lot Not Matching</v>
      </c>
    </row>
    <row r="1385" spans="1:15">
      <c r="A1385" s="99">
        <v>1384</v>
      </c>
      <c r="B1385" s="100" t="str">
        <f>IFERROR(VLOOKUP(C1385,'Product Master'!B:G,2,),"Enter Data in Product Master")</f>
        <v>Enter Data in Product Master</v>
      </c>
      <c r="C1385" s="24"/>
      <c r="D1385" s="46"/>
      <c r="F1385" s="101" t="str">
        <f>IFERROR(VLOOKUP($C1385,'Product Master'!B:G,3,),"-")</f>
        <v>-</v>
      </c>
      <c r="G1385" s="46" t="str">
        <f>IFERROR(VLOOKUP($C1385,'Product Master'!B:G,4,),"-")</f>
        <v>-</v>
      </c>
      <c r="H1385" s="24"/>
      <c r="I1385" s="25" t="str">
        <f>IFERROR(VLOOKUP(D1385,Inward!F:J,5,),"-")</f>
        <v>-</v>
      </c>
      <c r="O1385" s="141" t="str">
        <f>IFERROR(VLOOKUP(Table2[[#This Row],[Lot No]],Inward!F:F,1,FALSE),"Lot Not Matching")</f>
        <v>Lot Not Matching</v>
      </c>
    </row>
    <row r="1386" spans="1:15">
      <c r="A1386" s="99">
        <v>1385</v>
      </c>
      <c r="B1386" s="100" t="str">
        <f>IFERROR(VLOOKUP(C1386,'Product Master'!B:G,2,),"Enter Data in Product Master")</f>
        <v>Enter Data in Product Master</v>
      </c>
      <c r="C1386" s="24"/>
      <c r="D1386" s="46"/>
      <c r="F1386" s="101" t="str">
        <f>IFERROR(VLOOKUP($C1386,'Product Master'!B:G,3,),"-")</f>
        <v>-</v>
      </c>
      <c r="G1386" s="46" t="str">
        <f>IFERROR(VLOOKUP($C1386,'Product Master'!B:G,4,),"-")</f>
        <v>-</v>
      </c>
      <c r="H1386" s="24"/>
      <c r="I1386" s="25" t="str">
        <f>IFERROR(VLOOKUP(D1386,Inward!F:J,5,),"-")</f>
        <v>-</v>
      </c>
      <c r="O1386" s="141" t="str">
        <f>IFERROR(VLOOKUP(Table2[[#This Row],[Lot No]],Inward!F:F,1,FALSE),"Lot Not Matching")</f>
        <v>Lot Not Matching</v>
      </c>
    </row>
    <row r="1387" spans="1:15">
      <c r="A1387" s="99">
        <v>1386</v>
      </c>
      <c r="B1387" s="100" t="str">
        <f>IFERROR(VLOOKUP(C1387,'Product Master'!B:G,2,),"Enter Data in Product Master")</f>
        <v>Enter Data in Product Master</v>
      </c>
      <c r="C1387" s="24"/>
      <c r="D1387" s="46"/>
      <c r="F1387" s="101" t="str">
        <f>IFERROR(VLOOKUP($C1387,'Product Master'!B:G,3,),"-")</f>
        <v>-</v>
      </c>
      <c r="G1387" s="46" t="str">
        <f>IFERROR(VLOOKUP($C1387,'Product Master'!B:G,4,),"-")</f>
        <v>-</v>
      </c>
      <c r="H1387" s="24"/>
      <c r="I1387" s="25" t="str">
        <f>IFERROR(VLOOKUP(D1387,Inward!F:J,5,),"-")</f>
        <v>-</v>
      </c>
      <c r="O1387" s="141" t="str">
        <f>IFERROR(VLOOKUP(Table2[[#This Row],[Lot No]],Inward!F:F,1,FALSE),"Lot Not Matching")</f>
        <v>Lot Not Matching</v>
      </c>
    </row>
    <row r="1388" spans="1:15">
      <c r="A1388" s="99">
        <v>1387</v>
      </c>
      <c r="B1388" s="100" t="str">
        <f>IFERROR(VLOOKUP(C1388,'Product Master'!B:G,2,),"Enter Data in Product Master")</f>
        <v>Enter Data in Product Master</v>
      </c>
      <c r="C1388" s="24"/>
      <c r="D1388" s="46"/>
      <c r="F1388" s="101" t="str">
        <f>IFERROR(VLOOKUP($C1388,'Product Master'!B:G,3,),"-")</f>
        <v>-</v>
      </c>
      <c r="G1388" s="46" t="str">
        <f>IFERROR(VLOOKUP($C1388,'Product Master'!B:G,4,),"-")</f>
        <v>-</v>
      </c>
      <c r="H1388" s="24"/>
      <c r="I1388" s="25" t="str">
        <f>IFERROR(VLOOKUP(D1388,Inward!F:J,5,),"-")</f>
        <v>-</v>
      </c>
      <c r="O1388" s="141" t="str">
        <f>IFERROR(VLOOKUP(Table2[[#This Row],[Lot No]],Inward!F:F,1,FALSE),"Lot Not Matching")</f>
        <v>Lot Not Matching</v>
      </c>
    </row>
    <row r="1389" spans="1:15">
      <c r="A1389" s="99">
        <v>1388</v>
      </c>
      <c r="B1389" s="100" t="str">
        <f>IFERROR(VLOOKUP(C1389,'Product Master'!B:G,2,),"Enter Data in Product Master")</f>
        <v>Enter Data in Product Master</v>
      </c>
      <c r="C1389" s="24"/>
      <c r="D1389" s="46"/>
      <c r="F1389" s="101" t="str">
        <f>IFERROR(VLOOKUP($C1389,'Product Master'!B:G,3,),"-")</f>
        <v>-</v>
      </c>
      <c r="G1389" s="46" t="str">
        <f>IFERROR(VLOOKUP($C1389,'Product Master'!B:G,4,),"-")</f>
        <v>-</v>
      </c>
      <c r="H1389" s="24"/>
      <c r="I1389" s="25" t="str">
        <f>IFERROR(VLOOKUP(D1389,Inward!F:J,5,),"-")</f>
        <v>-</v>
      </c>
      <c r="O1389" s="141" t="str">
        <f>IFERROR(VLOOKUP(Table2[[#This Row],[Lot No]],Inward!F:F,1,FALSE),"Lot Not Matching")</f>
        <v>Lot Not Matching</v>
      </c>
    </row>
    <row r="1390" spans="1:15">
      <c r="A1390" s="99">
        <v>1389</v>
      </c>
      <c r="B1390" s="100" t="str">
        <f>IFERROR(VLOOKUP(C1390,'Product Master'!B:G,2,),"Enter Data in Product Master")</f>
        <v>Enter Data in Product Master</v>
      </c>
      <c r="C1390" s="24"/>
      <c r="D1390" s="46"/>
      <c r="F1390" s="101" t="str">
        <f>IFERROR(VLOOKUP($C1390,'Product Master'!B:G,3,),"-")</f>
        <v>-</v>
      </c>
      <c r="G1390" s="46" t="str">
        <f>IFERROR(VLOOKUP($C1390,'Product Master'!B:G,4,),"-")</f>
        <v>-</v>
      </c>
      <c r="H1390" s="24"/>
      <c r="I1390" s="25" t="str">
        <f>IFERROR(VLOOKUP(D1390,Inward!F:J,5,),"-")</f>
        <v>-</v>
      </c>
      <c r="O1390" s="141" t="str">
        <f>IFERROR(VLOOKUP(Table2[[#This Row],[Lot No]],Inward!F:F,1,FALSE),"Lot Not Matching")</f>
        <v>Lot Not Matching</v>
      </c>
    </row>
    <row r="1391" spans="1:15">
      <c r="A1391" s="99">
        <v>1390</v>
      </c>
      <c r="B1391" s="100" t="str">
        <f>IFERROR(VLOOKUP(C1391,'Product Master'!B:G,2,),"Enter Data in Product Master")</f>
        <v>Enter Data in Product Master</v>
      </c>
      <c r="C1391" s="24"/>
      <c r="D1391" s="46"/>
      <c r="F1391" s="101" t="str">
        <f>IFERROR(VLOOKUP($C1391,'Product Master'!B:G,3,),"-")</f>
        <v>-</v>
      </c>
      <c r="G1391" s="46" t="str">
        <f>IFERROR(VLOOKUP($C1391,'Product Master'!B:G,4,),"-")</f>
        <v>-</v>
      </c>
      <c r="H1391" s="24"/>
      <c r="I1391" s="25" t="str">
        <f>IFERROR(VLOOKUP(D1391,Inward!F:J,5,),"-")</f>
        <v>-</v>
      </c>
      <c r="O1391" s="141" t="str">
        <f>IFERROR(VLOOKUP(Table2[[#This Row],[Lot No]],Inward!F:F,1,FALSE),"Lot Not Matching")</f>
        <v>Lot Not Matching</v>
      </c>
    </row>
    <row r="1392" spans="1:15">
      <c r="A1392" s="99">
        <v>1391</v>
      </c>
      <c r="B1392" s="100" t="str">
        <f>IFERROR(VLOOKUP(C1392,'Product Master'!B:G,2,),"Enter Data in Product Master")</f>
        <v>Enter Data in Product Master</v>
      </c>
      <c r="C1392" s="24"/>
      <c r="D1392" s="46"/>
      <c r="F1392" s="101" t="str">
        <f>IFERROR(VLOOKUP($C1392,'Product Master'!B:G,3,),"-")</f>
        <v>-</v>
      </c>
      <c r="G1392" s="46" t="str">
        <f>IFERROR(VLOOKUP($C1392,'Product Master'!B:G,4,),"-")</f>
        <v>-</v>
      </c>
      <c r="H1392" s="24"/>
      <c r="I1392" s="25" t="str">
        <f>IFERROR(VLOOKUP(D1392,Inward!F:J,5,),"-")</f>
        <v>-</v>
      </c>
      <c r="O1392" s="141" t="str">
        <f>IFERROR(VLOOKUP(Table2[[#This Row],[Lot No]],Inward!F:F,1,FALSE),"Lot Not Matching")</f>
        <v>Lot Not Matching</v>
      </c>
    </row>
    <row r="1393" spans="1:15">
      <c r="A1393" s="99">
        <v>1392</v>
      </c>
      <c r="B1393" s="100" t="str">
        <f>IFERROR(VLOOKUP(C1393,'Product Master'!B:G,2,),"Enter Data in Product Master")</f>
        <v>Enter Data in Product Master</v>
      </c>
      <c r="C1393" s="24"/>
      <c r="D1393" s="46"/>
      <c r="F1393" s="101" t="str">
        <f>IFERROR(VLOOKUP($C1393,'Product Master'!B:G,3,),"-")</f>
        <v>-</v>
      </c>
      <c r="G1393" s="46" t="str">
        <f>IFERROR(VLOOKUP($C1393,'Product Master'!B:G,4,),"-")</f>
        <v>-</v>
      </c>
      <c r="H1393" s="24"/>
      <c r="I1393" s="25" t="str">
        <f>IFERROR(VLOOKUP(D1393,Inward!F:J,5,),"-")</f>
        <v>-</v>
      </c>
      <c r="O1393" s="141" t="str">
        <f>IFERROR(VLOOKUP(Table2[[#This Row],[Lot No]],Inward!F:F,1,FALSE),"Lot Not Matching")</f>
        <v>Lot Not Matching</v>
      </c>
    </row>
    <row r="1394" spans="1:15">
      <c r="A1394" s="99">
        <v>1393</v>
      </c>
      <c r="B1394" s="100" t="str">
        <f>IFERROR(VLOOKUP(C1394,'Product Master'!B:G,2,),"Enter Data in Product Master")</f>
        <v>Enter Data in Product Master</v>
      </c>
      <c r="C1394" s="24"/>
      <c r="D1394" s="46"/>
      <c r="F1394" s="101" t="str">
        <f>IFERROR(VLOOKUP($C1394,'Product Master'!B:G,3,),"-")</f>
        <v>-</v>
      </c>
      <c r="G1394" s="46" t="str">
        <f>IFERROR(VLOOKUP($C1394,'Product Master'!B:G,4,),"-")</f>
        <v>-</v>
      </c>
      <c r="H1394" s="24"/>
      <c r="I1394" s="25" t="str">
        <f>IFERROR(VLOOKUP(D1394,Inward!F:J,5,),"-")</f>
        <v>-</v>
      </c>
      <c r="O1394" s="141" t="str">
        <f>IFERROR(VLOOKUP(Table2[[#This Row],[Lot No]],Inward!F:F,1,FALSE),"Lot Not Matching")</f>
        <v>Lot Not Matching</v>
      </c>
    </row>
    <row r="1395" spans="1:15">
      <c r="A1395" s="99">
        <v>1394</v>
      </c>
      <c r="B1395" s="100" t="str">
        <f>IFERROR(VLOOKUP(C1395,'Product Master'!B:G,2,),"Enter Data in Product Master")</f>
        <v>Enter Data in Product Master</v>
      </c>
      <c r="C1395" s="24"/>
      <c r="D1395" s="46"/>
      <c r="F1395" s="101" t="str">
        <f>IFERROR(VLOOKUP($C1395,'Product Master'!B:G,3,),"-")</f>
        <v>-</v>
      </c>
      <c r="G1395" s="46" t="str">
        <f>IFERROR(VLOOKUP($C1395,'Product Master'!B:G,4,),"-")</f>
        <v>-</v>
      </c>
      <c r="H1395" s="24"/>
      <c r="I1395" s="25" t="str">
        <f>IFERROR(VLOOKUP(D1395,Inward!F:J,5,),"-")</f>
        <v>-</v>
      </c>
      <c r="O1395" s="141" t="str">
        <f>IFERROR(VLOOKUP(Table2[[#This Row],[Lot No]],Inward!F:F,1,FALSE),"Lot Not Matching")</f>
        <v>Lot Not Matching</v>
      </c>
    </row>
    <row r="1396" spans="1:15">
      <c r="A1396" s="99">
        <v>1395</v>
      </c>
      <c r="B1396" s="100" t="str">
        <f>IFERROR(VLOOKUP(C1396,'Product Master'!B:G,2,),"Enter Data in Product Master")</f>
        <v>Enter Data in Product Master</v>
      </c>
      <c r="C1396" s="24"/>
      <c r="D1396" s="46"/>
      <c r="F1396" s="101" t="str">
        <f>IFERROR(VLOOKUP($C1396,'Product Master'!B:G,3,),"-")</f>
        <v>-</v>
      </c>
      <c r="G1396" s="46" t="str">
        <f>IFERROR(VLOOKUP($C1396,'Product Master'!B:G,4,),"-")</f>
        <v>-</v>
      </c>
      <c r="H1396" s="24"/>
      <c r="I1396" s="25" t="str">
        <f>IFERROR(VLOOKUP(D1396,Inward!F:J,5,),"-")</f>
        <v>-</v>
      </c>
      <c r="O1396" s="141" t="str">
        <f>IFERROR(VLOOKUP(Table2[[#This Row],[Lot No]],Inward!F:F,1,FALSE),"Lot Not Matching")</f>
        <v>Lot Not Matching</v>
      </c>
    </row>
    <row r="1397" spans="1:15">
      <c r="A1397" s="99">
        <v>1396</v>
      </c>
      <c r="B1397" s="100" t="str">
        <f>IFERROR(VLOOKUP(C1397,'Product Master'!B:G,2,),"Enter Data in Product Master")</f>
        <v>Enter Data in Product Master</v>
      </c>
      <c r="C1397" s="24"/>
      <c r="D1397" s="46"/>
      <c r="F1397" s="101" t="str">
        <f>IFERROR(VLOOKUP($C1397,'Product Master'!B:G,3,),"-")</f>
        <v>-</v>
      </c>
      <c r="G1397" s="46" t="str">
        <f>IFERROR(VLOOKUP($C1397,'Product Master'!B:G,4,),"-")</f>
        <v>-</v>
      </c>
      <c r="H1397" s="24"/>
      <c r="I1397" s="25" t="str">
        <f>IFERROR(VLOOKUP(D1397,Inward!F:J,5,),"-")</f>
        <v>-</v>
      </c>
      <c r="O1397" s="141" t="str">
        <f>IFERROR(VLOOKUP(Table2[[#This Row],[Lot No]],Inward!F:F,1,FALSE),"Lot Not Matching")</f>
        <v>Lot Not Matching</v>
      </c>
    </row>
    <row r="1398" spans="1:15">
      <c r="A1398" s="99">
        <v>1397</v>
      </c>
      <c r="B1398" s="100" t="str">
        <f>IFERROR(VLOOKUP(C1398,'Product Master'!B:G,2,),"Enter Data in Product Master")</f>
        <v>Enter Data in Product Master</v>
      </c>
      <c r="C1398" s="24"/>
      <c r="D1398" s="46"/>
      <c r="F1398" s="101" t="str">
        <f>IFERROR(VLOOKUP($C1398,'Product Master'!B:G,3,),"-")</f>
        <v>-</v>
      </c>
      <c r="G1398" s="46" t="str">
        <f>IFERROR(VLOOKUP($C1398,'Product Master'!B:G,4,),"-")</f>
        <v>-</v>
      </c>
      <c r="H1398" s="24"/>
      <c r="I1398" s="25" t="str">
        <f>IFERROR(VLOOKUP(D1398,Inward!F:J,5,),"-")</f>
        <v>-</v>
      </c>
      <c r="O1398" s="141" t="str">
        <f>IFERROR(VLOOKUP(Table2[[#This Row],[Lot No]],Inward!F:F,1,FALSE),"Lot Not Matching")</f>
        <v>Lot Not Matching</v>
      </c>
    </row>
    <row r="1399" spans="1:15">
      <c r="A1399" s="99">
        <v>1398</v>
      </c>
      <c r="B1399" s="100" t="str">
        <f>IFERROR(VLOOKUP(C1399,'Product Master'!B:G,2,),"Enter Data in Product Master")</f>
        <v>Enter Data in Product Master</v>
      </c>
      <c r="C1399" s="24"/>
      <c r="D1399" s="46"/>
      <c r="F1399" s="101" t="str">
        <f>IFERROR(VLOOKUP($C1399,'Product Master'!B:G,3,),"-")</f>
        <v>-</v>
      </c>
      <c r="G1399" s="46" t="str">
        <f>IFERROR(VLOOKUP($C1399,'Product Master'!B:G,4,),"-")</f>
        <v>-</v>
      </c>
      <c r="H1399" s="24"/>
      <c r="I1399" s="25" t="str">
        <f>IFERROR(VLOOKUP(D1399,Inward!F:J,5,),"-")</f>
        <v>-</v>
      </c>
      <c r="O1399" s="141" t="str">
        <f>IFERROR(VLOOKUP(Table2[[#This Row],[Lot No]],Inward!F:F,1,FALSE),"Lot Not Matching")</f>
        <v>Lot Not Matching</v>
      </c>
    </row>
    <row r="1400" spans="1:15">
      <c r="A1400" s="99">
        <v>1399</v>
      </c>
      <c r="B1400" s="100" t="str">
        <f>IFERROR(VLOOKUP(C1400,'Product Master'!B:G,2,),"Enter Data in Product Master")</f>
        <v>Enter Data in Product Master</v>
      </c>
      <c r="C1400" s="24"/>
      <c r="D1400" s="46"/>
      <c r="F1400" s="101" t="str">
        <f>IFERROR(VLOOKUP($C1400,'Product Master'!B:G,3,),"-")</f>
        <v>-</v>
      </c>
      <c r="G1400" s="46" t="str">
        <f>IFERROR(VLOOKUP($C1400,'Product Master'!B:G,4,),"-")</f>
        <v>-</v>
      </c>
      <c r="H1400" s="24"/>
      <c r="I1400" s="25" t="str">
        <f>IFERROR(VLOOKUP(D1400,Inward!F:J,5,),"-")</f>
        <v>-</v>
      </c>
      <c r="O1400" s="141" t="str">
        <f>IFERROR(VLOOKUP(Table2[[#This Row],[Lot No]],Inward!F:F,1,FALSE),"Lot Not Matching")</f>
        <v>Lot Not Matching</v>
      </c>
    </row>
    <row r="1401" spans="1:15">
      <c r="A1401" s="99">
        <v>1400</v>
      </c>
      <c r="B1401" s="100" t="str">
        <f>IFERROR(VLOOKUP(C1401,'Product Master'!B:G,2,),"Enter Data in Product Master")</f>
        <v>Enter Data in Product Master</v>
      </c>
      <c r="C1401" s="24"/>
      <c r="D1401" s="46"/>
      <c r="F1401" s="101" t="str">
        <f>IFERROR(VLOOKUP($C1401,'Product Master'!B:G,3,),"-")</f>
        <v>-</v>
      </c>
      <c r="G1401" s="46" t="str">
        <f>IFERROR(VLOOKUP($C1401,'Product Master'!B:G,4,),"-")</f>
        <v>-</v>
      </c>
      <c r="H1401" s="24"/>
      <c r="I1401" s="25" t="str">
        <f>IFERROR(VLOOKUP(D1401,Inward!F:J,5,),"-")</f>
        <v>-</v>
      </c>
      <c r="O1401" s="141" t="str">
        <f>IFERROR(VLOOKUP(Table2[[#This Row],[Lot No]],Inward!F:F,1,FALSE),"Lot Not Matching")</f>
        <v>Lot Not Matching</v>
      </c>
    </row>
    <row r="1402" spans="1:15">
      <c r="A1402" s="99">
        <v>1401</v>
      </c>
      <c r="B1402" s="100" t="str">
        <f>IFERROR(VLOOKUP(C1402,'Product Master'!B:G,2,),"Enter Data in Product Master")</f>
        <v>Enter Data in Product Master</v>
      </c>
      <c r="C1402" s="24"/>
      <c r="D1402" s="46"/>
      <c r="F1402" s="101" t="str">
        <f>IFERROR(VLOOKUP($C1402,'Product Master'!B:G,3,),"-")</f>
        <v>-</v>
      </c>
      <c r="G1402" s="46" t="str">
        <f>IFERROR(VLOOKUP($C1402,'Product Master'!B:G,4,),"-")</f>
        <v>-</v>
      </c>
      <c r="H1402" s="24"/>
      <c r="I1402" s="25" t="str">
        <f>IFERROR(VLOOKUP(D1402,Inward!F:J,5,),"-")</f>
        <v>-</v>
      </c>
      <c r="O1402" s="141" t="str">
        <f>IFERROR(VLOOKUP(Table2[[#This Row],[Lot No]],Inward!F:F,1,FALSE),"Lot Not Matching")</f>
        <v>Lot Not Matching</v>
      </c>
    </row>
    <row r="1403" spans="1:15">
      <c r="A1403" s="99">
        <v>1402</v>
      </c>
      <c r="B1403" s="100" t="str">
        <f>IFERROR(VLOOKUP(C1403,'Product Master'!B:G,2,),"Enter Data in Product Master")</f>
        <v>Enter Data in Product Master</v>
      </c>
      <c r="C1403" s="24"/>
      <c r="D1403" s="46"/>
      <c r="F1403" s="101" t="str">
        <f>IFERROR(VLOOKUP($C1403,'Product Master'!B:G,3,),"-")</f>
        <v>-</v>
      </c>
      <c r="G1403" s="46" t="str">
        <f>IFERROR(VLOOKUP($C1403,'Product Master'!B:G,4,),"-")</f>
        <v>-</v>
      </c>
      <c r="H1403" s="24"/>
      <c r="I1403" s="25" t="str">
        <f>IFERROR(VLOOKUP(D1403,Inward!F:J,5,),"-")</f>
        <v>-</v>
      </c>
      <c r="O1403" s="141" t="str">
        <f>IFERROR(VLOOKUP(Table2[[#This Row],[Lot No]],Inward!F:F,1,FALSE),"Lot Not Matching")</f>
        <v>Lot Not Matching</v>
      </c>
    </row>
    <row r="1404" spans="1:15">
      <c r="A1404" s="99">
        <v>1403</v>
      </c>
      <c r="B1404" s="100" t="str">
        <f>IFERROR(VLOOKUP(C1404,'Product Master'!B:G,2,),"Enter Data in Product Master")</f>
        <v>Enter Data in Product Master</v>
      </c>
      <c r="C1404" s="24"/>
      <c r="D1404" s="46"/>
      <c r="F1404" s="101" t="str">
        <f>IFERROR(VLOOKUP($C1404,'Product Master'!B:G,3,),"-")</f>
        <v>-</v>
      </c>
      <c r="G1404" s="46" t="str">
        <f>IFERROR(VLOOKUP($C1404,'Product Master'!B:G,4,),"-")</f>
        <v>-</v>
      </c>
      <c r="H1404" s="24"/>
      <c r="I1404" s="25" t="str">
        <f>IFERROR(VLOOKUP(D1404,Inward!F:J,5,),"-")</f>
        <v>-</v>
      </c>
      <c r="O1404" s="141" t="str">
        <f>IFERROR(VLOOKUP(Table2[[#This Row],[Lot No]],Inward!F:F,1,FALSE),"Lot Not Matching")</f>
        <v>Lot Not Matching</v>
      </c>
    </row>
    <row r="1405" spans="1:15">
      <c r="A1405" s="99">
        <v>1404</v>
      </c>
      <c r="B1405" s="100" t="str">
        <f>IFERROR(VLOOKUP(C1405,'Product Master'!B:G,2,),"Enter Data in Product Master")</f>
        <v>Enter Data in Product Master</v>
      </c>
      <c r="C1405" s="24"/>
      <c r="D1405" s="46"/>
      <c r="F1405" s="101" t="str">
        <f>IFERROR(VLOOKUP($C1405,'Product Master'!B:G,3,),"-")</f>
        <v>-</v>
      </c>
      <c r="G1405" s="46" t="str">
        <f>IFERROR(VLOOKUP($C1405,'Product Master'!B:G,4,),"-")</f>
        <v>-</v>
      </c>
      <c r="H1405" s="24"/>
      <c r="I1405" s="25" t="str">
        <f>IFERROR(VLOOKUP(D1405,Inward!F:J,5,),"-")</f>
        <v>-</v>
      </c>
      <c r="O1405" s="141" t="str">
        <f>IFERROR(VLOOKUP(Table2[[#This Row],[Lot No]],Inward!F:F,1,FALSE),"Lot Not Matching")</f>
        <v>Lot Not Matching</v>
      </c>
    </row>
    <row r="1406" spans="1:15">
      <c r="A1406" s="99">
        <v>1405</v>
      </c>
      <c r="B1406" s="100" t="str">
        <f>IFERROR(VLOOKUP(C1406,'Product Master'!B:G,2,),"Enter Data in Product Master")</f>
        <v>Enter Data in Product Master</v>
      </c>
      <c r="C1406" s="24"/>
      <c r="D1406" s="46"/>
      <c r="F1406" s="101" t="str">
        <f>IFERROR(VLOOKUP($C1406,'Product Master'!B:G,3,),"-")</f>
        <v>-</v>
      </c>
      <c r="G1406" s="46" t="str">
        <f>IFERROR(VLOOKUP($C1406,'Product Master'!B:G,4,),"-")</f>
        <v>-</v>
      </c>
      <c r="H1406" s="24"/>
      <c r="I1406" s="25" t="str">
        <f>IFERROR(VLOOKUP(D1406,Inward!F:J,5,),"-")</f>
        <v>-</v>
      </c>
      <c r="O1406" s="141" t="str">
        <f>IFERROR(VLOOKUP(Table2[[#This Row],[Lot No]],Inward!F:F,1,FALSE),"Lot Not Matching")</f>
        <v>Lot Not Matching</v>
      </c>
    </row>
    <row r="1407" spans="1:15">
      <c r="A1407" s="99">
        <v>1406</v>
      </c>
      <c r="B1407" s="100" t="str">
        <f>IFERROR(VLOOKUP(C1407,'Product Master'!B:G,2,),"Enter Data in Product Master")</f>
        <v>Enter Data in Product Master</v>
      </c>
      <c r="C1407" s="24"/>
      <c r="D1407" s="46"/>
      <c r="F1407" s="101" t="str">
        <f>IFERROR(VLOOKUP($C1407,'Product Master'!B:G,3,),"-")</f>
        <v>-</v>
      </c>
      <c r="G1407" s="46" t="str">
        <f>IFERROR(VLOOKUP($C1407,'Product Master'!B:G,4,),"-")</f>
        <v>-</v>
      </c>
      <c r="H1407" s="24"/>
      <c r="I1407" s="25" t="str">
        <f>IFERROR(VLOOKUP(D1407,Inward!F:J,5,),"-")</f>
        <v>-</v>
      </c>
      <c r="O1407" s="141" t="str">
        <f>IFERROR(VLOOKUP(Table2[[#This Row],[Lot No]],Inward!F:F,1,FALSE),"Lot Not Matching")</f>
        <v>Lot Not Matching</v>
      </c>
    </row>
    <row r="1408" spans="1:15">
      <c r="A1408" s="99">
        <v>1407</v>
      </c>
      <c r="B1408" s="100" t="str">
        <f>IFERROR(VLOOKUP(C1408,'Product Master'!B:G,2,),"Enter Data in Product Master")</f>
        <v>Enter Data in Product Master</v>
      </c>
      <c r="C1408" s="24"/>
      <c r="D1408" s="46"/>
      <c r="F1408" s="101" t="str">
        <f>IFERROR(VLOOKUP($C1408,'Product Master'!B:G,3,),"-")</f>
        <v>-</v>
      </c>
      <c r="G1408" s="46" t="str">
        <f>IFERROR(VLOOKUP($C1408,'Product Master'!B:G,4,),"-")</f>
        <v>-</v>
      </c>
      <c r="H1408" s="24"/>
      <c r="I1408" s="25" t="str">
        <f>IFERROR(VLOOKUP(D1408,Inward!F:J,5,),"-")</f>
        <v>-</v>
      </c>
      <c r="O1408" s="141" t="str">
        <f>IFERROR(VLOOKUP(Table2[[#This Row],[Lot No]],Inward!F:F,1,FALSE),"Lot Not Matching")</f>
        <v>Lot Not Matching</v>
      </c>
    </row>
    <row r="1409" spans="1:15">
      <c r="A1409" s="99">
        <v>1408</v>
      </c>
      <c r="B1409" s="100" t="str">
        <f>IFERROR(VLOOKUP(C1409,'Product Master'!B:G,2,),"Enter Data in Product Master")</f>
        <v>Enter Data in Product Master</v>
      </c>
      <c r="C1409" s="24"/>
      <c r="D1409" s="46"/>
      <c r="F1409" s="101" t="str">
        <f>IFERROR(VLOOKUP($C1409,'Product Master'!B:G,3,),"-")</f>
        <v>-</v>
      </c>
      <c r="G1409" s="46" t="str">
        <f>IFERROR(VLOOKUP($C1409,'Product Master'!B:G,4,),"-")</f>
        <v>-</v>
      </c>
      <c r="H1409" s="24"/>
      <c r="I1409" s="25" t="str">
        <f>IFERROR(VLOOKUP(D1409,Inward!F:J,5,),"-")</f>
        <v>-</v>
      </c>
      <c r="O1409" s="141" t="str">
        <f>IFERROR(VLOOKUP(Table2[[#This Row],[Lot No]],Inward!F:F,1,FALSE),"Lot Not Matching")</f>
        <v>Lot Not Matching</v>
      </c>
    </row>
    <row r="1410" spans="1:15">
      <c r="A1410" s="99">
        <v>1409</v>
      </c>
      <c r="B1410" s="100" t="str">
        <f>IFERROR(VLOOKUP(C1410,'Product Master'!B:G,2,),"Enter Data in Product Master")</f>
        <v>Enter Data in Product Master</v>
      </c>
      <c r="C1410" s="24"/>
      <c r="D1410" s="46"/>
      <c r="F1410" s="101" t="str">
        <f>IFERROR(VLOOKUP($C1410,'Product Master'!B:G,3,),"-")</f>
        <v>-</v>
      </c>
      <c r="G1410" s="46" t="str">
        <f>IFERROR(VLOOKUP($C1410,'Product Master'!B:G,4,),"-")</f>
        <v>-</v>
      </c>
      <c r="H1410" s="24"/>
      <c r="I1410" s="25" t="str">
        <f>IFERROR(VLOOKUP(D1410,Inward!F:J,5,),"-")</f>
        <v>-</v>
      </c>
      <c r="O1410" s="141" t="str">
        <f>IFERROR(VLOOKUP(Table2[[#This Row],[Lot No]],Inward!F:F,1,FALSE),"Lot Not Matching")</f>
        <v>Lot Not Matching</v>
      </c>
    </row>
    <row r="1411" spans="1:15">
      <c r="A1411" s="99">
        <v>1410</v>
      </c>
      <c r="B1411" s="100" t="str">
        <f>IFERROR(VLOOKUP(C1411,'Product Master'!B:G,2,),"Enter Data in Product Master")</f>
        <v>Enter Data in Product Master</v>
      </c>
      <c r="C1411" s="24"/>
      <c r="D1411" s="46"/>
      <c r="F1411" s="101" t="str">
        <f>IFERROR(VLOOKUP($C1411,'Product Master'!B:G,3,),"-")</f>
        <v>-</v>
      </c>
      <c r="G1411" s="46" t="str">
        <f>IFERROR(VLOOKUP($C1411,'Product Master'!B:G,4,),"-")</f>
        <v>-</v>
      </c>
      <c r="H1411" s="24"/>
      <c r="I1411" s="25" t="str">
        <f>IFERROR(VLOOKUP(D1411,Inward!F:J,5,),"-")</f>
        <v>-</v>
      </c>
      <c r="O1411" s="141" t="str">
        <f>IFERROR(VLOOKUP(Table2[[#This Row],[Lot No]],Inward!F:F,1,FALSE),"Lot Not Matching")</f>
        <v>Lot Not Matching</v>
      </c>
    </row>
    <row r="1412" spans="1:15">
      <c r="A1412" s="99">
        <v>1411</v>
      </c>
      <c r="B1412" s="100" t="str">
        <f>IFERROR(VLOOKUP(C1412,'Product Master'!B:G,2,),"Enter Data in Product Master")</f>
        <v>Enter Data in Product Master</v>
      </c>
      <c r="C1412" s="24"/>
      <c r="D1412" s="46"/>
      <c r="F1412" s="101" t="str">
        <f>IFERROR(VLOOKUP($C1412,'Product Master'!B:G,3,),"-")</f>
        <v>-</v>
      </c>
      <c r="G1412" s="46" t="str">
        <f>IFERROR(VLOOKUP($C1412,'Product Master'!B:G,4,),"-")</f>
        <v>-</v>
      </c>
      <c r="H1412" s="24"/>
      <c r="I1412" s="25" t="str">
        <f>IFERROR(VLOOKUP(D1412,Inward!F:J,5,),"-")</f>
        <v>-</v>
      </c>
      <c r="O1412" s="141" t="str">
        <f>IFERROR(VLOOKUP(Table2[[#This Row],[Lot No]],Inward!F:F,1,FALSE),"Lot Not Matching")</f>
        <v>Lot Not Matching</v>
      </c>
    </row>
    <row r="1413" spans="1:15">
      <c r="A1413" s="99">
        <v>1412</v>
      </c>
      <c r="B1413" s="100" t="str">
        <f>IFERROR(VLOOKUP(C1413,'Product Master'!B:G,2,),"Enter Data in Product Master")</f>
        <v>Enter Data in Product Master</v>
      </c>
      <c r="C1413" s="24"/>
      <c r="D1413" s="46"/>
      <c r="F1413" s="101" t="str">
        <f>IFERROR(VLOOKUP($C1413,'Product Master'!B:G,3,),"-")</f>
        <v>-</v>
      </c>
      <c r="G1413" s="46" t="str">
        <f>IFERROR(VLOOKUP($C1413,'Product Master'!B:G,4,),"-")</f>
        <v>-</v>
      </c>
      <c r="H1413" s="24"/>
      <c r="I1413" s="25" t="str">
        <f>IFERROR(VLOOKUP(D1413,Inward!F:J,5,),"-")</f>
        <v>-</v>
      </c>
      <c r="O1413" s="141" t="str">
        <f>IFERROR(VLOOKUP(Table2[[#This Row],[Lot No]],Inward!F:F,1,FALSE),"Lot Not Matching")</f>
        <v>Lot Not Matching</v>
      </c>
    </row>
    <row r="1414" spans="1:15">
      <c r="A1414" s="99">
        <v>1413</v>
      </c>
      <c r="B1414" s="100" t="str">
        <f>IFERROR(VLOOKUP(C1414,'Product Master'!B:G,2,),"Enter Data in Product Master")</f>
        <v>Enter Data in Product Master</v>
      </c>
      <c r="C1414" s="24"/>
      <c r="D1414" s="46"/>
      <c r="F1414" s="101" t="str">
        <f>IFERROR(VLOOKUP($C1414,'Product Master'!B:G,3,),"-")</f>
        <v>-</v>
      </c>
      <c r="G1414" s="46" t="str">
        <f>IFERROR(VLOOKUP($C1414,'Product Master'!B:G,4,),"-")</f>
        <v>-</v>
      </c>
      <c r="H1414" s="24"/>
      <c r="I1414" s="25" t="str">
        <f>IFERROR(VLOOKUP(D1414,Inward!F:J,5,),"-")</f>
        <v>-</v>
      </c>
      <c r="O1414" s="141" t="str">
        <f>IFERROR(VLOOKUP(Table2[[#This Row],[Lot No]],Inward!F:F,1,FALSE),"Lot Not Matching")</f>
        <v>Lot Not Matching</v>
      </c>
    </row>
    <row r="1415" spans="1:15">
      <c r="A1415" s="99">
        <v>1414</v>
      </c>
      <c r="B1415" s="100" t="str">
        <f>IFERROR(VLOOKUP(C1415,'Product Master'!B:G,2,),"Enter Data in Product Master")</f>
        <v>Enter Data in Product Master</v>
      </c>
      <c r="C1415" s="24"/>
      <c r="D1415" s="46"/>
      <c r="F1415" s="101" t="str">
        <f>IFERROR(VLOOKUP($C1415,'Product Master'!B:G,3,),"-")</f>
        <v>-</v>
      </c>
      <c r="G1415" s="46" t="str">
        <f>IFERROR(VLOOKUP($C1415,'Product Master'!B:G,4,),"-")</f>
        <v>-</v>
      </c>
      <c r="H1415" s="24"/>
      <c r="I1415" s="25" t="str">
        <f>IFERROR(VLOOKUP(D1415,Inward!F:J,5,),"-")</f>
        <v>-</v>
      </c>
      <c r="O1415" s="141" t="str">
        <f>IFERROR(VLOOKUP(Table2[[#This Row],[Lot No]],Inward!F:F,1,FALSE),"Lot Not Matching")</f>
        <v>Lot Not Matching</v>
      </c>
    </row>
    <row r="1416" spans="1:15">
      <c r="A1416" s="99">
        <v>1415</v>
      </c>
      <c r="B1416" s="100" t="str">
        <f>IFERROR(VLOOKUP(C1416,'Product Master'!B:G,2,),"Enter Data in Product Master")</f>
        <v>Enter Data in Product Master</v>
      </c>
      <c r="C1416" s="24"/>
      <c r="D1416" s="46"/>
      <c r="F1416" s="101" t="str">
        <f>IFERROR(VLOOKUP($C1416,'Product Master'!B:G,3,),"-")</f>
        <v>-</v>
      </c>
      <c r="G1416" s="46" t="str">
        <f>IFERROR(VLOOKUP($C1416,'Product Master'!B:G,4,),"-")</f>
        <v>-</v>
      </c>
      <c r="H1416" s="24"/>
      <c r="I1416" s="25" t="str">
        <f>IFERROR(VLOOKUP(D1416,Inward!F:J,5,),"-")</f>
        <v>-</v>
      </c>
      <c r="O1416" s="141" t="str">
        <f>IFERROR(VLOOKUP(Table2[[#This Row],[Lot No]],Inward!F:F,1,FALSE),"Lot Not Matching")</f>
        <v>Lot Not Matching</v>
      </c>
    </row>
    <row r="1417" spans="1:15">
      <c r="A1417" s="99">
        <v>1416</v>
      </c>
      <c r="B1417" s="100" t="str">
        <f>IFERROR(VLOOKUP(C1417,'Product Master'!B:G,2,),"Enter Data in Product Master")</f>
        <v>Enter Data in Product Master</v>
      </c>
      <c r="C1417" s="24"/>
      <c r="D1417" s="46"/>
      <c r="F1417" s="101" t="str">
        <f>IFERROR(VLOOKUP($C1417,'Product Master'!B:G,3,),"-")</f>
        <v>-</v>
      </c>
      <c r="G1417" s="46" t="str">
        <f>IFERROR(VLOOKUP($C1417,'Product Master'!B:G,4,),"-")</f>
        <v>-</v>
      </c>
      <c r="H1417" s="24"/>
      <c r="I1417" s="25" t="str">
        <f>IFERROR(VLOOKUP(D1417,Inward!F:J,5,),"-")</f>
        <v>-</v>
      </c>
      <c r="O1417" s="141" t="str">
        <f>IFERROR(VLOOKUP(Table2[[#This Row],[Lot No]],Inward!F:F,1,FALSE),"Lot Not Matching")</f>
        <v>Lot Not Matching</v>
      </c>
    </row>
    <row r="1418" spans="1:15">
      <c r="A1418" s="99">
        <v>1417</v>
      </c>
      <c r="B1418" s="100" t="str">
        <f>IFERROR(VLOOKUP(C1418,'Product Master'!B:G,2,),"Enter Data in Product Master")</f>
        <v>Enter Data in Product Master</v>
      </c>
      <c r="C1418" s="24"/>
      <c r="D1418" s="46"/>
      <c r="F1418" s="101" t="str">
        <f>IFERROR(VLOOKUP($C1418,'Product Master'!B:G,3,),"-")</f>
        <v>-</v>
      </c>
      <c r="G1418" s="46" t="str">
        <f>IFERROR(VLOOKUP($C1418,'Product Master'!B:G,4,),"-")</f>
        <v>-</v>
      </c>
      <c r="H1418" s="24"/>
      <c r="I1418" s="25" t="str">
        <f>IFERROR(VLOOKUP(D1418,Inward!F:J,5,),"-")</f>
        <v>-</v>
      </c>
      <c r="O1418" s="141" t="str">
        <f>IFERROR(VLOOKUP(Table2[[#This Row],[Lot No]],Inward!F:F,1,FALSE),"Lot Not Matching")</f>
        <v>Lot Not Matching</v>
      </c>
    </row>
    <row r="1419" spans="1:15">
      <c r="A1419" s="99">
        <v>1418</v>
      </c>
      <c r="B1419" s="100" t="str">
        <f>IFERROR(VLOOKUP(C1419,'Product Master'!B:G,2,),"Enter Data in Product Master")</f>
        <v>Enter Data in Product Master</v>
      </c>
      <c r="C1419" s="24"/>
      <c r="D1419" s="46"/>
      <c r="F1419" s="101" t="str">
        <f>IFERROR(VLOOKUP($C1419,'Product Master'!B:G,3,),"-")</f>
        <v>-</v>
      </c>
      <c r="G1419" s="46" t="str">
        <f>IFERROR(VLOOKUP($C1419,'Product Master'!B:G,4,),"-")</f>
        <v>-</v>
      </c>
      <c r="H1419" s="24"/>
      <c r="I1419" s="25" t="str">
        <f>IFERROR(VLOOKUP(D1419,Inward!F:J,5,),"-")</f>
        <v>-</v>
      </c>
      <c r="O1419" s="141" t="str">
        <f>IFERROR(VLOOKUP(Table2[[#This Row],[Lot No]],Inward!F:F,1,FALSE),"Lot Not Matching")</f>
        <v>Lot Not Matching</v>
      </c>
    </row>
    <row r="1420" spans="1:15">
      <c r="A1420" s="99">
        <v>1419</v>
      </c>
      <c r="B1420" s="100" t="str">
        <f>IFERROR(VLOOKUP(C1420,'Product Master'!B:G,2,),"Enter Data in Product Master")</f>
        <v>Enter Data in Product Master</v>
      </c>
      <c r="C1420" s="24"/>
      <c r="D1420" s="46"/>
      <c r="F1420" s="101" t="str">
        <f>IFERROR(VLOOKUP($C1420,'Product Master'!B:G,3,),"-")</f>
        <v>-</v>
      </c>
      <c r="G1420" s="46" t="str">
        <f>IFERROR(VLOOKUP($C1420,'Product Master'!B:G,4,),"-")</f>
        <v>-</v>
      </c>
      <c r="H1420" s="24"/>
      <c r="I1420" s="25" t="str">
        <f>IFERROR(VLOOKUP(D1420,Inward!F:J,5,),"-")</f>
        <v>-</v>
      </c>
      <c r="O1420" s="141" t="str">
        <f>IFERROR(VLOOKUP(Table2[[#This Row],[Lot No]],Inward!F:F,1,FALSE),"Lot Not Matching")</f>
        <v>Lot Not Matching</v>
      </c>
    </row>
    <row r="1421" spans="1:15">
      <c r="A1421" s="99">
        <v>1420</v>
      </c>
      <c r="B1421" s="100" t="str">
        <f>IFERROR(VLOOKUP(C1421,'Product Master'!B:G,2,),"Enter Data in Product Master")</f>
        <v>Enter Data in Product Master</v>
      </c>
      <c r="C1421" s="24"/>
      <c r="D1421" s="46"/>
      <c r="F1421" s="101" t="str">
        <f>IFERROR(VLOOKUP($C1421,'Product Master'!B:G,3,),"-")</f>
        <v>-</v>
      </c>
      <c r="G1421" s="46" t="str">
        <f>IFERROR(VLOOKUP($C1421,'Product Master'!B:G,4,),"-")</f>
        <v>-</v>
      </c>
      <c r="H1421" s="24"/>
      <c r="I1421" s="25" t="str">
        <f>IFERROR(VLOOKUP(D1421,Inward!F:J,5,),"-")</f>
        <v>-</v>
      </c>
      <c r="O1421" s="141" t="str">
        <f>IFERROR(VLOOKUP(Table2[[#This Row],[Lot No]],Inward!F:F,1,FALSE),"Lot Not Matching")</f>
        <v>Lot Not Matching</v>
      </c>
    </row>
    <row r="1422" spans="1:15">
      <c r="A1422" s="99">
        <v>1421</v>
      </c>
      <c r="B1422" s="100" t="str">
        <f>IFERROR(VLOOKUP(C1422,'Product Master'!B:G,2,),"Enter Data in Product Master")</f>
        <v>Enter Data in Product Master</v>
      </c>
      <c r="C1422" s="24"/>
      <c r="D1422" s="46"/>
      <c r="F1422" s="101" t="str">
        <f>IFERROR(VLOOKUP($C1422,'Product Master'!B:G,3,),"-")</f>
        <v>-</v>
      </c>
      <c r="G1422" s="46" t="str">
        <f>IFERROR(VLOOKUP($C1422,'Product Master'!B:G,4,),"-")</f>
        <v>-</v>
      </c>
      <c r="H1422" s="24"/>
      <c r="I1422" s="25" t="str">
        <f>IFERROR(VLOOKUP(D1422,Inward!F:J,5,),"-")</f>
        <v>-</v>
      </c>
      <c r="O1422" s="141" t="str">
        <f>IFERROR(VLOOKUP(Table2[[#This Row],[Lot No]],Inward!F:F,1,FALSE),"Lot Not Matching")</f>
        <v>Lot Not Matching</v>
      </c>
    </row>
    <row r="1423" spans="1:15">
      <c r="A1423" s="99">
        <v>1422</v>
      </c>
      <c r="B1423" s="100" t="str">
        <f>IFERROR(VLOOKUP(C1423,'Product Master'!B:G,2,),"Enter Data in Product Master")</f>
        <v>Enter Data in Product Master</v>
      </c>
      <c r="C1423" s="24"/>
      <c r="D1423" s="46"/>
      <c r="F1423" s="101" t="str">
        <f>IFERROR(VLOOKUP($C1423,'Product Master'!B:G,3,),"-")</f>
        <v>-</v>
      </c>
      <c r="G1423" s="46" t="str">
        <f>IFERROR(VLOOKUP($C1423,'Product Master'!B:G,4,),"-")</f>
        <v>-</v>
      </c>
      <c r="H1423" s="24"/>
      <c r="I1423" s="25" t="str">
        <f>IFERROR(VLOOKUP(D1423,Inward!F:J,5,),"-")</f>
        <v>-</v>
      </c>
      <c r="O1423" s="141" t="str">
        <f>IFERROR(VLOOKUP(Table2[[#This Row],[Lot No]],Inward!F:F,1,FALSE),"Lot Not Matching")</f>
        <v>Lot Not Matching</v>
      </c>
    </row>
    <row r="1424" spans="1:15">
      <c r="A1424" s="99">
        <v>1423</v>
      </c>
      <c r="B1424" s="100" t="str">
        <f>IFERROR(VLOOKUP(C1424,'Product Master'!B:G,2,),"Enter Data in Product Master")</f>
        <v>Enter Data in Product Master</v>
      </c>
      <c r="C1424" s="24"/>
      <c r="D1424" s="46"/>
      <c r="F1424" s="101" t="str">
        <f>IFERROR(VLOOKUP($C1424,'Product Master'!B:G,3,),"-")</f>
        <v>-</v>
      </c>
      <c r="G1424" s="46" t="str">
        <f>IFERROR(VLOOKUP($C1424,'Product Master'!B:G,4,),"-")</f>
        <v>-</v>
      </c>
      <c r="H1424" s="24"/>
      <c r="I1424" s="25" t="str">
        <f>IFERROR(VLOOKUP(D1424,Inward!F:J,5,),"-")</f>
        <v>-</v>
      </c>
      <c r="O1424" s="141" t="str">
        <f>IFERROR(VLOOKUP(Table2[[#This Row],[Lot No]],Inward!F:F,1,FALSE),"Lot Not Matching")</f>
        <v>Lot Not Matching</v>
      </c>
    </row>
    <row r="1425" spans="1:15">
      <c r="A1425" s="99">
        <v>1424</v>
      </c>
      <c r="B1425" s="100" t="str">
        <f>IFERROR(VLOOKUP(C1425,'Product Master'!B:G,2,),"Enter Data in Product Master")</f>
        <v>Enter Data in Product Master</v>
      </c>
      <c r="C1425" s="24"/>
      <c r="D1425" s="46"/>
      <c r="F1425" s="101" t="str">
        <f>IFERROR(VLOOKUP($C1425,'Product Master'!B:G,3,),"-")</f>
        <v>-</v>
      </c>
      <c r="G1425" s="46" t="str">
        <f>IFERROR(VLOOKUP($C1425,'Product Master'!B:G,4,),"-")</f>
        <v>-</v>
      </c>
      <c r="H1425" s="24"/>
      <c r="I1425" s="25" t="str">
        <f>IFERROR(VLOOKUP(D1425,Inward!F:J,5,),"-")</f>
        <v>-</v>
      </c>
      <c r="O1425" s="141" t="str">
        <f>IFERROR(VLOOKUP(Table2[[#This Row],[Lot No]],Inward!F:F,1,FALSE),"Lot Not Matching")</f>
        <v>Lot Not Matching</v>
      </c>
    </row>
    <row r="1426" spans="1:15">
      <c r="A1426" s="99">
        <v>1425</v>
      </c>
      <c r="B1426" s="100" t="str">
        <f>IFERROR(VLOOKUP(C1426,'Product Master'!B:G,2,),"Enter Data in Product Master")</f>
        <v>Enter Data in Product Master</v>
      </c>
      <c r="C1426" s="24"/>
      <c r="D1426" s="46"/>
      <c r="F1426" s="101" t="str">
        <f>IFERROR(VLOOKUP($C1426,'Product Master'!B:G,3,),"-")</f>
        <v>-</v>
      </c>
      <c r="G1426" s="46" t="str">
        <f>IFERROR(VLOOKUP($C1426,'Product Master'!B:G,4,),"-")</f>
        <v>-</v>
      </c>
      <c r="H1426" s="24"/>
      <c r="I1426" s="25" t="str">
        <f>IFERROR(VLOOKUP(D1426,Inward!F:J,5,),"-")</f>
        <v>-</v>
      </c>
      <c r="O1426" s="141" t="str">
        <f>IFERROR(VLOOKUP(Table2[[#This Row],[Lot No]],Inward!F:F,1,FALSE),"Lot Not Matching")</f>
        <v>Lot Not Matching</v>
      </c>
    </row>
    <row r="1427" spans="1:15">
      <c r="A1427" s="99">
        <v>1426</v>
      </c>
      <c r="B1427" s="100" t="str">
        <f>IFERROR(VLOOKUP(C1427,'Product Master'!B:G,2,),"Enter Data in Product Master")</f>
        <v>Enter Data in Product Master</v>
      </c>
      <c r="C1427" s="24"/>
      <c r="D1427" s="46"/>
      <c r="F1427" s="101" t="str">
        <f>IFERROR(VLOOKUP($C1427,'Product Master'!B:G,3,),"-")</f>
        <v>-</v>
      </c>
      <c r="G1427" s="46" t="str">
        <f>IFERROR(VLOOKUP($C1427,'Product Master'!B:G,4,),"-")</f>
        <v>-</v>
      </c>
      <c r="H1427" s="24"/>
      <c r="I1427" s="25" t="str">
        <f>IFERROR(VLOOKUP(D1427,Inward!F:J,5,),"-")</f>
        <v>-</v>
      </c>
      <c r="O1427" s="141" t="str">
        <f>IFERROR(VLOOKUP(Table2[[#This Row],[Lot No]],Inward!F:F,1,FALSE),"Lot Not Matching")</f>
        <v>Lot Not Matching</v>
      </c>
    </row>
    <row r="1428" spans="1:15">
      <c r="A1428" s="99">
        <v>1427</v>
      </c>
      <c r="B1428" s="100" t="str">
        <f>IFERROR(VLOOKUP(C1428,'Product Master'!B:G,2,),"Enter Data in Product Master")</f>
        <v>Enter Data in Product Master</v>
      </c>
      <c r="C1428" s="24"/>
      <c r="D1428" s="46"/>
      <c r="F1428" s="101" t="str">
        <f>IFERROR(VLOOKUP($C1428,'Product Master'!B:G,3,),"-")</f>
        <v>-</v>
      </c>
      <c r="G1428" s="46" t="str">
        <f>IFERROR(VLOOKUP($C1428,'Product Master'!B:G,4,),"-")</f>
        <v>-</v>
      </c>
      <c r="H1428" s="24"/>
      <c r="I1428" s="25" t="str">
        <f>IFERROR(VLOOKUP(D1428,Inward!F:J,5,),"-")</f>
        <v>-</v>
      </c>
      <c r="O1428" s="141" t="str">
        <f>IFERROR(VLOOKUP(Table2[[#This Row],[Lot No]],Inward!F:F,1,FALSE),"Lot Not Matching")</f>
        <v>Lot Not Matching</v>
      </c>
    </row>
    <row r="1429" spans="1:15">
      <c r="A1429" s="99">
        <v>1428</v>
      </c>
      <c r="B1429" s="100" t="str">
        <f>IFERROR(VLOOKUP(C1429,'Product Master'!B:G,2,),"Enter Data in Product Master")</f>
        <v>Enter Data in Product Master</v>
      </c>
      <c r="C1429" s="24"/>
      <c r="D1429" s="46"/>
      <c r="F1429" s="101" t="str">
        <f>IFERROR(VLOOKUP($C1429,'Product Master'!B:G,3,),"-")</f>
        <v>-</v>
      </c>
      <c r="G1429" s="46" t="str">
        <f>IFERROR(VLOOKUP($C1429,'Product Master'!B:G,4,),"-")</f>
        <v>-</v>
      </c>
      <c r="H1429" s="24"/>
      <c r="I1429" s="25" t="str">
        <f>IFERROR(VLOOKUP(D1429,Inward!F:J,5,),"-")</f>
        <v>-</v>
      </c>
      <c r="O1429" s="141" t="str">
        <f>IFERROR(VLOOKUP(Table2[[#This Row],[Lot No]],Inward!F:F,1,FALSE),"Lot Not Matching")</f>
        <v>Lot Not Matching</v>
      </c>
    </row>
    <row r="1430" spans="1:15">
      <c r="A1430" s="99">
        <v>1429</v>
      </c>
      <c r="B1430" s="100" t="str">
        <f>IFERROR(VLOOKUP(C1430,'Product Master'!B:G,2,),"Enter Data in Product Master")</f>
        <v>Enter Data in Product Master</v>
      </c>
      <c r="C1430" s="24"/>
      <c r="D1430" s="46"/>
      <c r="F1430" s="101" t="str">
        <f>IFERROR(VLOOKUP($C1430,'Product Master'!B:G,3,),"-")</f>
        <v>-</v>
      </c>
      <c r="G1430" s="46" t="str">
        <f>IFERROR(VLOOKUP($C1430,'Product Master'!B:G,4,),"-")</f>
        <v>-</v>
      </c>
      <c r="H1430" s="24"/>
      <c r="I1430" s="25" t="str">
        <f>IFERROR(VLOOKUP(D1430,Inward!F:J,5,),"-")</f>
        <v>-</v>
      </c>
      <c r="O1430" s="141" t="str">
        <f>IFERROR(VLOOKUP(Table2[[#This Row],[Lot No]],Inward!F:F,1,FALSE),"Lot Not Matching")</f>
        <v>Lot Not Matching</v>
      </c>
    </row>
    <row r="1431" spans="1:15">
      <c r="A1431" s="99">
        <v>1430</v>
      </c>
      <c r="B1431" s="100" t="str">
        <f>IFERROR(VLOOKUP(C1431,'Product Master'!B:G,2,),"Enter Data in Product Master")</f>
        <v>Enter Data in Product Master</v>
      </c>
      <c r="C1431" s="24"/>
      <c r="D1431" s="46"/>
      <c r="F1431" s="101" t="str">
        <f>IFERROR(VLOOKUP($C1431,'Product Master'!B:G,3,),"-")</f>
        <v>-</v>
      </c>
      <c r="G1431" s="46" t="str">
        <f>IFERROR(VLOOKUP($C1431,'Product Master'!B:G,4,),"-")</f>
        <v>-</v>
      </c>
      <c r="H1431" s="24"/>
      <c r="I1431" s="25" t="str">
        <f>IFERROR(VLOOKUP(D1431,Inward!F:J,5,),"-")</f>
        <v>-</v>
      </c>
      <c r="O1431" s="141" t="str">
        <f>IFERROR(VLOOKUP(Table2[[#This Row],[Lot No]],Inward!F:F,1,FALSE),"Lot Not Matching")</f>
        <v>Lot Not Matching</v>
      </c>
    </row>
    <row r="1432" spans="1:15">
      <c r="A1432" s="99">
        <v>1431</v>
      </c>
      <c r="B1432" s="100" t="str">
        <f>IFERROR(VLOOKUP(C1432,'Product Master'!B:G,2,),"Enter Data in Product Master")</f>
        <v>Enter Data in Product Master</v>
      </c>
      <c r="C1432" s="24"/>
      <c r="D1432" s="46"/>
      <c r="F1432" s="101" t="str">
        <f>IFERROR(VLOOKUP($C1432,'Product Master'!B:G,3,),"-")</f>
        <v>-</v>
      </c>
      <c r="G1432" s="46" t="str">
        <f>IFERROR(VLOOKUP($C1432,'Product Master'!B:G,4,),"-")</f>
        <v>-</v>
      </c>
      <c r="H1432" s="24"/>
      <c r="I1432" s="25" t="str">
        <f>IFERROR(VLOOKUP(D1432,Inward!F:J,5,),"-")</f>
        <v>-</v>
      </c>
      <c r="O1432" s="141" t="str">
        <f>IFERROR(VLOOKUP(Table2[[#This Row],[Lot No]],Inward!F:F,1,FALSE),"Lot Not Matching")</f>
        <v>Lot Not Matching</v>
      </c>
    </row>
    <row r="1433" spans="1:15">
      <c r="A1433" s="99">
        <v>1432</v>
      </c>
      <c r="B1433" s="100" t="str">
        <f>IFERROR(VLOOKUP(C1433,'Product Master'!B:G,2,),"Enter Data in Product Master")</f>
        <v>Enter Data in Product Master</v>
      </c>
      <c r="C1433" s="24"/>
      <c r="D1433" s="46"/>
      <c r="F1433" s="101" t="str">
        <f>IFERROR(VLOOKUP($C1433,'Product Master'!B:G,3,),"-")</f>
        <v>-</v>
      </c>
      <c r="G1433" s="46" t="str">
        <f>IFERROR(VLOOKUP($C1433,'Product Master'!B:G,4,),"-")</f>
        <v>-</v>
      </c>
      <c r="H1433" s="24"/>
      <c r="I1433" s="25" t="str">
        <f>IFERROR(VLOOKUP(D1433,Inward!F:J,5,),"-")</f>
        <v>-</v>
      </c>
      <c r="O1433" s="141" t="str">
        <f>IFERROR(VLOOKUP(Table2[[#This Row],[Lot No]],Inward!F:F,1,FALSE),"Lot Not Matching")</f>
        <v>Lot Not Matching</v>
      </c>
    </row>
    <row r="1434" spans="1:15">
      <c r="A1434" s="99">
        <v>1433</v>
      </c>
      <c r="B1434" s="100" t="str">
        <f>IFERROR(VLOOKUP(C1434,'Product Master'!B:G,2,),"Enter Data in Product Master")</f>
        <v>Enter Data in Product Master</v>
      </c>
      <c r="C1434" s="24"/>
      <c r="D1434" s="46"/>
      <c r="F1434" s="101" t="str">
        <f>IFERROR(VLOOKUP($C1434,'Product Master'!B:G,3,),"-")</f>
        <v>-</v>
      </c>
      <c r="G1434" s="46" t="str">
        <f>IFERROR(VLOOKUP($C1434,'Product Master'!B:G,4,),"-")</f>
        <v>-</v>
      </c>
      <c r="H1434" s="24"/>
      <c r="I1434" s="25" t="str">
        <f>IFERROR(VLOOKUP(D1434,Inward!F:J,5,),"-")</f>
        <v>-</v>
      </c>
      <c r="O1434" s="141" t="str">
        <f>IFERROR(VLOOKUP(Table2[[#This Row],[Lot No]],Inward!F:F,1,FALSE),"Lot Not Matching")</f>
        <v>Lot Not Matching</v>
      </c>
    </row>
    <row r="1435" spans="1:15">
      <c r="A1435" s="99">
        <v>1434</v>
      </c>
      <c r="B1435" s="100" t="str">
        <f>IFERROR(VLOOKUP(C1435,'Product Master'!B:G,2,),"Enter Data in Product Master")</f>
        <v>Enter Data in Product Master</v>
      </c>
      <c r="C1435" s="24"/>
      <c r="D1435" s="46"/>
      <c r="F1435" s="101" t="str">
        <f>IFERROR(VLOOKUP($C1435,'Product Master'!B:G,3,),"-")</f>
        <v>-</v>
      </c>
      <c r="G1435" s="46" t="str">
        <f>IFERROR(VLOOKUP($C1435,'Product Master'!B:G,4,),"-")</f>
        <v>-</v>
      </c>
      <c r="H1435" s="24"/>
      <c r="I1435" s="25" t="str">
        <f>IFERROR(VLOOKUP(D1435,Inward!F:J,5,),"-")</f>
        <v>-</v>
      </c>
      <c r="O1435" s="141" t="str">
        <f>IFERROR(VLOOKUP(Table2[[#This Row],[Lot No]],Inward!F:F,1,FALSE),"Lot Not Matching")</f>
        <v>Lot Not Matching</v>
      </c>
    </row>
    <row r="1436" spans="1:15">
      <c r="A1436" s="99">
        <v>1435</v>
      </c>
      <c r="B1436" s="100" t="str">
        <f>IFERROR(VLOOKUP(C1436,'Product Master'!B:G,2,),"Enter Data in Product Master")</f>
        <v>Enter Data in Product Master</v>
      </c>
      <c r="C1436" s="24"/>
      <c r="D1436" s="46"/>
      <c r="F1436" s="101" t="str">
        <f>IFERROR(VLOOKUP($C1436,'Product Master'!B:G,3,),"-")</f>
        <v>-</v>
      </c>
      <c r="G1436" s="46" t="str">
        <f>IFERROR(VLOOKUP($C1436,'Product Master'!B:G,4,),"-")</f>
        <v>-</v>
      </c>
      <c r="H1436" s="24"/>
      <c r="I1436" s="25" t="str">
        <f>IFERROR(VLOOKUP(D1436,Inward!F:J,5,),"-")</f>
        <v>-</v>
      </c>
      <c r="O1436" s="141" t="str">
        <f>IFERROR(VLOOKUP(Table2[[#This Row],[Lot No]],Inward!F:F,1,FALSE),"Lot Not Matching")</f>
        <v>Lot Not Matching</v>
      </c>
    </row>
    <row r="1437" spans="1:15">
      <c r="A1437" s="99">
        <v>1436</v>
      </c>
      <c r="B1437" s="100" t="str">
        <f>IFERROR(VLOOKUP(C1437,'Product Master'!B:G,2,),"Enter Data in Product Master")</f>
        <v>Enter Data in Product Master</v>
      </c>
      <c r="C1437" s="24"/>
      <c r="D1437" s="46"/>
      <c r="F1437" s="101" t="str">
        <f>IFERROR(VLOOKUP($C1437,'Product Master'!B:G,3,),"-")</f>
        <v>-</v>
      </c>
      <c r="G1437" s="46" t="str">
        <f>IFERROR(VLOOKUP($C1437,'Product Master'!B:G,4,),"-")</f>
        <v>-</v>
      </c>
      <c r="H1437" s="24"/>
      <c r="I1437" s="25" t="str">
        <f>IFERROR(VLOOKUP(D1437,Inward!F:J,5,),"-")</f>
        <v>-</v>
      </c>
      <c r="O1437" s="141" t="str">
        <f>IFERROR(VLOOKUP(Table2[[#This Row],[Lot No]],Inward!F:F,1,FALSE),"Lot Not Matching")</f>
        <v>Lot Not Matching</v>
      </c>
    </row>
    <row r="1438" spans="1:15">
      <c r="A1438" s="99">
        <v>1437</v>
      </c>
      <c r="B1438" s="100" t="str">
        <f>IFERROR(VLOOKUP(C1438,'Product Master'!B:G,2,),"Enter Data in Product Master")</f>
        <v>Enter Data in Product Master</v>
      </c>
      <c r="C1438" s="24"/>
      <c r="D1438" s="46"/>
      <c r="F1438" s="101" t="str">
        <f>IFERROR(VLOOKUP($C1438,'Product Master'!B:G,3,),"-")</f>
        <v>-</v>
      </c>
      <c r="G1438" s="46" t="str">
        <f>IFERROR(VLOOKUP($C1438,'Product Master'!B:G,4,),"-")</f>
        <v>-</v>
      </c>
      <c r="H1438" s="24"/>
      <c r="I1438" s="25" t="str">
        <f>IFERROR(VLOOKUP(D1438,Inward!F:J,5,),"-")</f>
        <v>-</v>
      </c>
      <c r="O1438" s="141" t="str">
        <f>IFERROR(VLOOKUP(Table2[[#This Row],[Lot No]],Inward!F:F,1,FALSE),"Lot Not Matching")</f>
        <v>Lot Not Matching</v>
      </c>
    </row>
    <row r="1439" spans="1:15">
      <c r="A1439" s="99">
        <v>1438</v>
      </c>
      <c r="B1439" s="100" t="str">
        <f>IFERROR(VLOOKUP(C1439,'Product Master'!B:G,2,),"Enter Data in Product Master")</f>
        <v>Enter Data in Product Master</v>
      </c>
      <c r="C1439" s="24"/>
      <c r="D1439" s="46"/>
      <c r="F1439" s="101" t="str">
        <f>IFERROR(VLOOKUP($C1439,'Product Master'!B:G,3,),"-")</f>
        <v>-</v>
      </c>
      <c r="G1439" s="46" t="str">
        <f>IFERROR(VLOOKUP($C1439,'Product Master'!B:G,4,),"-")</f>
        <v>-</v>
      </c>
      <c r="H1439" s="24"/>
      <c r="I1439" s="25" t="str">
        <f>IFERROR(VLOOKUP(D1439,Inward!F:J,5,),"-")</f>
        <v>-</v>
      </c>
      <c r="O1439" s="141" t="str">
        <f>IFERROR(VLOOKUP(Table2[[#This Row],[Lot No]],Inward!F:F,1,FALSE),"Lot Not Matching")</f>
        <v>Lot Not Matching</v>
      </c>
    </row>
    <row r="1440" spans="1:15">
      <c r="A1440" s="99">
        <v>1439</v>
      </c>
      <c r="B1440" s="100" t="str">
        <f>IFERROR(VLOOKUP(C1440,'Product Master'!B:G,2,),"Enter Data in Product Master")</f>
        <v>Enter Data in Product Master</v>
      </c>
      <c r="C1440" s="24"/>
      <c r="D1440" s="46"/>
      <c r="F1440" s="101" t="str">
        <f>IFERROR(VLOOKUP($C1440,'Product Master'!B:G,3,),"-")</f>
        <v>-</v>
      </c>
      <c r="G1440" s="46" t="str">
        <f>IFERROR(VLOOKUP($C1440,'Product Master'!B:G,4,),"-")</f>
        <v>-</v>
      </c>
      <c r="H1440" s="24"/>
      <c r="I1440" s="25" t="str">
        <f>IFERROR(VLOOKUP(D1440,Inward!F:J,5,),"-")</f>
        <v>-</v>
      </c>
      <c r="O1440" s="141" t="str">
        <f>IFERROR(VLOOKUP(Table2[[#This Row],[Lot No]],Inward!F:F,1,FALSE),"Lot Not Matching")</f>
        <v>Lot Not Matching</v>
      </c>
    </row>
    <row r="1441" spans="1:15">
      <c r="A1441" s="99">
        <v>1440</v>
      </c>
      <c r="B1441" s="100" t="str">
        <f>IFERROR(VLOOKUP(C1441,'Product Master'!B:G,2,),"Enter Data in Product Master")</f>
        <v>Enter Data in Product Master</v>
      </c>
      <c r="C1441" s="24"/>
      <c r="D1441" s="46"/>
      <c r="F1441" s="101" t="str">
        <f>IFERROR(VLOOKUP($C1441,'Product Master'!B:G,3,),"-")</f>
        <v>-</v>
      </c>
      <c r="G1441" s="46" t="str">
        <f>IFERROR(VLOOKUP($C1441,'Product Master'!B:G,4,),"-")</f>
        <v>-</v>
      </c>
      <c r="H1441" s="24"/>
      <c r="I1441" s="25" t="str">
        <f>IFERROR(VLOOKUP(D1441,Inward!F:J,5,),"-")</f>
        <v>-</v>
      </c>
      <c r="O1441" s="141" t="str">
        <f>IFERROR(VLOOKUP(Table2[[#This Row],[Lot No]],Inward!F:F,1,FALSE),"Lot Not Matching")</f>
        <v>Lot Not Matching</v>
      </c>
    </row>
    <row r="1442" spans="1:15">
      <c r="A1442" s="99">
        <v>1441</v>
      </c>
      <c r="B1442" s="100" t="str">
        <f>IFERROR(VLOOKUP(C1442,'Product Master'!B:G,2,),"Enter Data in Product Master")</f>
        <v>Enter Data in Product Master</v>
      </c>
      <c r="C1442" s="24"/>
      <c r="D1442" s="46"/>
      <c r="F1442" s="101" t="str">
        <f>IFERROR(VLOOKUP($C1442,'Product Master'!B:G,3,),"-")</f>
        <v>-</v>
      </c>
      <c r="G1442" s="46" t="str">
        <f>IFERROR(VLOOKUP($C1442,'Product Master'!B:G,4,),"-")</f>
        <v>-</v>
      </c>
      <c r="H1442" s="24"/>
      <c r="I1442" s="25" t="str">
        <f>IFERROR(VLOOKUP(D1442,Inward!F:J,5,),"-")</f>
        <v>-</v>
      </c>
      <c r="O1442" s="141" t="str">
        <f>IFERROR(VLOOKUP(Table2[[#This Row],[Lot No]],Inward!F:F,1,FALSE),"Lot Not Matching")</f>
        <v>Lot Not Matching</v>
      </c>
    </row>
    <row r="1443" spans="1:15">
      <c r="A1443" s="99">
        <v>1442</v>
      </c>
      <c r="B1443" s="100" t="str">
        <f>IFERROR(VLOOKUP(C1443,'Product Master'!B:G,2,),"Enter Data in Product Master")</f>
        <v>Enter Data in Product Master</v>
      </c>
      <c r="C1443" s="24"/>
      <c r="D1443" s="46"/>
      <c r="F1443" s="101" t="str">
        <f>IFERROR(VLOOKUP($C1443,'Product Master'!B:G,3,),"-")</f>
        <v>-</v>
      </c>
      <c r="G1443" s="46" t="str">
        <f>IFERROR(VLOOKUP($C1443,'Product Master'!B:G,4,),"-")</f>
        <v>-</v>
      </c>
      <c r="H1443" s="24"/>
      <c r="I1443" s="25" t="str">
        <f>IFERROR(VLOOKUP(D1443,Inward!F:J,5,),"-")</f>
        <v>-</v>
      </c>
      <c r="O1443" s="141" t="str">
        <f>IFERROR(VLOOKUP(Table2[[#This Row],[Lot No]],Inward!F:F,1,FALSE),"Lot Not Matching")</f>
        <v>Lot Not Matching</v>
      </c>
    </row>
    <row r="1444" spans="1:15">
      <c r="A1444" s="99">
        <v>1443</v>
      </c>
      <c r="B1444" s="100" t="str">
        <f>IFERROR(VLOOKUP(C1444,'Product Master'!B:G,2,),"Enter Data in Product Master")</f>
        <v>Enter Data in Product Master</v>
      </c>
      <c r="C1444" s="24"/>
      <c r="D1444" s="46"/>
      <c r="F1444" s="101" t="str">
        <f>IFERROR(VLOOKUP($C1444,'Product Master'!B:G,3,),"-")</f>
        <v>-</v>
      </c>
      <c r="G1444" s="46" t="str">
        <f>IFERROR(VLOOKUP($C1444,'Product Master'!B:G,4,),"-")</f>
        <v>-</v>
      </c>
      <c r="H1444" s="24"/>
      <c r="I1444" s="25" t="str">
        <f>IFERROR(VLOOKUP(D1444,Inward!F:J,5,),"-")</f>
        <v>-</v>
      </c>
      <c r="O1444" s="141" t="str">
        <f>IFERROR(VLOOKUP(Table2[[#This Row],[Lot No]],Inward!F:F,1,FALSE),"Lot Not Matching")</f>
        <v>Lot Not Matching</v>
      </c>
    </row>
    <row r="1445" spans="1:15">
      <c r="A1445" s="99">
        <v>1444</v>
      </c>
      <c r="B1445" s="100" t="str">
        <f>IFERROR(VLOOKUP(C1445,'Product Master'!B:G,2,),"Enter Data in Product Master")</f>
        <v>Enter Data in Product Master</v>
      </c>
      <c r="C1445" s="24"/>
      <c r="D1445" s="46"/>
      <c r="F1445" s="101" t="str">
        <f>IFERROR(VLOOKUP($C1445,'Product Master'!B:G,3,),"-")</f>
        <v>-</v>
      </c>
      <c r="G1445" s="46" t="str">
        <f>IFERROR(VLOOKUP($C1445,'Product Master'!B:G,4,),"-")</f>
        <v>-</v>
      </c>
      <c r="H1445" s="24"/>
      <c r="I1445" s="25" t="str">
        <f>IFERROR(VLOOKUP(D1445,Inward!F:J,5,),"-")</f>
        <v>-</v>
      </c>
      <c r="O1445" s="141" t="str">
        <f>IFERROR(VLOOKUP(Table2[[#This Row],[Lot No]],Inward!F:F,1,FALSE),"Lot Not Matching")</f>
        <v>Lot Not Matching</v>
      </c>
    </row>
    <row r="1446" spans="1:15">
      <c r="A1446" s="99">
        <v>1445</v>
      </c>
      <c r="B1446" s="100" t="str">
        <f>IFERROR(VLOOKUP(C1446,'Product Master'!B:G,2,),"Enter Data in Product Master")</f>
        <v>Enter Data in Product Master</v>
      </c>
      <c r="C1446" s="24"/>
      <c r="D1446" s="46"/>
      <c r="F1446" s="101" t="str">
        <f>IFERROR(VLOOKUP($C1446,'Product Master'!B:G,3,),"-")</f>
        <v>-</v>
      </c>
      <c r="G1446" s="46" t="str">
        <f>IFERROR(VLOOKUP($C1446,'Product Master'!B:G,4,),"-")</f>
        <v>-</v>
      </c>
      <c r="H1446" s="24"/>
      <c r="I1446" s="25" t="str">
        <f>IFERROR(VLOOKUP(D1446,Inward!F:J,5,),"-")</f>
        <v>-</v>
      </c>
      <c r="O1446" s="141" t="str">
        <f>IFERROR(VLOOKUP(Table2[[#This Row],[Lot No]],Inward!F:F,1,FALSE),"Lot Not Matching")</f>
        <v>Lot Not Matching</v>
      </c>
    </row>
    <row r="1447" spans="1:15">
      <c r="A1447" s="99">
        <v>1446</v>
      </c>
      <c r="B1447" s="100" t="str">
        <f>IFERROR(VLOOKUP(C1447,'Product Master'!B:G,2,),"Enter Data in Product Master")</f>
        <v>Enter Data in Product Master</v>
      </c>
      <c r="C1447" s="24"/>
      <c r="D1447" s="46"/>
      <c r="F1447" s="101" t="str">
        <f>IFERROR(VLOOKUP($C1447,'Product Master'!B:G,3,),"-")</f>
        <v>-</v>
      </c>
      <c r="G1447" s="46" t="str">
        <f>IFERROR(VLOOKUP($C1447,'Product Master'!B:G,4,),"-")</f>
        <v>-</v>
      </c>
      <c r="H1447" s="24"/>
      <c r="I1447" s="25" t="str">
        <f>IFERROR(VLOOKUP(D1447,Inward!F:J,5,),"-")</f>
        <v>-</v>
      </c>
      <c r="O1447" s="141" t="str">
        <f>IFERROR(VLOOKUP(Table2[[#This Row],[Lot No]],Inward!F:F,1,FALSE),"Lot Not Matching")</f>
        <v>Lot Not Matching</v>
      </c>
    </row>
    <row r="1448" spans="1:15">
      <c r="A1448" s="99">
        <v>1447</v>
      </c>
      <c r="B1448" s="100" t="str">
        <f>IFERROR(VLOOKUP(C1448,'Product Master'!B:G,2,),"Enter Data in Product Master")</f>
        <v>Enter Data in Product Master</v>
      </c>
      <c r="C1448" s="24"/>
      <c r="D1448" s="46"/>
      <c r="F1448" s="101" t="str">
        <f>IFERROR(VLOOKUP($C1448,'Product Master'!B:G,3,),"-")</f>
        <v>-</v>
      </c>
      <c r="G1448" s="46" t="str">
        <f>IFERROR(VLOOKUP($C1448,'Product Master'!B:G,4,),"-")</f>
        <v>-</v>
      </c>
      <c r="H1448" s="24"/>
      <c r="I1448" s="25" t="str">
        <f>IFERROR(VLOOKUP(D1448,Inward!F:J,5,),"-")</f>
        <v>-</v>
      </c>
      <c r="O1448" s="141" t="str">
        <f>IFERROR(VLOOKUP(Table2[[#This Row],[Lot No]],Inward!F:F,1,FALSE),"Lot Not Matching")</f>
        <v>Lot Not Matching</v>
      </c>
    </row>
    <row r="1449" spans="1:15">
      <c r="A1449" s="99">
        <v>1448</v>
      </c>
      <c r="B1449" s="100" t="str">
        <f>IFERROR(VLOOKUP(C1449,'Product Master'!B:G,2,),"Enter Data in Product Master")</f>
        <v>Enter Data in Product Master</v>
      </c>
      <c r="C1449" s="24"/>
      <c r="D1449" s="46"/>
      <c r="F1449" s="101" t="str">
        <f>IFERROR(VLOOKUP($C1449,'Product Master'!B:G,3,),"-")</f>
        <v>-</v>
      </c>
      <c r="G1449" s="46" t="str">
        <f>IFERROR(VLOOKUP($C1449,'Product Master'!B:G,4,),"-")</f>
        <v>-</v>
      </c>
      <c r="H1449" s="24"/>
      <c r="I1449" s="25" t="str">
        <f>IFERROR(VLOOKUP(D1449,Inward!F:J,5,),"-")</f>
        <v>-</v>
      </c>
      <c r="O1449" s="141" t="str">
        <f>IFERROR(VLOOKUP(Table2[[#This Row],[Lot No]],Inward!F:F,1,FALSE),"Lot Not Matching")</f>
        <v>Lot Not Matching</v>
      </c>
    </row>
    <row r="1450" spans="1:15">
      <c r="A1450" s="99">
        <v>1449</v>
      </c>
      <c r="B1450" s="100" t="str">
        <f>IFERROR(VLOOKUP(C1450,'Product Master'!B:G,2,),"Enter Data in Product Master")</f>
        <v>Enter Data in Product Master</v>
      </c>
      <c r="C1450" s="24"/>
      <c r="D1450" s="46"/>
      <c r="F1450" s="101" t="str">
        <f>IFERROR(VLOOKUP($C1450,'Product Master'!B:G,3,),"-")</f>
        <v>-</v>
      </c>
      <c r="G1450" s="46" t="str">
        <f>IFERROR(VLOOKUP($C1450,'Product Master'!B:G,4,),"-")</f>
        <v>-</v>
      </c>
      <c r="H1450" s="24"/>
      <c r="I1450" s="25" t="str">
        <f>IFERROR(VLOOKUP(D1450,Inward!F:J,5,),"-")</f>
        <v>-</v>
      </c>
      <c r="O1450" s="141" t="str">
        <f>IFERROR(VLOOKUP(Table2[[#This Row],[Lot No]],Inward!F:F,1,FALSE),"Lot Not Matching")</f>
        <v>Lot Not Matching</v>
      </c>
    </row>
    <row r="1451" spans="1:15">
      <c r="A1451" s="99">
        <v>1450</v>
      </c>
      <c r="B1451" s="100" t="str">
        <f>IFERROR(VLOOKUP(C1451,'Product Master'!B:G,2,),"Enter Data in Product Master")</f>
        <v>Enter Data in Product Master</v>
      </c>
      <c r="C1451" s="24"/>
      <c r="D1451" s="46"/>
      <c r="F1451" s="101" t="str">
        <f>IFERROR(VLOOKUP($C1451,'Product Master'!B:G,3,),"-")</f>
        <v>-</v>
      </c>
      <c r="G1451" s="46" t="str">
        <f>IFERROR(VLOOKUP($C1451,'Product Master'!B:G,4,),"-")</f>
        <v>-</v>
      </c>
      <c r="H1451" s="24"/>
      <c r="I1451" s="25" t="str">
        <f>IFERROR(VLOOKUP(D1451,Inward!F:J,5,),"-")</f>
        <v>-</v>
      </c>
      <c r="O1451" s="141" t="str">
        <f>IFERROR(VLOOKUP(Table2[[#This Row],[Lot No]],Inward!F:F,1,FALSE),"Lot Not Matching")</f>
        <v>Lot Not Matching</v>
      </c>
    </row>
    <row r="1452" spans="1:15">
      <c r="A1452" s="99">
        <v>1451</v>
      </c>
      <c r="B1452" s="100" t="str">
        <f>IFERROR(VLOOKUP(C1452,'Product Master'!B:G,2,),"Enter Data in Product Master")</f>
        <v>Enter Data in Product Master</v>
      </c>
      <c r="C1452" s="24"/>
      <c r="D1452" s="46"/>
      <c r="F1452" s="101" t="str">
        <f>IFERROR(VLOOKUP($C1452,'Product Master'!B:G,3,),"-")</f>
        <v>-</v>
      </c>
      <c r="G1452" s="46" t="str">
        <f>IFERROR(VLOOKUP($C1452,'Product Master'!B:G,4,),"-")</f>
        <v>-</v>
      </c>
      <c r="H1452" s="24"/>
      <c r="I1452" s="25" t="str">
        <f>IFERROR(VLOOKUP(D1452,Inward!F:J,5,),"-")</f>
        <v>-</v>
      </c>
      <c r="O1452" s="141" t="str">
        <f>IFERROR(VLOOKUP(Table2[[#This Row],[Lot No]],Inward!F:F,1,FALSE),"Lot Not Matching")</f>
        <v>Lot Not Matching</v>
      </c>
    </row>
    <row r="1453" spans="1:15">
      <c r="A1453" s="99">
        <v>1452</v>
      </c>
      <c r="B1453" s="100" t="str">
        <f>IFERROR(VLOOKUP(C1453,'Product Master'!B:G,2,),"Enter Data in Product Master")</f>
        <v>Enter Data in Product Master</v>
      </c>
      <c r="C1453" s="24"/>
      <c r="D1453" s="46"/>
      <c r="F1453" s="101" t="str">
        <f>IFERROR(VLOOKUP($C1453,'Product Master'!B:G,3,),"-")</f>
        <v>-</v>
      </c>
      <c r="G1453" s="46" t="str">
        <f>IFERROR(VLOOKUP($C1453,'Product Master'!B:G,4,),"-")</f>
        <v>-</v>
      </c>
      <c r="H1453" s="24"/>
      <c r="I1453" s="25" t="str">
        <f>IFERROR(VLOOKUP(D1453,Inward!F:J,5,),"-")</f>
        <v>-</v>
      </c>
      <c r="O1453" s="141" t="str">
        <f>IFERROR(VLOOKUP(Table2[[#This Row],[Lot No]],Inward!F:F,1,FALSE),"Lot Not Matching")</f>
        <v>Lot Not Matching</v>
      </c>
    </row>
    <row r="1454" spans="1:15">
      <c r="A1454" s="99">
        <v>1453</v>
      </c>
      <c r="B1454" s="100" t="str">
        <f>IFERROR(VLOOKUP(C1454,'Product Master'!B:G,2,),"Enter Data in Product Master")</f>
        <v>Enter Data in Product Master</v>
      </c>
      <c r="C1454" s="24"/>
      <c r="D1454" s="46"/>
      <c r="F1454" s="101" t="str">
        <f>IFERROR(VLOOKUP($C1454,'Product Master'!B:G,3,),"-")</f>
        <v>-</v>
      </c>
      <c r="G1454" s="46" t="str">
        <f>IFERROR(VLOOKUP($C1454,'Product Master'!B:G,4,),"-")</f>
        <v>-</v>
      </c>
      <c r="H1454" s="24"/>
      <c r="I1454" s="25" t="str">
        <f>IFERROR(VLOOKUP(D1454,Inward!F:J,5,),"-")</f>
        <v>-</v>
      </c>
      <c r="O1454" s="141" t="str">
        <f>IFERROR(VLOOKUP(Table2[[#This Row],[Lot No]],Inward!F:F,1,FALSE),"Lot Not Matching")</f>
        <v>Lot Not Matching</v>
      </c>
    </row>
    <row r="1455" spans="1:15">
      <c r="A1455" s="99">
        <v>1454</v>
      </c>
      <c r="B1455" s="100" t="str">
        <f>IFERROR(VLOOKUP(C1455,'Product Master'!B:G,2,),"Enter Data in Product Master")</f>
        <v>Enter Data in Product Master</v>
      </c>
      <c r="C1455" s="24"/>
      <c r="D1455" s="46"/>
      <c r="F1455" s="101" t="str">
        <f>IFERROR(VLOOKUP($C1455,'Product Master'!B:G,3,),"-")</f>
        <v>-</v>
      </c>
      <c r="G1455" s="46" t="str">
        <f>IFERROR(VLOOKUP($C1455,'Product Master'!B:G,4,),"-")</f>
        <v>-</v>
      </c>
      <c r="H1455" s="24"/>
      <c r="I1455" s="25" t="str">
        <f>IFERROR(VLOOKUP(D1455,Inward!F:J,5,),"-")</f>
        <v>-</v>
      </c>
      <c r="O1455" s="141" t="str">
        <f>IFERROR(VLOOKUP(Table2[[#This Row],[Lot No]],Inward!F:F,1,FALSE),"Lot Not Matching")</f>
        <v>Lot Not Matching</v>
      </c>
    </row>
    <row r="1456" spans="1:15">
      <c r="A1456" s="99">
        <v>1455</v>
      </c>
      <c r="B1456" s="100" t="str">
        <f>IFERROR(VLOOKUP(C1456,'Product Master'!B:G,2,),"Enter Data in Product Master")</f>
        <v>Enter Data in Product Master</v>
      </c>
      <c r="C1456" s="24"/>
      <c r="D1456" s="46"/>
      <c r="F1456" s="101" t="str">
        <f>IFERROR(VLOOKUP($C1456,'Product Master'!B:G,3,),"-")</f>
        <v>-</v>
      </c>
      <c r="G1456" s="46" t="str">
        <f>IFERROR(VLOOKUP($C1456,'Product Master'!B:G,4,),"-")</f>
        <v>-</v>
      </c>
      <c r="H1456" s="24"/>
      <c r="I1456" s="25" t="str">
        <f>IFERROR(VLOOKUP(D1456,Inward!F:J,5,),"-")</f>
        <v>-</v>
      </c>
      <c r="O1456" s="141" t="str">
        <f>IFERROR(VLOOKUP(Table2[[#This Row],[Lot No]],Inward!F:F,1,FALSE),"Lot Not Matching")</f>
        <v>Lot Not Matching</v>
      </c>
    </row>
    <row r="1457" spans="1:15">
      <c r="A1457" s="99">
        <v>1456</v>
      </c>
      <c r="B1457" s="100" t="str">
        <f>IFERROR(VLOOKUP(C1457,'Product Master'!B:G,2,),"Enter Data in Product Master")</f>
        <v>Enter Data in Product Master</v>
      </c>
      <c r="C1457" s="24"/>
      <c r="D1457" s="46"/>
      <c r="F1457" s="101" t="str">
        <f>IFERROR(VLOOKUP($C1457,'Product Master'!B:G,3,),"-")</f>
        <v>-</v>
      </c>
      <c r="G1457" s="46" t="str">
        <f>IFERROR(VLOOKUP($C1457,'Product Master'!B:G,4,),"-")</f>
        <v>-</v>
      </c>
      <c r="H1457" s="24"/>
      <c r="I1457" s="25" t="str">
        <f>IFERROR(VLOOKUP(D1457,Inward!F:J,5,),"-")</f>
        <v>-</v>
      </c>
      <c r="O1457" s="141" t="str">
        <f>IFERROR(VLOOKUP(Table2[[#This Row],[Lot No]],Inward!F:F,1,FALSE),"Lot Not Matching")</f>
        <v>Lot Not Matching</v>
      </c>
    </row>
    <row r="1458" spans="1:15">
      <c r="A1458" s="99">
        <v>1457</v>
      </c>
      <c r="B1458" s="100" t="str">
        <f>IFERROR(VLOOKUP(C1458,'Product Master'!B:G,2,),"Enter Data in Product Master")</f>
        <v>Enter Data in Product Master</v>
      </c>
      <c r="C1458" s="24"/>
      <c r="D1458" s="46"/>
      <c r="F1458" s="101" t="str">
        <f>IFERROR(VLOOKUP($C1458,'Product Master'!B:G,3,),"-")</f>
        <v>-</v>
      </c>
      <c r="G1458" s="46" t="str">
        <f>IFERROR(VLOOKUP($C1458,'Product Master'!B:G,4,),"-")</f>
        <v>-</v>
      </c>
      <c r="H1458" s="24"/>
      <c r="I1458" s="25" t="str">
        <f>IFERROR(VLOOKUP(D1458,Inward!F:J,5,),"-")</f>
        <v>-</v>
      </c>
      <c r="O1458" s="141" t="str">
        <f>IFERROR(VLOOKUP(Table2[[#This Row],[Lot No]],Inward!F:F,1,FALSE),"Lot Not Matching")</f>
        <v>Lot Not Matching</v>
      </c>
    </row>
    <row r="1459" spans="1:15">
      <c r="A1459" s="99">
        <v>1458</v>
      </c>
      <c r="B1459" s="100" t="str">
        <f>IFERROR(VLOOKUP(C1459,'Product Master'!B:G,2,),"Enter Data in Product Master")</f>
        <v>Enter Data in Product Master</v>
      </c>
      <c r="C1459" s="24"/>
      <c r="D1459" s="46"/>
      <c r="F1459" s="101" t="str">
        <f>IFERROR(VLOOKUP($C1459,'Product Master'!B:G,3,),"-")</f>
        <v>-</v>
      </c>
      <c r="G1459" s="46" t="str">
        <f>IFERROR(VLOOKUP($C1459,'Product Master'!B:G,4,),"-")</f>
        <v>-</v>
      </c>
      <c r="H1459" s="24"/>
      <c r="I1459" s="25" t="str">
        <f>IFERROR(VLOOKUP(D1459,Inward!F:J,5,),"-")</f>
        <v>-</v>
      </c>
      <c r="O1459" s="141" t="str">
        <f>IFERROR(VLOOKUP(Table2[[#This Row],[Lot No]],Inward!F:F,1,FALSE),"Lot Not Matching")</f>
        <v>Lot Not Matching</v>
      </c>
    </row>
    <row r="1460" spans="1:15">
      <c r="A1460" s="99">
        <v>1459</v>
      </c>
      <c r="B1460" s="100" t="str">
        <f>IFERROR(VLOOKUP(C1460,'Product Master'!B:G,2,),"Enter Data in Product Master")</f>
        <v>Enter Data in Product Master</v>
      </c>
      <c r="C1460" s="24"/>
      <c r="D1460" s="46"/>
      <c r="F1460" s="101" t="str">
        <f>IFERROR(VLOOKUP($C1460,'Product Master'!B:G,3,),"-")</f>
        <v>-</v>
      </c>
      <c r="G1460" s="46" t="str">
        <f>IFERROR(VLOOKUP($C1460,'Product Master'!B:G,4,),"-")</f>
        <v>-</v>
      </c>
      <c r="H1460" s="24"/>
      <c r="I1460" s="25" t="str">
        <f>IFERROR(VLOOKUP(D1460,Inward!F:J,5,),"-")</f>
        <v>-</v>
      </c>
      <c r="O1460" s="141" t="str">
        <f>IFERROR(VLOOKUP(Table2[[#This Row],[Lot No]],Inward!F:F,1,FALSE),"Lot Not Matching")</f>
        <v>Lot Not Matching</v>
      </c>
    </row>
    <row r="1461" spans="1:15">
      <c r="A1461" s="99">
        <v>1460</v>
      </c>
      <c r="B1461" s="100" t="str">
        <f>IFERROR(VLOOKUP(C1461,'Product Master'!B:G,2,),"Enter Data in Product Master")</f>
        <v>Enter Data in Product Master</v>
      </c>
      <c r="C1461" s="24"/>
      <c r="D1461" s="46"/>
      <c r="F1461" s="101" t="str">
        <f>IFERROR(VLOOKUP($C1461,'Product Master'!B:G,3,),"-")</f>
        <v>-</v>
      </c>
      <c r="G1461" s="46" t="str">
        <f>IFERROR(VLOOKUP($C1461,'Product Master'!B:G,4,),"-")</f>
        <v>-</v>
      </c>
      <c r="H1461" s="24"/>
      <c r="I1461" s="25" t="str">
        <f>IFERROR(VLOOKUP(D1461,Inward!F:J,5,),"-")</f>
        <v>-</v>
      </c>
      <c r="O1461" s="141" t="str">
        <f>IFERROR(VLOOKUP(Table2[[#This Row],[Lot No]],Inward!F:F,1,FALSE),"Lot Not Matching")</f>
        <v>Lot Not Matching</v>
      </c>
    </row>
    <row r="1462" spans="1:15">
      <c r="A1462" s="99">
        <v>1461</v>
      </c>
      <c r="B1462" s="100" t="str">
        <f>IFERROR(VLOOKUP(C1462,'Product Master'!B:G,2,),"Enter Data in Product Master")</f>
        <v>Enter Data in Product Master</v>
      </c>
      <c r="C1462" s="24"/>
      <c r="D1462" s="46"/>
      <c r="F1462" s="101" t="str">
        <f>IFERROR(VLOOKUP($C1462,'Product Master'!B:G,3,),"-")</f>
        <v>-</v>
      </c>
      <c r="G1462" s="46" t="str">
        <f>IFERROR(VLOOKUP($C1462,'Product Master'!B:G,4,),"-")</f>
        <v>-</v>
      </c>
      <c r="H1462" s="24"/>
      <c r="I1462" s="25" t="str">
        <f>IFERROR(VLOOKUP(D1462,Inward!F:J,5,),"-")</f>
        <v>-</v>
      </c>
      <c r="O1462" s="141" t="str">
        <f>IFERROR(VLOOKUP(Table2[[#This Row],[Lot No]],Inward!F:F,1,FALSE),"Lot Not Matching")</f>
        <v>Lot Not Matching</v>
      </c>
    </row>
    <row r="1463" spans="1:15">
      <c r="A1463" s="99">
        <v>1462</v>
      </c>
      <c r="B1463" s="100" t="str">
        <f>IFERROR(VLOOKUP(C1463,'Product Master'!B:G,2,),"Enter Data in Product Master")</f>
        <v>Enter Data in Product Master</v>
      </c>
      <c r="C1463" s="24"/>
      <c r="D1463" s="46"/>
      <c r="F1463" s="101" t="str">
        <f>IFERROR(VLOOKUP($C1463,'Product Master'!B:G,3,),"-")</f>
        <v>-</v>
      </c>
      <c r="G1463" s="46" t="str">
        <f>IFERROR(VLOOKUP($C1463,'Product Master'!B:G,4,),"-")</f>
        <v>-</v>
      </c>
      <c r="H1463" s="24"/>
      <c r="I1463" s="25" t="str">
        <f>IFERROR(VLOOKUP(D1463,Inward!F:J,5,),"-")</f>
        <v>-</v>
      </c>
      <c r="O1463" s="141" t="str">
        <f>IFERROR(VLOOKUP(Table2[[#This Row],[Lot No]],Inward!F:F,1,FALSE),"Lot Not Matching")</f>
        <v>Lot Not Matching</v>
      </c>
    </row>
    <row r="1464" spans="1:15">
      <c r="A1464" s="99">
        <v>1463</v>
      </c>
      <c r="B1464" s="100" t="str">
        <f>IFERROR(VLOOKUP(C1464,'Product Master'!B:G,2,),"Enter Data in Product Master")</f>
        <v>Enter Data in Product Master</v>
      </c>
      <c r="C1464" s="24"/>
      <c r="D1464" s="46"/>
      <c r="F1464" s="101" t="str">
        <f>IFERROR(VLOOKUP($C1464,'Product Master'!B:G,3,),"-")</f>
        <v>-</v>
      </c>
      <c r="G1464" s="46" t="str">
        <f>IFERROR(VLOOKUP($C1464,'Product Master'!B:G,4,),"-")</f>
        <v>-</v>
      </c>
      <c r="H1464" s="24"/>
      <c r="I1464" s="25" t="str">
        <f>IFERROR(VLOOKUP(D1464,Inward!F:J,5,),"-")</f>
        <v>-</v>
      </c>
      <c r="O1464" s="141" t="str">
        <f>IFERROR(VLOOKUP(Table2[[#This Row],[Lot No]],Inward!F:F,1,FALSE),"Lot Not Matching")</f>
        <v>Lot Not Matching</v>
      </c>
    </row>
    <row r="1465" spans="1:15">
      <c r="A1465" s="99">
        <v>1464</v>
      </c>
      <c r="B1465" s="100" t="str">
        <f>IFERROR(VLOOKUP(C1465,'Product Master'!B:G,2,),"Enter Data in Product Master")</f>
        <v>Enter Data in Product Master</v>
      </c>
      <c r="C1465" s="24"/>
      <c r="D1465" s="46"/>
      <c r="F1465" s="101" t="str">
        <f>IFERROR(VLOOKUP($C1465,'Product Master'!B:G,3,),"-")</f>
        <v>-</v>
      </c>
      <c r="G1465" s="46" t="str">
        <f>IFERROR(VLOOKUP($C1465,'Product Master'!B:G,4,),"-")</f>
        <v>-</v>
      </c>
      <c r="H1465" s="24"/>
      <c r="I1465" s="25" t="str">
        <f>IFERROR(VLOOKUP(D1465,Inward!F:J,5,),"-")</f>
        <v>-</v>
      </c>
      <c r="O1465" s="141" t="str">
        <f>IFERROR(VLOOKUP(Table2[[#This Row],[Lot No]],Inward!F:F,1,FALSE),"Lot Not Matching")</f>
        <v>Lot Not Matching</v>
      </c>
    </row>
    <row r="1466" spans="1:15">
      <c r="A1466" s="99">
        <v>1465</v>
      </c>
      <c r="B1466" s="100" t="str">
        <f>IFERROR(VLOOKUP(C1466,'Product Master'!B:G,2,),"Enter Data in Product Master")</f>
        <v>Enter Data in Product Master</v>
      </c>
      <c r="C1466" s="24"/>
      <c r="D1466" s="46"/>
      <c r="F1466" s="101" t="str">
        <f>IFERROR(VLOOKUP($C1466,'Product Master'!B:G,3,),"-")</f>
        <v>-</v>
      </c>
      <c r="G1466" s="46" t="str">
        <f>IFERROR(VLOOKUP($C1466,'Product Master'!B:G,4,),"-")</f>
        <v>-</v>
      </c>
      <c r="H1466" s="24"/>
      <c r="I1466" s="25" t="str">
        <f>IFERROR(VLOOKUP(D1466,Inward!F:J,5,),"-")</f>
        <v>-</v>
      </c>
      <c r="O1466" s="141" t="str">
        <f>IFERROR(VLOOKUP(Table2[[#This Row],[Lot No]],Inward!F:F,1,FALSE),"Lot Not Matching")</f>
        <v>Lot Not Matching</v>
      </c>
    </row>
    <row r="1467" spans="1:15">
      <c r="A1467" s="99">
        <v>1466</v>
      </c>
      <c r="B1467" s="100" t="str">
        <f>IFERROR(VLOOKUP(C1467,'Product Master'!B:G,2,),"Enter Data in Product Master")</f>
        <v>Enter Data in Product Master</v>
      </c>
      <c r="C1467" s="24"/>
      <c r="D1467" s="46"/>
      <c r="F1467" s="101" t="str">
        <f>IFERROR(VLOOKUP($C1467,'Product Master'!B:G,3,),"-")</f>
        <v>-</v>
      </c>
      <c r="G1467" s="46" t="str">
        <f>IFERROR(VLOOKUP($C1467,'Product Master'!B:G,4,),"-")</f>
        <v>-</v>
      </c>
      <c r="H1467" s="24"/>
      <c r="I1467" s="25" t="str">
        <f>IFERROR(VLOOKUP(D1467,Inward!F:J,5,),"-")</f>
        <v>-</v>
      </c>
      <c r="O1467" s="141" t="str">
        <f>IFERROR(VLOOKUP(Table2[[#This Row],[Lot No]],Inward!F:F,1,FALSE),"Lot Not Matching")</f>
        <v>Lot Not Matching</v>
      </c>
    </row>
    <row r="1468" spans="1:15">
      <c r="A1468" s="99">
        <v>1467</v>
      </c>
      <c r="B1468" s="100" t="str">
        <f>IFERROR(VLOOKUP(C1468,'Product Master'!B:G,2,),"Enter Data in Product Master")</f>
        <v>Enter Data in Product Master</v>
      </c>
      <c r="C1468" s="24"/>
      <c r="D1468" s="46"/>
      <c r="F1468" s="101" t="str">
        <f>IFERROR(VLOOKUP($C1468,'Product Master'!B:G,3,),"-")</f>
        <v>-</v>
      </c>
      <c r="G1468" s="46" t="str">
        <f>IFERROR(VLOOKUP($C1468,'Product Master'!B:G,4,),"-")</f>
        <v>-</v>
      </c>
      <c r="H1468" s="24"/>
      <c r="I1468" s="25" t="str">
        <f>IFERROR(VLOOKUP(D1468,Inward!F:J,5,),"-")</f>
        <v>-</v>
      </c>
      <c r="O1468" s="141" t="str">
        <f>IFERROR(VLOOKUP(Table2[[#This Row],[Lot No]],Inward!F:F,1,FALSE),"Lot Not Matching")</f>
        <v>Lot Not Matching</v>
      </c>
    </row>
    <row r="1469" spans="1:15">
      <c r="A1469" s="99">
        <v>1468</v>
      </c>
      <c r="B1469" s="100" t="str">
        <f>IFERROR(VLOOKUP(C1469,'Product Master'!B:G,2,),"Enter Data in Product Master")</f>
        <v>Enter Data in Product Master</v>
      </c>
      <c r="C1469" s="24"/>
      <c r="D1469" s="46"/>
      <c r="F1469" s="101" t="str">
        <f>IFERROR(VLOOKUP($C1469,'Product Master'!B:G,3,),"-")</f>
        <v>-</v>
      </c>
      <c r="G1469" s="46" t="str">
        <f>IFERROR(VLOOKUP($C1469,'Product Master'!B:G,4,),"-")</f>
        <v>-</v>
      </c>
      <c r="H1469" s="24"/>
      <c r="I1469" s="25" t="str">
        <f>IFERROR(VLOOKUP(D1469,Inward!F:J,5,),"-")</f>
        <v>-</v>
      </c>
      <c r="O1469" s="141" t="str">
        <f>IFERROR(VLOOKUP(Table2[[#This Row],[Lot No]],Inward!F:F,1,FALSE),"Lot Not Matching")</f>
        <v>Lot Not Matching</v>
      </c>
    </row>
    <row r="1470" spans="1:15">
      <c r="A1470" s="99">
        <v>1469</v>
      </c>
      <c r="B1470" s="100" t="str">
        <f>IFERROR(VLOOKUP(C1470,'Product Master'!B:G,2,),"Enter Data in Product Master")</f>
        <v>Enter Data in Product Master</v>
      </c>
      <c r="C1470" s="24"/>
      <c r="D1470" s="46"/>
      <c r="F1470" s="101" t="str">
        <f>IFERROR(VLOOKUP($C1470,'Product Master'!B:G,3,),"-")</f>
        <v>-</v>
      </c>
      <c r="G1470" s="46" t="str">
        <f>IFERROR(VLOOKUP($C1470,'Product Master'!B:G,4,),"-")</f>
        <v>-</v>
      </c>
      <c r="H1470" s="24"/>
      <c r="I1470" s="25" t="str">
        <f>IFERROR(VLOOKUP(D1470,Inward!F:J,5,),"-")</f>
        <v>-</v>
      </c>
      <c r="O1470" s="141" t="str">
        <f>IFERROR(VLOOKUP(Table2[[#This Row],[Lot No]],Inward!F:F,1,FALSE),"Lot Not Matching")</f>
        <v>Lot Not Matching</v>
      </c>
    </row>
    <row r="1471" spans="1:15">
      <c r="A1471" s="99">
        <v>1470</v>
      </c>
      <c r="B1471" s="100" t="str">
        <f>IFERROR(VLOOKUP(C1471,'Product Master'!B:G,2,),"Enter Data in Product Master")</f>
        <v>Enter Data in Product Master</v>
      </c>
      <c r="C1471" s="24"/>
      <c r="D1471" s="46"/>
      <c r="F1471" s="101" t="str">
        <f>IFERROR(VLOOKUP($C1471,'Product Master'!B:G,3,),"-")</f>
        <v>-</v>
      </c>
      <c r="G1471" s="46" t="str">
        <f>IFERROR(VLOOKUP($C1471,'Product Master'!B:G,4,),"-")</f>
        <v>-</v>
      </c>
      <c r="H1471" s="24"/>
      <c r="I1471" s="25" t="str">
        <f>IFERROR(VLOOKUP(D1471,Inward!F:J,5,),"-")</f>
        <v>-</v>
      </c>
      <c r="O1471" s="141" t="str">
        <f>IFERROR(VLOOKUP(Table2[[#This Row],[Lot No]],Inward!F:F,1,FALSE),"Lot Not Matching")</f>
        <v>Lot Not Matching</v>
      </c>
    </row>
    <row r="1472" spans="1:15">
      <c r="A1472" s="99">
        <v>1471</v>
      </c>
      <c r="B1472" s="100" t="str">
        <f>IFERROR(VLOOKUP(C1472,'Product Master'!B:G,2,),"Enter Data in Product Master")</f>
        <v>Enter Data in Product Master</v>
      </c>
      <c r="C1472" s="24"/>
      <c r="D1472" s="46"/>
      <c r="F1472" s="101" t="str">
        <f>IFERROR(VLOOKUP($C1472,'Product Master'!B:G,3,),"-")</f>
        <v>-</v>
      </c>
      <c r="G1472" s="46" t="str">
        <f>IFERROR(VLOOKUP($C1472,'Product Master'!B:G,4,),"-")</f>
        <v>-</v>
      </c>
      <c r="H1472" s="24"/>
      <c r="I1472" s="25" t="str">
        <f>IFERROR(VLOOKUP(D1472,Inward!F:J,5,),"-")</f>
        <v>-</v>
      </c>
      <c r="O1472" s="141" t="str">
        <f>IFERROR(VLOOKUP(Table2[[#This Row],[Lot No]],Inward!F:F,1,FALSE),"Lot Not Matching")</f>
        <v>Lot Not Matching</v>
      </c>
    </row>
    <row r="1473" spans="1:15">
      <c r="A1473" s="99">
        <v>1472</v>
      </c>
      <c r="B1473" s="100" t="str">
        <f>IFERROR(VLOOKUP(C1473,'Product Master'!B:G,2,),"Enter Data in Product Master")</f>
        <v>Enter Data in Product Master</v>
      </c>
      <c r="C1473" s="24"/>
      <c r="D1473" s="46"/>
      <c r="F1473" s="101" t="str">
        <f>IFERROR(VLOOKUP($C1473,'Product Master'!B:G,3,),"-")</f>
        <v>-</v>
      </c>
      <c r="G1473" s="46" t="str">
        <f>IFERROR(VLOOKUP($C1473,'Product Master'!B:G,4,),"-")</f>
        <v>-</v>
      </c>
      <c r="H1473" s="24"/>
      <c r="I1473" s="25" t="str">
        <f>IFERROR(VLOOKUP(D1473,Inward!F:J,5,),"-")</f>
        <v>-</v>
      </c>
      <c r="O1473" s="141" t="str">
        <f>IFERROR(VLOOKUP(Table2[[#This Row],[Lot No]],Inward!F:F,1,FALSE),"Lot Not Matching")</f>
        <v>Lot Not Matching</v>
      </c>
    </row>
    <row r="1474" spans="1:15">
      <c r="A1474" s="99">
        <v>1473</v>
      </c>
      <c r="B1474" s="100" t="str">
        <f>IFERROR(VLOOKUP(C1474,'Product Master'!B:G,2,),"Enter Data in Product Master")</f>
        <v>Enter Data in Product Master</v>
      </c>
      <c r="C1474" s="24"/>
      <c r="D1474" s="46"/>
      <c r="F1474" s="101" t="str">
        <f>IFERROR(VLOOKUP($C1474,'Product Master'!B:G,3,),"-")</f>
        <v>-</v>
      </c>
      <c r="G1474" s="46" t="str">
        <f>IFERROR(VLOOKUP($C1474,'Product Master'!B:G,4,),"-")</f>
        <v>-</v>
      </c>
      <c r="H1474" s="24"/>
      <c r="I1474" s="25" t="str">
        <f>IFERROR(VLOOKUP(D1474,Inward!F:J,5,),"-")</f>
        <v>-</v>
      </c>
      <c r="O1474" s="141" t="str">
        <f>IFERROR(VLOOKUP(Table2[[#This Row],[Lot No]],Inward!F:F,1,FALSE),"Lot Not Matching")</f>
        <v>Lot Not Matching</v>
      </c>
    </row>
    <row r="1475" spans="1:15">
      <c r="A1475" s="99">
        <v>1474</v>
      </c>
      <c r="B1475" s="100" t="str">
        <f>IFERROR(VLOOKUP(C1475,'Product Master'!B:G,2,),"Enter Data in Product Master")</f>
        <v>Enter Data in Product Master</v>
      </c>
      <c r="C1475" s="24"/>
      <c r="D1475" s="46"/>
      <c r="F1475" s="101" t="str">
        <f>IFERROR(VLOOKUP($C1475,'Product Master'!B:G,3,),"-")</f>
        <v>-</v>
      </c>
      <c r="G1475" s="46" t="str">
        <f>IFERROR(VLOOKUP($C1475,'Product Master'!B:G,4,),"-")</f>
        <v>-</v>
      </c>
      <c r="H1475" s="24"/>
      <c r="I1475" s="25" t="str">
        <f>IFERROR(VLOOKUP(D1475,Inward!F:J,5,),"-")</f>
        <v>-</v>
      </c>
      <c r="O1475" s="141" t="str">
        <f>IFERROR(VLOOKUP(Table2[[#This Row],[Lot No]],Inward!F:F,1,FALSE),"Lot Not Matching")</f>
        <v>Lot Not Matching</v>
      </c>
    </row>
    <row r="1476" spans="1:15">
      <c r="A1476" s="99">
        <v>1475</v>
      </c>
      <c r="B1476" s="100" t="str">
        <f>IFERROR(VLOOKUP(C1476,'Product Master'!B:G,2,),"Enter Data in Product Master")</f>
        <v>Enter Data in Product Master</v>
      </c>
      <c r="C1476" s="24"/>
      <c r="D1476" s="46"/>
      <c r="F1476" s="101" t="str">
        <f>IFERROR(VLOOKUP($C1476,'Product Master'!B:G,3,),"-")</f>
        <v>-</v>
      </c>
      <c r="G1476" s="46" t="str">
        <f>IFERROR(VLOOKUP($C1476,'Product Master'!B:G,4,),"-")</f>
        <v>-</v>
      </c>
      <c r="H1476" s="24"/>
      <c r="I1476" s="25" t="str">
        <f>IFERROR(VLOOKUP(D1476,Inward!F:J,5,),"-")</f>
        <v>-</v>
      </c>
      <c r="O1476" s="141" t="str">
        <f>IFERROR(VLOOKUP(Table2[[#This Row],[Lot No]],Inward!F:F,1,FALSE),"Lot Not Matching")</f>
        <v>Lot Not Matching</v>
      </c>
    </row>
    <row r="1477" spans="1:15">
      <c r="A1477" s="99">
        <v>1476</v>
      </c>
      <c r="B1477" s="100" t="str">
        <f>IFERROR(VLOOKUP(C1477,'Product Master'!B:G,2,),"Enter Data in Product Master")</f>
        <v>Enter Data in Product Master</v>
      </c>
      <c r="C1477" s="24"/>
      <c r="D1477" s="46"/>
      <c r="F1477" s="101" t="str">
        <f>IFERROR(VLOOKUP($C1477,'Product Master'!B:G,3,),"-")</f>
        <v>-</v>
      </c>
      <c r="G1477" s="46" t="str">
        <f>IFERROR(VLOOKUP($C1477,'Product Master'!B:G,4,),"-")</f>
        <v>-</v>
      </c>
      <c r="H1477" s="24"/>
      <c r="I1477" s="25" t="str">
        <f>IFERROR(VLOOKUP(D1477,Inward!F:J,5,),"-")</f>
        <v>-</v>
      </c>
      <c r="O1477" s="141" t="str">
        <f>IFERROR(VLOOKUP(Table2[[#This Row],[Lot No]],Inward!F:F,1,FALSE),"Lot Not Matching")</f>
        <v>Lot Not Matching</v>
      </c>
    </row>
    <row r="1478" spans="1:15">
      <c r="A1478" s="99">
        <v>1477</v>
      </c>
      <c r="B1478" s="100" t="str">
        <f>IFERROR(VLOOKUP(C1478,'Product Master'!B:G,2,),"Enter Data in Product Master")</f>
        <v>Enter Data in Product Master</v>
      </c>
      <c r="C1478" s="24"/>
      <c r="D1478" s="46"/>
      <c r="F1478" s="101" t="str">
        <f>IFERROR(VLOOKUP($C1478,'Product Master'!B:G,3,),"-")</f>
        <v>-</v>
      </c>
      <c r="G1478" s="46" t="str">
        <f>IFERROR(VLOOKUP($C1478,'Product Master'!B:G,4,),"-")</f>
        <v>-</v>
      </c>
      <c r="H1478" s="24"/>
      <c r="I1478" s="25" t="str">
        <f>IFERROR(VLOOKUP(D1478,Inward!F:J,5,),"-")</f>
        <v>-</v>
      </c>
      <c r="O1478" s="141" t="str">
        <f>IFERROR(VLOOKUP(Table2[[#This Row],[Lot No]],Inward!F:F,1,FALSE),"Lot Not Matching")</f>
        <v>Lot Not Matching</v>
      </c>
    </row>
    <row r="1479" spans="1:15">
      <c r="A1479" s="99">
        <v>1478</v>
      </c>
      <c r="B1479" s="100" t="str">
        <f>IFERROR(VLOOKUP(C1479,'Product Master'!B:G,2,),"Enter Data in Product Master")</f>
        <v>Enter Data in Product Master</v>
      </c>
      <c r="C1479" s="24"/>
      <c r="D1479" s="46"/>
      <c r="F1479" s="101" t="str">
        <f>IFERROR(VLOOKUP($C1479,'Product Master'!B:G,3,),"-")</f>
        <v>-</v>
      </c>
      <c r="G1479" s="46" t="str">
        <f>IFERROR(VLOOKUP($C1479,'Product Master'!B:G,4,),"-")</f>
        <v>-</v>
      </c>
      <c r="H1479" s="24"/>
      <c r="I1479" s="25" t="str">
        <f>IFERROR(VLOOKUP(D1479,Inward!F:J,5,),"-")</f>
        <v>-</v>
      </c>
      <c r="O1479" s="141" t="str">
        <f>IFERROR(VLOOKUP(Table2[[#This Row],[Lot No]],Inward!F:F,1,FALSE),"Lot Not Matching")</f>
        <v>Lot Not Matching</v>
      </c>
    </row>
    <row r="1480" spans="1:15">
      <c r="A1480" s="99">
        <v>1479</v>
      </c>
      <c r="B1480" s="100" t="str">
        <f>IFERROR(VLOOKUP(C1480,'Product Master'!B:G,2,),"Enter Data in Product Master")</f>
        <v>Enter Data in Product Master</v>
      </c>
      <c r="C1480" s="24"/>
      <c r="D1480" s="46"/>
      <c r="F1480" s="101" t="str">
        <f>IFERROR(VLOOKUP($C1480,'Product Master'!B:G,3,),"-")</f>
        <v>-</v>
      </c>
      <c r="G1480" s="46" t="str">
        <f>IFERROR(VLOOKUP($C1480,'Product Master'!B:G,4,),"-")</f>
        <v>-</v>
      </c>
      <c r="H1480" s="24"/>
      <c r="I1480" s="25" t="str">
        <f>IFERROR(VLOOKUP(D1480,Inward!F:J,5,),"-")</f>
        <v>-</v>
      </c>
      <c r="O1480" s="141" t="str">
        <f>IFERROR(VLOOKUP(Table2[[#This Row],[Lot No]],Inward!F:F,1,FALSE),"Lot Not Matching")</f>
        <v>Lot Not Matching</v>
      </c>
    </row>
    <row r="1481" spans="1:15">
      <c r="A1481" s="99">
        <v>1480</v>
      </c>
      <c r="B1481" s="100" t="str">
        <f>IFERROR(VLOOKUP(C1481,'Product Master'!B:G,2,),"Enter Data in Product Master")</f>
        <v>Enter Data in Product Master</v>
      </c>
      <c r="C1481" s="24"/>
      <c r="D1481" s="46"/>
      <c r="F1481" s="101" t="str">
        <f>IFERROR(VLOOKUP($C1481,'Product Master'!B:G,3,),"-")</f>
        <v>-</v>
      </c>
      <c r="G1481" s="46" t="str">
        <f>IFERROR(VLOOKUP($C1481,'Product Master'!B:G,4,),"-")</f>
        <v>-</v>
      </c>
      <c r="H1481" s="24"/>
      <c r="I1481" s="25" t="str">
        <f>IFERROR(VLOOKUP(D1481,Inward!F:J,5,),"-")</f>
        <v>-</v>
      </c>
      <c r="O1481" s="141" t="str">
        <f>IFERROR(VLOOKUP(Table2[[#This Row],[Lot No]],Inward!F:F,1,FALSE),"Lot Not Matching")</f>
        <v>Lot Not Matching</v>
      </c>
    </row>
    <row r="1482" spans="1:15">
      <c r="A1482" s="99">
        <v>1481</v>
      </c>
      <c r="B1482" s="100" t="str">
        <f>IFERROR(VLOOKUP(C1482,'Product Master'!B:G,2,),"Enter Data in Product Master")</f>
        <v>Enter Data in Product Master</v>
      </c>
      <c r="C1482" s="24"/>
      <c r="D1482" s="46"/>
      <c r="F1482" s="101" t="str">
        <f>IFERROR(VLOOKUP($C1482,'Product Master'!B:G,3,),"-")</f>
        <v>-</v>
      </c>
      <c r="G1482" s="46" t="str">
        <f>IFERROR(VLOOKUP($C1482,'Product Master'!B:G,4,),"-")</f>
        <v>-</v>
      </c>
      <c r="H1482" s="24"/>
      <c r="I1482" s="25" t="str">
        <f>IFERROR(VLOOKUP(D1482,Inward!F:J,5,),"-")</f>
        <v>-</v>
      </c>
      <c r="O1482" s="141" t="str">
        <f>IFERROR(VLOOKUP(Table2[[#This Row],[Lot No]],Inward!F:F,1,FALSE),"Lot Not Matching")</f>
        <v>Lot Not Matching</v>
      </c>
    </row>
    <row r="1483" spans="1:15">
      <c r="A1483" s="99">
        <v>1482</v>
      </c>
      <c r="B1483" s="100" t="str">
        <f>IFERROR(VLOOKUP(C1483,'Product Master'!B:G,2,),"Enter Data in Product Master")</f>
        <v>Enter Data in Product Master</v>
      </c>
      <c r="C1483" s="24"/>
      <c r="D1483" s="46"/>
      <c r="F1483" s="101" t="str">
        <f>IFERROR(VLOOKUP($C1483,'Product Master'!B:G,3,),"-")</f>
        <v>-</v>
      </c>
      <c r="G1483" s="46" t="str">
        <f>IFERROR(VLOOKUP($C1483,'Product Master'!B:G,4,),"-")</f>
        <v>-</v>
      </c>
      <c r="H1483" s="24"/>
      <c r="I1483" s="25" t="str">
        <f>IFERROR(VLOOKUP(D1483,Inward!F:J,5,),"-")</f>
        <v>-</v>
      </c>
      <c r="O1483" s="141" t="str">
        <f>IFERROR(VLOOKUP(Table2[[#This Row],[Lot No]],Inward!F:F,1,FALSE),"Lot Not Matching")</f>
        <v>Lot Not Matching</v>
      </c>
    </row>
    <row r="1484" spans="1:15">
      <c r="A1484" s="99">
        <v>1483</v>
      </c>
      <c r="B1484" s="100" t="str">
        <f>IFERROR(VLOOKUP(C1484,'Product Master'!B:G,2,),"Enter Data in Product Master")</f>
        <v>Enter Data in Product Master</v>
      </c>
      <c r="C1484" s="24"/>
      <c r="D1484" s="46"/>
      <c r="F1484" s="101" t="str">
        <f>IFERROR(VLOOKUP($C1484,'Product Master'!B:G,3,),"-")</f>
        <v>-</v>
      </c>
      <c r="G1484" s="46" t="str">
        <f>IFERROR(VLOOKUP($C1484,'Product Master'!B:G,4,),"-")</f>
        <v>-</v>
      </c>
      <c r="H1484" s="24"/>
      <c r="I1484" s="25" t="str">
        <f>IFERROR(VLOOKUP(D1484,Inward!F:J,5,),"-")</f>
        <v>-</v>
      </c>
      <c r="O1484" s="141" t="str">
        <f>IFERROR(VLOOKUP(Table2[[#This Row],[Lot No]],Inward!F:F,1,FALSE),"Lot Not Matching")</f>
        <v>Lot Not Matching</v>
      </c>
    </row>
    <row r="1485" spans="1:15">
      <c r="A1485" s="99">
        <v>1484</v>
      </c>
      <c r="B1485" s="100" t="str">
        <f>IFERROR(VLOOKUP(C1485,'Product Master'!B:G,2,),"Enter Data in Product Master")</f>
        <v>Enter Data in Product Master</v>
      </c>
      <c r="C1485" s="24"/>
      <c r="D1485" s="46"/>
      <c r="F1485" s="101" t="str">
        <f>IFERROR(VLOOKUP($C1485,'Product Master'!B:G,3,),"-")</f>
        <v>-</v>
      </c>
      <c r="G1485" s="46" t="str">
        <f>IFERROR(VLOOKUP($C1485,'Product Master'!B:G,4,),"-")</f>
        <v>-</v>
      </c>
      <c r="H1485" s="24"/>
      <c r="I1485" s="25" t="str">
        <f>IFERROR(VLOOKUP(D1485,Inward!F:J,5,),"-")</f>
        <v>-</v>
      </c>
      <c r="O1485" s="141" t="str">
        <f>IFERROR(VLOOKUP(Table2[[#This Row],[Lot No]],Inward!F:F,1,FALSE),"Lot Not Matching")</f>
        <v>Lot Not Matching</v>
      </c>
    </row>
    <row r="1486" spans="1:15">
      <c r="A1486" s="99">
        <v>1485</v>
      </c>
      <c r="B1486" s="100" t="str">
        <f>IFERROR(VLOOKUP(C1486,'Product Master'!B:G,2,),"Enter Data in Product Master")</f>
        <v>Enter Data in Product Master</v>
      </c>
      <c r="C1486" s="24"/>
      <c r="D1486" s="46"/>
      <c r="F1486" s="101" t="str">
        <f>IFERROR(VLOOKUP($C1486,'Product Master'!B:G,3,),"-")</f>
        <v>-</v>
      </c>
      <c r="G1486" s="46" t="str">
        <f>IFERROR(VLOOKUP($C1486,'Product Master'!B:G,4,),"-")</f>
        <v>-</v>
      </c>
      <c r="H1486" s="24"/>
      <c r="I1486" s="25" t="str">
        <f>IFERROR(VLOOKUP(D1486,Inward!F:J,5,),"-")</f>
        <v>-</v>
      </c>
      <c r="O1486" s="141" t="str">
        <f>IFERROR(VLOOKUP(Table2[[#This Row],[Lot No]],Inward!F:F,1,FALSE),"Lot Not Matching")</f>
        <v>Lot Not Matching</v>
      </c>
    </row>
    <row r="1487" spans="1:15">
      <c r="A1487" s="99">
        <v>1486</v>
      </c>
      <c r="B1487" s="100" t="str">
        <f>IFERROR(VLOOKUP(C1487,'Product Master'!B:G,2,),"Enter Data in Product Master")</f>
        <v>Enter Data in Product Master</v>
      </c>
      <c r="C1487" s="24"/>
      <c r="D1487" s="46"/>
      <c r="F1487" s="101" t="str">
        <f>IFERROR(VLOOKUP($C1487,'Product Master'!B:G,3,),"-")</f>
        <v>-</v>
      </c>
      <c r="G1487" s="46" t="str">
        <f>IFERROR(VLOOKUP($C1487,'Product Master'!B:G,4,),"-")</f>
        <v>-</v>
      </c>
      <c r="H1487" s="24"/>
      <c r="I1487" s="25" t="str">
        <f>IFERROR(VLOOKUP(D1487,Inward!F:J,5,),"-")</f>
        <v>-</v>
      </c>
      <c r="O1487" s="141" t="str">
        <f>IFERROR(VLOOKUP(Table2[[#This Row],[Lot No]],Inward!F:F,1,FALSE),"Lot Not Matching")</f>
        <v>Lot Not Matching</v>
      </c>
    </row>
    <row r="1488" spans="1:15">
      <c r="A1488" s="99">
        <v>1487</v>
      </c>
      <c r="B1488" s="100" t="str">
        <f>IFERROR(VLOOKUP(C1488,'Product Master'!B:G,2,),"Enter Data in Product Master")</f>
        <v>Enter Data in Product Master</v>
      </c>
      <c r="C1488" s="24"/>
      <c r="D1488" s="46"/>
      <c r="F1488" s="101" t="str">
        <f>IFERROR(VLOOKUP($C1488,'Product Master'!B:G,3,),"-")</f>
        <v>-</v>
      </c>
      <c r="G1488" s="46" t="str">
        <f>IFERROR(VLOOKUP($C1488,'Product Master'!B:G,4,),"-")</f>
        <v>-</v>
      </c>
      <c r="H1488" s="24"/>
      <c r="I1488" s="25" t="str">
        <f>IFERROR(VLOOKUP(D1488,Inward!F:J,5,),"-")</f>
        <v>-</v>
      </c>
      <c r="O1488" s="141" t="str">
        <f>IFERROR(VLOOKUP(Table2[[#This Row],[Lot No]],Inward!F:F,1,FALSE),"Lot Not Matching")</f>
        <v>Lot Not Matching</v>
      </c>
    </row>
    <row r="1489" spans="1:15">
      <c r="A1489" s="99">
        <v>1488</v>
      </c>
      <c r="B1489" s="100" t="str">
        <f>IFERROR(VLOOKUP(C1489,'Product Master'!B:G,2,),"Enter Data in Product Master")</f>
        <v>Enter Data in Product Master</v>
      </c>
      <c r="C1489" s="24"/>
      <c r="D1489" s="46"/>
      <c r="F1489" s="101" t="str">
        <f>IFERROR(VLOOKUP($C1489,'Product Master'!B:G,3,),"-")</f>
        <v>-</v>
      </c>
      <c r="G1489" s="46" t="str">
        <f>IFERROR(VLOOKUP($C1489,'Product Master'!B:G,4,),"-")</f>
        <v>-</v>
      </c>
      <c r="H1489" s="24"/>
      <c r="I1489" s="25" t="str">
        <f>IFERROR(VLOOKUP(D1489,Inward!F:J,5,),"-")</f>
        <v>-</v>
      </c>
      <c r="O1489" s="141" t="str">
        <f>IFERROR(VLOOKUP(Table2[[#This Row],[Lot No]],Inward!F:F,1,FALSE),"Lot Not Matching")</f>
        <v>Lot Not Matching</v>
      </c>
    </row>
    <row r="1490" spans="1:15">
      <c r="A1490" s="99">
        <v>1489</v>
      </c>
      <c r="B1490" s="100" t="str">
        <f>IFERROR(VLOOKUP(C1490,'Product Master'!B:G,2,),"Enter Data in Product Master")</f>
        <v>Enter Data in Product Master</v>
      </c>
      <c r="C1490" s="24"/>
      <c r="D1490" s="46"/>
      <c r="F1490" s="101" t="str">
        <f>IFERROR(VLOOKUP($C1490,'Product Master'!B:G,3,),"-")</f>
        <v>-</v>
      </c>
      <c r="G1490" s="46" t="str">
        <f>IFERROR(VLOOKUP($C1490,'Product Master'!B:G,4,),"-")</f>
        <v>-</v>
      </c>
      <c r="H1490" s="24"/>
      <c r="I1490" s="25" t="str">
        <f>IFERROR(VLOOKUP(D1490,Inward!F:J,5,),"-")</f>
        <v>-</v>
      </c>
      <c r="O1490" s="141" t="str">
        <f>IFERROR(VLOOKUP(Table2[[#This Row],[Lot No]],Inward!F:F,1,FALSE),"Lot Not Matching")</f>
        <v>Lot Not Matching</v>
      </c>
    </row>
    <row r="1491" spans="1:15">
      <c r="A1491" s="99">
        <v>1490</v>
      </c>
      <c r="B1491" s="100" t="str">
        <f>IFERROR(VLOOKUP(C1491,'Product Master'!B:G,2,),"Enter Data in Product Master")</f>
        <v>Enter Data in Product Master</v>
      </c>
      <c r="C1491" s="24"/>
      <c r="D1491" s="46"/>
      <c r="F1491" s="101" t="str">
        <f>IFERROR(VLOOKUP($C1491,'Product Master'!B:G,3,),"-")</f>
        <v>-</v>
      </c>
      <c r="G1491" s="46" t="str">
        <f>IFERROR(VLOOKUP($C1491,'Product Master'!B:G,4,),"-")</f>
        <v>-</v>
      </c>
      <c r="H1491" s="24"/>
      <c r="I1491" s="25" t="str">
        <f>IFERROR(VLOOKUP(D1491,Inward!F:J,5,),"-")</f>
        <v>-</v>
      </c>
      <c r="O1491" s="141" t="str">
        <f>IFERROR(VLOOKUP(Table2[[#This Row],[Lot No]],Inward!F:F,1,FALSE),"Lot Not Matching")</f>
        <v>Lot Not Matching</v>
      </c>
    </row>
    <row r="1492" spans="1:15">
      <c r="A1492" s="99">
        <v>1491</v>
      </c>
      <c r="B1492" s="100" t="str">
        <f>IFERROR(VLOOKUP(C1492,'Product Master'!B:G,2,),"Enter Data in Product Master")</f>
        <v>Enter Data in Product Master</v>
      </c>
      <c r="C1492" s="24"/>
      <c r="D1492" s="46"/>
      <c r="F1492" s="101" t="str">
        <f>IFERROR(VLOOKUP($C1492,'Product Master'!B:G,3,),"-")</f>
        <v>-</v>
      </c>
      <c r="G1492" s="46" t="str">
        <f>IFERROR(VLOOKUP($C1492,'Product Master'!B:G,4,),"-")</f>
        <v>-</v>
      </c>
      <c r="H1492" s="24"/>
      <c r="I1492" s="25" t="str">
        <f>IFERROR(VLOOKUP(D1492,Inward!F:J,5,),"-")</f>
        <v>-</v>
      </c>
      <c r="O1492" s="141" t="str">
        <f>IFERROR(VLOOKUP(Table2[[#This Row],[Lot No]],Inward!F:F,1,FALSE),"Lot Not Matching")</f>
        <v>Lot Not Matching</v>
      </c>
    </row>
    <row r="1493" spans="1:15">
      <c r="A1493" s="99">
        <v>1492</v>
      </c>
      <c r="B1493" s="100" t="str">
        <f>IFERROR(VLOOKUP(C1493,'Product Master'!B:G,2,),"Enter Data in Product Master")</f>
        <v>Enter Data in Product Master</v>
      </c>
      <c r="C1493" s="24"/>
      <c r="D1493" s="46"/>
      <c r="F1493" s="101" t="str">
        <f>IFERROR(VLOOKUP($C1493,'Product Master'!B:G,3,),"-")</f>
        <v>-</v>
      </c>
      <c r="G1493" s="46" t="str">
        <f>IFERROR(VLOOKUP($C1493,'Product Master'!B:G,4,),"-")</f>
        <v>-</v>
      </c>
      <c r="H1493" s="24"/>
      <c r="I1493" s="25" t="str">
        <f>IFERROR(VLOOKUP(D1493,Inward!F:J,5,),"-")</f>
        <v>-</v>
      </c>
      <c r="O1493" s="141" t="str">
        <f>IFERROR(VLOOKUP(Table2[[#This Row],[Lot No]],Inward!F:F,1,FALSE),"Lot Not Matching")</f>
        <v>Lot Not Matching</v>
      </c>
    </row>
    <row r="1494" spans="1:15">
      <c r="A1494" s="99">
        <v>1493</v>
      </c>
      <c r="B1494" s="100" t="str">
        <f>IFERROR(VLOOKUP(C1494,'Product Master'!B:G,2,),"Enter Data in Product Master")</f>
        <v>Enter Data in Product Master</v>
      </c>
      <c r="C1494" s="24"/>
      <c r="D1494" s="46"/>
      <c r="F1494" s="101" t="str">
        <f>IFERROR(VLOOKUP($C1494,'Product Master'!B:G,3,),"-")</f>
        <v>-</v>
      </c>
      <c r="G1494" s="46" t="str">
        <f>IFERROR(VLOOKUP($C1494,'Product Master'!B:G,4,),"-")</f>
        <v>-</v>
      </c>
      <c r="H1494" s="24"/>
      <c r="I1494" s="25" t="str">
        <f>IFERROR(VLOOKUP(D1494,Inward!F:J,5,),"-")</f>
        <v>-</v>
      </c>
      <c r="O1494" s="141" t="str">
        <f>IFERROR(VLOOKUP(Table2[[#This Row],[Lot No]],Inward!F:F,1,FALSE),"Lot Not Matching")</f>
        <v>Lot Not Matching</v>
      </c>
    </row>
    <row r="1495" spans="1:15">
      <c r="A1495" s="99">
        <v>1494</v>
      </c>
      <c r="B1495" s="100" t="str">
        <f>IFERROR(VLOOKUP(C1495,'Product Master'!B:G,2,),"Enter Data in Product Master")</f>
        <v>Enter Data in Product Master</v>
      </c>
      <c r="C1495" s="24"/>
      <c r="D1495" s="46"/>
      <c r="F1495" s="101" t="str">
        <f>IFERROR(VLOOKUP($C1495,'Product Master'!B:G,3,),"-")</f>
        <v>-</v>
      </c>
      <c r="G1495" s="46" t="str">
        <f>IFERROR(VLOOKUP($C1495,'Product Master'!B:G,4,),"-")</f>
        <v>-</v>
      </c>
      <c r="H1495" s="24"/>
      <c r="I1495" s="25" t="str">
        <f>IFERROR(VLOOKUP(D1495,Inward!F:J,5,),"-")</f>
        <v>-</v>
      </c>
      <c r="O1495" s="141" t="str">
        <f>IFERROR(VLOOKUP(Table2[[#This Row],[Lot No]],Inward!F:F,1,FALSE),"Lot Not Matching")</f>
        <v>Lot Not Matching</v>
      </c>
    </row>
    <row r="1496" spans="1:15">
      <c r="A1496" s="99">
        <v>1495</v>
      </c>
      <c r="B1496" s="100" t="str">
        <f>IFERROR(VLOOKUP(C1496,'Product Master'!B:G,2,),"Enter Data in Product Master")</f>
        <v>Enter Data in Product Master</v>
      </c>
      <c r="C1496" s="24"/>
      <c r="D1496" s="46"/>
      <c r="F1496" s="101" t="str">
        <f>IFERROR(VLOOKUP($C1496,'Product Master'!B:G,3,),"-")</f>
        <v>-</v>
      </c>
      <c r="G1496" s="46" t="str">
        <f>IFERROR(VLOOKUP($C1496,'Product Master'!B:G,4,),"-")</f>
        <v>-</v>
      </c>
      <c r="H1496" s="24"/>
      <c r="I1496" s="25" t="str">
        <f>IFERROR(VLOOKUP(D1496,Inward!F:J,5,),"-")</f>
        <v>-</v>
      </c>
      <c r="O1496" s="141" t="str">
        <f>IFERROR(VLOOKUP(Table2[[#This Row],[Lot No]],Inward!F:F,1,FALSE),"Lot Not Matching")</f>
        <v>Lot Not Matching</v>
      </c>
    </row>
    <row r="1497" spans="1:15">
      <c r="A1497" s="99">
        <v>1496</v>
      </c>
      <c r="B1497" s="100" t="str">
        <f>IFERROR(VLOOKUP(C1497,'Product Master'!B:G,2,),"Enter Data in Product Master")</f>
        <v>Enter Data in Product Master</v>
      </c>
      <c r="C1497" s="24"/>
      <c r="D1497" s="46"/>
      <c r="F1497" s="101" t="str">
        <f>IFERROR(VLOOKUP($C1497,'Product Master'!B:G,3,),"-")</f>
        <v>-</v>
      </c>
      <c r="G1497" s="46" t="str">
        <f>IFERROR(VLOOKUP($C1497,'Product Master'!B:G,4,),"-")</f>
        <v>-</v>
      </c>
      <c r="H1497" s="24"/>
      <c r="I1497" s="25" t="str">
        <f>IFERROR(VLOOKUP(D1497,Inward!F:J,5,),"-")</f>
        <v>-</v>
      </c>
      <c r="O1497" s="141" t="str">
        <f>IFERROR(VLOOKUP(Table2[[#This Row],[Lot No]],Inward!F:F,1,FALSE),"Lot Not Matching")</f>
        <v>Lot Not Matching</v>
      </c>
    </row>
    <row r="1498" spans="1:15">
      <c r="A1498" s="99">
        <v>1497</v>
      </c>
      <c r="B1498" s="100" t="str">
        <f>IFERROR(VLOOKUP(C1498,'Product Master'!B:G,2,),"Enter Data in Product Master")</f>
        <v>Enter Data in Product Master</v>
      </c>
      <c r="C1498" s="24"/>
      <c r="D1498" s="46"/>
      <c r="F1498" s="101" t="str">
        <f>IFERROR(VLOOKUP($C1498,'Product Master'!B:G,3,),"-")</f>
        <v>-</v>
      </c>
      <c r="G1498" s="46" t="str">
        <f>IFERROR(VLOOKUP($C1498,'Product Master'!B:G,4,),"-")</f>
        <v>-</v>
      </c>
      <c r="H1498" s="24"/>
      <c r="I1498" s="25" t="str">
        <f>IFERROR(VLOOKUP(D1498,Inward!F:J,5,),"-")</f>
        <v>-</v>
      </c>
      <c r="O1498" s="141" t="str">
        <f>IFERROR(VLOOKUP(Table2[[#This Row],[Lot No]],Inward!F:F,1,FALSE),"Lot Not Matching")</f>
        <v>Lot Not Matching</v>
      </c>
    </row>
    <row r="1499" spans="1:15">
      <c r="A1499" s="99">
        <v>1498</v>
      </c>
      <c r="B1499" s="100" t="str">
        <f>IFERROR(VLOOKUP(C1499,'Product Master'!B:G,2,),"Enter Data in Product Master")</f>
        <v>Enter Data in Product Master</v>
      </c>
      <c r="C1499" s="24"/>
      <c r="D1499" s="46"/>
      <c r="F1499" s="101" t="str">
        <f>IFERROR(VLOOKUP($C1499,'Product Master'!B:G,3,),"-")</f>
        <v>-</v>
      </c>
      <c r="G1499" s="46" t="str">
        <f>IFERROR(VLOOKUP($C1499,'Product Master'!B:G,4,),"-")</f>
        <v>-</v>
      </c>
      <c r="H1499" s="24"/>
      <c r="I1499" s="25" t="str">
        <f>IFERROR(VLOOKUP(D1499,Inward!F:J,5,),"-")</f>
        <v>-</v>
      </c>
      <c r="O1499" s="141" t="str">
        <f>IFERROR(VLOOKUP(Table2[[#This Row],[Lot No]],Inward!F:F,1,FALSE),"Lot Not Matching")</f>
        <v>Lot Not Matching</v>
      </c>
    </row>
    <row r="1500" spans="1:15">
      <c r="A1500" s="99">
        <v>1499</v>
      </c>
      <c r="B1500" s="100" t="str">
        <f>IFERROR(VLOOKUP(C1500,'Product Master'!B:G,2,),"Enter Data in Product Master")</f>
        <v>Enter Data in Product Master</v>
      </c>
      <c r="C1500" s="24"/>
      <c r="D1500" s="46"/>
      <c r="F1500" s="101" t="str">
        <f>IFERROR(VLOOKUP($C1500,'Product Master'!B:G,3,),"-")</f>
        <v>-</v>
      </c>
      <c r="G1500" s="46" t="str">
        <f>IFERROR(VLOOKUP($C1500,'Product Master'!B:G,4,),"-")</f>
        <v>-</v>
      </c>
      <c r="H1500" s="24"/>
      <c r="I1500" s="25" t="str">
        <f>IFERROR(VLOOKUP(D1500,Inward!F:J,5,),"-")</f>
        <v>-</v>
      </c>
      <c r="O1500" s="141" t="str">
        <f>IFERROR(VLOOKUP(Table2[[#This Row],[Lot No]],Inward!F:F,1,FALSE),"Lot Not Matching")</f>
        <v>Lot Not Matching</v>
      </c>
    </row>
    <row r="1501" spans="1:15">
      <c r="A1501" s="99">
        <v>1500</v>
      </c>
      <c r="B1501" s="100" t="str">
        <f>IFERROR(VLOOKUP(C1501,'Product Master'!B:G,2,),"Enter Data in Product Master")</f>
        <v>Enter Data in Product Master</v>
      </c>
      <c r="C1501" s="24"/>
      <c r="D1501" s="46"/>
      <c r="F1501" s="101" t="str">
        <f>IFERROR(VLOOKUP($C1501,'Product Master'!B:G,3,),"-")</f>
        <v>-</v>
      </c>
      <c r="G1501" s="46" t="str">
        <f>IFERROR(VLOOKUP($C1501,'Product Master'!B:G,4,),"-")</f>
        <v>-</v>
      </c>
      <c r="H1501" s="24"/>
      <c r="I1501" s="25" t="str">
        <f>IFERROR(VLOOKUP(D1501,Inward!F:J,5,),"-")</f>
        <v>-</v>
      </c>
      <c r="O1501" s="141" t="str">
        <f>IFERROR(VLOOKUP(Table2[[#This Row],[Lot No]],Inward!F:F,1,FALSE),"Lot Not Matching")</f>
        <v>Lot Not Matching</v>
      </c>
    </row>
    <row r="1502" spans="1:15" ht="15.75">
      <c r="B1502" s="113"/>
      <c r="H1502" s="120"/>
      <c r="I1502" s="121"/>
      <c r="J1502" s="121"/>
      <c r="K1502" s="121"/>
      <c r="O1502" s="122"/>
    </row>
    <row r="1503" spans="1:15">
      <c r="C1503" s="24"/>
      <c r="D1503" s="24"/>
      <c r="O1503" s="122"/>
    </row>
    <row r="1504" spans="1:15" ht="15.75">
      <c r="C1504" s="105"/>
      <c r="D1504" s="105"/>
      <c r="I1504" s="121"/>
      <c r="J1504" s="121"/>
      <c r="K1504" s="121"/>
      <c r="O1504" s="122"/>
    </row>
    <row r="1505" spans="3:15" ht="15.75">
      <c r="C1505" s="105"/>
      <c r="D1505" s="105"/>
      <c r="I1505" s="121"/>
      <c r="J1505" s="121"/>
      <c r="K1505" s="121"/>
      <c r="O1505" s="122"/>
    </row>
    <row r="1506" spans="3:15" ht="15.75">
      <c r="C1506" s="105"/>
      <c r="D1506" s="105"/>
      <c r="I1506" s="121"/>
      <c r="J1506" s="121"/>
      <c r="K1506" s="121"/>
      <c r="O1506" s="122"/>
    </row>
    <row r="1507" spans="3:15" ht="15.75">
      <c r="C1507" s="105"/>
      <c r="D1507" s="105"/>
      <c r="I1507" s="121"/>
      <c r="J1507" s="121"/>
      <c r="K1507" s="121"/>
      <c r="O1507" s="122"/>
    </row>
    <row r="1508" spans="3:15" ht="15.75">
      <c r="C1508" s="105"/>
      <c r="D1508" s="105"/>
      <c r="I1508" s="121"/>
      <c r="J1508" s="121"/>
      <c r="K1508" s="121"/>
      <c r="O1508" s="122"/>
    </row>
    <row r="1509" spans="3:15" ht="15.75">
      <c r="C1509" s="105"/>
      <c r="D1509" s="105"/>
      <c r="I1509" s="121"/>
      <c r="J1509" s="121"/>
      <c r="K1509" s="121"/>
      <c r="O1509" s="122"/>
    </row>
    <row r="1510" spans="3:15" ht="15.75">
      <c r="C1510" s="105"/>
      <c r="D1510" s="105"/>
      <c r="I1510" s="121"/>
      <c r="J1510" s="121"/>
      <c r="K1510" s="121"/>
      <c r="O1510" s="122"/>
    </row>
    <row r="1511" spans="3:15" ht="15.75">
      <c r="D1511" s="105"/>
      <c r="O1511" s="122"/>
    </row>
    <row r="1512" spans="3:15">
      <c r="O1512" s="122"/>
    </row>
    <row r="1513" spans="3:15">
      <c r="O1513" s="122"/>
    </row>
    <row r="1514" spans="3:15" ht="15.75">
      <c r="G1514" s="109"/>
      <c r="H1514" s="105"/>
      <c r="O1514" s="122"/>
    </row>
    <row r="1515" spans="3:15" ht="15.75">
      <c r="I1515" s="121"/>
      <c r="J1515" s="121"/>
      <c r="K1515" s="121"/>
      <c r="O1515" s="122"/>
    </row>
    <row r="1516" spans="3:15">
      <c r="O1516" s="122"/>
    </row>
    <row r="1517" spans="3:15">
      <c r="O1517" s="122"/>
    </row>
    <row r="1518" spans="3:15">
      <c r="O1518" s="122"/>
    </row>
    <row r="1519" spans="3:15">
      <c r="O1519" s="122"/>
    </row>
    <row r="1520" spans="3:15">
      <c r="O1520" s="122"/>
    </row>
    <row r="1521" spans="2:15">
      <c r="O1521" s="122"/>
    </row>
    <row r="1522" spans="2:15">
      <c r="O1522" s="122"/>
    </row>
    <row r="1523" spans="2:15">
      <c r="O1523" s="122"/>
    </row>
    <row r="1524" spans="2:15">
      <c r="O1524" s="122"/>
    </row>
    <row r="1525" spans="2:15">
      <c r="O1525" s="122"/>
    </row>
    <row r="1526" spans="2:15">
      <c r="O1526" s="122"/>
    </row>
    <row r="1527" spans="2:15">
      <c r="O1527" s="122"/>
    </row>
    <row r="1528" spans="2:15">
      <c r="O1528" s="122"/>
    </row>
    <row r="1529" spans="2:15">
      <c r="O1529" s="122"/>
    </row>
    <row r="1530" spans="2:15">
      <c r="O1530" s="122"/>
    </row>
    <row r="1531" spans="2:15">
      <c r="O1531" s="122"/>
    </row>
    <row r="1532" spans="2:15" ht="15.75">
      <c r="B1532" s="113"/>
      <c r="C1532" s="105"/>
      <c r="D1532" s="109"/>
      <c r="O1532" s="122"/>
    </row>
    <row r="1533" spans="2:15" ht="15.75">
      <c r="B1533" s="113"/>
      <c r="C1533" s="105"/>
      <c r="D1533" s="109"/>
      <c r="O1533" s="122"/>
    </row>
    <row r="1534" spans="2:15">
      <c r="B1534" s="55"/>
      <c r="C1534" s="24"/>
      <c r="D1534" s="46"/>
      <c r="H1534" s="24"/>
      <c r="O1534" s="122"/>
    </row>
    <row r="1535" spans="2:15">
      <c r="O1535" s="122"/>
    </row>
    <row r="1536" spans="2:15">
      <c r="O1536" s="122"/>
    </row>
    <row r="1537" spans="7:15">
      <c r="O1537" s="122"/>
    </row>
    <row r="1538" spans="7:15">
      <c r="O1538" s="122"/>
    </row>
    <row r="1539" spans="7:15">
      <c r="O1539" s="122"/>
    </row>
    <row r="1540" spans="7:15">
      <c r="H1540" s="24"/>
      <c r="O1540" s="122"/>
    </row>
    <row r="1541" spans="7:15">
      <c r="G1541" s="24"/>
      <c r="H1541" s="46"/>
      <c r="O1541" s="122"/>
    </row>
    <row r="1542" spans="7:15">
      <c r="G1542" s="24"/>
      <c r="H1542" s="46"/>
      <c r="O1542" s="122"/>
    </row>
    <row r="1543" spans="7:15">
      <c r="G1543" s="46"/>
      <c r="H1543" s="24"/>
      <c r="I1543" s="25"/>
      <c r="J1543" s="25"/>
      <c r="K1543" s="25"/>
      <c r="O1543" s="122"/>
    </row>
    <row r="1544" spans="7:15">
      <c r="G1544" s="46"/>
      <c r="H1544" s="24"/>
      <c r="I1544" s="25"/>
      <c r="J1544" s="25"/>
      <c r="K1544" s="25"/>
      <c r="O1544" s="122"/>
    </row>
    <row r="1545" spans="7:15">
      <c r="G1545" s="46"/>
      <c r="H1545" s="24"/>
      <c r="I1545" s="25"/>
      <c r="J1545" s="25"/>
      <c r="K1545" s="25"/>
      <c r="O1545" s="122"/>
    </row>
    <row r="1546" spans="7:15">
      <c r="G1546" s="46"/>
      <c r="H1546" s="24"/>
      <c r="I1546" s="25"/>
      <c r="J1546" s="25"/>
      <c r="K1546" s="25"/>
      <c r="O1546" s="122"/>
    </row>
    <row r="1547" spans="7:15">
      <c r="G1547" s="46"/>
      <c r="H1547" s="24"/>
      <c r="I1547" s="25"/>
      <c r="J1547" s="25"/>
      <c r="K1547" s="25"/>
      <c r="O1547" s="122"/>
    </row>
    <row r="1548" spans="7:15">
      <c r="G1548" s="46"/>
      <c r="H1548" s="24"/>
      <c r="I1548" s="25"/>
      <c r="J1548" s="25"/>
      <c r="K1548" s="25"/>
      <c r="O1548" s="122"/>
    </row>
    <row r="1549" spans="7:15">
      <c r="G1549" s="46"/>
      <c r="H1549" s="24"/>
      <c r="I1549" s="25"/>
      <c r="J1549" s="25"/>
      <c r="K1549" s="25"/>
      <c r="O1549" s="122"/>
    </row>
    <row r="1550" spans="7:15">
      <c r="G1550" s="46"/>
      <c r="H1550" s="24"/>
      <c r="I1550" s="25"/>
      <c r="J1550" s="25"/>
      <c r="K1550" s="25"/>
      <c r="O1550" s="122"/>
    </row>
    <row r="1551" spans="7:15">
      <c r="G1551" s="46"/>
      <c r="H1551" s="24"/>
      <c r="I1551" s="25"/>
      <c r="J1551" s="25"/>
      <c r="K1551" s="25"/>
      <c r="O1551" s="122"/>
    </row>
    <row r="1552" spans="7:15">
      <c r="G1552" s="46"/>
      <c r="H1552" s="24"/>
      <c r="O1552" s="122"/>
    </row>
    <row r="1553" spans="2:15">
      <c r="C1553" s="104"/>
      <c r="D1553" s="104"/>
      <c r="O1553" s="122"/>
    </row>
    <row r="1554" spans="2:15">
      <c r="C1554" s="104"/>
      <c r="D1554" s="104"/>
      <c r="O1554" s="122"/>
    </row>
    <row r="1555" spans="2:15">
      <c r="D1555" s="104"/>
      <c r="O1555" s="122"/>
    </row>
    <row r="1556" spans="2:15">
      <c r="O1556" s="122"/>
    </row>
    <row r="1557" spans="2:15">
      <c r="B1557" s="55"/>
      <c r="C1557" s="24"/>
      <c r="D1557" s="24"/>
      <c r="O1557" s="122"/>
    </row>
    <row r="1558" spans="2:15">
      <c r="B1558" s="55"/>
      <c r="C1558" s="24"/>
      <c r="D1558" s="24"/>
      <c r="O1558" s="122"/>
    </row>
    <row r="1559" spans="2:15">
      <c r="O1559" s="122"/>
    </row>
    <row r="1560" spans="2:15">
      <c r="B1560" s="55"/>
      <c r="C1560" s="24"/>
      <c r="O1560" s="122"/>
    </row>
    <row r="1561" spans="2:15">
      <c r="B1561" s="55"/>
      <c r="C1561" s="24"/>
      <c r="O1561" s="122"/>
    </row>
    <row r="1562" spans="2:15">
      <c r="B1562" s="55"/>
      <c r="C1562" s="24"/>
      <c r="O1562" s="122"/>
    </row>
    <row r="1563" spans="2:15">
      <c r="B1563" s="55"/>
      <c r="C1563" s="24"/>
      <c r="O1563" s="122"/>
    </row>
    <row r="1564" spans="2:15">
      <c r="B1564" s="55"/>
      <c r="C1564" s="24"/>
      <c r="D1564" s="46"/>
      <c r="I1564" s="25"/>
      <c r="J1564" s="25"/>
      <c r="K1564" s="25"/>
      <c r="O1564" s="122"/>
    </row>
    <row r="1565" spans="2:15">
      <c r="B1565" s="55"/>
      <c r="C1565" s="24"/>
      <c r="D1565" s="46"/>
      <c r="I1565" s="25"/>
      <c r="J1565" s="25"/>
      <c r="K1565" s="25"/>
      <c r="O1565" s="122"/>
    </row>
    <row r="1566" spans="2:15">
      <c r="B1566" s="55"/>
      <c r="C1566" s="24"/>
      <c r="D1566" s="46"/>
      <c r="I1566" s="25"/>
      <c r="J1566" s="25"/>
      <c r="K1566" s="25"/>
      <c r="O1566" s="122"/>
    </row>
    <row r="1567" spans="2:15">
      <c r="B1567" s="55"/>
      <c r="C1567" s="24"/>
      <c r="D1567" s="46"/>
      <c r="I1567" s="25"/>
      <c r="J1567" s="25"/>
      <c r="K1567" s="25"/>
      <c r="O1567" s="122"/>
    </row>
    <row r="1568" spans="2:15" ht="15.75">
      <c r="B1568" s="113"/>
      <c r="C1568" s="105"/>
      <c r="D1568" s="46"/>
      <c r="I1568" s="121"/>
      <c r="J1568" s="121"/>
      <c r="K1568" s="121"/>
      <c r="O1568" s="122"/>
    </row>
    <row r="1569" spans="2:15" ht="15.75">
      <c r="B1569" s="113"/>
      <c r="C1569" s="105"/>
      <c r="D1569" s="46"/>
      <c r="G1569" s="109"/>
      <c r="I1569" s="121"/>
      <c r="J1569" s="121"/>
      <c r="K1569" s="121"/>
      <c r="O1569" s="122"/>
    </row>
    <row r="1570" spans="2:15" ht="15.75">
      <c r="B1570" s="113"/>
      <c r="C1570" s="105"/>
      <c r="D1570" s="46"/>
      <c r="G1570" s="109"/>
      <c r="I1570" s="121"/>
      <c r="J1570" s="121"/>
      <c r="K1570" s="121"/>
      <c r="O1570" s="122"/>
    </row>
    <row r="1571" spans="2:15">
      <c r="D1571" s="46"/>
      <c r="O1571" s="122"/>
    </row>
    <row r="1572" spans="2:15">
      <c r="D1572" s="46"/>
      <c r="O1572" s="122"/>
    </row>
    <row r="1573" spans="2:15" ht="15.75">
      <c r="B1573" s="113"/>
      <c r="C1573" s="105"/>
      <c r="D1573" s="46"/>
      <c r="I1573" s="121"/>
      <c r="J1573" s="121"/>
      <c r="K1573" s="121"/>
      <c r="O1573" s="122"/>
    </row>
    <row r="1574" spans="2:15" ht="15.75">
      <c r="B1574" s="113"/>
      <c r="C1574" s="105"/>
      <c r="D1574" s="46"/>
      <c r="I1574" s="121"/>
      <c r="J1574" s="121"/>
      <c r="K1574" s="121"/>
      <c r="O1574" s="122"/>
    </row>
    <row r="1575" spans="2:15">
      <c r="D1575" s="46"/>
      <c r="O1575" s="122"/>
    </row>
    <row r="1576" spans="2:15">
      <c r="D1576" s="46"/>
      <c r="O1576" s="122"/>
    </row>
    <row r="1577" spans="2:15">
      <c r="B1577" s="123"/>
      <c r="D1577" s="46"/>
      <c r="H1577" s="110"/>
      <c r="I1577" s="25"/>
      <c r="J1577" s="25"/>
      <c r="K1577" s="25"/>
      <c r="O1577" s="122"/>
    </row>
    <row r="1578" spans="2:15">
      <c r="B1578" s="123"/>
      <c r="C1578" s="104"/>
      <c r="D1578" s="46"/>
      <c r="H1578" s="110"/>
      <c r="I1578" s="25"/>
      <c r="J1578" s="25"/>
      <c r="K1578" s="25"/>
      <c r="O1578" s="122"/>
    </row>
    <row r="1579" spans="2:15" ht="15.75">
      <c r="B1579" s="123"/>
      <c r="C1579" s="104"/>
      <c r="D1579" s="46"/>
      <c r="H1579" s="110"/>
      <c r="I1579" s="121"/>
      <c r="J1579" s="121"/>
      <c r="K1579" s="121"/>
      <c r="O1579" s="122"/>
    </row>
    <row r="1580" spans="2:15" ht="15.75">
      <c r="B1580" s="123"/>
      <c r="C1580" s="104"/>
      <c r="D1580" s="46"/>
      <c r="H1580" s="110"/>
      <c r="I1580" s="121"/>
      <c r="J1580" s="121"/>
      <c r="K1580" s="121"/>
      <c r="O1580" s="122"/>
    </row>
    <row r="1581" spans="2:15">
      <c r="O1581" s="122"/>
    </row>
    <row r="1582" spans="2:15">
      <c r="O1582" s="122"/>
    </row>
    <row r="1583" spans="2:15">
      <c r="O1583" s="122"/>
    </row>
    <row r="1584" spans="2:15">
      <c r="O1584" s="122"/>
    </row>
    <row r="1585" spans="2:15">
      <c r="B1585" s="55"/>
      <c r="C1585" s="24"/>
      <c r="D1585" s="46"/>
      <c r="H1585" s="24"/>
      <c r="O1585" s="122"/>
    </row>
    <row r="1586" spans="2:15">
      <c r="O1586" s="122"/>
    </row>
    <row r="1587" spans="2:15">
      <c r="O1587" s="122"/>
    </row>
    <row r="1588" spans="2:15">
      <c r="B1588" s="55"/>
      <c r="C1588" s="24"/>
      <c r="O1588" s="122"/>
    </row>
    <row r="1589" spans="2:15">
      <c r="O1589" s="122"/>
    </row>
    <row r="1590" spans="2:15">
      <c r="I1590" s="25"/>
      <c r="J1590" s="25"/>
      <c r="K1590" s="25"/>
      <c r="O1590" s="122"/>
    </row>
    <row r="1591" spans="2:15">
      <c r="I1591" s="25"/>
      <c r="J1591" s="25"/>
      <c r="K1591" s="25"/>
      <c r="O1591" s="122"/>
    </row>
    <row r="1592" spans="2:15">
      <c r="O1592" s="122"/>
    </row>
    <row r="1593" spans="2:15">
      <c r="O1593" s="122"/>
    </row>
    <row r="1594" spans="2:15">
      <c r="B1594" s="55"/>
      <c r="C1594" s="24"/>
      <c r="D1594" s="46"/>
      <c r="H1594" s="24"/>
      <c r="O1594" s="122"/>
    </row>
    <row r="1595" spans="2:15">
      <c r="O1595" s="122"/>
    </row>
    <row r="1596" spans="2:15">
      <c r="O1596" s="122"/>
    </row>
    <row r="1597" spans="2:15">
      <c r="O1597" s="122"/>
    </row>
    <row r="1598" spans="2:15">
      <c r="O1598" s="122"/>
    </row>
    <row r="1599" spans="2:15">
      <c r="O1599" s="122"/>
    </row>
    <row r="1600" spans="2:15">
      <c r="O1600" s="122"/>
    </row>
    <row r="1601" spans="2:15">
      <c r="B1601" s="55"/>
      <c r="C1601" s="24"/>
      <c r="D1601" s="46"/>
      <c r="G1601" s="46"/>
      <c r="H1601" s="24"/>
      <c r="I1601" s="25"/>
      <c r="J1601" s="25"/>
      <c r="K1601" s="25"/>
      <c r="O1601" s="122"/>
    </row>
    <row r="1602" spans="2:15">
      <c r="B1602" s="55"/>
      <c r="C1602" s="24"/>
      <c r="D1602" s="46"/>
      <c r="G1602" s="46"/>
      <c r="H1602" s="24"/>
      <c r="I1602" s="25"/>
      <c r="J1602" s="25"/>
      <c r="K1602" s="25"/>
      <c r="O1602" s="122"/>
    </row>
    <row r="1603" spans="2:15">
      <c r="B1603" s="55"/>
      <c r="C1603" s="24"/>
      <c r="D1603" s="46"/>
      <c r="G1603" s="46"/>
      <c r="H1603" s="24"/>
      <c r="I1603" s="25"/>
      <c r="J1603" s="25"/>
      <c r="K1603" s="25"/>
      <c r="O1603" s="122"/>
    </row>
    <row r="1604" spans="2:15" ht="15.75">
      <c r="B1604" s="113"/>
      <c r="C1604" s="124"/>
      <c r="D1604" s="109"/>
      <c r="G1604" s="109"/>
      <c r="H1604" s="105"/>
      <c r="O1604" s="122"/>
    </row>
    <row r="1605" spans="2:15" ht="15.75">
      <c r="B1605" s="113"/>
      <c r="O1605" s="122"/>
    </row>
    <row r="1606" spans="2:15">
      <c r="O1606" s="122"/>
    </row>
    <row r="1607" spans="2:15">
      <c r="O1607" s="122"/>
    </row>
    <row r="1608" spans="2:15">
      <c r="B1608" s="55"/>
      <c r="C1608" s="24"/>
      <c r="D1608" s="46"/>
      <c r="H1608" s="24"/>
      <c r="O1608" s="122"/>
    </row>
    <row r="1609" spans="2:15">
      <c r="B1609" s="55"/>
      <c r="C1609" s="24"/>
      <c r="O1609" s="122"/>
    </row>
    <row r="1610" spans="2:15">
      <c r="B1610" s="100"/>
      <c r="C1610" s="99"/>
      <c r="D1610" s="99"/>
      <c r="H1610" s="99"/>
      <c r="L1610" s="99"/>
      <c r="N1610" s="99"/>
      <c r="O1610" s="122"/>
    </row>
    <row r="1611" spans="2:15">
      <c r="B1611" s="55"/>
      <c r="C1611" s="24"/>
      <c r="D1611" s="46"/>
      <c r="G1611" s="46"/>
      <c r="H1611" s="24"/>
      <c r="I1611" s="125"/>
      <c r="J1611" s="125"/>
      <c r="K1611" s="125"/>
      <c r="O1611" s="122"/>
    </row>
    <row r="1612" spans="2:15">
      <c r="B1612" s="55"/>
      <c r="C1612" s="24"/>
      <c r="D1612" s="46"/>
      <c r="G1612" s="46"/>
      <c r="H1612" s="24"/>
      <c r="I1612" s="25"/>
      <c r="J1612" s="25"/>
      <c r="K1612" s="25"/>
      <c r="O1612" s="122"/>
    </row>
    <row r="1613" spans="2:15">
      <c r="B1613" s="55"/>
      <c r="C1613" s="24"/>
      <c r="D1613" s="46"/>
      <c r="G1613" s="46"/>
      <c r="H1613" s="24"/>
      <c r="I1613" s="25"/>
      <c r="J1613" s="25"/>
      <c r="K1613" s="25"/>
      <c r="O1613" s="122"/>
    </row>
    <row r="1614" spans="2:15">
      <c r="B1614" s="55"/>
      <c r="C1614" s="24"/>
      <c r="D1614" s="46"/>
      <c r="G1614" s="46"/>
      <c r="H1614" s="24"/>
      <c r="I1614" s="25"/>
      <c r="J1614" s="25"/>
      <c r="K1614" s="25"/>
      <c r="O1614" s="122"/>
    </row>
    <row r="1615" spans="2:15">
      <c r="O1615" s="122"/>
    </row>
    <row r="1616" spans="2:15">
      <c r="O1616" s="122"/>
    </row>
    <row r="1617" spans="2:15">
      <c r="O1617" s="122"/>
    </row>
    <row r="1618" spans="2:15">
      <c r="B1618" s="55"/>
      <c r="C1618" s="24"/>
      <c r="D1618" s="46"/>
      <c r="H1618" s="24"/>
      <c r="O1618" s="122"/>
    </row>
    <row r="1619" spans="2:15">
      <c r="C1619" s="104"/>
      <c r="D1619" s="104"/>
      <c r="O1619" s="122"/>
    </row>
    <row r="1620" spans="2:15">
      <c r="O1620" s="122"/>
    </row>
    <row r="1621" spans="2:15">
      <c r="O1621" s="122"/>
    </row>
    <row r="1622" spans="2:15">
      <c r="B1622" s="55"/>
      <c r="C1622" s="24"/>
      <c r="D1622" s="46"/>
      <c r="G1622" s="46"/>
      <c r="H1622" s="24"/>
      <c r="I1622" s="25"/>
      <c r="J1622" s="25"/>
      <c r="K1622" s="25"/>
      <c r="O1622" s="122"/>
    </row>
    <row r="1623" spans="2:15">
      <c r="B1623" s="55"/>
      <c r="C1623" s="24"/>
      <c r="D1623" s="46"/>
      <c r="G1623" s="46"/>
      <c r="H1623" s="24"/>
      <c r="I1623" s="25"/>
      <c r="J1623" s="25"/>
      <c r="K1623" s="25"/>
      <c r="O1623" s="122"/>
    </row>
    <row r="1624" spans="2:15">
      <c r="B1624" s="55"/>
      <c r="C1624" s="24"/>
      <c r="D1624" s="46"/>
      <c r="G1624" s="46"/>
      <c r="H1624" s="24"/>
      <c r="I1624" s="25"/>
      <c r="J1624" s="25"/>
      <c r="K1624" s="25"/>
      <c r="O1624" s="122"/>
    </row>
    <row r="1625" spans="2:15">
      <c r="B1625" s="55"/>
      <c r="C1625" s="24"/>
      <c r="O1625" s="122"/>
    </row>
    <row r="1626" spans="2:15">
      <c r="G1626" s="46"/>
      <c r="H1626" s="24"/>
      <c r="I1626" s="25"/>
      <c r="J1626" s="25"/>
      <c r="K1626" s="25"/>
      <c r="O1626" s="122"/>
    </row>
    <row r="1627" spans="2:15">
      <c r="G1627" s="46"/>
      <c r="H1627" s="24"/>
      <c r="I1627" s="25"/>
      <c r="J1627" s="25"/>
      <c r="K1627" s="25"/>
      <c r="O1627" s="122"/>
    </row>
    <row r="1628" spans="2:15">
      <c r="G1628" s="46"/>
      <c r="H1628" s="24"/>
      <c r="I1628" s="25"/>
      <c r="J1628" s="25"/>
      <c r="K1628" s="25"/>
      <c r="O1628" s="122"/>
    </row>
    <row r="1629" spans="2:15">
      <c r="G1629" s="46"/>
      <c r="H1629" s="24"/>
      <c r="I1629" s="25"/>
      <c r="J1629" s="25"/>
      <c r="K1629" s="25"/>
      <c r="O1629" s="122"/>
    </row>
    <row r="1630" spans="2:15">
      <c r="G1630" s="46"/>
      <c r="H1630" s="24"/>
      <c r="I1630" s="25"/>
      <c r="J1630" s="25"/>
      <c r="K1630" s="25"/>
      <c r="O1630" s="122"/>
    </row>
    <row r="1631" spans="2:15" ht="15.75">
      <c r="I1631" s="121"/>
      <c r="J1631" s="121"/>
      <c r="K1631" s="121"/>
      <c r="O1631" s="122"/>
    </row>
    <row r="1632" spans="2:15">
      <c r="O1632" s="122"/>
    </row>
    <row r="1633" spans="2:15">
      <c r="G1633" s="46"/>
      <c r="H1633" s="24"/>
      <c r="I1633" s="25"/>
      <c r="J1633" s="25"/>
      <c r="K1633" s="25"/>
      <c r="O1633" s="122"/>
    </row>
    <row r="1634" spans="2:15">
      <c r="G1634" s="46"/>
      <c r="H1634" s="24"/>
      <c r="I1634" s="25"/>
      <c r="J1634" s="25"/>
      <c r="K1634" s="25"/>
      <c r="O1634" s="122"/>
    </row>
    <row r="1635" spans="2:15">
      <c r="G1635" s="46"/>
      <c r="H1635" s="24"/>
      <c r="I1635" s="25"/>
      <c r="J1635" s="25"/>
      <c r="K1635" s="25"/>
      <c r="O1635" s="122"/>
    </row>
    <row r="1636" spans="2:15">
      <c r="G1636" s="46"/>
      <c r="H1636" s="24"/>
      <c r="I1636" s="25"/>
      <c r="J1636" s="25"/>
      <c r="K1636" s="25"/>
      <c r="O1636" s="122"/>
    </row>
    <row r="1637" spans="2:15">
      <c r="G1637" s="46"/>
      <c r="H1637" s="24"/>
      <c r="I1637" s="25"/>
      <c r="J1637" s="25"/>
      <c r="K1637" s="25"/>
      <c r="O1637" s="122"/>
    </row>
    <row r="1638" spans="2:15" ht="15.75">
      <c r="B1638" s="126"/>
      <c r="C1638" s="105"/>
      <c r="D1638" s="109"/>
      <c r="I1638" s="121"/>
      <c r="J1638" s="121"/>
      <c r="K1638" s="121"/>
      <c r="O1638" s="122"/>
    </row>
    <row r="1639" spans="2:15" ht="15.75">
      <c r="B1639" s="126"/>
      <c r="C1639" s="105"/>
      <c r="D1639" s="109"/>
      <c r="I1639" s="121"/>
      <c r="J1639" s="121"/>
      <c r="K1639" s="121"/>
      <c r="O1639" s="122"/>
    </row>
    <row r="1640" spans="2:15" ht="15.75">
      <c r="B1640" s="126"/>
      <c r="C1640" s="105"/>
      <c r="D1640" s="109"/>
      <c r="I1640" s="121"/>
      <c r="J1640" s="121"/>
      <c r="K1640" s="121"/>
      <c r="O1640" s="122"/>
    </row>
    <row r="1641" spans="2:15" ht="15.75">
      <c r="B1641" s="126"/>
      <c r="C1641" s="105"/>
      <c r="D1641" s="109"/>
      <c r="G1641" s="109"/>
      <c r="I1641" s="121"/>
      <c r="J1641" s="121"/>
      <c r="K1641" s="121"/>
      <c r="O1641" s="122"/>
    </row>
    <row r="1642" spans="2:15" ht="15.75">
      <c r="B1642" s="126"/>
      <c r="C1642" s="105"/>
      <c r="D1642" s="109"/>
      <c r="G1642" s="109"/>
      <c r="I1642" s="121"/>
      <c r="J1642" s="121"/>
      <c r="K1642" s="121"/>
      <c r="O1642" s="122"/>
    </row>
    <row r="1643" spans="2:15" ht="15.75">
      <c r="B1643" s="126"/>
      <c r="C1643" s="105"/>
      <c r="D1643" s="109"/>
      <c r="G1643" s="109"/>
      <c r="I1643" s="121"/>
      <c r="J1643" s="121"/>
      <c r="K1643" s="121"/>
      <c r="O1643" s="122"/>
    </row>
    <row r="1644" spans="2:15" ht="15.75">
      <c r="B1644" s="126"/>
      <c r="C1644" s="105"/>
      <c r="D1644" s="109"/>
      <c r="G1644" s="109"/>
      <c r="I1644" s="121"/>
      <c r="J1644" s="121"/>
      <c r="K1644" s="121"/>
      <c r="O1644" s="122"/>
    </row>
    <row r="1645" spans="2:15" ht="15.75">
      <c r="B1645" s="126"/>
      <c r="C1645" s="105"/>
      <c r="D1645" s="109"/>
      <c r="G1645" s="109"/>
      <c r="I1645" s="121"/>
      <c r="J1645" s="121"/>
      <c r="K1645" s="121"/>
      <c r="O1645" s="122"/>
    </row>
    <row r="1646" spans="2:15" ht="15.75">
      <c r="B1646" s="126"/>
      <c r="C1646" s="105"/>
      <c r="D1646" s="109"/>
      <c r="G1646" s="109"/>
      <c r="I1646" s="121"/>
      <c r="J1646" s="121"/>
      <c r="K1646" s="121"/>
      <c r="O1646" s="122"/>
    </row>
    <row r="1647" spans="2:15" ht="15.75">
      <c r="B1647" s="126"/>
      <c r="C1647" s="105"/>
      <c r="D1647" s="109"/>
      <c r="G1647" s="109"/>
      <c r="I1647" s="121"/>
      <c r="J1647" s="121"/>
      <c r="K1647" s="121"/>
      <c r="O1647" s="122"/>
    </row>
    <row r="1648" spans="2:15" ht="15.75">
      <c r="B1648" s="126"/>
      <c r="C1648" s="105"/>
      <c r="D1648" s="109"/>
      <c r="G1648" s="109"/>
      <c r="I1648" s="121"/>
      <c r="J1648" s="121"/>
      <c r="K1648" s="121"/>
      <c r="O1648" s="122"/>
    </row>
    <row r="1649" spans="2:15" ht="15.75">
      <c r="B1649" s="126"/>
      <c r="C1649" s="105"/>
      <c r="D1649" s="109"/>
      <c r="G1649" s="109"/>
      <c r="I1649" s="121"/>
      <c r="J1649" s="121"/>
      <c r="K1649" s="121"/>
      <c r="O1649" s="122"/>
    </row>
    <row r="1650" spans="2:15" ht="15.75">
      <c r="B1650" s="126"/>
      <c r="C1650" s="105"/>
      <c r="D1650" s="109"/>
      <c r="G1650" s="109"/>
      <c r="I1650" s="121"/>
      <c r="J1650" s="121"/>
      <c r="K1650" s="121"/>
      <c r="O1650" s="122"/>
    </row>
    <row r="1651" spans="2:15" ht="15.75">
      <c r="B1651" s="126"/>
      <c r="C1651" s="105"/>
      <c r="D1651" s="109"/>
      <c r="G1651" s="109"/>
      <c r="I1651" s="121"/>
      <c r="J1651" s="121"/>
      <c r="K1651" s="121"/>
      <c r="O1651" s="122"/>
    </row>
    <row r="1652" spans="2:15">
      <c r="B1652" s="55"/>
      <c r="C1652" s="46"/>
      <c r="D1652" s="46"/>
      <c r="G1652" s="46"/>
      <c r="H1652" s="24"/>
      <c r="O1652" s="122"/>
    </row>
    <row r="1653" spans="2:15">
      <c r="B1653" s="55"/>
      <c r="C1653" s="46"/>
      <c r="D1653" s="46"/>
      <c r="G1653" s="46"/>
      <c r="H1653" s="24"/>
      <c r="O1653" s="122"/>
    </row>
    <row r="1654" spans="2:15">
      <c r="B1654" s="55"/>
      <c r="C1654" s="46"/>
      <c r="D1654" s="46"/>
      <c r="G1654" s="46"/>
      <c r="H1654" s="24"/>
      <c r="O1654" s="122"/>
    </row>
    <row r="1655" spans="2:15">
      <c r="B1655" s="55"/>
      <c r="C1655" s="46"/>
      <c r="D1655" s="46"/>
      <c r="G1655" s="46"/>
      <c r="H1655" s="24"/>
      <c r="O1655" s="122"/>
    </row>
    <row r="1656" spans="2:15">
      <c r="B1656" s="55"/>
      <c r="C1656" s="24"/>
      <c r="D1656" s="46"/>
      <c r="G1656" s="46"/>
      <c r="H1656" s="24"/>
      <c r="O1656" s="122"/>
    </row>
    <row r="1657" spans="2:15">
      <c r="B1657" s="55"/>
      <c r="C1657" s="24"/>
      <c r="D1657" s="46"/>
      <c r="O1657" s="122"/>
    </row>
    <row r="1658" spans="2:15" ht="15.75">
      <c r="C1658" s="24"/>
      <c r="D1658" s="109"/>
      <c r="O1658" s="122"/>
    </row>
    <row r="1659" spans="2:15">
      <c r="B1659" s="55"/>
      <c r="C1659" s="24"/>
      <c r="D1659" s="24"/>
      <c r="O1659" s="122"/>
    </row>
    <row r="1660" spans="2:15">
      <c r="B1660" s="55"/>
      <c r="C1660" s="24"/>
      <c r="D1660" s="24"/>
      <c r="O1660" s="122"/>
    </row>
    <row r="1661" spans="2:15">
      <c r="C1661" s="24"/>
      <c r="D1661" s="24"/>
      <c r="O1661" s="122"/>
    </row>
    <row r="1662" spans="2:15">
      <c r="B1662" s="55"/>
      <c r="C1662" s="24"/>
      <c r="O1662" s="122"/>
    </row>
    <row r="1663" spans="2:15">
      <c r="C1663" s="24"/>
      <c r="O1663" s="122"/>
    </row>
    <row r="1664" spans="2:15">
      <c r="O1664" s="122"/>
    </row>
    <row r="1665" spans="3:15">
      <c r="C1665" s="104"/>
      <c r="O1665" s="122"/>
    </row>
    <row r="1666" spans="3:15">
      <c r="O1666" s="122"/>
    </row>
    <row r="1667" spans="3:15">
      <c r="O1667" s="122"/>
    </row>
    <row r="1668" spans="3:15">
      <c r="D1668" s="104"/>
      <c r="O1668" s="122"/>
    </row>
    <row r="1669" spans="3:15">
      <c r="O1669" s="122"/>
    </row>
    <row r="1670" spans="3:15">
      <c r="O1670" s="122"/>
    </row>
    <row r="1671" spans="3:15">
      <c r="I1671" s="25"/>
      <c r="J1671" s="25"/>
      <c r="K1671" s="25"/>
      <c r="O1671" s="122"/>
    </row>
    <row r="1672" spans="3:15">
      <c r="I1672" s="25"/>
      <c r="J1672" s="25"/>
      <c r="K1672" s="25"/>
      <c r="O1672" s="122"/>
    </row>
    <row r="1673" spans="3:15">
      <c r="I1673" s="25"/>
      <c r="J1673" s="25"/>
      <c r="K1673" s="25"/>
      <c r="O1673" s="122"/>
    </row>
    <row r="1674" spans="3:15">
      <c r="I1674" s="25"/>
      <c r="J1674" s="25"/>
      <c r="K1674" s="25"/>
      <c r="O1674" s="122"/>
    </row>
    <row r="1675" spans="3:15">
      <c r="I1675" s="25"/>
      <c r="J1675" s="25"/>
      <c r="K1675" s="25"/>
      <c r="O1675" s="122"/>
    </row>
    <row r="1676" spans="3:15">
      <c r="H1676" s="24"/>
      <c r="O1676" s="122"/>
    </row>
    <row r="1677" spans="3:15">
      <c r="O1677" s="122"/>
    </row>
    <row r="1678" spans="3:15" ht="15.75">
      <c r="G1678" s="109"/>
      <c r="H1678" s="105"/>
      <c r="O1678" s="122"/>
    </row>
    <row r="1679" spans="3:15" ht="15.75">
      <c r="G1679" s="109"/>
      <c r="H1679" s="105"/>
      <c r="O1679" s="122"/>
    </row>
    <row r="1680" spans="3:15" ht="15.75">
      <c r="C1680" s="105"/>
      <c r="D1680" s="109"/>
      <c r="O1680" s="122"/>
    </row>
    <row r="1681" spans="2:15">
      <c r="B1681" s="55"/>
      <c r="C1681" s="24"/>
      <c r="D1681" s="46"/>
      <c r="I1681" s="25"/>
      <c r="J1681" s="25"/>
      <c r="K1681" s="25"/>
      <c r="O1681" s="122"/>
    </row>
    <row r="1682" spans="2:15">
      <c r="O1682" s="122"/>
    </row>
    <row r="1683" spans="2:15">
      <c r="O1683" s="122"/>
    </row>
    <row r="1684" spans="2:15">
      <c r="O1684" s="122"/>
    </row>
    <row r="1685" spans="2:15">
      <c r="O1685" s="122"/>
    </row>
    <row r="1686" spans="2:15">
      <c r="O1686" s="122"/>
    </row>
    <row r="1687" spans="2:15">
      <c r="B1687" s="55"/>
      <c r="C1687" s="24"/>
      <c r="O1687" s="122"/>
    </row>
    <row r="1688" spans="2:15">
      <c r="L1688" s="107"/>
      <c r="O1688" s="122"/>
    </row>
    <row r="1689" spans="2:15">
      <c r="O1689" s="122"/>
    </row>
    <row r="1690" spans="2:15">
      <c r="O1690" s="122"/>
    </row>
    <row r="1691" spans="2:15" ht="15.75">
      <c r="B1691" s="126"/>
      <c r="C1691" s="105"/>
      <c r="D1691" s="109"/>
      <c r="G1691" s="109"/>
      <c r="H1691" s="105"/>
      <c r="I1691" s="121"/>
      <c r="J1691" s="121"/>
      <c r="K1691" s="121"/>
      <c r="O1691" s="122"/>
    </row>
    <row r="1692" spans="2:15" ht="15.75">
      <c r="B1692" s="126"/>
      <c r="C1692" s="105"/>
      <c r="D1692" s="109"/>
      <c r="G1692" s="109"/>
      <c r="H1692" s="105"/>
      <c r="I1692" s="121"/>
      <c r="J1692" s="121"/>
      <c r="K1692" s="121"/>
      <c r="O1692" s="122"/>
    </row>
    <row r="1693" spans="2:15" ht="15.75">
      <c r="B1693" s="126"/>
      <c r="C1693" s="105"/>
      <c r="D1693" s="109"/>
      <c r="G1693" s="109"/>
      <c r="H1693" s="105"/>
      <c r="I1693" s="121"/>
      <c r="J1693" s="121"/>
      <c r="K1693" s="121"/>
      <c r="O1693" s="122"/>
    </row>
    <row r="1694" spans="2:15" ht="15.75">
      <c r="B1694" s="126"/>
      <c r="C1694" s="105"/>
      <c r="D1694" s="109"/>
      <c r="G1694" s="109"/>
      <c r="H1694" s="105"/>
      <c r="I1694" s="121"/>
      <c r="J1694" s="121"/>
      <c r="K1694" s="121"/>
      <c r="O1694" s="122"/>
    </row>
    <row r="1695" spans="2:15" ht="15.75">
      <c r="B1695" s="126"/>
      <c r="C1695" s="105"/>
      <c r="D1695" s="109"/>
      <c r="G1695" s="109"/>
      <c r="H1695" s="105"/>
      <c r="I1695" s="121"/>
      <c r="J1695" s="121"/>
      <c r="K1695" s="121"/>
      <c r="O1695" s="122"/>
    </row>
    <row r="1696" spans="2:15" ht="15.75">
      <c r="B1696" s="126"/>
      <c r="C1696" s="105"/>
      <c r="D1696" s="109"/>
      <c r="G1696" s="109"/>
      <c r="H1696" s="105"/>
      <c r="I1696" s="121"/>
      <c r="J1696" s="121"/>
      <c r="K1696" s="121"/>
      <c r="O1696" s="122"/>
    </row>
    <row r="1697" spans="2:15" ht="15.75">
      <c r="B1697" s="126"/>
      <c r="C1697" s="105"/>
      <c r="D1697" s="109"/>
      <c r="G1697" s="109"/>
      <c r="H1697" s="105"/>
      <c r="I1697" s="121"/>
      <c r="J1697" s="121"/>
      <c r="K1697" s="121"/>
      <c r="O1697" s="122"/>
    </row>
    <row r="1698" spans="2:15" ht="15.75">
      <c r="B1698" s="126"/>
      <c r="C1698" s="105"/>
      <c r="D1698" s="109"/>
      <c r="G1698" s="109"/>
      <c r="H1698" s="105"/>
      <c r="I1698" s="121"/>
      <c r="J1698" s="121"/>
      <c r="K1698" s="121"/>
      <c r="O1698" s="122"/>
    </row>
    <row r="1699" spans="2:15" ht="15.75">
      <c r="B1699" s="126"/>
      <c r="C1699" s="105"/>
      <c r="D1699" s="109"/>
      <c r="G1699" s="109"/>
      <c r="H1699" s="105"/>
      <c r="I1699" s="121"/>
      <c r="J1699" s="121"/>
      <c r="K1699" s="121"/>
      <c r="O1699" s="122"/>
    </row>
    <row r="1700" spans="2:15" ht="15.75">
      <c r="B1700" s="126"/>
      <c r="C1700" s="105"/>
      <c r="D1700" s="109"/>
      <c r="G1700" s="109"/>
      <c r="H1700" s="105"/>
      <c r="I1700" s="121"/>
      <c r="J1700" s="121"/>
      <c r="K1700" s="121"/>
      <c r="O1700" s="122"/>
    </row>
    <row r="1701" spans="2:15" ht="15.75">
      <c r="B1701" s="126"/>
      <c r="C1701" s="105"/>
      <c r="D1701" s="109"/>
      <c r="G1701" s="109"/>
      <c r="H1701" s="105"/>
      <c r="I1701" s="121"/>
      <c r="J1701" s="121"/>
      <c r="K1701" s="121"/>
      <c r="O1701" s="122"/>
    </row>
    <row r="1702" spans="2:15" ht="15.75">
      <c r="B1702" s="126"/>
      <c r="C1702" s="105"/>
      <c r="D1702" s="109"/>
      <c r="G1702" s="109"/>
      <c r="H1702" s="105"/>
      <c r="I1702" s="121"/>
      <c r="J1702" s="121"/>
      <c r="K1702" s="121"/>
      <c r="O1702" s="122"/>
    </row>
    <row r="1703" spans="2:15" ht="15.75">
      <c r="B1703" s="126"/>
      <c r="C1703" s="105"/>
      <c r="D1703" s="109"/>
      <c r="G1703" s="109"/>
      <c r="H1703" s="105"/>
      <c r="I1703" s="121"/>
      <c r="J1703" s="121"/>
      <c r="K1703" s="121"/>
      <c r="O1703" s="122"/>
    </row>
    <row r="1704" spans="2:15" ht="15.75">
      <c r="B1704" s="126"/>
      <c r="C1704" s="105"/>
      <c r="D1704" s="109"/>
      <c r="G1704" s="109"/>
      <c r="H1704" s="105"/>
      <c r="I1704" s="121"/>
      <c r="J1704" s="121"/>
      <c r="K1704" s="121"/>
      <c r="O1704" s="122"/>
    </row>
    <row r="1705" spans="2:15" ht="15.75">
      <c r="B1705" s="126"/>
      <c r="C1705" s="105"/>
      <c r="D1705" s="109"/>
      <c r="G1705" s="109"/>
      <c r="H1705" s="105"/>
      <c r="I1705" s="121"/>
      <c r="J1705" s="121"/>
      <c r="K1705" s="121"/>
      <c r="O1705" s="122"/>
    </row>
    <row r="1706" spans="2:15" ht="15.75">
      <c r="B1706" s="126"/>
      <c r="C1706" s="105"/>
      <c r="D1706" s="109"/>
      <c r="G1706" s="109"/>
      <c r="H1706" s="105"/>
      <c r="I1706" s="121"/>
      <c r="J1706" s="121"/>
      <c r="K1706" s="121"/>
      <c r="O1706" s="122"/>
    </row>
    <row r="1707" spans="2:15" ht="15.75">
      <c r="B1707" s="126"/>
      <c r="C1707" s="105"/>
      <c r="D1707" s="109"/>
      <c r="G1707" s="109"/>
      <c r="H1707" s="105"/>
      <c r="I1707" s="121"/>
      <c r="J1707" s="121"/>
      <c r="K1707" s="121"/>
      <c r="O1707" s="122"/>
    </row>
    <row r="1708" spans="2:15" ht="15.75">
      <c r="B1708" s="126"/>
      <c r="C1708" s="105"/>
      <c r="D1708" s="109"/>
      <c r="G1708" s="109"/>
      <c r="H1708" s="105"/>
      <c r="I1708" s="121"/>
      <c r="J1708" s="121"/>
      <c r="K1708" s="121"/>
      <c r="O1708" s="122"/>
    </row>
    <row r="1709" spans="2:15" ht="15.75">
      <c r="B1709" s="126"/>
      <c r="C1709" s="105"/>
      <c r="D1709" s="109"/>
      <c r="G1709" s="109"/>
      <c r="H1709" s="105"/>
      <c r="I1709" s="121"/>
      <c r="J1709" s="121"/>
      <c r="K1709" s="121"/>
      <c r="O1709" s="122"/>
    </row>
    <row r="1710" spans="2:15" ht="15.75">
      <c r="B1710" s="126"/>
      <c r="C1710" s="105"/>
      <c r="D1710" s="109"/>
      <c r="G1710" s="109"/>
      <c r="H1710" s="105"/>
      <c r="I1710" s="121"/>
      <c r="J1710" s="121"/>
      <c r="K1710" s="121"/>
      <c r="O1710" s="122"/>
    </row>
    <row r="1711" spans="2:15" ht="15.75">
      <c r="B1711" s="126"/>
      <c r="C1711" s="105"/>
      <c r="D1711" s="109"/>
      <c r="G1711" s="109"/>
      <c r="H1711" s="105"/>
      <c r="I1711" s="121"/>
      <c r="J1711" s="121"/>
      <c r="K1711" s="121"/>
      <c r="O1711" s="122"/>
    </row>
    <row r="1712" spans="2:15" ht="15.75">
      <c r="B1712" s="126"/>
      <c r="C1712" s="105"/>
      <c r="D1712" s="109"/>
      <c r="G1712" s="109"/>
      <c r="H1712" s="105"/>
      <c r="I1712" s="121"/>
      <c r="J1712" s="121"/>
      <c r="K1712" s="121"/>
      <c r="O1712" s="122"/>
    </row>
    <row r="1713" spans="2:15">
      <c r="O1713" s="122"/>
    </row>
    <row r="1714" spans="2:15">
      <c r="B1714" s="55"/>
      <c r="C1714" s="24"/>
      <c r="D1714" s="46"/>
      <c r="H1714" s="24"/>
      <c r="O1714" s="122"/>
    </row>
    <row r="1715" spans="2:15">
      <c r="O1715" s="122"/>
    </row>
    <row r="1716" spans="2:15">
      <c r="O1716" s="122"/>
    </row>
    <row r="1717" spans="2:15">
      <c r="O1717" s="122"/>
    </row>
    <row r="1718" spans="2:15">
      <c r="O1718" s="122"/>
    </row>
    <row r="1719" spans="2:15">
      <c r="O1719" s="122"/>
    </row>
    <row r="1720" spans="2:15">
      <c r="O1720" s="122"/>
    </row>
    <row r="1721" spans="2:15">
      <c r="O1721" s="122"/>
    </row>
    <row r="1722" spans="2:15">
      <c r="O1722" s="122"/>
    </row>
    <row r="1723" spans="2:15">
      <c r="B1723" s="55"/>
      <c r="C1723" s="115"/>
      <c r="O1723" s="122"/>
    </row>
    <row r="1724" spans="2:15">
      <c r="B1724" s="55"/>
      <c r="C1724" s="24"/>
      <c r="D1724" s="46"/>
      <c r="H1724" s="24"/>
      <c r="O1724" s="122"/>
    </row>
    <row r="1725" spans="2:15">
      <c r="O1725" s="122"/>
    </row>
    <row r="1726" spans="2:15">
      <c r="O1726" s="122"/>
    </row>
    <row r="1727" spans="2:15" ht="15.75">
      <c r="B1727" s="113"/>
      <c r="C1727" s="105"/>
      <c r="D1727" s="109"/>
      <c r="O1727" s="122"/>
    </row>
    <row r="1728" spans="2:15">
      <c r="O1728" s="122"/>
    </row>
    <row r="1729" spans="2:15">
      <c r="O1729" s="122"/>
    </row>
    <row r="1730" spans="2:15">
      <c r="O1730" s="122"/>
    </row>
    <row r="1731" spans="2:15">
      <c r="B1731" s="123"/>
      <c r="D1731" s="46"/>
      <c r="H1731" s="110"/>
      <c r="I1731" s="25"/>
      <c r="J1731" s="25"/>
      <c r="K1731" s="25"/>
      <c r="O1731" s="122"/>
    </row>
    <row r="1732" spans="2:15">
      <c r="B1732" s="123"/>
      <c r="C1732" s="104"/>
      <c r="D1732" s="46"/>
      <c r="H1732" s="110"/>
      <c r="I1732" s="25"/>
      <c r="J1732" s="25"/>
      <c r="K1732" s="25"/>
      <c r="O1732" s="122"/>
    </row>
    <row r="1733" spans="2:15" ht="15.75">
      <c r="B1733" s="123"/>
      <c r="C1733" s="104"/>
      <c r="D1733" s="46"/>
      <c r="H1733" s="110"/>
      <c r="I1733" s="121"/>
      <c r="J1733" s="121"/>
      <c r="K1733" s="121"/>
      <c r="O1733" s="122"/>
    </row>
    <row r="1734" spans="2:15" ht="15.75">
      <c r="B1734" s="123"/>
      <c r="C1734" s="104"/>
      <c r="D1734" s="46"/>
      <c r="H1734" s="110"/>
      <c r="I1734" s="121"/>
      <c r="J1734" s="121"/>
      <c r="K1734" s="121"/>
      <c r="O1734" s="122"/>
    </row>
    <row r="1735" spans="2:15">
      <c r="O1735" s="122"/>
    </row>
    <row r="1736" spans="2:15">
      <c r="O1736" s="122"/>
    </row>
    <row r="1737" spans="2:15">
      <c r="H1737" s="24"/>
      <c r="O1737" s="122"/>
    </row>
    <row r="1738" spans="2:15">
      <c r="O1738" s="122"/>
    </row>
    <row r="1739" spans="2:15">
      <c r="O1739" s="122"/>
    </row>
    <row r="1740" spans="2:15">
      <c r="O1740" s="122"/>
    </row>
    <row r="1741" spans="2:15">
      <c r="G1741" s="46"/>
      <c r="H1741" s="24"/>
      <c r="I1741" s="25"/>
      <c r="J1741" s="25"/>
      <c r="K1741" s="25"/>
      <c r="O1741" s="122"/>
    </row>
    <row r="1742" spans="2:15">
      <c r="G1742" s="46"/>
      <c r="H1742" s="24"/>
      <c r="I1742" s="25"/>
      <c r="J1742" s="25"/>
      <c r="K1742" s="25"/>
      <c r="O1742" s="122"/>
    </row>
    <row r="1743" spans="2:15">
      <c r="G1743" s="46"/>
      <c r="H1743" s="24"/>
      <c r="I1743" s="25"/>
      <c r="J1743" s="25"/>
      <c r="K1743" s="25"/>
      <c r="O1743" s="122"/>
    </row>
    <row r="1744" spans="2:15">
      <c r="G1744" s="46"/>
      <c r="H1744" s="24"/>
      <c r="I1744" s="25"/>
      <c r="J1744" s="25"/>
      <c r="K1744" s="25"/>
      <c r="O1744" s="122"/>
    </row>
    <row r="1745" spans="4:15">
      <c r="G1745" s="46"/>
      <c r="H1745" s="24"/>
      <c r="I1745" s="25"/>
      <c r="J1745" s="25"/>
      <c r="K1745" s="25"/>
      <c r="O1745" s="122"/>
    </row>
    <row r="1746" spans="4:15">
      <c r="O1746" s="122"/>
    </row>
    <row r="1747" spans="4:15">
      <c r="G1747" s="46"/>
      <c r="H1747" s="24"/>
      <c r="I1747" s="25"/>
      <c r="J1747" s="25"/>
      <c r="K1747" s="25"/>
      <c r="O1747" s="122"/>
    </row>
    <row r="1748" spans="4:15">
      <c r="G1748" s="46"/>
      <c r="H1748" s="24"/>
      <c r="I1748" s="25"/>
      <c r="J1748" s="25"/>
      <c r="K1748" s="25"/>
      <c r="O1748" s="122"/>
    </row>
    <row r="1749" spans="4:15">
      <c r="G1749" s="46"/>
      <c r="H1749" s="24"/>
      <c r="I1749" s="25"/>
      <c r="J1749" s="25"/>
      <c r="K1749" s="25"/>
      <c r="O1749" s="122"/>
    </row>
    <row r="1750" spans="4:15">
      <c r="G1750" s="46"/>
      <c r="H1750" s="24"/>
      <c r="I1750" s="25"/>
      <c r="J1750" s="25"/>
      <c r="K1750" s="25"/>
      <c r="O1750" s="122"/>
    </row>
    <row r="1751" spans="4:15">
      <c r="G1751" s="46"/>
      <c r="H1751" s="24"/>
      <c r="I1751" s="25"/>
      <c r="J1751" s="25"/>
      <c r="K1751" s="25"/>
      <c r="O1751" s="122"/>
    </row>
    <row r="1752" spans="4:15">
      <c r="O1752" s="122"/>
    </row>
    <row r="1753" spans="4:15">
      <c r="O1753" s="122"/>
    </row>
    <row r="1754" spans="4:15">
      <c r="O1754" s="122"/>
    </row>
    <row r="1755" spans="4:15">
      <c r="D1755" s="46"/>
      <c r="O1755" s="122"/>
    </row>
    <row r="1756" spans="4:15">
      <c r="O1756" s="122"/>
    </row>
    <row r="1757" spans="4:15">
      <c r="O1757" s="122"/>
    </row>
    <row r="1758" spans="4:15">
      <c r="O1758" s="122"/>
    </row>
    <row r="1759" spans="4:15">
      <c r="O1759" s="122"/>
    </row>
    <row r="1760" spans="4:15">
      <c r="O1760" s="122"/>
    </row>
    <row r="1761" spans="2:15">
      <c r="L1761" s="107"/>
      <c r="O1761" s="122"/>
    </row>
    <row r="1762" spans="2:15">
      <c r="L1762" s="107"/>
      <c r="O1762" s="122"/>
    </row>
    <row r="1763" spans="2:15">
      <c r="O1763" s="122"/>
    </row>
    <row r="1764" spans="2:15">
      <c r="B1764" s="55"/>
      <c r="C1764" s="24"/>
      <c r="D1764" s="46"/>
      <c r="H1764" s="24"/>
      <c r="O1764" s="122"/>
    </row>
    <row r="1765" spans="2:15">
      <c r="O1765" s="122"/>
    </row>
    <row r="1766" spans="2:15">
      <c r="O1766" s="122"/>
    </row>
    <row r="1767" spans="2:15" ht="15.75">
      <c r="H1767" s="109"/>
      <c r="I1767" s="121"/>
      <c r="J1767" s="121"/>
      <c r="K1767" s="121"/>
      <c r="O1767" s="122"/>
    </row>
    <row r="1768" spans="2:15" ht="15.75">
      <c r="B1768" s="126"/>
      <c r="C1768" s="105"/>
      <c r="D1768" s="109"/>
      <c r="H1768" s="105"/>
      <c r="I1768" s="121"/>
      <c r="J1768" s="121"/>
      <c r="K1768" s="121"/>
      <c r="O1768" s="122"/>
    </row>
    <row r="1769" spans="2:15" ht="15.75">
      <c r="B1769" s="126"/>
      <c r="C1769" s="105"/>
      <c r="D1769" s="109"/>
      <c r="H1769" s="105"/>
      <c r="I1769" s="121"/>
      <c r="J1769" s="121"/>
      <c r="K1769" s="121"/>
      <c r="O1769" s="122"/>
    </row>
    <row r="1770" spans="2:15" ht="15.75">
      <c r="B1770" s="126"/>
      <c r="C1770" s="105"/>
      <c r="D1770" s="109"/>
      <c r="H1770" s="105"/>
      <c r="I1770" s="121"/>
      <c r="J1770" s="121"/>
      <c r="K1770" s="121"/>
      <c r="O1770" s="122"/>
    </row>
    <row r="1771" spans="2:15" ht="15.75">
      <c r="B1771" s="126"/>
      <c r="C1771" s="105"/>
      <c r="D1771" s="109"/>
      <c r="H1771" s="105"/>
      <c r="I1771" s="121"/>
      <c r="J1771" s="121"/>
      <c r="K1771" s="121"/>
      <c r="O1771" s="122"/>
    </row>
    <row r="1772" spans="2:15" ht="15.75">
      <c r="B1772" s="126"/>
      <c r="C1772" s="109"/>
      <c r="D1772" s="109"/>
      <c r="G1772" s="109"/>
      <c r="I1772" s="121"/>
      <c r="J1772" s="121"/>
      <c r="K1772" s="121"/>
      <c r="O1772" s="122"/>
    </row>
    <row r="1773" spans="2:15">
      <c r="D1773" s="116"/>
      <c r="O1773" s="122"/>
    </row>
    <row r="1774" spans="2:15">
      <c r="D1774" s="116"/>
      <c r="O1774" s="122"/>
    </row>
    <row r="1775" spans="2:15">
      <c r="O1775" s="122"/>
    </row>
    <row r="1776" spans="2:15">
      <c r="O1776" s="122"/>
    </row>
    <row r="1777" spans="2:15">
      <c r="B1777" s="55"/>
      <c r="C1777" s="24"/>
      <c r="O1777" s="122"/>
    </row>
    <row r="1778" spans="2:15">
      <c r="B1778" s="55"/>
      <c r="C1778" s="24"/>
      <c r="D1778" s="46"/>
      <c r="G1778" s="46"/>
      <c r="H1778" s="24"/>
      <c r="I1778" s="125"/>
      <c r="J1778" s="125"/>
      <c r="K1778" s="125"/>
      <c r="O1778" s="122"/>
    </row>
    <row r="1779" spans="2:15">
      <c r="B1779" s="55"/>
      <c r="C1779" s="24"/>
      <c r="D1779" s="46"/>
      <c r="G1779" s="46"/>
      <c r="H1779" s="24"/>
      <c r="I1779" s="25"/>
      <c r="J1779" s="25"/>
      <c r="K1779" s="25"/>
      <c r="O1779" s="122"/>
    </row>
    <row r="1780" spans="2:15">
      <c r="B1780" s="55"/>
      <c r="C1780" s="24"/>
      <c r="D1780" s="46"/>
      <c r="G1780" s="46"/>
      <c r="H1780" s="24"/>
      <c r="I1780" s="25"/>
      <c r="J1780" s="25"/>
      <c r="K1780" s="25"/>
      <c r="O1780" s="122"/>
    </row>
    <row r="1781" spans="2:15">
      <c r="B1781" s="55"/>
      <c r="C1781" s="24"/>
      <c r="D1781" s="46"/>
      <c r="G1781" s="46"/>
      <c r="H1781" s="24"/>
      <c r="I1781" s="25"/>
      <c r="J1781" s="25"/>
      <c r="K1781" s="25"/>
      <c r="O1781" s="122"/>
    </row>
    <row r="1782" spans="2:15">
      <c r="B1782" s="55"/>
      <c r="C1782" s="24"/>
      <c r="D1782" s="46"/>
      <c r="H1782" s="24"/>
      <c r="O1782" s="122"/>
    </row>
    <row r="1783" spans="2:15">
      <c r="O1783" s="122"/>
    </row>
    <row r="1784" spans="2:15">
      <c r="B1784" s="55"/>
      <c r="C1784" s="24"/>
      <c r="D1784" s="46"/>
      <c r="G1784" s="46"/>
      <c r="H1784" s="24"/>
      <c r="I1784" s="25"/>
      <c r="J1784" s="25"/>
      <c r="K1784" s="25"/>
      <c r="O1784" s="122"/>
    </row>
    <row r="1785" spans="2:15">
      <c r="B1785" s="55"/>
      <c r="C1785" s="24"/>
      <c r="D1785" s="46"/>
      <c r="G1785" s="46"/>
      <c r="H1785" s="24"/>
      <c r="I1785" s="25"/>
      <c r="J1785" s="25"/>
      <c r="K1785" s="25"/>
      <c r="O1785" s="122"/>
    </row>
    <row r="1786" spans="2:15">
      <c r="B1786" s="55"/>
      <c r="C1786" s="24"/>
      <c r="D1786" s="46"/>
      <c r="G1786" s="46"/>
      <c r="H1786" s="24"/>
      <c r="I1786" s="25"/>
      <c r="J1786" s="25"/>
      <c r="K1786" s="25"/>
      <c r="O1786" s="122"/>
    </row>
    <row r="1787" spans="2:15">
      <c r="H1787" s="24"/>
      <c r="O1787" s="122"/>
    </row>
    <row r="1788" spans="2:15">
      <c r="O1788" s="122"/>
    </row>
    <row r="1789" spans="2:15">
      <c r="O1789" s="122"/>
    </row>
    <row r="1790" spans="2:15">
      <c r="O1790" s="122"/>
    </row>
    <row r="1791" spans="2:15">
      <c r="O1791" s="122"/>
    </row>
    <row r="1792" spans="2:15">
      <c r="O1792" s="122"/>
    </row>
    <row r="1793" spans="15:15">
      <c r="O1793" s="122"/>
    </row>
    <row r="1794" spans="15:15">
      <c r="O1794" s="122"/>
    </row>
    <row r="1795" spans="15:15">
      <c r="O1795" s="122"/>
    </row>
    <row r="1796" spans="15:15">
      <c r="O1796" s="122"/>
    </row>
    <row r="1797" spans="15:15">
      <c r="O1797" s="122"/>
    </row>
    <row r="1798" spans="15:15">
      <c r="O1798" s="122"/>
    </row>
    <row r="1799" spans="15:15">
      <c r="O1799" s="122"/>
    </row>
    <row r="1800" spans="15:15">
      <c r="O1800" s="122"/>
    </row>
    <row r="1801" spans="15:15">
      <c r="O1801" s="122"/>
    </row>
    <row r="1802" spans="15:15">
      <c r="O1802" s="122"/>
    </row>
    <row r="1803" spans="15:15">
      <c r="O1803" s="122"/>
    </row>
    <row r="1804" spans="15:15">
      <c r="O1804" s="122"/>
    </row>
    <row r="1805" spans="15:15">
      <c r="O1805" s="122"/>
    </row>
    <row r="1806" spans="15:15">
      <c r="O1806" s="122"/>
    </row>
    <row r="1807" spans="15:15">
      <c r="O1807" s="122"/>
    </row>
    <row r="1808" spans="15:15">
      <c r="O1808" s="122"/>
    </row>
    <row r="1809" spans="7:15">
      <c r="O1809" s="122"/>
    </row>
    <row r="1810" spans="7:15">
      <c r="O1810" s="122"/>
    </row>
    <row r="1811" spans="7:15">
      <c r="O1811" s="122"/>
    </row>
    <row r="1812" spans="7:15">
      <c r="O1812" s="122"/>
    </row>
    <row r="1813" spans="7:15">
      <c r="O1813" s="122"/>
    </row>
    <row r="1814" spans="7:15">
      <c r="O1814" s="122"/>
    </row>
    <row r="1815" spans="7:15">
      <c r="O1815" s="122"/>
    </row>
    <row r="1816" spans="7:15">
      <c r="G1816" s="46"/>
      <c r="H1816" s="24"/>
      <c r="I1816" s="25"/>
      <c r="J1816" s="25"/>
      <c r="K1816" s="25"/>
      <c r="O1816" s="122"/>
    </row>
    <row r="1817" spans="7:15">
      <c r="G1817" s="46"/>
      <c r="H1817" s="24"/>
      <c r="I1817" s="25"/>
      <c r="J1817" s="25"/>
      <c r="K1817" s="25"/>
      <c r="O1817" s="122"/>
    </row>
    <row r="1818" spans="7:15">
      <c r="G1818" s="46"/>
      <c r="H1818" s="24"/>
      <c r="I1818" s="25"/>
      <c r="J1818" s="25"/>
      <c r="K1818" s="25"/>
      <c r="O1818" s="122"/>
    </row>
    <row r="1819" spans="7:15">
      <c r="G1819" s="46"/>
      <c r="H1819" s="24"/>
      <c r="I1819" s="25"/>
      <c r="J1819" s="25"/>
      <c r="K1819" s="25"/>
      <c r="O1819" s="122"/>
    </row>
    <row r="1820" spans="7:15">
      <c r="G1820" s="46"/>
      <c r="H1820" s="24"/>
      <c r="I1820" s="25"/>
      <c r="J1820" s="25"/>
      <c r="K1820" s="25"/>
      <c r="O1820" s="122"/>
    </row>
    <row r="1821" spans="7:15">
      <c r="G1821" s="46"/>
      <c r="H1821" s="24"/>
      <c r="I1821" s="25"/>
      <c r="J1821" s="25"/>
      <c r="K1821" s="25"/>
      <c r="O1821" s="122"/>
    </row>
    <row r="1822" spans="7:15">
      <c r="G1822" s="46"/>
      <c r="H1822" s="24"/>
      <c r="I1822" s="25"/>
      <c r="J1822" s="25"/>
      <c r="K1822" s="25"/>
      <c r="O1822" s="122"/>
    </row>
    <row r="1823" spans="7:15">
      <c r="G1823" s="46"/>
      <c r="H1823" s="24"/>
      <c r="I1823" s="25"/>
      <c r="J1823" s="25"/>
      <c r="K1823" s="25"/>
      <c r="O1823" s="122"/>
    </row>
    <row r="1824" spans="7:15">
      <c r="G1824" s="46"/>
      <c r="H1824" s="24"/>
      <c r="I1824" s="25"/>
      <c r="J1824" s="25"/>
      <c r="K1824" s="25"/>
      <c r="O1824" s="122"/>
    </row>
    <row r="1825" spans="2:15">
      <c r="O1825" s="122"/>
    </row>
    <row r="1826" spans="2:15">
      <c r="O1826" s="122"/>
    </row>
    <row r="1827" spans="2:15">
      <c r="O1827" s="122"/>
    </row>
    <row r="1828" spans="2:15">
      <c r="B1828" s="127"/>
      <c r="C1828" s="46"/>
      <c r="D1828" s="46"/>
      <c r="O1828" s="122"/>
    </row>
    <row r="1829" spans="2:15">
      <c r="B1829" s="127"/>
      <c r="C1829" s="46"/>
      <c r="D1829" s="46"/>
      <c r="O1829" s="122"/>
    </row>
    <row r="1830" spans="2:15">
      <c r="B1830" s="127"/>
      <c r="C1830" s="24"/>
      <c r="D1830" s="46"/>
      <c r="I1830" s="25"/>
      <c r="J1830" s="25"/>
      <c r="K1830" s="25"/>
      <c r="O1830" s="122"/>
    </row>
    <row r="1831" spans="2:15">
      <c r="B1831" s="127"/>
      <c r="C1831" s="24"/>
      <c r="D1831" s="46"/>
      <c r="I1831" s="25"/>
      <c r="J1831" s="25"/>
      <c r="K1831" s="25"/>
      <c r="O1831" s="122"/>
    </row>
    <row r="1832" spans="2:15">
      <c r="B1832" s="127"/>
      <c r="C1832" s="24"/>
      <c r="D1832" s="46"/>
      <c r="I1832" s="25"/>
      <c r="J1832" s="25"/>
      <c r="K1832" s="25"/>
      <c r="O1832" s="122"/>
    </row>
    <row r="1833" spans="2:15">
      <c r="B1833" s="127"/>
      <c r="C1833" s="46"/>
      <c r="D1833" s="46"/>
      <c r="I1833" s="25"/>
      <c r="J1833" s="25"/>
      <c r="K1833" s="25"/>
      <c r="O1833" s="122"/>
    </row>
    <row r="1834" spans="2:15">
      <c r="B1834" s="127"/>
      <c r="C1834" s="46"/>
      <c r="D1834" s="46"/>
      <c r="I1834" s="25"/>
      <c r="J1834" s="25"/>
      <c r="K1834" s="25"/>
      <c r="O1834" s="122"/>
    </row>
    <row r="1835" spans="2:15">
      <c r="O1835" s="122"/>
    </row>
    <row r="1836" spans="2:15">
      <c r="O1836" s="122"/>
    </row>
    <row r="1837" spans="2:15">
      <c r="O1837" s="122"/>
    </row>
    <row r="1838" spans="2:15">
      <c r="O1838" s="122"/>
    </row>
    <row r="1839" spans="2:15">
      <c r="O1839" s="122"/>
    </row>
    <row r="1840" spans="2:15">
      <c r="O1840" s="122"/>
    </row>
    <row r="1841" spans="2:15">
      <c r="O1841" s="122"/>
    </row>
    <row r="1842" spans="2:15">
      <c r="O1842" s="122"/>
    </row>
    <row r="1843" spans="2:15">
      <c r="B1843" s="55"/>
      <c r="C1843" s="24"/>
      <c r="D1843" s="46"/>
      <c r="H1843" s="24"/>
      <c r="O1843" s="122"/>
    </row>
    <row r="1844" spans="2:15">
      <c r="O1844" s="122"/>
    </row>
    <row r="1845" spans="2:15">
      <c r="B1845" s="55"/>
      <c r="C1845" s="24"/>
      <c r="D1845" s="46"/>
      <c r="G1845" s="46"/>
      <c r="H1845" s="24"/>
      <c r="I1845" s="128"/>
      <c r="J1845" s="128"/>
      <c r="K1845" s="128"/>
      <c r="O1845" s="122"/>
    </row>
    <row r="1846" spans="2:15">
      <c r="B1846" s="55"/>
      <c r="C1846" s="24"/>
      <c r="D1846" s="46"/>
      <c r="G1846" s="46"/>
      <c r="H1846" s="24"/>
      <c r="O1846" s="122"/>
    </row>
    <row r="1847" spans="2:15">
      <c r="O1847" s="122"/>
    </row>
    <row r="1848" spans="2:15">
      <c r="L1848" s="107"/>
      <c r="O1848" s="122"/>
    </row>
    <row r="1849" spans="2:15">
      <c r="B1849" s="55"/>
      <c r="C1849" s="24"/>
      <c r="O1849" s="122"/>
    </row>
    <row r="1850" spans="2:15">
      <c r="B1850" s="127"/>
      <c r="D1850" s="24"/>
      <c r="I1850" s="25"/>
      <c r="J1850" s="25"/>
      <c r="K1850" s="25"/>
      <c r="O1850" s="122"/>
    </row>
    <row r="1851" spans="2:15">
      <c r="O1851" s="122"/>
    </row>
    <row r="1852" spans="2:15">
      <c r="O1852" s="122"/>
    </row>
    <row r="1853" spans="2:15">
      <c r="D1853" s="104"/>
      <c r="O1853" s="122"/>
    </row>
    <row r="1854" spans="2:15">
      <c r="O1854" s="122"/>
    </row>
    <row r="1855" spans="2:15">
      <c r="O1855" s="122"/>
    </row>
    <row r="1856" spans="2:15">
      <c r="O1856" s="122"/>
    </row>
    <row r="1857" spans="2:15">
      <c r="O1857" s="122"/>
    </row>
    <row r="1858" spans="2:15">
      <c r="O1858" s="122"/>
    </row>
    <row r="1859" spans="2:15" ht="15.75">
      <c r="I1859" s="121"/>
      <c r="J1859" s="121"/>
      <c r="K1859" s="121"/>
      <c r="O1859" s="122"/>
    </row>
    <row r="1860" spans="2:15">
      <c r="O1860" s="122"/>
    </row>
    <row r="1861" spans="2:15">
      <c r="B1861" s="55"/>
      <c r="O1861" s="122"/>
    </row>
    <row r="1862" spans="2:15">
      <c r="O1862" s="122"/>
    </row>
    <row r="1863" spans="2:15">
      <c r="O1863" s="122"/>
    </row>
    <row r="1864" spans="2:15">
      <c r="B1864" s="55"/>
      <c r="O1864" s="122"/>
    </row>
    <row r="1865" spans="2:15">
      <c r="B1865" s="55"/>
      <c r="O1865" s="122"/>
    </row>
    <row r="1866" spans="2:15">
      <c r="O1866" s="122"/>
    </row>
    <row r="1867" spans="2:15">
      <c r="O1867" s="122"/>
    </row>
    <row r="1868" spans="2:15">
      <c r="O1868" s="122"/>
    </row>
    <row r="1869" spans="2:15" ht="15.75">
      <c r="I1869" s="121"/>
      <c r="J1869" s="121"/>
      <c r="K1869" s="121"/>
      <c r="O1869" s="122"/>
    </row>
    <row r="1870" spans="2:15">
      <c r="O1870" s="122"/>
    </row>
    <row r="1871" spans="2:15">
      <c r="O1871" s="122"/>
    </row>
    <row r="1872" spans="2:15">
      <c r="O1872" s="122"/>
    </row>
    <row r="1873" spans="2:15">
      <c r="O1873" s="122"/>
    </row>
    <row r="1874" spans="2:15">
      <c r="G1874" s="46"/>
      <c r="H1874" s="24"/>
      <c r="I1874" s="25"/>
      <c r="J1874" s="25"/>
      <c r="K1874" s="25"/>
      <c r="O1874" s="122"/>
    </row>
    <row r="1875" spans="2:15">
      <c r="G1875" s="46"/>
      <c r="H1875" s="24"/>
      <c r="I1875" s="25"/>
      <c r="J1875" s="25"/>
      <c r="K1875" s="25"/>
      <c r="O1875" s="122"/>
    </row>
    <row r="1876" spans="2:15">
      <c r="G1876" s="46"/>
      <c r="H1876" s="24"/>
      <c r="I1876" s="25"/>
      <c r="J1876" s="25"/>
      <c r="K1876" s="25"/>
      <c r="O1876" s="122"/>
    </row>
    <row r="1877" spans="2:15">
      <c r="G1877" s="46"/>
      <c r="H1877" s="24"/>
      <c r="I1877" s="25"/>
      <c r="J1877" s="25"/>
      <c r="K1877" s="25"/>
      <c r="O1877" s="122"/>
    </row>
    <row r="1878" spans="2:15">
      <c r="G1878" s="46"/>
      <c r="H1878" s="24"/>
      <c r="I1878" s="25"/>
      <c r="J1878" s="25"/>
      <c r="K1878" s="25"/>
      <c r="O1878" s="122"/>
    </row>
    <row r="1879" spans="2:15">
      <c r="G1879" s="46"/>
      <c r="H1879" s="24"/>
      <c r="I1879" s="25"/>
      <c r="J1879" s="25"/>
      <c r="K1879" s="25"/>
      <c r="O1879" s="122"/>
    </row>
    <row r="1880" spans="2:15">
      <c r="G1880" s="46"/>
      <c r="H1880" s="24"/>
      <c r="I1880" s="25"/>
      <c r="J1880" s="25"/>
      <c r="K1880" s="25"/>
      <c r="O1880" s="122"/>
    </row>
    <row r="1881" spans="2:15">
      <c r="G1881" s="46"/>
      <c r="H1881" s="24"/>
      <c r="I1881" s="25"/>
      <c r="J1881" s="25"/>
      <c r="K1881" s="25"/>
      <c r="O1881" s="122"/>
    </row>
    <row r="1882" spans="2:15">
      <c r="G1882" s="46"/>
      <c r="H1882" s="24"/>
      <c r="I1882" s="25"/>
      <c r="J1882" s="25"/>
      <c r="K1882" s="25"/>
      <c r="O1882" s="122"/>
    </row>
    <row r="1883" spans="2:15">
      <c r="O1883" s="122"/>
    </row>
    <row r="1884" spans="2:15">
      <c r="B1884" s="127"/>
      <c r="C1884" s="24"/>
      <c r="D1884" s="46"/>
      <c r="O1884" s="122"/>
    </row>
    <row r="1885" spans="2:15">
      <c r="O1885" s="122"/>
    </row>
    <row r="1886" spans="2:15">
      <c r="O1886" s="122"/>
    </row>
    <row r="1887" spans="2:15">
      <c r="O1887" s="122"/>
    </row>
    <row r="1888" spans="2:15">
      <c r="D1888" s="24"/>
      <c r="O1888" s="122"/>
    </row>
    <row r="1889" spans="2:15">
      <c r="D1889" s="24"/>
      <c r="O1889" s="122"/>
    </row>
    <row r="1890" spans="2:15">
      <c r="D1890" s="24"/>
      <c r="O1890" s="122"/>
    </row>
    <row r="1891" spans="2:15">
      <c r="B1891" s="127"/>
      <c r="C1891" s="24"/>
      <c r="D1891" s="46"/>
      <c r="O1891" s="122"/>
    </row>
    <row r="1892" spans="2:15">
      <c r="B1892" s="127"/>
      <c r="C1892" s="24"/>
      <c r="D1892" s="46"/>
      <c r="O1892" s="122"/>
    </row>
    <row r="1893" spans="2:15">
      <c r="B1893" s="129"/>
      <c r="C1893" s="117"/>
      <c r="D1893" s="118"/>
      <c r="O1893" s="122"/>
    </row>
    <row r="1894" spans="2:15">
      <c r="O1894" s="122"/>
    </row>
    <row r="1895" spans="2:15">
      <c r="O1895" s="122"/>
    </row>
    <row r="1896" spans="2:15">
      <c r="B1896" s="55"/>
      <c r="C1896" s="24"/>
      <c r="D1896" s="46"/>
      <c r="G1896" s="46"/>
      <c r="H1896" s="24"/>
      <c r="I1896" s="125"/>
      <c r="J1896" s="125"/>
      <c r="K1896" s="125"/>
      <c r="O1896" s="122"/>
    </row>
    <row r="1897" spans="2:15">
      <c r="B1897" s="55"/>
      <c r="C1897" s="24"/>
      <c r="D1897" s="46"/>
      <c r="G1897" s="46"/>
      <c r="H1897" s="24"/>
      <c r="I1897" s="25"/>
      <c r="J1897" s="25"/>
      <c r="K1897" s="25"/>
      <c r="O1897" s="122"/>
    </row>
    <row r="1898" spans="2:15">
      <c r="B1898" s="55"/>
      <c r="C1898" s="24"/>
      <c r="D1898" s="46"/>
      <c r="G1898" s="46"/>
      <c r="H1898" s="24"/>
      <c r="I1898" s="25"/>
      <c r="J1898" s="25"/>
      <c r="K1898" s="25"/>
      <c r="O1898" s="122"/>
    </row>
    <row r="1899" spans="2:15">
      <c r="B1899" s="55"/>
      <c r="C1899" s="24"/>
      <c r="D1899" s="46"/>
      <c r="G1899" s="46"/>
      <c r="H1899" s="24"/>
      <c r="I1899" s="25"/>
      <c r="J1899" s="25"/>
      <c r="K1899" s="25"/>
      <c r="O1899" s="122"/>
    </row>
    <row r="1900" spans="2:15">
      <c r="B1900" s="130"/>
      <c r="C1900" s="118"/>
      <c r="D1900" s="118"/>
      <c r="H1900" s="118"/>
      <c r="I1900" s="131"/>
      <c r="J1900" s="131"/>
      <c r="K1900" s="131"/>
      <c r="O1900" s="122"/>
    </row>
    <row r="1901" spans="2:15">
      <c r="B1901" s="130"/>
      <c r="C1901" s="118"/>
      <c r="D1901" s="118"/>
      <c r="H1901" s="118"/>
      <c r="I1901" s="131"/>
      <c r="J1901" s="131"/>
      <c r="K1901" s="131"/>
      <c r="O1901" s="122"/>
    </row>
    <row r="1902" spans="2:15">
      <c r="B1902" s="130"/>
      <c r="C1902" s="118"/>
      <c r="D1902" s="118"/>
      <c r="H1902" s="118"/>
      <c r="I1902" s="131"/>
      <c r="J1902" s="131"/>
      <c r="K1902" s="131"/>
      <c r="O1902" s="122"/>
    </row>
    <row r="1903" spans="2:15">
      <c r="B1903" s="130"/>
      <c r="C1903" s="118"/>
      <c r="D1903" s="118"/>
      <c r="O1903" s="122"/>
    </row>
    <row r="1904" spans="2:15">
      <c r="B1904" s="130"/>
      <c r="C1904" s="118"/>
      <c r="D1904" s="118"/>
      <c r="O1904" s="122"/>
    </row>
    <row r="1905" spans="2:15">
      <c r="B1905" s="130"/>
      <c r="C1905" s="118"/>
      <c r="D1905" s="118"/>
      <c r="O1905" s="122"/>
    </row>
    <row r="1906" spans="2:15">
      <c r="B1906" s="130"/>
      <c r="C1906" s="118"/>
      <c r="D1906" s="118"/>
      <c r="O1906" s="122"/>
    </row>
    <row r="1907" spans="2:15">
      <c r="G1907" s="46"/>
      <c r="H1907" s="24"/>
      <c r="I1907" s="25"/>
      <c r="J1907" s="25"/>
      <c r="K1907" s="25"/>
      <c r="O1907" s="122"/>
    </row>
    <row r="1908" spans="2:15">
      <c r="G1908" s="46"/>
      <c r="H1908" s="24"/>
      <c r="I1908" s="25"/>
      <c r="J1908" s="25"/>
      <c r="K1908" s="25"/>
      <c r="O1908" s="122"/>
    </row>
    <row r="1909" spans="2:15">
      <c r="G1909" s="46"/>
      <c r="H1909" s="24"/>
      <c r="I1909" s="25"/>
      <c r="J1909" s="25"/>
      <c r="K1909" s="25"/>
      <c r="O1909" s="122"/>
    </row>
    <row r="1910" spans="2:15">
      <c r="G1910" s="46"/>
      <c r="H1910" s="24"/>
      <c r="I1910" s="25"/>
      <c r="J1910" s="25"/>
      <c r="K1910" s="25"/>
      <c r="O1910" s="122"/>
    </row>
    <row r="1911" spans="2:15">
      <c r="G1911" s="46"/>
      <c r="H1911" s="24"/>
      <c r="I1911" s="25"/>
      <c r="J1911" s="25"/>
      <c r="K1911" s="25"/>
      <c r="O1911" s="122"/>
    </row>
    <row r="1912" spans="2:15">
      <c r="G1912" s="46"/>
      <c r="H1912" s="24"/>
      <c r="I1912" s="25"/>
      <c r="J1912" s="25"/>
      <c r="K1912" s="25"/>
      <c r="O1912" s="122"/>
    </row>
    <row r="1913" spans="2:15">
      <c r="G1913" s="46"/>
      <c r="H1913" s="24"/>
      <c r="I1913" s="25"/>
      <c r="J1913" s="25"/>
      <c r="K1913" s="25"/>
      <c r="O1913" s="122"/>
    </row>
    <row r="1914" spans="2:15">
      <c r="G1914" s="46"/>
      <c r="H1914" s="24"/>
      <c r="I1914" s="25"/>
      <c r="J1914" s="25"/>
      <c r="K1914" s="25"/>
      <c r="O1914" s="122"/>
    </row>
    <row r="1915" spans="2:15">
      <c r="G1915" s="46"/>
      <c r="H1915" s="24"/>
      <c r="I1915" s="25"/>
      <c r="J1915" s="25"/>
      <c r="K1915" s="25"/>
      <c r="O1915" s="122"/>
    </row>
    <row r="1916" spans="2:15">
      <c r="O1916" s="122"/>
    </row>
    <row r="1917" spans="2:15">
      <c r="O1917" s="122"/>
    </row>
    <row r="1918" spans="2:15">
      <c r="O1918" s="122"/>
    </row>
    <row r="1919" spans="2:15">
      <c r="O1919" s="122"/>
    </row>
    <row r="1920" spans="2:15" ht="15.75">
      <c r="I1920" s="121"/>
      <c r="J1920" s="121"/>
      <c r="K1920" s="121"/>
      <c r="O1920" s="122"/>
    </row>
    <row r="1921" spans="2:15">
      <c r="B1921" s="55"/>
      <c r="C1921" s="24"/>
      <c r="O1921" s="122"/>
    </row>
    <row r="1922" spans="2:15">
      <c r="O1922" s="122"/>
    </row>
    <row r="1923" spans="2:15">
      <c r="O1923" s="122"/>
    </row>
    <row r="1924" spans="2:15">
      <c r="O1924" s="122"/>
    </row>
    <row r="1925" spans="2:15">
      <c r="B1925" s="123"/>
      <c r="D1925" s="46"/>
      <c r="H1925" s="110"/>
      <c r="I1925" s="25"/>
      <c r="J1925" s="25"/>
      <c r="K1925" s="25"/>
      <c r="O1925" s="122"/>
    </row>
    <row r="1926" spans="2:15">
      <c r="B1926" s="123"/>
      <c r="C1926" s="104"/>
      <c r="D1926" s="46"/>
      <c r="H1926" s="110"/>
      <c r="I1926" s="25"/>
      <c r="J1926" s="25"/>
      <c r="K1926" s="25"/>
      <c r="O1926" s="122"/>
    </row>
    <row r="1927" spans="2:15" ht="15.75">
      <c r="B1927" s="123"/>
      <c r="C1927" s="104"/>
      <c r="D1927" s="46"/>
      <c r="H1927" s="110"/>
      <c r="I1927" s="121"/>
      <c r="J1927" s="121"/>
      <c r="K1927" s="121"/>
      <c r="O1927" s="122"/>
    </row>
    <row r="1928" spans="2:15" ht="15.75">
      <c r="B1928" s="123"/>
      <c r="C1928" s="104"/>
      <c r="D1928" s="46"/>
      <c r="H1928" s="110"/>
      <c r="I1928" s="121"/>
      <c r="J1928" s="121"/>
      <c r="K1928" s="121"/>
      <c r="O1928" s="122"/>
    </row>
    <row r="1929" spans="2:15">
      <c r="B1929" s="55"/>
      <c r="C1929" s="24"/>
      <c r="D1929" s="46"/>
      <c r="I1929" s="25"/>
      <c r="J1929" s="25"/>
      <c r="K1929" s="25"/>
      <c r="O1929" s="122"/>
    </row>
    <row r="1930" spans="2:15">
      <c r="B1930" s="55"/>
      <c r="C1930" s="24"/>
      <c r="D1930" s="46"/>
      <c r="I1930" s="25"/>
      <c r="J1930" s="25"/>
      <c r="K1930" s="25"/>
      <c r="O1930" s="122"/>
    </row>
    <row r="1931" spans="2:15">
      <c r="B1931" s="55"/>
      <c r="C1931" s="24"/>
      <c r="D1931" s="46"/>
      <c r="I1931" s="25"/>
      <c r="J1931" s="25"/>
      <c r="K1931" s="25"/>
      <c r="O1931" s="122"/>
    </row>
    <row r="1932" spans="2:15">
      <c r="B1932" s="55"/>
      <c r="C1932" s="24"/>
      <c r="D1932" s="46"/>
      <c r="I1932" s="25"/>
      <c r="J1932" s="25"/>
      <c r="K1932" s="25"/>
      <c r="O1932" s="122"/>
    </row>
    <row r="1933" spans="2:15">
      <c r="O1933" s="122"/>
    </row>
    <row r="1934" spans="2:15">
      <c r="O1934" s="122"/>
    </row>
    <row r="1935" spans="2:15">
      <c r="O1935" s="122"/>
    </row>
    <row r="1936" spans="2:15">
      <c r="O1936" s="122"/>
    </row>
    <row r="1937" spans="15:15">
      <c r="O1937" s="122"/>
    </row>
    <row r="1938" spans="15:15">
      <c r="O1938" s="122"/>
    </row>
    <row r="1939" spans="15:15">
      <c r="O1939" s="122"/>
    </row>
    <row r="1940" spans="15:15">
      <c r="O1940" s="122"/>
    </row>
    <row r="1941" spans="15:15">
      <c r="O1941" s="122"/>
    </row>
    <row r="1942" spans="15:15">
      <c r="O1942" s="122"/>
    </row>
    <row r="1943" spans="15:15">
      <c r="O1943" s="122"/>
    </row>
    <row r="1944" spans="15:15">
      <c r="O1944" s="122"/>
    </row>
    <row r="1945" spans="15:15">
      <c r="O1945" s="122"/>
    </row>
    <row r="1946" spans="15:15">
      <c r="O1946" s="122"/>
    </row>
    <row r="1947" spans="15:15">
      <c r="O1947" s="122"/>
    </row>
    <row r="1948" spans="15:15">
      <c r="O1948" s="122"/>
    </row>
    <row r="1949" spans="15:15">
      <c r="O1949" s="122"/>
    </row>
    <row r="1950" spans="15:15">
      <c r="O1950" s="122"/>
    </row>
    <row r="1951" spans="15:15">
      <c r="O1951" s="122"/>
    </row>
    <row r="1952" spans="15:15">
      <c r="O1952" s="122"/>
    </row>
    <row r="1953" spans="15:15">
      <c r="O1953" s="122"/>
    </row>
    <row r="1954" spans="15:15">
      <c r="O1954" s="122"/>
    </row>
    <row r="1955" spans="15:15">
      <c r="O1955" s="122"/>
    </row>
    <row r="1956" spans="15:15">
      <c r="O1956" s="122"/>
    </row>
    <row r="1957" spans="15:15">
      <c r="O1957" s="122"/>
    </row>
    <row r="1958" spans="15:15">
      <c r="O1958" s="122"/>
    </row>
    <row r="1959" spans="15:15">
      <c r="O1959" s="122"/>
    </row>
    <row r="1960" spans="15:15">
      <c r="O1960" s="122"/>
    </row>
    <row r="1961" spans="15:15">
      <c r="O1961" s="122"/>
    </row>
    <row r="1962" spans="15:15">
      <c r="O1962" s="122"/>
    </row>
    <row r="1963" spans="15:15">
      <c r="O1963" s="122"/>
    </row>
    <row r="1964" spans="15:15">
      <c r="O1964" s="122"/>
    </row>
    <row r="1965" spans="15:15">
      <c r="O1965" s="122"/>
    </row>
    <row r="1966" spans="15:15">
      <c r="O1966" s="122"/>
    </row>
    <row r="1967" spans="15:15">
      <c r="O1967" s="122"/>
    </row>
    <row r="1968" spans="15:15">
      <c r="O1968" s="122"/>
    </row>
    <row r="1969" spans="15:15">
      <c r="O1969" s="122"/>
    </row>
    <row r="1970" spans="15:15">
      <c r="O1970" s="122"/>
    </row>
    <row r="1971" spans="15:15">
      <c r="O1971" s="122"/>
    </row>
    <row r="1972" spans="15:15">
      <c r="O1972" s="122"/>
    </row>
    <row r="1973" spans="15:15">
      <c r="O1973" s="122"/>
    </row>
    <row r="1974" spans="15:15">
      <c r="O1974" s="122"/>
    </row>
    <row r="1975" spans="15:15">
      <c r="O1975" s="122"/>
    </row>
    <row r="1976" spans="15:15">
      <c r="O1976" s="122"/>
    </row>
    <row r="1977" spans="15:15">
      <c r="O1977" s="122"/>
    </row>
    <row r="1978" spans="15:15">
      <c r="O1978" s="122"/>
    </row>
    <row r="1979" spans="15:15">
      <c r="O1979" s="122"/>
    </row>
    <row r="1980" spans="15:15">
      <c r="O1980" s="122"/>
    </row>
    <row r="1981" spans="15:15">
      <c r="O1981" s="122"/>
    </row>
    <row r="1982" spans="15:15">
      <c r="O1982" s="122"/>
    </row>
    <row r="1983" spans="15:15">
      <c r="O1983" s="122"/>
    </row>
    <row r="1984" spans="15:15">
      <c r="O1984" s="122"/>
    </row>
    <row r="1985" spans="15:15">
      <c r="O1985" s="122"/>
    </row>
    <row r="1986" spans="15:15">
      <c r="O1986" s="122"/>
    </row>
    <row r="1987" spans="15:15">
      <c r="O1987" s="122"/>
    </row>
    <row r="1988" spans="15:15">
      <c r="O1988" s="122"/>
    </row>
    <row r="1989" spans="15:15">
      <c r="O1989" s="122"/>
    </row>
    <row r="1990" spans="15:15">
      <c r="O1990" s="122"/>
    </row>
    <row r="1991" spans="15:15">
      <c r="O1991" s="122"/>
    </row>
    <row r="1992" spans="15:15">
      <c r="O1992" s="122"/>
    </row>
    <row r="1993" spans="15:15">
      <c r="O1993" s="122"/>
    </row>
    <row r="1994" spans="15:15">
      <c r="O1994" s="122"/>
    </row>
    <row r="1995" spans="15:15">
      <c r="O1995" s="122"/>
    </row>
    <row r="1996" spans="15:15">
      <c r="O1996" s="122"/>
    </row>
    <row r="1997" spans="15:15">
      <c r="O1997" s="122"/>
    </row>
    <row r="1998" spans="15:15">
      <c r="O1998" s="122"/>
    </row>
    <row r="1999" spans="15:15">
      <c r="O1999" s="122"/>
    </row>
    <row r="2000" spans="15:15">
      <c r="O2000" s="122"/>
    </row>
    <row r="2001" spans="15:15">
      <c r="O2001" s="122"/>
    </row>
    <row r="2002" spans="15:15">
      <c r="O2002" s="122"/>
    </row>
    <row r="2003" spans="15:15">
      <c r="O2003" s="122"/>
    </row>
    <row r="2004" spans="15:15">
      <c r="O2004" s="122"/>
    </row>
    <row r="2005" spans="15:15">
      <c r="O2005" s="122"/>
    </row>
    <row r="2006" spans="15:15">
      <c r="O2006" s="122"/>
    </row>
    <row r="2007" spans="15:15">
      <c r="O2007" s="122"/>
    </row>
    <row r="2008" spans="15:15">
      <c r="O2008" s="122"/>
    </row>
    <row r="2009" spans="15:15">
      <c r="O2009" s="122"/>
    </row>
    <row r="2010" spans="15:15">
      <c r="O2010" s="122"/>
    </row>
    <row r="2011" spans="15:15">
      <c r="O2011" s="122"/>
    </row>
    <row r="2012" spans="15:15">
      <c r="O2012" s="122"/>
    </row>
    <row r="2013" spans="15:15">
      <c r="O2013" s="122"/>
    </row>
    <row r="2014" spans="15:15">
      <c r="O2014" s="122"/>
    </row>
    <row r="2015" spans="15:15">
      <c r="O2015" s="122"/>
    </row>
    <row r="2016" spans="15:15">
      <c r="O2016" s="122"/>
    </row>
    <row r="2017" spans="15:15">
      <c r="O2017" s="122"/>
    </row>
    <row r="2018" spans="15:15">
      <c r="O2018" s="122"/>
    </row>
    <row r="2019" spans="15:15">
      <c r="O2019" s="122"/>
    </row>
    <row r="2020" spans="15:15">
      <c r="O2020" s="122"/>
    </row>
    <row r="2021" spans="15:15">
      <c r="O2021" s="122"/>
    </row>
    <row r="2022" spans="15:15">
      <c r="O2022" s="122"/>
    </row>
    <row r="2023" spans="15:15">
      <c r="O2023" s="122"/>
    </row>
    <row r="2024" spans="15:15">
      <c r="O2024" s="122"/>
    </row>
    <row r="2025" spans="15:15">
      <c r="O2025" s="122"/>
    </row>
    <row r="2026" spans="15:15">
      <c r="O2026" s="122"/>
    </row>
    <row r="2027" spans="15:15">
      <c r="O2027" s="122"/>
    </row>
    <row r="2028" spans="15:15">
      <c r="O2028" s="122"/>
    </row>
    <row r="2029" spans="15:15">
      <c r="O2029" s="122"/>
    </row>
    <row r="2030" spans="15:15">
      <c r="O2030" s="122"/>
    </row>
    <row r="2031" spans="15:15">
      <c r="O2031" s="122"/>
    </row>
    <row r="2032" spans="15:15">
      <c r="O2032" s="122"/>
    </row>
    <row r="2033" spans="15:15">
      <c r="O2033" s="122"/>
    </row>
    <row r="2034" spans="15:15">
      <c r="O2034" s="122"/>
    </row>
    <row r="2035" spans="15:15">
      <c r="O2035" s="122"/>
    </row>
    <row r="2036" spans="15:15">
      <c r="O2036" s="122"/>
    </row>
    <row r="2037" spans="15:15">
      <c r="O2037" s="122"/>
    </row>
    <row r="2038" spans="15:15">
      <c r="O2038" s="122"/>
    </row>
    <row r="2039" spans="15:15">
      <c r="O2039" s="122"/>
    </row>
    <row r="2040" spans="15:15">
      <c r="O2040" s="122"/>
    </row>
    <row r="2041" spans="15:15">
      <c r="O2041" s="122"/>
    </row>
    <row r="2042" spans="15:15">
      <c r="O2042" s="122"/>
    </row>
    <row r="2043" spans="15:15">
      <c r="O2043" s="122"/>
    </row>
    <row r="2044" spans="15:15">
      <c r="O2044" s="122"/>
    </row>
    <row r="2045" spans="15:15">
      <c r="O2045" s="122"/>
    </row>
    <row r="2046" spans="15:15">
      <c r="O2046" s="122"/>
    </row>
    <row r="2047" spans="15:15">
      <c r="O2047" s="122"/>
    </row>
    <row r="2048" spans="15:15">
      <c r="O2048" s="122"/>
    </row>
    <row r="2049" spans="15:15">
      <c r="O2049" s="122"/>
    </row>
    <row r="2050" spans="15:15">
      <c r="O2050" s="122"/>
    </row>
    <row r="2051" spans="15:15">
      <c r="O2051" s="122"/>
    </row>
    <row r="2052" spans="15:15">
      <c r="O2052" s="122"/>
    </row>
    <row r="2053" spans="15:15">
      <c r="O2053" s="122"/>
    </row>
    <row r="2054" spans="15:15">
      <c r="O2054" s="122"/>
    </row>
    <row r="2055" spans="15:15">
      <c r="O2055" s="122"/>
    </row>
    <row r="2056" spans="15:15">
      <c r="O2056" s="122"/>
    </row>
    <row r="2057" spans="15:15">
      <c r="O2057" s="122"/>
    </row>
    <row r="2058" spans="15:15">
      <c r="O2058" s="122"/>
    </row>
    <row r="2059" spans="15:15">
      <c r="O2059" s="122"/>
    </row>
    <row r="2060" spans="15:15">
      <c r="O2060" s="122"/>
    </row>
    <row r="2061" spans="15:15">
      <c r="O2061" s="122"/>
    </row>
    <row r="2062" spans="15:15">
      <c r="O2062" s="122"/>
    </row>
    <row r="2063" spans="15:15">
      <c r="O2063" s="122"/>
    </row>
    <row r="2064" spans="15:15">
      <c r="O2064" s="122"/>
    </row>
    <row r="2065" spans="15:15">
      <c r="O2065" s="122"/>
    </row>
    <row r="2066" spans="15:15">
      <c r="O2066" s="122"/>
    </row>
    <row r="2067" spans="15:15">
      <c r="O2067" s="122"/>
    </row>
    <row r="2068" spans="15:15">
      <c r="O2068" s="122"/>
    </row>
    <row r="2069" spans="15:15">
      <c r="O2069" s="122"/>
    </row>
    <row r="2070" spans="15:15">
      <c r="O2070" s="122"/>
    </row>
    <row r="2071" spans="15:15">
      <c r="O2071" s="122"/>
    </row>
    <row r="2072" spans="15:15">
      <c r="O2072" s="122"/>
    </row>
    <row r="2073" spans="15:15">
      <c r="O2073" s="122"/>
    </row>
    <row r="2074" spans="15:15">
      <c r="O2074" s="122"/>
    </row>
    <row r="2075" spans="15:15">
      <c r="O2075" s="122"/>
    </row>
    <row r="2076" spans="15:15">
      <c r="O2076" s="122"/>
    </row>
    <row r="2077" spans="15:15">
      <c r="O2077" s="122"/>
    </row>
    <row r="2078" spans="15:15">
      <c r="O2078" s="122"/>
    </row>
    <row r="2079" spans="15:15">
      <c r="O2079" s="122"/>
    </row>
    <row r="2080" spans="15:15">
      <c r="O2080" s="122"/>
    </row>
    <row r="2081" spans="15:15">
      <c r="O2081" s="122"/>
    </row>
    <row r="2082" spans="15:15">
      <c r="O2082" s="122"/>
    </row>
    <row r="2083" spans="15:15">
      <c r="O2083" s="122"/>
    </row>
    <row r="2084" spans="15:15">
      <c r="O2084" s="122"/>
    </row>
    <row r="2085" spans="15:15">
      <c r="O2085" s="122"/>
    </row>
    <row r="2086" spans="15:15">
      <c r="O2086" s="122"/>
    </row>
    <row r="2087" spans="15:15">
      <c r="O2087" s="122"/>
    </row>
    <row r="2088" spans="15:15">
      <c r="O2088" s="122"/>
    </row>
    <row r="2089" spans="15:15">
      <c r="O2089" s="122"/>
    </row>
    <row r="2090" spans="15:15">
      <c r="O2090" s="122"/>
    </row>
    <row r="2091" spans="15:15">
      <c r="O2091" s="122"/>
    </row>
    <row r="2092" spans="15:15">
      <c r="O2092" s="122"/>
    </row>
    <row r="2093" spans="15:15">
      <c r="O2093" s="122"/>
    </row>
    <row r="2094" spans="15:15">
      <c r="O2094" s="122"/>
    </row>
    <row r="2095" spans="15:15">
      <c r="O2095" s="122"/>
    </row>
    <row r="2096" spans="15:15">
      <c r="O2096" s="122"/>
    </row>
    <row r="2097" spans="15:15">
      <c r="O2097" s="122"/>
    </row>
    <row r="2098" spans="15:15">
      <c r="O2098" s="122"/>
    </row>
    <row r="2099" spans="15:15">
      <c r="O2099" s="122"/>
    </row>
    <row r="2100" spans="15:15">
      <c r="O2100" s="122"/>
    </row>
    <row r="2101" spans="15:15">
      <c r="O2101" s="122"/>
    </row>
    <row r="2102" spans="15:15">
      <c r="O2102" s="122"/>
    </row>
    <row r="2103" spans="15:15">
      <c r="O2103" s="122"/>
    </row>
    <row r="2104" spans="15:15">
      <c r="O2104" s="122"/>
    </row>
    <row r="2105" spans="15:15">
      <c r="O2105" s="122"/>
    </row>
    <row r="2106" spans="15:15">
      <c r="O2106" s="122"/>
    </row>
    <row r="2107" spans="15:15">
      <c r="O2107" s="122"/>
    </row>
    <row r="2108" spans="15:15">
      <c r="O2108" s="122"/>
    </row>
    <row r="2109" spans="15:15">
      <c r="O2109" s="122"/>
    </row>
    <row r="2110" spans="15:15">
      <c r="O2110" s="122"/>
    </row>
    <row r="2111" spans="15:15">
      <c r="O2111" s="122"/>
    </row>
    <row r="2112" spans="15:15">
      <c r="O2112" s="122"/>
    </row>
    <row r="2113" spans="15:15">
      <c r="O2113" s="122"/>
    </row>
    <row r="2114" spans="15:15">
      <c r="O2114" s="122"/>
    </row>
    <row r="2115" spans="15:15">
      <c r="O2115" s="122"/>
    </row>
    <row r="2116" spans="15:15">
      <c r="O2116" s="122"/>
    </row>
    <row r="2117" spans="15:15">
      <c r="O2117" s="122"/>
    </row>
    <row r="2118" spans="15:15">
      <c r="O2118" s="122"/>
    </row>
    <row r="2119" spans="15:15">
      <c r="O2119" s="122"/>
    </row>
    <row r="2120" spans="15:15">
      <c r="O2120" s="122"/>
    </row>
    <row r="2121" spans="15:15">
      <c r="O2121" s="122"/>
    </row>
    <row r="2122" spans="15:15">
      <c r="O2122" s="122"/>
    </row>
    <row r="2123" spans="15:15">
      <c r="O2123" s="122"/>
    </row>
    <row r="2124" spans="15:15">
      <c r="O2124" s="122"/>
    </row>
    <row r="2125" spans="15:15">
      <c r="O2125" s="122"/>
    </row>
    <row r="2126" spans="15:15">
      <c r="O2126" s="122"/>
    </row>
    <row r="2127" spans="15:15">
      <c r="O2127" s="122"/>
    </row>
    <row r="2128" spans="15:15">
      <c r="O2128" s="122"/>
    </row>
    <row r="2129" spans="15:15">
      <c r="O2129" s="122"/>
    </row>
    <row r="2130" spans="15:15">
      <c r="O2130" s="122"/>
    </row>
    <row r="2131" spans="15:15">
      <c r="O2131" s="122"/>
    </row>
    <row r="2132" spans="15:15">
      <c r="O2132" s="122"/>
    </row>
    <row r="2133" spans="15:15">
      <c r="O2133" s="122"/>
    </row>
    <row r="2134" spans="15:15">
      <c r="O2134" s="122"/>
    </row>
    <row r="2135" spans="15:15">
      <c r="O2135" s="122"/>
    </row>
    <row r="2136" spans="15:15">
      <c r="O2136" s="122"/>
    </row>
    <row r="2137" spans="15:15">
      <c r="O2137" s="122"/>
    </row>
    <row r="2138" spans="15:15">
      <c r="O2138" s="122"/>
    </row>
    <row r="2139" spans="15:15">
      <c r="O2139" s="122"/>
    </row>
    <row r="2140" spans="15:15">
      <c r="O2140" s="122"/>
    </row>
    <row r="2141" spans="15:15">
      <c r="O2141" s="122"/>
    </row>
    <row r="2142" spans="15:15">
      <c r="O2142" s="122"/>
    </row>
    <row r="2143" spans="15:15">
      <c r="O2143" s="122"/>
    </row>
    <row r="2144" spans="15:15">
      <c r="O2144" s="122"/>
    </row>
    <row r="2145" spans="15:15">
      <c r="O2145" s="122"/>
    </row>
    <row r="2146" spans="15:15">
      <c r="O2146" s="122"/>
    </row>
    <row r="2147" spans="15:15">
      <c r="O2147" s="122"/>
    </row>
    <row r="2148" spans="15:15">
      <c r="O2148" s="122"/>
    </row>
    <row r="2149" spans="15:15">
      <c r="O2149" s="122"/>
    </row>
    <row r="2150" spans="15:15">
      <c r="O2150" s="122"/>
    </row>
    <row r="2151" spans="15:15">
      <c r="O2151" s="122"/>
    </row>
    <row r="2152" spans="15:15">
      <c r="O2152" s="122"/>
    </row>
    <row r="2153" spans="15:15">
      <c r="O2153" s="122"/>
    </row>
    <row r="2154" spans="15:15">
      <c r="O2154" s="122"/>
    </row>
    <row r="2155" spans="15:15">
      <c r="O2155" s="122"/>
    </row>
    <row r="2156" spans="15:15">
      <c r="O2156" s="122"/>
    </row>
    <row r="2157" spans="15:15">
      <c r="O2157" s="122"/>
    </row>
    <row r="2158" spans="15:15">
      <c r="O2158" s="122"/>
    </row>
    <row r="2159" spans="15:15">
      <c r="O2159" s="122"/>
    </row>
    <row r="2160" spans="15:15">
      <c r="O2160" s="122"/>
    </row>
    <row r="2161" spans="15:15">
      <c r="O2161" s="122"/>
    </row>
    <row r="2162" spans="15:15">
      <c r="O2162" s="122"/>
    </row>
    <row r="2163" spans="15:15">
      <c r="O2163" s="122"/>
    </row>
    <row r="2164" spans="15:15">
      <c r="O2164" s="122"/>
    </row>
    <row r="2165" spans="15:15">
      <c r="O2165" s="122"/>
    </row>
    <row r="2166" spans="15:15">
      <c r="O2166" s="122"/>
    </row>
    <row r="2167" spans="15:15">
      <c r="O2167" s="122"/>
    </row>
    <row r="2168" spans="15:15">
      <c r="O2168" s="122"/>
    </row>
    <row r="2169" spans="15:15">
      <c r="O2169" s="122"/>
    </row>
    <row r="2170" spans="15:15">
      <c r="O2170" s="122"/>
    </row>
    <row r="2171" spans="15:15">
      <c r="O2171" s="122"/>
    </row>
    <row r="2172" spans="15:15">
      <c r="O2172" s="122"/>
    </row>
    <row r="2173" spans="15:15">
      <c r="O2173" s="122"/>
    </row>
    <row r="2174" spans="15:15">
      <c r="O2174" s="122"/>
    </row>
    <row r="2175" spans="15:15">
      <c r="O2175" s="122"/>
    </row>
    <row r="2176" spans="15:15">
      <c r="O2176" s="122"/>
    </row>
    <row r="2177" spans="15:15">
      <c r="O2177" s="122"/>
    </row>
    <row r="2178" spans="15:15">
      <c r="O2178" s="122"/>
    </row>
    <row r="2179" spans="15:15">
      <c r="O2179" s="122"/>
    </row>
    <row r="2180" spans="15:15">
      <c r="O2180" s="122"/>
    </row>
    <row r="2181" spans="15:15">
      <c r="O2181" s="122"/>
    </row>
    <row r="2182" spans="15:15">
      <c r="O2182" s="122"/>
    </row>
    <row r="2183" spans="15:15">
      <c r="O2183" s="122"/>
    </row>
    <row r="2184" spans="15:15">
      <c r="O2184" s="122"/>
    </row>
    <row r="2185" spans="15:15">
      <c r="O2185" s="122"/>
    </row>
    <row r="2186" spans="15:15">
      <c r="O2186" s="122"/>
    </row>
    <row r="2187" spans="15:15">
      <c r="O2187" s="122"/>
    </row>
    <row r="2188" spans="15:15">
      <c r="O2188" s="122"/>
    </row>
    <row r="2189" spans="15:15">
      <c r="O2189" s="122"/>
    </row>
    <row r="2190" spans="15:15">
      <c r="O2190" s="122"/>
    </row>
    <row r="2191" spans="15:15">
      <c r="O2191" s="122"/>
    </row>
    <row r="2192" spans="15:15">
      <c r="O2192" s="122"/>
    </row>
    <row r="2193" spans="15:15">
      <c r="O2193" s="122"/>
    </row>
    <row r="2194" spans="15:15">
      <c r="O2194" s="122"/>
    </row>
    <row r="2195" spans="15:15">
      <c r="O2195" s="122"/>
    </row>
    <row r="2196" spans="15:15">
      <c r="O2196" s="122"/>
    </row>
    <row r="2197" spans="15:15">
      <c r="O2197" s="122"/>
    </row>
    <row r="2198" spans="15:15">
      <c r="O2198" s="122"/>
    </row>
    <row r="2199" spans="15:15">
      <c r="O2199" s="122"/>
    </row>
    <row r="2200" spans="15:15">
      <c r="O2200" s="122"/>
    </row>
    <row r="2201" spans="15:15">
      <c r="O2201" s="122"/>
    </row>
    <row r="2202" spans="15:15">
      <c r="O2202" s="122"/>
    </row>
    <row r="2203" spans="15:15">
      <c r="O2203" s="122"/>
    </row>
    <row r="2204" spans="15:15">
      <c r="O2204" s="122"/>
    </row>
    <row r="2205" spans="15:15">
      <c r="O2205" s="122"/>
    </row>
    <row r="2206" spans="15:15">
      <c r="O2206" s="122"/>
    </row>
    <row r="2207" spans="15:15">
      <c r="O2207" s="122"/>
    </row>
    <row r="2208" spans="15:15">
      <c r="O2208" s="122"/>
    </row>
    <row r="2209" spans="15:15">
      <c r="O2209" s="122"/>
    </row>
    <row r="2210" spans="15:15">
      <c r="O2210" s="122"/>
    </row>
    <row r="2211" spans="15:15">
      <c r="O2211" s="122"/>
    </row>
    <row r="2212" spans="15:15">
      <c r="O2212" s="122"/>
    </row>
    <row r="2213" spans="15:15">
      <c r="O2213" s="122"/>
    </row>
    <row r="2214" spans="15:15">
      <c r="O2214" s="122"/>
    </row>
    <row r="2215" spans="15:15">
      <c r="O2215" s="122"/>
    </row>
    <row r="2216" spans="15:15">
      <c r="O2216" s="122"/>
    </row>
    <row r="2217" spans="15:15">
      <c r="O2217" s="122"/>
    </row>
    <row r="2218" spans="15:15">
      <c r="O2218" s="122"/>
    </row>
    <row r="2219" spans="15:15">
      <c r="O2219" s="122"/>
    </row>
    <row r="2220" spans="15:15">
      <c r="O2220" s="122"/>
    </row>
    <row r="2221" spans="15:15">
      <c r="O2221" s="122"/>
    </row>
    <row r="2222" spans="15:15">
      <c r="O2222" s="122"/>
    </row>
    <row r="2223" spans="15:15">
      <c r="O2223" s="122"/>
    </row>
    <row r="2224" spans="15:15">
      <c r="O2224" s="122"/>
    </row>
    <row r="2225" spans="15:15">
      <c r="O2225" s="122"/>
    </row>
    <row r="2226" spans="15:15">
      <c r="O2226" s="122"/>
    </row>
    <row r="2227" spans="15:15">
      <c r="O2227" s="122"/>
    </row>
    <row r="2228" spans="15:15">
      <c r="O2228" s="122"/>
    </row>
    <row r="2229" spans="15:15">
      <c r="O2229" s="122"/>
    </row>
    <row r="2230" spans="15:15">
      <c r="O2230" s="122"/>
    </row>
    <row r="2231" spans="15:15">
      <c r="O2231" s="122"/>
    </row>
    <row r="2232" spans="15:15">
      <c r="O2232" s="122"/>
    </row>
    <row r="2233" spans="15:15">
      <c r="O2233" s="122"/>
    </row>
    <row r="2234" spans="15:15">
      <c r="O2234" s="122"/>
    </row>
    <row r="2235" spans="15:15">
      <c r="O2235" s="122"/>
    </row>
    <row r="2236" spans="15:15">
      <c r="O2236" s="122"/>
    </row>
    <row r="2237" spans="15:15">
      <c r="O2237" s="122"/>
    </row>
    <row r="2238" spans="15:15">
      <c r="O2238" s="122"/>
    </row>
    <row r="2239" spans="15:15">
      <c r="O2239" s="122"/>
    </row>
    <row r="2240" spans="15:15">
      <c r="O2240" s="122"/>
    </row>
    <row r="2241" spans="15:15">
      <c r="O2241" s="122"/>
    </row>
    <row r="2242" spans="15:15">
      <c r="O2242" s="122"/>
    </row>
    <row r="2243" spans="15:15">
      <c r="O2243" s="122"/>
    </row>
    <row r="2244" spans="15:15">
      <c r="O2244" s="122"/>
    </row>
    <row r="2245" spans="15:15">
      <c r="O2245" s="122"/>
    </row>
    <row r="2246" spans="15:15">
      <c r="O2246" s="122"/>
    </row>
    <row r="2247" spans="15:15">
      <c r="O2247" s="122"/>
    </row>
    <row r="2248" spans="15:15">
      <c r="O2248" s="122"/>
    </row>
    <row r="2249" spans="15:15">
      <c r="O2249" s="122"/>
    </row>
    <row r="2250" spans="15:15">
      <c r="O2250" s="122"/>
    </row>
    <row r="2251" spans="15:15">
      <c r="O2251" s="122"/>
    </row>
    <row r="2252" spans="15:15">
      <c r="O2252" s="122"/>
    </row>
    <row r="2253" spans="15:15">
      <c r="O2253" s="122"/>
    </row>
    <row r="2254" spans="15:15">
      <c r="O2254" s="122"/>
    </row>
    <row r="2255" spans="15:15">
      <c r="O2255" s="122"/>
    </row>
    <row r="2256" spans="15:15">
      <c r="O2256" s="122"/>
    </row>
    <row r="2257" spans="15:15">
      <c r="O2257" s="122"/>
    </row>
    <row r="2258" spans="15:15">
      <c r="O2258" s="122"/>
    </row>
    <row r="2259" spans="15:15">
      <c r="O2259" s="122"/>
    </row>
    <row r="2260" spans="15:15">
      <c r="O2260" s="122"/>
    </row>
    <row r="2261" spans="15:15">
      <c r="O2261" s="122"/>
    </row>
    <row r="2262" spans="15:15">
      <c r="O2262" s="122"/>
    </row>
    <row r="2263" spans="15:15">
      <c r="O2263" s="122"/>
    </row>
    <row r="2264" spans="15:15">
      <c r="O2264" s="122"/>
    </row>
    <row r="2265" spans="15:15">
      <c r="O2265" s="122"/>
    </row>
    <row r="2266" spans="15:15">
      <c r="O2266" s="122"/>
    </row>
    <row r="2267" spans="15:15">
      <c r="O2267" s="122"/>
    </row>
    <row r="2268" spans="15:15">
      <c r="O2268" s="122"/>
    </row>
    <row r="2269" spans="15:15">
      <c r="O2269" s="122"/>
    </row>
    <row r="2270" spans="15:15">
      <c r="O2270" s="122"/>
    </row>
    <row r="2271" spans="15:15">
      <c r="O2271" s="122"/>
    </row>
    <row r="2272" spans="15:15">
      <c r="O2272" s="122"/>
    </row>
    <row r="2273" spans="15:15">
      <c r="O2273" s="122"/>
    </row>
    <row r="2274" spans="15:15">
      <c r="O2274" s="122"/>
    </row>
    <row r="2275" spans="15:15">
      <c r="O2275" s="122"/>
    </row>
    <row r="2276" spans="15:15">
      <c r="O2276" s="122"/>
    </row>
    <row r="2277" spans="15:15">
      <c r="O2277" s="122"/>
    </row>
    <row r="2278" spans="15:15">
      <c r="O2278" s="122"/>
    </row>
    <row r="2279" spans="15:15">
      <c r="O2279" s="122"/>
    </row>
    <row r="2280" spans="15:15">
      <c r="O2280" s="122"/>
    </row>
    <row r="2281" spans="15:15">
      <c r="O2281" s="122"/>
    </row>
    <row r="2282" spans="15:15">
      <c r="O2282" s="122"/>
    </row>
    <row r="2283" spans="15:15">
      <c r="O2283" s="122"/>
    </row>
    <row r="2284" spans="15:15">
      <c r="O2284" s="122"/>
    </row>
    <row r="2285" spans="15:15">
      <c r="O2285" s="122"/>
    </row>
    <row r="2286" spans="15:15">
      <c r="O2286" s="122"/>
    </row>
    <row r="2287" spans="15:15">
      <c r="O2287" s="122"/>
    </row>
    <row r="2288" spans="15:15">
      <c r="O2288" s="122"/>
    </row>
    <row r="2289" spans="15:15">
      <c r="O2289" s="122"/>
    </row>
    <row r="2290" spans="15:15">
      <c r="O2290" s="122"/>
    </row>
    <row r="2291" spans="15:15">
      <c r="O2291" s="122"/>
    </row>
    <row r="2292" spans="15:15">
      <c r="O2292" s="122"/>
    </row>
    <row r="2293" spans="15:15">
      <c r="O2293" s="122"/>
    </row>
    <row r="2294" spans="15:15">
      <c r="O2294" s="122"/>
    </row>
    <row r="2295" spans="15:15">
      <c r="O2295" s="122"/>
    </row>
    <row r="2296" spans="15:15">
      <c r="O2296" s="122"/>
    </row>
    <row r="2297" spans="15:15">
      <c r="O2297" s="122"/>
    </row>
    <row r="2298" spans="15:15">
      <c r="O2298" s="122"/>
    </row>
    <row r="2299" spans="15:15">
      <c r="O2299" s="122"/>
    </row>
    <row r="2300" spans="15:15">
      <c r="O2300" s="122"/>
    </row>
    <row r="2301" spans="15:15">
      <c r="O2301" s="122"/>
    </row>
    <row r="2302" spans="15:15">
      <c r="O2302" s="122"/>
    </row>
    <row r="2303" spans="15:15">
      <c r="O2303" s="122"/>
    </row>
    <row r="2304" spans="15:15">
      <c r="O2304" s="122"/>
    </row>
    <row r="2305" spans="15:15">
      <c r="O2305" s="122"/>
    </row>
    <row r="2306" spans="15:15">
      <c r="O2306" s="122"/>
    </row>
    <row r="2307" spans="15:15">
      <c r="O2307" s="122"/>
    </row>
    <row r="2308" spans="15:15">
      <c r="O2308" s="122"/>
    </row>
    <row r="2309" spans="15:15">
      <c r="O2309" s="122"/>
    </row>
    <row r="2310" spans="15:15">
      <c r="O2310" s="122"/>
    </row>
    <row r="2311" spans="15:15">
      <c r="O2311" s="122"/>
    </row>
    <row r="2312" spans="15:15">
      <c r="O2312" s="122"/>
    </row>
    <row r="2313" spans="15:15">
      <c r="O2313" s="122"/>
    </row>
    <row r="2314" spans="15:15">
      <c r="O2314" s="122"/>
    </row>
    <row r="2315" spans="15:15">
      <c r="O2315" s="122"/>
    </row>
    <row r="2316" spans="15:15">
      <c r="O2316" s="122"/>
    </row>
    <row r="2317" spans="15:15">
      <c r="O2317" s="122"/>
    </row>
    <row r="2318" spans="15:15">
      <c r="O2318" s="122"/>
    </row>
    <row r="2319" spans="15:15">
      <c r="O2319" s="122"/>
    </row>
    <row r="2320" spans="15:15">
      <c r="O2320" s="122"/>
    </row>
    <row r="2321" spans="15:15">
      <c r="O2321" s="122"/>
    </row>
    <row r="2322" spans="15:15">
      <c r="O2322" s="122"/>
    </row>
    <row r="2323" spans="15:15">
      <c r="O2323" s="122"/>
    </row>
    <row r="2324" spans="15:15">
      <c r="O2324" s="122"/>
    </row>
    <row r="2325" spans="15:15">
      <c r="O2325" s="122"/>
    </row>
    <row r="2326" spans="15:15">
      <c r="O2326" s="122"/>
    </row>
    <row r="2327" spans="15:15">
      <c r="O2327" s="122"/>
    </row>
    <row r="2328" spans="15:15">
      <c r="O2328" s="122"/>
    </row>
    <row r="2329" spans="15:15">
      <c r="O2329" s="122"/>
    </row>
    <row r="2330" spans="15:15">
      <c r="O2330" s="122"/>
    </row>
    <row r="2331" spans="15:15">
      <c r="O2331" s="122"/>
    </row>
    <row r="2332" spans="15:15">
      <c r="O2332" s="122"/>
    </row>
    <row r="2333" spans="15:15">
      <c r="O2333" s="122"/>
    </row>
    <row r="2334" spans="15:15">
      <c r="O2334" s="122"/>
    </row>
    <row r="2335" spans="15:15">
      <c r="O2335" s="122"/>
    </row>
    <row r="2336" spans="15:15">
      <c r="O2336" s="122"/>
    </row>
    <row r="2337" spans="15:15">
      <c r="O2337" s="122"/>
    </row>
    <row r="2338" spans="15:15">
      <c r="O2338" s="122"/>
    </row>
    <row r="2339" spans="15:15">
      <c r="O2339" s="122"/>
    </row>
    <row r="2340" spans="15:15">
      <c r="O2340" s="122"/>
    </row>
    <row r="2341" spans="15:15">
      <c r="O2341" s="122"/>
    </row>
    <row r="2342" spans="15:15">
      <c r="O2342" s="122"/>
    </row>
    <row r="2343" spans="15:15">
      <c r="O2343" s="122"/>
    </row>
    <row r="2344" spans="15:15">
      <c r="O2344" s="122"/>
    </row>
    <row r="2345" spans="15:15">
      <c r="O2345" s="122"/>
    </row>
    <row r="2346" spans="15:15">
      <c r="O2346" s="122"/>
    </row>
    <row r="2347" spans="15:15">
      <c r="O2347" s="122"/>
    </row>
    <row r="2348" spans="15:15">
      <c r="O2348" s="122"/>
    </row>
    <row r="2349" spans="15:15">
      <c r="O2349" s="122"/>
    </row>
    <row r="2350" spans="15:15">
      <c r="O2350" s="122"/>
    </row>
    <row r="2351" spans="15:15">
      <c r="O2351" s="122"/>
    </row>
    <row r="2352" spans="15:15">
      <c r="O2352" s="122"/>
    </row>
    <row r="2353" spans="15:15">
      <c r="O2353" s="122"/>
    </row>
    <row r="2354" spans="15:15">
      <c r="O2354" s="122"/>
    </row>
    <row r="2355" spans="15:15">
      <c r="O2355" s="122"/>
    </row>
    <row r="2356" spans="15:15">
      <c r="O2356" s="122"/>
    </row>
    <row r="2357" spans="15:15">
      <c r="O2357" s="122"/>
    </row>
    <row r="2358" spans="15:15">
      <c r="O2358" s="122"/>
    </row>
    <row r="2359" spans="15:15">
      <c r="O2359" s="122"/>
    </row>
    <row r="2360" spans="15:15">
      <c r="O2360" s="122"/>
    </row>
    <row r="2361" spans="15:15">
      <c r="O2361" s="122"/>
    </row>
    <row r="2362" spans="15:15">
      <c r="O2362" s="122"/>
    </row>
    <row r="2363" spans="15:15">
      <c r="O2363" s="122"/>
    </row>
    <row r="2364" spans="15:15">
      <c r="O2364" s="122"/>
    </row>
    <row r="2365" spans="15:15">
      <c r="O2365" s="122"/>
    </row>
    <row r="2366" spans="15:15">
      <c r="O2366" s="122"/>
    </row>
    <row r="2367" spans="15:15">
      <c r="O2367" s="122"/>
    </row>
    <row r="2368" spans="15:15">
      <c r="O2368" s="122"/>
    </row>
    <row r="2369" spans="15:15">
      <c r="O2369" s="122"/>
    </row>
    <row r="2370" spans="15:15">
      <c r="O2370" s="122"/>
    </row>
    <row r="2371" spans="15:15">
      <c r="O2371" s="122"/>
    </row>
    <row r="2372" spans="15:15">
      <c r="O2372" s="122"/>
    </row>
    <row r="2373" spans="15:15">
      <c r="O2373" s="122"/>
    </row>
    <row r="2374" spans="15:15">
      <c r="O2374" s="122"/>
    </row>
    <row r="2375" spans="15:15">
      <c r="O2375" s="122"/>
    </row>
    <row r="2376" spans="15:15">
      <c r="O2376" s="122"/>
    </row>
    <row r="2377" spans="15:15">
      <c r="O2377" s="122"/>
    </row>
    <row r="2378" spans="15:15">
      <c r="O2378" s="122"/>
    </row>
    <row r="2379" spans="15:15">
      <c r="O2379" s="122"/>
    </row>
    <row r="2380" spans="15:15">
      <c r="O2380" s="122"/>
    </row>
    <row r="2381" spans="15:15">
      <c r="O2381" s="122"/>
    </row>
    <row r="2382" spans="15:15">
      <c r="O2382" s="122"/>
    </row>
    <row r="2383" spans="15:15">
      <c r="O2383" s="122"/>
    </row>
    <row r="2384" spans="15:15">
      <c r="O2384" s="122"/>
    </row>
    <row r="2385" spans="15:15">
      <c r="O2385" s="122"/>
    </row>
    <row r="2386" spans="15:15">
      <c r="O2386" s="122"/>
    </row>
    <row r="2387" spans="15:15">
      <c r="O2387" s="122"/>
    </row>
    <row r="2388" spans="15:15">
      <c r="O2388" s="122"/>
    </row>
    <row r="2389" spans="15:15">
      <c r="O2389" s="122"/>
    </row>
    <row r="2390" spans="15:15">
      <c r="O2390" s="122"/>
    </row>
    <row r="2391" spans="15:15">
      <c r="O2391" s="122"/>
    </row>
    <row r="2392" spans="15:15">
      <c r="O2392" s="122"/>
    </row>
    <row r="2393" spans="15:15">
      <c r="O2393" s="122"/>
    </row>
    <row r="2394" spans="15:15">
      <c r="O2394" s="122"/>
    </row>
    <row r="2395" spans="15:15">
      <c r="O2395" s="122"/>
    </row>
    <row r="2396" spans="15:15">
      <c r="O2396" s="122"/>
    </row>
    <row r="2397" spans="15:15">
      <c r="O2397" s="122"/>
    </row>
    <row r="2398" spans="15:15">
      <c r="O2398" s="122"/>
    </row>
    <row r="2399" spans="15:15">
      <c r="O2399" s="122"/>
    </row>
    <row r="2400" spans="15:15">
      <c r="O2400" s="122"/>
    </row>
    <row r="2401" spans="15:15">
      <c r="O2401" s="122"/>
    </row>
    <row r="2402" spans="15:15">
      <c r="O2402" s="122"/>
    </row>
    <row r="2403" spans="15:15">
      <c r="O2403" s="122"/>
    </row>
    <row r="2404" spans="15:15">
      <c r="O2404" s="122"/>
    </row>
    <row r="2405" spans="15:15">
      <c r="O2405" s="122"/>
    </row>
    <row r="2406" spans="15:15">
      <c r="O2406" s="122"/>
    </row>
    <row r="2407" spans="15:15">
      <c r="O2407" s="122"/>
    </row>
    <row r="2408" spans="15:15">
      <c r="O2408" s="122"/>
    </row>
    <row r="2409" spans="15:15">
      <c r="O2409" s="122"/>
    </row>
    <row r="2410" spans="15:15">
      <c r="O2410" s="122"/>
    </row>
    <row r="2411" spans="15:15">
      <c r="O2411" s="122"/>
    </row>
    <row r="2412" spans="15:15">
      <c r="O2412" s="122"/>
    </row>
    <row r="2413" spans="15:15">
      <c r="O2413" s="122"/>
    </row>
    <row r="2414" spans="15:15">
      <c r="O2414" s="122"/>
    </row>
    <row r="2415" spans="15:15">
      <c r="O2415" s="122"/>
    </row>
    <row r="2416" spans="15:15">
      <c r="O2416" s="122"/>
    </row>
    <row r="2417" spans="15:15">
      <c r="O2417" s="122"/>
    </row>
    <row r="2418" spans="15:15">
      <c r="O2418" s="122"/>
    </row>
    <row r="2419" spans="15:15">
      <c r="O2419" s="122"/>
    </row>
    <row r="2420" spans="15:15">
      <c r="O2420" s="122"/>
    </row>
    <row r="2421" spans="15:15">
      <c r="O2421" s="122"/>
    </row>
    <row r="2422" spans="15:15">
      <c r="O2422" s="122"/>
    </row>
    <row r="2423" spans="15:15">
      <c r="O2423" s="122"/>
    </row>
    <row r="2424" spans="15:15">
      <c r="O2424" s="122"/>
    </row>
    <row r="2425" spans="15:15">
      <c r="O2425" s="122"/>
    </row>
    <row r="2426" spans="15:15">
      <c r="O2426" s="122"/>
    </row>
    <row r="2427" spans="15:15">
      <c r="O2427" s="122"/>
    </row>
    <row r="2428" spans="15:15">
      <c r="O2428" s="122"/>
    </row>
    <row r="2429" spans="15:15">
      <c r="O2429" s="122"/>
    </row>
    <row r="2430" spans="15:15">
      <c r="O2430" s="122"/>
    </row>
    <row r="2431" spans="15:15">
      <c r="O2431" s="122"/>
    </row>
    <row r="2432" spans="15:15">
      <c r="O2432" s="122"/>
    </row>
    <row r="2433" spans="15:15">
      <c r="O2433" s="122"/>
    </row>
    <row r="2434" spans="15:15">
      <c r="O2434" s="122"/>
    </row>
    <row r="2435" spans="15:15">
      <c r="O2435" s="122"/>
    </row>
    <row r="2436" spans="15:15">
      <c r="O2436" s="122"/>
    </row>
    <row r="2437" spans="15:15">
      <c r="O2437" s="122"/>
    </row>
    <row r="2438" spans="15:15">
      <c r="O2438" s="122"/>
    </row>
    <row r="2439" spans="15:15">
      <c r="O2439" s="122"/>
    </row>
    <row r="2440" spans="15:15">
      <c r="O2440" s="122"/>
    </row>
    <row r="2441" spans="15:15">
      <c r="O2441" s="122"/>
    </row>
    <row r="2442" spans="15:15">
      <c r="O2442" s="122"/>
    </row>
    <row r="2443" spans="15:15">
      <c r="O2443" s="122"/>
    </row>
    <row r="2444" spans="15:15">
      <c r="O2444" s="122"/>
    </row>
    <row r="2445" spans="15:15">
      <c r="O2445" s="122"/>
    </row>
    <row r="2446" spans="15:15">
      <c r="O2446" s="122"/>
    </row>
    <row r="2447" spans="15:15">
      <c r="O2447" s="122"/>
    </row>
    <row r="2448" spans="15:15">
      <c r="O2448" s="122"/>
    </row>
    <row r="2449" spans="15:15">
      <c r="O2449" s="122"/>
    </row>
    <row r="2450" spans="15:15">
      <c r="O2450" s="122"/>
    </row>
    <row r="2451" spans="15:15">
      <c r="O2451" s="122"/>
    </row>
    <row r="2452" spans="15:15">
      <c r="O2452" s="122"/>
    </row>
    <row r="2453" spans="15:15">
      <c r="O2453" s="122"/>
    </row>
    <row r="2454" spans="15:15">
      <c r="O2454" s="122"/>
    </row>
    <row r="2455" spans="15:15">
      <c r="O2455" s="122"/>
    </row>
    <row r="2456" spans="15:15">
      <c r="O2456" s="122"/>
    </row>
    <row r="2457" spans="15:15">
      <c r="O2457" s="122"/>
    </row>
    <row r="2458" spans="15:15">
      <c r="O2458" s="122"/>
    </row>
    <row r="2459" spans="15:15">
      <c r="O2459" s="122"/>
    </row>
    <row r="2460" spans="15:15">
      <c r="O2460" s="122"/>
    </row>
    <row r="2461" spans="15:15">
      <c r="O2461" s="122"/>
    </row>
    <row r="2462" spans="15:15">
      <c r="O2462" s="122"/>
    </row>
    <row r="2463" spans="15:15">
      <c r="O2463" s="122"/>
    </row>
    <row r="2464" spans="15:15">
      <c r="O2464" s="122"/>
    </row>
    <row r="2465" spans="15:15">
      <c r="O2465" s="122"/>
    </row>
    <row r="2466" spans="15:15">
      <c r="O2466" s="122"/>
    </row>
    <row r="2467" spans="15:15">
      <c r="O2467" s="122"/>
    </row>
    <row r="2468" spans="15:15">
      <c r="O2468" s="122"/>
    </row>
    <row r="2469" spans="15:15">
      <c r="O2469" s="122"/>
    </row>
    <row r="2470" spans="15:15">
      <c r="O2470" s="122"/>
    </row>
    <row r="2471" spans="15:15">
      <c r="O2471" s="122"/>
    </row>
    <row r="2472" spans="15:15">
      <c r="O2472" s="122"/>
    </row>
    <row r="2473" spans="15:15">
      <c r="O2473" s="122"/>
    </row>
    <row r="2474" spans="15:15">
      <c r="O2474" s="122"/>
    </row>
    <row r="2475" spans="15:15">
      <c r="O2475" s="122"/>
    </row>
    <row r="2476" spans="15:15">
      <c r="O2476" s="122"/>
    </row>
    <row r="2477" spans="15:15">
      <c r="O2477" s="122"/>
    </row>
    <row r="2478" spans="15:15">
      <c r="O2478" s="122"/>
    </row>
    <row r="2479" spans="15:15">
      <c r="O2479" s="122"/>
    </row>
    <row r="2480" spans="15:15">
      <c r="O2480" s="122"/>
    </row>
    <row r="2481" spans="15:15">
      <c r="O2481" s="122"/>
    </row>
    <row r="2482" spans="15:15">
      <c r="O2482" s="122"/>
    </row>
    <row r="2483" spans="15:15">
      <c r="O2483" s="122"/>
    </row>
    <row r="2484" spans="15:15">
      <c r="O2484" s="122"/>
    </row>
    <row r="2485" spans="15:15">
      <c r="O2485" s="122"/>
    </row>
    <row r="2486" spans="15:15">
      <c r="O2486" s="122"/>
    </row>
    <row r="2487" spans="15:15">
      <c r="O2487" s="122"/>
    </row>
    <row r="2488" spans="15:15">
      <c r="O2488" s="122"/>
    </row>
    <row r="2489" spans="15:15">
      <c r="O2489" s="122"/>
    </row>
    <row r="2490" spans="15:15">
      <c r="O2490" s="122"/>
    </row>
    <row r="2491" spans="15:15">
      <c r="O2491" s="122"/>
    </row>
    <row r="2492" spans="15:15">
      <c r="O2492" s="122"/>
    </row>
    <row r="2493" spans="15:15">
      <c r="O2493" s="122"/>
    </row>
    <row r="2494" spans="15:15">
      <c r="O2494" s="122"/>
    </row>
    <row r="2495" spans="15:15">
      <c r="O2495" s="122"/>
    </row>
    <row r="2496" spans="15:15">
      <c r="O2496" s="122"/>
    </row>
    <row r="2497" spans="15:15">
      <c r="O2497" s="122"/>
    </row>
    <row r="2498" spans="15:15">
      <c r="O2498" s="122"/>
    </row>
    <row r="2499" spans="15:15">
      <c r="O2499" s="122"/>
    </row>
    <row r="2500" spans="15:15">
      <c r="O2500" s="122"/>
    </row>
    <row r="2501" spans="15:15">
      <c r="O2501" s="122"/>
    </row>
    <row r="2502" spans="15:15">
      <c r="O2502" s="122"/>
    </row>
    <row r="2503" spans="15:15">
      <c r="O2503" s="122"/>
    </row>
    <row r="2504" spans="15:15">
      <c r="O2504" s="122"/>
    </row>
    <row r="2505" spans="15:15">
      <c r="O2505" s="122"/>
    </row>
    <row r="2506" spans="15:15">
      <c r="O2506" s="122"/>
    </row>
    <row r="2507" spans="15:15">
      <c r="O2507" s="122"/>
    </row>
    <row r="2508" spans="15:15">
      <c r="O2508" s="122"/>
    </row>
    <row r="2509" spans="15:15">
      <c r="O2509" s="122"/>
    </row>
    <row r="2510" spans="15:15">
      <c r="O2510" s="122"/>
    </row>
    <row r="2511" spans="15:15">
      <c r="O2511" s="122"/>
    </row>
    <row r="2512" spans="15:15">
      <c r="O2512" s="122"/>
    </row>
    <row r="2513" spans="15:15">
      <c r="O2513" s="122"/>
    </row>
    <row r="2514" spans="15:15">
      <c r="O2514" s="122"/>
    </row>
    <row r="2515" spans="15:15">
      <c r="O2515" s="122"/>
    </row>
    <row r="2516" spans="15:15">
      <c r="O2516" s="122"/>
    </row>
    <row r="2517" spans="15:15">
      <c r="O2517" s="122"/>
    </row>
    <row r="2518" spans="15:15">
      <c r="O2518" s="122"/>
    </row>
    <row r="2519" spans="15:15">
      <c r="O2519" s="122"/>
    </row>
    <row r="2520" spans="15:15">
      <c r="O2520" s="122"/>
    </row>
    <row r="2521" spans="15:15">
      <c r="O2521" s="122"/>
    </row>
    <row r="2522" spans="15:15">
      <c r="O2522" s="122"/>
    </row>
    <row r="2523" spans="15:15">
      <c r="O2523" s="122"/>
    </row>
    <row r="2524" spans="15:15">
      <c r="O2524" s="122"/>
    </row>
    <row r="2525" spans="15:15">
      <c r="O2525" s="122"/>
    </row>
    <row r="2526" spans="15:15">
      <c r="O2526" s="122"/>
    </row>
    <row r="2527" spans="15:15">
      <c r="O2527" s="122"/>
    </row>
    <row r="2528" spans="15:15">
      <c r="O2528" s="122"/>
    </row>
    <row r="2529" spans="15:15">
      <c r="O2529" s="122"/>
    </row>
    <row r="2530" spans="15:15">
      <c r="O2530" s="122"/>
    </row>
    <row r="2531" spans="15:15">
      <c r="O2531" s="122"/>
    </row>
    <row r="2532" spans="15:15">
      <c r="O2532" s="122"/>
    </row>
    <row r="2533" spans="15:15">
      <c r="O2533" s="122"/>
    </row>
    <row r="2534" spans="15:15">
      <c r="O2534" s="122"/>
    </row>
    <row r="2535" spans="15:15">
      <c r="O2535" s="122"/>
    </row>
    <row r="2536" spans="15:15">
      <c r="O2536" s="122"/>
    </row>
    <row r="2537" spans="15:15">
      <c r="O2537" s="122"/>
    </row>
    <row r="2538" spans="15:15">
      <c r="O2538" s="122"/>
    </row>
    <row r="2539" spans="15:15">
      <c r="O2539" s="122"/>
    </row>
    <row r="2540" spans="15:15">
      <c r="O2540" s="122"/>
    </row>
    <row r="2541" spans="15:15">
      <c r="O2541" s="122"/>
    </row>
    <row r="2542" spans="15:15">
      <c r="O2542" s="122"/>
    </row>
    <row r="2543" spans="15:15">
      <c r="O2543" s="122"/>
    </row>
    <row r="2544" spans="15:15">
      <c r="O2544" s="122"/>
    </row>
    <row r="2545" spans="15:15">
      <c r="O2545" s="122"/>
    </row>
    <row r="2546" spans="15:15">
      <c r="O2546" s="122"/>
    </row>
    <row r="2547" spans="15:15">
      <c r="O2547" s="122"/>
    </row>
    <row r="2548" spans="15:15">
      <c r="O2548" s="122"/>
    </row>
    <row r="2549" spans="15:15">
      <c r="O2549" s="122"/>
    </row>
    <row r="2550" spans="15:15">
      <c r="O2550" s="122"/>
    </row>
    <row r="2551" spans="15:15">
      <c r="O2551" s="122"/>
    </row>
    <row r="2552" spans="15:15">
      <c r="O2552" s="122"/>
    </row>
    <row r="2553" spans="15:15">
      <c r="O2553" s="122"/>
    </row>
    <row r="2554" spans="15:15">
      <c r="O2554" s="122"/>
    </row>
    <row r="2555" spans="15:15">
      <c r="O2555" s="122"/>
    </row>
    <row r="2556" spans="15:15">
      <c r="O2556" s="122"/>
    </row>
    <row r="2557" spans="15:15">
      <c r="O2557" s="122"/>
    </row>
    <row r="2558" spans="15:15">
      <c r="O2558" s="122"/>
    </row>
    <row r="2559" spans="15:15">
      <c r="O2559" s="122"/>
    </row>
    <row r="2560" spans="15:15">
      <c r="O2560" s="122"/>
    </row>
    <row r="2561" spans="15:15">
      <c r="O2561" s="122"/>
    </row>
    <row r="2562" spans="15:15">
      <c r="O2562" s="122"/>
    </row>
    <row r="2563" spans="15:15">
      <c r="O2563" s="122"/>
    </row>
    <row r="2564" spans="15:15">
      <c r="O2564" s="122"/>
    </row>
    <row r="2565" spans="15:15">
      <c r="O2565" s="122"/>
    </row>
    <row r="2566" spans="15:15">
      <c r="O2566" s="122"/>
    </row>
    <row r="2567" spans="15:15">
      <c r="O2567" s="122"/>
    </row>
    <row r="2568" spans="15:15">
      <c r="O2568" s="122"/>
    </row>
    <row r="2569" spans="15:15">
      <c r="O2569" s="122"/>
    </row>
    <row r="2570" spans="15:15">
      <c r="O2570" s="122"/>
    </row>
    <row r="2571" spans="15:15">
      <c r="O2571" s="122"/>
    </row>
    <row r="2572" spans="15:15">
      <c r="O2572" s="122"/>
    </row>
    <row r="2573" spans="15:15">
      <c r="O2573" s="122"/>
    </row>
    <row r="2574" spans="15:15">
      <c r="O2574" s="122"/>
    </row>
    <row r="2575" spans="15:15">
      <c r="O2575" s="122"/>
    </row>
    <row r="2576" spans="15:15">
      <c r="O2576" s="122"/>
    </row>
    <row r="2577" spans="15:15">
      <c r="O2577" s="122"/>
    </row>
    <row r="2578" spans="15:15">
      <c r="O2578" s="122"/>
    </row>
    <row r="2579" spans="15:15">
      <c r="O2579" s="122"/>
    </row>
    <row r="2580" spans="15:15">
      <c r="O2580" s="122"/>
    </row>
    <row r="2581" spans="15:15">
      <c r="O2581" s="122"/>
    </row>
    <row r="2582" spans="15:15">
      <c r="O2582" s="122"/>
    </row>
    <row r="2583" spans="15:15">
      <c r="O2583" s="122"/>
    </row>
    <row r="2584" spans="15:15">
      <c r="O2584" s="122"/>
    </row>
    <row r="2585" spans="15:15">
      <c r="O2585" s="122"/>
    </row>
    <row r="2586" spans="15:15">
      <c r="O2586" s="122"/>
    </row>
    <row r="2587" spans="15:15">
      <c r="O2587" s="122"/>
    </row>
    <row r="2588" spans="15:15">
      <c r="O2588" s="122"/>
    </row>
    <row r="2589" spans="15:15">
      <c r="O2589" s="122"/>
    </row>
    <row r="2590" spans="15:15">
      <c r="O2590" s="122"/>
    </row>
    <row r="2591" spans="15:15">
      <c r="O2591" s="122"/>
    </row>
    <row r="2592" spans="15:15">
      <c r="O2592" s="122"/>
    </row>
    <row r="2593" spans="15:15">
      <c r="O2593" s="122"/>
    </row>
    <row r="2594" spans="15:15">
      <c r="O2594" s="122"/>
    </row>
    <row r="2595" spans="15:15">
      <c r="O2595" s="122"/>
    </row>
    <row r="2596" spans="15:15">
      <c r="O2596" s="122"/>
    </row>
    <row r="2597" spans="15:15">
      <c r="O2597" s="122"/>
    </row>
    <row r="2598" spans="15:15">
      <c r="O2598" s="122"/>
    </row>
    <row r="2599" spans="15:15">
      <c r="O2599" s="122"/>
    </row>
    <row r="2600" spans="15:15">
      <c r="O2600" s="122"/>
    </row>
    <row r="2601" spans="15:15">
      <c r="O2601" s="122"/>
    </row>
    <row r="2602" spans="15:15">
      <c r="O2602" s="122"/>
    </row>
    <row r="2603" spans="15:15">
      <c r="O2603" s="122"/>
    </row>
    <row r="2604" spans="15:15">
      <c r="O2604" s="122"/>
    </row>
    <row r="2605" spans="15:15">
      <c r="O2605" s="122"/>
    </row>
    <row r="2606" spans="15:15">
      <c r="O2606" s="122"/>
    </row>
    <row r="2607" spans="15:15">
      <c r="O2607" s="122"/>
    </row>
    <row r="2608" spans="15:15">
      <c r="O2608" s="122"/>
    </row>
    <row r="2609" spans="15:15">
      <c r="O2609" s="122"/>
    </row>
    <row r="2610" spans="15:15">
      <c r="O2610" s="122"/>
    </row>
    <row r="2611" spans="15:15">
      <c r="O2611" s="122"/>
    </row>
    <row r="2612" spans="15:15">
      <c r="O2612" s="122"/>
    </row>
    <row r="2613" spans="15:15">
      <c r="O2613" s="122"/>
    </row>
    <row r="2614" spans="15:15">
      <c r="O2614" s="122"/>
    </row>
    <row r="2615" spans="15:15">
      <c r="O2615" s="122"/>
    </row>
    <row r="2616" spans="15:15">
      <c r="O2616" s="122"/>
    </row>
    <row r="2617" spans="15:15">
      <c r="O2617" s="122"/>
    </row>
    <row r="2618" spans="15:15">
      <c r="O2618" s="122"/>
    </row>
    <row r="2619" spans="15:15">
      <c r="O2619" s="122"/>
    </row>
    <row r="2620" spans="15:15">
      <c r="O2620" s="122"/>
    </row>
    <row r="2621" spans="15:15">
      <c r="O2621" s="122"/>
    </row>
    <row r="2622" spans="15:15">
      <c r="O2622" s="122"/>
    </row>
    <row r="2623" spans="15:15">
      <c r="O2623" s="122"/>
    </row>
    <row r="2624" spans="15:15">
      <c r="O2624" s="122"/>
    </row>
    <row r="2625" spans="15:15">
      <c r="O2625" s="122"/>
    </row>
    <row r="2626" spans="15:15">
      <c r="O2626" s="122"/>
    </row>
    <row r="2627" spans="15:15">
      <c r="O2627" s="122"/>
    </row>
    <row r="2628" spans="15:15">
      <c r="O2628" s="122"/>
    </row>
    <row r="2629" spans="15:15">
      <c r="O2629" s="122"/>
    </row>
    <row r="2630" spans="15:15">
      <c r="O2630" s="122"/>
    </row>
    <row r="2631" spans="15:15">
      <c r="O2631" s="122"/>
    </row>
    <row r="2632" spans="15:15">
      <c r="O2632" s="122"/>
    </row>
    <row r="2633" spans="15:15">
      <c r="O2633" s="122"/>
    </row>
    <row r="2634" spans="15:15">
      <c r="O2634" s="122"/>
    </row>
    <row r="2635" spans="15:15">
      <c r="O2635" s="122"/>
    </row>
    <row r="2636" spans="15:15">
      <c r="O2636" s="122"/>
    </row>
    <row r="2637" spans="15:15">
      <c r="O2637" s="122"/>
    </row>
    <row r="2638" spans="15:15">
      <c r="O2638" s="122"/>
    </row>
    <row r="2639" spans="15:15">
      <c r="O2639" s="122"/>
    </row>
    <row r="2640" spans="15:15">
      <c r="O2640" s="122"/>
    </row>
    <row r="2641" spans="15:15">
      <c r="O2641" s="122"/>
    </row>
    <row r="2642" spans="15:15">
      <c r="O2642" s="122"/>
    </row>
    <row r="2643" spans="15:15">
      <c r="O2643" s="122"/>
    </row>
    <row r="2644" spans="15:15">
      <c r="O2644" s="122"/>
    </row>
    <row r="2645" spans="15:15">
      <c r="O2645" s="122"/>
    </row>
    <row r="2646" spans="15:15">
      <c r="O2646" s="122"/>
    </row>
    <row r="2647" spans="15:15">
      <c r="O2647" s="122"/>
    </row>
    <row r="2648" spans="15:15">
      <c r="O2648" s="122"/>
    </row>
    <row r="2649" spans="15:15">
      <c r="O2649" s="122"/>
    </row>
    <row r="2650" spans="15:15">
      <c r="O2650" s="122"/>
    </row>
    <row r="2651" spans="15:15">
      <c r="O2651" s="122"/>
    </row>
    <row r="2652" spans="15:15">
      <c r="O2652" s="122"/>
    </row>
    <row r="2653" spans="15:15">
      <c r="O2653" s="122"/>
    </row>
    <row r="2654" spans="15:15">
      <c r="O2654" s="122"/>
    </row>
    <row r="2655" spans="15:15">
      <c r="O2655" s="122"/>
    </row>
    <row r="2656" spans="15:15">
      <c r="O2656" s="122"/>
    </row>
    <row r="2657" spans="15:15">
      <c r="O2657" s="122"/>
    </row>
    <row r="2658" spans="15:15">
      <c r="O2658" s="122"/>
    </row>
    <row r="2659" spans="15:15">
      <c r="O2659" s="122"/>
    </row>
    <row r="2660" spans="15:15">
      <c r="O2660" s="122"/>
    </row>
    <row r="2661" spans="15:15">
      <c r="O2661" s="122"/>
    </row>
    <row r="2662" spans="15:15">
      <c r="O2662" s="122"/>
    </row>
    <row r="2663" spans="15:15">
      <c r="O2663" s="122"/>
    </row>
    <row r="2664" spans="15:15">
      <c r="O2664" s="122"/>
    </row>
    <row r="2665" spans="15:15">
      <c r="O2665" s="122"/>
    </row>
    <row r="2666" spans="15:15">
      <c r="O2666" s="122"/>
    </row>
    <row r="2667" spans="15:15">
      <c r="O2667" s="122"/>
    </row>
    <row r="2668" spans="15:15">
      <c r="O2668" s="122"/>
    </row>
    <row r="2669" spans="15:15">
      <c r="O2669" s="122"/>
    </row>
    <row r="2670" spans="15:15">
      <c r="O2670" s="122"/>
    </row>
    <row r="2671" spans="15:15">
      <c r="O2671" s="122"/>
    </row>
    <row r="2672" spans="15:15">
      <c r="O2672" s="122"/>
    </row>
    <row r="2673" spans="15:15">
      <c r="O2673" s="122"/>
    </row>
    <row r="2674" spans="15:15">
      <c r="O2674" s="122"/>
    </row>
    <row r="2675" spans="15:15">
      <c r="O2675" s="122"/>
    </row>
    <row r="2676" spans="15:15">
      <c r="O2676" s="122"/>
    </row>
    <row r="2677" spans="15:15">
      <c r="O2677" s="122"/>
    </row>
    <row r="2678" spans="15:15">
      <c r="O2678" s="122"/>
    </row>
    <row r="2679" spans="15:15">
      <c r="O2679" s="122"/>
    </row>
    <row r="2680" spans="15:15">
      <c r="O2680" s="122"/>
    </row>
    <row r="2681" spans="15:15">
      <c r="O2681" s="122"/>
    </row>
    <row r="2682" spans="15:15">
      <c r="O2682" s="122"/>
    </row>
    <row r="2683" spans="15:15">
      <c r="O2683" s="122"/>
    </row>
    <row r="2684" spans="15:15">
      <c r="O2684" s="122"/>
    </row>
    <row r="2685" spans="15:15">
      <c r="O2685" s="122"/>
    </row>
    <row r="2686" spans="15:15">
      <c r="O2686" s="122"/>
    </row>
    <row r="2687" spans="15:15">
      <c r="O2687" s="122"/>
    </row>
    <row r="2688" spans="15:15">
      <c r="O2688" s="122"/>
    </row>
    <row r="2689" spans="15:15">
      <c r="O2689" s="122"/>
    </row>
    <row r="2690" spans="15:15">
      <c r="O2690" s="122"/>
    </row>
    <row r="2691" spans="15:15">
      <c r="O2691" s="122"/>
    </row>
    <row r="2692" spans="15:15">
      <c r="O2692" s="122"/>
    </row>
    <row r="2693" spans="15:15">
      <c r="O2693" s="122"/>
    </row>
    <row r="2694" spans="15:15">
      <c r="O2694" s="122"/>
    </row>
    <row r="2695" spans="15:15">
      <c r="O2695" s="122"/>
    </row>
    <row r="2696" spans="15:15">
      <c r="O2696" s="122"/>
    </row>
    <row r="2697" spans="15:15">
      <c r="O2697" s="122"/>
    </row>
    <row r="2698" spans="15:15">
      <c r="O2698" s="122"/>
    </row>
    <row r="2699" spans="15:15">
      <c r="O2699" s="122"/>
    </row>
    <row r="2700" spans="15:15">
      <c r="O2700" s="122"/>
    </row>
    <row r="2701" spans="15:15">
      <c r="O2701" s="122"/>
    </row>
    <row r="2702" spans="15:15">
      <c r="O2702" s="122"/>
    </row>
    <row r="2703" spans="15:15">
      <c r="O2703" s="122"/>
    </row>
    <row r="2704" spans="15:15">
      <c r="O2704" s="122"/>
    </row>
    <row r="2705" spans="15:15">
      <c r="O2705" s="122"/>
    </row>
    <row r="2706" spans="15:15">
      <c r="O2706" s="122"/>
    </row>
    <row r="2707" spans="15:15">
      <c r="O2707" s="122"/>
    </row>
    <row r="2708" spans="15:15">
      <c r="O2708" s="122"/>
    </row>
    <row r="2709" spans="15:15">
      <c r="O2709" s="122"/>
    </row>
    <row r="2710" spans="15:15">
      <c r="O2710" s="122"/>
    </row>
    <row r="2711" spans="15:15">
      <c r="O2711" s="122"/>
    </row>
    <row r="2712" spans="15:15">
      <c r="O2712" s="122"/>
    </row>
    <row r="2713" spans="15:15">
      <c r="O2713" s="122"/>
    </row>
    <row r="2714" spans="15:15">
      <c r="O2714" s="122"/>
    </row>
    <row r="2715" spans="15:15">
      <c r="O2715" s="122"/>
    </row>
    <row r="2716" spans="15:15">
      <c r="O2716" s="122"/>
    </row>
    <row r="2717" spans="15:15">
      <c r="O2717" s="122"/>
    </row>
    <row r="2718" spans="15:15">
      <c r="O2718" s="122"/>
    </row>
    <row r="2719" spans="15:15">
      <c r="O2719" s="122"/>
    </row>
    <row r="2720" spans="15:15">
      <c r="O2720" s="122"/>
    </row>
    <row r="2721" spans="15:15">
      <c r="O2721" s="122"/>
    </row>
    <row r="2722" spans="15:15">
      <c r="O2722" s="122"/>
    </row>
    <row r="2723" spans="15:15">
      <c r="O2723" s="122"/>
    </row>
    <row r="2724" spans="15:15">
      <c r="O2724" s="122"/>
    </row>
    <row r="2725" spans="15:15">
      <c r="O2725" s="122"/>
    </row>
    <row r="2726" spans="15:15">
      <c r="O2726" s="122"/>
    </row>
    <row r="2727" spans="15:15">
      <c r="O2727" s="122"/>
    </row>
    <row r="2728" spans="15:15">
      <c r="O2728" s="122"/>
    </row>
    <row r="2729" spans="15:15">
      <c r="O2729" s="122"/>
    </row>
    <row r="2730" spans="15:15">
      <c r="O2730" s="122"/>
    </row>
    <row r="2731" spans="15:15">
      <c r="O2731" s="122"/>
    </row>
    <row r="2732" spans="15:15">
      <c r="O2732" s="122"/>
    </row>
    <row r="2733" spans="15:15">
      <c r="O2733" s="122"/>
    </row>
    <row r="2734" spans="15:15">
      <c r="O2734" s="122"/>
    </row>
    <row r="2735" spans="15:15">
      <c r="O2735" s="122"/>
    </row>
    <row r="2736" spans="15:15">
      <c r="O2736" s="122"/>
    </row>
    <row r="2737" spans="15:15">
      <c r="O2737" s="122"/>
    </row>
    <row r="2738" spans="15:15">
      <c r="O2738" s="122"/>
    </row>
    <row r="2739" spans="15:15">
      <c r="O2739" s="122"/>
    </row>
    <row r="2740" spans="15:15">
      <c r="O2740" s="122"/>
    </row>
    <row r="2741" spans="15:15">
      <c r="O2741" s="122"/>
    </row>
    <row r="2742" spans="15:15">
      <c r="O2742" s="122"/>
    </row>
    <row r="2743" spans="15:15">
      <c r="O2743" s="122"/>
    </row>
    <row r="2744" spans="15:15">
      <c r="O2744" s="122"/>
    </row>
    <row r="2745" spans="15:15">
      <c r="O2745" s="122"/>
    </row>
    <row r="2746" spans="15:15">
      <c r="O2746" s="122"/>
    </row>
    <row r="2747" spans="15:15">
      <c r="O2747" s="122"/>
    </row>
    <row r="2748" spans="15:15">
      <c r="O2748" s="122"/>
    </row>
    <row r="2749" spans="15:15">
      <c r="O2749" s="122"/>
    </row>
    <row r="2750" spans="15:15">
      <c r="O2750" s="122"/>
    </row>
    <row r="2751" spans="15:15">
      <c r="O2751" s="122"/>
    </row>
    <row r="2752" spans="15:15">
      <c r="O2752" s="122"/>
    </row>
    <row r="2753" spans="15:15">
      <c r="O2753" s="122"/>
    </row>
    <row r="2754" spans="15:15">
      <c r="O2754" s="122"/>
    </row>
    <row r="2755" spans="15:15">
      <c r="O2755" s="122"/>
    </row>
    <row r="2756" spans="15:15">
      <c r="O2756" s="122"/>
    </row>
    <row r="2757" spans="15:15">
      <c r="O2757" s="122"/>
    </row>
    <row r="2758" spans="15:15">
      <c r="O2758" s="122"/>
    </row>
    <row r="2759" spans="15:15">
      <c r="O2759" s="122"/>
    </row>
    <row r="2760" spans="15:15">
      <c r="O2760" s="122"/>
    </row>
    <row r="2761" spans="15:15">
      <c r="O2761" s="122"/>
    </row>
    <row r="2762" spans="15:15">
      <c r="O2762" s="122"/>
    </row>
    <row r="2763" spans="15:15">
      <c r="O2763" s="122"/>
    </row>
    <row r="2764" spans="15:15">
      <c r="O2764" s="122"/>
    </row>
    <row r="2765" spans="15:15">
      <c r="O2765" s="122"/>
    </row>
    <row r="2766" spans="15:15">
      <c r="O2766" s="122"/>
    </row>
    <row r="2767" spans="15:15">
      <c r="O2767" s="122"/>
    </row>
    <row r="2768" spans="15:15">
      <c r="O2768" s="122"/>
    </row>
    <row r="2769" spans="15:15">
      <c r="O2769" s="122"/>
    </row>
    <row r="2770" spans="15:15">
      <c r="O2770" s="122"/>
    </row>
    <row r="2771" spans="15:15">
      <c r="O2771" s="122"/>
    </row>
    <row r="2772" spans="15:15">
      <c r="O2772" s="122"/>
    </row>
    <row r="2773" spans="15:15">
      <c r="O2773" s="122"/>
    </row>
    <row r="2774" spans="15:15">
      <c r="O2774" s="122"/>
    </row>
    <row r="2775" spans="15:15">
      <c r="O2775" s="122"/>
    </row>
    <row r="2776" spans="15:15">
      <c r="O2776" s="122"/>
    </row>
    <row r="2777" spans="15:15">
      <c r="O2777" s="122"/>
    </row>
    <row r="2778" spans="15:15">
      <c r="O2778" s="122"/>
    </row>
    <row r="2779" spans="15:15">
      <c r="O2779" s="122"/>
    </row>
    <row r="2780" spans="15:15">
      <c r="O2780" s="122"/>
    </row>
    <row r="2781" spans="15:15">
      <c r="O2781" s="122"/>
    </row>
    <row r="2782" spans="15:15">
      <c r="O2782" s="122"/>
    </row>
    <row r="2783" spans="15:15">
      <c r="O2783" s="122"/>
    </row>
    <row r="2784" spans="15:15">
      <c r="O2784" s="122"/>
    </row>
    <row r="2785" spans="15:15">
      <c r="O2785" s="122"/>
    </row>
    <row r="2786" spans="15:15">
      <c r="O2786" s="122"/>
    </row>
    <row r="2787" spans="15:15">
      <c r="O2787" s="122"/>
    </row>
    <row r="2788" spans="15:15">
      <c r="O2788" s="122"/>
    </row>
    <row r="2789" spans="15:15">
      <c r="O2789" s="122"/>
    </row>
    <row r="2790" spans="15:15">
      <c r="O2790" s="122"/>
    </row>
    <row r="2791" spans="15:15">
      <c r="O2791" s="122"/>
    </row>
    <row r="2792" spans="15:15">
      <c r="O2792" s="122"/>
    </row>
    <row r="2793" spans="15:15">
      <c r="O2793" s="122"/>
    </row>
    <row r="2794" spans="15:15">
      <c r="O2794" s="122"/>
    </row>
    <row r="2795" spans="15:15">
      <c r="O2795" s="122"/>
    </row>
    <row r="2796" spans="15:15">
      <c r="O2796" s="122"/>
    </row>
    <row r="2797" spans="15:15">
      <c r="O2797" s="122"/>
    </row>
    <row r="2798" spans="15:15">
      <c r="O2798" s="122"/>
    </row>
    <row r="2799" spans="15:15">
      <c r="O2799" s="122"/>
    </row>
    <row r="2800" spans="15:15">
      <c r="O2800" s="122"/>
    </row>
    <row r="2801" spans="15:15">
      <c r="O2801" s="122"/>
    </row>
    <row r="2802" spans="15:15">
      <c r="O2802" s="122"/>
    </row>
    <row r="2803" spans="15:15">
      <c r="O2803" s="122"/>
    </row>
    <row r="2804" spans="15:15">
      <c r="O2804" s="122"/>
    </row>
    <row r="2805" spans="15:15">
      <c r="O2805" s="122"/>
    </row>
    <row r="2806" spans="15:15">
      <c r="O2806" s="122"/>
    </row>
    <row r="2807" spans="15:15">
      <c r="O2807" s="122"/>
    </row>
    <row r="2808" spans="15:15">
      <c r="O2808" s="122"/>
    </row>
    <row r="2809" spans="15:15">
      <c r="O2809" s="122"/>
    </row>
    <row r="2810" spans="15:15">
      <c r="O2810" s="122"/>
    </row>
    <row r="2811" spans="15:15">
      <c r="O2811" s="122"/>
    </row>
    <row r="2812" spans="15:15">
      <c r="O2812" s="122"/>
    </row>
    <row r="2813" spans="15:15">
      <c r="O2813" s="122"/>
    </row>
    <row r="2814" spans="15:15">
      <c r="O2814" s="122"/>
    </row>
    <row r="2815" spans="15:15">
      <c r="O2815" s="122"/>
    </row>
    <row r="2816" spans="15:15">
      <c r="O2816" s="122"/>
    </row>
    <row r="2817" spans="15:15">
      <c r="O2817" s="122"/>
    </row>
    <row r="2818" spans="15:15">
      <c r="O2818" s="122"/>
    </row>
    <row r="2819" spans="15:15">
      <c r="O2819" s="122"/>
    </row>
    <row r="2820" spans="15:15">
      <c r="O2820" s="122"/>
    </row>
    <row r="2821" spans="15:15">
      <c r="O2821" s="122"/>
    </row>
    <row r="2822" spans="15:15">
      <c r="O2822" s="122"/>
    </row>
    <row r="2823" spans="15:15">
      <c r="O2823" s="122"/>
    </row>
    <row r="2824" spans="15:15">
      <c r="O2824" s="122"/>
    </row>
    <row r="2825" spans="15:15">
      <c r="O2825" s="122"/>
    </row>
    <row r="2826" spans="15:15">
      <c r="O2826" s="122"/>
    </row>
    <row r="2827" spans="15:15">
      <c r="O2827" s="122"/>
    </row>
    <row r="2828" spans="15:15">
      <c r="O2828" s="122"/>
    </row>
    <row r="2829" spans="15:15">
      <c r="O2829" s="122"/>
    </row>
    <row r="2830" spans="15:15">
      <c r="O2830" s="122"/>
    </row>
    <row r="2831" spans="15:15">
      <c r="O2831" s="122"/>
    </row>
    <row r="2832" spans="15:15">
      <c r="O2832" s="122"/>
    </row>
    <row r="2833" spans="15:15">
      <c r="O2833" s="122"/>
    </row>
    <row r="2834" spans="15:15">
      <c r="O2834" s="122"/>
    </row>
    <row r="2835" spans="15:15">
      <c r="O2835" s="122"/>
    </row>
    <row r="2836" spans="15:15">
      <c r="O2836" s="122"/>
    </row>
    <row r="2837" spans="15:15">
      <c r="O2837" s="122"/>
    </row>
    <row r="2838" spans="15:15">
      <c r="O2838" s="122"/>
    </row>
    <row r="2839" spans="15:15">
      <c r="O2839" s="122"/>
    </row>
    <row r="2840" spans="15:15">
      <c r="O2840" s="122"/>
    </row>
    <row r="2841" spans="15:15">
      <c r="O2841" s="122"/>
    </row>
    <row r="2842" spans="15:15">
      <c r="O2842" s="122"/>
    </row>
    <row r="2843" spans="15:15">
      <c r="O2843" s="122"/>
    </row>
    <row r="2844" spans="15:15">
      <c r="O2844" s="122"/>
    </row>
    <row r="2845" spans="15:15">
      <c r="O2845" s="122"/>
    </row>
    <row r="2846" spans="15:15">
      <c r="O2846" s="122"/>
    </row>
    <row r="2847" spans="15:15">
      <c r="O2847" s="122"/>
    </row>
    <row r="2848" spans="15:15">
      <c r="O2848" s="122"/>
    </row>
    <row r="2849" spans="15:15">
      <c r="O2849" s="122"/>
    </row>
    <row r="2850" spans="15:15">
      <c r="O2850" s="122"/>
    </row>
    <row r="2851" spans="15:15">
      <c r="O2851" s="122"/>
    </row>
    <row r="2852" spans="15:15">
      <c r="O2852" s="122"/>
    </row>
    <row r="2853" spans="15:15">
      <c r="O2853" s="122"/>
    </row>
    <row r="2854" spans="15:15">
      <c r="O2854" s="122"/>
    </row>
    <row r="2855" spans="15:15">
      <c r="O2855" s="122"/>
    </row>
    <row r="2856" spans="15:15">
      <c r="O2856" s="122"/>
    </row>
    <row r="2857" spans="15:15">
      <c r="O2857" s="122"/>
    </row>
    <row r="2858" spans="15:15">
      <c r="O2858" s="122"/>
    </row>
    <row r="2859" spans="15:15">
      <c r="O2859" s="122"/>
    </row>
    <row r="2860" spans="15:15">
      <c r="O2860" s="122"/>
    </row>
    <row r="2861" spans="15:15">
      <c r="O2861" s="122"/>
    </row>
    <row r="2862" spans="15:15">
      <c r="O2862" s="122"/>
    </row>
    <row r="2863" spans="15:15">
      <c r="O2863" s="122"/>
    </row>
    <row r="2864" spans="15:15">
      <c r="O2864" s="122"/>
    </row>
    <row r="2865" spans="15:15">
      <c r="O2865" s="122"/>
    </row>
    <row r="2866" spans="15:15">
      <c r="O2866" s="122"/>
    </row>
    <row r="2867" spans="15:15">
      <c r="O2867" s="122"/>
    </row>
    <row r="2868" spans="15:15">
      <c r="O2868" s="122"/>
    </row>
    <row r="2869" spans="15:15">
      <c r="O2869" s="122"/>
    </row>
    <row r="2870" spans="15:15">
      <c r="O2870" s="122"/>
    </row>
    <row r="2871" spans="15:15">
      <c r="O2871" s="122"/>
    </row>
    <row r="2872" spans="15:15">
      <c r="O2872" s="122"/>
    </row>
    <row r="2873" spans="15:15">
      <c r="O2873" s="122"/>
    </row>
    <row r="2874" spans="15:15">
      <c r="O2874" s="122"/>
    </row>
    <row r="2875" spans="15:15">
      <c r="O2875" s="122"/>
    </row>
    <row r="2876" spans="15:15">
      <c r="O2876" s="122"/>
    </row>
    <row r="2877" spans="15:15">
      <c r="O2877" s="122"/>
    </row>
    <row r="2878" spans="15:15">
      <c r="O2878" s="122"/>
    </row>
    <row r="2879" spans="15:15">
      <c r="O2879" s="122"/>
    </row>
    <row r="2880" spans="15:15">
      <c r="O2880" s="122"/>
    </row>
    <row r="2881" spans="15:15">
      <c r="O2881" s="122"/>
    </row>
    <row r="2882" spans="15:15">
      <c r="O2882" s="122"/>
    </row>
    <row r="2883" spans="15:15">
      <c r="O2883" s="122"/>
    </row>
    <row r="2884" spans="15:15">
      <c r="O2884" s="122"/>
    </row>
    <row r="2885" spans="15:15">
      <c r="O2885" s="122"/>
    </row>
    <row r="2886" spans="15:15">
      <c r="O2886" s="122"/>
    </row>
    <row r="2887" spans="15:15">
      <c r="O2887" s="122"/>
    </row>
    <row r="2888" spans="15:15">
      <c r="O2888" s="122"/>
    </row>
    <row r="2889" spans="15:15">
      <c r="O2889" s="122"/>
    </row>
    <row r="2890" spans="15:15">
      <c r="O2890" s="122"/>
    </row>
    <row r="2891" spans="15:15">
      <c r="O2891" s="122"/>
    </row>
    <row r="2892" spans="15:15">
      <c r="O2892" s="122"/>
    </row>
    <row r="2893" spans="15:15">
      <c r="O2893" s="122"/>
    </row>
    <row r="2894" spans="15:15">
      <c r="O2894" s="122"/>
    </row>
    <row r="2895" spans="15:15">
      <c r="O2895" s="122"/>
    </row>
    <row r="2896" spans="15:15">
      <c r="O2896" s="122"/>
    </row>
    <row r="2897" spans="15:15">
      <c r="O2897" s="122"/>
    </row>
    <row r="2898" spans="15:15">
      <c r="O2898" s="122"/>
    </row>
    <row r="2899" spans="15:15">
      <c r="O2899" s="122"/>
    </row>
    <row r="2900" spans="15:15">
      <c r="O2900" s="122"/>
    </row>
    <row r="2901" spans="15:15">
      <c r="O2901" s="122"/>
    </row>
    <row r="2902" spans="15:15">
      <c r="O2902" s="122"/>
    </row>
    <row r="2903" spans="15:15">
      <c r="O2903" s="122"/>
    </row>
    <row r="2904" spans="15:15">
      <c r="O2904" s="122"/>
    </row>
    <row r="2905" spans="15:15">
      <c r="O2905" s="122"/>
    </row>
    <row r="2906" spans="15:15">
      <c r="O2906" s="122"/>
    </row>
    <row r="2907" spans="15:15">
      <c r="O2907" s="122"/>
    </row>
    <row r="2908" spans="15:15">
      <c r="O2908" s="122"/>
    </row>
    <row r="2909" spans="15:15">
      <c r="O2909" s="122"/>
    </row>
    <row r="2910" spans="15:15">
      <c r="O2910" s="122"/>
    </row>
    <row r="2911" spans="15:15">
      <c r="O2911" s="122"/>
    </row>
    <row r="2912" spans="15:15">
      <c r="O2912" s="122"/>
    </row>
    <row r="2913" spans="15:15">
      <c r="O2913" s="122"/>
    </row>
    <row r="2914" spans="15:15">
      <c r="O2914" s="122"/>
    </row>
    <row r="2915" spans="15:15">
      <c r="O2915" s="122"/>
    </row>
    <row r="2916" spans="15:15">
      <c r="O2916" s="122"/>
    </row>
    <row r="2917" spans="15:15">
      <c r="O2917" s="122"/>
    </row>
    <row r="2918" spans="15:15">
      <c r="O2918" s="122"/>
    </row>
    <row r="2919" spans="15:15">
      <c r="O2919" s="122"/>
    </row>
    <row r="2920" spans="15:15">
      <c r="O2920" s="122"/>
    </row>
    <row r="2921" spans="15:15">
      <c r="O2921" s="122"/>
    </row>
    <row r="2922" spans="15:15">
      <c r="O2922" s="122"/>
    </row>
    <row r="2923" spans="15:15">
      <c r="O2923" s="122"/>
    </row>
    <row r="2924" spans="15:15">
      <c r="O2924" s="122"/>
    </row>
    <row r="2925" spans="15:15">
      <c r="O2925" s="122"/>
    </row>
    <row r="2926" spans="15:15">
      <c r="O2926" s="122"/>
    </row>
    <row r="2927" spans="15:15">
      <c r="O2927" s="122"/>
    </row>
    <row r="2928" spans="15:15">
      <c r="O2928" s="122"/>
    </row>
    <row r="2929" spans="15:15">
      <c r="O2929" s="122"/>
    </row>
    <row r="2930" spans="15:15">
      <c r="O2930" s="122"/>
    </row>
    <row r="2931" spans="15:15">
      <c r="O2931" s="122"/>
    </row>
    <row r="2932" spans="15:15">
      <c r="O2932" s="122"/>
    </row>
    <row r="2933" spans="15:15">
      <c r="O2933" s="122"/>
    </row>
    <row r="2934" spans="15:15">
      <c r="O2934" s="122"/>
    </row>
    <row r="2935" spans="15:15">
      <c r="O2935" s="122"/>
    </row>
    <row r="2936" spans="15:15">
      <c r="O2936" s="122"/>
    </row>
    <row r="2937" spans="15:15">
      <c r="O2937" s="122"/>
    </row>
    <row r="2938" spans="15:15">
      <c r="O2938" s="122"/>
    </row>
    <row r="2939" spans="15:15">
      <c r="O2939" s="122"/>
    </row>
    <row r="2940" spans="15:15">
      <c r="O2940" s="122"/>
    </row>
    <row r="2941" spans="15:15">
      <c r="O2941" s="122"/>
    </row>
    <row r="2942" spans="15:15">
      <c r="O2942" s="122"/>
    </row>
    <row r="2943" spans="15:15">
      <c r="O2943" s="122"/>
    </row>
    <row r="2944" spans="15:15">
      <c r="O2944" s="122"/>
    </row>
    <row r="2945" spans="15:15">
      <c r="O2945" s="122"/>
    </row>
    <row r="2946" spans="15:15">
      <c r="O2946" s="122"/>
    </row>
    <row r="2947" spans="15:15">
      <c r="O2947" s="122"/>
    </row>
    <row r="2948" spans="15:15">
      <c r="O2948" s="122"/>
    </row>
    <row r="2949" spans="15:15">
      <c r="O2949" s="122"/>
    </row>
    <row r="2950" spans="15:15">
      <c r="O2950" s="122"/>
    </row>
    <row r="2951" spans="15:15">
      <c r="O2951" s="122"/>
    </row>
    <row r="2952" spans="15:15">
      <c r="O2952" s="122"/>
    </row>
    <row r="2953" spans="15:15">
      <c r="O2953" s="122"/>
    </row>
    <row r="2954" spans="15:15">
      <c r="O2954" s="122"/>
    </row>
    <row r="2955" spans="15:15">
      <c r="O2955" s="122"/>
    </row>
    <row r="2956" spans="15:15">
      <c r="O2956" s="122"/>
    </row>
    <row r="2957" spans="15:15">
      <c r="O2957" s="122"/>
    </row>
    <row r="2958" spans="15:15">
      <c r="O2958" s="122"/>
    </row>
    <row r="2959" spans="15:15">
      <c r="O2959" s="122"/>
    </row>
    <row r="2960" spans="15:15">
      <c r="O2960" s="122"/>
    </row>
    <row r="2961" spans="15:15">
      <c r="O2961" s="122"/>
    </row>
    <row r="2962" spans="15:15">
      <c r="O2962" s="122"/>
    </row>
    <row r="2963" spans="15:15">
      <c r="O2963" s="122"/>
    </row>
    <row r="2964" spans="15:15">
      <c r="O2964" s="122"/>
    </row>
    <row r="2965" spans="15:15">
      <c r="O2965" s="122"/>
    </row>
    <row r="2966" spans="15:15">
      <c r="O2966" s="122"/>
    </row>
    <row r="2967" spans="15:15">
      <c r="O2967" s="122"/>
    </row>
    <row r="2968" spans="15:15">
      <c r="O2968" s="122"/>
    </row>
    <row r="2969" spans="15:15">
      <c r="O2969" s="122"/>
    </row>
    <row r="2970" spans="15:15">
      <c r="O2970" s="122"/>
    </row>
    <row r="2971" spans="15:15">
      <c r="O2971" s="122"/>
    </row>
    <row r="2972" spans="15:15">
      <c r="O2972" s="122"/>
    </row>
    <row r="2973" spans="15:15">
      <c r="O2973" s="122"/>
    </row>
    <row r="2974" spans="15:15">
      <c r="O2974" s="122"/>
    </row>
    <row r="2975" spans="15:15">
      <c r="O2975" s="122"/>
    </row>
    <row r="2976" spans="15:15">
      <c r="O2976" s="122"/>
    </row>
    <row r="2977" spans="15:15">
      <c r="O2977" s="122"/>
    </row>
    <row r="2978" spans="15:15">
      <c r="O2978" s="122"/>
    </row>
    <row r="2979" spans="15:15">
      <c r="O2979" s="122"/>
    </row>
    <row r="2980" spans="15:15">
      <c r="O2980" s="122"/>
    </row>
    <row r="2981" spans="15:15">
      <c r="O2981" s="122"/>
    </row>
    <row r="2982" spans="15:15">
      <c r="O2982" s="122"/>
    </row>
    <row r="2983" spans="15:15">
      <c r="O2983" s="122"/>
    </row>
    <row r="2984" spans="15:15">
      <c r="O2984" s="122"/>
    </row>
    <row r="2985" spans="15:15">
      <c r="O2985" s="122"/>
    </row>
    <row r="2986" spans="15:15">
      <c r="O2986" s="122"/>
    </row>
    <row r="2987" spans="15:15">
      <c r="O2987" s="122"/>
    </row>
    <row r="2988" spans="15:15">
      <c r="O2988" s="122"/>
    </row>
    <row r="2989" spans="15:15">
      <c r="O2989" s="122"/>
    </row>
    <row r="2990" spans="15:15">
      <c r="O2990" s="122"/>
    </row>
    <row r="2991" spans="15:15">
      <c r="O2991" s="122"/>
    </row>
    <row r="2992" spans="15:15">
      <c r="O2992" s="122"/>
    </row>
    <row r="2993" spans="15:15">
      <c r="O2993" s="122"/>
    </row>
    <row r="2994" spans="15:15">
      <c r="O2994" s="122"/>
    </row>
    <row r="2995" spans="15:15">
      <c r="O2995" s="122"/>
    </row>
    <row r="2996" spans="15:15">
      <c r="O2996" s="122"/>
    </row>
    <row r="2997" spans="15:15">
      <c r="O2997" s="122"/>
    </row>
    <row r="2998" spans="15:15">
      <c r="O2998" s="122"/>
    </row>
    <row r="2999" spans="15:15">
      <c r="O2999" s="122"/>
    </row>
    <row r="3000" spans="15:15">
      <c r="O3000" s="122"/>
    </row>
    <row r="3001" spans="15:15">
      <c r="O3001" s="122"/>
    </row>
    <row r="3002" spans="15:15">
      <c r="O3002" s="122"/>
    </row>
    <row r="3003" spans="15:15">
      <c r="O3003" s="122"/>
    </row>
    <row r="3004" spans="15:15">
      <c r="O3004" s="122"/>
    </row>
    <row r="3005" spans="15:15">
      <c r="O3005" s="122"/>
    </row>
    <row r="3006" spans="15:15">
      <c r="O3006" s="122"/>
    </row>
    <row r="3007" spans="15:15">
      <c r="O3007" s="122"/>
    </row>
    <row r="3008" spans="15:15">
      <c r="O3008" s="122"/>
    </row>
    <row r="3009" spans="15:15">
      <c r="O3009" s="122"/>
    </row>
    <row r="3010" spans="15:15">
      <c r="O3010" s="122"/>
    </row>
    <row r="3011" spans="15:15">
      <c r="O3011" s="122"/>
    </row>
    <row r="3012" spans="15:15">
      <c r="O3012" s="122"/>
    </row>
    <row r="3013" spans="15:15">
      <c r="O3013" s="122"/>
    </row>
    <row r="3014" spans="15:15">
      <c r="O3014" s="122"/>
    </row>
    <row r="3015" spans="15:15">
      <c r="O3015" s="122"/>
    </row>
  </sheetData>
  <sheetProtection algorithmName="SHA-512" hashValue="jX5NCzaKWx8HqFVoGMiO3F47WdUC2kXpXRSW0Y4GBm8luGABZRHn35udVPq5cc9uRmwC+kCp35yHM+FxnwDKcA==" saltValue="w0tJF/vrm97rLbon46v6xA==" spinCount="100000" sheet="1" objects="1" scenarios="1"/>
  <conditionalFormatting sqref="B1578:B1580">
    <cfRule type="duplicateValues" dxfId="63" priority="7"/>
  </conditionalFormatting>
  <conditionalFormatting sqref="B1577">
    <cfRule type="duplicateValues" dxfId="62" priority="6"/>
  </conditionalFormatting>
  <conditionalFormatting sqref="B1732:B1734">
    <cfRule type="duplicateValues" dxfId="61" priority="5"/>
  </conditionalFormatting>
  <conditionalFormatting sqref="B1731">
    <cfRule type="duplicateValues" dxfId="60" priority="4"/>
  </conditionalFormatting>
  <conditionalFormatting sqref="B1926:B1928">
    <cfRule type="duplicateValues" dxfId="59" priority="3"/>
  </conditionalFormatting>
  <conditionalFormatting sqref="B1925">
    <cfRule type="duplicateValues" dxfId="58" priority="2"/>
  </conditionalFormatting>
  <pageMargins left="0.56999999999999995" right="0.7" top="0.74803149606299213" bottom="0.74803149606299213" header="0.31496062992125984" footer="0.31496062992125984"/>
  <pageSetup paperSize="9" scale="55" fitToHeight="0" orientation="landscape" verticalDpi="0" r:id="rId1"/>
  <headerFooter>
    <oddHeader>&amp;C&amp;"Arial Narrow,Bold"&amp;14Stores Outward Register&amp;R&amp;G</oddHeader>
    <oddFooter>&amp;RPage No: &amp;P of &amp;N</oddFooter>
  </headerFooter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48E0-ADE4-4701-AAD1-09F6A71D4795}">
  <dimension ref="A1:Q1501"/>
  <sheetViews>
    <sheetView topLeftCell="A1493" workbookViewId="0">
      <selection activeCell="E1505" sqref="E1505"/>
    </sheetView>
  </sheetViews>
  <sheetFormatPr defaultRowHeight="15"/>
  <cols>
    <col min="1" max="1" width="9.140625" style="84"/>
    <col min="2" max="2" width="24.85546875" style="108" customWidth="1"/>
    <col min="3" max="3" width="18.7109375" style="108" customWidth="1"/>
    <col min="4" max="4" width="18.7109375" style="84" customWidth="1"/>
    <col min="5" max="5" width="20" style="84" customWidth="1"/>
    <col min="6" max="6" width="15.5703125" style="133" customWidth="1"/>
    <col min="7" max="7" width="9.140625" style="84"/>
    <col min="8" max="8" width="12" style="84" customWidth="1"/>
    <col min="9" max="9" width="11.140625" style="84" customWidth="1"/>
    <col min="10" max="10" width="14.28515625" style="133" customWidth="1"/>
    <col min="11" max="11" width="14.28515625" style="84" customWidth="1"/>
    <col min="12" max="12" width="25.85546875" style="84" bestFit="1" customWidth="1"/>
    <col min="13" max="14" width="21.140625" style="84" customWidth="1"/>
    <col min="15" max="15" width="17.85546875" style="108" customWidth="1"/>
    <col min="16" max="16" width="21.42578125" style="108" customWidth="1"/>
    <col min="17" max="17" width="26.5703125" style="84" customWidth="1"/>
    <col min="18" max="16384" width="9.140625" style="108"/>
  </cols>
  <sheetData>
    <row r="1" spans="1:17" ht="16.5" thickBot="1">
      <c r="A1" s="87" t="s">
        <v>12</v>
      </c>
      <c r="B1" s="88" t="s">
        <v>248</v>
      </c>
      <c r="C1" s="88" t="s">
        <v>336</v>
      </c>
      <c r="D1" s="87" t="s">
        <v>320</v>
      </c>
      <c r="E1" s="87" t="s">
        <v>2</v>
      </c>
      <c r="F1" s="89" t="s">
        <v>249</v>
      </c>
      <c r="G1" s="90" t="s">
        <v>13</v>
      </c>
      <c r="H1" s="87" t="s">
        <v>251</v>
      </c>
      <c r="I1" s="87" t="s">
        <v>250</v>
      </c>
      <c r="J1" s="89" t="s">
        <v>8</v>
      </c>
      <c r="K1" s="89" t="s">
        <v>316</v>
      </c>
      <c r="L1" s="87" t="s">
        <v>11</v>
      </c>
      <c r="M1" s="87" t="s">
        <v>315</v>
      </c>
      <c r="N1" s="87" t="s">
        <v>337</v>
      </c>
      <c r="O1" s="146" t="s">
        <v>333</v>
      </c>
      <c r="P1" s="146" t="s">
        <v>334</v>
      </c>
      <c r="Q1" s="147" t="s">
        <v>335</v>
      </c>
    </row>
    <row r="2" spans="1:17">
      <c r="A2" s="84">
        <v>1</v>
      </c>
      <c r="B2" s="108" t="str">
        <f>Table2[[#This Row],[Description of Material]]</f>
        <v>Tissue Culture plates 6 Well</v>
      </c>
      <c r="C2" s="84">
        <f>IFERROR(VLOOKUP(D2,'Product Master'!B:G,6,),"-")</f>
        <v>0</v>
      </c>
      <c r="D2" s="84">
        <f>Table2[[#This Row],[Part no./ Cat No.]]</f>
        <v>980010</v>
      </c>
      <c r="E2" s="84" t="str">
        <f>IF(ISBLANK(Table2[[#This Row],[Lot No]]),"-",Table2[[#This Row],[Lot No]])</f>
        <v>H5VA5RF104</v>
      </c>
      <c r="F2" s="133">
        <f>IF(ISBLANK(Table2[[#This Row],[Date of Issue]]),"",Table2[[#This Row],[Date of Issue]])</f>
        <v>43192</v>
      </c>
      <c r="G2" s="84" t="str">
        <f>Table2[[#This Row],[Unit]]</f>
        <v>Box</v>
      </c>
      <c r="H2" s="84" t="str">
        <f>Table2[[#This Row],[Pack Size]]</f>
        <v>50 Pcs</v>
      </c>
      <c r="I2" s="84">
        <f>Table2[[#This Row],[Quantity]]</f>
        <v>1</v>
      </c>
      <c r="J2" s="133" t="str">
        <f>Table2[[#This Row],[Expiry Date]]</f>
        <v>-</v>
      </c>
      <c r="K2" s="84" t="str">
        <f>Table2[[#This Row],[Department]]</f>
        <v>CTC</v>
      </c>
      <c r="L2" s="84" t="str">
        <f>IF(ISBLANK(Table2[[#This Row],[Remark]]),"",Table2[[#This Row],[Remark]])</f>
        <v/>
      </c>
      <c r="M2" s="84" t="str">
        <f>Table2[[#This Row],[Material Issued By]]</f>
        <v>Karan Pardeshi</v>
      </c>
      <c r="N2" s="84" t="str">
        <f>Table2[[#This Row],[Material Received By]]</f>
        <v>Akshay Ainwale</v>
      </c>
      <c r="O2" s="134">
        <f>SUMIFS('Stock Statement'!K:K,'Stock Statement'!C:C,Table4[[#This Row],[Part no./ Cat No.]])</f>
        <v>7392</v>
      </c>
      <c r="P2" s="134">
        <f>I2*O2</f>
        <v>7392</v>
      </c>
      <c r="Q2" s="84">
        <f>SUMIFS('Stock Statement'!J:J,'Stock Statement'!C:C,Table4[[#This Row],[Part no./ Cat No.]])</f>
        <v>4</v>
      </c>
    </row>
    <row r="3" spans="1:17">
      <c r="A3" s="84">
        <v>2</v>
      </c>
      <c r="B3" s="108" t="str">
        <f>Table2[[#This Row],[Description of Material]]</f>
        <v>Leibovitz L-15 Medium</v>
      </c>
      <c r="C3" s="84">
        <f>IFERROR(VLOOKUP(D3,'Product Master'!B:G,6,),"-")</f>
        <v>0</v>
      </c>
      <c r="D3" s="84" t="str">
        <f>Table2[[#This Row],[Part no./ Cat No.]]</f>
        <v>AL011S</v>
      </c>
      <c r="E3" s="84" t="str">
        <f>IF(ISBLANK(Table2[[#This Row],[Lot No]]),"-",Table2[[#This Row],[Lot No]])</f>
        <v>/0000321495</v>
      </c>
      <c r="F3" s="133">
        <f>IF(ISBLANK(Table2[[#This Row],[Date of Issue]]),"",Table2[[#This Row],[Date of Issue]])</f>
        <v>43192</v>
      </c>
      <c r="G3" s="84" t="str">
        <f>Table2[[#This Row],[Unit]]</f>
        <v>Bottle</v>
      </c>
      <c r="H3" s="84" t="str">
        <f>Table2[[#This Row],[Pack Size]]</f>
        <v>500*6 ml</v>
      </c>
      <c r="I3" s="84">
        <f>Table2[[#This Row],[Quantity]]</f>
        <v>1</v>
      </c>
      <c r="J3" s="133" t="str">
        <f>Table2[[#This Row],[Expiry Date]]</f>
        <v>-</v>
      </c>
      <c r="K3" s="84" t="str">
        <f>Table2[[#This Row],[Department]]</f>
        <v>ATC</v>
      </c>
      <c r="L3" s="84" t="str">
        <f>IF(ISBLANK(Table2[[#This Row],[Remark]]),"",Table2[[#This Row],[Remark]])</f>
        <v/>
      </c>
      <c r="M3" s="84" t="str">
        <f>Table2[[#This Row],[Material Issued By]]</f>
        <v>Karan Pardeshi</v>
      </c>
      <c r="N3" s="84" t="str">
        <f>Table2[[#This Row],[Material Received By]]</f>
        <v>Akshay Ainwale</v>
      </c>
      <c r="O3" s="134">
        <f>SUMIFS('Stock Statement'!K:K,'Stock Statement'!C:C,Table4[[#This Row],[Part no./ Cat No.]])</f>
        <v>5444</v>
      </c>
      <c r="P3" s="134">
        <f t="shared" ref="P3:P15" si="0">I3*O3</f>
        <v>5444</v>
      </c>
      <c r="Q3" s="84">
        <f>SUMIFS('Stock Statement'!J:J,'Stock Statement'!C:C,Table4[[#This Row],[Part no./ Cat No.]])</f>
        <v>-0.5</v>
      </c>
    </row>
    <row r="4" spans="1:17">
      <c r="A4" s="84">
        <v>3</v>
      </c>
      <c r="B4" s="108" t="str">
        <f>Table2[[#This Row],[Description of Material]]</f>
        <v>Circulating Nucleic acid kit</v>
      </c>
      <c r="C4" s="84">
        <f>IFERROR(VLOOKUP(D4,'Product Master'!B:G,6,),"-")</f>
        <v>0</v>
      </c>
      <c r="D4" s="84">
        <f>Table2[[#This Row],[Part no./ Cat No.]]</f>
        <v>55114</v>
      </c>
      <c r="E4" s="84">
        <f>IF(ISBLANK(Table2[[#This Row],[Lot No]]),"-",Table2[[#This Row],[Lot No]])</f>
        <v>160012499</v>
      </c>
      <c r="F4" s="133">
        <f>IF(ISBLANK(Table2[[#This Row],[Date of Issue]]),"",Table2[[#This Row],[Date of Issue]])</f>
        <v>43192</v>
      </c>
      <c r="G4" s="84" t="str">
        <f>Table2[[#This Row],[Unit]]</f>
        <v>Kit</v>
      </c>
      <c r="H4" s="84" t="str">
        <f>Table2[[#This Row],[Pack Size]]</f>
        <v>50 Rxns</v>
      </c>
      <c r="I4" s="84">
        <f>Table2[[#This Row],[Quantity]]</f>
        <v>1</v>
      </c>
      <c r="J4" s="133" t="str">
        <f>Table2[[#This Row],[Expiry Date]]</f>
        <v>-</v>
      </c>
      <c r="K4" s="84" t="str">
        <f>Table2[[#This Row],[Department]]</f>
        <v>NGS</v>
      </c>
      <c r="L4" s="84" t="str">
        <f>IF(ISBLANK(Table2[[#This Row],[Remark]]),"",Table2[[#This Row],[Remark]])</f>
        <v/>
      </c>
      <c r="M4" s="84" t="str">
        <f>Table2[[#This Row],[Material Issued By]]</f>
        <v>Karan Pardeshi</v>
      </c>
      <c r="N4" s="84" t="str">
        <f>Table2[[#This Row],[Material Received By]]</f>
        <v>Srinivas Phadke</v>
      </c>
      <c r="O4" s="134">
        <f>SUMIFS('Stock Statement'!K:K,'Stock Statement'!C:C,Table4[[#This Row],[Part no./ Cat No.]])</f>
        <v>0</v>
      </c>
      <c r="P4" s="134">
        <f t="shared" si="0"/>
        <v>0</v>
      </c>
      <c r="Q4" s="84">
        <f>SUMIFS('Stock Statement'!J:J,'Stock Statement'!C:C,Table4[[#This Row],[Part no./ Cat No.]])</f>
        <v>-2</v>
      </c>
    </row>
    <row r="5" spans="1:17">
      <c r="A5" s="84">
        <v>4</v>
      </c>
      <c r="B5" s="108" t="str">
        <f>Table2[[#This Row],[Description of Material]]</f>
        <v>i. Mini spin column</v>
      </c>
      <c r="C5" s="84">
        <f>IFERROR(VLOOKUP(D5,'Product Master'!B:G,6,),"-")</f>
        <v>0</v>
      </c>
      <c r="D5" s="84" t="str">
        <f>Table2[[#This Row],[Part no./ Cat No.]]</f>
        <v>55114-S1</v>
      </c>
      <c r="E5" s="84">
        <f>IF(ISBLANK(Table2[[#This Row],[Lot No]]),"-",Table2[[#This Row],[Lot No]])</f>
        <v>157047931</v>
      </c>
      <c r="F5" s="133">
        <f>IF(ISBLANK(Table2[[#This Row],[Date of Issue]]),"",Table2[[#This Row],[Date of Issue]])</f>
        <v>43192</v>
      </c>
      <c r="G5" s="84" t="str">
        <f>Table2[[#This Row],[Unit]]</f>
        <v>-</v>
      </c>
      <c r="H5" s="84" t="str">
        <f>Table2[[#This Row],[Pack Size]]</f>
        <v>50 column</v>
      </c>
      <c r="I5" s="84">
        <f>Table2[[#This Row],[Quantity]]</f>
        <v>1</v>
      </c>
      <c r="J5" s="133" t="str">
        <f>Table2[[#This Row],[Expiry Date]]</f>
        <v>NA</v>
      </c>
      <c r="K5" s="84" t="str">
        <f>Table2[[#This Row],[Department]]</f>
        <v>NGS</v>
      </c>
      <c r="L5" s="84" t="str">
        <f>IF(ISBLANK(Table2[[#This Row],[Remark]]),"",Table2[[#This Row],[Remark]])</f>
        <v/>
      </c>
      <c r="M5" s="84" t="str">
        <f>Table2[[#This Row],[Material Issued By]]</f>
        <v>Karan Pardeshi</v>
      </c>
      <c r="N5" s="84" t="str">
        <f>Table2[[#This Row],[Material Received By]]</f>
        <v>Srinivas Phadke</v>
      </c>
      <c r="O5" s="134">
        <f>SUMIFS('Stock Statement'!K:K,'Stock Statement'!C:C,Table4[[#This Row],[Part no./ Cat No.]])</f>
        <v>0</v>
      </c>
      <c r="P5" s="134">
        <f t="shared" si="0"/>
        <v>0</v>
      </c>
      <c r="Q5" s="84">
        <f>SUMIFS('Stock Statement'!J:J,'Stock Statement'!C:C,Table4[[#This Row],[Part no./ Cat No.]])</f>
        <v>2</v>
      </c>
    </row>
    <row r="6" spans="1:17">
      <c r="A6" s="84">
        <v>5</v>
      </c>
      <c r="B6" s="108" t="str">
        <f>Table2[[#This Row],[Description of Material]]</f>
        <v>Vac valves</v>
      </c>
      <c r="C6" s="84">
        <f>IFERROR(VLOOKUP(D6,'Product Master'!B:G,6,),"-")</f>
        <v>0</v>
      </c>
      <c r="D6" s="84">
        <f>Table2[[#This Row],[Part no./ Cat No.]]</f>
        <v>19408</v>
      </c>
      <c r="E6" s="84">
        <f>IF(ISBLANK(Table2[[#This Row],[Lot No]]),"-",Table2[[#This Row],[Lot No]])</f>
        <v>157036228</v>
      </c>
      <c r="F6" s="133">
        <f>IF(ISBLANK(Table2[[#This Row],[Date of Issue]]),"",Table2[[#This Row],[Date of Issue]])</f>
        <v>43192</v>
      </c>
      <c r="G6" s="84" t="str">
        <f>Table2[[#This Row],[Unit]]</f>
        <v>-</v>
      </c>
      <c r="H6" s="84">
        <f>Table2[[#This Row],[Pack Size]]</f>
        <v>0</v>
      </c>
      <c r="I6" s="84">
        <f>Table2[[#This Row],[Quantity]]</f>
        <v>1</v>
      </c>
      <c r="J6" s="133" t="str">
        <f>Table2[[#This Row],[Expiry Date]]</f>
        <v>-</v>
      </c>
      <c r="K6" s="84" t="str">
        <f>Table2[[#This Row],[Department]]</f>
        <v>NGS</v>
      </c>
      <c r="L6" s="84" t="str">
        <f>IF(ISBLANK(Table2[[#This Row],[Remark]]),"",Table2[[#This Row],[Remark]])</f>
        <v/>
      </c>
      <c r="M6" s="84" t="str">
        <f>Table2[[#This Row],[Material Issued By]]</f>
        <v>Karan Pardeshi</v>
      </c>
      <c r="N6" s="84" t="str">
        <f>Table2[[#This Row],[Material Received By]]</f>
        <v>Srinivas Phadke</v>
      </c>
      <c r="O6" s="134" t="e">
        <f>SUMIFS('Stock Statement'!K:K,'Stock Statement'!C:C,Table4[[#This Row],[Part no./ Cat No.]])</f>
        <v>#N/A</v>
      </c>
      <c r="P6" s="134" t="e">
        <f t="shared" si="0"/>
        <v>#N/A</v>
      </c>
      <c r="Q6" s="84">
        <f>SUMIFS('Stock Statement'!J:J,'Stock Statement'!C:C,Table4[[#This Row],[Part no./ Cat No.]])</f>
        <v>0</v>
      </c>
    </row>
    <row r="7" spans="1:17">
      <c r="A7" s="84">
        <v>6</v>
      </c>
      <c r="B7" s="108" t="str">
        <f>Table2[[#This Row],[Description of Material]]</f>
        <v>Absolute Ethanol</v>
      </c>
      <c r="C7" s="84">
        <f>IFERROR(VLOOKUP(D7,'Product Master'!B:G,6,),"-")</f>
        <v>0</v>
      </c>
      <c r="D7" s="84" t="str">
        <f>Table2[[#This Row],[Part no./ Cat No.]]</f>
        <v>1.00983.0511</v>
      </c>
      <c r="E7" s="84" t="str">
        <f>IF(ISBLANK(Table2[[#This Row],[Lot No]]),"-",Table2[[#This Row],[Lot No]])</f>
        <v>K48244883634</v>
      </c>
      <c r="F7" s="133">
        <f>IF(ISBLANK(Table2[[#This Row],[Date of Issue]]),"",Table2[[#This Row],[Date of Issue]])</f>
        <v>43192</v>
      </c>
      <c r="G7" s="84" t="str">
        <f>Table2[[#This Row],[Unit]]</f>
        <v>Bottle</v>
      </c>
      <c r="H7" s="84" t="str">
        <f>Table2[[#This Row],[Pack Size]]</f>
        <v>500 ml</v>
      </c>
      <c r="I7" s="84">
        <f>Table2[[#This Row],[Quantity]]</f>
        <v>1</v>
      </c>
      <c r="J7" s="133" t="str">
        <f>Table2[[#This Row],[Expiry Date]]</f>
        <v>-</v>
      </c>
      <c r="K7" s="84" t="str">
        <f>Table2[[#This Row],[Department]]</f>
        <v>NGS</v>
      </c>
      <c r="L7" s="84" t="str">
        <f>IF(ISBLANK(Table2[[#This Row],[Remark]]),"",Table2[[#This Row],[Remark]])</f>
        <v/>
      </c>
      <c r="M7" s="84" t="str">
        <f>Table2[[#This Row],[Material Issued By]]</f>
        <v>Karan Pardeshi</v>
      </c>
      <c r="N7" s="84" t="str">
        <f>Table2[[#This Row],[Material Received By]]</f>
        <v>Srinivas Phadke</v>
      </c>
      <c r="O7" s="134" t="e">
        <f>SUMIFS('Stock Statement'!K:K,'Stock Statement'!C:C,Table4[[#This Row],[Part no./ Cat No.]])</f>
        <v>#N/A</v>
      </c>
      <c r="P7" s="134" t="e">
        <f t="shared" si="0"/>
        <v>#N/A</v>
      </c>
      <c r="Q7" s="84">
        <f>SUMIFS('Stock Statement'!J:J,'Stock Statement'!C:C,Table4[[#This Row],[Part no./ Cat No.]])</f>
        <v>-1</v>
      </c>
    </row>
    <row r="8" spans="1:17">
      <c r="A8" s="84">
        <v>7</v>
      </c>
      <c r="B8" s="108" t="str">
        <f>Table2[[#This Row],[Description of Material]]</f>
        <v>ExoRNeasy Serum/Plasma Maxi kit Qiagen</v>
      </c>
      <c r="C8" s="84">
        <f>IFERROR(VLOOKUP(D8,'Product Master'!B:G,6,),"-")</f>
        <v>0</v>
      </c>
      <c r="D8" s="84">
        <f>Table2[[#This Row],[Part no./ Cat No.]]</f>
        <v>77064</v>
      </c>
      <c r="E8" s="84">
        <f>IF(ISBLANK(Table2[[#This Row],[Lot No]]),"-",Table2[[#This Row],[Lot No]])</f>
        <v>154024129</v>
      </c>
      <c r="F8" s="133">
        <f>IF(ISBLANK(Table2[[#This Row],[Date of Issue]]),"",Table2[[#This Row],[Date of Issue]])</f>
        <v>43192</v>
      </c>
      <c r="G8" s="84" t="str">
        <f>Table2[[#This Row],[Unit]]</f>
        <v>Kit</v>
      </c>
      <c r="H8" s="84" t="str">
        <f>Table2[[#This Row],[Pack Size]]</f>
        <v>50 rxns</v>
      </c>
      <c r="I8" s="84">
        <f>Table2[[#This Row],[Quantity]]</f>
        <v>1</v>
      </c>
      <c r="J8" s="133" t="str">
        <f>Table2[[#This Row],[Expiry Date]]</f>
        <v>-</v>
      </c>
      <c r="K8" s="84" t="str">
        <f>Table2[[#This Row],[Department]]</f>
        <v>NGS</v>
      </c>
      <c r="L8" s="84" t="str">
        <f>IF(ISBLANK(Table2[[#This Row],[Remark]]),"",Table2[[#This Row],[Remark]])</f>
        <v/>
      </c>
      <c r="M8" s="84" t="str">
        <f>Table2[[#This Row],[Material Issued By]]</f>
        <v>Karan Pardeshi</v>
      </c>
      <c r="N8" s="84" t="str">
        <f>Table2[[#This Row],[Material Received By]]</f>
        <v>Dipika Shivade</v>
      </c>
      <c r="O8" s="134">
        <f>SUMIFS('Stock Statement'!K:K,'Stock Statement'!C:C,Table4[[#This Row],[Part no./ Cat No.]])</f>
        <v>135891</v>
      </c>
      <c r="P8" s="134">
        <f t="shared" si="0"/>
        <v>135891</v>
      </c>
      <c r="Q8" s="84">
        <f>SUMIFS('Stock Statement'!J:J,'Stock Statement'!C:C,Table4[[#This Row],[Part no./ Cat No.]])</f>
        <v>0</v>
      </c>
    </row>
    <row r="9" spans="1:17">
      <c r="A9" s="84">
        <v>8</v>
      </c>
      <c r="B9" s="108" t="str">
        <f>Table2[[#This Row],[Description of Material]]</f>
        <v>i) QIAzol Lysis Reagent 50 ml</v>
      </c>
      <c r="C9" s="84">
        <f>IFERROR(VLOOKUP(D9,'Product Master'!B:G,6,),"-")</f>
        <v>0</v>
      </c>
      <c r="D9" s="84" t="str">
        <f>Table2[[#This Row],[Part no./ Cat No.]]</f>
        <v>77064-S1</v>
      </c>
      <c r="E9" s="84">
        <f>IF(ISBLANK(Table2[[#This Row],[Lot No]]),"-",Table2[[#This Row],[Lot No]])</f>
        <v>55109124</v>
      </c>
      <c r="F9" s="133">
        <f>IF(ISBLANK(Table2[[#This Row],[Date of Issue]]),"",Table2[[#This Row],[Date of Issue]])</f>
        <v>43192</v>
      </c>
      <c r="G9" s="84" t="str">
        <f>Table2[[#This Row],[Unit]]</f>
        <v>-</v>
      </c>
      <c r="H9" s="84" t="str">
        <f>Table2[[#This Row],[Pack Size]]</f>
        <v>50 ml</v>
      </c>
      <c r="I9" s="84">
        <f>Table2[[#This Row],[Quantity]]</f>
        <v>1</v>
      </c>
      <c r="J9" s="133" t="str">
        <f>Table2[[#This Row],[Expiry Date]]</f>
        <v>-</v>
      </c>
      <c r="K9" s="84" t="str">
        <f>Table2[[#This Row],[Department]]</f>
        <v>NGS</v>
      </c>
      <c r="L9" s="84" t="str">
        <f>IF(ISBLANK(Table2[[#This Row],[Remark]]),"",Table2[[#This Row],[Remark]])</f>
        <v/>
      </c>
      <c r="M9" s="84" t="str">
        <f>Table2[[#This Row],[Material Issued By]]</f>
        <v>Karan Pardeshi</v>
      </c>
      <c r="N9" s="84" t="str">
        <f>Table2[[#This Row],[Material Received By]]</f>
        <v>Dipika Shivade</v>
      </c>
      <c r="O9" s="134">
        <f>SUMIFS('Stock Statement'!K:K,'Stock Statement'!C:C,Table4[[#This Row],[Part no./ Cat No.]])</f>
        <v>0</v>
      </c>
      <c r="P9" s="134">
        <f t="shared" si="0"/>
        <v>0</v>
      </c>
      <c r="Q9" s="84">
        <f>SUMIFS('Stock Statement'!J:J,'Stock Statement'!C:C,Table4[[#This Row],[Part no./ Cat No.]])</f>
        <v>0</v>
      </c>
    </row>
    <row r="10" spans="1:17">
      <c r="A10" s="84">
        <v>9</v>
      </c>
      <c r="B10" s="108" t="str">
        <f>Table2[[#This Row],[Description of Material]]</f>
        <v>ii.ExoRNeasy column</v>
      </c>
      <c r="C10" s="84">
        <f>IFERROR(VLOOKUP(D10,'Product Master'!B:G,6,),"-")</f>
        <v>0</v>
      </c>
      <c r="D10" s="84" t="str">
        <f>Table2[[#This Row],[Part no./ Cat No.]]</f>
        <v>77064-S2</v>
      </c>
      <c r="E10" s="84">
        <f>IF(ISBLANK(Table2[[#This Row],[Lot No]]),"-",Table2[[#This Row],[Lot No]])</f>
        <v>154019439</v>
      </c>
      <c r="F10" s="133">
        <f>IF(ISBLANK(Table2[[#This Row],[Date of Issue]]),"",Table2[[#This Row],[Date of Issue]])</f>
        <v>43192</v>
      </c>
      <c r="G10" s="84">
        <f>Table2[[#This Row],[Unit]]</f>
        <v>0</v>
      </c>
      <c r="H10" s="84" t="str">
        <f>Table2[[#This Row],[Pack Size]]</f>
        <v>50 column</v>
      </c>
      <c r="I10" s="84">
        <f>Table2[[#This Row],[Quantity]]</f>
        <v>1</v>
      </c>
      <c r="J10" s="133" t="str">
        <f>Table2[[#This Row],[Expiry Date]]</f>
        <v>-</v>
      </c>
      <c r="K10" s="84" t="str">
        <f>Table2[[#This Row],[Department]]</f>
        <v>NGS</v>
      </c>
      <c r="L10" s="84" t="str">
        <f>IF(ISBLANK(Table2[[#This Row],[Remark]]),"",Table2[[#This Row],[Remark]])</f>
        <v/>
      </c>
      <c r="M10" s="84" t="str">
        <f>Table2[[#This Row],[Material Issued By]]</f>
        <v>Karan Pardeshi</v>
      </c>
      <c r="N10" s="84" t="str">
        <f>Table2[[#This Row],[Material Received By]]</f>
        <v>Dipika Shivade</v>
      </c>
      <c r="O10" s="134">
        <f>SUMIFS('Stock Statement'!K:K,'Stock Statement'!C:C,Table4[[#This Row],[Part no./ Cat No.]])</f>
        <v>0</v>
      </c>
      <c r="P10" s="134">
        <f t="shared" si="0"/>
        <v>0</v>
      </c>
      <c r="Q10" s="84">
        <f>SUMIFS('Stock Statement'!J:J,'Stock Statement'!C:C,Table4[[#This Row],[Part no./ Cat No.]])</f>
        <v>0</v>
      </c>
    </row>
    <row r="11" spans="1:17">
      <c r="A11" s="84">
        <v>10</v>
      </c>
      <c r="B11" s="108" t="str">
        <f>Table2[[#This Row],[Description of Material]]</f>
        <v>ExoRNeasy Serum/Plasma Midi kit Qiagen</v>
      </c>
      <c r="C11" s="84">
        <f>IFERROR(VLOOKUP(D11,'Product Master'!B:G,6,),"-")</f>
        <v>0</v>
      </c>
      <c r="D11" s="84">
        <f>Table2[[#This Row],[Part no./ Cat No.]]</f>
        <v>77044</v>
      </c>
      <c r="E11" s="84">
        <f>IF(ISBLANK(Table2[[#This Row],[Lot No]]),"-",Table2[[#This Row],[Lot No]])</f>
        <v>157057269</v>
      </c>
      <c r="F11" s="133">
        <f>IF(ISBLANK(Table2[[#This Row],[Date of Issue]]),"",Table2[[#This Row],[Date of Issue]])</f>
        <v>43192</v>
      </c>
      <c r="G11" s="84" t="str">
        <f>Table2[[#This Row],[Unit]]</f>
        <v>Kit</v>
      </c>
      <c r="H11" s="84" t="str">
        <f>Table2[[#This Row],[Pack Size]]</f>
        <v>50 Rxns</v>
      </c>
      <c r="I11" s="84">
        <f>Table2[[#This Row],[Quantity]]</f>
        <v>1</v>
      </c>
      <c r="J11" s="133" t="str">
        <f>Table2[[#This Row],[Expiry Date]]</f>
        <v>-</v>
      </c>
      <c r="K11" s="84" t="str">
        <f>Table2[[#This Row],[Department]]</f>
        <v xml:space="preserve">NGS </v>
      </c>
      <c r="L11" s="84" t="str">
        <f>IF(ISBLANK(Table2[[#This Row],[Remark]]),"",Table2[[#This Row],[Remark]])</f>
        <v/>
      </c>
      <c r="M11" s="84" t="str">
        <f>Table2[[#This Row],[Material Issued By]]</f>
        <v>Karan Pardeshi</v>
      </c>
      <c r="N11" s="84" t="str">
        <f>Table2[[#This Row],[Material Received By]]</f>
        <v>Dipika Shivade</v>
      </c>
      <c r="O11" s="134">
        <f>SUMIFS('Stock Statement'!K:K,'Stock Statement'!C:C,Table4[[#This Row],[Part no./ Cat No.]])</f>
        <v>147060</v>
      </c>
      <c r="P11" s="134">
        <f t="shared" si="0"/>
        <v>147060</v>
      </c>
      <c r="Q11" s="84">
        <f>SUMIFS('Stock Statement'!J:J,'Stock Statement'!C:C,Table4[[#This Row],[Part no./ Cat No.]])</f>
        <v>8</v>
      </c>
    </row>
    <row r="12" spans="1:17">
      <c r="A12" s="84">
        <v>11</v>
      </c>
      <c r="B12" s="108" t="str">
        <f>Table2[[#This Row],[Description of Material]]</f>
        <v>QIAzol Lysis Reagent 50 ml</v>
      </c>
      <c r="C12" s="84">
        <f>IFERROR(VLOOKUP(D12,'Product Master'!B:G,6,),"-")</f>
        <v>0</v>
      </c>
      <c r="D12" s="84" t="str">
        <f>Table2[[#This Row],[Part no./ Cat No.]]</f>
        <v>77044-S1</v>
      </c>
      <c r="E12" s="84">
        <f>IF(ISBLANK(Table2[[#This Row],[Lot No]]),"-",Table2[[#This Row],[Lot No]])</f>
        <v>557010548</v>
      </c>
      <c r="F12" s="133">
        <f>IF(ISBLANK(Table2[[#This Row],[Date of Issue]]),"",Table2[[#This Row],[Date of Issue]])</f>
        <v>43192</v>
      </c>
      <c r="G12" s="84" t="str">
        <f>Table2[[#This Row],[Unit]]</f>
        <v>-</v>
      </c>
      <c r="H12" s="84" t="str">
        <f>Table2[[#This Row],[Pack Size]]</f>
        <v>50 ml</v>
      </c>
      <c r="I12" s="84">
        <f>Table2[[#This Row],[Quantity]]</f>
        <v>1</v>
      </c>
      <c r="J12" s="133" t="str">
        <f>Table2[[#This Row],[Expiry Date]]</f>
        <v>-</v>
      </c>
      <c r="K12" s="84" t="str">
        <f>Table2[[#This Row],[Department]]</f>
        <v>NGS</v>
      </c>
      <c r="L12" s="84" t="str">
        <f>IF(ISBLANK(Table2[[#This Row],[Remark]]),"",Table2[[#This Row],[Remark]])</f>
        <v/>
      </c>
      <c r="M12" s="84" t="str">
        <f>Table2[[#This Row],[Material Issued By]]</f>
        <v>Karan Pardeshi</v>
      </c>
      <c r="N12" s="84" t="str">
        <f>Table2[[#This Row],[Material Received By]]</f>
        <v>Dipika Shivade</v>
      </c>
      <c r="O12" s="134">
        <f>SUMIFS('Stock Statement'!K:K,'Stock Statement'!C:C,Table4[[#This Row],[Part no./ Cat No.]])</f>
        <v>0</v>
      </c>
      <c r="P12" s="134">
        <f t="shared" si="0"/>
        <v>0</v>
      </c>
      <c r="Q12" s="84">
        <f>SUMIFS('Stock Statement'!J:J,'Stock Statement'!C:C,Table4[[#This Row],[Part no./ Cat No.]])</f>
        <v>7</v>
      </c>
    </row>
    <row r="13" spans="1:17">
      <c r="A13" s="84">
        <v>12</v>
      </c>
      <c r="B13" s="108" t="str">
        <f>Table2[[#This Row],[Description of Material]]</f>
        <v>ii) ExoRneasy Serum/Plasma Midi Kit(Columns)</v>
      </c>
      <c r="C13" s="84">
        <f>IFERROR(VLOOKUP(D13,'Product Master'!B:G,6,),"-")</f>
        <v>0</v>
      </c>
      <c r="D13" s="84" t="str">
        <f>Table2[[#This Row],[Part no./ Cat No.]]</f>
        <v>77044-S2</v>
      </c>
      <c r="E13" s="84">
        <f>IF(ISBLANK(Table2[[#This Row],[Lot No]]),"-",Table2[[#This Row],[Lot No]])</f>
        <v>157044855</v>
      </c>
      <c r="F13" s="133">
        <f>IF(ISBLANK(Table2[[#This Row],[Date of Issue]]),"",Table2[[#This Row],[Date of Issue]])</f>
        <v>43192</v>
      </c>
      <c r="G13" s="84" t="str">
        <f>Table2[[#This Row],[Unit]]</f>
        <v>-</v>
      </c>
      <c r="H13" s="84" t="str">
        <f>Table2[[#This Row],[Pack Size]]</f>
        <v>50 column</v>
      </c>
      <c r="I13" s="84">
        <f>Table2[[#This Row],[Quantity]]</f>
        <v>1</v>
      </c>
      <c r="J13" s="133" t="str">
        <f>Table2[[#This Row],[Expiry Date]]</f>
        <v>-</v>
      </c>
      <c r="K13" s="84" t="str">
        <f>Table2[[#This Row],[Department]]</f>
        <v>NGS</v>
      </c>
      <c r="L13" s="84" t="str">
        <f>IF(ISBLANK(Table2[[#This Row],[Remark]]),"",Table2[[#This Row],[Remark]])</f>
        <v/>
      </c>
      <c r="M13" s="84" t="str">
        <f>Table2[[#This Row],[Material Issued By]]</f>
        <v>Karan Pardeshi</v>
      </c>
      <c r="N13" s="84" t="str">
        <f>Table2[[#This Row],[Material Received By]]</f>
        <v>Dipika Shivade</v>
      </c>
      <c r="O13" s="134">
        <f>SUMIFS('Stock Statement'!K:K,'Stock Statement'!C:C,Table4[[#This Row],[Part no./ Cat No.]])</f>
        <v>0</v>
      </c>
      <c r="P13" s="134">
        <f t="shared" si="0"/>
        <v>0</v>
      </c>
      <c r="Q13" s="84">
        <f>SUMIFS('Stock Statement'!J:J,'Stock Statement'!C:C,Table4[[#This Row],[Part no./ Cat No.]])</f>
        <v>7</v>
      </c>
    </row>
    <row r="14" spans="1:17">
      <c r="A14" s="84">
        <v>13</v>
      </c>
      <c r="B14" s="108" t="str">
        <f>Table2[[#This Row],[Description of Material]]</f>
        <v>iii) Miscript primer assay</v>
      </c>
      <c r="C14" s="84">
        <f>IFERROR(VLOOKUP(D14,'Product Master'!B:G,6,),"-")</f>
        <v>0</v>
      </c>
      <c r="D14" s="84" t="str">
        <f>Table2[[#This Row],[Part no./ Cat No.]]</f>
        <v>77044-S3</v>
      </c>
      <c r="E14" s="84">
        <f>IF(ISBLANK(Table2[[#This Row],[Lot No]]),"-",Table2[[#This Row],[Lot No]])</f>
        <v>232068348</v>
      </c>
      <c r="F14" s="133">
        <f>IF(ISBLANK(Table2[[#This Row],[Date of Issue]]),"",Table2[[#This Row],[Date of Issue]])</f>
        <v>43192</v>
      </c>
      <c r="G14" s="84" t="str">
        <f>Table2[[#This Row],[Unit]]</f>
        <v>NA</v>
      </c>
      <c r="H14" s="84">
        <f>Table2[[#This Row],[Pack Size]]</f>
        <v>1</v>
      </c>
      <c r="I14" s="84">
        <f>Table2[[#This Row],[Quantity]]</f>
        <v>1</v>
      </c>
      <c r="J14" s="133" t="str">
        <f>Table2[[#This Row],[Expiry Date]]</f>
        <v>NA</v>
      </c>
      <c r="K14" s="84" t="str">
        <f>Table2[[#This Row],[Department]]</f>
        <v>NGS</v>
      </c>
      <c r="L14" s="84" t="str">
        <f>IF(ISBLANK(Table2[[#This Row],[Remark]]),"",Table2[[#This Row],[Remark]])</f>
        <v/>
      </c>
      <c r="M14" s="84" t="str">
        <f>Table2[[#This Row],[Material Issued By]]</f>
        <v>Karan Pardeshi</v>
      </c>
      <c r="N14" s="84" t="str">
        <f>Table2[[#This Row],[Material Received By]]</f>
        <v>Dipika Shivade</v>
      </c>
      <c r="O14" s="134">
        <f>SUMIFS('Stock Statement'!K:K,'Stock Statement'!C:C,Table4[[#This Row],[Part no./ Cat No.]])</f>
        <v>0</v>
      </c>
      <c r="P14" s="134">
        <f t="shared" si="0"/>
        <v>0</v>
      </c>
      <c r="Q14" s="84">
        <f>SUMIFS('Stock Statement'!J:J,'Stock Statement'!C:C,Table4[[#This Row],[Part no./ Cat No.]])</f>
        <v>7</v>
      </c>
    </row>
    <row r="15" spans="1:17">
      <c r="A15" s="84">
        <v>14</v>
      </c>
      <c r="B15" s="108" t="str">
        <f>Table2[[#This Row],[Description of Material]]</f>
        <v>Qubit Assay tubes</v>
      </c>
      <c r="C15" s="84">
        <f>IFERROR(VLOOKUP(D15,'Product Master'!B:G,6,),"-")</f>
        <v>0</v>
      </c>
      <c r="D15" s="84" t="str">
        <f>Table2[[#This Row],[Part no./ Cat No.]]</f>
        <v>Q32856</v>
      </c>
      <c r="E15" s="84" t="str">
        <f>IF(ISBLANK(Table2[[#This Row],[Lot No]]),"-",Table2[[#This Row],[Lot No]])</f>
        <v>I4217</v>
      </c>
      <c r="F15" s="133">
        <f>IF(ISBLANK(Table2[[#This Row],[Date of Issue]]),"",Table2[[#This Row],[Date of Issue]])</f>
        <v>43192</v>
      </c>
      <c r="G15" s="84" t="str">
        <f>Table2[[#This Row],[Unit]]</f>
        <v>Pack</v>
      </c>
      <c r="H15" s="84" t="str">
        <f>Table2[[#This Row],[Pack Size]]</f>
        <v>500 Tubes</v>
      </c>
      <c r="I15" s="84">
        <f>Table2[[#This Row],[Quantity]]</f>
        <v>1</v>
      </c>
      <c r="J15" s="133" t="str">
        <f>Table2[[#This Row],[Expiry Date]]</f>
        <v>-</v>
      </c>
      <c r="K15" s="84" t="str">
        <f>Table2[[#This Row],[Department]]</f>
        <v>NGS</v>
      </c>
      <c r="L15" s="84" t="str">
        <f>IF(ISBLANK(Table2[[#This Row],[Remark]]),"",Table2[[#This Row],[Remark]])</f>
        <v/>
      </c>
      <c r="M15" s="84" t="str">
        <f>Table2[[#This Row],[Material Issued By]]</f>
        <v>Karan Pardeshi</v>
      </c>
      <c r="N15" s="84" t="str">
        <f>Table2[[#This Row],[Material Received By]]</f>
        <v>Dipika Shivade</v>
      </c>
      <c r="O15" s="134">
        <f>SUMIFS('Stock Statement'!K:K,'Stock Statement'!C:C,Table4[[#This Row],[Part no./ Cat No.]])</f>
        <v>35892</v>
      </c>
      <c r="P15" s="134">
        <f t="shared" si="0"/>
        <v>35892</v>
      </c>
      <c r="Q15" s="84">
        <f>SUMIFS('Stock Statement'!J:J,'Stock Statement'!C:C,Table4[[#This Row],[Part no./ Cat No.]])</f>
        <v>14</v>
      </c>
    </row>
    <row r="16" spans="1:17">
      <c r="A16" s="84">
        <v>15</v>
      </c>
      <c r="B16" s="108" t="str">
        <f>Table2[[#This Row],[Description of Material]]</f>
        <v>Calcein AM cell-permeant dye</v>
      </c>
      <c r="C16" s="84">
        <f>IFERROR(VLOOKUP(D16,'Product Master'!B:G,6,),"-")</f>
        <v>0</v>
      </c>
      <c r="D16" s="84" t="str">
        <f>Table2[[#This Row],[Part no./ Cat No.]]</f>
        <v>C1430</v>
      </c>
      <c r="E16" s="84">
        <f>IF(ISBLANK(Table2[[#This Row],[Lot No]]),"-",Table2[[#This Row],[Lot No]])</f>
        <v>1878396</v>
      </c>
      <c r="F16" s="133">
        <f>IF(ISBLANK(Table2[[#This Row],[Date of Issue]]),"",Table2[[#This Row],[Date of Issue]])</f>
        <v>43193</v>
      </c>
      <c r="G16" s="84" t="str">
        <f>Table2[[#This Row],[Unit]]</f>
        <v>-</v>
      </c>
      <c r="H16" s="84" t="str">
        <f>Table2[[#This Row],[Pack Size]]</f>
        <v>1 mg</v>
      </c>
      <c r="I16" s="84">
        <f>Table2[[#This Row],[Quantity]]</f>
        <v>1</v>
      </c>
      <c r="J16" s="133" t="str">
        <f>Table2[[#This Row],[Expiry Date]]</f>
        <v>NA</v>
      </c>
      <c r="K16" s="84" t="str">
        <f>Table2[[#This Row],[Department]]</f>
        <v>ATC</v>
      </c>
      <c r="L16" s="84" t="str">
        <f>IF(ISBLANK(Table2[[#This Row],[Remark]]),"",Table2[[#This Row],[Remark]])</f>
        <v/>
      </c>
      <c r="M16" s="84" t="str">
        <f>Table2[[#This Row],[Material Issued By]]</f>
        <v>Karan Pardeshi</v>
      </c>
      <c r="N16" s="84" t="str">
        <f>Table2[[#This Row],[Material Received By]]</f>
        <v>Sanket Patil</v>
      </c>
      <c r="O16" s="134">
        <f>SUMIFS('Stock Statement'!K:K,'Stock Statement'!C:C,Table4[[#This Row],[Part no./ Cat No.]])</f>
        <v>14283.1</v>
      </c>
      <c r="P16" s="134">
        <f t="shared" ref="P16:P79" si="1">I16*O16</f>
        <v>14283.1</v>
      </c>
      <c r="Q16" s="84">
        <f>SUMIFS('Stock Statement'!J:J,'Stock Statement'!C:C,Table4[[#This Row],[Part no./ Cat No.]])</f>
        <v>2</v>
      </c>
    </row>
    <row r="17" spans="1:17">
      <c r="A17" s="84">
        <v>16</v>
      </c>
      <c r="B17" s="108" t="str">
        <f>Table2[[#This Row],[Description of Material]]</f>
        <v>Nylon Syringe filter 0.22 um (Allpure)</v>
      </c>
      <c r="C17" s="84">
        <f>IFERROR(VLOOKUP(D17,'Product Master'!B:G,6,),"-")</f>
        <v>0</v>
      </c>
      <c r="D17" s="84" t="str">
        <f>Table2[[#This Row],[Part no./ Cat No.]]</f>
        <v>SFNY025022NA</v>
      </c>
      <c r="E17" s="84">
        <f>IF(ISBLANK(Table2[[#This Row],[Lot No]]),"-",Table2[[#This Row],[Lot No]])</f>
        <v>170605073</v>
      </c>
      <c r="F17" s="133">
        <f>IF(ISBLANK(Table2[[#This Row],[Date of Issue]]),"",Table2[[#This Row],[Date of Issue]])</f>
        <v>43193</v>
      </c>
      <c r="G17" s="84" t="str">
        <f>Table2[[#This Row],[Unit]]</f>
        <v>Pack</v>
      </c>
      <c r="H17" s="84" t="str">
        <f>Table2[[#This Row],[Pack Size]]</f>
        <v>100 Nos</v>
      </c>
      <c r="I17" s="84">
        <f>Table2[[#This Row],[Quantity]]</f>
        <v>1</v>
      </c>
      <c r="J17" s="133" t="str">
        <f>Table2[[#This Row],[Expiry Date]]</f>
        <v>-</v>
      </c>
      <c r="K17" s="84" t="str">
        <f>Table2[[#This Row],[Department]]</f>
        <v>ATC</v>
      </c>
      <c r="L17" s="84" t="str">
        <f>IF(ISBLANK(Table2[[#This Row],[Remark]]),"",Table2[[#This Row],[Remark]])</f>
        <v/>
      </c>
      <c r="M17" s="84" t="str">
        <f>Table2[[#This Row],[Material Issued By]]</f>
        <v>Karan Pardeshi</v>
      </c>
      <c r="N17" s="84" t="str">
        <f>Table2[[#This Row],[Material Received By]]</f>
        <v>Sanket Patil</v>
      </c>
      <c r="O17" s="134" t="e">
        <f>SUMIFS('Stock Statement'!K:K,'Stock Statement'!C:C,Table4[[#This Row],[Part no./ Cat No.]])</f>
        <v>#N/A</v>
      </c>
      <c r="P17" s="134" t="e">
        <f t="shared" si="1"/>
        <v>#N/A</v>
      </c>
      <c r="Q17" s="84">
        <f>SUMIFS('Stock Statement'!J:J,'Stock Statement'!C:C,Table4[[#This Row],[Part no./ Cat No.]])</f>
        <v>0</v>
      </c>
    </row>
    <row r="18" spans="1:17">
      <c r="A18" s="84">
        <v>17</v>
      </c>
      <c r="B18" s="108" t="str">
        <f>Table2[[#This Row],[Description of Material]]</f>
        <v xml:space="preserve">Tissue Culture 96 well plate </v>
      </c>
      <c r="C18" s="84">
        <f>IFERROR(VLOOKUP(D18,'Product Master'!B:G,6,),"-")</f>
        <v>0</v>
      </c>
      <c r="D18" s="84" t="str">
        <f>Table2[[#This Row],[Part no./ Cat No.]]</f>
        <v>TPP96</v>
      </c>
      <c r="E18" s="84" t="str">
        <f>IF(ISBLANK(Table2[[#This Row],[Lot No]]),"-",Table2[[#This Row],[Lot No]])</f>
        <v>/00002936763</v>
      </c>
      <c r="F18" s="133">
        <f>IF(ISBLANK(Table2[[#This Row],[Date of Issue]]),"",Table2[[#This Row],[Date of Issue]])</f>
        <v>43193</v>
      </c>
      <c r="G18" s="84" t="str">
        <f>Table2[[#This Row],[Unit]]</f>
        <v>-</v>
      </c>
      <c r="H18" s="84" t="str">
        <f>Table2[[#This Row],[Pack Size]]</f>
        <v>100 Plates</v>
      </c>
      <c r="I18" s="84">
        <f>Table2[[#This Row],[Quantity]]</f>
        <v>1</v>
      </c>
      <c r="J18" s="133" t="str">
        <f>Table2[[#This Row],[Expiry Date]]</f>
        <v>-</v>
      </c>
      <c r="K18" s="84" t="str">
        <f>Table2[[#This Row],[Department]]</f>
        <v>CTC</v>
      </c>
      <c r="L18" s="84" t="str">
        <f>IF(ISBLANK(Table2[[#This Row],[Remark]]),"",Table2[[#This Row],[Remark]])</f>
        <v/>
      </c>
      <c r="M18" s="84" t="str">
        <f>Table2[[#This Row],[Material Issued By]]</f>
        <v>Karan Pardeshi</v>
      </c>
      <c r="N18" s="84" t="str">
        <f>Table2[[#This Row],[Material Received By]]</f>
        <v>Sanket Patil</v>
      </c>
      <c r="O18" s="134">
        <f>SUMIFS('Stock Statement'!K:K,'Stock Statement'!C:C,Table4[[#This Row],[Part no./ Cat No.]])</f>
        <v>14238</v>
      </c>
      <c r="P18" s="134">
        <f t="shared" si="1"/>
        <v>14238</v>
      </c>
      <c r="Q18" s="84">
        <f>SUMIFS('Stock Statement'!J:J,'Stock Statement'!C:C,Table4[[#This Row],[Part no./ Cat No.]])</f>
        <v>3</v>
      </c>
    </row>
    <row r="19" spans="1:17">
      <c r="A19" s="84">
        <v>18</v>
      </c>
      <c r="B19" s="108" t="str">
        <f>Table2[[#This Row],[Description of Material]]</f>
        <v xml:space="preserve">Parafilm Roll 2''x 250 ft </v>
      </c>
      <c r="C19" s="84">
        <f>IFERROR(VLOOKUP(D19,'Product Master'!B:G,6,),"-")</f>
        <v>0</v>
      </c>
      <c r="D19" s="84" t="str">
        <f>Table2[[#This Row],[Part no./ Cat No.]]</f>
        <v xml:space="preserve">Parafilm Roll 2''x 250 ft </v>
      </c>
      <c r="E19" s="84" t="str">
        <f>IF(ISBLANK(Table2[[#This Row],[Lot No]]),"-",Table2[[#This Row],[Lot No]])</f>
        <v>-</v>
      </c>
      <c r="F19" s="133">
        <f>IF(ISBLANK(Table2[[#This Row],[Date of Issue]]),"",Table2[[#This Row],[Date of Issue]])</f>
        <v>43193</v>
      </c>
      <c r="G19" s="84" t="str">
        <f>Table2[[#This Row],[Unit]]</f>
        <v>-</v>
      </c>
      <c r="H19" s="84">
        <f>Table2[[#This Row],[Pack Size]]</f>
        <v>0</v>
      </c>
      <c r="I19" s="84">
        <f>Table2[[#This Row],[Quantity]]</f>
        <v>1</v>
      </c>
      <c r="J19" s="133" t="str">
        <f>Table2[[#This Row],[Expiry Date]]</f>
        <v>NA</v>
      </c>
      <c r="K19" s="84" t="str">
        <f>Table2[[#This Row],[Department]]</f>
        <v>CTC</v>
      </c>
      <c r="L19" s="84" t="str">
        <f>IF(ISBLANK(Table2[[#This Row],[Remark]]),"",Table2[[#This Row],[Remark]])</f>
        <v/>
      </c>
      <c r="M19" s="84" t="str">
        <f>Table2[[#This Row],[Material Issued By]]</f>
        <v>Karan Pardeshi</v>
      </c>
      <c r="N19" s="84" t="str">
        <f>Table2[[#This Row],[Material Received By]]</f>
        <v>Sanket Patil</v>
      </c>
      <c r="O19" s="134" t="e">
        <f>SUMIFS('Stock Statement'!K:K,'Stock Statement'!C:C,Table4[[#This Row],[Part no./ Cat No.]])</f>
        <v>#N/A</v>
      </c>
      <c r="P19" s="134" t="e">
        <f t="shared" si="1"/>
        <v>#N/A</v>
      </c>
      <c r="Q19" s="84">
        <f>SUMIFS('Stock Statement'!J:J,'Stock Statement'!C:C,Table4[[#This Row],[Part no./ Cat No.]])</f>
        <v>0</v>
      </c>
    </row>
    <row r="20" spans="1:17">
      <c r="A20" s="84">
        <v>19</v>
      </c>
      <c r="B20" s="108" t="str">
        <f>Table2[[#This Row],[Description of Material]]</f>
        <v>Tough Tags</v>
      </c>
      <c r="C20" s="84">
        <f>IFERROR(VLOOKUP(D20,'Product Master'!B:G,6,),"-")</f>
        <v>0</v>
      </c>
      <c r="D20" s="84" t="str">
        <f>Table2[[#This Row],[Part no./ Cat No.]]</f>
        <v>50007W</v>
      </c>
      <c r="E20" s="84" t="str">
        <f>IF(ISBLANK(Table2[[#This Row],[Lot No]]),"-",Table2[[#This Row],[Lot No]])</f>
        <v>CP250316</v>
      </c>
      <c r="F20" s="133">
        <f>IF(ISBLANK(Table2[[#This Row],[Date of Issue]]),"",Table2[[#This Row],[Date of Issue]])</f>
        <v>43193</v>
      </c>
      <c r="G20" s="84" t="str">
        <f>Table2[[#This Row],[Unit]]</f>
        <v>-</v>
      </c>
      <c r="H20" s="84">
        <f>Table2[[#This Row],[Pack Size]]</f>
        <v>0</v>
      </c>
      <c r="I20" s="84">
        <f>Table2[[#This Row],[Quantity]]</f>
        <v>2</v>
      </c>
      <c r="J20" s="133" t="str">
        <f>Table2[[#This Row],[Expiry Date]]</f>
        <v>-</v>
      </c>
      <c r="K20" s="84" t="str">
        <f>Table2[[#This Row],[Department]]</f>
        <v>Histopath</v>
      </c>
      <c r="L20" s="84" t="str">
        <f>IF(ISBLANK(Table2[[#This Row],[Remark]]),"",Table2[[#This Row],[Remark]])</f>
        <v/>
      </c>
      <c r="M20" s="84" t="str">
        <f>Table2[[#This Row],[Material Issued By]]</f>
        <v>Karan Pardeshi</v>
      </c>
      <c r="N20" s="84" t="str">
        <f>Table2[[#This Row],[Material Received By]]</f>
        <v>Zoaib Shaikh</v>
      </c>
      <c r="O20" s="134" t="e">
        <f>SUMIFS('Stock Statement'!K:K,'Stock Statement'!C:C,Table4[[#This Row],[Part no./ Cat No.]])</f>
        <v>#N/A</v>
      </c>
      <c r="P20" s="134" t="e">
        <f t="shared" si="1"/>
        <v>#N/A</v>
      </c>
      <c r="Q20" s="84">
        <f>SUMIFS('Stock Statement'!J:J,'Stock Statement'!C:C,Table4[[#This Row],[Part no./ Cat No.]])</f>
        <v>-2</v>
      </c>
    </row>
    <row r="21" spans="1:17">
      <c r="A21" s="84">
        <v>20</v>
      </c>
      <c r="B21" s="108" t="str">
        <f>Table2[[#This Row],[Description of Material]]</f>
        <v xml:space="preserve">D.P.X Mountant </v>
      </c>
      <c r="C21" s="84">
        <f>IFERROR(VLOOKUP(D21,'Product Master'!B:G,6,),"-")</f>
        <v>0</v>
      </c>
      <c r="D21" s="84">
        <f>Table2[[#This Row],[Part no./ Cat No.]]</f>
        <v>18404</v>
      </c>
      <c r="E21" s="84">
        <f>IF(ISBLANK(Table2[[#This Row],[Lot No]]),"-",Table2[[#This Row],[Lot No]])</f>
        <v>4399021214</v>
      </c>
      <c r="F21" s="133">
        <f>IF(ISBLANK(Table2[[#This Row],[Date of Issue]]),"",Table2[[#This Row],[Date of Issue]])</f>
        <v>43193</v>
      </c>
      <c r="G21" s="84" t="str">
        <f>Table2[[#This Row],[Unit]]</f>
        <v>-</v>
      </c>
      <c r="H21" s="84">
        <f>Table2[[#This Row],[Pack Size]]</f>
        <v>0</v>
      </c>
      <c r="I21" s="84">
        <f>Table2[[#This Row],[Quantity]]</f>
        <v>1</v>
      </c>
      <c r="J21" s="133" t="str">
        <f>Table2[[#This Row],[Expiry Date]]</f>
        <v>-</v>
      </c>
      <c r="K21" s="84" t="str">
        <f>Table2[[#This Row],[Department]]</f>
        <v>Histopath</v>
      </c>
      <c r="L21" s="84" t="str">
        <f>IF(ISBLANK(Table2[[#This Row],[Remark]]),"",Table2[[#This Row],[Remark]])</f>
        <v/>
      </c>
      <c r="M21" s="84" t="str">
        <f>Table2[[#This Row],[Material Issued By]]</f>
        <v>Karan Pardeshi</v>
      </c>
      <c r="N21" s="84" t="str">
        <f>Table2[[#This Row],[Material Received By]]</f>
        <v>Zoaib Shaikh</v>
      </c>
      <c r="O21" s="134" t="e">
        <f>SUMIFS('Stock Statement'!K:K,'Stock Statement'!C:C,Table4[[#This Row],[Part no./ Cat No.]])</f>
        <v>#N/A</v>
      </c>
      <c r="P21" s="134" t="e">
        <f t="shared" si="1"/>
        <v>#N/A</v>
      </c>
      <c r="Q21" s="84">
        <f>SUMIFS('Stock Statement'!J:J,'Stock Statement'!C:C,Table4[[#This Row],[Part no./ Cat No.]])</f>
        <v>-2</v>
      </c>
    </row>
    <row r="22" spans="1:17">
      <c r="A22" s="84">
        <v>21</v>
      </c>
      <c r="B22" s="108" t="str">
        <f>Table2[[#This Row],[Description of Material]]</f>
        <v>SST Blood collection tubes</v>
      </c>
      <c r="C22" s="84">
        <f>IFERROR(VLOOKUP(D22,'Product Master'!B:G,6,),"-")</f>
        <v>0</v>
      </c>
      <c r="D22" s="84">
        <f>Table2[[#This Row],[Part no./ Cat No.]]</f>
        <v>367954</v>
      </c>
      <c r="E22" s="84">
        <f>IF(ISBLANK(Table2[[#This Row],[Lot No]]),"-",Table2[[#This Row],[Lot No]])</f>
        <v>7254912</v>
      </c>
      <c r="F22" s="133">
        <f>IF(ISBLANK(Table2[[#This Row],[Date of Issue]]),"",Table2[[#This Row],[Date of Issue]])</f>
        <v>43193</v>
      </c>
      <c r="G22" s="84" t="str">
        <f>Table2[[#This Row],[Unit]]</f>
        <v>Pack</v>
      </c>
      <c r="H22" s="84" t="str">
        <f>Table2[[#This Row],[Pack Size]]</f>
        <v>100 Tubes</v>
      </c>
      <c r="I22" s="84">
        <f>Table2[[#This Row],[Quantity]]</f>
        <v>1</v>
      </c>
      <c r="J22" s="133">
        <f>Table2[[#This Row],[Expiry Date]]</f>
        <v>43497</v>
      </c>
      <c r="K22" s="84" t="str">
        <f>Table2[[#This Row],[Department]]</f>
        <v>ANL</v>
      </c>
      <c r="L22" s="84" t="str">
        <f>IF(ISBLANK(Table2[[#This Row],[Remark]]),"",Table2[[#This Row],[Remark]])</f>
        <v>NGS(LEG030)</v>
      </c>
      <c r="M22" s="84" t="str">
        <f>Table2[[#This Row],[Material Issued By]]</f>
        <v>Karan Pardeshi</v>
      </c>
      <c r="N22" s="84" t="str">
        <f>Table2[[#This Row],[Material Received By]]</f>
        <v>Sumant Pathak</v>
      </c>
      <c r="O22" s="134">
        <f>SUMIFS('Stock Statement'!K:K,'Stock Statement'!C:C,Table4[[#This Row],[Part no./ Cat No.]])</f>
        <v>25.799999999999997</v>
      </c>
      <c r="P22" s="134">
        <f t="shared" si="1"/>
        <v>25.799999999999997</v>
      </c>
      <c r="Q22" s="84">
        <f>SUMIFS('Stock Statement'!J:J,'Stock Statement'!C:C,Table4[[#This Row],[Part no./ Cat No.]])</f>
        <v>-44.5</v>
      </c>
    </row>
    <row r="23" spans="1:17">
      <c r="A23" s="84">
        <v>22</v>
      </c>
      <c r="B23" s="108" t="str">
        <f>Table2[[#This Row],[Description of Material]]</f>
        <v>Polyester white lables 50*25 mm</v>
      </c>
      <c r="C23" s="84">
        <f>IFERROR(VLOOKUP(D23,'Product Master'!B:G,6,),"-")</f>
        <v>0</v>
      </c>
      <c r="D23" s="84" t="str">
        <f>Table2[[#This Row],[Part no./ Cat No.]]</f>
        <v>Polyester white lables 50*25 mm</v>
      </c>
      <c r="E23" s="84" t="str">
        <f>IF(ISBLANK(Table2[[#This Row],[Lot No]]),"-",Table2[[#This Row],[Lot No]])</f>
        <v>-</v>
      </c>
      <c r="F23" s="133">
        <f>IF(ISBLANK(Table2[[#This Row],[Date of Issue]]),"",Table2[[#This Row],[Date of Issue]])</f>
        <v>43193</v>
      </c>
      <c r="G23" s="84" t="str">
        <f>Table2[[#This Row],[Unit]]</f>
        <v>-</v>
      </c>
      <c r="H23" s="84">
        <f>Table2[[#This Row],[Pack Size]]</f>
        <v>0</v>
      </c>
      <c r="I23" s="84">
        <f>Table2[[#This Row],[Quantity]]</f>
        <v>4000</v>
      </c>
      <c r="J23" s="133" t="str">
        <f>Table2[[#This Row],[Expiry Date]]</f>
        <v>NA</v>
      </c>
      <c r="K23" s="84" t="str">
        <f>Table2[[#This Row],[Department]]</f>
        <v>ANL</v>
      </c>
      <c r="L23" s="84" t="str">
        <f>IF(ISBLANK(Table2[[#This Row],[Remark]]),"",Table2[[#This Row],[Remark]])</f>
        <v>NGS (SIS020)</v>
      </c>
      <c r="M23" s="84" t="str">
        <f>Table2[[#This Row],[Material Issued By]]</f>
        <v>Karan Pardeshi</v>
      </c>
      <c r="N23" s="84" t="str">
        <f>Table2[[#This Row],[Material Received By]]</f>
        <v>Sumant Pathak</v>
      </c>
      <c r="O23" s="134" t="e">
        <f>SUMIFS('Stock Statement'!K:K,'Stock Statement'!C:C,Table4[[#This Row],[Part no./ Cat No.]])</f>
        <v>#N/A</v>
      </c>
      <c r="P23" s="134" t="e">
        <f t="shared" si="1"/>
        <v>#N/A</v>
      </c>
      <c r="Q23" s="84">
        <f>SUMIFS('Stock Statement'!J:J,'Stock Statement'!C:C,Table4[[#This Row],[Part no./ Cat No.]])</f>
        <v>0</v>
      </c>
    </row>
    <row r="24" spans="1:17">
      <c r="A24" s="84">
        <v>23</v>
      </c>
      <c r="B24" s="108" t="str">
        <f>Table2[[#This Row],[Description of Material]]</f>
        <v>EDTA tube 6 ml</v>
      </c>
      <c r="C24" s="84">
        <f>IFERROR(VLOOKUP(D24,'Product Master'!B:G,6,),"-")</f>
        <v>0</v>
      </c>
      <c r="D24" s="84">
        <f>Table2[[#This Row],[Part no./ Cat No.]]</f>
        <v>367863</v>
      </c>
      <c r="E24" s="84">
        <f>IF(ISBLANK(Table2[[#This Row],[Lot No]]),"-",Table2[[#This Row],[Lot No]])</f>
        <v>7180985</v>
      </c>
      <c r="F24" s="133">
        <f>IF(ISBLANK(Table2[[#This Row],[Date of Issue]]),"",Table2[[#This Row],[Date of Issue]])</f>
        <v>43193</v>
      </c>
      <c r="G24" s="84" t="str">
        <f>Table2[[#This Row],[Unit]]</f>
        <v>Pack</v>
      </c>
      <c r="H24" s="84" t="str">
        <f>Table2[[#This Row],[Pack Size]]</f>
        <v>100 Tubes</v>
      </c>
      <c r="I24" s="84">
        <f>Table2[[#This Row],[Quantity]]</f>
        <v>5</v>
      </c>
      <c r="J24" s="133" t="str">
        <f>Table2[[#This Row],[Expiry Date]]</f>
        <v>-</v>
      </c>
      <c r="K24" s="84" t="str">
        <f>Table2[[#This Row],[Department]]</f>
        <v>ANL</v>
      </c>
      <c r="L24" s="84" t="str">
        <f>IF(ISBLANK(Table2[[#This Row],[Remark]]),"",Table2[[#This Row],[Remark]])</f>
        <v>NGS (SIS020)</v>
      </c>
      <c r="M24" s="84" t="str">
        <f>Table2[[#This Row],[Material Issued By]]</f>
        <v>Karan Pardeshi</v>
      </c>
      <c r="N24" s="84" t="str">
        <f>Table2[[#This Row],[Material Received By]]</f>
        <v>Sumant Pathak</v>
      </c>
      <c r="O24" s="134">
        <f>SUMIFS('Stock Statement'!K:K,'Stock Statement'!C:C,Table4[[#This Row],[Part no./ Cat No.]])</f>
        <v>7700</v>
      </c>
      <c r="P24" s="134">
        <f t="shared" si="1"/>
        <v>38500</v>
      </c>
      <c r="Q24" s="84">
        <f>SUMIFS('Stock Statement'!J:J,'Stock Statement'!C:C,Table4[[#This Row],[Part no./ Cat No.]])</f>
        <v>5</v>
      </c>
    </row>
    <row r="25" spans="1:17">
      <c r="A25" s="84">
        <v>24</v>
      </c>
      <c r="B25" s="108" t="str">
        <f>Table2[[#This Row],[Description of Material]]</f>
        <v>EDTA tube 5 ml</v>
      </c>
      <c r="C25" s="84">
        <f>IFERROR(VLOOKUP(D25,'Product Master'!B:G,6,),"-")</f>
        <v>0</v>
      </c>
      <c r="D25" s="84">
        <f>Table2[[#This Row],[Part no./ Cat No.]]</f>
        <v>367861</v>
      </c>
      <c r="E25" s="84">
        <f>IF(ISBLANK(Table2[[#This Row],[Lot No]]),"-",Table2[[#This Row],[Lot No]])</f>
        <v>7034521</v>
      </c>
      <c r="F25" s="133">
        <f>IF(ISBLANK(Table2[[#This Row],[Date of Issue]]),"",Table2[[#This Row],[Date of Issue]])</f>
        <v>43193</v>
      </c>
      <c r="G25" s="84" t="str">
        <f>Table2[[#This Row],[Unit]]</f>
        <v>Pack</v>
      </c>
      <c r="H25" s="84" t="str">
        <f>Table2[[#This Row],[Pack Size]]</f>
        <v>100 Tubes</v>
      </c>
      <c r="I25" s="84">
        <f>Table2[[#This Row],[Quantity]]</f>
        <v>2</v>
      </c>
      <c r="J25" s="133" t="str">
        <f>Table2[[#This Row],[Expiry Date]]</f>
        <v>-</v>
      </c>
      <c r="K25" s="84" t="str">
        <f>Table2[[#This Row],[Department]]</f>
        <v>ANL</v>
      </c>
      <c r="L25" s="84" t="str">
        <f>IF(ISBLANK(Table2[[#This Row],[Remark]]),"",Table2[[#This Row],[Remark]])</f>
        <v>DIA</v>
      </c>
      <c r="M25" s="84" t="str">
        <f>Table2[[#This Row],[Material Issued By]]</f>
        <v>Karan Pardeshi</v>
      </c>
      <c r="N25" s="84" t="str">
        <f>Table2[[#This Row],[Material Received By]]</f>
        <v>Sumant Pathak</v>
      </c>
      <c r="O25" s="134">
        <f>SUMIFS('Stock Statement'!K:K,'Stock Statement'!C:C,Table4[[#This Row],[Part no./ Cat No.]])</f>
        <v>1500</v>
      </c>
      <c r="P25" s="134">
        <f t="shared" si="1"/>
        <v>3000</v>
      </c>
      <c r="Q25" s="84">
        <f>SUMIFS('Stock Statement'!J:J,'Stock Statement'!C:C,Table4[[#This Row],[Part no./ Cat No.]])</f>
        <v>0.5</v>
      </c>
    </row>
    <row r="26" spans="1:17">
      <c r="A26" s="84">
        <v>25</v>
      </c>
      <c r="B26" s="108" t="str">
        <f>Table2[[#This Row],[Description of Material]]</f>
        <v>Polyester white lables 50*25 mm</v>
      </c>
      <c r="C26" s="84">
        <f>IFERROR(VLOOKUP(D26,'Product Master'!B:G,6,),"-")</f>
        <v>0</v>
      </c>
      <c r="D26" s="84" t="str">
        <f>Table2[[#This Row],[Part no./ Cat No.]]</f>
        <v>Polyester white lables 50*25 mm</v>
      </c>
      <c r="E26" s="84" t="str">
        <f>IF(ISBLANK(Table2[[#This Row],[Lot No]]),"-",Table2[[#This Row],[Lot No]])</f>
        <v>P830184</v>
      </c>
      <c r="F26" s="133">
        <f>IF(ISBLANK(Table2[[#This Row],[Date of Issue]]),"",Table2[[#This Row],[Date of Issue]])</f>
        <v>43193</v>
      </c>
      <c r="G26" s="84" t="str">
        <f>Table2[[#This Row],[Unit]]</f>
        <v>-</v>
      </c>
      <c r="H26" s="84">
        <f>Table2[[#This Row],[Pack Size]]</f>
        <v>0</v>
      </c>
      <c r="I26" s="84">
        <f>Table2[[#This Row],[Quantity]]</f>
        <v>5</v>
      </c>
      <c r="J26" s="133" t="str">
        <f>Table2[[#This Row],[Expiry Date]]</f>
        <v>NA</v>
      </c>
      <c r="K26" s="84" t="str">
        <f>Table2[[#This Row],[Department]]</f>
        <v>ATC/CTC</v>
      </c>
      <c r="L26" s="84" t="str">
        <f>IF(ISBLANK(Table2[[#This Row],[Remark]]),"",Table2[[#This Row],[Remark]])</f>
        <v>DIA(IRE004)</v>
      </c>
      <c r="M26" s="84" t="str">
        <f>Table2[[#This Row],[Material Issued By]]</f>
        <v>Karan Pardeshi</v>
      </c>
      <c r="N26" s="84" t="str">
        <f>Table2[[#This Row],[Material Received By]]</f>
        <v>Amol K</v>
      </c>
      <c r="O26" s="134" t="e">
        <f>SUMIFS('Stock Statement'!K:K,'Stock Statement'!C:C,Table4[[#This Row],[Part no./ Cat No.]])</f>
        <v>#N/A</v>
      </c>
      <c r="P26" s="134" t="e">
        <f t="shared" si="1"/>
        <v>#N/A</v>
      </c>
      <c r="Q26" s="84">
        <f>SUMIFS('Stock Statement'!J:J,'Stock Statement'!C:C,Table4[[#This Row],[Part no./ Cat No.]])</f>
        <v>0</v>
      </c>
    </row>
    <row r="27" spans="1:17">
      <c r="A27" s="84">
        <v>26</v>
      </c>
      <c r="B27" s="108" t="str">
        <f>Table2[[#This Row],[Description of Material]]</f>
        <v>Polyester white lables 50*25 mm</v>
      </c>
      <c r="C27" s="84">
        <f>IFERROR(VLOOKUP(D27,'Product Master'!B:G,6,),"-")</f>
        <v>0</v>
      </c>
      <c r="D27" s="84" t="str">
        <f>Table2[[#This Row],[Part no./ Cat No.]]</f>
        <v>Polyester white lables 50*25 mm</v>
      </c>
      <c r="E27" s="84" t="str">
        <f>IF(ISBLANK(Table2[[#This Row],[Lot No]]),"-",Table2[[#This Row],[Lot No]])</f>
        <v>-</v>
      </c>
      <c r="F27" s="133">
        <f>IF(ISBLANK(Table2[[#This Row],[Date of Issue]]),"",Table2[[#This Row],[Date of Issue]])</f>
        <v>43193</v>
      </c>
      <c r="G27" s="84" t="str">
        <f>Table2[[#This Row],[Unit]]</f>
        <v>-</v>
      </c>
      <c r="H27" s="84">
        <f>Table2[[#This Row],[Pack Size]]</f>
        <v>0</v>
      </c>
      <c r="I27" s="84">
        <f>Table2[[#This Row],[Quantity]]</f>
        <v>10000</v>
      </c>
      <c r="J27" s="133" t="str">
        <f>Table2[[#This Row],[Expiry Date]]</f>
        <v>NA</v>
      </c>
      <c r="K27" s="84" t="str">
        <f>Table2[[#This Row],[Department]]</f>
        <v>DIA</v>
      </c>
      <c r="L27" s="84" t="str">
        <f>IF(ISBLANK(Table2[[#This Row],[Remark]]),"",Table2[[#This Row],[Remark]])</f>
        <v>DIA(Expiry-3/1/2019)</v>
      </c>
      <c r="M27" s="84" t="str">
        <f>Table2[[#This Row],[Material Issued By]]</f>
        <v>Karan Pardeshi</v>
      </c>
      <c r="N27" s="84" t="str">
        <f>Table2[[#This Row],[Material Received By]]</f>
        <v>Shailesh Sawant</v>
      </c>
      <c r="O27" s="134" t="e">
        <f>SUMIFS('Stock Statement'!K:K,'Stock Statement'!C:C,Table4[[#This Row],[Part no./ Cat No.]])</f>
        <v>#N/A</v>
      </c>
      <c r="P27" s="134" t="e">
        <f t="shared" si="1"/>
        <v>#N/A</v>
      </c>
      <c r="Q27" s="84">
        <f>SUMIFS('Stock Statement'!J:J,'Stock Statement'!C:C,Table4[[#This Row],[Part no./ Cat No.]])</f>
        <v>0</v>
      </c>
    </row>
    <row r="28" spans="1:17">
      <c r="A28" s="84">
        <v>27</v>
      </c>
      <c r="B28" s="108" t="str">
        <f>Table2[[#This Row],[Description of Material]]</f>
        <v>Dulbecco's Modified eagle medium</v>
      </c>
      <c r="C28" s="84">
        <f>IFERROR(VLOOKUP(D28,'Product Master'!B:G,6,),"-")</f>
        <v>0</v>
      </c>
      <c r="D28" s="84" t="str">
        <f>Table2[[#This Row],[Part no./ Cat No.]]</f>
        <v>AL219A</v>
      </c>
      <c r="E28" s="84" t="str">
        <f>IF(ISBLANK(Table2[[#This Row],[Lot No]]),"-",Table2[[#This Row],[Lot No]])</f>
        <v>/0000324936</v>
      </c>
      <c r="F28" s="133">
        <f>IF(ISBLANK(Table2[[#This Row],[Date of Issue]]),"",Table2[[#This Row],[Date of Issue]])</f>
        <v>43194</v>
      </c>
      <c r="G28" s="84" t="str">
        <f>Table2[[#This Row],[Unit]]</f>
        <v>Pack</v>
      </c>
      <c r="H28" s="84" t="str">
        <f>Table2[[#This Row],[Pack Size]]</f>
        <v>100 ml*5</v>
      </c>
      <c r="I28" s="84">
        <f>Table2[[#This Row],[Quantity]]</f>
        <v>4</v>
      </c>
      <c r="J28" s="133" t="str">
        <f>Table2[[#This Row],[Expiry Date]]</f>
        <v>-</v>
      </c>
      <c r="K28" s="84" t="str">
        <f>Table2[[#This Row],[Department]]</f>
        <v>CTC</v>
      </c>
      <c r="L28" s="84" t="str">
        <f>IF(ISBLANK(Table2[[#This Row],[Remark]]),"",Table2[[#This Row],[Remark]])</f>
        <v>Sample container jar 100 ml</v>
      </c>
      <c r="M28" s="84" t="str">
        <f>Table2[[#This Row],[Material Issued By]]</f>
        <v>Karan Pardeshi</v>
      </c>
      <c r="N28" s="84" t="str">
        <f>Table2[[#This Row],[Material Received By]]</f>
        <v>Akshay A</v>
      </c>
      <c r="O28" s="134">
        <f>SUMIFS('Stock Statement'!K:K,'Stock Statement'!C:C,Table4[[#This Row],[Part no./ Cat No.]])</f>
        <v>9832</v>
      </c>
      <c r="P28" s="134">
        <f t="shared" si="1"/>
        <v>39328</v>
      </c>
      <c r="Q28" s="84">
        <f>SUMIFS('Stock Statement'!J:J,'Stock Statement'!C:C,Table4[[#This Row],[Part no./ Cat No.]])</f>
        <v>-0.44444444444444464</v>
      </c>
    </row>
    <row r="29" spans="1:17">
      <c r="A29" s="84">
        <v>28</v>
      </c>
      <c r="B29" s="108" t="str">
        <f>Table2[[#This Row],[Description of Material]]</f>
        <v>Fetal Bovine serum</v>
      </c>
      <c r="C29" s="84">
        <f>IFERROR(VLOOKUP(D29,'Product Master'!B:G,6,),"-")</f>
        <v>0</v>
      </c>
      <c r="D29" s="84" t="str">
        <f>Table2[[#This Row],[Part no./ Cat No.]]</f>
        <v>RM1112</v>
      </c>
      <c r="E29" s="84" t="str">
        <f>IF(ISBLANK(Table2[[#This Row],[Lot No]]),"-",Table2[[#This Row],[Lot No]])</f>
        <v>/0000319768</v>
      </c>
      <c r="F29" s="133">
        <f>IF(ISBLANK(Table2[[#This Row],[Date of Issue]]),"",Table2[[#This Row],[Date of Issue]])</f>
        <v>43194</v>
      </c>
      <c r="G29" s="84" t="str">
        <f>Table2[[#This Row],[Unit]]</f>
        <v>Bottle</v>
      </c>
      <c r="H29" s="84" t="str">
        <f>Table2[[#This Row],[Pack Size]]</f>
        <v>100 ml</v>
      </c>
      <c r="I29" s="84">
        <f>Table2[[#This Row],[Quantity]]</f>
        <v>4</v>
      </c>
      <c r="J29" s="133">
        <f>Table2[[#This Row],[Expiry Date]]</f>
        <v>44440</v>
      </c>
      <c r="K29" s="84" t="str">
        <f>Table2[[#This Row],[Department]]</f>
        <v>CTC</v>
      </c>
      <c r="L29" s="84" t="str">
        <f>IF(ISBLANK(Table2[[#This Row],[Remark]]),"",Table2[[#This Row],[Remark]])</f>
        <v>Sample container jar 100 ml</v>
      </c>
      <c r="M29" s="84" t="str">
        <f>Table2[[#This Row],[Material Issued By]]</f>
        <v>Karan Pardeshi</v>
      </c>
      <c r="N29" s="84" t="str">
        <f>Table2[[#This Row],[Material Received By]]</f>
        <v>Akshay A</v>
      </c>
      <c r="O29" s="134">
        <f>SUMIFS('Stock Statement'!K:K,'Stock Statement'!C:C,Table4[[#This Row],[Part no./ Cat No.]])</f>
        <v>5585</v>
      </c>
      <c r="P29" s="134">
        <f t="shared" si="1"/>
        <v>22340</v>
      </c>
      <c r="Q29" s="84">
        <f>SUMIFS('Stock Statement'!J:J,'Stock Statement'!C:C,Table4[[#This Row],[Part no./ Cat No.]])</f>
        <v>12</v>
      </c>
    </row>
    <row r="30" spans="1:17">
      <c r="A30" s="84">
        <v>29</v>
      </c>
      <c r="B30" s="108" t="str">
        <f>Table2[[#This Row],[Description of Material]]</f>
        <v>Trypsin EDTA Solution 1x</v>
      </c>
      <c r="C30" s="84">
        <f>IFERROR(VLOOKUP(D30,'Product Master'!B:G,6,),"-")</f>
        <v>0</v>
      </c>
      <c r="D30" s="84" t="str">
        <f>Table2[[#This Row],[Part no./ Cat No.]]</f>
        <v>TCL007</v>
      </c>
      <c r="E30" s="84" t="str">
        <f>IF(ISBLANK(Table2[[#This Row],[Lot No]]),"-",Table2[[#This Row],[Lot No]])</f>
        <v>/0000306557</v>
      </c>
      <c r="F30" s="133">
        <f>IF(ISBLANK(Table2[[#This Row],[Date of Issue]]),"",Table2[[#This Row],[Date of Issue]])</f>
        <v>43194</v>
      </c>
      <c r="G30" s="84" t="str">
        <f>Table2[[#This Row],[Unit]]</f>
        <v>Pack</v>
      </c>
      <c r="H30" s="84" t="str">
        <f>Table2[[#This Row],[Pack Size]]</f>
        <v>100 ml*10</v>
      </c>
      <c r="I30" s="84">
        <f>Table2[[#This Row],[Quantity]]</f>
        <v>1</v>
      </c>
      <c r="J30" s="133" t="str">
        <f>Table2[[#This Row],[Expiry Date]]</f>
        <v>-</v>
      </c>
      <c r="K30" s="84" t="str">
        <f>Table2[[#This Row],[Department]]</f>
        <v>CTC</v>
      </c>
      <c r="L30" s="84" t="str">
        <f>IF(ISBLANK(Table2[[#This Row],[Remark]]),"",Table2[[#This Row],[Remark]])</f>
        <v>NGS (SIT016)</v>
      </c>
      <c r="M30" s="84" t="str">
        <f>Table2[[#This Row],[Material Issued By]]</f>
        <v>Karan Pardeshi</v>
      </c>
      <c r="N30" s="84" t="str">
        <f>Table2[[#This Row],[Material Received By]]</f>
        <v>Akshay A</v>
      </c>
      <c r="O30" s="134">
        <f>SUMIFS('Stock Statement'!K:K,'Stock Statement'!C:C,Table4[[#This Row],[Part no./ Cat No.]])</f>
        <v>4161</v>
      </c>
      <c r="P30" s="134">
        <f t="shared" si="1"/>
        <v>4161</v>
      </c>
      <c r="Q30" s="84">
        <f>SUMIFS('Stock Statement'!J:J,'Stock Statement'!C:C,Table4[[#This Row],[Part no./ Cat No.]])</f>
        <v>1</v>
      </c>
    </row>
    <row r="31" spans="1:17">
      <c r="A31" s="84">
        <v>30</v>
      </c>
      <c r="B31" s="108" t="str">
        <f>Table2[[#This Row],[Description of Material]]</f>
        <v>Culture tube 16*125 mm</v>
      </c>
      <c r="C31" s="84">
        <f>IFERROR(VLOOKUP(D31,'Product Master'!B:G,6,),"-")</f>
        <v>0</v>
      </c>
      <c r="D31" s="84">
        <f>Table2[[#This Row],[Part no./ Cat No.]]</f>
        <v>430157</v>
      </c>
      <c r="E31" s="84">
        <f>IF(ISBLANK(Table2[[#This Row],[Lot No]]),"-",Table2[[#This Row],[Lot No]])</f>
        <v>24913005</v>
      </c>
      <c r="F31" s="133">
        <f>IF(ISBLANK(Table2[[#This Row],[Date of Issue]]),"",Table2[[#This Row],[Date of Issue]])</f>
        <v>43194</v>
      </c>
      <c r="G31" s="84" t="str">
        <f>Table2[[#This Row],[Unit]]</f>
        <v>-</v>
      </c>
      <c r="H31" s="84">
        <f>Table2[[#This Row],[Pack Size]]</f>
        <v>0</v>
      </c>
      <c r="I31" s="84">
        <f>Table2[[#This Row],[Quantity]]</f>
        <v>1</v>
      </c>
      <c r="J31" s="133" t="str">
        <f>Table2[[#This Row],[Expiry Date]]</f>
        <v>-</v>
      </c>
      <c r="K31" s="84" t="str">
        <f>Table2[[#This Row],[Department]]</f>
        <v>CTC</v>
      </c>
      <c r="L31" s="84" t="str">
        <f>IF(ISBLANK(Table2[[#This Row],[Remark]]),"",Table2[[#This Row],[Remark]])</f>
        <v>NGS (SIT016)</v>
      </c>
      <c r="M31" s="84" t="str">
        <f>Table2[[#This Row],[Material Issued By]]</f>
        <v>Karan Pardeshi</v>
      </c>
      <c r="N31" s="84" t="str">
        <f>Table2[[#This Row],[Material Received By]]</f>
        <v>Akshay A</v>
      </c>
      <c r="O31" s="134" t="e">
        <f>SUMIFS('Stock Statement'!K:K,'Stock Statement'!C:C,Table4[[#This Row],[Part no./ Cat No.]])</f>
        <v>#N/A</v>
      </c>
      <c r="P31" s="134" t="e">
        <f t="shared" si="1"/>
        <v>#N/A</v>
      </c>
      <c r="Q31" s="84">
        <f>SUMIFS('Stock Statement'!J:J,'Stock Statement'!C:C,Table4[[#This Row],[Part no./ Cat No.]])</f>
        <v>-1</v>
      </c>
    </row>
    <row r="32" spans="1:17">
      <c r="A32" s="84">
        <v>31</v>
      </c>
      <c r="B32" s="108" t="str">
        <f>Table2[[#This Row],[Description of Material]]</f>
        <v xml:space="preserve">Choroform </v>
      </c>
      <c r="C32" s="84">
        <f>IFERROR(VLOOKUP(D32,'Product Master'!B:G,6,),"-")</f>
        <v>0</v>
      </c>
      <c r="D32" s="84" t="str">
        <f>Table2[[#This Row],[Part no./ Cat No.]]</f>
        <v>1.07024.2521</v>
      </c>
      <c r="E32" s="84" t="str">
        <f>IF(ISBLANK(Table2[[#This Row],[Lot No]]),"-",Table2[[#This Row],[Lot No]])</f>
        <v>-</v>
      </c>
      <c r="F32" s="133">
        <f>IF(ISBLANK(Table2[[#This Row],[Date of Issue]]),"",Table2[[#This Row],[Date of Issue]])</f>
        <v>43194</v>
      </c>
      <c r="G32" s="84" t="str">
        <f>Table2[[#This Row],[Unit]]</f>
        <v>-</v>
      </c>
      <c r="H32" s="84">
        <f>Table2[[#This Row],[Pack Size]]</f>
        <v>0</v>
      </c>
      <c r="I32" s="84">
        <f>Table2[[#This Row],[Quantity]]</f>
        <v>1</v>
      </c>
      <c r="J32" s="133" t="str">
        <f>Table2[[#This Row],[Expiry Date]]</f>
        <v>NA</v>
      </c>
      <c r="K32" s="84" t="str">
        <f>Table2[[#This Row],[Department]]</f>
        <v>DIA</v>
      </c>
      <c r="L32" s="84" t="str">
        <f>IF(ISBLANK(Table2[[#This Row],[Remark]]),"",Table2[[#This Row],[Remark]])</f>
        <v>NGS (SIT016)</v>
      </c>
      <c r="M32" s="84" t="str">
        <f>Table2[[#This Row],[Material Issued By]]</f>
        <v>Karan Pardeshi</v>
      </c>
      <c r="N32" s="84" t="str">
        <f>Table2[[#This Row],[Material Received By]]</f>
        <v>Swapnil Puranik</v>
      </c>
      <c r="O32" s="134" t="e">
        <f>SUMIFS('Stock Statement'!K:K,'Stock Statement'!C:C,Table4[[#This Row],[Part no./ Cat No.]])</f>
        <v>#N/A</v>
      </c>
      <c r="P32" s="134" t="e">
        <f t="shared" si="1"/>
        <v>#N/A</v>
      </c>
      <c r="Q32" s="84">
        <f>SUMIFS('Stock Statement'!J:J,'Stock Statement'!C:C,Table4[[#This Row],[Part no./ Cat No.]])</f>
        <v>-1</v>
      </c>
    </row>
    <row r="33" spans="1:17">
      <c r="A33" s="84">
        <v>32</v>
      </c>
      <c r="B33" s="108" t="str">
        <f>Table2[[#This Row],[Description of Material]]</f>
        <v xml:space="preserve">Automated droplet generation oil for probes </v>
      </c>
      <c r="C33" s="84">
        <f>IFERROR(VLOOKUP(D33,'Product Master'!B:G,6,),"-")</f>
        <v>0</v>
      </c>
      <c r="D33" s="84" t="str">
        <f>Table2[[#This Row],[Part no./ Cat No.]]</f>
        <v>186-4110</v>
      </c>
      <c r="E33" s="84">
        <f>IF(ISBLANK(Table2[[#This Row],[Lot No]]),"-",Table2[[#This Row],[Lot No]])</f>
        <v>64109502</v>
      </c>
      <c r="F33" s="133">
        <f>IF(ISBLANK(Table2[[#This Row],[Date of Issue]]),"",Table2[[#This Row],[Date of Issue]])</f>
        <v>43194</v>
      </c>
      <c r="G33" s="84" t="str">
        <f>Table2[[#This Row],[Unit]]</f>
        <v>-</v>
      </c>
      <c r="H33" s="84">
        <f>Table2[[#This Row],[Pack Size]]</f>
        <v>0</v>
      </c>
      <c r="I33" s="84">
        <f>Table2[[#This Row],[Quantity]]</f>
        <v>1</v>
      </c>
      <c r="J33" s="133" t="str">
        <f>Table2[[#This Row],[Expiry Date]]</f>
        <v>-</v>
      </c>
      <c r="K33" s="84" t="str">
        <f>Table2[[#This Row],[Department]]</f>
        <v>DIA</v>
      </c>
      <c r="L33" s="84" t="str">
        <f>IF(ISBLANK(Table2[[#This Row],[Remark]]),"",Table2[[#This Row],[Remark]])</f>
        <v>NGS (SIT016)</v>
      </c>
      <c r="M33" s="84" t="str">
        <f>Table2[[#This Row],[Material Issued By]]</f>
        <v>Karan Pardeshi</v>
      </c>
      <c r="N33" s="84" t="str">
        <f>Table2[[#This Row],[Material Received By]]</f>
        <v>Swapnil Puranik</v>
      </c>
      <c r="O33" s="134" t="e">
        <f>SUMIFS('Stock Statement'!K:K,'Stock Statement'!C:C,Table4[[#This Row],[Part no./ Cat No.]])</f>
        <v>#N/A</v>
      </c>
      <c r="P33" s="134" t="e">
        <f t="shared" si="1"/>
        <v>#N/A</v>
      </c>
      <c r="Q33" s="84">
        <f>SUMIFS('Stock Statement'!J:J,'Stock Statement'!C:C,Table4[[#This Row],[Part no./ Cat No.]])</f>
        <v>-1</v>
      </c>
    </row>
    <row r="34" spans="1:17">
      <c r="A34" s="84">
        <v>33</v>
      </c>
      <c r="B34" s="108" t="str">
        <f>Table2[[#This Row],[Description of Material]]</f>
        <v>Syn Gene Minimum portal (ID-17AAG7QC)</v>
      </c>
      <c r="C34" s="84">
        <f>IFERROR(VLOOKUP(D34,'Product Master'!B:G,6,),"-")</f>
        <v>0</v>
      </c>
      <c r="D34" s="84" t="str">
        <f>Table2[[#This Row],[Part no./ Cat No.]]</f>
        <v>81700DE-Taqplasmid _VF</v>
      </c>
      <c r="E34" s="84">
        <f>IF(ISBLANK(Table2[[#This Row],[Lot No]]),"-",Table2[[#This Row],[Lot No]])</f>
        <v>2065003</v>
      </c>
      <c r="F34" s="133">
        <f>IF(ISBLANK(Table2[[#This Row],[Date of Issue]]),"",Table2[[#This Row],[Date of Issue]])</f>
        <v>43194</v>
      </c>
      <c r="G34" s="84" t="str">
        <f>Table2[[#This Row],[Unit]]</f>
        <v>-</v>
      </c>
      <c r="H34" s="84">
        <f>Table2[[#This Row],[Pack Size]]</f>
        <v>0</v>
      </c>
      <c r="I34" s="84">
        <f>Table2[[#This Row],[Quantity]]</f>
        <v>1</v>
      </c>
      <c r="J34" s="133" t="str">
        <f>Table2[[#This Row],[Expiry Date]]</f>
        <v>-</v>
      </c>
      <c r="K34" s="84" t="str">
        <f>Table2[[#This Row],[Department]]</f>
        <v>DIA</v>
      </c>
      <c r="L34" s="84" t="str">
        <f>IF(ISBLANK(Table2[[#This Row],[Remark]]),"",Table2[[#This Row],[Remark]])</f>
        <v>NGS (SIS016)</v>
      </c>
      <c r="M34" s="84" t="str">
        <f>Table2[[#This Row],[Material Issued By]]</f>
        <v>Karan Pardeshi</v>
      </c>
      <c r="N34" s="84" t="str">
        <f>Table2[[#This Row],[Material Received By]]</f>
        <v>Swapnil Puranik</v>
      </c>
      <c r="O34" s="134" t="e">
        <f>SUMIFS('Stock Statement'!K:K,'Stock Statement'!C:C,Table4[[#This Row],[Part no./ Cat No.]])</f>
        <v>#N/A</v>
      </c>
      <c r="P34" s="134" t="e">
        <f t="shared" si="1"/>
        <v>#N/A</v>
      </c>
      <c r="Q34" s="84">
        <f>SUMIFS('Stock Statement'!J:J,'Stock Statement'!C:C,Table4[[#This Row],[Part no./ Cat No.]])</f>
        <v>-1</v>
      </c>
    </row>
    <row r="35" spans="1:17">
      <c r="A35" s="84">
        <v>34</v>
      </c>
      <c r="B35" s="108" t="str">
        <f>Table2[[#This Row],[Description of Material]]</f>
        <v>ExoRNeasy Serum/Plasma Midi kit Qiagen</v>
      </c>
      <c r="C35" s="84">
        <f>IFERROR(VLOOKUP(D35,'Product Master'!B:G,6,),"-")</f>
        <v>0</v>
      </c>
      <c r="D35" s="84">
        <f>Table2[[#This Row],[Part no./ Cat No.]]</f>
        <v>77044</v>
      </c>
      <c r="E35" s="84">
        <f>IF(ISBLANK(Table2[[#This Row],[Lot No]]),"-",Table2[[#This Row],[Lot No]])</f>
        <v>160010441</v>
      </c>
      <c r="F35" s="133">
        <f>IF(ISBLANK(Table2[[#This Row],[Date of Issue]]),"",Table2[[#This Row],[Date of Issue]])</f>
        <v>43194</v>
      </c>
      <c r="G35" s="84" t="str">
        <f>Table2[[#This Row],[Unit]]</f>
        <v>Kit</v>
      </c>
      <c r="H35" s="84" t="str">
        <f>Table2[[#This Row],[Pack Size]]</f>
        <v>50 Rxns</v>
      </c>
      <c r="I35" s="84">
        <f>Table2[[#This Row],[Quantity]]</f>
        <v>1</v>
      </c>
      <c r="J35" s="133">
        <f>Table2[[#This Row],[Expiry Date]]</f>
        <v>43649</v>
      </c>
      <c r="K35" s="84" t="str">
        <f>Table2[[#This Row],[Department]]</f>
        <v xml:space="preserve">NGS </v>
      </c>
      <c r="L35" s="84" t="str">
        <f>IF(ISBLANK(Table2[[#This Row],[Remark]]),"",Table2[[#This Row],[Remark]])</f>
        <v>NGS (SIS016)</v>
      </c>
      <c r="M35" s="84" t="str">
        <f>Table2[[#This Row],[Material Issued By]]</f>
        <v>Karan Pardeshi</v>
      </c>
      <c r="N35" s="84" t="str">
        <f>Table2[[#This Row],[Material Received By]]</f>
        <v>Yogesh Gawali</v>
      </c>
      <c r="O35" s="134">
        <f>SUMIFS('Stock Statement'!K:K,'Stock Statement'!C:C,Table4[[#This Row],[Part no./ Cat No.]])</f>
        <v>147060</v>
      </c>
      <c r="P35" s="134">
        <f t="shared" si="1"/>
        <v>147060</v>
      </c>
      <c r="Q35" s="84">
        <f>SUMIFS('Stock Statement'!J:J,'Stock Statement'!C:C,Table4[[#This Row],[Part no./ Cat No.]])</f>
        <v>8</v>
      </c>
    </row>
    <row r="36" spans="1:17">
      <c r="A36" s="84">
        <v>35</v>
      </c>
      <c r="B36" s="108" t="str">
        <f>Table2[[#This Row],[Description of Material]]</f>
        <v>QIAzol Lysis Reagent 50 ml</v>
      </c>
      <c r="C36" s="84">
        <f>IFERROR(VLOOKUP(D36,'Product Master'!B:G,6,),"-")</f>
        <v>0</v>
      </c>
      <c r="D36" s="84" t="str">
        <f>Table2[[#This Row],[Part no./ Cat No.]]</f>
        <v>77044-S1</v>
      </c>
      <c r="E36" s="84">
        <f>IF(ISBLANK(Table2[[#This Row],[Lot No]]),"-",Table2[[#This Row],[Lot No]])</f>
        <v>557013394</v>
      </c>
      <c r="F36" s="133">
        <f>IF(ISBLANK(Table2[[#This Row],[Date of Issue]]),"",Table2[[#This Row],[Date of Issue]])</f>
        <v>43194</v>
      </c>
      <c r="G36" s="84" t="str">
        <f>Table2[[#This Row],[Unit]]</f>
        <v>-</v>
      </c>
      <c r="H36" s="84" t="str">
        <f>Table2[[#This Row],[Pack Size]]</f>
        <v>50 ml</v>
      </c>
      <c r="I36" s="84">
        <f>Table2[[#This Row],[Quantity]]</f>
        <v>1</v>
      </c>
      <c r="J36" s="133">
        <f>Table2[[#This Row],[Expiry Date]]</f>
        <v>43727</v>
      </c>
      <c r="K36" s="84" t="str">
        <f>Table2[[#This Row],[Department]]</f>
        <v>NGS</v>
      </c>
      <c r="L36" s="84" t="str">
        <f>IF(ISBLANK(Table2[[#This Row],[Remark]]),"",Table2[[#This Row],[Remark]])</f>
        <v>NGS (SIS016)</v>
      </c>
      <c r="M36" s="84" t="str">
        <f>Table2[[#This Row],[Material Issued By]]</f>
        <v>Karan Pardeshi</v>
      </c>
      <c r="N36" s="84" t="str">
        <f>Table2[[#This Row],[Material Received By]]</f>
        <v>Yogesh Gawali</v>
      </c>
      <c r="O36" s="134">
        <f>SUMIFS('Stock Statement'!K:K,'Stock Statement'!C:C,Table4[[#This Row],[Part no./ Cat No.]])</f>
        <v>0</v>
      </c>
      <c r="P36" s="134">
        <f t="shared" si="1"/>
        <v>0</v>
      </c>
      <c r="Q36" s="84">
        <f>SUMIFS('Stock Statement'!J:J,'Stock Statement'!C:C,Table4[[#This Row],[Part no./ Cat No.]])</f>
        <v>7</v>
      </c>
    </row>
    <row r="37" spans="1:17">
      <c r="A37" s="84">
        <v>36</v>
      </c>
      <c r="B37" s="108" t="str">
        <f>Table2[[#This Row],[Description of Material]]</f>
        <v>ii) ExoRneasy Serum/Plasma Midi Kit(Columns)</v>
      </c>
      <c r="C37" s="84">
        <f>IFERROR(VLOOKUP(D37,'Product Master'!B:G,6,),"-")</f>
        <v>0</v>
      </c>
      <c r="D37" s="84" t="str">
        <f>Table2[[#This Row],[Part no./ Cat No.]]</f>
        <v>77044-S2</v>
      </c>
      <c r="E37" s="84">
        <f>IF(ISBLANK(Table2[[#This Row],[Lot No]]),"-",Table2[[#This Row],[Lot No]])</f>
        <v>157048489</v>
      </c>
      <c r="F37" s="133">
        <f>IF(ISBLANK(Table2[[#This Row],[Date of Issue]]),"",Table2[[#This Row],[Date of Issue]])</f>
        <v>43194</v>
      </c>
      <c r="G37" s="84" t="str">
        <f>Table2[[#This Row],[Unit]]</f>
        <v>-</v>
      </c>
      <c r="H37" s="84" t="str">
        <f>Table2[[#This Row],[Pack Size]]</f>
        <v>50 column</v>
      </c>
      <c r="I37" s="84">
        <f>Table2[[#This Row],[Quantity]]</f>
        <v>1</v>
      </c>
      <c r="J37" s="133" t="str">
        <f>Table2[[#This Row],[Expiry Date]]</f>
        <v>NA</v>
      </c>
      <c r="K37" s="84" t="str">
        <f>Table2[[#This Row],[Department]]</f>
        <v>NGS</v>
      </c>
      <c r="L37" s="84" t="str">
        <f>IF(ISBLANK(Table2[[#This Row],[Remark]]),"",Table2[[#This Row],[Remark]])</f>
        <v/>
      </c>
      <c r="M37" s="84" t="str">
        <f>Table2[[#This Row],[Material Issued By]]</f>
        <v>Karan Pardeshi</v>
      </c>
      <c r="N37" s="84" t="str">
        <f>Table2[[#This Row],[Material Received By]]</f>
        <v>Yogesh Gawali</v>
      </c>
      <c r="O37" s="134">
        <f>SUMIFS('Stock Statement'!K:K,'Stock Statement'!C:C,Table4[[#This Row],[Part no./ Cat No.]])</f>
        <v>0</v>
      </c>
      <c r="P37" s="134">
        <f t="shared" si="1"/>
        <v>0</v>
      </c>
      <c r="Q37" s="84">
        <f>SUMIFS('Stock Statement'!J:J,'Stock Statement'!C:C,Table4[[#This Row],[Part no./ Cat No.]])</f>
        <v>7</v>
      </c>
    </row>
    <row r="38" spans="1:17">
      <c r="A38" s="84">
        <v>37</v>
      </c>
      <c r="B38" s="108" t="str">
        <f>Table2[[#This Row],[Description of Material]]</f>
        <v>iii) Miscript primer assay</v>
      </c>
      <c r="C38" s="84">
        <f>IFERROR(VLOOKUP(D38,'Product Master'!B:G,6,),"-")</f>
        <v>0</v>
      </c>
      <c r="D38" s="84" t="str">
        <f>Table2[[#This Row],[Part no./ Cat No.]]</f>
        <v>77044-S3</v>
      </c>
      <c r="E38" s="84">
        <f>IF(ISBLANK(Table2[[#This Row],[Lot No]]),"-",Table2[[#This Row],[Lot No]])</f>
        <v>232068348</v>
      </c>
      <c r="F38" s="133">
        <f>IF(ISBLANK(Table2[[#This Row],[Date of Issue]]),"",Table2[[#This Row],[Date of Issue]])</f>
        <v>43192</v>
      </c>
      <c r="G38" s="84" t="str">
        <f>Table2[[#This Row],[Unit]]</f>
        <v>NA</v>
      </c>
      <c r="H38" s="84">
        <f>Table2[[#This Row],[Pack Size]]</f>
        <v>1</v>
      </c>
      <c r="I38" s="84">
        <f>Table2[[#This Row],[Quantity]]</f>
        <v>1</v>
      </c>
      <c r="J38" s="133" t="str">
        <f>Table2[[#This Row],[Expiry Date]]</f>
        <v>NA</v>
      </c>
      <c r="K38" s="84" t="str">
        <f>Table2[[#This Row],[Department]]</f>
        <v>NGS</v>
      </c>
      <c r="L38" s="84" t="str">
        <f>IF(ISBLANK(Table2[[#This Row],[Remark]]),"",Table2[[#This Row],[Remark]])</f>
        <v/>
      </c>
      <c r="M38" s="84" t="str">
        <f>Table2[[#This Row],[Material Issued By]]</f>
        <v>Karan Pardeshi</v>
      </c>
      <c r="N38" s="84" t="str">
        <f>Table2[[#This Row],[Material Received By]]</f>
        <v>Yogesh Gawali</v>
      </c>
      <c r="O38" s="134">
        <f>SUMIFS('Stock Statement'!K:K,'Stock Statement'!C:C,Table4[[#This Row],[Part no./ Cat No.]])</f>
        <v>0</v>
      </c>
      <c r="P38" s="134">
        <f t="shared" si="1"/>
        <v>0</v>
      </c>
      <c r="Q38" s="84">
        <f>SUMIFS('Stock Statement'!J:J,'Stock Statement'!C:C,Table4[[#This Row],[Part no./ Cat No.]])</f>
        <v>7</v>
      </c>
    </row>
    <row r="39" spans="1:17">
      <c r="A39" s="84">
        <v>38</v>
      </c>
      <c r="B39" s="108" t="str">
        <f>Table2[[#This Row],[Description of Material]]</f>
        <v>MicroAmp fast 96 well reaction plate 0.1 ml</v>
      </c>
      <c r="C39" s="84">
        <f>IFERROR(VLOOKUP(D39,'Product Master'!B:G,6,),"-")</f>
        <v>0</v>
      </c>
      <c r="D39" s="84">
        <f>Table2[[#This Row],[Part no./ Cat No.]]</f>
        <v>4346907</v>
      </c>
      <c r="E39" s="84" t="str">
        <f>IF(ISBLANK(Table2[[#This Row],[Lot No]]),"-",Table2[[#This Row],[Lot No]])</f>
        <v>I0377Q213</v>
      </c>
      <c r="F39" s="133">
        <f>IF(ISBLANK(Table2[[#This Row],[Date of Issue]]),"",Table2[[#This Row],[Date of Issue]])</f>
        <v>43194</v>
      </c>
      <c r="G39" s="84" t="str">
        <f>Table2[[#This Row],[Unit]]</f>
        <v>Pack</v>
      </c>
      <c r="H39" s="84" t="str">
        <f>Table2[[#This Row],[Pack Size]]</f>
        <v>10 Plates</v>
      </c>
      <c r="I39" s="84">
        <f>Table2[[#This Row],[Quantity]]</f>
        <v>1</v>
      </c>
      <c r="J39" s="133" t="str">
        <f>Table2[[#This Row],[Expiry Date]]</f>
        <v>-</v>
      </c>
      <c r="K39" s="84" t="str">
        <f>Table2[[#This Row],[Department]]</f>
        <v>NGS</v>
      </c>
      <c r="L39" s="84" t="str">
        <f>IF(ISBLANK(Table2[[#This Row],[Remark]]),"",Table2[[#This Row],[Remark]])</f>
        <v/>
      </c>
      <c r="M39" s="84" t="str">
        <f>Table2[[#This Row],[Material Issued By]]</f>
        <v>Karan Pardeshi</v>
      </c>
      <c r="N39" s="84" t="str">
        <f>Table2[[#This Row],[Material Received By]]</f>
        <v>Yogesh Gawali</v>
      </c>
      <c r="O39" s="134">
        <f>SUMIFS('Stock Statement'!K:K,'Stock Statement'!C:C,Table4[[#This Row],[Part no./ Cat No.]])</f>
        <v>21681</v>
      </c>
      <c r="P39" s="134">
        <f t="shared" si="1"/>
        <v>21681</v>
      </c>
      <c r="Q39" s="84">
        <f>SUMIFS('Stock Statement'!J:J,'Stock Statement'!C:C,Table4[[#This Row],[Part no./ Cat No.]])</f>
        <v>9</v>
      </c>
    </row>
    <row r="40" spans="1:17">
      <c r="A40" s="84">
        <v>39</v>
      </c>
      <c r="B40" s="108" t="str">
        <f>Table2[[#This Row],[Description of Material]]</f>
        <v xml:space="preserve">Ion Library Quantitation kit </v>
      </c>
      <c r="C40" s="84">
        <f>IFERROR(VLOOKUP(D40,'Product Master'!B:G,6,),"-")</f>
        <v>0</v>
      </c>
      <c r="D40" s="84">
        <f>Table2[[#This Row],[Part no./ Cat No.]]</f>
        <v>4468802</v>
      </c>
      <c r="E40" s="84">
        <f>IF(ISBLANK(Table2[[#This Row],[Lot No]]),"-",Table2[[#This Row],[Lot No]])</f>
        <v>1712056</v>
      </c>
      <c r="F40" s="133">
        <f>IF(ISBLANK(Table2[[#This Row],[Date of Issue]]),"",Table2[[#This Row],[Date of Issue]])</f>
        <v>43194</v>
      </c>
      <c r="G40" s="84" t="str">
        <f>Table2[[#This Row],[Unit]]</f>
        <v>Kit</v>
      </c>
      <c r="H40" s="84" t="str">
        <f>Table2[[#This Row],[Pack Size]]</f>
        <v>250 Rxns</v>
      </c>
      <c r="I40" s="84">
        <f>Table2[[#This Row],[Quantity]]</f>
        <v>1</v>
      </c>
      <c r="J40" s="133" t="str">
        <f>Table2[[#This Row],[Expiry Date]]</f>
        <v>-</v>
      </c>
      <c r="K40" s="84" t="str">
        <f>Table2[[#This Row],[Department]]</f>
        <v xml:space="preserve">NGS </v>
      </c>
      <c r="L40" s="84" t="str">
        <f>IF(ISBLANK(Table2[[#This Row],[Remark]]),"",Table2[[#This Row],[Remark]])</f>
        <v/>
      </c>
      <c r="M40" s="84" t="str">
        <f>Table2[[#This Row],[Material Issued By]]</f>
        <v>Karan Pardeshi</v>
      </c>
      <c r="N40" s="84" t="str">
        <f>Table2[[#This Row],[Material Received By]]</f>
        <v>Subraline Sahoo</v>
      </c>
      <c r="O40" s="134">
        <f>SUMIFS('Stock Statement'!K:K,'Stock Statement'!C:C,Table4[[#This Row],[Part no./ Cat No.]])</f>
        <v>21942</v>
      </c>
      <c r="P40" s="134">
        <f t="shared" si="1"/>
        <v>21942</v>
      </c>
      <c r="Q40" s="84">
        <f>SUMIFS('Stock Statement'!J:J,'Stock Statement'!C:C,Table4[[#This Row],[Part no./ Cat No.]])</f>
        <v>3</v>
      </c>
    </row>
    <row r="41" spans="1:17">
      <c r="A41" s="84">
        <v>40</v>
      </c>
      <c r="B41" s="108" t="str">
        <f>Table2[[#This Row],[Description of Material]]</f>
        <v>Cytokeratin 7 Antibody</v>
      </c>
      <c r="C41" s="84">
        <f>IFERROR(VLOOKUP(D41,'Product Master'!B:G,6,),"-")</f>
        <v>0</v>
      </c>
      <c r="D41" s="84" t="str">
        <f>Table2[[#This Row],[Part no./ Cat No.]]</f>
        <v>CM061A</v>
      </c>
      <c r="E41" s="84" t="str">
        <f>IF(ISBLANK(Table2[[#This Row],[Lot No]]),"-",Table2[[#This Row],[Lot No]])</f>
        <v>/080117</v>
      </c>
      <c r="F41" s="133">
        <f>IF(ISBLANK(Table2[[#This Row],[Date of Issue]]),"",Table2[[#This Row],[Date of Issue]])</f>
        <v>43195</v>
      </c>
      <c r="G41" s="84" t="str">
        <f>Table2[[#This Row],[Unit]]</f>
        <v>-</v>
      </c>
      <c r="H41" s="84" t="str">
        <f>Table2[[#This Row],[Pack Size]]</f>
        <v>0.1 ml</v>
      </c>
      <c r="I41" s="84">
        <f>Table2[[#This Row],[Quantity]]</f>
        <v>1</v>
      </c>
      <c r="J41" s="133">
        <f>Table2[[#This Row],[Expiry Date]]</f>
        <v>43586</v>
      </c>
      <c r="K41" s="84" t="str">
        <f>Table2[[#This Row],[Department]]</f>
        <v>IHC</v>
      </c>
      <c r="L41" s="84" t="str">
        <f>IF(ISBLANK(Table2[[#This Row],[Remark]]),"",Table2[[#This Row],[Remark]])</f>
        <v/>
      </c>
      <c r="M41" s="84" t="str">
        <f>Table2[[#This Row],[Material Issued By]]</f>
        <v>Karan Pardeshi</v>
      </c>
      <c r="N41" s="84" t="str">
        <f>Table2[[#This Row],[Material Received By]]</f>
        <v>Zoaib Shaikh</v>
      </c>
      <c r="O41" s="134">
        <f>SUMIFS('Stock Statement'!K:K,'Stock Statement'!C:C,Table4[[#This Row],[Part no./ Cat No.]])</f>
        <v>10241</v>
      </c>
      <c r="P41" s="134">
        <f t="shared" si="1"/>
        <v>10241</v>
      </c>
      <c r="Q41" s="84">
        <f>SUMIFS('Stock Statement'!J:J,'Stock Statement'!C:C,Table4[[#This Row],[Part no./ Cat No.]])</f>
        <v>0</v>
      </c>
    </row>
    <row r="42" spans="1:17">
      <c r="A42" s="84">
        <v>41</v>
      </c>
      <c r="B42" s="108" t="str">
        <f>Table2[[#This Row],[Description of Material]]</f>
        <v>Human miRNA Panel</v>
      </c>
      <c r="C42" s="84">
        <f>IFERROR(VLOOKUP(D42,'Product Master'!B:G,6,),"-")</f>
        <v>0</v>
      </c>
      <c r="D42" s="84">
        <f>Table2[[#This Row],[Part no./ Cat No.]]</f>
        <v>4470189</v>
      </c>
      <c r="E42" s="84">
        <f>IF(ISBLANK(Table2[[#This Row],[Lot No]]),"-",Table2[[#This Row],[Lot No]])</f>
        <v>3151889</v>
      </c>
      <c r="F42" s="133">
        <f>IF(ISBLANK(Table2[[#This Row],[Date of Issue]]),"",Table2[[#This Row],[Date of Issue]])</f>
        <v>43196</v>
      </c>
      <c r="G42" s="84" t="str">
        <f>Table2[[#This Row],[Unit]]</f>
        <v>-</v>
      </c>
      <c r="H42" s="84" t="str">
        <f>Table2[[#This Row],[Pack Size]]</f>
        <v>-</v>
      </c>
      <c r="I42" s="84">
        <f>Table2[[#This Row],[Quantity]]</f>
        <v>5</v>
      </c>
      <c r="J42" s="133">
        <f>Table2[[#This Row],[Expiry Date]]</f>
        <v>43509</v>
      </c>
      <c r="K42" s="84" t="str">
        <f>Table2[[#This Row],[Department]]</f>
        <v>DIA</v>
      </c>
      <c r="L42" s="84" t="str">
        <f>IF(ISBLANK(Table2[[#This Row],[Remark]]),"",Table2[[#This Row],[Remark]])</f>
        <v/>
      </c>
      <c r="M42" s="84" t="str">
        <f>Table2[[#This Row],[Material Issued By]]</f>
        <v>Karan Pardeshi</v>
      </c>
      <c r="N42" s="84" t="str">
        <f>Table2[[#This Row],[Material Received By]]</f>
        <v>Swapnil Mukwane</v>
      </c>
      <c r="O42" s="134">
        <f>SUMIFS('Stock Statement'!K:K,'Stock Statement'!C:C,Table4[[#This Row],[Part no./ Cat No.]])</f>
        <v>40000</v>
      </c>
      <c r="P42" s="134">
        <f t="shared" si="1"/>
        <v>200000</v>
      </c>
      <c r="Q42" s="84">
        <f>SUMIFS('Stock Statement'!J:J,'Stock Statement'!C:C,Table4[[#This Row],[Part no./ Cat No.]])</f>
        <v>7</v>
      </c>
    </row>
    <row r="43" spans="1:17">
      <c r="A43" s="84">
        <v>42</v>
      </c>
      <c r="B43" s="108" t="str">
        <f>Table2[[#This Row],[Description of Material]]</f>
        <v>Dulbecco's Modified eagle medium</v>
      </c>
      <c r="C43" s="84">
        <f>IFERROR(VLOOKUP(D43,'Product Master'!B:G,6,),"-")</f>
        <v>0</v>
      </c>
      <c r="D43" s="84" t="str">
        <f>Table2[[#This Row],[Part no./ Cat No.]]</f>
        <v>AL219A</v>
      </c>
      <c r="E43" s="84" t="str">
        <f>IF(ISBLANK(Table2[[#This Row],[Lot No]]),"-",Table2[[#This Row],[Lot No]])</f>
        <v>/0000324936</v>
      </c>
      <c r="F43" s="133">
        <f>IF(ISBLANK(Table2[[#This Row],[Date of Issue]]),"",Table2[[#This Row],[Date of Issue]])</f>
        <v>43196</v>
      </c>
      <c r="G43" s="84" t="str">
        <f>Table2[[#This Row],[Unit]]</f>
        <v>Pack</v>
      </c>
      <c r="H43" s="84" t="str">
        <f>Table2[[#This Row],[Pack Size]]</f>
        <v>100 ml*5</v>
      </c>
      <c r="I43" s="84">
        <f>Table2[[#This Row],[Quantity]]</f>
        <v>2</v>
      </c>
      <c r="J43" s="133" t="str">
        <f>Table2[[#This Row],[Expiry Date]]</f>
        <v>-</v>
      </c>
      <c r="K43" s="84" t="str">
        <f>Table2[[#This Row],[Department]]</f>
        <v>ATC</v>
      </c>
      <c r="L43" s="84" t="str">
        <f>IF(ISBLANK(Table2[[#This Row],[Remark]]),"",Table2[[#This Row],[Remark]])</f>
        <v/>
      </c>
      <c r="M43" s="84" t="str">
        <f>Table2[[#This Row],[Material Issued By]]</f>
        <v>Karan Pardeshi</v>
      </c>
      <c r="N43" s="84" t="str">
        <f>Table2[[#This Row],[Material Received By]]</f>
        <v>Sanket Patil</v>
      </c>
      <c r="O43" s="134">
        <f>SUMIFS('Stock Statement'!K:K,'Stock Statement'!C:C,Table4[[#This Row],[Part no./ Cat No.]])</f>
        <v>9832</v>
      </c>
      <c r="P43" s="134">
        <f t="shared" si="1"/>
        <v>19664</v>
      </c>
      <c r="Q43" s="84">
        <f>SUMIFS('Stock Statement'!J:J,'Stock Statement'!C:C,Table4[[#This Row],[Part no./ Cat No.]])</f>
        <v>-0.44444444444444464</v>
      </c>
    </row>
    <row r="44" spans="1:17">
      <c r="A44" s="84">
        <v>43</v>
      </c>
      <c r="B44" s="108" t="str">
        <f>Table2[[#This Row],[Description of Material]]</f>
        <v xml:space="preserve">Nutrient Mixture F-12 Ham </v>
      </c>
      <c r="C44" s="84">
        <f>IFERROR(VLOOKUP(D44,'Product Master'!B:G,6,),"-")</f>
        <v>0</v>
      </c>
      <c r="D44" s="84" t="str">
        <f>Table2[[#This Row],[Part no./ Cat No.]]</f>
        <v>AL025</v>
      </c>
      <c r="E44" s="84" t="str">
        <f>IF(ISBLANK(Table2[[#This Row],[Lot No]]),"-",Table2[[#This Row],[Lot No]])</f>
        <v>/0000293072</v>
      </c>
      <c r="F44" s="133">
        <f>IF(ISBLANK(Table2[[#This Row],[Date of Issue]]),"",Table2[[#This Row],[Date of Issue]])</f>
        <v>43196</v>
      </c>
      <c r="G44" s="84" t="str">
        <f>Table2[[#This Row],[Unit]]</f>
        <v>Pack</v>
      </c>
      <c r="H44" s="84" t="str">
        <f>Table2[[#This Row],[Pack Size]]</f>
        <v>500*6 ml</v>
      </c>
      <c r="I44" s="84">
        <f>Table2[[#This Row],[Quantity]]</f>
        <v>3</v>
      </c>
      <c r="J44" s="133" t="str">
        <f>Table2[[#This Row],[Expiry Date]]</f>
        <v>-</v>
      </c>
      <c r="K44" s="84" t="str">
        <f>Table2[[#This Row],[Department]]</f>
        <v>ATC</v>
      </c>
      <c r="L44" s="84" t="str">
        <f>IF(ISBLANK(Table2[[#This Row],[Remark]]),"",Table2[[#This Row],[Remark]])</f>
        <v/>
      </c>
      <c r="M44" s="84" t="str">
        <f>Table2[[#This Row],[Material Issued By]]</f>
        <v>Karan Pardeshi</v>
      </c>
      <c r="N44" s="84" t="str">
        <f>Table2[[#This Row],[Material Received By]]</f>
        <v>Sanket Patil</v>
      </c>
      <c r="O44" s="134">
        <f>SUMIFS('Stock Statement'!K:K,'Stock Statement'!C:C,Table4[[#This Row],[Part no./ Cat No.]])</f>
        <v>4915.2</v>
      </c>
      <c r="P44" s="134">
        <f t="shared" si="1"/>
        <v>14745.599999999999</v>
      </c>
      <c r="Q44" s="84">
        <f>SUMIFS('Stock Statement'!J:J,'Stock Statement'!C:C,Table4[[#This Row],[Part no./ Cat No.]])</f>
        <v>-1</v>
      </c>
    </row>
    <row r="45" spans="1:17">
      <c r="A45" s="84">
        <v>44</v>
      </c>
      <c r="B45" s="108" t="str">
        <f>Table2[[#This Row],[Description of Material]]</f>
        <v>Centrifuge tube 15 ml Tarson</v>
      </c>
      <c r="C45" s="84">
        <f>IFERROR(VLOOKUP(D45,'Product Master'!B:G,6,),"-")</f>
        <v>0</v>
      </c>
      <c r="D45" s="84">
        <f>Table2[[#This Row],[Part no./ Cat No.]]</f>
        <v>500031</v>
      </c>
      <c r="E45" s="84" t="str">
        <f>IF(ISBLANK(Table2[[#This Row],[Lot No]]),"-",Table2[[#This Row],[Lot No]])</f>
        <v>D-06-10-130118</v>
      </c>
      <c r="F45" s="133">
        <f>IF(ISBLANK(Table2[[#This Row],[Date of Issue]]),"",Table2[[#This Row],[Date of Issue]])</f>
        <v>43196</v>
      </c>
      <c r="G45" s="84" t="str">
        <f>Table2[[#This Row],[Unit]]</f>
        <v>Box</v>
      </c>
      <c r="H45" s="84" t="str">
        <f>Table2[[#This Row],[Pack Size]]</f>
        <v>500  Pcs</v>
      </c>
      <c r="I45" s="84">
        <f>Table2[[#This Row],[Quantity]]</f>
        <v>1</v>
      </c>
      <c r="J45" s="133" t="str">
        <f>Table2[[#This Row],[Expiry Date]]</f>
        <v>NA</v>
      </c>
      <c r="K45" s="84" t="str">
        <f>Table2[[#This Row],[Department]]</f>
        <v>ATC</v>
      </c>
      <c r="L45" s="84" t="str">
        <f>IF(ISBLANK(Table2[[#This Row],[Remark]]),"",Table2[[#This Row],[Remark]])</f>
        <v/>
      </c>
      <c r="M45" s="84" t="str">
        <f>Table2[[#This Row],[Material Issued By]]</f>
        <v>Karan Pardeshi</v>
      </c>
      <c r="N45" s="84" t="str">
        <f>Table2[[#This Row],[Material Received By]]</f>
        <v>Sanket Patil</v>
      </c>
      <c r="O45" s="134">
        <f>SUMIFS('Stock Statement'!K:K,'Stock Statement'!C:C,Table4[[#This Row],[Part no./ Cat No.]])</f>
        <v>10872</v>
      </c>
      <c r="P45" s="134">
        <f t="shared" si="1"/>
        <v>10872</v>
      </c>
      <c r="Q45" s="84">
        <f>SUMIFS('Stock Statement'!J:J,'Stock Statement'!C:C,Table4[[#This Row],[Part no./ Cat No.]])</f>
        <v>5</v>
      </c>
    </row>
    <row r="46" spans="1:17">
      <c r="A46" s="84">
        <v>45</v>
      </c>
      <c r="B46" s="108" t="str">
        <f>Table2[[#This Row],[Description of Material]]</f>
        <v>Dulbecco's phosphate buffered saline</v>
      </c>
      <c r="C46" s="84">
        <f>IFERROR(VLOOKUP(D46,'Product Master'!B:G,6,),"-")</f>
        <v>0</v>
      </c>
      <c r="D46" s="84" t="str">
        <f>Table2[[#This Row],[Part no./ Cat No.]]</f>
        <v>TL1006</v>
      </c>
      <c r="E46" s="84" t="str">
        <f>IF(ISBLANK(Table2[[#This Row],[Lot No]]),"-",Table2[[#This Row],[Lot No]])</f>
        <v>/0000309292</v>
      </c>
      <c r="F46" s="133">
        <f>IF(ISBLANK(Table2[[#This Row],[Date of Issue]]),"",Table2[[#This Row],[Date of Issue]])</f>
        <v>43196</v>
      </c>
      <c r="G46" s="84" t="str">
        <f>Table2[[#This Row],[Unit]]</f>
        <v>Pack</v>
      </c>
      <c r="H46" s="84" t="str">
        <f>Table2[[#This Row],[Pack Size]]</f>
        <v>500 ml(6)</v>
      </c>
      <c r="I46" s="84">
        <f>Table2[[#This Row],[Quantity]]</f>
        <v>2</v>
      </c>
      <c r="J46" s="133" t="str">
        <f>Table2[[#This Row],[Expiry Date]]</f>
        <v>-</v>
      </c>
      <c r="K46" s="84" t="str">
        <f>Table2[[#This Row],[Department]]</f>
        <v>ATC</v>
      </c>
      <c r="L46" s="84" t="str">
        <f>IF(ISBLANK(Table2[[#This Row],[Remark]]),"",Table2[[#This Row],[Remark]])</f>
        <v/>
      </c>
      <c r="M46" s="84" t="str">
        <f>Table2[[#This Row],[Material Issued By]]</f>
        <v>Karan Pardeshi</v>
      </c>
      <c r="N46" s="84" t="str">
        <f>Table2[[#This Row],[Material Received By]]</f>
        <v>Sanket Patil</v>
      </c>
      <c r="O46" s="134">
        <f>SUMIFS('Stock Statement'!K:K,'Stock Statement'!C:C,Table4[[#This Row],[Part no./ Cat No.]])</f>
        <v>16556</v>
      </c>
      <c r="P46" s="134">
        <f t="shared" si="1"/>
        <v>33112</v>
      </c>
      <c r="Q46" s="84">
        <f>SUMIFS('Stock Statement'!J:J,'Stock Statement'!C:C,Table4[[#This Row],[Part no./ Cat No.]])</f>
        <v>4</v>
      </c>
    </row>
    <row r="47" spans="1:17">
      <c r="A47" s="84">
        <v>46</v>
      </c>
      <c r="B47" s="108" t="str">
        <f>Table2[[#This Row],[Description of Material]]</f>
        <v>Disposable Serological pipette 10 ml (Himedia)</v>
      </c>
      <c r="C47" s="84">
        <f>IFERROR(VLOOKUP(D47,'Product Master'!B:G,6,),"-")</f>
        <v>0</v>
      </c>
      <c r="D47" s="84" t="str">
        <f>Table2[[#This Row],[Part no./ Cat No.]]</f>
        <v>PW1194</v>
      </c>
      <c r="E47" s="84" t="str">
        <f>IF(ISBLANK(Table2[[#This Row],[Lot No]]),"-",Table2[[#This Row],[Lot No]])</f>
        <v>/0000295475</v>
      </c>
      <c r="F47" s="133">
        <f>IF(ISBLANK(Table2[[#This Row],[Date of Issue]]),"",Table2[[#This Row],[Date of Issue]])</f>
        <v>43196</v>
      </c>
      <c r="G47" s="84" t="str">
        <f>Table2[[#This Row],[Unit]]</f>
        <v>Pack</v>
      </c>
      <c r="H47" s="84" t="str">
        <f>Table2[[#This Row],[Pack Size]]</f>
        <v>100 nos</v>
      </c>
      <c r="I47" s="84">
        <f>Table2[[#This Row],[Quantity]]</f>
        <v>1</v>
      </c>
      <c r="J47" s="133" t="str">
        <f>Table2[[#This Row],[Expiry Date]]</f>
        <v>-</v>
      </c>
      <c r="K47" s="84" t="str">
        <f>Table2[[#This Row],[Department]]</f>
        <v>ATC</v>
      </c>
      <c r="L47" s="84" t="str">
        <f>IF(ISBLANK(Table2[[#This Row],[Remark]]),"",Table2[[#This Row],[Remark]])</f>
        <v/>
      </c>
      <c r="M47" s="84" t="str">
        <f>Table2[[#This Row],[Material Issued By]]</f>
        <v>Karan Pardeshi</v>
      </c>
      <c r="N47" s="84" t="str">
        <f>Table2[[#This Row],[Material Received By]]</f>
        <v>Sanket Patil</v>
      </c>
      <c r="O47" s="134">
        <f>SUMIFS('Stock Statement'!K:K,'Stock Statement'!C:C,Table4[[#This Row],[Part no./ Cat No.]])</f>
        <v>6025</v>
      </c>
      <c r="P47" s="134">
        <f t="shared" si="1"/>
        <v>6025</v>
      </c>
      <c r="Q47" s="84">
        <f>SUMIFS('Stock Statement'!J:J,'Stock Statement'!C:C,Table4[[#This Row],[Part no./ Cat No.]])</f>
        <v>5</v>
      </c>
    </row>
    <row r="48" spans="1:17">
      <c r="A48" s="84">
        <v>47</v>
      </c>
      <c r="B48" s="108" t="str">
        <f>Table2[[#This Row],[Description of Material]]</f>
        <v>Disposable serological pipette 5 ml</v>
      </c>
      <c r="C48" s="84">
        <f>IFERROR(VLOOKUP(D48,'Product Master'!B:G,6,),"-")</f>
        <v>0</v>
      </c>
      <c r="D48" s="84" t="str">
        <f>Table2[[#This Row],[Part no./ Cat No.]]</f>
        <v>PW1193</v>
      </c>
      <c r="E48" s="84" t="str">
        <f>IF(ISBLANK(Table2[[#This Row],[Lot No]]),"-",Table2[[#This Row],[Lot No]])</f>
        <v>/0000299771</v>
      </c>
      <c r="F48" s="133">
        <f>IF(ISBLANK(Table2[[#This Row],[Date of Issue]]),"",Table2[[#This Row],[Date of Issue]])</f>
        <v>43196</v>
      </c>
      <c r="G48" s="84" t="str">
        <f>Table2[[#This Row],[Unit]]</f>
        <v>Pack</v>
      </c>
      <c r="H48" s="84" t="str">
        <f>Table2[[#This Row],[Pack Size]]</f>
        <v>100 nos</v>
      </c>
      <c r="I48" s="84">
        <f>Table2[[#This Row],[Quantity]]</f>
        <v>1</v>
      </c>
      <c r="J48" s="133">
        <f>Table2[[#This Row],[Expiry Date]]</f>
        <v>43922</v>
      </c>
      <c r="K48" s="84" t="str">
        <f>Table2[[#This Row],[Department]]</f>
        <v>ATC</v>
      </c>
      <c r="L48" s="84" t="str">
        <f>IF(ISBLANK(Table2[[#This Row],[Remark]]),"",Table2[[#This Row],[Remark]])</f>
        <v/>
      </c>
      <c r="M48" s="84" t="str">
        <f>Table2[[#This Row],[Material Issued By]]</f>
        <v>Karan Pardeshi</v>
      </c>
      <c r="N48" s="84" t="str">
        <f>Table2[[#This Row],[Material Received By]]</f>
        <v>Sanket Patil</v>
      </c>
      <c r="O48" s="134">
        <f>SUMIFS('Stock Statement'!K:K,'Stock Statement'!C:C,Table4[[#This Row],[Part no./ Cat No.]])</f>
        <v>5295</v>
      </c>
      <c r="P48" s="134">
        <f t="shared" si="1"/>
        <v>5295</v>
      </c>
      <c r="Q48" s="84">
        <f>SUMIFS('Stock Statement'!J:J,'Stock Statement'!C:C,Table4[[#This Row],[Part no./ Cat No.]])</f>
        <v>5</v>
      </c>
    </row>
    <row r="49" spans="1:17">
      <c r="A49" s="84">
        <v>48</v>
      </c>
      <c r="B49" s="108" t="str">
        <f>Table2[[#This Row],[Description of Material]]</f>
        <v>Iso Propyl alcohol (Commercial)</v>
      </c>
      <c r="C49" s="84">
        <f>IFERROR(VLOOKUP(D49,'Product Master'!B:G,6,),"-")</f>
        <v>0</v>
      </c>
      <c r="D49" s="84" t="str">
        <f>Table2[[#This Row],[Part no./ Cat No.]]</f>
        <v>Iso Propyl alcohol (Commercial)</v>
      </c>
      <c r="E49" s="84" t="str">
        <f>IF(ISBLANK(Table2[[#This Row],[Lot No]]),"-",Table2[[#This Row],[Lot No]])</f>
        <v>-</v>
      </c>
      <c r="F49" s="133">
        <f>IF(ISBLANK(Table2[[#This Row],[Date of Issue]]),"",Table2[[#This Row],[Date of Issue]])</f>
        <v>43196</v>
      </c>
      <c r="G49" s="84" t="str">
        <f>Table2[[#This Row],[Unit]]</f>
        <v>-</v>
      </c>
      <c r="H49" s="84" t="str">
        <f>Table2[[#This Row],[Pack Size]]</f>
        <v>-</v>
      </c>
      <c r="I49" s="84">
        <f>Table2[[#This Row],[Quantity]]</f>
        <v>25</v>
      </c>
      <c r="J49" s="133" t="str">
        <f>Table2[[#This Row],[Expiry Date]]</f>
        <v>NA</v>
      </c>
      <c r="K49" s="84" t="str">
        <f>Table2[[#This Row],[Department]]</f>
        <v>Histopath</v>
      </c>
      <c r="L49" s="84" t="str">
        <f>IF(ISBLANK(Table2[[#This Row],[Remark]]),"",Table2[[#This Row],[Remark]])</f>
        <v/>
      </c>
      <c r="M49" s="84" t="str">
        <f>Table2[[#This Row],[Material Issued By]]</f>
        <v>Karan Pardeshi</v>
      </c>
      <c r="N49" s="84" t="str">
        <f>Table2[[#This Row],[Material Received By]]</f>
        <v>Zoaib Shaikh</v>
      </c>
      <c r="O49" s="134" t="e">
        <f>SUMIFS('Stock Statement'!K:K,'Stock Statement'!C:C,Table4[[#This Row],[Part no./ Cat No.]])</f>
        <v>#N/A</v>
      </c>
      <c r="P49" s="134" t="e">
        <f t="shared" si="1"/>
        <v>#N/A</v>
      </c>
      <c r="Q49" s="84">
        <f>SUMIFS('Stock Statement'!J:J,'Stock Statement'!C:C,Table4[[#This Row],[Part no./ Cat No.]])</f>
        <v>0</v>
      </c>
    </row>
    <row r="50" spans="1:17">
      <c r="A50" s="84">
        <v>49</v>
      </c>
      <c r="B50" s="108" t="str">
        <f>Table2[[#This Row],[Description of Material]]</f>
        <v>Attune Focusing fluid 1X</v>
      </c>
      <c r="C50" s="84">
        <f>IFERROR(VLOOKUP(D50,'Product Master'!B:G,6,),"-")</f>
        <v>0</v>
      </c>
      <c r="D50" s="84">
        <f>Table2[[#This Row],[Part no./ Cat No.]]</f>
        <v>4488621</v>
      </c>
      <c r="E50" s="84" t="str">
        <f>IF(ISBLANK(Table2[[#This Row],[Lot No]]),"-",Table2[[#This Row],[Lot No]])</f>
        <v>1354C401</v>
      </c>
      <c r="F50" s="133">
        <f>IF(ISBLANK(Table2[[#This Row],[Date of Issue]]),"",Table2[[#This Row],[Date of Issue]])</f>
        <v>43196</v>
      </c>
      <c r="G50" s="84" t="str">
        <f>Table2[[#This Row],[Unit]]</f>
        <v>-</v>
      </c>
      <c r="H50" s="84">
        <f>Table2[[#This Row],[Pack Size]]</f>
        <v>0</v>
      </c>
      <c r="I50" s="84">
        <f>Table2[[#This Row],[Quantity]]</f>
        <v>1</v>
      </c>
      <c r="J50" s="133" t="str">
        <f>Table2[[#This Row],[Expiry Date]]</f>
        <v>-</v>
      </c>
      <c r="K50" s="84" t="str">
        <f>Table2[[#This Row],[Department]]</f>
        <v>CTC</v>
      </c>
      <c r="L50" s="84" t="str">
        <f>IF(ISBLANK(Table2[[#This Row],[Remark]]),"",Table2[[#This Row],[Remark]])</f>
        <v/>
      </c>
      <c r="M50" s="84" t="str">
        <f>Table2[[#This Row],[Material Issued By]]</f>
        <v>Karan Pardeshi</v>
      </c>
      <c r="N50" s="84" t="str">
        <f>Table2[[#This Row],[Material Received By]]</f>
        <v>Archana Adhav</v>
      </c>
      <c r="O50" s="134" t="e">
        <f>SUMIFS('Stock Statement'!K:K,'Stock Statement'!C:C,Table4[[#This Row],[Part no./ Cat No.]])</f>
        <v>#N/A</v>
      </c>
      <c r="P50" s="134" t="e">
        <f t="shared" si="1"/>
        <v>#N/A</v>
      </c>
      <c r="Q50" s="84">
        <f>SUMIFS('Stock Statement'!J:J,'Stock Statement'!C:C,Table4[[#This Row],[Part no./ Cat No.]])</f>
        <v>-1</v>
      </c>
    </row>
    <row r="51" spans="1:17">
      <c r="A51" s="84">
        <v>50</v>
      </c>
      <c r="B51" s="108" t="str">
        <f>Table2[[#This Row],[Description of Material]]</f>
        <v>Attune wash solution</v>
      </c>
      <c r="C51" s="84">
        <f>IFERROR(VLOOKUP(D51,'Product Master'!B:G,6,),"-")</f>
        <v>0</v>
      </c>
      <c r="D51" s="84" t="str">
        <f>Table2[[#This Row],[Part no./ Cat No.]]</f>
        <v>A24974</v>
      </c>
      <c r="E51" s="84" t="str">
        <f>IF(ISBLANK(Table2[[#This Row],[Lot No]]),"-",Table2[[#This Row],[Lot No]])</f>
        <v>217C443</v>
      </c>
      <c r="F51" s="133">
        <f>IF(ISBLANK(Table2[[#This Row],[Date of Issue]]),"",Table2[[#This Row],[Date of Issue]])</f>
        <v>43196</v>
      </c>
      <c r="G51" s="84" t="str">
        <f>Table2[[#This Row],[Unit]]</f>
        <v>-</v>
      </c>
      <c r="H51" s="84">
        <f>Table2[[#This Row],[Pack Size]]</f>
        <v>0</v>
      </c>
      <c r="I51" s="84">
        <f>Table2[[#This Row],[Quantity]]</f>
        <v>1</v>
      </c>
      <c r="J51" s="133" t="str">
        <f>Table2[[#This Row],[Expiry Date]]</f>
        <v>-</v>
      </c>
      <c r="K51" s="84" t="str">
        <f>Table2[[#This Row],[Department]]</f>
        <v>CTC</v>
      </c>
      <c r="L51" s="84" t="str">
        <f>IF(ISBLANK(Table2[[#This Row],[Remark]]),"",Table2[[#This Row],[Remark]])</f>
        <v/>
      </c>
      <c r="M51" s="84" t="str">
        <f>Table2[[#This Row],[Material Issued By]]</f>
        <v>Karan Pardeshi</v>
      </c>
      <c r="N51" s="84" t="str">
        <f>Table2[[#This Row],[Material Received By]]</f>
        <v>Archana Adhav</v>
      </c>
      <c r="O51" s="134" t="e">
        <f>SUMIFS('Stock Statement'!K:K,'Stock Statement'!C:C,Table4[[#This Row],[Part no./ Cat No.]])</f>
        <v>#N/A</v>
      </c>
      <c r="P51" s="134" t="e">
        <f t="shared" si="1"/>
        <v>#N/A</v>
      </c>
      <c r="Q51" s="84">
        <f>SUMIFS('Stock Statement'!J:J,'Stock Statement'!C:C,Table4[[#This Row],[Part no./ Cat No.]])</f>
        <v>-1</v>
      </c>
    </row>
    <row r="52" spans="1:17">
      <c r="A52" s="84">
        <v>51</v>
      </c>
      <c r="B52" s="108" t="str">
        <f>Table2[[#This Row],[Description of Material]]</f>
        <v>Circulating Nucleic acid kit</v>
      </c>
      <c r="C52" s="84">
        <f>IFERROR(VLOOKUP(D52,'Product Master'!B:G,6,),"-")</f>
        <v>0</v>
      </c>
      <c r="D52" s="84">
        <f>Table2[[#This Row],[Part no./ Cat No.]]</f>
        <v>55114</v>
      </c>
      <c r="E52" s="84">
        <f>IF(ISBLANK(Table2[[#This Row],[Lot No]]),"-",Table2[[#This Row],[Lot No]])</f>
        <v>160012499</v>
      </c>
      <c r="F52" s="133">
        <f>IF(ISBLANK(Table2[[#This Row],[Date of Issue]]),"",Table2[[#This Row],[Date of Issue]])</f>
        <v>43199</v>
      </c>
      <c r="G52" s="84" t="str">
        <f>Table2[[#This Row],[Unit]]</f>
        <v>Kit</v>
      </c>
      <c r="H52" s="84" t="str">
        <f>Table2[[#This Row],[Pack Size]]</f>
        <v>50 Rxns</v>
      </c>
      <c r="I52" s="84">
        <f>Table2[[#This Row],[Quantity]]</f>
        <v>1</v>
      </c>
      <c r="J52" s="133" t="str">
        <f>Table2[[#This Row],[Expiry Date]]</f>
        <v>-</v>
      </c>
      <c r="K52" s="84" t="str">
        <f>Table2[[#This Row],[Department]]</f>
        <v>NGS</v>
      </c>
      <c r="L52" s="84" t="str">
        <f>IF(ISBLANK(Table2[[#This Row],[Remark]]),"",Table2[[#This Row],[Remark]])</f>
        <v/>
      </c>
      <c r="M52" s="84" t="str">
        <f>Table2[[#This Row],[Material Issued By]]</f>
        <v>Karan Pardeshi</v>
      </c>
      <c r="N52" s="84" t="str">
        <f>Table2[[#This Row],[Material Received By]]</f>
        <v>Srinivas Phadke</v>
      </c>
      <c r="O52" s="134">
        <f>SUMIFS('Stock Statement'!K:K,'Stock Statement'!C:C,Table4[[#This Row],[Part no./ Cat No.]])</f>
        <v>0</v>
      </c>
      <c r="P52" s="134">
        <f t="shared" si="1"/>
        <v>0</v>
      </c>
      <c r="Q52" s="84">
        <f>SUMIFS('Stock Statement'!J:J,'Stock Statement'!C:C,Table4[[#This Row],[Part no./ Cat No.]])</f>
        <v>-2</v>
      </c>
    </row>
    <row r="53" spans="1:17">
      <c r="A53" s="84">
        <v>52</v>
      </c>
      <c r="B53" s="108" t="str">
        <f>Table2[[#This Row],[Description of Material]]</f>
        <v>Circulating Nucleic acid kit</v>
      </c>
      <c r="C53" s="84">
        <f>IFERROR(VLOOKUP(D53,'Product Master'!B:G,6,),"-")</f>
        <v>0</v>
      </c>
      <c r="D53" s="84">
        <f>Table2[[#This Row],[Part no./ Cat No.]]</f>
        <v>55114</v>
      </c>
      <c r="E53" s="84">
        <f>IF(ISBLANK(Table2[[#This Row],[Lot No]]),"-",Table2[[#This Row],[Lot No]])</f>
        <v>157047931</v>
      </c>
      <c r="F53" s="133">
        <f>IF(ISBLANK(Table2[[#This Row],[Date of Issue]]),"",Table2[[#This Row],[Date of Issue]])</f>
        <v>43199</v>
      </c>
      <c r="G53" s="84" t="str">
        <f>Table2[[#This Row],[Unit]]</f>
        <v>Kit</v>
      </c>
      <c r="H53" s="84" t="str">
        <f>Table2[[#This Row],[Pack Size]]</f>
        <v>50 Rxns</v>
      </c>
      <c r="I53" s="84">
        <f>Table2[[#This Row],[Quantity]]</f>
        <v>1</v>
      </c>
      <c r="J53" s="133" t="str">
        <f>Table2[[#This Row],[Expiry Date]]</f>
        <v>NA</v>
      </c>
      <c r="K53" s="84" t="str">
        <f>Table2[[#This Row],[Department]]</f>
        <v>NGS</v>
      </c>
      <c r="L53" s="84" t="str">
        <f>IF(ISBLANK(Table2[[#This Row],[Remark]]),"",Table2[[#This Row],[Remark]])</f>
        <v/>
      </c>
      <c r="M53" s="84" t="str">
        <f>Table2[[#This Row],[Material Issued By]]</f>
        <v>Karan Pardeshi</v>
      </c>
      <c r="N53" s="84" t="str">
        <f>Table2[[#This Row],[Material Received By]]</f>
        <v>Srinivas Phadke</v>
      </c>
      <c r="O53" s="134">
        <f>SUMIFS('Stock Statement'!K:K,'Stock Statement'!C:C,Table4[[#This Row],[Part no./ Cat No.]])</f>
        <v>0</v>
      </c>
      <c r="P53" s="134">
        <f t="shared" si="1"/>
        <v>0</v>
      </c>
      <c r="Q53" s="84">
        <f>SUMIFS('Stock Statement'!J:J,'Stock Statement'!C:C,Table4[[#This Row],[Part no./ Cat No.]])</f>
        <v>-2</v>
      </c>
    </row>
    <row r="54" spans="1:17">
      <c r="A54" s="84">
        <v>53</v>
      </c>
      <c r="B54" s="108" t="str">
        <f>Table2[[#This Row],[Description of Material]]</f>
        <v>Absolute Ethanol</v>
      </c>
      <c r="C54" s="84">
        <f>IFERROR(VLOOKUP(D54,'Product Master'!B:G,6,),"-")</f>
        <v>0</v>
      </c>
      <c r="D54" s="84" t="str">
        <f>Table2[[#This Row],[Part no./ Cat No.]]</f>
        <v>1.00983.0511</v>
      </c>
      <c r="E54" s="84" t="str">
        <f>IF(ISBLANK(Table2[[#This Row],[Lot No]]),"-",Table2[[#This Row],[Lot No]])</f>
        <v>K48709283706</v>
      </c>
      <c r="F54" s="133">
        <f>IF(ISBLANK(Table2[[#This Row],[Date of Issue]]),"",Table2[[#This Row],[Date of Issue]])</f>
        <v>43199</v>
      </c>
      <c r="G54" s="84" t="str">
        <f>Table2[[#This Row],[Unit]]</f>
        <v>Bottle</v>
      </c>
      <c r="H54" s="84" t="str">
        <f>Table2[[#This Row],[Pack Size]]</f>
        <v>500 ml</v>
      </c>
      <c r="I54" s="84">
        <f>Table2[[#This Row],[Quantity]]</f>
        <v>1</v>
      </c>
      <c r="J54" s="133" t="str">
        <f>Table2[[#This Row],[Expiry Date]]</f>
        <v>-</v>
      </c>
      <c r="K54" s="84" t="str">
        <f>Table2[[#This Row],[Department]]</f>
        <v>NGS</v>
      </c>
      <c r="L54" s="84" t="str">
        <f>IF(ISBLANK(Table2[[#This Row],[Remark]]),"",Table2[[#This Row],[Remark]])</f>
        <v/>
      </c>
      <c r="M54" s="84" t="str">
        <f>Table2[[#This Row],[Material Issued By]]</f>
        <v>Karan Pardeshi</v>
      </c>
      <c r="N54" s="84" t="str">
        <f>Table2[[#This Row],[Material Received By]]</f>
        <v>Srinivas Phadke</v>
      </c>
      <c r="O54" s="134" t="e">
        <f>SUMIFS('Stock Statement'!K:K,'Stock Statement'!C:C,Table4[[#This Row],[Part no./ Cat No.]])</f>
        <v>#N/A</v>
      </c>
      <c r="P54" s="134" t="e">
        <f t="shared" si="1"/>
        <v>#N/A</v>
      </c>
      <c r="Q54" s="84">
        <f>SUMIFS('Stock Statement'!J:J,'Stock Statement'!C:C,Table4[[#This Row],[Part no./ Cat No.]])</f>
        <v>-1</v>
      </c>
    </row>
    <row r="55" spans="1:17">
      <c r="A55" s="84">
        <v>54</v>
      </c>
      <c r="B55" s="108" t="str">
        <f>Table2[[#This Row],[Description of Material]]</f>
        <v>Centrifuge tube 15 ml Tarson</v>
      </c>
      <c r="C55" s="84">
        <f>IFERROR(VLOOKUP(D55,'Product Master'!B:G,6,),"-")</f>
        <v>0</v>
      </c>
      <c r="D55" s="84">
        <f>Table2[[#This Row],[Part no./ Cat No.]]</f>
        <v>500031</v>
      </c>
      <c r="E55" s="84" t="str">
        <f>IF(ISBLANK(Table2[[#This Row],[Lot No]]),"-",Table2[[#This Row],[Lot No]])</f>
        <v>D-06-10-130118</v>
      </c>
      <c r="F55" s="133">
        <f>IF(ISBLANK(Table2[[#This Row],[Date of Issue]]),"",Table2[[#This Row],[Date of Issue]])</f>
        <v>43199</v>
      </c>
      <c r="G55" s="84" t="str">
        <f>Table2[[#This Row],[Unit]]</f>
        <v>Box</v>
      </c>
      <c r="H55" s="84" t="str">
        <f>Table2[[#This Row],[Pack Size]]</f>
        <v>500  Pcs</v>
      </c>
      <c r="I55" s="84">
        <f>Table2[[#This Row],[Quantity]]</f>
        <v>1</v>
      </c>
      <c r="J55" s="133" t="str">
        <f>Table2[[#This Row],[Expiry Date]]</f>
        <v>NA</v>
      </c>
      <c r="K55" s="84" t="str">
        <f>Table2[[#This Row],[Department]]</f>
        <v>DIA</v>
      </c>
      <c r="L55" s="84" t="str">
        <f>IF(ISBLANK(Table2[[#This Row],[Remark]]),"",Table2[[#This Row],[Remark]])</f>
        <v/>
      </c>
      <c r="M55" s="84" t="str">
        <f>Table2[[#This Row],[Material Issued By]]</f>
        <v>Karan Pardeshi</v>
      </c>
      <c r="N55" s="84" t="str">
        <f>Table2[[#This Row],[Material Received By]]</f>
        <v>Utkarsha Tambat</v>
      </c>
      <c r="O55" s="134">
        <f>SUMIFS('Stock Statement'!K:K,'Stock Statement'!C:C,Table4[[#This Row],[Part no./ Cat No.]])</f>
        <v>10872</v>
      </c>
      <c r="P55" s="134">
        <f t="shared" si="1"/>
        <v>10872</v>
      </c>
      <c r="Q55" s="84">
        <f>SUMIFS('Stock Statement'!J:J,'Stock Statement'!C:C,Table4[[#This Row],[Part no./ Cat No.]])</f>
        <v>5</v>
      </c>
    </row>
    <row r="56" spans="1:17">
      <c r="A56" s="84">
        <v>55</v>
      </c>
      <c r="B56" s="108" t="str">
        <f>Table2[[#This Row],[Description of Material]]</f>
        <v>PCR Supermix 100 reactions (Invitrogen)</v>
      </c>
      <c r="C56" s="84">
        <f>IFERROR(VLOOKUP(D56,'Product Master'!B:G,6,),"-")</f>
        <v>0</v>
      </c>
      <c r="D56" s="84" t="str">
        <f>Table2[[#This Row],[Part no./ Cat No.]]</f>
        <v>10572-014</v>
      </c>
      <c r="E56" s="84">
        <f>IF(ISBLANK(Table2[[#This Row],[Lot No]]),"-",Table2[[#This Row],[Lot No]])</f>
        <v>1682818</v>
      </c>
      <c r="F56" s="133">
        <f>IF(ISBLANK(Table2[[#This Row],[Date of Issue]]),"",Table2[[#This Row],[Date of Issue]])</f>
        <v>43199</v>
      </c>
      <c r="G56" s="84" t="str">
        <f>Table2[[#This Row],[Unit]]</f>
        <v>-</v>
      </c>
      <c r="H56" s="84" t="str">
        <f>Table2[[#This Row],[Pack Size]]</f>
        <v>100 Rxns</v>
      </c>
      <c r="I56" s="84">
        <f>Table2[[#This Row],[Quantity]]</f>
        <v>1</v>
      </c>
      <c r="J56" s="133" t="str">
        <f>Table2[[#This Row],[Expiry Date]]</f>
        <v>-</v>
      </c>
      <c r="K56" s="84" t="str">
        <f>Table2[[#This Row],[Department]]</f>
        <v>DIA</v>
      </c>
      <c r="L56" s="84" t="str">
        <f>IF(ISBLANK(Table2[[#This Row],[Remark]]),"",Table2[[#This Row],[Remark]])</f>
        <v/>
      </c>
      <c r="M56" s="84" t="str">
        <f>Table2[[#This Row],[Material Issued By]]</f>
        <v>Karan Pardeshi</v>
      </c>
      <c r="N56" s="84" t="str">
        <f>Table2[[#This Row],[Material Received By]]</f>
        <v>Rishikesh Bangale</v>
      </c>
      <c r="O56" s="134">
        <f>SUMIFS('Stock Statement'!K:K,'Stock Statement'!C:C,Table4[[#This Row],[Part no./ Cat No.]])</f>
        <v>14668.96</v>
      </c>
      <c r="P56" s="134">
        <f t="shared" si="1"/>
        <v>14668.96</v>
      </c>
      <c r="Q56" s="84">
        <f>SUMIFS('Stock Statement'!J:J,'Stock Statement'!C:C,Table4[[#This Row],[Part no./ Cat No.]])</f>
        <v>3</v>
      </c>
    </row>
    <row r="57" spans="1:17">
      <c r="A57" s="84">
        <v>56</v>
      </c>
      <c r="B57" s="108" t="str">
        <f>Table2[[#This Row],[Description of Material]]</f>
        <v>50 ml Centrifuge tube</v>
      </c>
      <c r="C57" s="84">
        <f>IFERROR(VLOOKUP(D57,'Product Master'!B:G,6,),"-")</f>
        <v>0</v>
      </c>
      <c r="D57" s="84">
        <f>Table2[[#This Row],[Part no./ Cat No.]]</f>
        <v>546041</v>
      </c>
      <c r="E57" s="84" t="str">
        <f>IF(ISBLANK(Table2[[#This Row],[Lot No]]),"-",Table2[[#This Row],[Lot No]])</f>
        <v>293D-35-10-170318</v>
      </c>
      <c r="F57" s="133">
        <f>IF(ISBLANK(Table2[[#This Row],[Date of Issue]]),"",Table2[[#This Row],[Date of Issue]])</f>
        <v>43199</v>
      </c>
      <c r="G57" s="84" t="str">
        <f>Table2[[#This Row],[Unit]]</f>
        <v>-</v>
      </c>
      <c r="H57" s="84" t="str">
        <f>Table2[[#This Row],[Pack Size]]</f>
        <v>500 Pcs</v>
      </c>
      <c r="I57" s="84">
        <f>Table2[[#This Row],[Quantity]]</f>
        <v>2</v>
      </c>
      <c r="J57" s="133" t="str">
        <f>Table2[[#This Row],[Expiry Date]]</f>
        <v>NA</v>
      </c>
      <c r="K57" s="84" t="str">
        <f>Table2[[#This Row],[Department]]</f>
        <v>CTC</v>
      </c>
      <c r="L57" s="84" t="str">
        <f>IF(ISBLANK(Table2[[#This Row],[Remark]]),"",Table2[[#This Row],[Remark]])</f>
        <v/>
      </c>
      <c r="M57" s="84" t="str">
        <f>Table2[[#This Row],[Material Issued By]]</f>
        <v>Karan Pardeshi</v>
      </c>
      <c r="N57" s="84" t="str">
        <f>Table2[[#This Row],[Material Received By]]</f>
        <v>Akshay Ainwale</v>
      </c>
      <c r="O57" s="134">
        <f>SUMIFS('Stock Statement'!K:K,'Stock Statement'!C:C,Table4[[#This Row],[Part no./ Cat No.]])</f>
        <v>8928</v>
      </c>
      <c r="P57" s="134">
        <f t="shared" si="1"/>
        <v>17856</v>
      </c>
      <c r="Q57" s="84">
        <f>SUMIFS('Stock Statement'!J:J,'Stock Statement'!C:C,Table4[[#This Row],[Part no./ Cat No.]])</f>
        <v>0</v>
      </c>
    </row>
    <row r="58" spans="1:17">
      <c r="A58" s="84">
        <v>57</v>
      </c>
      <c r="B58" s="108" t="str">
        <f>Table2[[#This Row],[Description of Material]]</f>
        <v>Absolute Ethanol</v>
      </c>
      <c r="C58" s="84">
        <f>IFERROR(VLOOKUP(D58,'Product Master'!B:G,6,),"-")</f>
        <v>0</v>
      </c>
      <c r="D58" s="84" t="str">
        <f>Table2[[#This Row],[Part no./ Cat No.]]</f>
        <v>1.00983.0511</v>
      </c>
      <c r="E58" s="84" t="str">
        <f>IF(ISBLANK(Table2[[#This Row],[Lot No]]),"-",Table2[[#This Row],[Lot No]])</f>
        <v>K48709283706</v>
      </c>
      <c r="F58" s="133">
        <f>IF(ISBLANK(Table2[[#This Row],[Date of Issue]]),"",Table2[[#This Row],[Date of Issue]])</f>
        <v>43200</v>
      </c>
      <c r="G58" s="84" t="str">
        <f>Table2[[#This Row],[Unit]]</f>
        <v>Bottle</v>
      </c>
      <c r="H58" s="84" t="str">
        <f>Table2[[#This Row],[Pack Size]]</f>
        <v>500 ml</v>
      </c>
      <c r="I58" s="84">
        <f>Table2[[#This Row],[Quantity]]</f>
        <v>1</v>
      </c>
      <c r="J58" s="133" t="str">
        <f>Table2[[#This Row],[Expiry Date]]</f>
        <v>-</v>
      </c>
      <c r="K58" s="84" t="str">
        <f>Table2[[#This Row],[Department]]</f>
        <v>Angle Project</v>
      </c>
      <c r="L58" s="84" t="str">
        <f>IF(ISBLANK(Table2[[#This Row],[Remark]]),"",Table2[[#This Row],[Remark]])</f>
        <v/>
      </c>
      <c r="M58" s="84" t="str">
        <f>Table2[[#This Row],[Material Issued By]]</f>
        <v>Karan Pardeshi</v>
      </c>
      <c r="N58" s="84" t="str">
        <f>Table2[[#This Row],[Material Received By]]</f>
        <v>Dr. Shoeb Patel</v>
      </c>
      <c r="O58" s="134" t="e">
        <f>SUMIFS('Stock Statement'!K:K,'Stock Statement'!C:C,Table4[[#This Row],[Part no./ Cat No.]])</f>
        <v>#N/A</v>
      </c>
      <c r="P58" s="134" t="e">
        <f t="shared" si="1"/>
        <v>#N/A</v>
      </c>
      <c r="Q58" s="84">
        <f>SUMIFS('Stock Statement'!J:J,'Stock Statement'!C:C,Table4[[#This Row],[Part no./ Cat No.]])</f>
        <v>-1</v>
      </c>
    </row>
    <row r="59" spans="1:17">
      <c r="A59" s="84">
        <v>58</v>
      </c>
      <c r="B59" s="108" t="str">
        <f>Table2[[#This Row],[Description of Material]]</f>
        <v>Phosphate Buffered saline Tablets</v>
      </c>
      <c r="C59" s="84">
        <f>IFERROR(VLOOKUP(D59,'Product Master'!B:G,6,),"-")</f>
        <v>0</v>
      </c>
      <c r="D59" s="84">
        <f>Table2[[#This Row],[Part no./ Cat No.]]</f>
        <v>2810305</v>
      </c>
      <c r="E59" s="84" t="str">
        <f>IF(ISBLANK(Table2[[#This Row],[Lot No]]),"-",Table2[[#This Row],[Lot No]])</f>
        <v>Q7458</v>
      </c>
      <c r="F59" s="133">
        <f>IF(ISBLANK(Table2[[#This Row],[Date of Issue]]),"",Table2[[#This Row],[Date of Issue]])</f>
        <v>43200</v>
      </c>
      <c r="G59" s="84" t="str">
        <f>Table2[[#This Row],[Unit]]</f>
        <v>Bottle</v>
      </c>
      <c r="H59" s="84" t="str">
        <f>Table2[[#This Row],[Pack Size]]</f>
        <v>100 Tablets</v>
      </c>
      <c r="I59" s="84">
        <f>Table2[[#This Row],[Quantity]]</f>
        <v>1</v>
      </c>
      <c r="J59" s="133">
        <f>Table2[[#This Row],[Expiry Date]]</f>
        <v>44262</v>
      </c>
      <c r="K59" s="84" t="str">
        <f>Table2[[#This Row],[Department]]</f>
        <v>Angle Project</v>
      </c>
      <c r="L59" s="84" t="str">
        <f>IF(ISBLANK(Table2[[#This Row],[Remark]]),"",Table2[[#This Row],[Remark]])</f>
        <v/>
      </c>
      <c r="M59" s="84" t="str">
        <f>Table2[[#This Row],[Material Issued By]]</f>
        <v>Karan Pardeshi</v>
      </c>
      <c r="N59" s="84" t="str">
        <f>Table2[[#This Row],[Material Received By]]</f>
        <v>Dr. Shoeb Patel</v>
      </c>
      <c r="O59" s="134">
        <f>SUMIFS('Stock Statement'!K:K,'Stock Statement'!C:C,Table4[[#This Row],[Part no./ Cat No.]])</f>
        <v>3534.3</v>
      </c>
      <c r="P59" s="134">
        <f t="shared" si="1"/>
        <v>3534.3</v>
      </c>
      <c r="Q59" s="84">
        <f>SUMIFS('Stock Statement'!J:J,'Stock Statement'!C:C,Table4[[#This Row],[Part no./ Cat No.]])</f>
        <v>0</v>
      </c>
    </row>
    <row r="60" spans="1:17">
      <c r="A60" s="84">
        <v>59</v>
      </c>
      <c r="B60" s="108" t="str">
        <f>Table2[[#This Row],[Description of Material]]</f>
        <v>Eurofins Primers (MEN1_Exon9_F-R)</v>
      </c>
      <c r="C60" s="84">
        <f>IFERROR(VLOOKUP(D60,'Product Master'!B:G,6,),"-")</f>
        <v>0</v>
      </c>
      <c r="D60" s="84" t="str">
        <f>Table2[[#This Row],[Part no./ Cat No.]]</f>
        <v>Eurofins Primers (MEN1_Exon9_F-R)</v>
      </c>
      <c r="E60" s="84" t="str">
        <f>IF(ISBLANK(Table2[[#This Row],[Lot No]]),"-",Table2[[#This Row],[Lot No]])</f>
        <v>-</v>
      </c>
      <c r="F60" s="133">
        <f>IF(ISBLANK(Table2[[#This Row],[Date of Issue]]),"",Table2[[#This Row],[Date of Issue]])</f>
        <v>43200</v>
      </c>
      <c r="G60" s="84" t="str">
        <f>Table2[[#This Row],[Unit]]</f>
        <v>NA</v>
      </c>
      <c r="H60" s="84" t="str">
        <f>Table2[[#This Row],[Pack Size]]</f>
        <v>41 Bp</v>
      </c>
      <c r="I60" s="84">
        <f>Table2[[#This Row],[Quantity]]</f>
        <v>2</v>
      </c>
      <c r="J60" s="133" t="str">
        <f>Table2[[#This Row],[Expiry Date]]</f>
        <v>NA</v>
      </c>
      <c r="K60" s="84" t="str">
        <f>Table2[[#This Row],[Department]]</f>
        <v>Diagnostics</v>
      </c>
      <c r="L60" s="84" t="str">
        <f>IF(ISBLANK(Table2[[#This Row],[Remark]]),"",Table2[[#This Row],[Remark]])</f>
        <v/>
      </c>
      <c r="M60" s="84" t="str">
        <f>Table2[[#This Row],[Material Issued By]]</f>
        <v>Karan Pardeshi</v>
      </c>
      <c r="N60" s="84" t="str">
        <f>Table2[[#This Row],[Material Received By]]</f>
        <v>Swapnil Puranik</v>
      </c>
      <c r="O60" s="134">
        <f>SUMIFS('Stock Statement'!K:K,'Stock Statement'!C:C,Table4[[#This Row],[Part no./ Cat No.]])</f>
        <v>24</v>
      </c>
      <c r="P60" s="134">
        <f t="shared" si="1"/>
        <v>48</v>
      </c>
      <c r="Q60" s="84">
        <f>SUMIFS('Stock Statement'!J:J,'Stock Statement'!C:C,Table4[[#This Row],[Part no./ Cat No.]])</f>
        <v>0</v>
      </c>
    </row>
    <row r="61" spans="1:17">
      <c r="A61" s="84">
        <v>60</v>
      </c>
      <c r="B61" s="108" t="str">
        <f>Table2[[#This Row],[Description of Material]]</f>
        <v xml:space="preserve">Ion PI HI-Q OT2 200 kit (8 rxn) </v>
      </c>
      <c r="C61" s="84">
        <f>IFERROR(VLOOKUP(D61,'Product Master'!B:G,6,),"-")</f>
        <v>0</v>
      </c>
      <c r="D61" s="84" t="str">
        <f>Table2[[#This Row],[Part no./ Cat No.]]</f>
        <v>A26434</v>
      </c>
      <c r="E61" s="84" t="str">
        <f>IF(ISBLANK(Table2[[#This Row],[Lot No]]),"-",Table2[[#This Row],[Lot No]])</f>
        <v>-</v>
      </c>
      <c r="F61" s="133">
        <f>IF(ISBLANK(Table2[[#This Row],[Date of Issue]]),"",Table2[[#This Row],[Date of Issue]])</f>
        <v>43201</v>
      </c>
      <c r="G61" s="84" t="str">
        <f>Table2[[#This Row],[Unit]]</f>
        <v>Kit</v>
      </c>
      <c r="H61" s="84" t="str">
        <f>Table2[[#This Row],[Pack Size]]</f>
        <v>8 Rxns</v>
      </c>
      <c r="I61" s="84">
        <f>Table2[[#This Row],[Quantity]]</f>
        <v>1</v>
      </c>
      <c r="J61" s="133" t="str">
        <f>Table2[[#This Row],[Expiry Date]]</f>
        <v>NA</v>
      </c>
      <c r="K61" s="84" t="str">
        <f>Table2[[#This Row],[Department]]</f>
        <v xml:space="preserve">NGS </v>
      </c>
      <c r="L61" s="84" t="str">
        <f>IF(ISBLANK(Table2[[#This Row],[Remark]]),"",Table2[[#This Row],[Remark]])</f>
        <v/>
      </c>
      <c r="M61" s="84" t="str">
        <f>Table2[[#This Row],[Material Issued By]]</f>
        <v>Karan Pardeshi</v>
      </c>
      <c r="N61" s="84" t="str">
        <f>Table2[[#This Row],[Material Received By]]</f>
        <v>Srinivas Phadke</v>
      </c>
      <c r="O61" s="134">
        <f>SUMIFS('Stock Statement'!K:K,'Stock Statement'!C:C,Table4[[#This Row],[Part no./ Cat No.]])</f>
        <v>82377.600000000006</v>
      </c>
      <c r="P61" s="134">
        <f t="shared" si="1"/>
        <v>82377.600000000006</v>
      </c>
      <c r="Q61" s="84">
        <f>SUMIFS('Stock Statement'!J:J,'Stock Statement'!C:C,Table4[[#This Row],[Part no./ Cat No.]])</f>
        <v>10</v>
      </c>
    </row>
    <row r="62" spans="1:17">
      <c r="A62" s="84">
        <v>61</v>
      </c>
      <c r="B62" s="108" t="str">
        <f>Table2[[#This Row],[Description of Material]]</f>
        <v>i) Ion PI one touch 2 supplies</v>
      </c>
      <c r="C62" s="84">
        <f>IFERROR(VLOOKUP(D62,'Product Master'!B:G,6,),"-")</f>
        <v>0</v>
      </c>
      <c r="D62" s="84" t="str">
        <f>Table2[[#This Row],[Part no./ Cat No.]]</f>
        <v>A26367</v>
      </c>
      <c r="E62" s="84">
        <f>IF(ISBLANK(Table2[[#This Row],[Lot No]]),"-",Table2[[#This Row],[Lot No]])</f>
        <v>192790</v>
      </c>
      <c r="F62" s="133">
        <f>IF(ISBLANK(Table2[[#This Row],[Date of Issue]]),"",Table2[[#This Row],[Date of Issue]])</f>
        <v>43201</v>
      </c>
      <c r="G62" s="84" t="str">
        <f>Table2[[#This Row],[Unit]]</f>
        <v>Kit</v>
      </c>
      <c r="H62" s="84" t="str">
        <f>Table2[[#This Row],[Pack Size]]</f>
        <v>8 Rxns</v>
      </c>
      <c r="I62" s="84">
        <f>Table2[[#This Row],[Quantity]]</f>
        <v>1</v>
      </c>
      <c r="J62" s="133">
        <f>Table2[[#This Row],[Expiry Date]]</f>
        <v>43343</v>
      </c>
      <c r="K62" s="84" t="str">
        <f>Table2[[#This Row],[Department]]</f>
        <v xml:space="preserve">NGS </v>
      </c>
      <c r="L62" s="84" t="str">
        <f>IF(ISBLANK(Table2[[#This Row],[Remark]]),"",Table2[[#This Row],[Remark]])</f>
        <v/>
      </c>
      <c r="M62" s="84" t="str">
        <f>Table2[[#This Row],[Material Issued By]]</f>
        <v>Karan Pardeshi</v>
      </c>
      <c r="N62" s="84" t="str">
        <f>Table2[[#This Row],[Material Received By]]</f>
        <v>Srinivas Phadke</v>
      </c>
      <c r="O62" s="134">
        <f>SUMIFS('Stock Statement'!K:K,'Stock Statement'!C:C,Table4[[#This Row],[Part no./ Cat No.]])</f>
        <v>0</v>
      </c>
      <c r="P62" s="134">
        <f t="shared" si="1"/>
        <v>0</v>
      </c>
      <c r="Q62" s="84">
        <f>SUMIFS('Stock Statement'!J:J,'Stock Statement'!C:C,Table4[[#This Row],[Part no./ Cat No.]])</f>
        <v>10</v>
      </c>
    </row>
    <row r="63" spans="1:17">
      <c r="A63" s="84">
        <v>62</v>
      </c>
      <c r="B63" s="108" t="str">
        <f>Table2[[#This Row],[Description of Material]]</f>
        <v>ii) Ion PI Hi-Q OT2 Solution 200</v>
      </c>
      <c r="C63" s="84">
        <f>IFERROR(VLOOKUP(D63,'Product Master'!B:G,6,),"-")</f>
        <v>0</v>
      </c>
      <c r="D63" s="84" t="str">
        <f>Table2[[#This Row],[Part no./ Cat No.]]</f>
        <v>A26429</v>
      </c>
      <c r="E63" s="84">
        <f>IF(ISBLANK(Table2[[#This Row],[Lot No]]),"-",Table2[[#This Row],[Lot No]])</f>
        <v>1874681</v>
      </c>
      <c r="F63" s="133">
        <f>IF(ISBLANK(Table2[[#This Row],[Date of Issue]]),"",Table2[[#This Row],[Date of Issue]])</f>
        <v>43201</v>
      </c>
      <c r="G63" s="84" t="str">
        <f>Table2[[#This Row],[Unit]]</f>
        <v>Kit</v>
      </c>
      <c r="H63" s="84" t="str">
        <f>Table2[[#This Row],[Pack Size]]</f>
        <v>8 Rxns</v>
      </c>
      <c r="I63" s="84">
        <f>Table2[[#This Row],[Quantity]]</f>
        <v>1</v>
      </c>
      <c r="J63" s="133" t="str">
        <f>Table2[[#This Row],[Expiry Date]]</f>
        <v>-</v>
      </c>
      <c r="K63" s="84" t="str">
        <f>Table2[[#This Row],[Department]]</f>
        <v xml:space="preserve">NGS </v>
      </c>
      <c r="L63" s="84" t="str">
        <f>IF(ISBLANK(Table2[[#This Row],[Remark]]),"",Table2[[#This Row],[Remark]])</f>
        <v/>
      </c>
      <c r="M63" s="84" t="str">
        <f>Table2[[#This Row],[Material Issued By]]</f>
        <v>Karan Pardeshi</v>
      </c>
      <c r="N63" s="84" t="str">
        <f>Table2[[#This Row],[Material Received By]]</f>
        <v>Srinivas Phadke</v>
      </c>
      <c r="O63" s="134">
        <f>SUMIFS('Stock Statement'!K:K,'Stock Statement'!C:C,Table4[[#This Row],[Part no./ Cat No.]])</f>
        <v>0</v>
      </c>
      <c r="P63" s="134">
        <f t="shared" si="1"/>
        <v>0</v>
      </c>
      <c r="Q63" s="84">
        <f>SUMIFS('Stock Statement'!J:J,'Stock Statement'!C:C,Table4[[#This Row],[Part no./ Cat No.]])</f>
        <v>10</v>
      </c>
    </row>
    <row r="64" spans="1:17">
      <c r="A64" s="84">
        <v>63</v>
      </c>
      <c r="B64" s="108" t="str">
        <f>Table2[[#This Row],[Description of Material]]</f>
        <v>iii) Ion PI Hi-Q OT2 Reagent 200</v>
      </c>
      <c r="C64" s="84">
        <f>IFERROR(VLOOKUP(D64,'Product Master'!B:G,6,),"-")</f>
        <v>0</v>
      </c>
      <c r="D64" s="84" t="str">
        <f>Table2[[#This Row],[Part no./ Cat No.]]</f>
        <v>A26428</v>
      </c>
      <c r="E64" s="84" t="str">
        <f>IF(ISBLANK(Table2[[#This Row],[Lot No]]),"-",Table2[[#This Row],[Lot No]])</f>
        <v xml:space="preserve"> /1874680</v>
      </c>
      <c r="F64" s="133">
        <f>IF(ISBLANK(Table2[[#This Row],[Date of Issue]]),"",Table2[[#This Row],[Date of Issue]])</f>
        <v>43201</v>
      </c>
      <c r="G64" s="84" t="str">
        <f>Table2[[#This Row],[Unit]]</f>
        <v>Kit</v>
      </c>
      <c r="H64" s="84" t="str">
        <f>Table2[[#This Row],[Pack Size]]</f>
        <v>8 Rxns</v>
      </c>
      <c r="I64" s="84">
        <f>Table2[[#This Row],[Quantity]]</f>
        <v>1</v>
      </c>
      <c r="J64" s="133" t="str">
        <f>Table2[[#This Row],[Expiry Date]]</f>
        <v>-</v>
      </c>
      <c r="K64" s="84" t="str">
        <f>Table2[[#This Row],[Department]]</f>
        <v xml:space="preserve">NGS </v>
      </c>
      <c r="L64" s="84" t="str">
        <f>IF(ISBLANK(Table2[[#This Row],[Remark]]),"",Table2[[#This Row],[Remark]])</f>
        <v/>
      </c>
      <c r="M64" s="84" t="str">
        <f>Table2[[#This Row],[Material Issued By]]</f>
        <v>Karan Pardeshi</v>
      </c>
      <c r="N64" s="84" t="str">
        <f>Table2[[#This Row],[Material Received By]]</f>
        <v>Srinivas Phadke</v>
      </c>
      <c r="O64" s="134">
        <f>SUMIFS('Stock Statement'!K:K,'Stock Statement'!C:C,Table4[[#This Row],[Part no./ Cat No.]])</f>
        <v>0</v>
      </c>
      <c r="P64" s="134">
        <f t="shared" si="1"/>
        <v>0</v>
      </c>
      <c r="Q64" s="84">
        <f>SUMIFS('Stock Statement'!J:J,'Stock Statement'!C:C,Table4[[#This Row],[Part no./ Cat No.]])</f>
        <v>10</v>
      </c>
    </row>
    <row r="65" spans="1:17">
      <c r="A65" s="84">
        <v>64</v>
      </c>
      <c r="B65" s="108" t="str">
        <f>Table2[[#This Row],[Description of Material]]</f>
        <v>Ion PI Chip kit V3</v>
      </c>
      <c r="C65" s="84">
        <f>IFERROR(VLOOKUP(D65,'Product Master'!B:G,6,),"-")</f>
        <v>0</v>
      </c>
      <c r="D65" s="84" t="str">
        <f>Table2[[#This Row],[Part no./ Cat No.]]</f>
        <v>A26771</v>
      </c>
      <c r="E65" s="84" t="str">
        <f>IF(ISBLANK(Table2[[#This Row],[Lot No]]),"-",Table2[[#This Row],[Lot No]])</f>
        <v>QPW133W11</v>
      </c>
      <c r="F65" s="133">
        <f>IF(ISBLANK(Table2[[#This Row],[Date of Issue]]),"",Table2[[#This Row],[Date of Issue]])</f>
        <v>43201</v>
      </c>
      <c r="G65" s="84" t="str">
        <f>Table2[[#This Row],[Unit]]</f>
        <v>Pack</v>
      </c>
      <c r="H65" s="84" t="str">
        <f>Table2[[#This Row],[Pack Size]]</f>
        <v>8 Chips</v>
      </c>
      <c r="I65" s="84">
        <f>Table2[[#This Row],[Quantity]]</f>
        <v>1</v>
      </c>
      <c r="J65" s="133" t="str">
        <f>Table2[[#This Row],[Expiry Date]]</f>
        <v>-</v>
      </c>
      <c r="K65" s="84" t="str">
        <f>Table2[[#This Row],[Department]]</f>
        <v xml:space="preserve">NGS </v>
      </c>
      <c r="L65" s="84" t="str">
        <f>IF(ISBLANK(Table2[[#This Row],[Remark]]),"",Table2[[#This Row],[Remark]])</f>
        <v/>
      </c>
      <c r="M65" s="84" t="str">
        <f>Table2[[#This Row],[Material Issued By]]</f>
        <v>Karan Pardeshi</v>
      </c>
      <c r="N65" s="84" t="str">
        <f>Table2[[#This Row],[Material Received By]]</f>
        <v>Srinivas Phadke</v>
      </c>
      <c r="O65" s="134">
        <f>SUMIFS('Stock Statement'!K:K,'Stock Statement'!C:C,Table4[[#This Row],[Part no./ Cat No.]])</f>
        <v>225150.36</v>
      </c>
      <c r="P65" s="134">
        <f t="shared" si="1"/>
        <v>225150.36</v>
      </c>
      <c r="Q65" s="84">
        <f>SUMIFS('Stock Statement'!J:J,'Stock Statement'!C:C,Table4[[#This Row],[Part no./ Cat No.]])</f>
        <v>9</v>
      </c>
    </row>
    <row r="66" spans="1:17">
      <c r="A66" s="84">
        <v>65</v>
      </c>
      <c r="B66" s="108" t="str">
        <f>Table2[[#This Row],[Description of Material]]</f>
        <v>Ion PI Hi Q Sequencing 200 kit (2 sequencings runs per initialization)</v>
      </c>
      <c r="C66" s="84">
        <f>IFERROR(VLOOKUP(D66,'Product Master'!B:G,6,),"-")</f>
        <v>0</v>
      </c>
      <c r="D66" s="84" t="str">
        <f>Table2[[#This Row],[Part no./ Cat No.]]</f>
        <v>A26433</v>
      </c>
      <c r="E66" s="84" t="str">
        <f>IF(ISBLANK(Table2[[#This Row],[Lot No]]),"-",Table2[[#This Row],[Lot No]])</f>
        <v>-</v>
      </c>
      <c r="F66" s="133">
        <f>IF(ISBLANK(Table2[[#This Row],[Date of Issue]]),"",Table2[[#This Row],[Date of Issue]])</f>
        <v>43201</v>
      </c>
      <c r="G66" s="84" t="str">
        <f>Table2[[#This Row],[Unit]]</f>
        <v>Kit</v>
      </c>
      <c r="H66" s="84">
        <f>Table2[[#This Row],[Pack Size]]</f>
        <v>1</v>
      </c>
      <c r="I66" s="84">
        <f>Table2[[#This Row],[Quantity]]</f>
        <v>1</v>
      </c>
      <c r="J66" s="133" t="str">
        <f>Table2[[#This Row],[Expiry Date]]</f>
        <v>NA</v>
      </c>
      <c r="K66" s="84" t="str">
        <f>Table2[[#This Row],[Department]]</f>
        <v xml:space="preserve">NGS </v>
      </c>
      <c r="L66" s="84" t="str">
        <f>IF(ISBLANK(Table2[[#This Row],[Remark]]),"",Table2[[#This Row],[Remark]])</f>
        <v/>
      </c>
      <c r="M66" s="84" t="str">
        <f>Table2[[#This Row],[Material Issued By]]</f>
        <v>Karan Pardeshi</v>
      </c>
      <c r="N66" s="84" t="str">
        <f>Table2[[#This Row],[Material Received By]]</f>
        <v>Srinivas Phadke</v>
      </c>
      <c r="O66" s="134">
        <f>SUMIFS('Stock Statement'!K:K,'Stock Statement'!C:C,Table4[[#This Row],[Part no./ Cat No.]])</f>
        <v>108306</v>
      </c>
      <c r="P66" s="134">
        <f t="shared" si="1"/>
        <v>108306</v>
      </c>
      <c r="Q66" s="84">
        <f>SUMIFS('Stock Statement'!J:J,'Stock Statement'!C:C,Table4[[#This Row],[Part no./ Cat No.]])</f>
        <v>16</v>
      </c>
    </row>
    <row r="67" spans="1:17">
      <c r="A67" s="84">
        <v>66</v>
      </c>
      <c r="B67" s="108" t="str">
        <f>Table2[[#This Row],[Description of Material]]</f>
        <v>i) Ion Proton Sequencing supplies kit (RT)</v>
      </c>
      <c r="C67" s="84">
        <f>IFERROR(VLOOKUP(D67,'Product Master'!B:G,6,),"-")</f>
        <v>0</v>
      </c>
      <c r="D67" s="84">
        <f>Table2[[#This Row],[Part no./ Cat No.]]</f>
        <v>4488651</v>
      </c>
      <c r="E67" s="84" t="str">
        <f>IF(ISBLANK(Table2[[#This Row],[Lot No]]),"-",Table2[[#This Row],[Lot No]])</f>
        <v>-</v>
      </c>
      <c r="F67" s="133">
        <f>IF(ISBLANK(Table2[[#This Row],[Date of Issue]]),"",Table2[[#This Row],[Date of Issue]])</f>
        <v>43201</v>
      </c>
      <c r="G67" s="84" t="str">
        <f>Table2[[#This Row],[Unit]]</f>
        <v>Kit</v>
      </c>
      <c r="H67" s="84" t="str">
        <f>Table2[[#This Row],[Pack Size]]</f>
        <v>4 initialization</v>
      </c>
      <c r="I67" s="84">
        <f>Table2[[#This Row],[Quantity]]</f>
        <v>1</v>
      </c>
      <c r="J67" s="133" t="str">
        <f>Table2[[#This Row],[Expiry Date]]</f>
        <v>-</v>
      </c>
      <c r="K67" s="84" t="str">
        <f>Table2[[#This Row],[Department]]</f>
        <v xml:space="preserve">NGS </v>
      </c>
      <c r="L67" s="84" t="str">
        <f>IF(ISBLANK(Table2[[#This Row],[Remark]]),"",Table2[[#This Row],[Remark]])</f>
        <v/>
      </c>
      <c r="M67" s="84" t="str">
        <f>Table2[[#This Row],[Material Issued By]]</f>
        <v>Karan Pardeshi</v>
      </c>
      <c r="N67" s="84" t="str">
        <f>Table2[[#This Row],[Material Received By]]</f>
        <v>Srinivas Phadke</v>
      </c>
      <c r="O67" s="134">
        <f>SUMIFS('Stock Statement'!K:K,'Stock Statement'!C:C,Table4[[#This Row],[Part no./ Cat No.]])</f>
        <v>0</v>
      </c>
      <c r="P67" s="134">
        <f t="shared" si="1"/>
        <v>0</v>
      </c>
      <c r="Q67" s="84">
        <f>SUMIFS('Stock Statement'!J:J,'Stock Statement'!C:C,Table4[[#This Row],[Part no./ Cat No.]])</f>
        <v>16</v>
      </c>
    </row>
    <row r="68" spans="1:17">
      <c r="A68" s="84">
        <v>67</v>
      </c>
      <c r="B68" s="108" t="str">
        <f>Table2[[#This Row],[Description of Material]]</f>
        <v>ii) Ion PI Hi-Q sequencing 200 solutions</v>
      </c>
      <c r="C68" s="84">
        <f>IFERROR(VLOOKUP(D68,'Product Master'!B:G,6,),"-")</f>
        <v>0</v>
      </c>
      <c r="D68" s="84" t="str">
        <f>Table2[[#This Row],[Part no./ Cat No.]]</f>
        <v>A26430</v>
      </c>
      <c r="E68" s="84" t="str">
        <f>IF(ISBLANK(Table2[[#This Row],[Lot No]]),"-",Table2[[#This Row],[Lot No]])</f>
        <v>/014005</v>
      </c>
      <c r="F68" s="133">
        <f>IF(ISBLANK(Table2[[#This Row],[Date of Issue]]),"",Table2[[#This Row],[Date of Issue]])</f>
        <v>43201</v>
      </c>
      <c r="G68" s="84" t="str">
        <f>Table2[[#This Row],[Unit]]</f>
        <v>Kit</v>
      </c>
      <c r="H68" s="84">
        <f>Table2[[#This Row],[Pack Size]]</f>
        <v>1</v>
      </c>
      <c r="I68" s="84">
        <f>Table2[[#This Row],[Quantity]]</f>
        <v>1</v>
      </c>
      <c r="J68" s="133">
        <f>Table2[[#This Row],[Expiry Date]]</f>
        <v>43220</v>
      </c>
      <c r="K68" s="84" t="str">
        <f>Table2[[#This Row],[Department]]</f>
        <v xml:space="preserve">NGS </v>
      </c>
      <c r="L68" s="84" t="str">
        <f>IF(ISBLANK(Table2[[#This Row],[Remark]]),"",Table2[[#This Row],[Remark]])</f>
        <v/>
      </c>
      <c r="M68" s="84" t="str">
        <f>Table2[[#This Row],[Material Issued By]]</f>
        <v>Karan Pardeshi</v>
      </c>
      <c r="N68" s="84" t="str">
        <f>Table2[[#This Row],[Material Received By]]</f>
        <v>Srinivas Phadke</v>
      </c>
      <c r="O68" s="134">
        <f>SUMIFS('Stock Statement'!K:K,'Stock Statement'!C:C,Table4[[#This Row],[Part no./ Cat No.]])</f>
        <v>0</v>
      </c>
      <c r="P68" s="134">
        <f t="shared" si="1"/>
        <v>0</v>
      </c>
      <c r="Q68" s="84">
        <f>SUMIFS('Stock Statement'!J:J,'Stock Statement'!C:C,Table4[[#This Row],[Part no./ Cat No.]])</f>
        <v>16</v>
      </c>
    </row>
    <row r="69" spans="1:17">
      <c r="A69" s="84">
        <v>68</v>
      </c>
      <c r="B69" s="108" t="str">
        <f>Table2[[#This Row],[Description of Material]]</f>
        <v>iii) Ion PI Hi Q sequencing 200 reagent</v>
      </c>
      <c r="C69" s="84">
        <f>IFERROR(VLOOKUP(D69,'Product Master'!B:G,6,),"-")</f>
        <v>0</v>
      </c>
      <c r="D69" s="84" t="str">
        <f>Table2[[#This Row],[Part no./ Cat No.]]</f>
        <v>A26431</v>
      </c>
      <c r="E69" s="84">
        <f>IF(ISBLANK(Table2[[#This Row],[Lot No]]),"-",Table2[[#This Row],[Lot No]])</f>
        <v>1848108</v>
      </c>
      <c r="F69" s="133">
        <f>IF(ISBLANK(Table2[[#This Row],[Date of Issue]]),"",Table2[[#This Row],[Date of Issue]])</f>
        <v>43201</v>
      </c>
      <c r="G69" s="84" t="str">
        <f>Table2[[#This Row],[Unit]]</f>
        <v>Kit</v>
      </c>
      <c r="H69" s="84">
        <f>Table2[[#This Row],[Pack Size]]</f>
        <v>1</v>
      </c>
      <c r="I69" s="84">
        <f>Table2[[#This Row],[Quantity]]</f>
        <v>1</v>
      </c>
      <c r="J69" s="133">
        <f>Table2[[#This Row],[Expiry Date]]</f>
        <v>43131</v>
      </c>
      <c r="K69" s="84" t="str">
        <f>Table2[[#This Row],[Department]]</f>
        <v xml:space="preserve">NGS </v>
      </c>
      <c r="L69" s="84" t="str">
        <f>IF(ISBLANK(Table2[[#This Row],[Remark]]),"",Table2[[#This Row],[Remark]])</f>
        <v/>
      </c>
      <c r="M69" s="84" t="str">
        <f>Table2[[#This Row],[Material Issued By]]</f>
        <v>Karan Pardeshi</v>
      </c>
      <c r="N69" s="84" t="str">
        <f>Table2[[#This Row],[Material Received By]]</f>
        <v>Srinivas Phadke</v>
      </c>
      <c r="O69" s="134">
        <f>SUMIFS('Stock Statement'!K:K,'Stock Statement'!C:C,Table4[[#This Row],[Part no./ Cat No.]])</f>
        <v>0</v>
      </c>
      <c r="P69" s="134">
        <f t="shared" si="1"/>
        <v>0</v>
      </c>
      <c r="Q69" s="84">
        <f>SUMIFS('Stock Statement'!J:J,'Stock Statement'!C:C,Table4[[#This Row],[Part no./ Cat No.]])</f>
        <v>16</v>
      </c>
    </row>
    <row r="70" spans="1:17">
      <c r="A70" s="84">
        <v>69</v>
      </c>
      <c r="B70" s="108" t="str">
        <f>Table2[[#This Row],[Description of Material]]</f>
        <v>iv) Ion PI Sequencing nucleotides</v>
      </c>
      <c r="C70" s="84">
        <f>IFERROR(VLOOKUP(D70,'Product Master'!B:G,6,),"-")</f>
        <v>0</v>
      </c>
      <c r="D70" s="84" t="str">
        <f>Table2[[#This Row],[Part no./ Cat No.]]</f>
        <v>A26432</v>
      </c>
      <c r="E70" s="84" t="str">
        <f>IF(ISBLANK(Table2[[#This Row],[Lot No]]),"-",Table2[[#This Row],[Lot No]])</f>
        <v>/00533660</v>
      </c>
      <c r="F70" s="133">
        <f>IF(ISBLANK(Table2[[#This Row],[Date of Issue]]),"",Table2[[#This Row],[Date of Issue]])</f>
        <v>43201</v>
      </c>
      <c r="G70" s="84" t="str">
        <f>Table2[[#This Row],[Unit]]</f>
        <v>Kit</v>
      </c>
      <c r="H70" s="84">
        <f>Table2[[#This Row],[Pack Size]]</f>
        <v>1</v>
      </c>
      <c r="I70" s="84">
        <f>Table2[[#This Row],[Quantity]]</f>
        <v>1</v>
      </c>
      <c r="J70" s="133">
        <f>Table2[[#This Row],[Expiry Date]]</f>
        <v>43251</v>
      </c>
      <c r="K70" s="84" t="str">
        <f>Table2[[#This Row],[Department]]</f>
        <v xml:space="preserve">NGS </v>
      </c>
      <c r="L70" s="84" t="str">
        <f>IF(ISBLANK(Table2[[#This Row],[Remark]]),"",Table2[[#This Row],[Remark]])</f>
        <v/>
      </c>
      <c r="M70" s="84" t="str">
        <f>Table2[[#This Row],[Material Issued By]]</f>
        <v>Karan Pardeshi</v>
      </c>
      <c r="N70" s="84" t="str">
        <f>Table2[[#This Row],[Material Received By]]</f>
        <v>Srinivas Phadke</v>
      </c>
      <c r="O70" s="134">
        <f>SUMIFS('Stock Statement'!K:K,'Stock Statement'!C:C,Table4[[#This Row],[Part no./ Cat No.]])</f>
        <v>0</v>
      </c>
      <c r="P70" s="134">
        <f t="shared" si="1"/>
        <v>0</v>
      </c>
      <c r="Q70" s="84">
        <f>SUMIFS('Stock Statement'!J:J,'Stock Statement'!C:C,Table4[[#This Row],[Part no./ Cat No.]])</f>
        <v>16</v>
      </c>
    </row>
    <row r="71" spans="1:17">
      <c r="A71" s="84">
        <v>70</v>
      </c>
      <c r="B71" s="108" t="str">
        <f>Table2[[#This Row],[Description of Material]]</f>
        <v>E-Gel size select 2%</v>
      </c>
      <c r="C71" s="84">
        <f>IFERROR(VLOOKUP(D71,'Product Master'!B:G,6,),"-")</f>
        <v>0</v>
      </c>
      <c r="D71" s="84" t="str">
        <f>Table2[[#This Row],[Part no./ Cat No.]]</f>
        <v>G661012</v>
      </c>
      <c r="E71" s="84" t="str">
        <f>IF(ISBLANK(Table2[[#This Row],[Lot No]]),"-",Table2[[#This Row],[Lot No]])</f>
        <v>2R140118</v>
      </c>
      <c r="F71" s="133">
        <f>IF(ISBLANK(Table2[[#This Row],[Date of Issue]]),"",Table2[[#This Row],[Date of Issue]])</f>
        <v>43201</v>
      </c>
      <c r="G71" s="84" t="str">
        <f>Table2[[#This Row],[Unit]]</f>
        <v>Pack</v>
      </c>
      <c r="H71" s="84" t="str">
        <f>Table2[[#This Row],[Pack Size]]</f>
        <v>10 Gels/Pack</v>
      </c>
      <c r="I71" s="84">
        <f>Table2[[#This Row],[Quantity]]</f>
        <v>1</v>
      </c>
      <c r="J71" s="133" t="str">
        <f>Table2[[#This Row],[Expiry Date]]</f>
        <v>-</v>
      </c>
      <c r="K71" s="84" t="str">
        <f>Table2[[#This Row],[Department]]</f>
        <v>DIA-NGS</v>
      </c>
      <c r="L71" s="84" t="str">
        <f>IF(ISBLANK(Table2[[#This Row],[Remark]]),"",Table2[[#This Row],[Remark]])</f>
        <v/>
      </c>
      <c r="M71" s="84" t="str">
        <f>Table2[[#This Row],[Material Issued By]]</f>
        <v>Karan Pardeshi</v>
      </c>
      <c r="N71" s="84" t="str">
        <f>Table2[[#This Row],[Material Received By]]</f>
        <v>Punam Shingade</v>
      </c>
      <c r="O71" s="134">
        <f>SUMIFS('Stock Statement'!K:K,'Stock Statement'!C:C,Table4[[#This Row],[Part no./ Cat No.]])</f>
        <v>10000</v>
      </c>
      <c r="P71" s="134">
        <f t="shared" si="1"/>
        <v>10000</v>
      </c>
      <c r="Q71" s="84">
        <f>SUMIFS('Stock Statement'!J:J,'Stock Statement'!C:C,Table4[[#This Row],[Part no./ Cat No.]])</f>
        <v>13</v>
      </c>
    </row>
    <row r="72" spans="1:17">
      <c r="A72" s="84">
        <v>71</v>
      </c>
      <c r="B72" s="108" t="str">
        <f>Table2[[#This Row],[Description of Material]]</f>
        <v>Tissue Culture plates 6 Well</v>
      </c>
      <c r="C72" s="84">
        <f>IFERROR(VLOOKUP(D72,'Product Master'!B:G,6,),"-")</f>
        <v>0</v>
      </c>
      <c r="D72" s="84">
        <f>Table2[[#This Row],[Part no./ Cat No.]]</f>
        <v>980010</v>
      </c>
      <c r="E72" s="84" t="str">
        <f>IF(ISBLANK(Table2[[#This Row],[Lot No]]),"-",Table2[[#This Row],[Lot No]])</f>
        <v>H2NA2MF104</v>
      </c>
      <c r="F72" s="133">
        <f>IF(ISBLANK(Table2[[#This Row],[Date of Issue]]),"",Table2[[#This Row],[Date of Issue]])</f>
        <v>43202</v>
      </c>
      <c r="G72" s="84" t="str">
        <f>Table2[[#This Row],[Unit]]</f>
        <v>Box</v>
      </c>
      <c r="H72" s="84" t="str">
        <f>Table2[[#This Row],[Pack Size]]</f>
        <v>50 Pcs</v>
      </c>
      <c r="I72" s="84">
        <f>Table2[[#This Row],[Quantity]]</f>
        <v>1</v>
      </c>
      <c r="J72" s="133" t="str">
        <f>Table2[[#This Row],[Expiry Date]]</f>
        <v>NA</v>
      </c>
      <c r="K72" s="84" t="str">
        <f>Table2[[#This Row],[Department]]</f>
        <v>CTC</v>
      </c>
      <c r="L72" s="84" t="str">
        <f>IF(ISBLANK(Table2[[#This Row],[Remark]]),"",Table2[[#This Row],[Remark]])</f>
        <v/>
      </c>
      <c r="M72" s="84" t="str">
        <f>Table2[[#This Row],[Material Issued By]]</f>
        <v>Karan Pardeshi</v>
      </c>
      <c r="N72" s="84" t="str">
        <f>Table2[[#This Row],[Material Received By]]</f>
        <v>Vikas Mane</v>
      </c>
      <c r="O72" s="134">
        <f>SUMIFS('Stock Statement'!K:K,'Stock Statement'!C:C,Table4[[#This Row],[Part no./ Cat No.]])</f>
        <v>7392</v>
      </c>
      <c r="P72" s="134">
        <f t="shared" si="1"/>
        <v>7392</v>
      </c>
      <c r="Q72" s="84">
        <f>SUMIFS('Stock Statement'!J:J,'Stock Statement'!C:C,Table4[[#This Row],[Part no./ Cat No.]])</f>
        <v>4</v>
      </c>
    </row>
    <row r="73" spans="1:17">
      <c r="A73" s="84">
        <v>72</v>
      </c>
      <c r="B73" s="108" t="str">
        <f>Table2[[#This Row],[Description of Material]]</f>
        <v xml:space="preserve">Tissue Culture 96 well plate </v>
      </c>
      <c r="C73" s="84">
        <f>IFERROR(VLOOKUP(D73,'Product Master'!B:G,6,),"-")</f>
        <v>0</v>
      </c>
      <c r="D73" s="84" t="str">
        <f>Table2[[#This Row],[Part no./ Cat No.]]</f>
        <v>TPP96</v>
      </c>
      <c r="E73" s="84" t="str">
        <f>IF(ISBLANK(Table2[[#This Row],[Lot No]]),"-",Table2[[#This Row],[Lot No]])</f>
        <v>/0000293763</v>
      </c>
      <c r="F73" s="133">
        <f>IF(ISBLANK(Table2[[#This Row],[Date of Issue]]),"",Table2[[#This Row],[Date of Issue]])</f>
        <v>43202</v>
      </c>
      <c r="G73" s="84" t="str">
        <f>Table2[[#This Row],[Unit]]</f>
        <v>-</v>
      </c>
      <c r="H73" s="84" t="str">
        <f>Table2[[#This Row],[Pack Size]]</f>
        <v>100 Plates</v>
      </c>
      <c r="I73" s="84">
        <f>Table2[[#This Row],[Quantity]]</f>
        <v>1</v>
      </c>
      <c r="J73" s="133" t="str">
        <f>Table2[[#This Row],[Expiry Date]]</f>
        <v>NA</v>
      </c>
      <c r="K73" s="84" t="str">
        <f>Table2[[#This Row],[Department]]</f>
        <v>CTC</v>
      </c>
      <c r="L73" s="84" t="str">
        <f>IF(ISBLANK(Table2[[#This Row],[Remark]]),"",Table2[[#This Row],[Remark]])</f>
        <v/>
      </c>
      <c r="M73" s="84" t="str">
        <f>Table2[[#This Row],[Material Issued By]]</f>
        <v>Karan Pardeshi</v>
      </c>
      <c r="N73" s="84" t="str">
        <f>Table2[[#This Row],[Material Received By]]</f>
        <v>Vikas Mane</v>
      </c>
      <c r="O73" s="134">
        <f>SUMIFS('Stock Statement'!K:K,'Stock Statement'!C:C,Table4[[#This Row],[Part no./ Cat No.]])</f>
        <v>14238</v>
      </c>
      <c r="P73" s="134">
        <f t="shared" si="1"/>
        <v>14238</v>
      </c>
      <c r="Q73" s="84">
        <f>SUMIFS('Stock Statement'!J:J,'Stock Statement'!C:C,Table4[[#This Row],[Part no./ Cat No.]])</f>
        <v>3</v>
      </c>
    </row>
    <row r="74" spans="1:17">
      <c r="A74" s="84">
        <v>73</v>
      </c>
      <c r="B74" s="108" t="str">
        <f>Table2[[#This Row],[Description of Material]]</f>
        <v>Comprehensive cancer panel</v>
      </c>
      <c r="C74" s="84">
        <f>IFERROR(VLOOKUP(D74,'Product Master'!B:G,6,),"-")</f>
        <v>0</v>
      </c>
      <c r="D74" s="84">
        <f>Table2[[#This Row],[Part no./ Cat No.]]</f>
        <v>4477685</v>
      </c>
      <c r="E74" s="84">
        <f>IF(ISBLANK(Table2[[#This Row],[Lot No]]),"-",Table2[[#This Row],[Lot No]])</f>
        <v>1710008</v>
      </c>
      <c r="F74" s="133">
        <f>IF(ISBLANK(Table2[[#This Row],[Date of Issue]]),"",Table2[[#This Row],[Date of Issue]])</f>
        <v>43202</v>
      </c>
      <c r="G74" s="84" t="str">
        <f>Table2[[#This Row],[Unit]]</f>
        <v>Kit</v>
      </c>
      <c r="H74" s="84" t="str">
        <f>Table2[[#This Row],[Pack Size]]</f>
        <v>8 Rxns</v>
      </c>
      <c r="I74" s="84">
        <f>Table2[[#This Row],[Quantity]]</f>
        <v>1</v>
      </c>
      <c r="J74" s="133">
        <f>Table2[[#This Row],[Expiry Date]]</f>
        <v>43907</v>
      </c>
      <c r="K74" s="84" t="str">
        <f>Table2[[#This Row],[Department]]</f>
        <v>NGS</v>
      </c>
      <c r="L74" s="84" t="str">
        <f>IF(ISBLANK(Table2[[#This Row],[Remark]]),"",Table2[[#This Row],[Remark]])</f>
        <v/>
      </c>
      <c r="M74" s="84" t="str">
        <f>Table2[[#This Row],[Material Issued By]]</f>
        <v>Karan Pardeshi</v>
      </c>
      <c r="N74" s="84" t="str">
        <f>Table2[[#This Row],[Material Received By]]</f>
        <v>Utkarsha Tambat</v>
      </c>
      <c r="O74" s="134">
        <f>SUMIFS('Stock Statement'!K:K,'Stock Statement'!C:C,Table4[[#This Row],[Part no./ Cat No.]])</f>
        <v>230000</v>
      </c>
      <c r="P74" s="134">
        <f t="shared" si="1"/>
        <v>230000</v>
      </c>
      <c r="Q74" s="84">
        <f>SUMIFS('Stock Statement'!J:J,'Stock Statement'!C:C,Table4[[#This Row],[Part no./ Cat No.]])</f>
        <v>7</v>
      </c>
    </row>
    <row r="75" spans="1:17">
      <c r="A75" s="84">
        <v>74</v>
      </c>
      <c r="B75" s="108" t="str">
        <f>Table2[[#This Row],[Description of Material]]</f>
        <v>Filter tips 1000 ul Tarson</v>
      </c>
      <c r="C75" s="84">
        <f>IFERROR(VLOOKUP(D75,'Product Master'!B:G,6,),"-")</f>
        <v>0</v>
      </c>
      <c r="D75" s="84">
        <f>Table2[[#This Row],[Part no./ Cat No.]]</f>
        <v>527106</v>
      </c>
      <c r="E75" s="84" t="str">
        <f>IF(ISBLANK(Table2[[#This Row],[Lot No]]),"-",Table2[[#This Row],[Lot No]])</f>
        <v>JS-250917</v>
      </c>
      <c r="F75" s="133">
        <f>IF(ISBLANK(Table2[[#This Row],[Date of Issue]]),"",Table2[[#This Row],[Date of Issue]])</f>
        <v>43202</v>
      </c>
      <c r="G75" s="84" t="str">
        <f>Table2[[#This Row],[Unit]]</f>
        <v>Box</v>
      </c>
      <c r="H75" s="84" t="str">
        <f>Table2[[#This Row],[Pack Size]]</f>
        <v>500 pcs</v>
      </c>
      <c r="I75" s="84">
        <f>Table2[[#This Row],[Quantity]]</f>
        <v>20</v>
      </c>
      <c r="J75" s="133" t="str">
        <f>Table2[[#This Row],[Expiry Date]]</f>
        <v>-</v>
      </c>
      <c r="K75" s="84" t="str">
        <f>Table2[[#This Row],[Department]]</f>
        <v>DIA</v>
      </c>
      <c r="L75" s="84" t="str">
        <f>IF(ISBLANK(Table2[[#This Row],[Remark]]),"",Table2[[#This Row],[Remark]])</f>
        <v/>
      </c>
      <c r="M75" s="84" t="str">
        <f>Table2[[#This Row],[Material Issued By]]</f>
        <v>Karan Pardeshi</v>
      </c>
      <c r="N75" s="84" t="str">
        <f>Table2[[#This Row],[Material Received By]]</f>
        <v>Anil Dalvi</v>
      </c>
      <c r="O75" s="134">
        <f>SUMIFS('Stock Statement'!K:K,'Stock Statement'!C:C,Table4[[#This Row],[Part no./ Cat No.]])</f>
        <v>30694.400000000001</v>
      </c>
      <c r="P75" s="134">
        <f t="shared" si="1"/>
        <v>613888</v>
      </c>
      <c r="Q75" s="84">
        <f>SUMIFS('Stock Statement'!J:J,'Stock Statement'!C:C,Table4[[#This Row],[Part no./ Cat No.]])</f>
        <v>72</v>
      </c>
    </row>
    <row r="76" spans="1:17">
      <c r="A76" s="84">
        <v>75</v>
      </c>
      <c r="B76" s="108" t="str">
        <f>Table2[[#This Row],[Description of Material]]</f>
        <v>DNA Zap Solution</v>
      </c>
      <c r="C76" s="84">
        <f>IFERROR(VLOOKUP(D76,'Product Master'!B:G,6,),"-")</f>
        <v>0</v>
      </c>
      <c r="D76" s="84" t="str">
        <f>Table2[[#This Row],[Part no./ Cat No.]]</f>
        <v>AM9890</v>
      </c>
      <c r="E76" s="84" t="str">
        <f>IF(ISBLANK(Table2[[#This Row],[Lot No]]),"-",Table2[[#This Row],[Lot No]])</f>
        <v>/00510329</v>
      </c>
      <c r="F76" s="133">
        <f>IF(ISBLANK(Table2[[#This Row],[Date of Issue]]),"",Table2[[#This Row],[Date of Issue]])</f>
        <v>43202</v>
      </c>
      <c r="G76" s="84" t="str">
        <f>Table2[[#This Row],[Unit]]</f>
        <v>-</v>
      </c>
      <c r="H76" s="84">
        <f>Table2[[#This Row],[Pack Size]]</f>
        <v>0</v>
      </c>
      <c r="I76" s="84">
        <f>Table2[[#This Row],[Quantity]]</f>
        <v>1</v>
      </c>
      <c r="J76" s="133" t="str">
        <f>Table2[[#This Row],[Expiry Date]]</f>
        <v>-</v>
      </c>
      <c r="K76" s="84" t="str">
        <f>Table2[[#This Row],[Department]]</f>
        <v>DIA</v>
      </c>
      <c r="L76" s="84" t="str">
        <f>IF(ISBLANK(Table2[[#This Row],[Remark]]),"",Table2[[#This Row],[Remark]])</f>
        <v/>
      </c>
      <c r="M76" s="84" t="str">
        <f>Table2[[#This Row],[Material Issued By]]</f>
        <v>Karan Pardeshi</v>
      </c>
      <c r="N76" s="84" t="str">
        <f>Table2[[#This Row],[Material Received By]]</f>
        <v>Anil Dalvi</v>
      </c>
      <c r="O76" s="134" t="e">
        <f>SUMIFS('Stock Statement'!K:K,'Stock Statement'!C:C,Table4[[#This Row],[Part no./ Cat No.]])</f>
        <v>#N/A</v>
      </c>
      <c r="P76" s="134" t="e">
        <f t="shared" si="1"/>
        <v>#N/A</v>
      </c>
      <c r="Q76" s="84">
        <f>SUMIFS('Stock Statement'!J:J,'Stock Statement'!C:C,Table4[[#This Row],[Part no./ Cat No.]])</f>
        <v>-1</v>
      </c>
    </row>
    <row r="77" spans="1:17">
      <c r="A77" s="84">
        <v>76</v>
      </c>
      <c r="B77" s="108" t="str">
        <f>Table2[[#This Row],[Description of Material]]</f>
        <v xml:space="preserve">Potassium Permanganate </v>
      </c>
      <c r="C77" s="84">
        <f>IFERROR(VLOOKUP(D77,'Product Master'!B:G,6,),"-")</f>
        <v>0</v>
      </c>
      <c r="D77" s="84" t="str">
        <f>Table2[[#This Row],[Part no./ Cat No.]]</f>
        <v>1.93610.0521</v>
      </c>
      <c r="E77" s="84" t="str">
        <f>IF(ISBLANK(Table2[[#This Row],[Lot No]]),"-",Table2[[#This Row],[Lot No]])</f>
        <v>-</v>
      </c>
      <c r="F77" s="133">
        <f>IF(ISBLANK(Table2[[#This Row],[Date of Issue]]),"",Table2[[#This Row],[Date of Issue]])</f>
        <v>43202</v>
      </c>
      <c r="G77" s="84" t="str">
        <f>Table2[[#This Row],[Unit]]</f>
        <v>Bottle</v>
      </c>
      <c r="H77" s="84" t="str">
        <f>Table2[[#This Row],[Pack Size]]</f>
        <v>500 gm</v>
      </c>
      <c r="I77" s="84">
        <f>Table2[[#This Row],[Quantity]]</f>
        <v>1</v>
      </c>
      <c r="J77" s="133" t="str">
        <f>Table2[[#This Row],[Expiry Date]]</f>
        <v>NA</v>
      </c>
      <c r="K77" s="84" t="str">
        <f>Table2[[#This Row],[Department]]</f>
        <v>DIA</v>
      </c>
      <c r="L77" s="84" t="str">
        <f>IF(ISBLANK(Table2[[#This Row],[Remark]]),"",Table2[[#This Row],[Remark]])</f>
        <v/>
      </c>
      <c r="M77" s="84" t="str">
        <f>Table2[[#This Row],[Material Issued By]]</f>
        <v>Karan Pardeshi</v>
      </c>
      <c r="N77" s="84" t="str">
        <f>Table2[[#This Row],[Material Received By]]</f>
        <v>Anil Dalvi</v>
      </c>
      <c r="O77" s="134">
        <f>SUMIFS('Stock Statement'!K:K,'Stock Statement'!C:C,Table4[[#This Row],[Part no./ Cat No.]])</f>
        <v>2170</v>
      </c>
      <c r="P77" s="134">
        <f t="shared" si="1"/>
        <v>2170</v>
      </c>
      <c r="Q77" s="84">
        <f>SUMIFS('Stock Statement'!J:J,'Stock Statement'!C:C,Table4[[#This Row],[Part no./ Cat No.]])</f>
        <v>5</v>
      </c>
    </row>
    <row r="78" spans="1:17">
      <c r="A78" s="84">
        <v>77</v>
      </c>
      <c r="B78" s="108" t="str">
        <f>Table2[[#This Row],[Description of Material]]</f>
        <v>Huwa san TR 25 (Disinfectant)</v>
      </c>
      <c r="C78" s="84">
        <f>IFERROR(VLOOKUP(D78,'Product Master'!B:G,6,),"-")</f>
        <v>0</v>
      </c>
      <c r="D78" s="84" t="str">
        <f>Table2[[#This Row],[Part no./ Cat No.]]</f>
        <v>Huwasan TR 25</v>
      </c>
      <c r="E78" s="84" t="str">
        <f>IF(ISBLANK(Table2[[#This Row],[Lot No]]),"-",Table2[[#This Row],[Lot No]])</f>
        <v>150217HS2500</v>
      </c>
      <c r="F78" s="133">
        <f>IF(ISBLANK(Table2[[#This Row],[Date of Issue]]),"",Table2[[#This Row],[Date of Issue]])</f>
        <v>43202</v>
      </c>
      <c r="G78" s="84" t="str">
        <f>Table2[[#This Row],[Unit]]</f>
        <v>-</v>
      </c>
      <c r="H78" s="84" t="str">
        <f>Table2[[#This Row],[Pack Size]]</f>
        <v>5 Kg</v>
      </c>
      <c r="I78" s="84">
        <f>Table2[[#This Row],[Quantity]]</f>
        <v>2</v>
      </c>
      <c r="J78" s="133">
        <f>Table2[[#This Row],[Expiry Date]]</f>
        <v>43511</v>
      </c>
      <c r="K78" s="84" t="str">
        <f>Table2[[#This Row],[Department]]</f>
        <v>DIA</v>
      </c>
      <c r="L78" s="84" t="str">
        <f>IF(ISBLANK(Table2[[#This Row],[Remark]]),"",Table2[[#This Row],[Remark]])</f>
        <v/>
      </c>
      <c r="M78" s="84" t="str">
        <f>Table2[[#This Row],[Material Issued By]]</f>
        <v>Karan Pardeshi</v>
      </c>
      <c r="N78" s="84" t="str">
        <f>Table2[[#This Row],[Material Received By]]</f>
        <v>Anil Dalvi</v>
      </c>
      <c r="O78" s="134">
        <f>SUMIFS('Stock Statement'!K:K,'Stock Statement'!C:C,Table4[[#This Row],[Part no./ Cat No.]])</f>
        <v>15000</v>
      </c>
      <c r="P78" s="134">
        <f t="shared" si="1"/>
        <v>30000</v>
      </c>
      <c r="Q78" s="84">
        <f>SUMIFS('Stock Statement'!J:J,'Stock Statement'!C:C,Table4[[#This Row],[Part no./ Cat No.]])</f>
        <v>2</v>
      </c>
    </row>
    <row r="79" spans="1:17">
      <c r="A79" s="84">
        <v>78</v>
      </c>
      <c r="B79" s="108" t="str">
        <f>Table2[[#This Row],[Description of Material]]</f>
        <v>Soyabean casein digest agar plate 90 mm</v>
      </c>
      <c r="C79" s="84">
        <f>IFERROR(VLOOKUP(D79,'Product Master'!B:G,6,),"-")</f>
        <v>0</v>
      </c>
      <c r="D79" s="84" t="str">
        <f>Table2[[#This Row],[Part no./ Cat No.]]</f>
        <v>MP290GT</v>
      </c>
      <c r="E79" s="84" t="str">
        <f>IF(ISBLANK(Table2[[#This Row],[Lot No]]),"-",Table2[[#This Row],[Lot No]])</f>
        <v>MPH003</v>
      </c>
      <c r="F79" s="133">
        <f>IF(ISBLANK(Table2[[#This Row],[Date of Issue]]),"",Table2[[#This Row],[Date of Issue]])</f>
        <v>43202</v>
      </c>
      <c r="G79" s="84" t="str">
        <f>Table2[[#This Row],[Unit]]</f>
        <v>Box</v>
      </c>
      <c r="H79" s="84" t="str">
        <f>Table2[[#This Row],[Pack Size]]</f>
        <v>50 Plates</v>
      </c>
      <c r="I79" s="84">
        <f>Table2[[#This Row],[Quantity]]</f>
        <v>1</v>
      </c>
      <c r="J79" s="133" t="str">
        <f>Table2[[#This Row],[Expiry Date]]</f>
        <v>-</v>
      </c>
      <c r="K79" s="84" t="str">
        <f>Table2[[#This Row],[Department]]</f>
        <v>DIA</v>
      </c>
      <c r="L79" s="84" t="str">
        <f>IF(ISBLANK(Table2[[#This Row],[Remark]]),"",Table2[[#This Row],[Remark]])</f>
        <v/>
      </c>
      <c r="M79" s="84" t="str">
        <f>Table2[[#This Row],[Material Issued By]]</f>
        <v>Karan Pardeshi</v>
      </c>
      <c r="N79" s="84" t="str">
        <f>Table2[[#This Row],[Material Received By]]</f>
        <v>Anil Dalvi</v>
      </c>
      <c r="O79" s="134">
        <f>SUMIFS('Stock Statement'!K:K,'Stock Statement'!C:C,Table4[[#This Row],[Part no./ Cat No.]])</f>
        <v>3512.88</v>
      </c>
      <c r="P79" s="134">
        <f t="shared" si="1"/>
        <v>3512.88</v>
      </c>
      <c r="Q79" s="84">
        <f>SUMIFS('Stock Statement'!J:J,'Stock Statement'!C:C,Table4[[#This Row],[Part no./ Cat No.]])</f>
        <v>3</v>
      </c>
    </row>
    <row r="80" spans="1:17">
      <c r="A80" s="84">
        <v>79</v>
      </c>
      <c r="B80" s="108" t="str">
        <f>Table2[[#This Row],[Description of Material]]</f>
        <v>Soyabean casein digest agar plate 55 mm</v>
      </c>
      <c r="C80" s="84">
        <f>IFERROR(VLOOKUP(D80,'Product Master'!B:G,6,),"-")</f>
        <v>0</v>
      </c>
      <c r="D80" s="84" t="str">
        <f>Table2[[#This Row],[Part no./ Cat No.]]</f>
        <v>SP290GT</v>
      </c>
      <c r="E80" s="84" t="str">
        <f>IF(ISBLANK(Table2[[#This Row],[Lot No]]),"-",Table2[[#This Row],[Lot No]])</f>
        <v>SPL384</v>
      </c>
      <c r="F80" s="133">
        <f>IF(ISBLANK(Table2[[#This Row],[Date of Issue]]),"",Table2[[#This Row],[Date of Issue]])</f>
        <v>43202</v>
      </c>
      <c r="G80" s="84" t="str">
        <f>Table2[[#This Row],[Unit]]</f>
        <v>Pack</v>
      </c>
      <c r="H80" s="84" t="str">
        <f>Table2[[#This Row],[Pack Size]]</f>
        <v>100 plates</v>
      </c>
      <c r="I80" s="84">
        <f>Table2[[#This Row],[Quantity]]</f>
        <v>1</v>
      </c>
      <c r="J80" s="133" t="str">
        <f>Table2[[#This Row],[Expiry Date]]</f>
        <v>-</v>
      </c>
      <c r="K80" s="84" t="str">
        <f>Table2[[#This Row],[Department]]</f>
        <v>DIA</v>
      </c>
      <c r="L80" s="84" t="str">
        <f>IF(ISBLANK(Table2[[#This Row],[Remark]]),"",Table2[[#This Row],[Remark]])</f>
        <v/>
      </c>
      <c r="M80" s="84" t="str">
        <f>Table2[[#This Row],[Material Issued By]]</f>
        <v>Karan Pardeshi</v>
      </c>
      <c r="N80" s="84" t="str">
        <f>Table2[[#This Row],[Material Received By]]</f>
        <v>Anil Dalvi</v>
      </c>
      <c r="O80" s="134" t="e">
        <f>SUMIFS('Stock Statement'!K:K,'Stock Statement'!C:C,Table4[[#This Row],[Part no./ Cat No.]])</f>
        <v>#N/A</v>
      </c>
      <c r="P80" s="134" t="e">
        <f t="shared" ref="P80:P143" si="2">I80*O80</f>
        <v>#N/A</v>
      </c>
      <c r="Q80" s="84">
        <f>SUMIFS('Stock Statement'!J:J,'Stock Statement'!C:C,Table4[[#This Row],[Part no./ Cat No.]])</f>
        <v>0</v>
      </c>
    </row>
    <row r="81" spans="1:17">
      <c r="A81" s="84">
        <v>80</v>
      </c>
      <c r="B81" s="108" t="str">
        <f>Table2[[#This Row],[Description of Material]]</f>
        <v>Laboline</v>
      </c>
      <c r="C81" s="84">
        <f>IFERROR(VLOOKUP(D81,'Product Master'!B:G,6,),"-")</f>
        <v>0</v>
      </c>
      <c r="D81" s="84">
        <f>Table2[[#This Row],[Part no./ Cat No.]]</f>
        <v>42215</v>
      </c>
      <c r="E81" s="84" t="str">
        <f>IF(ISBLANK(Table2[[#This Row],[Lot No]]),"-",Table2[[#This Row],[Lot No]])</f>
        <v>1200-7301-8</v>
      </c>
      <c r="F81" s="133">
        <f>IF(ISBLANK(Table2[[#This Row],[Date of Issue]]),"",Table2[[#This Row],[Date of Issue]])</f>
        <v>43202</v>
      </c>
      <c r="G81" s="84" t="str">
        <f>Table2[[#This Row],[Unit]]</f>
        <v>-</v>
      </c>
      <c r="H81" s="84">
        <f>Table2[[#This Row],[Pack Size]]</f>
        <v>0</v>
      </c>
      <c r="I81" s="84">
        <f>Table2[[#This Row],[Quantity]]</f>
        <v>1</v>
      </c>
      <c r="J81" s="133" t="str">
        <f>Table2[[#This Row],[Expiry Date]]</f>
        <v>-</v>
      </c>
      <c r="K81" s="84" t="str">
        <f>Table2[[#This Row],[Department]]</f>
        <v>DIA</v>
      </c>
      <c r="L81" s="84" t="str">
        <f>IF(ISBLANK(Table2[[#This Row],[Remark]]),"",Table2[[#This Row],[Remark]])</f>
        <v/>
      </c>
      <c r="M81" s="84" t="str">
        <f>Table2[[#This Row],[Material Issued By]]</f>
        <v>Karan Pardeshi</v>
      </c>
      <c r="N81" s="84" t="str">
        <f>Table2[[#This Row],[Material Received By]]</f>
        <v>Anil Dalvi</v>
      </c>
      <c r="O81" s="134" t="e">
        <f>SUMIFS('Stock Statement'!K:K,'Stock Statement'!C:C,Table4[[#This Row],[Part no./ Cat No.]])</f>
        <v>#N/A</v>
      </c>
      <c r="P81" s="134" t="e">
        <f t="shared" si="2"/>
        <v>#N/A</v>
      </c>
      <c r="Q81" s="84">
        <f>SUMIFS('Stock Statement'!J:J,'Stock Statement'!C:C,Table4[[#This Row],[Part no./ Cat No.]])</f>
        <v>0</v>
      </c>
    </row>
    <row r="82" spans="1:17">
      <c r="A82" s="84">
        <v>81</v>
      </c>
      <c r="B82" s="108" t="str">
        <f>Table2[[#This Row],[Description of Material]]</f>
        <v>Anti S-100 Antibody Cocktail</v>
      </c>
      <c r="C82" s="84">
        <f>IFERROR(VLOOKUP(D82,'Product Master'!B:G,6,),"-")</f>
        <v>0</v>
      </c>
      <c r="D82" s="84" t="str">
        <f>Table2[[#This Row],[Part no./ Cat No.]]</f>
        <v>CM089A</v>
      </c>
      <c r="E82" s="84" t="str">
        <f>IF(ISBLANK(Table2[[#This Row],[Lot No]]),"-",Table2[[#This Row],[Lot No]])</f>
        <v>/053017</v>
      </c>
      <c r="F82" s="133">
        <f>IF(ISBLANK(Table2[[#This Row],[Date of Issue]]),"",Table2[[#This Row],[Date of Issue]])</f>
        <v>43202</v>
      </c>
      <c r="G82" s="84" t="str">
        <f>Table2[[#This Row],[Unit]]</f>
        <v>-</v>
      </c>
      <c r="H82" s="84" t="str">
        <f>Table2[[#This Row],[Pack Size]]</f>
        <v>0.1 ml</v>
      </c>
      <c r="I82" s="84">
        <f>Table2[[#This Row],[Quantity]]</f>
        <v>1</v>
      </c>
      <c r="J82" s="133">
        <f>Table2[[#This Row],[Expiry Date]]</f>
        <v>43586</v>
      </c>
      <c r="K82" s="84" t="str">
        <f>Table2[[#This Row],[Department]]</f>
        <v>IHC</v>
      </c>
      <c r="L82" s="84" t="str">
        <f>IF(ISBLANK(Table2[[#This Row],[Remark]]),"",Table2[[#This Row],[Remark]])</f>
        <v/>
      </c>
      <c r="M82" s="84" t="str">
        <f>Table2[[#This Row],[Material Issued By]]</f>
        <v>Karan Pardeshi</v>
      </c>
      <c r="N82" s="84" t="str">
        <f>Table2[[#This Row],[Material Received By]]</f>
        <v>Bhushan Kulkarni</v>
      </c>
      <c r="O82" s="134">
        <f>SUMIFS('Stock Statement'!K:K,'Stock Statement'!C:C,Table4[[#This Row],[Part no./ Cat No.]])</f>
        <v>11571</v>
      </c>
      <c r="P82" s="134">
        <f t="shared" si="2"/>
        <v>11571</v>
      </c>
      <c r="Q82" s="84">
        <f>SUMIFS('Stock Statement'!J:J,'Stock Statement'!C:C,Table4[[#This Row],[Part no./ Cat No.]])</f>
        <v>0</v>
      </c>
    </row>
    <row r="83" spans="1:17">
      <c r="A83" s="84">
        <v>82</v>
      </c>
      <c r="B83" s="108" t="str">
        <f>Table2[[#This Row],[Description of Material]]</f>
        <v>p40 (ZR8)</v>
      </c>
      <c r="C83" s="84">
        <f>IFERROR(VLOOKUP(D83,'Product Master'!B:G,6,),"-")</f>
        <v>0</v>
      </c>
      <c r="D83" s="84" t="str">
        <f>Table2[[#This Row],[Part no./ Cat No.]]</f>
        <v>MAD-000686-QD-R-3</v>
      </c>
      <c r="E83" s="84" t="str">
        <f>IF(ISBLANK(Table2[[#This Row],[Lot No]]),"-",Table2[[#This Row],[Lot No]])</f>
        <v>/06860004</v>
      </c>
      <c r="F83" s="133">
        <f>IF(ISBLANK(Table2[[#This Row],[Date of Issue]]),"",Table2[[#This Row],[Date of Issue]])</f>
        <v>43202</v>
      </c>
      <c r="G83" s="84" t="str">
        <f>Table2[[#This Row],[Unit]]</f>
        <v>-</v>
      </c>
      <c r="H83" s="84" t="str">
        <f>Table2[[#This Row],[Pack Size]]</f>
        <v>3 ml</v>
      </c>
      <c r="I83" s="84">
        <f>Table2[[#This Row],[Quantity]]</f>
        <v>1</v>
      </c>
      <c r="J83" s="133">
        <f>Table2[[#This Row],[Expiry Date]]</f>
        <v>43617</v>
      </c>
      <c r="K83" s="84" t="str">
        <f>Table2[[#This Row],[Department]]</f>
        <v>IHC</v>
      </c>
      <c r="L83" s="84" t="str">
        <f>IF(ISBLANK(Table2[[#This Row],[Remark]]),"",Table2[[#This Row],[Remark]])</f>
        <v/>
      </c>
      <c r="M83" s="84" t="str">
        <f>Table2[[#This Row],[Material Issued By]]</f>
        <v>Karan Pardeshi</v>
      </c>
      <c r="N83" s="84" t="str">
        <f>Table2[[#This Row],[Material Received By]]</f>
        <v>Bhushan Kulkarni</v>
      </c>
      <c r="O83" s="134">
        <f>SUMIFS('Stock Statement'!K:K,'Stock Statement'!C:C,Table4[[#This Row],[Part no./ Cat No.]])</f>
        <v>4500</v>
      </c>
      <c r="P83" s="134">
        <f t="shared" si="2"/>
        <v>4500</v>
      </c>
      <c r="Q83" s="84">
        <f>SUMIFS('Stock Statement'!J:J,'Stock Statement'!C:C,Table4[[#This Row],[Part no./ Cat No.]])</f>
        <v>1</v>
      </c>
    </row>
    <row r="84" spans="1:17">
      <c r="A84" s="84">
        <v>83</v>
      </c>
      <c r="B84" s="108" t="str">
        <f>Table2[[#This Row],[Description of Material]]</f>
        <v>Dulbecco's phosphate buffered saline</v>
      </c>
      <c r="C84" s="84">
        <f>IFERROR(VLOOKUP(D84,'Product Master'!B:G,6,),"-")</f>
        <v>0</v>
      </c>
      <c r="D84" s="84" t="str">
        <f>Table2[[#This Row],[Part no./ Cat No.]]</f>
        <v>TL1006</v>
      </c>
      <c r="E84" s="84" t="str">
        <f>IF(ISBLANK(Table2[[#This Row],[Lot No]]),"-",Table2[[#This Row],[Lot No]])</f>
        <v>/0000309292</v>
      </c>
      <c r="F84" s="133">
        <f>IF(ISBLANK(Table2[[#This Row],[Date of Issue]]),"",Table2[[#This Row],[Date of Issue]])</f>
        <v>43203</v>
      </c>
      <c r="G84" s="84" t="str">
        <f>Table2[[#This Row],[Unit]]</f>
        <v>Pack</v>
      </c>
      <c r="H84" s="84" t="str">
        <f>Table2[[#This Row],[Pack Size]]</f>
        <v>500 ml(6)</v>
      </c>
      <c r="I84" s="84">
        <f>Table2[[#This Row],[Quantity]]</f>
        <v>2</v>
      </c>
      <c r="J84" s="133" t="str">
        <f>Table2[[#This Row],[Expiry Date]]</f>
        <v>-</v>
      </c>
      <c r="K84" s="84" t="str">
        <f>Table2[[#This Row],[Department]]</f>
        <v>ATC/CTC</v>
      </c>
      <c r="L84" s="84" t="str">
        <f>IF(ISBLANK(Table2[[#This Row],[Remark]]),"",Table2[[#This Row],[Remark]])</f>
        <v/>
      </c>
      <c r="M84" s="84" t="str">
        <f>Table2[[#This Row],[Material Issued By]]</f>
        <v>Karan Pardeshi</v>
      </c>
      <c r="N84" s="84" t="str">
        <f>Table2[[#This Row],[Material Received By]]</f>
        <v>Sanket Patil</v>
      </c>
      <c r="O84" s="134">
        <f>SUMIFS('Stock Statement'!K:K,'Stock Statement'!C:C,Table4[[#This Row],[Part no./ Cat No.]])</f>
        <v>16556</v>
      </c>
      <c r="P84" s="134">
        <f t="shared" si="2"/>
        <v>33112</v>
      </c>
      <c r="Q84" s="84">
        <f>SUMIFS('Stock Statement'!J:J,'Stock Statement'!C:C,Table4[[#This Row],[Part no./ Cat No.]])</f>
        <v>4</v>
      </c>
    </row>
    <row r="85" spans="1:17">
      <c r="A85" s="84">
        <v>84</v>
      </c>
      <c r="B85" s="108" t="str">
        <f>Table2[[#This Row],[Description of Material]]</f>
        <v>Dulbecco's Modified eagle medium</v>
      </c>
      <c r="C85" s="84">
        <f>IFERROR(VLOOKUP(D85,'Product Master'!B:G,6,),"-")</f>
        <v>0</v>
      </c>
      <c r="D85" s="84" t="str">
        <f>Table2[[#This Row],[Part no./ Cat No.]]</f>
        <v>AL219A</v>
      </c>
      <c r="E85" s="84" t="str">
        <f>IF(ISBLANK(Table2[[#This Row],[Lot No]]),"-",Table2[[#This Row],[Lot No]])</f>
        <v>/0000324936</v>
      </c>
      <c r="F85" s="133">
        <f>IF(ISBLANK(Table2[[#This Row],[Date of Issue]]),"",Table2[[#This Row],[Date of Issue]])</f>
        <v>43203</v>
      </c>
      <c r="G85" s="84" t="str">
        <f>Table2[[#This Row],[Unit]]</f>
        <v>Pack</v>
      </c>
      <c r="H85" s="84" t="str">
        <f>Table2[[#This Row],[Pack Size]]</f>
        <v>100 ml*5</v>
      </c>
      <c r="I85" s="84">
        <f>Table2[[#This Row],[Quantity]]</f>
        <v>2</v>
      </c>
      <c r="J85" s="133" t="str">
        <f>Table2[[#This Row],[Expiry Date]]</f>
        <v>-</v>
      </c>
      <c r="K85" s="84" t="str">
        <f>Table2[[#This Row],[Department]]</f>
        <v>ATC/CTC</v>
      </c>
      <c r="L85" s="84" t="str">
        <f>IF(ISBLANK(Table2[[#This Row],[Remark]]),"",Table2[[#This Row],[Remark]])</f>
        <v/>
      </c>
      <c r="M85" s="84" t="str">
        <f>Table2[[#This Row],[Material Issued By]]</f>
        <v>Karan Pardeshi</v>
      </c>
      <c r="N85" s="84" t="str">
        <f>Table2[[#This Row],[Material Received By]]</f>
        <v>Sanket Patil</v>
      </c>
      <c r="O85" s="134">
        <f>SUMIFS('Stock Statement'!K:K,'Stock Statement'!C:C,Table4[[#This Row],[Part no./ Cat No.]])</f>
        <v>9832</v>
      </c>
      <c r="P85" s="134">
        <f t="shared" si="2"/>
        <v>19664</v>
      </c>
      <c r="Q85" s="84">
        <f>SUMIFS('Stock Statement'!J:J,'Stock Statement'!C:C,Table4[[#This Row],[Part no./ Cat No.]])</f>
        <v>-0.44444444444444464</v>
      </c>
    </row>
    <row r="86" spans="1:17">
      <c r="A86" s="84">
        <v>85</v>
      </c>
      <c r="B86" s="108" t="str">
        <f>Table2[[#This Row],[Description of Material]]</f>
        <v>Leibovitz L-15 Medium</v>
      </c>
      <c r="C86" s="84">
        <f>IFERROR(VLOOKUP(D86,'Product Master'!B:G,6,),"-")</f>
        <v>0</v>
      </c>
      <c r="D86" s="84" t="str">
        <f>Table2[[#This Row],[Part no./ Cat No.]]</f>
        <v>AL011S</v>
      </c>
      <c r="E86" s="84" t="str">
        <f>IF(ISBLANK(Table2[[#This Row],[Lot No]]),"-",Table2[[#This Row],[Lot No]])</f>
        <v>/0000321495</v>
      </c>
      <c r="F86" s="133">
        <f>IF(ISBLANK(Table2[[#This Row],[Date of Issue]]),"",Table2[[#This Row],[Date of Issue]])</f>
        <v>43203</v>
      </c>
      <c r="G86" s="84" t="str">
        <f>Table2[[#This Row],[Unit]]</f>
        <v>Bottle</v>
      </c>
      <c r="H86" s="84" t="str">
        <f>Table2[[#This Row],[Pack Size]]</f>
        <v>500*6 ml</v>
      </c>
      <c r="I86" s="84">
        <f>Table2[[#This Row],[Quantity]]</f>
        <v>2</v>
      </c>
      <c r="J86" s="133" t="str">
        <f>Table2[[#This Row],[Expiry Date]]</f>
        <v>-</v>
      </c>
      <c r="K86" s="84" t="str">
        <f>Table2[[#This Row],[Department]]</f>
        <v>ATC/CTC</v>
      </c>
      <c r="L86" s="84" t="str">
        <f>IF(ISBLANK(Table2[[#This Row],[Remark]]),"",Table2[[#This Row],[Remark]])</f>
        <v/>
      </c>
      <c r="M86" s="84" t="str">
        <f>Table2[[#This Row],[Material Issued By]]</f>
        <v>Karan Pardeshi</v>
      </c>
      <c r="N86" s="84" t="str">
        <f>Table2[[#This Row],[Material Received By]]</f>
        <v>Sanket Patil</v>
      </c>
      <c r="O86" s="134">
        <f>SUMIFS('Stock Statement'!K:K,'Stock Statement'!C:C,Table4[[#This Row],[Part no./ Cat No.]])</f>
        <v>5444</v>
      </c>
      <c r="P86" s="134">
        <f t="shared" si="2"/>
        <v>10888</v>
      </c>
      <c r="Q86" s="84">
        <f>SUMIFS('Stock Statement'!J:J,'Stock Statement'!C:C,Table4[[#This Row],[Part no./ Cat No.]])</f>
        <v>-0.5</v>
      </c>
    </row>
    <row r="87" spans="1:17">
      <c r="A87" s="84">
        <v>86</v>
      </c>
      <c r="B87" s="108" t="str">
        <f>Table2[[#This Row],[Description of Material]]</f>
        <v>Antibiotics solution 100 X</v>
      </c>
      <c r="C87" s="84">
        <f>IFERROR(VLOOKUP(D87,'Product Master'!B:G,6,),"-")</f>
        <v>0</v>
      </c>
      <c r="D87" s="84" t="str">
        <f>Table2[[#This Row],[Part no./ Cat No.]]</f>
        <v>A001</v>
      </c>
      <c r="E87" s="84" t="str">
        <f>IF(ISBLANK(Table2[[#This Row],[Lot No]]),"-",Table2[[#This Row],[Lot No]])</f>
        <v>/0000302170</v>
      </c>
      <c r="F87" s="133">
        <f>IF(ISBLANK(Table2[[#This Row],[Date of Issue]]),"",Table2[[#This Row],[Date of Issue]])</f>
        <v>43203</v>
      </c>
      <c r="G87" s="84" t="str">
        <f>Table2[[#This Row],[Unit]]</f>
        <v>Pack</v>
      </c>
      <c r="H87" s="84" t="str">
        <f>Table2[[#This Row],[Pack Size]]</f>
        <v>100 ml*5</v>
      </c>
      <c r="I87" s="84">
        <f>Table2[[#This Row],[Quantity]]</f>
        <v>2</v>
      </c>
      <c r="J87" s="133" t="str">
        <f>Table2[[#This Row],[Expiry Date]]</f>
        <v>-</v>
      </c>
      <c r="K87" s="84" t="str">
        <f>Table2[[#This Row],[Department]]</f>
        <v>ATC/CTC</v>
      </c>
      <c r="L87" s="84" t="str">
        <f>IF(ISBLANK(Table2[[#This Row],[Remark]]),"",Table2[[#This Row],[Remark]])</f>
        <v/>
      </c>
      <c r="M87" s="84" t="str">
        <f>Table2[[#This Row],[Material Issued By]]</f>
        <v>Karan Pardeshi</v>
      </c>
      <c r="N87" s="84" t="str">
        <f>Table2[[#This Row],[Material Received By]]</f>
        <v>Sanket Patil</v>
      </c>
      <c r="O87" s="134">
        <f>SUMIFS('Stock Statement'!K:K,'Stock Statement'!C:C,Table4[[#This Row],[Part no./ Cat No.]])</f>
        <v>4179.2</v>
      </c>
      <c r="P87" s="134">
        <f t="shared" si="2"/>
        <v>8358.4</v>
      </c>
      <c r="Q87" s="84">
        <f>SUMIFS('Stock Statement'!J:J,'Stock Statement'!C:C,Table4[[#This Row],[Part no./ Cat No.]])</f>
        <v>-1</v>
      </c>
    </row>
    <row r="88" spans="1:17">
      <c r="A88" s="84">
        <v>87</v>
      </c>
      <c r="B88" s="108" t="str">
        <f>Table2[[#This Row],[Description of Material]]</f>
        <v>Cell Strainer Falcon</v>
      </c>
      <c r="C88" s="84">
        <f>IFERROR(VLOOKUP(D88,'Product Master'!B:G,6,),"-")</f>
        <v>0</v>
      </c>
      <c r="D88" s="84">
        <f>Table2[[#This Row],[Part no./ Cat No.]]</f>
        <v>352350</v>
      </c>
      <c r="E88" s="84">
        <f>IF(ISBLANK(Table2[[#This Row],[Lot No]]),"-",Table2[[#This Row],[Lot No]])</f>
        <v>104161</v>
      </c>
      <c r="F88" s="133">
        <f>IF(ISBLANK(Table2[[#This Row],[Date of Issue]]),"",Table2[[#This Row],[Date of Issue]])</f>
        <v>43203</v>
      </c>
      <c r="G88" s="84" t="str">
        <f>Table2[[#This Row],[Unit]]</f>
        <v>-</v>
      </c>
      <c r="H88" s="84" t="str">
        <f>Table2[[#This Row],[Pack Size]]</f>
        <v>50  Nos</v>
      </c>
      <c r="I88" s="84">
        <f>Table2[[#This Row],[Quantity]]</f>
        <v>2</v>
      </c>
      <c r="J88" s="133" t="str">
        <f>Table2[[#This Row],[Expiry Date]]</f>
        <v>-</v>
      </c>
      <c r="K88" s="84" t="str">
        <f>Table2[[#This Row],[Department]]</f>
        <v>ATC/CTC</v>
      </c>
      <c r="L88" s="84" t="str">
        <f>IF(ISBLANK(Table2[[#This Row],[Remark]]),"",Table2[[#This Row],[Remark]])</f>
        <v/>
      </c>
      <c r="M88" s="84" t="str">
        <f>Table2[[#This Row],[Material Issued By]]</f>
        <v>Karan Pardeshi</v>
      </c>
      <c r="N88" s="84" t="str">
        <f>Table2[[#This Row],[Material Received By]]</f>
        <v>Sanket Patil</v>
      </c>
      <c r="O88" s="134">
        <f>SUMIFS('Stock Statement'!K:K,'Stock Statement'!C:C,Table4[[#This Row],[Part no./ Cat No.]])</f>
        <v>8316</v>
      </c>
      <c r="P88" s="134">
        <f t="shared" si="2"/>
        <v>16632</v>
      </c>
      <c r="Q88" s="84">
        <f>SUMIFS('Stock Statement'!J:J,'Stock Statement'!C:C,Table4[[#This Row],[Part no./ Cat No.]])</f>
        <v>-1</v>
      </c>
    </row>
    <row r="89" spans="1:17">
      <c r="A89" s="84">
        <v>88</v>
      </c>
      <c r="B89" s="108" t="str">
        <f>Table2[[#This Row],[Description of Material]]</f>
        <v>Slide Mailer 05 Places</v>
      </c>
      <c r="C89" s="84">
        <f>IFERROR(VLOOKUP(D89,'Product Master'!B:G,6,),"-")</f>
        <v>0</v>
      </c>
      <c r="D89" s="84" t="str">
        <f>Table2[[#This Row],[Part no./ Cat No.]]</f>
        <v>P90110</v>
      </c>
      <c r="E89" s="84" t="str">
        <f>IF(ISBLANK(Table2[[#This Row],[Lot No]]),"-",Table2[[#This Row],[Lot No]])</f>
        <v>A260917A</v>
      </c>
      <c r="F89" s="133">
        <f>IF(ISBLANK(Table2[[#This Row],[Date of Issue]]),"",Table2[[#This Row],[Date of Issue]])</f>
        <v>43203</v>
      </c>
      <c r="G89" s="84" t="str">
        <f>Table2[[#This Row],[Unit]]</f>
        <v>Box</v>
      </c>
      <c r="H89" s="84" t="str">
        <f>Table2[[#This Row],[Pack Size]]</f>
        <v>25 Pcs</v>
      </c>
      <c r="I89" s="84">
        <f>Table2[[#This Row],[Quantity]]</f>
        <v>18</v>
      </c>
      <c r="J89" s="133" t="str">
        <f>Table2[[#This Row],[Expiry Date]]</f>
        <v>NA</v>
      </c>
      <c r="K89" s="84" t="str">
        <f>Table2[[#This Row],[Department]]</f>
        <v>ANL</v>
      </c>
      <c r="L89" s="84" t="str">
        <f>IF(ISBLANK(Table2[[#This Row],[Remark]]),"",Table2[[#This Row],[Remark]])</f>
        <v/>
      </c>
      <c r="M89" s="84" t="str">
        <f>Table2[[#This Row],[Material Issued By]]</f>
        <v>Karan Pardeshi</v>
      </c>
      <c r="N89" s="84" t="str">
        <f>Table2[[#This Row],[Material Received By]]</f>
        <v>Sumant Pathak</v>
      </c>
      <c r="O89" s="134">
        <f>SUMIFS('Stock Statement'!K:K,'Stock Statement'!C:C,Table4[[#This Row],[Part no./ Cat No.]])</f>
        <v>3094</v>
      </c>
      <c r="P89" s="134">
        <f t="shared" si="2"/>
        <v>55692</v>
      </c>
      <c r="Q89" s="84">
        <f>SUMIFS('Stock Statement'!J:J,'Stock Statement'!C:C,Table4[[#This Row],[Part no./ Cat No.]])</f>
        <v>11</v>
      </c>
    </row>
    <row r="90" spans="1:17">
      <c r="A90" s="84">
        <v>89</v>
      </c>
      <c r="B90" s="108" t="str">
        <f>Table2[[#This Row],[Description of Material]]</f>
        <v>Sample Container 50 ml Tarson</v>
      </c>
      <c r="C90" s="84">
        <f>IFERROR(VLOOKUP(D90,'Product Master'!B:G,6,),"-")</f>
        <v>0</v>
      </c>
      <c r="D90" s="84">
        <f>Table2[[#This Row],[Part no./ Cat No.]]</f>
        <v>510020</v>
      </c>
      <c r="E90" s="84" t="str">
        <f>IF(ISBLANK(Table2[[#This Row],[Lot No]]),"-",Table2[[#This Row],[Lot No]])</f>
        <v>B270118-2 &amp; B171117-1</v>
      </c>
      <c r="F90" s="133">
        <f>IF(ISBLANK(Table2[[#This Row],[Date of Issue]]),"",Table2[[#This Row],[Date of Issue]])</f>
        <v>43203</v>
      </c>
      <c r="G90" s="84" t="str">
        <f>Table2[[#This Row],[Unit]]</f>
        <v>Pack</v>
      </c>
      <c r="H90" s="84" t="str">
        <f>Table2[[#This Row],[Pack Size]]</f>
        <v>384 Pcs</v>
      </c>
      <c r="I90" s="84">
        <f>Table2[[#This Row],[Quantity]]</f>
        <v>3</v>
      </c>
      <c r="J90" s="133" t="str">
        <f>Table2[[#This Row],[Expiry Date]]</f>
        <v>-</v>
      </c>
      <c r="K90" s="84" t="str">
        <f>Table2[[#This Row],[Department]]</f>
        <v>ANL</v>
      </c>
      <c r="L90" s="84" t="str">
        <f>IF(ISBLANK(Table2[[#This Row],[Remark]]),"",Table2[[#This Row],[Remark]])</f>
        <v/>
      </c>
      <c r="M90" s="84" t="str">
        <f>Table2[[#This Row],[Material Issued By]]</f>
        <v>Karan Pardeshi</v>
      </c>
      <c r="N90" s="84" t="str">
        <f>Table2[[#This Row],[Material Received By]]</f>
        <v>Sumant Pathak</v>
      </c>
      <c r="O90" s="134" t="e">
        <f>SUMIFS('Stock Statement'!K:K,'Stock Statement'!C:C,Table4[[#This Row],[Part no./ Cat No.]])</f>
        <v>#N/A</v>
      </c>
      <c r="P90" s="134" t="e">
        <f t="shared" si="2"/>
        <v>#N/A</v>
      </c>
      <c r="Q90" s="84">
        <f>SUMIFS('Stock Statement'!J:J,'Stock Statement'!C:C,Table4[[#This Row],[Part no./ Cat No.]])</f>
        <v>-3</v>
      </c>
    </row>
    <row r="91" spans="1:17">
      <c r="A91" s="84">
        <v>90</v>
      </c>
      <c r="B91" s="108" t="str">
        <f>Table2[[#This Row],[Description of Material]]</f>
        <v>Zip lock Bag 4x6</v>
      </c>
      <c r="C91" s="84">
        <f>IFERROR(VLOOKUP(D91,'Product Master'!B:G,6,),"-")</f>
        <v>0</v>
      </c>
      <c r="D91" s="84" t="str">
        <f>Table2[[#This Row],[Part no./ Cat No.]]</f>
        <v>Zip lock Bag 4x6</v>
      </c>
      <c r="E91" s="84" t="str">
        <f>IF(ISBLANK(Table2[[#This Row],[Lot No]]),"-",Table2[[#This Row],[Lot No]])</f>
        <v>-</v>
      </c>
      <c r="F91" s="133">
        <f>IF(ISBLANK(Table2[[#This Row],[Date of Issue]]),"",Table2[[#This Row],[Date of Issue]])</f>
        <v>43203</v>
      </c>
      <c r="G91" s="84" t="str">
        <f>Table2[[#This Row],[Unit]]</f>
        <v>-</v>
      </c>
      <c r="H91" s="84">
        <f>Table2[[#This Row],[Pack Size]]</f>
        <v>0</v>
      </c>
      <c r="I91" s="84">
        <f>Table2[[#This Row],[Quantity]]</f>
        <v>10</v>
      </c>
      <c r="J91" s="133" t="str">
        <f>Table2[[#This Row],[Expiry Date]]</f>
        <v>NA</v>
      </c>
      <c r="K91" s="84" t="str">
        <f>Table2[[#This Row],[Department]]</f>
        <v>ANL</v>
      </c>
      <c r="L91" s="84" t="str">
        <f>IF(ISBLANK(Table2[[#This Row],[Remark]]),"",Table2[[#This Row],[Remark]])</f>
        <v/>
      </c>
      <c r="M91" s="84" t="str">
        <f>Table2[[#This Row],[Material Issued By]]</f>
        <v>Karan Pardeshi</v>
      </c>
      <c r="N91" s="84" t="str">
        <f>Table2[[#This Row],[Material Received By]]</f>
        <v>Sumant Pathak</v>
      </c>
      <c r="O91" s="134" t="e">
        <f>SUMIFS('Stock Statement'!K:K,'Stock Statement'!C:C,Table4[[#This Row],[Part no./ Cat No.]])</f>
        <v>#N/A</v>
      </c>
      <c r="P91" s="134" t="e">
        <f t="shared" si="2"/>
        <v>#N/A</v>
      </c>
      <c r="Q91" s="84">
        <f>SUMIFS('Stock Statement'!J:J,'Stock Statement'!C:C,Table4[[#This Row],[Part no./ Cat No.]])</f>
        <v>0</v>
      </c>
    </row>
    <row r="92" spans="1:17">
      <c r="A92" s="84">
        <v>91</v>
      </c>
      <c r="B92" s="108" t="str">
        <f>Table2[[#This Row],[Description of Material]]</f>
        <v>BD Flashback needles</v>
      </c>
      <c r="C92" s="84">
        <f>IFERROR(VLOOKUP(D92,'Product Master'!B:G,6,),"-")</f>
        <v>0</v>
      </c>
      <c r="D92" s="84">
        <f>Table2[[#This Row],[Part no./ Cat No.]]</f>
        <v>365076</v>
      </c>
      <c r="E92" s="84">
        <f>IF(ISBLANK(Table2[[#This Row],[Lot No]]),"-",Table2[[#This Row],[Lot No]])</f>
        <v>7285320</v>
      </c>
      <c r="F92" s="133">
        <f>IF(ISBLANK(Table2[[#This Row],[Date of Issue]]),"",Table2[[#This Row],[Date of Issue]])</f>
        <v>43203</v>
      </c>
      <c r="G92" s="84" t="str">
        <f>Table2[[#This Row],[Unit]]</f>
        <v>Box</v>
      </c>
      <c r="H92" s="84" t="str">
        <f>Table2[[#This Row],[Pack Size]]</f>
        <v>50 Nos</v>
      </c>
      <c r="I92" s="84">
        <f>Table2[[#This Row],[Quantity]]</f>
        <v>10</v>
      </c>
      <c r="J92" s="133" t="str">
        <f>Table2[[#This Row],[Expiry Date]]</f>
        <v>-</v>
      </c>
      <c r="K92" s="84" t="str">
        <f>Table2[[#This Row],[Department]]</f>
        <v>ANL</v>
      </c>
      <c r="L92" s="84" t="str">
        <f>IF(ISBLANK(Table2[[#This Row],[Remark]]),"",Table2[[#This Row],[Remark]])</f>
        <v/>
      </c>
      <c r="M92" s="84" t="str">
        <f>Table2[[#This Row],[Material Issued By]]</f>
        <v>Karan Pardeshi</v>
      </c>
      <c r="N92" s="84" t="str">
        <f>Table2[[#This Row],[Material Received By]]</f>
        <v>Sumant Pathak</v>
      </c>
      <c r="O92" s="134" t="e">
        <f>SUMIFS('Stock Statement'!K:K,'Stock Statement'!C:C,Table4[[#This Row],[Part no./ Cat No.]])</f>
        <v>#N/A</v>
      </c>
      <c r="P92" s="134" t="e">
        <f t="shared" si="2"/>
        <v>#N/A</v>
      </c>
      <c r="Q92" s="84">
        <f>SUMIFS('Stock Statement'!J:J,'Stock Statement'!C:C,Table4[[#This Row],[Part no./ Cat No.]])</f>
        <v>-10</v>
      </c>
    </row>
    <row r="93" spans="1:17">
      <c r="A93" s="84">
        <v>92</v>
      </c>
      <c r="B93" s="108" t="str">
        <f>Table2[[#This Row],[Description of Material]]</f>
        <v>Wax Resin ribbon 55 mm x 74 mm</v>
      </c>
      <c r="C93" s="84">
        <f>IFERROR(VLOOKUP(D93,'Product Master'!B:G,6,),"-")</f>
        <v>0</v>
      </c>
      <c r="D93" s="84" t="str">
        <f>Table2[[#This Row],[Part no./ Cat No.]]</f>
        <v>Wax Resin ribbon 55 mm x 74 mm</v>
      </c>
      <c r="E93" s="84" t="str">
        <f>IF(ISBLANK(Table2[[#This Row],[Lot No]]),"-",Table2[[#This Row],[Lot No]])</f>
        <v>2015ET08B</v>
      </c>
      <c r="F93" s="133">
        <f>IF(ISBLANK(Table2[[#This Row],[Date of Issue]]),"",Table2[[#This Row],[Date of Issue]])</f>
        <v>43203</v>
      </c>
      <c r="G93" s="84" t="str">
        <f>Table2[[#This Row],[Unit]]</f>
        <v>-</v>
      </c>
      <c r="H93" s="84">
        <f>Table2[[#This Row],[Pack Size]]</f>
        <v>0</v>
      </c>
      <c r="I93" s="84">
        <f>Table2[[#This Row],[Quantity]]</f>
        <v>3</v>
      </c>
      <c r="J93" s="133" t="str">
        <f>Table2[[#This Row],[Expiry Date]]</f>
        <v>-</v>
      </c>
      <c r="K93" s="84" t="str">
        <f>Table2[[#This Row],[Department]]</f>
        <v>ANL</v>
      </c>
      <c r="L93" s="84" t="str">
        <f>IF(ISBLANK(Table2[[#This Row],[Remark]]),"",Table2[[#This Row],[Remark]])</f>
        <v/>
      </c>
      <c r="M93" s="84" t="str">
        <f>Table2[[#This Row],[Material Issued By]]</f>
        <v>Karan Pardeshi</v>
      </c>
      <c r="N93" s="84" t="str">
        <f>Table2[[#This Row],[Material Received By]]</f>
        <v>Gyanshyam</v>
      </c>
      <c r="O93" s="134" t="e">
        <f>SUMIFS('Stock Statement'!K:K,'Stock Statement'!C:C,Table4[[#This Row],[Part no./ Cat No.]])</f>
        <v>#N/A</v>
      </c>
      <c r="P93" s="134" t="e">
        <f t="shared" si="2"/>
        <v>#N/A</v>
      </c>
      <c r="Q93" s="84">
        <f>SUMIFS('Stock Statement'!J:J,'Stock Statement'!C:C,Table4[[#This Row],[Part no./ Cat No.]])</f>
        <v>0</v>
      </c>
    </row>
    <row r="94" spans="1:17">
      <c r="A94" s="84">
        <v>93</v>
      </c>
      <c r="B94" s="108" t="str">
        <f>Table2[[#This Row],[Description of Material]]</f>
        <v xml:space="preserve">Ion Ampliseq Direct FFPE DNA Kit </v>
      </c>
      <c r="C94" s="84">
        <f>IFERROR(VLOOKUP(D94,'Product Master'!B:G,6,),"-")</f>
        <v>0</v>
      </c>
      <c r="D94" s="84" t="str">
        <f>Table2[[#This Row],[Part no./ Cat No.]]</f>
        <v>A31133</v>
      </c>
      <c r="E94" s="84" t="str">
        <f>IF(ISBLANK(Table2[[#This Row],[Lot No]]),"-",Table2[[#This Row],[Lot No]])</f>
        <v>/00633443</v>
      </c>
      <c r="F94" s="133">
        <f>IF(ISBLANK(Table2[[#This Row],[Date of Issue]]),"",Table2[[#This Row],[Date of Issue]])</f>
        <v>43203</v>
      </c>
      <c r="G94" s="84" t="str">
        <f>Table2[[#This Row],[Unit]]</f>
        <v>-</v>
      </c>
      <c r="H94" s="84" t="str">
        <f>Table2[[#This Row],[Pack Size]]</f>
        <v>8 Rxns</v>
      </c>
      <c r="I94" s="84">
        <f>Table2[[#This Row],[Quantity]]</f>
        <v>1</v>
      </c>
      <c r="J94" s="133" t="str">
        <f>Table2[[#This Row],[Expiry Date]]</f>
        <v>NA</v>
      </c>
      <c r="K94" s="84" t="str">
        <f>Table2[[#This Row],[Department]]</f>
        <v>NGS</v>
      </c>
      <c r="L94" s="84" t="str">
        <f>IF(ISBLANK(Table2[[#This Row],[Remark]]),"",Table2[[#This Row],[Remark]])</f>
        <v/>
      </c>
      <c r="M94" s="84" t="str">
        <f>Table2[[#This Row],[Material Issued By]]</f>
        <v>Karan Pardeshi</v>
      </c>
      <c r="N94" s="84" t="str">
        <f>Table2[[#This Row],[Material Received By]]</f>
        <v>Arun Nile</v>
      </c>
      <c r="O94" s="134">
        <f>SUMIFS('Stock Statement'!K:K,'Stock Statement'!C:C,Table4[[#This Row],[Part no./ Cat No.]])</f>
        <v>4177</v>
      </c>
      <c r="P94" s="134">
        <f t="shared" si="2"/>
        <v>4177</v>
      </c>
      <c r="Q94" s="84">
        <f>SUMIFS('Stock Statement'!J:J,'Stock Statement'!C:C,Table4[[#This Row],[Part no./ Cat No.]])</f>
        <v>0</v>
      </c>
    </row>
    <row r="95" spans="1:17">
      <c r="A95" s="84">
        <v>94</v>
      </c>
      <c r="B95" s="108" t="str">
        <f>Table2[[#This Row],[Description of Material]]</f>
        <v>Dynabeads Myone Streptavidin C1 (Invitrogen)</v>
      </c>
      <c r="C95" s="84">
        <f>IFERROR(VLOOKUP(D95,'Product Master'!B:G,6,),"-")</f>
        <v>0</v>
      </c>
      <c r="D95" s="84">
        <f>Table2[[#This Row],[Part no./ Cat No.]]</f>
        <v>65001</v>
      </c>
      <c r="E95" s="84" t="str">
        <f>IF(ISBLANK(Table2[[#This Row],[Lot No]]),"-",Table2[[#This Row],[Lot No]])</f>
        <v>/00589321</v>
      </c>
      <c r="F95" s="133">
        <f>IF(ISBLANK(Table2[[#This Row],[Date of Issue]]),"",Table2[[#This Row],[Date of Issue]])</f>
        <v>43203</v>
      </c>
      <c r="G95" s="84" t="str">
        <f>Table2[[#This Row],[Unit]]</f>
        <v>-</v>
      </c>
      <c r="H95" s="84" t="str">
        <f>Table2[[#This Row],[Pack Size]]</f>
        <v>2 ml</v>
      </c>
      <c r="I95" s="84">
        <f>Table2[[#This Row],[Quantity]]</f>
        <v>1</v>
      </c>
      <c r="J95" s="133" t="str">
        <f>Table2[[#This Row],[Expiry Date]]</f>
        <v>-</v>
      </c>
      <c r="K95" s="84" t="str">
        <f>Table2[[#This Row],[Department]]</f>
        <v>NGS</v>
      </c>
      <c r="L95" s="84" t="str">
        <f>IF(ISBLANK(Table2[[#This Row],[Remark]]),"",Table2[[#This Row],[Remark]])</f>
        <v/>
      </c>
      <c r="M95" s="84" t="str">
        <f>Table2[[#This Row],[Material Issued By]]</f>
        <v>Karan Pardeshi</v>
      </c>
      <c r="N95" s="84" t="str">
        <f>Table2[[#This Row],[Material Received By]]</f>
        <v>Srinivas Phadke</v>
      </c>
      <c r="O95" s="134">
        <f>SUMIFS('Stock Statement'!K:K,'Stock Statement'!C:C,Table4[[#This Row],[Part no./ Cat No.]])</f>
        <v>8955</v>
      </c>
      <c r="P95" s="134">
        <f t="shared" si="2"/>
        <v>8955</v>
      </c>
      <c r="Q95" s="84">
        <f>SUMIFS('Stock Statement'!J:J,'Stock Statement'!C:C,Table4[[#This Row],[Part no./ Cat No.]])</f>
        <v>0</v>
      </c>
    </row>
    <row r="96" spans="1:17">
      <c r="A96" s="84">
        <v>95</v>
      </c>
      <c r="B96" s="108" t="str">
        <f>Table2[[#This Row],[Description of Material]]</f>
        <v>PBS pH 7.4 (10X)</v>
      </c>
      <c r="C96" s="84">
        <f>IFERROR(VLOOKUP(D96,'Product Master'!B:G,6,),"-")</f>
        <v>0</v>
      </c>
      <c r="D96" s="84" t="str">
        <f>Table2[[#This Row],[Part no./ Cat No.]]</f>
        <v>70011-044</v>
      </c>
      <c r="E96" s="84">
        <f>IF(ISBLANK(Table2[[#This Row],[Lot No]]),"-",Table2[[#This Row],[Lot No]])</f>
        <v>1354670</v>
      </c>
      <c r="F96" s="133">
        <f>IF(ISBLANK(Table2[[#This Row],[Date of Issue]]),"",Table2[[#This Row],[Date of Issue]])</f>
        <v>43204</v>
      </c>
      <c r="G96" s="84" t="str">
        <f>Table2[[#This Row],[Unit]]</f>
        <v>-</v>
      </c>
      <c r="H96" s="84">
        <f>Table2[[#This Row],[Pack Size]]</f>
        <v>0</v>
      </c>
      <c r="I96" s="84">
        <f>Table2[[#This Row],[Quantity]]</f>
        <v>1</v>
      </c>
      <c r="J96" s="133" t="str">
        <f>Table2[[#This Row],[Expiry Date]]</f>
        <v>-</v>
      </c>
      <c r="K96" s="84" t="str">
        <f>Table2[[#This Row],[Department]]</f>
        <v>CTC</v>
      </c>
      <c r="L96" s="84" t="str">
        <f>IF(ISBLANK(Table2[[#This Row],[Remark]]),"",Table2[[#This Row],[Remark]])</f>
        <v/>
      </c>
      <c r="M96" s="84" t="str">
        <f>Table2[[#This Row],[Material Issued By]]</f>
        <v>Karan Pardeshi</v>
      </c>
      <c r="N96" s="84" t="str">
        <f>Table2[[#This Row],[Material Received By]]</f>
        <v>Akshay Ainwale</v>
      </c>
      <c r="O96" s="134" t="e">
        <f>SUMIFS('Stock Statement'!K:K,'Stock Statement'!C:C,Table4[[#This Row],[Part no./ Cat No.]])</f>
        <v>#N/A</v>
      </c>
      <c r="P96" s="134" t="e">
        <f t="shared" si="2"/>
        <v>#N/A</v>
      </c>
      <c r="Q96" s="84">
        <f>SUMIFS('Stock Statement'!J:J,'Stock Statement'!C:C,Table4[[#This Row],[Part no./ Cat No.]])</f>
        <v>-1</v>
      </c>
    </row>
    <row r="97" spans="1:17">
      <c r="A97" s="84">
        <v>96</v>
      </c>
      <c r="B97" s="108" t="str">
        <f>Table2[[#This Row],[Description of Material]]</f>
        <v>Fetal Bovine serum</v>
      </c>
      <c r="C97" s="84">
        <f>IFERROR(VLOOKUP(D97,'Product Master'!B:G,6,),"-")</f>
        <v>0</v>
      </c>
      <c r="D97" s="84" t="str">
        <f>Table2[[#This Row],[Part no./ Cat No.]]</f>
        <v>RM1112</v>
      </c>
      <c r="E97" s="84" t="str">
        <f>IF(ISBLANK(Table2[[#This Row],[Lot No]]),"-",Table2[[#This Row],[Lot No]])</f>
        <v>/0000319768</v>
      </c>
      <c r="F97" s="133">
        <f>IF(ISBLANK(Table2[[#This Row],[Date of Issue]]),"",Table2[[#This Row],[Date of Issue]])</f>
        <v>43204</v>
      </c>
      <c r="G97" s="84" t="str">
        <f>Table2[[#This Row],[Unit]]</f>
        <v>Bottle</v>
      </c>
      <c r="H97" s="84" t="str">
        <f>Table2[[#This Row],[Pack Size]]</f>
        <v>100 ml</v>
      </c>
      <c r="I97" s="84">
        <f>Table2[[#This Row],[Quantity]]</f>
        <v>5</v>
      </c>
      <c r="J97" s="133">
        <f>Table2[[#This Row],[Expiry Date]]</f>
        <v>44440</v>
      </c>
      <c r="K97" s="84" t="str">
        <f>Table2[[#This Row],[Department]]</f>
        <v>CTC</v>
      </c>
      <c r="L97" s="84" t="str">
        <f>IF(ISBLANK(Table2[[#This Row],[Remark]]),"",Table2[[#This Row],[Remark]])</f>
        <v/>
      </c>
      <c r="M97" s="84" t="str">
        <f>Table2[[#This Row],[Material Issued By]]</f>
        <v>Karan Pardeshi</v>
      </c>
      <c r="N97" s="84" t="str">
        <f>Table2[[#This Row],[Material Received By]]</f>
        <v>Akshay Ainwale</v>
      </c>
      <c r="O97" s="134">
        <f>SUMIFS('Stock Statement'!K:K,'Stock Statement'!C:C,Table4[[#This Row],[Part no./ Cat No.]])</f>
        <v>5585</v>
      </c>
      <c r="P97" s="134">
        <f t="shared" si="2"/>
        <v>27925</v>
      </c>
      <c r="Q97" s="84">
        <f>SUMIFS('Stock Statement'!J:J,'Stock Statement'!C:C,Table4[[#This Row],[Part no./ Cat No.]])</f>
        <v>12</v>
      </c>
    </row>
    <row r="98" spans="1:17">
      <c r="A98" s="84">
        <v>97</v>
      </c>
      <c r="B98" s="108" t="str">
        <f>Table2[[#This Row],[Description of Material]]</f>
        <v>Syringe-driven Filters 0.22 um</v>
      </c>
      <c r="C98" s="84">
        <f>IFERROR(VLOOKUP(D98,'Product Master'!B:G,6,),"-")</f>
        <v>0</v>
      </c>
      <c r="D98" s="84" t="str">
        <f>Table2[[#This Row],[Part no./ Cat No.]]</f>
        <v>SF14</v>
      </c>
      <c r="E98" s="84" t="str">
        <f>IF(ISBLANK(Table2[[#This Row],[Lot No]]),"-",Table2[[#This Row],[Lot No]])</f>
        <v>/0000309045</v>
      </c>
      <c r="F98" s="133">
        <f>IF(ISBLANK(Table2[[#This Row],[Date of Issue]]),"",Table2[[#This Row],[Date of Issue]])</f>
        <v>43204</v>
      </c>
      <c r="G98" s="84" t="str">
        <f>Table2[[#This Row],[Unit]]</f>
        <v>Box</v>
      </c>
      <c r="H98" s="84" t="str">
        <f>Table2[[#This Row],[Pack Size]]</f>
        <v>1 No</v>
      </c>
      <c r="I98" s="84">
        <f>Table2[[#This Row],[Quantity]]</f>
        <v>60</v>
      </c>
      <c r="J98" s="133" t="str">
        <f>Table2[[#This Row],[Expiry Date]]</f>
        <v>-</v>
      </c>
      <c r="K98" s="84" t="str">
        <f>Table2[[#This Row],[Department]]</f>
        <v>CTC</v>
      </c>
      <c r="L98" s="84" t="str">
        <f>IF(ISBLANK(Table2[[#This Row],[Remark]]),"",Table2[[#This Row],[Remark]])</f>
        <v/>
      </c>
      <c r="M98" s="84" t="str">
        <f>Table2[[#This Row],[Material Issued By]]</f>
        <v>Karan Pardeshi</v>
      </c>
      <c r="N98" s="84" t="str">
        <f>Table2[[#This Row],[Material Received By]]</f>
        <v>Akshay Ainwale</v>
      </c>
      <c r="O98" s="134">
        <f>SUMIFS('Stock Statement'!K:K,'Stock Statement'!C:C,Table4[[#This Row],[Part no./ Cat No.]])</f>
        <v>3900</v>
      </c>
      <c r="P98" s="134">
        <f t="shared" si="2"/>
        <v>234000</v>
      </c>
      <c r="Q98" s="84">
        <f>SUMIFS('Stock Statement'!J:J,'Stock Statement'!C:C,Table4[[#This Row],[Part no./ Cat No.]])</f>
        <v>60</v>
      </c>
    </row>
    <row r="99" spans="1:17">
      <c r="A99" s="84">
        <v>98</v>
      </c>
      <c r="B99" s="108" t="str">
        <f>Table2[[#This Row],[Description of Material]]</f>
        <v xml:space="preserve">Cytokeratin 20 Antibody Santacruz </v>
      </c>
      <c r="C99" s="84">
        <f>IFERROR(VLOOKUP(D99,'Product Master'!B:G,6,),"-")</f>
        <v>0</v>
      </c>
      <c r="D99" s="84" t="str">
        <f>Table2[[#This Row],[Part no./ Cat No.]]</f>
        <v>sc-52320</v>
      </c>
      <c r="E99" s="84" t="str">
        <f>IF(ISBLANK(Table2[[#This Row],[Lot No]]),"-",Table2[[#This Row],[Lot No]])</f>
        <v>H0415</v>
      </c>
      <c r="F99" s="133">
        <f>IF(ISBLANK(Table2[[#This Row],[Date of Issue]]),"",Table2[[#This Row],[Date of Issue]])</f>
        <v>43204</v>
      </c>
      <c r="G99" s="84" t="str">
        <f>Table2[[#This Row],[Unit]]</f>
        <v>-</v>
      </c>
      <c r="H99" s="84" t="str">
        <f>Table2[[#This Row],[Pack Size]]</f>
        <v>500 ul</v>
      </c>
      <c r="I99" s="84">
        <f>Table2[[#This Row],[Quantity]]</f>
        <v>1</v>
      </c>
      <c r="J99" s="133" t="str">
        <f>Table2[[#This Row],[Expiry Date]]</f>
        <v>NA</v>
      </c>
      <c r="K99" s="84" t="str">
        <f>Table2[[#This Row],[Department]]</f>
        <v>CTC</v>
      </c>
      <c r="L99" s="84" t="str">
        <f>IF(ISBLANK(Table2[[#This Row],[Remark]]),"",Table2[[#This Row],[Remark]])</f>
        <v/>
      </c>
      <c r="M99" s="84" t="str">
        <f>Table2[[#This Row],[Material Issued By]]</f>
        <v>Karan Pardeshi</v>
      </c>
      <c r="N99" s="84" t="str">
        <f>Table2[[#This Row],[Material Received By]]</f>
        <v>Archana Adhav</v>
      </c>
      <c r="O99" s="134">
        <f>SUMIFS('Stock Statement'!K:K,'Stock Statement'!C:C,Table4[[#This Row],[Part no./ Cat No.]])</f>
        <v>29127</v>
      </c>
      <c r="P99" s="134">
        <f t="shared" si="2"/>
        <v>29127</v>
      </c>
      <c r="Q99" s="84">
        <f>SUMIFS('Stock Statement'!J:J,'Stock Statement'!C:C,Table4[[#This Row],[Part no./ Cat No.]])</f>
        <v>1</v>
      </c>
    </row>
    <row r="100" spans="1:17">
      <c r="A100" s="84">
        <v>99</v>
      </c>
      <c r="B100" s="108" t="str">
        <f>Table2[[#This Row],[Description of Material]]</f>
        <v>AR(441) Antibody Santacruz</v>
      </c>
      <c r="C100" s="84">
        <f>IFERROR(VLOOKUP(D100,'Product Master'!B:G,6,),"-")</f>
        <v>0</v>
      </c>
      <c r="D100" s="84" t="str">
        <f>Table2[[#This Row],[Part no./ Cat No.]]</f>
        <v>sc-7305</v>
      </c>
      <c r="E100" s="84" t="str">
        <f>IF(ISBLANK(Table2[[#This Row],[Lot No]]),"-",Table2[[#This Row],[Lot No]])</f>
        <v>A1918</v>
      </c>
      <c r="F100" s="133">
        <f>IF(ISBLANK(Table2[[#This Row],[Date of Issue]]),"",Table2[[#This Row],[Date of Issue]])</f>
        <v>43204</v>
      </c>
      <c r="G100" s="84" t="str">
        <f>Table2[[#This Row],[Unit]]</f>
        <v>-</v>
      </c>
      <c r="H100" s="84" t="str">
        <f>Table2[[#This Row],[Pack Size]]</f>
        <v>200 ug/ml</v>
      </c>
      <c r="I100" s="84">
        <f>Table2[[#This Row],[Quantity]]</f>
        <v>1</v>
      </c>
      <c r="J100" s="133" t="str">
        <f>Table2[[#This Row],[Expiry Date]]</f>
        <v>NA</v>
      </c>
      <c r="K100" s="84" t="str">
        <f>Table2[[#This Row],[Department]]</f>
        <v>CTC</v>
      </c>
      <c r="L100" s="84" t="str">
        <f>IF(ISBLANK(Table2[[#This Row],[Remark]]),"",Table2[[#This Row],[Remark]])</f>
        <v/>
      </c>
      <c r="M100" s="84" t="str">
        <f>Table2[[#This Row],[Material Issued By]]</f>
        <v>Karan Pardeshi</v>
      </c>
      <c r="N100" s="84" t="str">
        <f>Table2[[#This Row],[Material Received By]]</f>
        <v>Archana Adhav</v>
      </c>
      <c r="O100" s="134">
        <f>SUMIFS('Stock Statement'!K:K,'Stock Statement'!C:C,Table4[[#This Row],[Part no./ Cat No.]])</f>
        <v>29127</v>
      </c>
      <c r="P100" s="134">
        <f t="shared" si="2"/>
        <v>29127</v>
      </c>
      <c r="Q100" s="84">
        <f>SUMIFS('Stock Statement'!J:J,'Stock Statement'!C:C,Table4[[#This Row],[Part no./ Cat No.]])</f>
        <v>1</v>
      </c>
    </row>
    <row r="101" spans="1:17">
      <c r="A101" s="84">
        <v>100</v>
      </c>
      <c r="B101" s="108" t="str">
        <f>Table2[[#This Row],[Description of Material]]</f>
        <v>CA125 FITC Antibody  </v>
      </c>
      <c r="C101" s="84">
        <f>IFERROR(VLOOKUP(D101,'Product Master'!B:G,6,),"-")</f>
        <v>0</v>
      </c>
      <c r="D101" s="84" t="str">
        <f>Table2[[#This Row],[Part no./ Cat No.]]</f>
        <v>LAA154Hu81</v>
      </c>
      <c r="E101" s="84" t="str">
        <f>IF(ISBLANK(Table2[[#This Row],[Lot No]]),"-",Table2[[#This Row],[Lot No]])</f>
        <v>A20180321567</v>
      </c>
      <c r="F101" s="133">
        <f>IF(ISBLANK(Table2[[#This Row],[Date of Issue]]),"",Table2[[#This Row],[Date of Issue]])</f>
        <v>43204</v>
      </c>
      <c r="G101" s="84" t="str">
        <f>Table2[[#This Row],[Unit]]</f>
        <v>-</v>
      </c>
      <c r="H101" s="84" t="str">
        <f>Table2[[#This Row],[Pack Size]]</f>
        <v>100 ul</v>
      </c>
      <c r="I101" s="84">
        <f>Table2[[#This Row],[Quantity]]</f>
        <v>1</v>
      </c>
      <c r="J101" s="133">
        <f>Table2[[#This Row],[Expiry Date]]</f>
        <v>43525</v>
      </c>
      <c r="K101" s="84" t="str">
        <f>Table2[[#This Row],[Department]]</f>
        <v>CTC</v>
      </c>
      <c r="L101" s="84" t="str">
        <f>IF(ISBLANK(Table2[[#This Row],[Remark]]),"",Table2[[#This Row],[Remark]])</f>
        <v/>
      </c>
      <c r="M101" s="84" t="str">
        <f>Table2[[#This Row],[Material Issued By]]</f>
        <v>Karan Pardeshi</v>
      </c>
      <c r="N101" s="84" t="str">
        <f>Table2[[#This Row],[Material Received By]]</f>
        <v>Archana Adhav</v>
      </c>
      <c r="O101" s="134">
        <f>SUMIFS('Stock Statement'!K:K,'Stock Statement'!C:C,Table4[[#This Row],[Part no./ Cat No.]])</f>
        <v>28620</v>
      </c>
      <c r="P101" s="134">
        <f t="shared" si="2"/>
        <v>28620</v>
      </c>
      <c r="Q101" s="84">
        <f>SUMIFS('Stock Statement'!J:J,'Stock Statement'!C:C,Table4[[#This Row],[Part no./ Cat No.]])</f>
        <v>1</v>
      </c>
    </row>
    <row r="102" spans="1:17">
      <c r="A102" s="84">
        <v>101</v>
      </c>
      <c r="B102" s="108" t="str">
        <f>Table2[[#This Row],[Description of Material]]</f>
        <v>Cy5.5 Linked Polyclonal Antibody  </v>
      </c>
      <c r="C102" s="84">
        <f>IFERROR(VLOOKUP(D102,'Product Master'!B:G,6,),"-")</f>
        <v>0</v>
      </c>
      <c r="D102" s="84" t="str">
        <f>Table2[[#This Row],[Part no./ Cat No.]]</f>
        <v>LAB030Mu21</v>
      </c>
      <c r="E102" s="84" t="str">
        <f>IF(ISBLANK(Table2[[#This Row],[Lot No]]),"-",Table2[[#This Row],[Lot No]])</f>
        <v>A20180321565</v>
      </c>
      <c r="F102" s="133">
        <f>IF(ISBLANK(Table2[[#This Row],[Date of Issue]]),"",Table2[[#This Row],[Date of Issue]])</f>
        <v>43204</v>
      </c>
      <c r="G102" s="84" t="str">
        <f>Table2[[#This Row],[Unit]]</f>
        <v>-</v>
      </c>
      <c r="H102" s="84" t="str">
        <f>Table2[[#This Row],[Pack Size]]</f>
        <v>100 ul</v>
      </c>
      <c r="I102" s="84">
        <f>Table2[[#This Row],[Quantity]]</f>
        <v>1</v>
      </c>
      <c r="J102" s="133">
        <f>Table2[[#This Row],[Expiry Date]]</f>
        <v>43525</v>
      </c>
      <c r="K102" s="84" t="str">
        <f>Table2[[#This Row],[Department]]</f>
        <v>CTC</v>
      </c>
      <c r="L102" s="84" t="str">
        <f>IF(ISBLANK(Table2[[#This Row],[Remark]]),"",Table2[[#This Row],[Remark]])</f>
        <v/>
      </c>
      <c r="M102" s="84" t="str">
        <f>Table2[[#This Row],[Material Issued By]]</f>
        <v>Karan Pardeshi</v>
      </c>
      <c r="N102" s="84" t="str">
        <f>Table2[[#This Row],[Material Received By]]</f>
        <v>Archana Adhav</v>
      </c>
      <c r="O102" s="134">
        <f>SUMIFS('Stock Statement'!K:K,'Stock Statement'!C:C,Table4[[#This Row],[Part no./ Cat No.]])</f>
        <v>50112</v>
      </c>
      <c r="P102" s="134">
        <f t="shared" si="2"/>
        <v>50112</v>
      </c>
      <c r="Q102" s="84">
        <f>SUMIFS('Stock Statement'!J:J,'Stock Statement'!C:C,Table4[[#This Row],[Part no./ Cat No.]])</f>
        <v>1</v>
      </c>
    </row>
    <row r="103" spans="1:17">
      <c r="A103" s="84">
        <v>102</v>
      </c>
      <c r="B103" s="108" t="str">
        <f>Table2[[#This Row],[Description of Material]]</f>
        <v>Cytokeratin 18 Antibody  </v>
      </c>
      <c r="C103" s="84">
        <f>IFERROR(VLOOKUP(D103,'Product Master'!B:G,6,),"-")</f>
        <v>0</v>
      </c>
      <c r="D103" s="84" t="str">
        <f>Table2[[#This Row],[Part no./ Cat No.]]</f>
        <v>LAB231Mu81</v>
      </c>
      <c r="E103" s="84" t="str">
        <f>IF(ISBLANK(Table2[[#This Row],[Lot No]]),"-",Table2[[#This Row],[Lot No]])</f>
        <v>A20180321568</v>
      </c>
      <c r="F103" s="133">
        <f>IF(ISBLANK(Table2[[#This Row],[Date of Issue]]),"",Table2[[#This Row],[Date of Issue]])</f>
        <v>43204</v>
      </c>
      <c r="G103" s="84" t="str">
        <f>Table2[[#This Row],[Unit]]</f>
        <v>-</v>
      </c>
      <c r="H103" s="84" t="str">
        <f>Table2[[#This Row],[Pack Size]]</f>
        <v>100 ul</v>
      </c>
      <c r="I103" s="84">
        <f>Table2[[#This Row],[Quantity]]</f>
        <v>1</v>
      </c>
      <c r="J103" s="133">
        <f>Table2[[#This Row],[Expiry Date]]</f>
        <v>43525</v>
      </c>
      <c r="K103" s="84" t="str">
        <f>Table2[[#This Row],[Department]]</f>
        <v>CTC</v>
      </c>
      <c r="L103" s="84" t="str">
        <f>IF(ISBLANK(Table2[[#This Row],[Remark]]),"",Table2[[#This Row],[Remark]])</f>
        <v/>
      </c>
      <c r="M103" s="84" t="str">
        <f>Table2[[#This Row],[Material Issued By]]</f>
        <v>Karan Pardeshi</v>
      </c>
      <c r="N103" s="84" t="str">
        <f>Table2[[#This Row],[Material Received By]]</f>
        <v>Archana Adhav</v>
      </c>
      <c r="O103" s="134">
        <f>SUMIFS('Stock Statement'!K:K,'Stock Statement'!C:C,Table4[[#This Row],[Part no./ Cat No.]])</f>
        <v>28404</v>
      </c>
      <c r="P103" s="134">
        <f t="shared" si="2"/>
        <v>28404</v>
      </c>
      <c r="Q103" s="84">
        <f>SUMIFS('Stock Statement'!J:J,'Stock Statement'!C:C,Table4[[#This Row],[Part no./ Cat No.]])</f>
        <v>1</v>
      </c>
    </row>
    <row r="104" spans="1:17">
      <c r="A104" s="84">
        <v>103</v>
      </c>
      <c r="B104" s="108" t="str">
        <f>Table2[[#This Row],[Description of Material]]</f>
        <v>Cytokeratin 19 Antibody  </v>
      </c>
      <c r="C104" s="84">
        <f>IFERROR(VLOOKUP(D104,'Product Master'!B:G,6,),"-")</f>
        <v>0</v>
      </c>
      <c r="D104" s="84" t="str">
        <f>Table2[[#This Row],[Part no./ Cat No.]]</f>
        <v>LAB239Mu81</v>
      </c>
      <c r="E104" s="84" t="str">
        <f>IF(ISBLANK(Table2[[#This Row],[Lot No]]),"-",Table2[[#This Row],[Lot No]])</f>
        <v>A20180321569</v>
      </c>
      <c r="F104" s="133">
        <f>IF(ISBLANK(Table2[[#This Row],[Date of Issue]]),"",Table2[[#This Row],[Date of Issue]])</f>
        <v>43204</v>
      </c>
      <c r="G104" s="84" t="str">
        <f>Table2[[#This Row],[Unit]]</f>
        <v>-</v>
      </c>
      <c r="H104" s="84" t="str">
        <f>Table2[[#This Row],[Pack Size]]</f>
        <v>100 ul</v>
      </c>
      <c r="I104" s="84">
        <f>Table2[[#This Row],[Quantity]]</f>
        <v>1</v>
      </c>
      <c r="J104" s="133">
        <f>Table2[[#This Row],[Expiry Date]]</f>
        <v>43525</v>
      </c>
      <c r="K104" s="84" t="str">
        <f>Table2[[#This Row],[Department]]</f>
        <v>CTC</v>
      </c>
      <c r="L104" s="84" t="str">
        <f>IF(ISBLANK(Table2[[#This Row],[Remark]]),"",Table2[[#This Row],[Remark]])</f>
        <v/>
      </c>
      <c r="M104" s="84" t="str">
        <f>Table2[[#This Row],[Material Issued By]]</f>
        <v>Karan Pardeshi</v>
      </c>
      <c r="N104" s="84" t="str">
        <f>Table2[[#This Row],[Material Received By]]</f>
        <v>Archana Adhav</v>
      </c>
      <c r="O104" s="134">
        <f>SUMIFS('Stock Statement'!K:K,'Stock Statement'!C:C,Table4[[#This Row],[Part no./ Cat No.]])</f>
        <v>0</v>
      </c>
      <c r="P104" s="134">
        <f t="shared" si="2"/>
        <v>0</v>
      </c>
      <c r="Q104" s="84">
        <f>SUMIFS('Stock Statement'!J:J,'Stock Statement'!C:C,Table4[[#This Row],[Part no./ Cat No.]])</f>
        <v>1</v>
      </c>
    </row>
    <row r="105" spans="1:17">
      <c r="A105" s="84">
        <v>104</v>
      </c>
      <c r="B105" s="108" t="str">
        <f>Table2[[#This Row],[Description of Material]]</f>
        <v>FITC-linked polyclonal Antibody A1 ALDH1A1   </v>
      </c>
      <c r="C105" s="84">
        <f>IFERROR(VLOOKUP(D105,'Product Master'!B:G,6,),"-")</f>
        <v>0</v>
      </c>
      <c r="D105" s="84" t="str">
        <f>Table2[[#This Row],[Part no./ Cat No.]]</f>
        <v>LAE824Hu81</v>
      </c>
      <c r="E105" s="84" t="str">
        <f>IF(ISBLANK(Table2[[#This Row],[Lot No]]),"-",Table2[[#This Row],[Lot No]])</f>
        <v>A20180321566</v>
      </c>
      <c r="F105" s="133">
        <f>IF(ISBLANK(Table2[[#This Row],[Date of Issue]]),"",Table2[[#This Row],[Date of Issue]])</f>
        <v>43204</v>
      </c>
      <c r="G105" s="84" t="str">
        <f>Table2[[#This Row],[Unit]]</f>
        <v>-</v>
      </c>
      <c r="H105" s="84" t="str">
        <f>Table2[[#This Row],[Pack Size]]</f>
        <v>100 ul</v>
      </c>
      <c r="I105" s="84">
        <f>Table2[[#This Row],[Quantity]]</f>
        <v>1</v>
      </c>
      <c r="J105" s="133">
        <f>Table2[[#This Row],[Expiry Date]]</f>
        <v>43525</v>
      </c>
      <c r="K105" s="84" t="str">
        <f>Table2[[#This Row],[Department]]</f>
        <v>CTC</v>
      </c>
      <c r="L105" s="84" t="str">
        <f>IF(ISBLANK(Table2[[#This Row],[Remark]]),"",Table2[[#This Row],[Remark]])</f>
        <v/>
      </c>
      <c r="M105" s="84" t="str">
        <f>Table2[[#This Row],[Material Issued By]]</f>
        <v>Karan Pardeshi</v>
      </c>
      <c r="N105" s="84" t="str">
        <f>Table2[[#This Row],[Material Received By]]</f>
        <v>Archana Adhav</v>
      </c>
      <c r="O105" s="134">
        <f>SUMIFS('Stock Statement'!K:K,'Stock Statement'!C:C,Table4[[#This Row],[Part no./ Cat No.]])</f>
        <v>31752</v>
      </c>
      <c r="P105" s="134">
        <f t="shared" si="2"/>
        <v>31752</v>
      </c>
      <c r="Q105" s="84">
        <f>SUMIFS('Stock Statement'!J:J,'Stock Statement'!C:C,Table4[[#This Row],[Part no./ Cat No.]])</f>
        <v>1</v>
      </c>
    </row>
    <row r="106" spans="1:17">
      <c r="A106" s="84">
        <v>105</v>
      </c>
      <c r="B106" s="108" t="str">
        <f>Table2[[#This Row],[Description of Material]]</f>
        <v>PE Antibody</v>
      </c>
      <c r="C106" s="84">
        <f>IFERROR(VLOOKUP(D106,'Product Master'!B:G,6,),"-")</f>
        <v>0</v>
      </c>
      <c r="D106" s="84">
        <f>Table2[[#This Row],[Part no./ Cat No.]]</f>
        <v>392004</v>
      </c>
      <c r="E106" s="84" t="str">
        <f>IF(ISBLANK(Table2[[#This Row],[Lot No]]),"-",Table2[[#This Row],[Lot No]])</f>
        <v>B238020</v>
      </c>
      <c r="F106" s="133">
        <f>IF(ISBLANK(Table2[[#This Row],[Date of Issue]]),"",Table2[[#This Row],[Date of Issue]])</f>
        <v>43204</v>
      </c>
      <c r="G106" s="84" t="str">
        <f>Table2[[#This Row],[Unit]]</f>
        <v>Vial</v>
      </c>
      <c r="H106" s="84" t="str">
        <f>Table2[[#This Row],[Pack Size]]</f>
        <v xml:space="preserve">500 ul </v>
      </c>
      <c r="I106" s="84">
        <f>Table2[[#This Row],[Quantity]]</f>
        <v>1</v>
      </c>
      <c r="J106" s="133" t="str">
        <f>Table2[[#This Row],[Expiry Date]]</f>
        <v>-</v>
      </c>
      <c r="K106" s="84" t="str">
        <f>Table2[[#This Row],[Department]]</f>
        <v>CTC</v>
      </c>
      <c r="L106" s="84" t="str">
        <f>IF(ISBLANK(Table2[[#This Row],[Remark]]),"",Table2[[#This Row],[Remark]])</f>
        <v/>
      </c>
      <c r="M106" s="84" t="str">
        <f>Table2[[#This Row],[Material Issued By]]</f>
        <v>Karan Pardeshi</v>
      </c>
      <c r="N106" s="84" t="str">
        <f>Table2[[#This Row],[Material Received By]]</f>
        <v>Archana Adhav</v>
      </c>
      <c r="O106" s="134" t="e">
        <f>SUMIFS('Stock Statement'!K:K,'Stock Statement'!C:C,Table4[[#This Row],[Part no./ Cat No.]])</f>
        <v>#N/A</v>
      </c>
      <c r="P106" s="134" t="e">
        <f t="shared" si="2"/>
        <v>#N/A</v>
      </c>
      <c r="Q106" s="84">
        <f>SUMIFS('Stock Statement'!J:J,'Stock Statement'!C:C,Table4[[#This Row],[Part no./ Cat No.]])</f>
        <v>-1</v>
      </c>
    </row>
    <row r="107" spans="1:17">
      <c r="A107" s="84">
        <v>106</v>
      </c>
      <c r="B107" s="108" t="str">
        <f>Table2[[#This Row],[Description of Material]]</f>
        <v>PAN CK Unconjugated Antibody Biolegend</v>
      </c>
      <c r="C107" s="84">
        <f>IFERROR(VLOOKUP(D107,'Product Master'!B:G,6,),"-")</f>
        <v>0</v>
      </c>
      <c r="D107" s="84">
        <f>Table2[[#This Row],[Part no./ Cat No.]]</f>
        <v>914204</v>
      </c>
      <c r="E107" s="84" t="str">
        <f>IF(ISBLANK(Table2[[#This Row],[Lot No]]),"-",Table2[[#This Row],[Lot No]])</f>
        <v>B237442</v>
      </c>
      <c r="F107" s="133">
        <f>IF(ISBLANK(Table2[[#This Row],[Date of Issue]]),"",Table2[[#This Row],[Date of Issue]])</f>
        <v>43204</v>
      </c>
      <c r="G107" s="84" t="str">
        <f>Table2[[#This Row],[Unit]]</f>
        <v>Vial</v>
      </c>
      <c r="H107" s="84" t="str">
        <f>Table2[[#This Row],[Pack Size]]</f>
        <v>100 ug</v>
      </c>
      <c r="I107" s="84">
        <f>Table2[[#This Row],[Quantity]]</f>
        <v>1</v>
      </c>
      <c r="J107" s="133" t="str">
        <f>Table2[[#This Row],[Expiry Date]]</f>
        <v>-</v>
      </c>
      <c r="K107" s="84" t="str">
        <f>Table2[[#This Row],[Department]]</f>
        <v>CTC</v>
      </c>
      <c r="L107" s="84" t="str">
        <f>IF(ISBLANK(Table2[[#This Row],[Remark]]),"",Table2[[#This Row],[Remark]])</f>
        <v/>
      </c>
      <c r="M107" s="84" t="str">
        <f>Table2[[#This Row],[Material Issued By]]</f>
        <v>Karan Pardeshi</v>
      </c>
      <c r="N107" s="84" t="str">
        <f>Table2[[#This Row],[Material Received By]]</f>
        <v>Archana Adhav</v>
      </c>
      <c r="O107" s="134" t="e">
        <f>SUMIFS('Stock Statement'!K:K,'Stock Statement'!C:C,Table4[[#This Row],[Part no./ Cat No.]])</f>
        <v>#N/A</v>
      </c>
      <c r="P107" s="134" t="e">
        <f t="shared" si="2"/>
        <v>#N/A</v>
      </c>
      <c r="Q107" s="84">
        <f>SUMIFS('Stock Statement'!J:J,'Stock Statement'!C:C,Table4[[#This Row],[Part no./ Cat No.]])</f>
        <v>-1</v>
      </c>
    </row>
    <row r="108" spans="1:17">
      <c r="A108" s="84">
        <v>107</v>
      </c>
      <c r="B108" s="108" t="str">
        <f>Table2[[#This Row],[Description of Material]]</f>
        <v>Taqman Rnase P detection reagent kit</v>
      </c>
      <c r="C108" s="84">
        <f>IFERROR(VLOOKUP(D108,'Product Master'!B:G,6,),"-")</f>
        <v>0</v>
      </c>
      <c r="D108" s="84">
        <f>Table2[[#This Row],[Part no./ Cat No.]]</f>
        <v>4316831</v>
      </c>
      <c r="E108" s="84">
        <f>IF(ISBLANK(Table2[[#This Row],[Lot No]]),"-",Table2[[#This Row],[Lot No]])</f>
        <v>1509121</v>
      </c>
      <c r="F108" s="133">
        <f>IF(ISBLANK(Table2[[#This Row],[Date of Issue]]),"",Table2[[#This Row],[Date of Issue]])</f>
        <v>43204</v>
      </c>
      <c r="G108" s="84" t="str">
        <f>Table2[[#This Row],[Unit]]</f>
        <v>-</v>
      </c>
      <c r="H108" s="84" t="str">
        <f>Table2[[#This Row],[Pack Size]]</f>
        <v>100 rxns</v>
      </c>
      <c r="I108" s="84">
        <f>Table2[[#This Row],[Quantity]]</f>
        <v>1</v>
      </c>
      <c r="J108" s="133" t="str">
        <f>Table2[[#This Row],[Expiry Date]]</f>
        <v>-</v>
      </c>
      <c r="K108" s="84" t="str">
        <f>Table2[[#This Row],[Department]]</f>
        <v>DIA</v>
      </c>
      <c r="L108" s="84" t="str">
        <f>IF(ISBLANK(Table2[[#This Row],[Remark]]),"",Table2[[#This Row],[Remark]])</f>
        <v/>
      </c>
      <c r="M108" s="84" t="str">
        <f>Table2[[#This Row],[Material Issued By]]</f>
        <v>Karan Pardeshi</v>
      </c>
      <c r="N108" s="84" t="str">
        <f>Table2[[#This Row],[Material Received By]]</f>
        <v>Dipika Shivade</v>
      </c>
      <c r="O108" s="134">
        <f>SUMIFS('Stock Statement'!K:K,'Stock Statement'!C:C,Table4[[#This Row],[Part no./ Cat No.]])</f>
        <v>28938</v>
      </c>
      <c r="P108" s="134">
        <f t="shared" si="2"/>
        <v>28938</v>
      </c>
      <c r="Q108" s="84">
        <f>SUMIFS('Stock Statement'!J:J,'Stock Statement'!C:C,Table4[[#This Row],[Part no./ Cat No.]])</f>
        <v>1</v>
      </c>
    </row>
    <row r="109" spans="1:17">
      <c r="A109" s="84">
        <v>108</v>
      </c>
      <c r="B109" s="108" t="str">
        <f>Table2[[#This Row],[Description of Material]]</f>
        <v>Flex monoclonal mouse anti-human cytokeratin 20</v>
      </c>
      <c r="C109" s="84">
        <f>IFERROR(VLOOKUP(D109,'Product Master'!B:G,6,),"-")</f>
        <v>0</v>
      </c>
      <c r="D109" s="84" t="str">
        <f>Table2[[#This Row],[Part no./ Cat No.]]</f>
        <v>IS777</v>
      </c>
      <c r="E109" s="84">
        <f>IF(ISBLANK(Table2[[#This Row],[Lot No]]),"-",Table2[[#This Row],[Lot No]])</f>
        <v>20051771</v>
      </c>
      <c r="F109" s="133">
        <f>IF(ISBLANK(Table2[[#This Row],[Date of Issue]]),"",Table2[[#This Row],[Date of Issue]])</f>
        <v>43204</v>
      </c>
      <c r="G109" s="84" t="str">
        <f>Table2[[#This Row],[Unit]]</f>
        <v>-</v>
      </c>
      <c r="H109" s="84" t="str">
        <f>Table2[[#This Row],[Pack Size]]</f>
        <v>6ml</v>
      </c>
      <c r="I109" s="84">
        <f>Table2[[#This Row],[Quantity]]</f>
        <v>1</v>
      </c>
      <c r="J109" s="133">
        <f>Table2[[#This Row],[Expiry Date]]</f>
        <v>43739</v>
      </c>
      <c r="K109" s="84" t="str">
        <f>Table2[[#This Row],[Department]]</f>
        <v>IHC</v>
      </c>
      <c r="L109" s="84" t="str">
        <f>IF(ISBLANK(Table2[[#This Row],[Remark]]),"",Table2[[#This Row],[Remark]])</f>
        <v/>
      </c>
      <c r="M109" s="84" t="str">
        <f>Table2[[#This Row],[Material Issued By]]</f>
        <v>Karan Pardeshi</v>
      </c>
      <c r="N109" s="84" t="str">
        <f>Table2[[#This Row],[Material Received By]]</f>
        <v>Asha Patil</v>
      </c>
      <c r="O109" s="134">
        <f>SUMIFS('Stock Statement'!K:K,'Stock Statement'!C:C,Table4[[#This Row],[Part no./ Cat No.]])</f>
        <v>8500</v>
      </c>
      <c r="P109" s="134">
        <f t="shared" si="2"/>
        <v>8500</v>
      </c>
      <c r="Q109" s="84">
        <f>SUMIFS('Stock Statement'!J:J,'Stock Statement'!C:C,Table4[[#This Row],[Part no./ Cat No.]])</f>
        <v>1</v>
      </c>
    </row>
    <row r="110" spans="1:17">
      <c r="A110" s="84">
        <v>109</v>
      </c>
      <c r="B110" s="108" t="str">
        <f>Table2[[#This Row],[Description of Material]]</f>
        <v>Flex monoclonal rabbit anti-human ERG</v>
      </c>
      <c r="C110" s="84">
        <f>IFERROR(VLOOKUP(D110,'Product Master'!B:G,6,),"-")</f>
        <v>0</v>
      </c>
      <c r="D110" s="84" t="str">
        <f>Table2[[#This Row],[Part no./ Cat No.]]</f>
        <v>IR659</v>
      </c>
      <c r="E110" s="84">
        <f>IF(ISBLANK(Table2[[#This Row],[Lot No]]),"-",Table2[[#This Row],[Lot No]])</f>
        <v>20047724</v>
      </c>
      <c r="F110" s="133">
        <f>IF(ISBLANK(Table2[[#This Row],[Date of Issue]]),"",Table2[[#This Row],[Date of Issue]])</f>
        <v>43206</v>
      </c>
      <c r="G110" s="84" t="str">
        <f>Table2[[#This Row],[Unit]]</f>
        <v>-</v>
      </c>
      <c r="H110" s="84" t="str">
        <f>Table2[[#This Row],[Pack Size]]</f>
        <v>12ml</v>
      </c>
      <c r="I110" s="84">
        <f>Table2[[#This Row],[Quantity]]</f>
        <v>1</v>
      </c>
      <c r="J110" s="133">
        <f>Table2[[#This Row],[Expiry Date]]</f>
        <v>43586</v>
      </c>
      <c r="K110" s="84" t="str">
        <f>Table2[[#This Row],[Department]]</f>
        <v>IHC</v>
      </c>
      <c r="L110" s="84" t="str">
        <f>IF(ISBLANK(Table2[[#This Row],[Remark]]),"",Table2[[#This Row],[Remark]])</f>
        <v/>
      </c>
      <c r="M110" s="84" t="str">
        <f>Table2[[#This Row],[Material Issued By]]</f>
        <v>Karan Pardeshi</v>
      </c>
      <c r="N110" s="84" t="str">
        <f>Table2[[#This Row],[Material Received By]]</f>
        <v>Asha Patil</v>
      </c>
      <c r="O110" s="134">
        <f>SUMIFS('Stock Statement'!K:K,'Stock Statement'!C:C,Table4[[#This Row],[Part no./ Cat No.]])</f>
        <v>17000</v>
      </c>
      <c r="P110" s="134">
        <f t="shared" si="2"/>
        <v>17000</v>
      </c>
      <c r="Q110" s="84">
        <f>SUMIFS('Stock Statement'!J:J,'Stock Statement'!C:C,Table4[[#This Row],[Part no./ Cat No.]])</f>
        <v>0</v>
      </c>
    </row>
    <row r="111" spans="1:17">
      <c r="A111" s="84">
        <v>110</v>
      </c>
      <c r="B111" s="108" t="str">
        <f>Table2[[#This Row],[Description of Material]]</f>
        <v>CD34 Antibody</v>
      </c>
      <c r="C111" s="84">
        <f>IFERROR(VLOOKUP(D111,'Product Master'!B:G,6,),"-")</f>
        <v>0</v>
      </c>
      <c r="D111" s="84" t="str">
        <f>Table2[[#This Row],[Part no./ Cat No.]]</f>
        <v>PM084AA</v>
      </c>
      <c r="E111" s="84" t="str">
        <f>IF(ISBLANK(Table2[[#This Row],[Lot No]]),"-",Table2[[#This Row],[Lot No]])</f>
        <v>/090817</v>
      </c>
      <c r="F111" s="133">
        <f>IF(ISBLANK(Table2[[#This Row],[Date of Issue]]),"",Table2[[#This Row],[Date of Issue]])</f>
        <v>43206</v>
      </c>
      <c r="G111" s="84" t="str">
        <f>Table2[[#This Row],[Unit]]</f>
        <v>-</v>
      </c>
      <c r="H111" s="84" t="str">
        <f>Table2[[#This Row],[Pack Size]]</f>
        <v>6 ml</v>
      </c>
      <c r="I111" s="84">
        <f>Table2[[#This Row],[Quantity]]</f>
        <v>1</v>
      </c>
      <c r="J111" s="133">
        <f>Table2[[#This Row],[Expiry Date]]</f>
        <v>43709</v>
      </c>
      <c r="K111" s="84" t="str">
        <f>Table2[[#This Row],[Department]]</f>
        <v>Histopath</v>
      </c>
      <c r="L111" s="84" t="str">
        <f>IF(ISBLANK(Table2[[#This Row],[Remark]]),"",Table2[[#This Row],[Remark]])</f>
        <v/>
      </c>
      <c r="M111" s="84" t="str">
        <f>Table2[[#This Row],[Material Issued By]]</f>
        <v>Karan Pardeshi</v>
      </c>
      <c r="N111" s="84" t="str">
        <f>Table2[[#This Row],[Material Received By]]</f>
        <v>Zoaib Shaikh</v>
      </c>
      <c r="O111" s="134">
        <f>SUMIFS('Stock Statement'!K:K,'Stock Statement'!C:C,Table4[[#This Row],[Part no./ Cat No.]])</f>
        <v>14725</v>
      </c>
      <c r="P111" s="134">
        <f t="shared" si="2"/>
        <v>14725</v>
      </c>
      <c r="Q111" s="84">
        <f>SUMIFS('Stock Statement'!J:J,'Stock Statement'!C:C,Table4[[#This Row],[Part no./ Cat No.]])</f>
        <v>1</v>
      </c>
    </row>
    <row r="112" spans="1:17">
      <c r="A112" s="84">
        <v>111</v>
      </c>
      <c r="B112" s="108" t="str">
        <f>Table2[[#This Row],[Description of Material]]</f>
        <v>Powder free nitrile gloves Medium</v>
      </c>
      <c r="C112" s="84">
        <f>IFERROR(VLOOKUP(D112,'Product Master'!B:G,6,),"-")</f>
        <v>0</v>
      </c>
      <c r="D112" s="84" t="str">
        <f>Table2[[#This Row],[Part no./ Cat No.]]</f>
        <v>GNB30M</v>
      </c>
      <c r="E112" s="84" t="str">
        <f>IF(ISBLANK(Table2[[#This Row],[Lot No]]),"-",Table2[[#This Row],[Lot No]])</f>
        <v>MUN/IND/0217/GNB30</v>
      </c>
      <c r="F112" s="133">
        <f>IF(ISBLANK(Table2[[#This Row],[Date of Issue]]),"",Table2[[#This Row],[Date of Issue]])</f>
        <v>43206</v>
      </c>
      <c r="G112" s="84" t="str">
        <f>Table2[[#This Row],[Unit]]</f>
        <v>Box</v>
      </c>
      <c r="H112" s="84" t="str">
        <f>Table2[[#This Row],[Pack Size]]</f>
        <v>100 Pcs</v>
      </c>
      <c r="I112" s="84">
        <f>Table2[[#This Row],[Quantity]]</f>
        <v>5</v>
      </c>
      <c r="J112" s="133" t="str">
        <f>Table2[[#This Row],[Expiry Date]]</f>
        <v>-</v>
      </c>
      <c r="K112" s="84" t="str">
        <f>Table2[[#This Row],[Department]]</f>
        <v>DIA</v>
      </c>
      <c r="L112" s="84" t="str">
        <f>IF(ISBLANK(Table2[[#This Row],[Remark]]),"",Table2[[#This Row],[Remark]])</f>
        <v/>
      </c>
      <c r="M112" s="84" t="str">
        <f>Table2[[#This Row],[Material Issued By]]</f>
        <v>Karan Pardeshi</v>
      </c>
      <c r="N112" s="84" t="str">
        <f>Table2[[#This Row],[Material Received By]]</f>
        <v>Anil Dalvi</v>
      </c>
      <c r="O112" s="134" t="e">
        <f>SUMIFS('Stock Statement'!K:K,'Stock Statement'!C:C,Table4[[#This Row],[Part no./ Cat No.]])</f>
        <v>#N/A</v>
      </c>
      <c r="P112" s="134" t="e">
        <f t="shared" si="2"/>
        <v>#N/A</v>
      </c>
      <c r="Q112" s="84">
        <f>SUMIFS('Stock Statement'!J:J,'Stock Statement'!C:C,Table4[[#This Row],[Part no./ Cat No.]])</f>
        <v>-15</v>
      </c>
    </row>
    <row r="113" spans="1:17">
      <c r="A113" s="84">
        <v>112</v>
      </c>
      <c r="B113" s="108" t="str">
        <f>Table2[[#This Row],[Description of Material]]</f>
        <v xml:space="preserve">Intel 8 th Gen Core i7 8700K 3.7 GHz </v>
      </c>
      <c r="C113" s="84">
        <f>IFERROR(VLOOKUP(D113,'Product Master'!B:G,6,),"-")</f>
        <v>0</v>
      </c>
      <c r="D113" s="84" t="str">
        <f>Table2[[#This Row],[Part no./ Cat No.]]</f>
        <v xml:space="preserve">Intel 8 th Gen Core i7 8700K 3.7 GHz </v>
      </c>
      <c r="E113" s="84" t="str">
        <f>IF(ISBLANK(Table2[[#This Row],[Lot No]]),"-",Table2[[#This Row],[Lot No]])</f>
        <v>-</v>
      </c>
      <c r="F113" s="133">
        <f>IF(ISBLANK(Table2[[#This Row],[Date of Issue]]),"",Table2[[#This Row],[Date of Issue]])</f>
        <v>43206</v>
      </c>
      <c r="G113" s="84" t="str">
        <f>Table2[[#This Row],[Unit]]</f>
        <v>NA</v>
      </c>
      <c r="H113" s="84">
        <f>Table2[[#This Row],[Pack Size]]</f>
        <v>1</v>
      </c>
      <c r="I113" s="84">
        <f>Table2[[#This Row],[Quantity]]</f>
        <v>1</v>
      </c>
      <c r="J113" s="133" t="str">
        <f>Table2[[#This Row],[Expiry Date]]</f>
        <v>NA</v>
      </c>
      <c r="K113" s="84" t="str">
        <f>Table2[[#This Row],[Department]]</f>
        <v>ITD</v>
      </c>
      <c r="L113" s="84" t="str">
        <f>IF(ISBLANK(Table2[[#This Row],[Remark]]),"",Table2[[#This Row],[Remark]])</f>
        <v/>
      </c>
      <c r="M113" s="84" t="str">
        <f>Table2[[#This Row],[Material Issued By]]</f>
        <v>Karan Pardeshi</v>
      </c>
      <c r="N113" s="84" t="str">
        <f>Table2[[#This Row],[Material Received By]]</f>
        <v>Umesh Wakalekar</v>
      </c>
      <c r="O113" s="134">
        <f>SUMIFS('Stock Statement'!K:K,'Stock Statement'!C:C,Table4[[#This Row],[Part no./ Cat No.]])</f>
        <v>28750</v>
      </c>
      <c r="P113" s="134">
        <f t="shared" si="2"/>
        <v>28750</v>
      </c>
      <c r="Q113" s="84">
        <f>SUMIFS('Stock Statement'!J:J,'Stock Statement'!C:C,Table4[[#This Row],[Part no./ Cat No.]])</f>
        <v>0</v>
      </c>
    </row>
    <row r="114" spans="1:17">
      <c r="A114" s="84">
        <v>113</v>
      </c>
      <c r="B114" s="108" t="str">
        <f>Table2[[#This Row],[Description of Material]]</f>
        <v>Asus Prime Z370P LGA 1151</v>
      </c>
      <c r="C114" s="84">
        <f>IFERROR(VLOOKUP(D114,'Product Master'!B:G,6,),"-")</f>
        <v>0</v>
      </c>
      <c r="D114" s="84" t="str">
        <f>Table2[[#This Row],[Part no./ Cat No.]]</f>
        <v>Asus Prime Z370P LGA 1151</v>
      </c>
      <c r="E114" s="84" t="str">
        <f>IF(ISBLANK(Table2[[#This Row],[Lot No]]),"-",Table2[[#This Row],[Lot No]])</f>
        <v>-</v>
      </c>
      <c r="F114" s="133">
        <f>IF(ISBLANK(Table2[[#This Row],[Date of Issue]]),"",Table2[[#This Row],[Date of Issue]])</f>
        <v>43206</v>
      </c>
      <c r="G114" s="84" t="str">
        <f>Table2[[#This Row],[Unit]]</f>
        <v>NA</v>
      </c>
      <c r="H114" s="84">
        <f>Table2[[#This Row],[Pack Size]]</f>
        <v>1</v>
      </c>
      <c r="I114" s="84">
        <f>Table2[[#This Row],[Quantity]]</f>
        <v>1</v>
      </c>
      <c r="J114" s="133" t="str">
        <f>Table2[[#This Row],[Expiry Date]]</f>
        <v>NA</v>
      </c>
      <c r="K114" s="84" t="str">
        <f>Table2[[#This Row],[Department]]</f>
        <v>ITD</v>
      </c>
      <c r="L114" s="84" t="str">
        <f>IF(ISBLANK(Table2[[#This Row],[Remark]]),"",Table2[[#This Row],[Remark]])</f>
        <v/>
      </c>
      <c r="M114" s="84" t="str">
        <f>Table2[[#This Row],[Material Issued By]]</f>
        <v>Karan Pardeshi</v>
      </c>
      <c r="N114" s="84" t="str">
        <f>Table2[[#This Row],[Material Received By]]</f>
        <v>Umesh Wakalekar</v>
      </c>
      <c r="O114" s="134">
        <f>SUMIFS('Stock Statement'!K:K,'Stock Statement'!C:C,Table4[[#This Row],[Part no./ Cat No.]])</f>
        <v>12900</v>
      </c>
      <c r="P114" s="134">
        <f t="shared" si="2"/>
        <v>12900</v>
      </c>
      <c r="Q114" s="84">
        <f>SUMIFS('Stock Statement'!J:J,'Stock Statement'!C:C,Table4[[#This Row],[Part no./ Cat No.]])</f>
        <v>0</v>
      </c>
    </row>
    <row r="115" spans="1:17">
      <c r="A115" s="84">
        <v>114</v>
      </c>
      <c r="B115" s="108" t="str">
        <f>Table2[[#This Row],[Description of Material]]</f>
        <v>Corsair Vengeance LPX 8 GB DDR4 D Ram 2666 MHz PC4-21300</v>
      </c>
      <c r="C115" s="84">
        <f>IFERROR(VLOOKUP(D115,'Product Master'!B:G,6,),"-")</f>
        <v>0</v>
      </c>
      <c r="D115" s="84" t="str">
        <f>Table2[[#This Row],[Part no./ Cat No.]]</f>
        <v>Corsair Vengeance LPX 8 GB DDR4 D Ram 2666 MHz PC4-21300</v>
      </c>
      <c r="E115" s="84" t="str">
        <f>IF(ISBLANK(Table2[[#This Row],[Lot No]]),"-",Table2[[#This Row],[Lot No]])</f>
        <v>-</v>
      </c>
      <c r="F115" s="133">
        <f>IF(ISBLANK(Table2[[#This Row],[Date of Issue]]),"",Table2[[#This Row],[Date of Issue]])</f>
        <v>43206</v>
      </c>
      <c r="G115" s="84" t="str">
        <f>Table2[[#This Row],[Unit]]</f>
        <v>NA</v>
      </c>
      <c r="H115" s="84">
        <f>Table2[[#This Row],[Pack Size]]</f>
        <v>1</v>
      </c>
      <c r="I115" s="84">
        <f>Table2[[#This Row],[Quantity]]</f>
        <v>1</v>
      </c>
      <c r="J115" s="133" t="str">
        <f>Table2[[#This Row],[Expiry Date]]</f>
        <v>NA</v>
      </c>
      <c r="K115" s="84" t="str">
        <f>Table2[[#This Row],[Department]]</f>
        <v>ITD</v>
      </c>
      <c r="L115" s="84" t="str">
        <f>IF(ISBLANK(Table2[[#This Row],[Remark]]),"",Table2[[#This Row],[Remark]])</f>
        <v/>
      </c>
      <c r="M115" s="84" t="str">
        <f>Table2[[#This Row],[Material Issued By]]</f>
        <v>Karan Pardeshi</v>
      </c>
      <c r="N115" s="84" t="str">
        <f>Table2[[#This Row],[Material Received By]]</f>
        <v>Umesh Wakalekar</v>
      </c>
      <c r="O115" s="134">
        <f>SUMIFS('Stock Statement'!K:K,'Stock Statement'!C:C,Table4[[#This Row],[Part no./ Cat No.]])</f>
        <v>6600</v>
      </c>
      <c r="P115" s="134">
        <f t="shared" si="2"/>
        <v>6600</v>
      </c>
      <c r="Q115" s="84">
        <f>SUMIFS('Stock Statement'!J:J,'Stock Statement'!C:C,Table4[[#This Row],[Part no./ Cat No.]])</f>
        <v>0</v>
      </c>
    </row>
    <row r="116" spans="1:17">
      <c r="A116" s="84">
        <v>115</v>
      </c>
      <c r="B116" s="108" t="str">
        <f>Table2[[#This Row],[Description of Material]]</f>
        <v>Samsung 960 Evo Series-250 GB Hard Disk</v>
      </c>
      <c r="C116" s="84">
        <f>IFERROR(VLOOKUP(D116,'Product Master'!B:G,6,),"-")</f>
        <v>0</v>
      </c>
      <c r="D116" s="84" t="str">
        <f>Table2[[#This Row],[Part no./ Cat No.]]</f>
        <v>Samsung 960 Evo Series-250 GB Hard Disk</v>
      </c>
      <c r="E116" s="84" t="str">
        <f>IF(ISBLANK(Table2[[#This Row],[Lot No]]),"-",Table2[[#This Row],[Lot No]])</f>
        <v>-</v>
      </c>
      <c r="F116" s="133">
        <f>IF(ISBLANK(Table2[[#This Row],[Date of Issue]]),"",Table2[[#This Row],[Date of Issue]])</f>
        <v>43206</v>
      </c>
      <c r="G116" s="84" t="str">
        <f>Table2[[#This Row],[Unit]]</f>
        <v>NA</v>
      </c>
      <c r="H116" s="84">
        <f>Table2[[#This Row],[Pack Size]]</f>
        <v>1</v>
      </c>
      <c r="I116" s="84">
        <f>Table2[[#This Row],[Quantity]]</f>
        <v>1</v>
      </c>
      <c r="J116" s="133" t="str">
        <f>Table2[[#This Row],[Expiry Date]]</f>
        <v>NA</v>
      </c>
      <c r="K116" s="84" t="str">
        <f>Table2[[#This Row],[Department]]</f>
        <v>ITD</v>
      </c>
      <c r="L116" s="84" t="str">
        <f>IF(ISBLANK(Table2[[#This Row],[Remark]]),"",Table2[[#This Row],[Remark]])</f>
        <v/>
      </c>
      <c r="M116" s="84" t="str">
        <f>Table2[[#This Row],[Material Issued By]]</f>
        <v>Karan Pardeshi</v>
      </c>
      <c r="N116" s="84" t="str">
        <f>Table2[[#This Row],[Material Received By]]</f>
        <v>Umesh Wakalekar</v>
      </c>
      <c r="O116" s="134">
        <f>SUMIFS('Stock Statement'!K:K,'Stock Statement'!C:C,Table4[[#This Row],[Part no./ Cat No.]])</f>
        <v>9900</v>
      </c>
      <c r="P116" s="134">
        <f t="shared" si="2"/>
        <v>9900</v>
      </c>
      <c r="Q116" s="84">
        <f>SUMIFS('Stock Statement'!J:J,'Stock Statement'!C:C,Table4[[#This Row],[Part no./ Cat No.]])</f>
        <v>1</v>
      </c>
    </row>
    <row r="117" spans="1:17">
      <c r="A117" s="84">
        <v>116</v>
      </c>
      <c r="B117" s="108" t="str">
        <f>Table2[[#This Row],[Description of Material]]</f>
        <v xml:space="preserve">Cooler Master Box Lite 5 CPU Case </v>
      </c>
      <c r="C117" s="84">
        <f>IFERROR(VLOOKUP(D117,'Product Master'!B:G,6,),"-")</f>
        <v>0</v>
      </c>
      <c r="D117" s="84" t="str">
        <f>Table2[[#This Row],[Part no./ Cat No.]]</f>
        <v xml:space="preserve">Cooler Master Box Lite 5 CPU Case </v>
      </c>
      <c r="E117" s="84" t="str">
        <f>IF(ISBLANK(Table2[[#This Row],[Lot No]]),"-",Table2[[#This Row],[Lot No]])</f>
        <v>-</v>
      </c>
      <c r="F117" s="133">
        <f>IF(ISBLANK(Table2[[#This Row],[Date of Issue]]),"",Table2[[#This Row],[Date of Issue]])</f>
        <v>43206</v>
      </c>
      <c r="G117" s="84" t="str">
        <f>Table2[[#This Row],[Unit]]</f>
        <v>NA</v>
      </c>
      <c r="H117" s="84">
        <f>Table2[[#This Row],[Pack Size]]</f>
        <v>1</v>
      </c>
      <c r="I117" s="84">
        <f>Table2[[#This Row],[Quantity]]</f>
        <v>1</v>
      </c>
      <c r="J117" s="133" t="str">
        <f>Table2[[#This Row],[Expiry Date]]</f>
        <v>NA</v>
      </c>
      <c r="K117" s="84" t="str">
        <f>Table2[[#This Row],[Department]]</f>
        <v>ITD</v>
      </c>
      <c r="L117" s="84" t="str">
        <f>IF(ISBLANK(Table2[[#This Row],[Remark]]),"",Table2[[#This Row],[Remark]])</f>
        <v/>
      </c>
      <c r="M117" s="84" t="str">
        <f>Table2[[#This Row],[Material Issued By]]</f>
        <v>Karan Pardeshi</v>
      </c>
      <c r="N117" s="84" t="str">
        <f>Table2[[#This Row],[Material Received By]]</f>
        <v>Umesh Wakalekar</v>
      </c>
      <c r="O117" s="134">
        <f>SUMIFS('Stock Statement'!K:K,'Stock Statement'!C:C,Table4[[#This Row],[Part no./ Cat No.]])</f>
        <v>5600</v>
      </c>
      <c r="P117" s="134">
        <f t="shared" si="2"/>
        <v>5600</v>
      </c>
      <c r="Q117" s="84">
        <f>SUMIFS('Stock Statement'!J:J,'Stock Statement'!C:C,Table4[[#This Row],[Part no./ Cat No.]])</f>
        <v>0</v>
      </c>
    </row>
    <row r="118" spans="1:17">
      <c r="A118" s="84">
        <v>117</v>
      </c>
      <c r="B118" s="108" t="str">
        <f>Table2[[#This Row],[Description of Material]]</f>
        <v xml:space="preserve">Antec BP450PS 450 Watt SMPS </v>
      </c>
      <c r="C118" s="84">
        <f>IFERROR(VLOOKUP(D118,'Product Master'!B:G,6,),"-")</f>
        <v>0</v>
      </c>
      <c r="D118" s="84" t="str">
        <f>Table2[[#This Row],[Part no./ Cat No.]]</f>
        <v xml:space="preserve">Antec BP450PS 450 Watt SMPS </v>
      </c>
      <c r="E118" s="84" t="str">
        <f>IF(ISBLANK(Table2[[#This Row],[Lot No]]),"-",Table2[[#This Row],[Lot No]])</f>
        <v>-</v>
      </c>
      <c r="F118" s="133">
        <f>IF(ISBLANK(Table2[[#This Row],[Date of Issue]]),"",Table2[[#This Row],[Date of Issue]])</f>
        <v>43206</v>
      </c>
      <c r="G118" s="84" t="str">
        <f>Table2[[#This Row],[Unit]]</f>
        <v>NA</v>
      </c>
      <c r="H118" s="84">
        <f>Table2[[#This Row],[Pack Size]]</f>
        <v>1</v>
      </c>
      <c r="I118" s="84">
        <f>Table2[[#This Row],[Quantity]]</f>
        <v>1</v>
      </c>
      <c r="J118" s="133" t="str">
        <f>Table2[[#This Row],[Expiry Date]]</f>
        <v>NA</v>
      </c>
      <c r="K118" s="84" t="str">
        <f>Table2[[#This Row],[Department]]</f>
        <v>ITD</v>
      </c>
      <c r="L118" s="84" t="str">
        <f>IF(ISBLANK(Table2[[#This Row],[Remark]]),"",Table2[[#This Row],[Remark]])</f>
        <v/>
      </c>
      <c r="M118" s="84" t="str">
        <f>Table2[[#This Row],[Material Issued By]]</f>
        <v>Karan Pardeshi</v>
      </c>
      <c r="N118" s="84" t="str">
        <f>Table2[[#This Row],[Material Received By]]</f>
        <v>Umesh Wakalekar</v>
      </c>
      <c r="O118" s="134">
        <f>SUMIFS('Stock Statement'!K:K,'Stock Statement'!C:C,Table4[[#This Row],[Part no./ Cat No.]])</f>
        <v>2050</v>
      </c>
      <c r="P118" s="134">
        <f t="shared" si="2"/>
        <v>2050</v>
      </c>
      <c r="Q118" s="84">
        <f>SUMIFS('Stock Statement'!J:J,'Stock Statement'!C:C,Table4[[#This Row],[Part no./ Cat No.]])</f>
        <v>0</v>
      </c>
    </row>
    <row r="119" spans="1:17">
      <c r="A119" s="84">
        <v>118</v>
      </c>
      <c r="B119" s="108" t="str">
        <f>Table2[[#This Row],[Description of Material]]</f>
        <v>27 Inch HD LED (HP)</v>
      </c>
      <c r="C119" s="84">
        <f>IFERROR(VLOOKUP(D119,'Product Master'!B:G,6,),"-")</f>
        <v>0</v>
      </c>
      <c r="D119" s="84" t="str">
        <f>Table2[[#This Row],[Part no./ Cat No.]]</f>
        <v>27 Inch HD LED (HP)</v>
      </c>
      <c r="E119" s="84" t="str">
        <f>IF(ISBLANK(Table2[[#This Row],[Lot No]]),"-",Table2[[#This Row],[Lot No]])</f>
        <v>-</v>
      </c>
      <c r="F119" s="133">
        <f>IF(ISBLANK(Table2[[#This Row],[Date of Issue]]),"",Table2[[#This Row],[Date of Issue]])</f>
        <v>43206</v>
      </c>
      <c r="G119" s="84" t="str">
        <f>Table2[[#This Row],[Unit]]</f>
        <v>NA</v>
      </c>
      <c r="H119" s="84">
        <f>Table2[[#This Row],[Pack Size]]</f>
        <v>1</v>
      </c>
      <c r="I119" s="84">
        <f>Table2[[#This Row],[Quantity]]</f>
        <v>1</v>
      </c>
      <c r="J119" s="133" t="str">
        <f>Table2[[#This Row],[Expiry Date]]</f>
        <v>NA</v>
      </c>
      <c r="K119" s="84" t="str">
        <f>Table2[[#This Row],[Department]]</f>
        <v>ITD</v>
      </c>
      <c r="L119" s="84" t="str">
        <f>IF(ISBLANK(Table2[[#This Row],[Remark]]),"",Table2[[#This Row],[Remark]])</f>
        <v/>
      </c>
      <c r="M119" s="84" t="str">
        <f>Table2[[#This Row],[Material Issued By]]</f>
        <v>Karan Pardeshi</v>
      </c>
      <c r="N119" s="84" t="str">
        <f>Table2[[#This Row],[Material Received By]]</f>
        <v>Umesh Wakalekar</v>
      </c>
      <c r="O119" s="134">
        <f>SUMIFS('Stock Statement'!K:K,'Stock Statement'!C:C,Table4[[#This Row],[Part no./ Cat No.]])</f>
        <v>20600</v>
      </c>
      <c r="P119" s="134">
        <f t="shared" si="2"/>
        <v>20600</v>
      </c>
      <c r="Q119" s="84">
        <f>SUMIFS('Stock Statement'!J:J,'Stock Statement'!C:C,Table4[[#This Row],[Part no./ Cat No.]])</f>
        <v>0</v>
      </c>
    </row>
    <row r="120" spans="1:17">
      <c r="A120" s="84">
        <v>119</v>
      </c>
      <c r="B120" s="108" t="str">
        <f>Table2[[#This Row],[Description of Material]]</f>
        <v>E-Gel size select 2%</v>
      </c>
      <c r="C120" s="84">
        <f>IFERROR(VLOOKUP(D120,'Product Master'!B:G,6,),"-")</f>
        <v>0</v>
      </c>
      <c r="D120" s="84" t="str">
        <f>Table2[[#This Row],[Part no./ Cat No.]]</f>
        <v>G661012</v>
      </c>
      <c r="E120" s="84" t="str">
        <f>IF(ISBLANK(Table2[[#This Row],[Lot No]]),"-",Table2[[#This Row],[Lot No]])</f>
        <v>2R120218</v>
      </c>
      <c r="F120" s="133">
        <f>IF(ISBLANK(Table2[[#This Row],[Date of Issue]]),"",Table2[[#This Row],[Date of Issue]])</f>
        <v>43206</v>
      </c>
      <c r="G120" s="84" t="str">
        <f>Table2[[#This Row],[Unit]]</f>
        <v>Pack</v>
      </c>
      <c r="H120" s="84" t="str">
        <f>Table2[[#This Row],[Pack Size]]</f>
        <v>10 Gels/Pack</v>
      </c>
      <c r="I120" s="84">
        <f>Table2[[#This Row],[Quantity]]</f>
        <v>1</v>
      </c>
      <c r="J120" s="133">
        <f>Table2[[#This Row],[Expiry Date]]</f>
        <v>43445</v>
      </c>
      <c r="K120" s="84" t="str">
        <f>Table2[[#This Row],[Department]]</f>
        <v>DIA-NGS</v>
      </c>
      <c r="L120" s="84" t="str">
        <f>IF(ISBLANK(Table2[[#This Row],[Remark]]),"",Table2[[#This Row],[Remark]])</f>
        <v/>
      </c>
      <c r="M120" s="84" t="str">
        <f>Table2[[#This Row],[Material Issued By]]</f>
        <v>Karan Pardeshi</v>
      </c>
      <c r="N120" s="84" t="str">
        <f>Table2[[#This Row],[Material Received By]]</f>
        <v>Dhanashri Ahire</v>
      </c>
      <c r="O120" s="134">
        <f>SUMIFS('Stock Statement'!K:K,'Stock Statement'!C:C,Table4[[#This Row],[Part no./ Cat No.]])</f>
        <v>10000</v>
      </c>
      <c r="P120" s="134">
        <f t="shared" si="2"/>
        <v>10000</v>
      </c>
      <c r="Q120" s="84">
        <f>SUMIFS('Stock Statement'!J:J,'Stock Statement'!C:C,Table4[[#This Row],[Part no./ Cat No.]])</f>
        <v>13</v>
      </c>
    </row>
    <row r="121" spans="1:17">
      <c r="A121" s="84">
        <v>120</v>
      </c>
      <c r="B121" s="108" t="str">
        <f>Table2[[#This Row],[Description of Material]]</f>
        <v xml:space="preserve">POP-7 (960) Performance optimized polymer </v>
      </c>
      <c r="C121" s="84">
        <f>IFERROR(VLOOKUP(D121,'Product Master'!B:G,6,),"-")</f>
        <v>0</v>
      </c>
      <c r="D121" s="84">
        <f>Table2[[#This Row],[Part no./ Cat No.]]</f>
        <v>4393713</v>
      </c>
      <c r="E121" s="84">
        <f>IF(ISBLANK(Table2[[#This Row],[Lot No]]),"-",Table2[[#This Row],[Lot No]])</f>
        <v>1802081</v>
      </c>
      <c r="F121" s="133">
        <f>IF(ISBLANK(Table2[[#This Row],[Date of Issue]]),"",Table2[[#This Row],[Date of Issue]])</f>
        <v>43207</v>
      </c>
      <c r="G121" s="84" t="str">
        <f>Table2[[#This Row],[Unit]]</f>
        <v>Kit</v>
      </c>
      <c r="H121" s="84" t="str">
        <f>Table2[[#This Row],[Pack Size]]</f>
        <v>960 Rxns</v>
      </c>
      <c r="I121" s="84">
        <f>Table2[[#This Row],[Quantity]]</f>
        <v>1</v>
      </c>
      <c r="J121" s="133">
        <f>Table2[[#This Row],[Expiry Date]]</f>
        <v>43380</v>
      </c>
      <c r="K121" s="84" t="str">
        <f>Table2[[#This Row],[Department]]</f>
        <v>DIA</v>
      </c>
      <c r="L121" s="84" t="str">
        <f>IF(ISBLANK(Table2[[#This Row],[Remark]]),"",Table2[[#This Row],[Remark]])</f>
        <v/>
      </c>
      <c r="M121" s="84" t="str">
        <f>Table2[[#This Row],[Material Issued By]]</f>
        <v>Karan Pardeshi</v>
      </c>
      <c r="N121" s="84" t="str">
        <f>Table2[[#This Row],[Material Received By]]</f>
        <v>Swapnil Mukwane</v>
      </c>
      <c r="O121" s="134">
        <f>SUMIFS('Stock Statement'!K:K,'Stock Statement'!C:C,Table4[[#This Row],[Part no./ Cat No.]])</f>
        <v>90220</v>
      </c>
      <c r="P121" s="134">
        <f t="shared" si="2"/>
        <v>90220</v>
      </c>
      <c r="Q121" s="84">
        <f>SUMIFS('Stock Statement'!J:J,'Stock Statement'!C:C,Table4[[#This Row],[Part no./ Cat No.]])</f>
        <v>1</v>
      </c>
    </row>
    <row r="122" spans="1:17">
      <c r="A122" s="84">
        <v>121</v>
      </c>
      <c r="B122" s="108" t="str">
        <f>Table2[[#This Row],[Description of Material]]</f>
        <v>2-Propanol</v>
      </c>
      <c r="C122" s="84">
        <f>IFERROR(VLOOKUP(D122,'Product Master'!B:G,6,),"-")</f>
        <v>0</v>
      </c>
      <c r="D122" s="84">
        <f>Table2[[#This Row],[Part no./ Cat No.]]</f>
        <v>19516</v>
      </c>
      <c r="E122" s="84" t="str">
        <f>IF(ISBLANK(Table2[[#This Row],[Lot No]]),"-",Table2[[#This Row],[Lot No]])</f>
        <v>BCBV4036</v>
      </c>
      <c r="F122" s="133">
        <f>IF(ISBLANK(Table2[[#This Row],[Date of Issue]]),"",Table2[[#This Row],[Date of Issue]])</f>
        <v>43207</v>
      </c>
      <c r="G122" s="84" t="str">
        <f>Table2[[#This Row],[Unit]]</f>
        <v>Bottle</v>
      </c>
      <c r="H122" s="84" t="str">
        <f>Table2[[#This Row],[Pack Size]]</f>
        <v>500 ml</v>
      </c>
      <c r="I122" s="84">
        <f>Table2[[#This Row],[Quantity]]</f>
        <v>3</v>
      </c>
      <c r="J122" s="133" t="str">
        <f>Table2[[#This Row],[Expiry Date]]</f>
        <v>NA</v>
      </c>
      <c r="K122" s="84" t="str">
        <f>Table2[[#This Row],[Department]]</f>
        <v>Histopath</v>
      </c>
      <c r="L122" s="84" t="str">
        <f>IF(ISBLANK(Table2[[#This Row],[Remark]]),"",Table2[[#This Row],[Remark]])</f>
        <v/>
      </c>
      <c r="M122" s="84" t="str">
        <f>Table2[[#This Row],[Material Issued By]]</f>
        <v>Karan Pardeshi</v>
      </c>
      <c r="N122" s="84" t="str">
        <f>Table2[[#This Row],[Material Received By]]</f>
        <v>Bhushan Kulkarni</v>
      </c>
      <c r="O122" s="134">
        <f>SUMIFS('Stock Statement'!K:K,'Stock Statement'!C:C,Table4[[#This Row],[Part no./ Cat No.]])</f>
        <v>23410</v>
      </c>
      <c r="P122" s="134">
        <f t="shared" si="2"/>
        <v>70230</v>
      </c>
      <c r="Q122" s="84">
        <f>SUMIFS('Stock Statement'!J:J,'Stock Statement'!C:C,Table4[[#This Row],[Part no./ Cat No.]])</f>
        <v>5</v>
      </c>
    </row>
    <row r="123" spans="1:17">
      <c r="A123" s="84">
        <v>122</v>
      </c>
      <c r="B123" s="108" t="str">
        <f>Table2[[#This Row],[Description of Material]]</f>
        <v xml:space="preserve">Cytokeratin 19 Antibody </v>
      </c>
      <c r="C123" s="84">
        <f>IFERROR(VLOOKUP(D123,'Product Master'!B:G,6,),"-")</f>
        <v>0</v>
      </c>
      <c r="D123" s="84" t="str">
        <f>Table2[[#This Row],[Part no./ Cat No.]]</f>
        <v>CM242A</v>
      </c>
      <c r="E123" s="84" t="str">
        <f>IF(ISBLANK(Table2[[#This Row],[Lot No]]),"-",Table2[[#This Row],[Lot No]])</f>
        <v>/042717</v>
      </c>
      <c r="F123" s="133">
        <f>IF(ISBLANK(Table2[[#This Row],[Date of Issue]]),"",Table2[[#This Row],[Date of Issue]])</f>
        <v>43207</v>
      </c>
      <c r="G123" s="84" t="str">
        <f>Table2[[#This Row],[Unit]]</f>
        <v>-</v>
      </c>
      <c r="H123" s="84" t="str">
        <f>Table2[[#This Row],[Pack Size]]</f>
        <v>0.1 ml</v>
      </c>
      <c r="I123" s="84">
        <f>Table2[[#This Row],[Quantity]]</f>
        <v>1</v>
      </c>
      <c r="J123" s="133">
        <f>Table2[[#This Row],[Expiry Date]]</f>
        <v>43556</v>
      </c>
      <c r="K123" s="84" t="str">
        <f>Table2[[#This Row],[Department]]</f>
        <v>IHC</v>
      </c>
      <c r="L123" s="84" t="str">
        <f>IF(ISBLANK(Table2[[#This Row],[Remark]]),"",Table2[[#This Row],[Remark]])</f>
        <v/>
      </c>
      <c r="M123" s="84" t="str">
        <f>Table2[[#This Row],[Material Issued By]]</f>
        <v>Karan Pardeshi</v>
      </c>
      <c r="N123" s="84" t="str">
        <f>Table2[[#This Row],[Material Received By]]</f>
        <v>Zoaib Shaikh</v>
      </c>
      <c r="O123" s="134">
        <f>SUMIFS('Stock Statement'!K:K,'Stock Statement'!C:C,Table4[[#This Row],[Part no./ Cat No.]])</f>
        <v>10925</v>
      </c>
      <c r="P123" s="134">
        <f t="shared" si="2"/>
        <v>10925</v>
      </c>
      <c r="Q123" s="84">
        <f>SUMIFS('Stock Statement'!J:J,'Stock Statement'!C:C,Table4[[#This Row],[Part no./ Cat No.]])</f>
        <v>0</v>
      </c>
    </row>
    <row r="124" spans="1:17">
      <c r="A124" s="84">
        <v>123</v>
      </c>
      <c r="B124" s="108" t="str">
        <f>Table2[[#This Row],[Description of Material]]</f>
        <v>Flex monoclonal  mouse anti-human gross cystic disease fluid protein-15</v>
      </c>
      <c r="C124" s="84">
        <f>IFERROR(VLOOKUP(D124,'Product Master'!B:G,6,),"-")</f>
        <v>0</v>
      </c>
      <c r="D124" s="84" t="str">
        <f>Table2[[#This Row],[Part no./ Cat No.]]</f>
        <v>IS077</v>
      </c>
      <c r="E124" s="84">
        <f>IF(ISBLANK(Table2[[#This Row],[Lot No]]),"-",Table2[[#This Row],[Lot No]])</f>
        <v>10129821</v>
      </c>
      <c r="F124" s="133">
        <f>IF(ISBLANK(Table2[[#This Row],[Date of Issue]]),"",Table2[[#This Row],[Date of Issue]])</f>
        <v>43207</v>
      </c>
      <c r="G124" s="84" t="str">
        <f>Table2[[#This Row],[Unit]]</f>
        <v>-</v>
      </c>
      <c r="H124" s="84" t="str">
        <f>Table2[[#This Row],[Pack Size]]</f>
        <v>6ml</v>
      </c>
      <c r="I124" s="84">
        <f>Table2[[#This Row],[Quantity]]</f>
        <v>1</v>
      </c>
      <c r="J124" s="133">
        <f>Table2[[#This Row],[Expiry Date]]</f>
        <v>43497</v>
      </c>
      <c r="K124" s="84" t="str">
        <f>Table2[[#This Row],[Department]]</f>
        <v>IHC</v>
      </c>
      <c r="L124" s="84" t="str">
        <f>IF(ISBLANK(Table2[[#This Row],[Remark]]),"",Table2[[#This Row],[Remark]])</f>
        <v/>
      </c>
      <c r="M124" s="84" t="str">
        <f>Table2[[#This Row],[Material Issued By]]</f>
        <v>Karan Pardeshi</v>
      </c>
      <c r="N124" s="84" t="str">
        <f>Table2[[#This Row],[Material Received By]]</f>
        <v>Zoaib Shaikh</v>
      </c>
      <c r="O124" s="134">
        <f>SUMIFS('Stock Statement'!K:K,'Stock Statement'!C:C,Table4[[#This Row],[Part no./ Cat No.]])</f>
        <v>8500</v>
      </c>
      <c r="P124" s="134">
        <f t="shared" si="2"/>
        <v>8500</v>
      </c>
      <c r="Q124" s="84">
        <f>SUMIFS('Stock Statement'!J:J,'Stock Statement'!C:C,Table4[[#This Row],[Part no./ Cat No.]])</f>
        <v>0</v>
      </c>
    </row>
    <row r="125" spans="1:17">
      <c r="A125" s="84">
        <v>124</v>
      </c>
      <c r="B125" s="108" t="str">
        <f>Table2[[#This Row],[Description of Material]]</f>
        <v>Dulbecco's Modified eagle medium</v>
      </c>
      <c r="C125" s="84">
        <f>IFERROR(VLOOKUP(D125,'Product Master'!B:G,6,),"-")</f>
        <v>0</v>
      </c>
      <c r="D125" s="84" t="str">
        <f>Table2[[#This Row],[Part no./ Cat No.]]</f>
        <v>AL219A</v>
      </c>
      <c r="E125" s="84" t="str">
        <f>IF(ISBLANK(Table2[[#This Row],[Lot No]]),"-",Table2[[#This Row],[Lot No]])</f>
        <v>/0000324936</v>
      </c>
      <c r="F125" s="133">
        <f>IF(ISBLANK(Table2[[#This Row],[Date of Issue]]),"",Table2[[#This Row],[Date of Issue]])</f>
        <v>43207</v>
      </c>
      <c r="G125" s="84" t="str">
        <f>Table2[[#This Row],[Unit]]</f>
        <v>Pack</v>
      </c>
      <c r="H125" s="84" t="str">
        <f>Table2[[#This Row],[Pack Size]]</f>
        <v>100 ml*5</v>
      </c>
      <c r="I125" s="84">
        <f>Table2[[#This Row],[Quantity]]</f>
        <v>1</v>
      </c>
      <c r="J125" s="133" t="str">
        <f>Table2[[#This Row],[Expiry Date]]</f>
        <v>-</v>
      </c>
      <c r="K125" s="84" t="str">
        <f>Table2[[#This Row],[Department]]</f>
        <v>R&amp;I</v>
      </c>
      <c r="L125" s="84" t="str">
        <f>IF(ISBLANK(Table2[[#This Row],[Remark]]),"",Table2[[#This Row],[Remark]])</f>
        <v/>
      </c>
      <c r="M125" s="84" t="str">
        <f>Table2[[#This Row],[Material Issued By]]</f>
        <v>Karan Pardeshi</v>
      </c>
      <c r="N125" s="84" t="str">
        <f>Table2[[#This Row],[Material Received By]]</f>
        <v>Sneha Puranik</v>
      </c>
      <c r="O125" s="134">
        <f>SUMIFS('Stock Statement'!K:K,'Stock Statement'!C:C,Table4[[#This Row],[Part no./ Cat No.]])</f>
        <v>9832</v>
      </c>
      <c r="P125" s="134">
        <f t="shared" si="2"/>
        <v>9832</v>
      </c>
      <c r="Q125" s="84">
        <f>SUMIFS('Stock Statement'!J:J,'Stock Statement'!C:C,Table4[[#This Row],[Part no./ Cat No.]])</f>
        <v>-0.44444444444444464</v>
      </c>
    </row>
    <row r="126" spans="1:17">
      <c r="A126" s="84">
        <v>125</v>
      </c>
      <c r="B126" s="108" t="str">
        <f>Table2[[#This Row],[Description of Material]]</f>
        <v xml:space="preserve">Nutrient Mixture F-12 Ham </v>
      </c>
      <c r="C126" s="84">
        <f>IFERROR(VLOOKUP(D126,'Product Master'!B:G,6,),"-")</f>
        <v>0</v>
      </c>
      <c r="D126" s="84" t="str">
        <f>Table2[[#This Row],[Part no./ Cat No.]]</f>
        <v>AL025</v>
      </c>
      <c r="E126" s="84" t="str">
        <f>IF(ISBLANK(Table2[[#This Row],[Lot No]]),"-",Table2[[#This Row],[Lot No]])</f>
        <v>/0000320737</v>
      </c>
      <c r="F126" s="133">
        <f>IF(ISBLANK(Table2[[#This Row],[Date of Issue]]),"",Table2[[#This Row],[Date of Issue]])</f>
        <v>43207</v>
      </c>
      <c r="G126" s="84" t="str">
        <f>Table2[[#This Row],[Unit]]</f>
        <v>Pack</v>
      </c>
      <c r="H126" s="84" t="str">
        <f>Table2[[#This Row],[Pack Size]]</f>
        <v>500*6 ml</v>
      </c>
      <c r="I126" s="84">
        <f>Table2[[#This Row],[Quantity]]</f>
        <v>1</v>
      </c>
      <c r="J126" s="133">
        <f>Table2[[#This Row],[Expiry Date]]</f>
        <v>43617</v>
      </c>
      <c r="K126" s="84" t="str">
        <f>Table2[[#This Row],[Department]]</f>
        <v>R&amp;I</v>
      </c>
      <c r="L126" s="84" t="str">
        <f>IF(ISBLANK(Table2[[#This Row],[Remark]]),"",Table2[[#This Row],[Remark]])</f>
        <v/>
      </c>
      <c r="M126" s="84" t="str">
        <f>Table2[[#This Row],[Material Issued By]]</f>
        <v>Karan Pardeshi</v>
      </c>
      <c r="N126" s="84" t="str">
        <f>Table2[[#This Row],[Material Received By]]</f>
        <v>Sneha Puranik</v>
      </c>
      <c r="O126" s="134">
        <f>SUMIFS('Stock Statement'!K:K,'Stock Statement'!C:C,Table4[[#This Row],[Part no./ Cat No.]])</f>
        <v>4915.2</v>
      </c>
      <c r="P126" s="134">
        <f t="shared" si="2"/>
        <v>4915.2</v>
      </c>
      <c r="Q126" s="84">
        <f>SUMIFS('Stock Statement'!J:J,'Stock Statement'!C:C,Table4[[#This Row],[Part no./ Cat No.]])</f>
        <v>-1</v>
      </c>
    </row>
    <row r="127" spans="1:17">
      <c r="A127" s="84">
        <v>126</v>
      </c>
      <c r="B127" s="108" t="str">
        <f>Table2[[#This Row],[Description of Material]]</f>
        <v>Fetal Bovine serum</v>
      </c>
      <c r="C127" s="84">
        <f>IFERROR(VLOOKUP(D127,'Product Master'!B:G,6,),"-")</f>
        <v>0</v>
      </c>
      <c r="D127" s="84" t="str">
        <f>Table2[[#This Row],[Part no./ Cat No.]]</f>
        <v>RM1112</v>
      </c>
      <c r="E127" s="84" t="str">
        <f>IF(ISBLANK(Table2[[#This Row],[Lot No]]),"-",Table2[[#This Row],[Lot No]])</f>
        <v>/0000319768</v>
      </c>
      <c r="F127" s="133">
        <f>IF(ISBLANK(Table2[[#This Row],[Date of Issue]]),"",Table2[[#This Row],[Date of Issue]])</f>
        <v>43207</v>
      </c>
      <c r="G127" s="84" t="str">
        <f>Table2[[#This Row],[Unit]]</f>
        <v>Bottle</v>
      </c>
      <c r="H127" s="84" t="str">
        <f>Table2[[#This Row],[Pack Size]]</f>
        <v>100 ml</v>
      </c>
      <c r="I127" s="84">
        <f>Table2[[#This Row],[Quantity]]</f>
        <v>1</v>
      </c>
      <c r="J127" s="133">
        <f>Table2[[#This Row],[Expiry Date]]</f>
        <v>44440</v>
      </c>
      <c r="K127" s="84" t="str">
        <f>Table2[[#This Row],[Department]]</f>
        <v>R&amp;I</v>
      </c>
      <c r="L127" s="84" t="str">
        <f>IF(ISBLANK(Table2[[#This Row],[Remark]]),"",Table2[[#This Row],[Remark]])</f>
        <v/>
      </c>
      <c r="M127" s="84" t="str">
        <f>Table2[[#This Row],[Material Issued By]]</f>
        <v>Karan Pardeshi</v>
      </c>
      <c r="N127" s="84" t="str">
        <f>Table2[[#This Row],[Material Received By]]</f>
        <v>Sneha Puranik</v>
      </c>
      <c r="O127" s="134">
        <f>SUMIFS('Stock Statement'!K:K,'Stock Statement'!C:C,Table4[[#This Row],[Part no./ Cat No.]])</f>
        <v>5585</v>
      </c>
      <c r="P127" s="134">
        <f t="shared" si="2"/>
        <v>5585</v>
      </c>
      <c r="Q127" s="84">
        <f>SUMIFS('Stock Statement'!J:J,'Stock Statement'!C:C,Table4[[#This Row],[Part no./ Cat No.]])</f>
        <v>12</v>
      </c>
    </row>
    <row r="128" spans="1:17">
      <c r="A128" s="84">
        <v>127</v>
      </c>
      <c r="B128" s="108" t="str">
        <f>Table2[[#This Row],[Description of Material]]</f>
        <v xml:space="preserve">50 Bp DNA ladder </v>
      </c>
      <c r="C128" s="84">
        <f>IFERROR(VLOOKUP(D128,'Product Master'!B:G,6,),"-")</f>
        <v>0</v>
      </c>
      <c r="D128" s="84" t="str">
        <f>Table2[[#This Row],[Part no./ Cat No.]]</f>
        <v>10416-014</v>
      </c>
      <c r="E128" s="84" t="str">
        <f>IF(ISBLANK(Table2[[#This Row],[Lot No]]),"-",Table2[[#This Row],[Lot No]])</f>
        <v>/00592551</v>
      </c>
      <c r="F128" s="133">
        <f>IF(ISBLANK(Table2[[#This Row],[Date of Issue]]),"",Table2[[#This Row],[Date of Issue]])</f>
        <v>43207</v>
      </c>
      <c r="G128" s="84" t="str">
        <f>Table2[[#This Row],[Unit]]</f>
        <v>Pack</v>
      </c>
      <c r="H128" s="84" t="str">
        <f>Table2[[#This Row],[Pack Size]]</f>
        <v>50 ug</v>
      </c>
      <c r="I128" s="84">
        <f>Table2[[#This Row],[Quantity]]</f>
        <v>1</v>
      </c>
      <c r="J128" s="133" t="str">
        <f>Table2[[#This Row],[Expiry Date]]</f>
        <v>-</v>
      </c>
      <c r="K128" s="84" t="str">
        <f>Table2[[#This Row],[Department]]</f>
        <v xml:space="preserve">DIA-NGS </v>
      </c>
      <c r="L128" s="84" t="str">
        <f>IF(ISBLANK(Table2[[#This Row],[Remark]]),"",Table2[[#This Row],[Remark]])</f>
        <v/>
      </c>
      <c r="M128" s="84" t="str">
        <f>Table2[[#This Row],[Material Issued By]]</f>
        <v>Karan Pardeshi</v>
      </c>
      <c r="N128" s="84" t="str">
        <f>Table2[[#This Row],[Material Received By]]</f>
        <v>Punam Shingade</v>
      </c>
      <c r="O128" s="134">
        <f>SUMIFS('Stock Statement'!K:K,'Stock Statement'!C:C,Table4[[#This Row],[Part no./ Cat No.]])</f>
        <v>30765</v>
      </c>
      <c r="P128" s="134">
        <f t="shared" si="2"/>
        <v>30765</v>
      </c>
      <c r="Q128" s="84">
        <f>SUMIFS('Stock Statement'!J:J,'Stock Statement'!C:C,Table4[[#This Row],[Part no./ Cat No.]])</f>
        <v>4</v>
      </c>
    </row>
    <row r="129" spans="1:17">
      <c r="A129" s="84">
        <v>128</v>
      </c>
      <c r="B129" s="108" t="str">
        <f>Table2[[#This Row],[Description of Material]]</f>
        <v>Dulbecco's Modified eagle medium</v>
      </c>
      <c r="C129" s="84">
        <f>IFERROR(VLOOKUP(D129,'Product Master'!B:G,6,),"-")</f>
        <v>0</v>
      </c>
      <c r="D129" s="84" t="str">
        <f>Table2[[#This Row],[Part no./ Cat No.]]</f>
        <v>AL219A</v>
      </c>
      <c r="E129" s="84" t="str">
        <f>IF(ISBLANK(Table2[[#This Row],[Lot No]]),"-",Table2[[#This Row],[Lot No]])</f>
        <v>/0000324936</v>
      </c>
      <c r="F129" s="133">
        <f>IF(ISBLANK(Table2[[#This Row],[Date of Issue]]),"",Table2[[#This Row],[Date of Issue]])</f>
        <v>43208</v>
      </c>
      <c r="G129" s="84" t="str">
        <f>Table2[[#This Row],[Unit]]</f>
        <v>Pack</v>
      </c>
      <c r="H129" s="84" t="str">
        <f>Table2[[#This Row],[Pack Size]]</f>
        <v>100 ml*5</v>
      </c>
      <c r="I129" s="84">
        <f>Table2[[#This Row],[Quantity]]</f>
        <v>4</v>
      </c>
      <c r="J129" s="133" t="str">
        <f>Table2[[#This Row],[Expiry Date]]</f>
        <v>-</v>
      </c>
      <c r="K129" s="84" t="str">
        <f>Table2[[#This Row],[Department]]</f>
        <v>CTC</v>
      </c>
      <c r="L129" s="84" t="str">
        <f>IF(ISBLANK(Table2[[#This Row],[Remark]]),"",Table2[[#This Row],[Remark]])</f>
        <v/>
      </c>
      <c r="M129" s="84" t="str">
        <f>Table2[[#This Row],[Material Issued By]]</f>
        <v>Karan Pardeshi</v>
      </c>
      <c r="N129" s="84" t="str">
        <f>Table2[[#This Row],[Material Received By]]</f>
        <v>Akshay Ainwale</v>
      </c>
      <c r="O129" s="134">
        <f>SUMIFS('Stock Statement'!K:K,'Stock Statement'!C:C,Table4[[#This Row],[Part no./ Cat No.]])</f>
        <v>9832</v>
      </c>
      <c r="P129" s="134">
        <f t="shared" si="2"/>
        <v>39328</v>
      </c>
      <c r="Q129" s="84">
        <f>SUMIFS('Stock Statement'!J:J,'Stock Statement'!C:C,Table4[[#This Row],[Part no./ Cat No.]])</f>
        <v>-0.44444444444444464</v>
      </c>
    </row>
    <row r="130" spans="1:17">
      <c r="A130" s="84">
        <v>129</v>
      </c>
      <c r="B130" s="108" t="str">
        <f>Table2[[#This Row],[Description of Material]]</f>
        <v xml:space="preserve">Nutrient Mixture F-12 Ham </v>
      </c>
      <c r="C130" s="84">
        <f>IFERROR(VLOOKUP(D130,'Product Master'!B:G,6,),"-")</f>
        <v>0</v>
      </c>
      <c r="D130" s="84" t="str">
        <f>Table2[[#This Row],[Part no./ Cat No.]]</f>
        <v>AL025</v>
      </c>
      <c r="E130" s="84" t="str">
        <f>IF(ISBLANK(Table2[[#This Row],[Lot No]]),"-",Table2[[#This Row],[Lot No]])</f>
        <v>/0000320737</v>
      </c>
      <c r="F130" s="133">
        <f>IF(ISBLANK(Table2[[#This Row],[Date of Issue]]),"",Table2[[#This Row],[Date of Issue]])</f>
        <v>43208</v>
      </c>
      <c r="G130" s="84" t="str">
        <f>Table2[[#This Row],[Unit]]</f>
        <v>Pack</v>
      </c>
      <c r="H130" s="84" t="str">
        <f>Table2[[#This Row],[Pack Size]]</f>
        <v>500*6 ml</v>
      </c>
      <c r="I130" s="84">
        <f>Table2[[#This Row],[Quantity]]</f>
        <v>2</v>
      </c>
      <c r="J130" s="133">
        <f>Table2[[#This Row],[Expiry Date]]</f>
        <v>43617</v>
      </c>
      <c r="K130" s="84" t="str">
        <f>Table2[[#This Row],[Department]]</f>
        <v>ATC</v>
      </c>
      <c r="L130" s="84" t="str">
        <f>IF(ISBLANK(Table2[[#This Row],[Remark]]),"",Table2[[#This Row],[Remark]])</f>
        <v/>
      </c>
      <c r="M130" s="84" t="str">
        <f>Table2[[#This Row],[Material Issued By]]</f>
        <v>Karan Pardeshi</v>
      </c>
      <c r="N130" s="84" t="str">
        <f>Table2[[#This Row],[Material Received By]]</f>
        <v>Akshay Ainwale</v>
      </c>
      <c r="O130" s="134">
        <f>SUMIFS('Stock Statement'!K:K,'Stock Statement'!C:C,Table4[[#This Row],[Part no./ Cat No.]])</f>
        <v>4915.2</v>
      </c>
      <c r="P130" s="134">
        <f t="shared" si="2"/>
        <v>9830.4</v>
      </c>
      <c r="Q130" s="84">
        <f>SUMIFS('Stock Statement'!J:J,'Stock Statement'!C:C,Table4[[#This Row],[Part no./ Cat No.]])</f>
        <v>-1</v>
      </c>
    </row>
    <row r="131" spans="1:17">
      <c r="A131" s="84">
        <v>130</v>
      </c>
      <c r="B131" s="108" t="str">
        <f>Table2[[#This Row],[Description of Material]]</f>
        <v>Trypsin EDTA Solution 1x</v>
      </c>
      <c r="C131" s="84">
        <f>IFERROR(VLOOKUP(D131,'Product Master'!B:G,6,),"-")</f>
        <v>0</v>
      </c>
      <c r="D131" s="84" t="str">
        <f>Table2[[#This Row],[Part no./ Cat No.]]</f>
        <v>TCL007</v>
      </c>
      <c r="E131" s="84" t="str">
        <f>IF(ISBLANK(Table2[[#This Row],[Lot No]]),"-",Table2[[#This Row],[Lot No]])</f>
        <v>/0000321225</v>
      </c>
      <c r="F131" s="133">
        <f>IF(ISBLANK(Table2[[#This Row],[Date of Issue]]),"",Table2[[#This Row],[Date of Issue]])</f>
        <v>43208</v>
      </c>
      <c r="G131" s="84" t="str">
        <f>Table2[[#This Row],[Unit]]</f>
        <v>Pack</v>
      </c>
      <c r="H131" s="84" t="str">
        <f>Table2[[#This Row],[Pack Size]]</f>
        <v>100 ml*10</v>
      </c>
      <c r="I131" s="84">
        <f>Table2[[#This Row],[Quantity]]</f>
        <v>2</v>
      </c>
      <c r="J131" s="133">
        <f>Table2[[#This Row],[Expiry Date]]</f>
        <v>43800</v>
      </c>
      <c r="K131" s="84" t="str">
        <f>Table2[[#This Row],[Department]]</f>
        <v>ATC</v>
      </c>
      <c r="L131" s="84" t="str">
        <f>IF(ISBLANK(Table2[[#This Row],[Remark]]),"",Table2[[#This Row],[Remark]])</f>
        <v/>
      </c>
      <c r="M131" s="84" t="str">
        <f>Table2[[#This Row],[Material Issued By]]</f>
        <v>Karan Pardeshi</v>
      </c>
      <c r="N131" s="84" t="str">
        <f>Table2[[#This Row],[Material Received By]]</f>
        <v>Akshay Ainwale</v>
      </c>
      <c r="O131" s="134">
        <f>SUMIFS('Stock Statement'!K:K,'Stock Statement'!C:C,Table4[[#This Row],[Part no./ Cat No.]])</f>
        <v>4161</v>
      </c>
      <c r="P131" s="134">
        <f t="shared" si="2"/>
        <v>8322</v>
      </c>
      <c r="Q131" s="84">
        <f>SUMIFS('Stock Statement'!J:J,'Stock Statement'!C:C,Table4[[#This Row],[Part no./ Cat No.]])</f>
        <v>1</v>
      </c>
    </row>
    <row r="132" spans="1:17">
      <c r="A132" s="84">
        <v>131</v>
      </c>
      <c r="B132" s="108" t="str">
        <f>Table2[[#This Row],[Description of Material]]</f>
        <v xml:space="preserve">RPMI 1640 without phenol red </v>
      </c>
      <c r="C132" s="84">
        <f>IFERROR(VLOOKUP(D132,'Product Master'!B:G,6,),"-")</f>
        <v>0</v>
      </c>
      <c r="D132" s="84" t="str">
        <f>Table2[[#This Row],[Part no./ Cat No.]]</f>
        <v>AL171A</v>
      </c>
      <c r="E132" s="84" t="str">
        <f>IF(ISBLANK(Table2[[#This Row],[Lot No]]),"-",Table2[[#This Row],[Lot No]])</f>
        <v>/0000308595</v>
      </c>
      <c r="F132" s="133">
        <f>IF(ISBLANK(Table2[[#This Row],[Date of Issue]]),"",Table2[[#This Row],[Date of Issue]])</f>
        <v>43208</v>
      </c>
      <c r="G132" s="84" t="str">
        <f>Table2[[#This Row],[Unit]]</f>
        <v>Pack</v>
      </c>
      <c r="H132" s="84" t="str">
        <f>Table2[[#This Row],[Pack Size]]</f>
        <v>100 ml*5</v>
      </c>
      <c r="I132" s="84">
        <f>Table2[[#This Row],[Quantity]]</f>
        <v>1</v>
      </c>
      <c r="J132" s="133" t="str">
        <f>Table2[[#This Row],[Expiry Date]]</f>
        <v>-</v>
      </c>
      <c r="K132" s="84" t="str">
        <f>Table2[[#This Row],[Department]]</f>
        <v>ATC</v>
      </c>
      <c r="L132" s="84" t="str">
        <f>IF(ISBLANK(Table2[[#This Row],[Remark]]),"",Table2[[#This Row],[Remark]])</f>
        <v/>
      </c>
      <c r="M132" s="84" t="str">
        <f>Table2[[#This Row],[Material Issued By]]</f>
        <v>Karan Pardeshi</v>
      </c>
      <c r="N132" s="84" t="str">
        <f>Table2[[#This Row],[Material Received By]]</f>
        <v>Akshay Ainwale</v>
      </c>
      <c r="O132" s="134" t="e">
        <f>SUMIFS('Stock Statement'!K:K,'Stock Statement'!C:C,Table4[[#This Row],[Part no./ Cat No.]])</f>
        <v>#N/A</v>
      </c>
      <c r="P132" s="134" t="e">
        <f t="shared" si="2"/>
        <v>#N/A</v>
      </c>
      <c r="Q132" s="84">
        <f>SUMIFS('Stock Statement'!J:J,'Stock Statement'!C:C,Table4[[#This Row],[Part no./ Cat No.]])</f>
        <v>-1.5</v>
      </c>
    </row>
    <row r="133" spans="1:17">
      <c r="A133" s="84">
        <v>132</v>
      </c>
      <c r="B133" s="108" t="str">
        <f>Table2[[#This Row],[Description of Material]]</f>
        <v xml:space="preserve">BD Syringe 10 ml </v>
      </c>
      <c r="C133" s="84">
        <f>IFERROR(VLOOKUP(D133,'Product Master'!B:G,6,),"-")</f>
        <v>0</v>
      </c>
      <c r="D133" s="84">
        <f>Table2[[#This Row],[Part no./ Cat No.]]</f>
        <v>301001</v>
      </c>
      <c r="E133" s="84">
        <f>IF(ISBLANK(Table2[[#This Row],[Lot No]]),"-",Table2[[#This Row],[Lot No]])</f>
        <v>1703507</v>
      </c>
      <c r="F133" s="133">
        <f>IF(ISBLANK(Table2[[#This Row],[Date of Issue]]),"",Table2[[#This Row],[Date of Issue]])</f>
        <v>43208</v>
      </c>
      <c r="G133" s="84" t="str">
        <f>Table2[[#This Row],[Unit]]</f>
        <v>-</v>
      </c>
      <c r="H133" s="84">
        <f>Table2[[#This Row],[Pack Size]]</f>
        <v>0</v>
      </c>
      <c r="I133" s="84">
        <f>Table2[[#This Row],[Quantity]]</f>
        <v>100</v>
      </c>
      <c r="J133" s="133" t="str">
        <f>Table2[[#This Row],[Expiry Date]]</f>
        <v>-</v>
      </c>
      <c r="K133" s="84" t="str">
        <f>Table2[[#This Row],[Department]]</f>
        <v>ATC</v>
      </c>
      <c r="L133" s="84" t="str">
        <f>IF(ISBLANK(Table2[[#This Row],[Remark]]),"",Table2[[#This Row],[Remark]])</f>
        <v/>
      </c>
      <c r="M133" s="84" t="str">
        <f>Table2[[#This Row],[Material Issued By]]</f>
        <v>Karan Pardeshi</v>
      </c>
      <c r="N133" s="84" t="str">
        <f>Table2[[#This Row],[Material Received By]]</f>
        <v>Akshay Ainwale</v>
      </c>
      <c r="O133" s="134" t="e">
        <f>SUMIFS('Stock Statement'!K:K,'Stock Statement'!C:C,Table4[[#This Row],[Part no./ Cat No.]])</f>
        <v>#N/A</v>
      </c>
      <c r="P133" s="134" t="e">
        <f t="shared" si="2"/>
        <v>#N/A</v>
      </c>
      <c r="Q133" s="84">
        <f>SUMIFS('Stock Statement'!J:J,'Stock Statement'!C:C,Table4[[#This Row],[Part no./ Cat No.]])</f>
        <v>-100</v>
      </c>
    </row>
    <row r="134" spans="1:17">
      <c r="A134" s="84">
        <v>133</v>
      </c>
      <c r="B134" s="108" t="str">
        <f>Table2[[#This Row],[Description of Material]]</f>
        <v>Circulating Nucleic acid kit</v>
      </c>
      <c r="C134" s="84">
        <f>IFERROR(VLOOKUP(D134,'Product Master'!B:G,6,),"-")</f>
        <v>0</v>
      </c>
      <c r="D134" s="84">
        <f>Table2[[#This Row],[Part no./ Cat No.]]</f>
        <v>55114</v>
      </c>
      <c r="E134" s="84">
        <f>IF(ISBLANK(Table2[[#This Row],[Lot No]]),"-",Table2[[#This Row],[Lot No]])</f>
        <v>157056486</v>
      </c>
      <c r="F134" s="133">
        <f>IF(ISBLANK(Table2[[#This Row],[Date of Issue]]),"",Table2[[#This Row],[Date of Issue]])</f>
        <v>43208</v>
      </c>
      <c r="G134" s="84" t="str">
        <f>Table2[[#This Row],[Unit]]</f>
        <v>Kit</v>
      </c>
      <c r="H134" s="84" t="str">
        <f>Table2[[#This Row],[Pack Size]]</f>
        <v>50 Rxns</v>
      </c>
      <c r="I134" s="84">
        <f>Table2[[#This Row],[Quantity]]</f>
        <v>1</v>
      </c>
      <c r="J134" s="133">
        <f>Table2[[#This Row],[Expiry Date]]</f>
        <v>43628</v>
      </c>
      <c r="K134" s="84" t="str">
        <f>Table2[[#This Row],[Department]]</f>
        <v>NGS</v>
      </c>
      <c r="L134" s="84" t="str">
        <f>IF(ISBLANK(Table2[[#This Row],[Remark]]),"",Table2[[#This Row],[Remark]])</f>
        <v/>
      </c>
      <c r="M134" s="84" t="str">
        <f>Table2[[#This Row],[Material Issued By]]</f>
        <v>Karan Pardeshi</v>
      </c>
      <c r="N134" s="84" t="str">
        <f>Table2[[#This Row],[Material Received By]]</f>
        <v>Srinivas Phadke</v>
      </c>
      <c r="O134" s="134">
        <f>SUMIFS('Stock Statement'!K:K,'Stock Statement'!C:C,Table4[[#This Row],[Part no./ Cat No.]])</f>
        <v>0</v>
      </c>
      <c r="P134" s="134">
        <f t="shared" si="2"/>
        <v>0</v>
      </c>
      <c r="Q134" s="84">
        <f>SUMIFS('Stock Statement'!J:J,'Stock Statement'!C:C,Table4[[#This Row],[Part no./ Cat No.]])</f>
        <v>-2</v>
      </c>
    </row>
    <row r="135" spans="1:17">
      <c r="A135" s="84">
        <v>134</v>
      </c>
      <c r="B135" s="108" t="str">
        <f>Table2[[#This Row],[Description of Material]]</f>
        <v>i. Mini spin column</v>
      </c>
      <c r="C135" s="84">
        <f>IFERROR(VLOOKUP(D135,'Product Master'!B:G,6,),"-")</f>
        <v>0</v>
      </c>
      <c r="D135" s="84" t="str">
        <f>Table2[[#This Row],[Part no./ Cat No.]]</f>
        <v>55114-S1</v>
      </c>
      <c r="E135" s="84">
        <f>IF(ISBLANK(Table2[[#This Row],[Lot No]]),"-",Table2[[#This Row],[Lot No]])</f>
        <v>157047931</v>
      </c>
      <c r="F135" s="133">
        <f>IF(ISBLANK(Table2[[#This Row],[Date of Issue]]),"",Table2[[#This Row],[Date of Issue]])</f>
        <v>43208</v>
      </c>
      <c r="G135" s="84" t="str">
        <f>Table2[[#This Row],[Unit]]</f>
        <v>-</v>
      </c>
      <c r="H135" s="84" t="str">
        <f>Table2[[#This Row],[Pack Size]]</f>
        <v>50 column</v>
      </c>
      <c r="I135" s="84">
        <f>Table2[[#This Row],[Quantity]]</f>
        <v>1</v>
      </c>
      <c r="J135" s="133" t="str">
        <f>Table2[[#This Row],[Expiry Date]]</f>
        <v>NA</v>
      </c>
      <c r="K135" s="84" t="str">
        <f>Table2[[#This Row],[Department]]</f>
        <v>NGS</v>
      </c>
      <c r="L135" s="84" t="str">
        <f>IF(ISBLANK(Table2[[#This Row],[Remark]]),"",Table2[[#This Row],[Remark]])</f>
        <v/>
      </c>
      <c r="M135" s="84" t="str">
        <f>Table2[[#This Row],[Material Issued By]]</f>
        <v>Karan Pardeshi</v>
      </c>
      <c r="N135" s="84" t="str">
        <f>Table2[[#This Row],[Material Received By]]</f>
        <v>Srinivas Phadke</v>
      </c>
      <c r="O135" s="134">
        <f>SUMIFS('Stock Statement'!K:K,'Stock Statement'!C:C,Table4[[#This Row],[Part no./ Cat No.]])</f>
        <v>0</v>
      </c>
      <c r="P135" s="134">
        <f t="shared" si="2"/>
        <v>0</v>
      </c>
      <c r="Q135" s="84">
        <f>SUMIFS('Stock Statement'!J:J,'Stock Statement'!C:C,Table4[[#This Row],[Part no./ Cat No.]])</f>
        <v>2</v>
      </c>
    </row>
    <row r="136" spans="1:17">
      <c r="A136" s="84">
        <v>135</v>
      </c>
      <c r="B136" s="108" t="str">
        <f>Table2[[#This Row],[Description of Material]]</f>
        <v>2-Propanol</v>
      </c>
      <c r="C136" s="84">
        <f>IFERROR(VLOOKUP(D136,'Product Master'!B:G,6,),"-")</f>
        <v>0</v>
      </c>
      <c r="D136" s="84">
        <f>Table2[[#This Row],[Part no./ Cat No.]]</f>
        <v>19516</v>
      </c>
      <c r="E136" s="84" t="str">
        <f>IF(ISBLANK(Table2[[#This Row],[Lot No]]),"-",Table2[[#This Row],[Lot No]])</f>
        <v>BCBV4036</v>
      </c>
      <c r="F136" s="133">
        <f>IF(ISBLANK(Table2[[#This Row],[Date of Issue]]),"",Table2[[#This Row],[Date of Issue]])</f>
        <v>43208</v>
      </c>
      <c r="G136" s="84" t="str">
        <f>Table2[[#This Row],[Unit]]</f>
        <v>Bottle</v>
      </c>
      <c r="H136" s="84" t="str">
        <f>Table2[[#This Row],[Pack Size]]</f>
        <v>500 ml</v>
      </c>
      <c r="I136" s="84">
        <f>Table2[[#This Row],[Quantity]]</f>
        <v>1</v>
      </c>
      <c r="J136" s="133" t="str">
        <f>Table2[[#This Row],[Expiry Date]]</f>
        <v>NA</v>
      </c>
      <c r="K136" s="84" t="str">
        <f>Table2[[#This Row],[Department]]</f>
        <v>NGS</v>
      </c>
      <c r="L136" s="84" t="str">
        <f>IF(ISBLANK(Table2[[#This Row],[Remark]]),"",Table2[[#This Row],[Remark]])</f>
        <v/>
      </c>
      <c r="M136" s="84" t="str">
        <f>Table2[[#This Row],[Material Issued By]]</f>
        <v>Karan Pardeshi</v>
      </c>
      <c r="N136" s="84" t="str">
        <f>Table2[[#This Row],[Material Received By]]</f>
        <v>Srinivas Phadke</v>
      </c>
      <c r="O136" s="134">
        <f>SUMIFS('Stock Statement'!K:K,'Stock Statement'!C:C,Table4[[#This Row],[Part no./ Cat No.]])</f>
        <v>23410</v>
      </c>
      <c r="P136" s="134">
        <f t="shared" si="2"/>
        <v>23410</v>
      </c>
      <c r="Q136" s="84">
        <f>SUMIFS('Stock Statement'!J:J,'Stock Statement'!C:C,Table4[[#This Row],[Part no./ Cat No.]])</f>
        <v>5</v>
      </c>
    </row>
    <row r="137" spans="1:17">
      <c r="A137" s="84">
        <v>136</v>
      </c>
      <c r="B137" s="108" t="str">
        <f>Table2[[#This Row],[Description of Material]]</f>
        <v>Purelink Genomic DNA mini kit</v>
      </c>
      <c r="C137" s="84">
        <f>IFERROR(VLOOKUP(D137,'Product Master'!B:G,6,),"-")</f>
        <v>0</v>
      </c>
      <c r="D137" s="84" t="str">
        <f>Table2[[#This Row],[Part no./ Cat No.]]</f>
        <v>K1820-02</v>
      </c>
      <c r="E137" s="84">
        <f>IF(ISBLANK(Table2[[#This Row],[Lot No]]),"-",Table2[[#This Row],[Lot No]])</f>
        <v>1910079</v>
      </c>
      <c r="F137" s="133">
        <f>IF(ISBLANK(Table2[[#This Row],[Date of Issue]]),"",Table2[[#This Row],[Date of Issue]])</f>
        <v>43208</v>
      </c>
      <c r="G137" s="84" t="str">
        <f>Table2[[#This Row],[Unit]]</f>
        <v>Kit</v>
      </c>
      <c r="H137" s="84" t="str">
        <f>Table2[[#This Row],[Pack Size]]</f>
        <v>250 Rxns</v>
      </c>
      <c r="I137" s="84">
        <f>Table2[[#This Row],[Quantity]]</f>
        <v>1</v>
      </c>
      <c r="J137" s="133" t="str">
        <f>Table2[[#This Row],[Expiry Date]]</f>
        <v>-</v>
      </c>
      <c r="K137" s="84" t="str">
        <f>Table2[[#This Row],[Department]]</f>
        <v>DIA</v>
      </c>
      <c r="L137" s="84" t="str">
        <f>IF(ISBLANK(Table2[[#This Row],[Remark]]),"",Table2[[#This Row],[Remark]])</f>
        <v/>
      </c>
      <c r="M137" s="84" t="str">
        <f>Table2[[#This Row],[Material Issued By]]</f>
        <v>Karan Pardeshi</v>
      </c>
      <c r="N137" s="84" t="str">
        <f>Table2[[#This Row],[Material Received By]]</f>
        <v>Rahul Mahajan</v>
      </c>
      <c r="O137" s="134">
        <f>SUMIFS('Stock Statement'!K:K,'Stock Statement'!C:C,Table4[[#This Row],[Part no./ Cat No.]])</f>
        <v>192610</v>
      </c>
      <c r="P137" s="134">
        <f t="shared" si="2"/>
        <v>192610</v>
      </c>
      <c r="Q137" s="84">
        <f>SUMIFS('Stock Statement'!J:J,'Stock Statement'!C:C,Table4[[#This Row],[Part no./ Cat No.]])</f>
        <v>5</v>
      </c>
    </row>
    <row r="138" spans="1:17">
      <c r="A138" s="84">
        <v>137</v>
      </c>
      <c r="B138" s="108" t="str">
        <f>Table2[[#This Row],[Description of Material]]</f>
        <v>Absolute Ethanol</v>
      </c>
      <c r="C138" s="84">
        <f>IFERROR(VLOOKUP(D138,'Product Master'!B:G,6,),"-")</f>
        <v>0</v>
      </c>
      <c r="D138" s="84" t="str">
        <f>Table2[[#This Row],[Part no./ Cat No.]]</f>
        <v>1.00983.0511</v>
      </c>
      <c r="E138" s="84" t="str">
        <f>IF(ISBLANK(Table2[[#This Row],[Lot No]]),"-",Table2[[#This Row],[Lot No]])</f>
        <v>K48709283706</v>
      </c>
      <c r="F138" s="133">
        <f>IF(ISBLANK(Table2[[#This Row],[Date of Issue]]),"",Table2[[#This Row],[Date of Issue]])</f>
        <v>43208</v>
      </c>
      <c r="G138" s="84" t="str">
        <f>Table2[[#This Row],[Unit]]</f>
        <v>Bottle</v>
      </c>
      <c r="H138" s="84" t="str">
        <f>Table2[[#This Row],[Pack Size]]</f>
        <v>500 ml</v>
      </c>
      <c r="I138" s="84">
        <f>Table2[[#This Row],[Quantity]]</f>
        <v>1</v>
      </c>
      <c r="J138" s="133" t="str">
        <f>Table2[[#This Row],[Expiry Date]]</f>
        <v>-</v>
      </c>
      <c r="K138" s="84" t="str">
        <f>Table2[[#This Row],[Department]]</f>
        <v>DIA</v>
      </c>
      <c r="L138" s="84" t="str">
        <f>IF(ISBLANK(Table2[[#This Row],[Remark]]),"",Table2[[#This Row],[Remark]])</f>
        <v/>
      </c>
      <c r="M138" s="84" t="str">
        <f>Table2[[#This Row],[Material Issued By]]</f>
        <v>Karan Pardeshi</v>
      </c>
      <c r="N138" s="84" t="str">
        <f>Table2[[#This Row],[Material Received By]]</f>
        <v>Rahul Mahajan</v>
      </c>
      <c r="O138" s="134" t="e">
        <f>SUMIFS('Stock Statement'!K:K,'Stock Statement'!C:C,Table4[[#This Row],[Part no./ Cat No.]])</f>
        <v>#N/A</v>
      </c>
      <c r="P138" s="134" t="e">
        <f t="shared" si="2"/>
        <v>#N/A</v>
      </c>
      <c r="Q138" s="84">
        <f>SUMIFS('Stock Statement'!J:J,'Stock Statement'!C:C,Table4[[#This Row],[Part no./ Cat No.]])</f>
        <v>-1</v>
      </c>
    </row>
    <row r="139" spans="1:17">
      <c r="A139" s="84">
        <v>138</v>
      </c>
      <c r="B139" s="108" t="str">
        <f>Table2[[#This Row],[Description of Material]]</f>
        <v xml:space="preserve">RNA Urinary Bladder </v>
      </c>
      <c r="C139" s="84">
        <f>IFERROR(VLOOKUP(D139,'Product Master'!B:G,6,),"-")</f>
        <v>0</v>
      </c>
      <c r="D139" s="84" t="str">
        <f>Table2[[#This Row],[Part no./ Cat No.]]</f>
        <v>CR566401</v>
      </c>
      <c r="E139" s="84" t="str">
        <f>IF(ISBLANK(Table2[[#This Row],[Lot No]]),"-",Table2[[#This Row],[Lot No]])</f>
        <v>SR111285</v>
      </c>
      <c r="F139" s="133">
        <f>IF(ISBLANK(Table2[[#This Row],[Date of Issue]]),"",Table2[[#This Row],[Date of Issue]])</f>
        <v>43208</v>
      </c>
      <c r="G139" s="84" t="str">
        <f>Table2[[#This Row],[Unit]]</f>
        <v>Vial</v>
      </c>
      <c r="H139" s="84" t="str">
        <f>Table2[[#This Row],[Pack Size]]</f>
        <v>5 ug</v>
      </c>
      <c r="I139" s="84">
        <f>Table2[[#This Row],[Quantity]]</f>
        <v>1</v>
      </c>
      <c r="J139" s="133" t="str">
        <f>Table2[[#This Row],[Expiry Date]]</f>
        <v>-</v>
      </c>
      <c r="K139" s="84" t="str">
        <f>Table2[[#This Row],[Department]]</f>
        <v>DIA</v>
      </c>
      <c r="L139" s="84" t="str">
        <f>IF(ISBLANK(Table2[[#This Row],[Remark]]),"",Table2[[#This Row],[Remark]])</f>
        <v/>
      </c>
      <c r="M139" s="84" t="str">
        <f>Table2[[#This Row],[Material Issued By]]</f>
        <v>Karan Pardeshi</v>
      </c>
      <c r="N139" s="84" t="str">
        <f>Table2[[#This Row],[Material Received By]]</f>
        <v>Punam Shingade</v>
      </c>
      <c r="O139" s="134" t="e">
        <f>SUMIFS('Stock Statement'!K:K,'Stock Statement'!C:C,Table4[[#This Row],[Part no./ Cat No.]])</f>
        <v>#N/A</v>
      </c>
      <c r="P139" s="134" t="e">
        <f t="shared" si="2"/>
        <v>#N/A</v>
      </c>
      <c r="Q139" s="84">
        <f>SUMIFS('Stock Statement'!J:J,'Stock Statement'!C:C,Table4[[#This Row],[Part no./ Cat No.]])</f>
        <v>-1</v>
      </c>
    </row>
    <row r="140" spans="1:17">
      <c r="A140" s="84">
        <v>139</v>
      </c>
      <c r="B140" s="108" t="str">
        <f>Table2[[#This Row],[Description of Material]]</f>
        <v xml:space="preserve">Cervix Within normal limits </v>
      </c>
      <c r="C140" s="84">
        <f>IFERROR(VLOOKUP(D140,'Product Master'!B:G,6,),"-")</f>
        <v>0</v>
      </c>
      <c r="D140" s="84" t="str">
        <f>Table2[[#This Row],[Part no./ Cat No.]]</f>
        <v>CR561069</v>
      </c>
      <c r="E140" s="84" t="str">
        <f>IF(ISBLANK(Table2[[#This Row],[Lot No]]),"-",Table2[[#This Row],[Lot No]])</f>
        <v>SR117582</v>
      </c>
      <c r="F140" s="133">
        <f>IF(ISBLANK(Table2[[#This Row],[Date of Issue]]),"",Table2[[#This Row],[Date of Issue]])</f>
        <v>43208</v>
      </c>
      <c r="G140" s="84" t="str">
        <f>Table2[[#This Row],[Unit]]</f>
        <v>-</v>
      </c>
      <c r="H140" s="84" t="str">
        <f>Table2[[#This Row],[Pack Size]]</f>
        <v>12 ul</v>
      </c>
      <c r="I140" s="84">
        <f>Table2[[#This Row],[Quantity]]</f>
        <v>1</v>
      </c>
      <c r="J140" s="133" t="str">
        <f>Table2[[#This Row],[Expiry Date]]</f>
        <v>NA</v>
      </c>
      <c r="K140" s="84" t="str">
        <f>Table2[[#This Row],[Department]]</f>
        <v>DIA</v>
      </c>
      <c r="L140" s="84" t="str">
        <f>IF(ISBLANK(Table2[[#This Row],[Remark]]),"",Table2[[#This Row],[Remark]])</f>
        <v/>
      </c>
      <c r="M140" s="84" t="str">
        <f>Table2[[#This Row],[Material Issued By]]</f>
        <v>Karan Pardeshi</v>
      </c>
      <c r="N140" s="84" t="str">
        <f>Table2[[#This Row],[Material Received By]]</f>
        <v>Punam Shingade</v>
      </c>
      <c r="O140" s="134">
        <f>SUMIFS('Stock Statement'!K:K,'Stock Statement'!C:C,Table4[[#This Row],[Part no./ Cat No.]])</f>
        <v>39680</v>
      </c>
      <c r="P140" s="134">
        <f t="shared" si="2"/>
        <v>39680</v>
      </c>
      <c r="Q140" s="84">
        <f>SUMIFS('Stock Statement'!J:J,'Stock Statement'!C:C,Table4[[#This Row],[Part no./ Cat No.]])</f>
        <v>0</v>
      </c>
    </row>
    <row r="141" spans="1:17">
      <c r="A141" s="84">
        <v>140</v>
      </c>
      <c r="B141" s="108" t="str">
        <f>Table2[[#This Row],[Description of Material]]</f>
        <v>Flex monoclonal mouse anti-human CD138</v>
      </c>
      <c r="C141" s="84">
        <f>IFERROR(VLOOKUP(D141,'Product Master'!B:G,6,),"-")</f>
        <v>0</v>
      </c>
      <c r="D141" s="84" t="str">
        <f>Table2[[#This Row],[Part no./ Cat No.]]</f>
        <v>IS642</v>
      </c>
      <c r="E141" s="84">
        <f>IF(ISBLANK(Table2[[#This Row],[Lot No]]),"-",Table2[[#This Row],[Lot No]])</f>
        <v>20049871</v>
      </c>
      <c r="F141" s="133">
        <f>IF(ISBLANK(Table2[[#This Row],[Date of Issue]]),"",Table2[[#This Row],[Date of Issue]])</f>
        <v>43209</v>
      </c>
      <c r="G141" s="84" t="str">
        <f>Table2[[#This Row],[Unit]]</f>
        <v>-</v>
      </c>
      <c r="H141" s="84" t="str">
        <f>Table2[[#This Row],[Pack Size]]</f>
        <v>6ml</v>
      </c>
      <c r="I141" s="84">
        <f>Table2[[#This Row],[Quantity]]</f>
        <v>1</v>
      </c>
      <c r="J141" s="133">
        <f>Table2[[#This Row],[Expiry Date]]</f>
        <v>43647</v>
      </c>
      <c r="K141" s="84" t="str">
        <f>Table2[[#This Row],[Department]]</f>
        <v>Histopath</v>
      </c>
      <c r="L141" s="84" t="str">
        <f>IF(ISBLANK(Table2[[#This Row],[Remark]]),"",Table2[[#This Row],[Remark]])</f>
        <v/>
      </c>
      <c r="M141" s="84" t="str">
        <f>Table2[[#This Row],[Material Issued By]]</f>
        <v>Karan Pardeshi</v>
      </c>
      <c r="N141" s="84" t="str">
        <f>Table2[[#This Row],[Material Received By]]</f>
        <v>Zoaib Shaikh</v>
      </c>
      <c r="O141" s="134">
        <f>SUMIFS('Stock Statement'!K:K,'Stock Statement'!C:C,Table4[[#This Row],[Part no./ Cat No.]])</f>
        <v>8500</v>
      </c>
      <c r="P141" s="134">
        <f t="shared" si="2"/>
        <v>8500</v>
      </c>
      <c r="Q141" s="84">
        <f>SUMIFS('Stock Statement'!J:J,'Stock Statement'!C:C,Table4[[#This Row],[Part no./ Cat No.]])</f>
        <v>0</v>
      </c>
    </row>
    <row r="142" spans="1:17">
      <c r="A142" s="84">
        <v>141</v>
      </c>
      <c r="B142" s="108" t="str">
        <f>Table2[[#This Row],[Description of Material]]</f>
        <v>Flex monoclonal mouse anti-human Mum1 protein</v>
      </c>
      <c r="C142" s="84">
        <f>IFERROR(VLOOKUP(D142,'Product Master'!B:G,6,),"-")</f>
        <v>0</v>
      </c>
      <c r="D142" s="84" t="str">
        <f>Table2[[#This Row],[Part no./ Cat No.]]</f>
        <v>IS644</v>
      </c>
      <c r="E142" s="84">
        <f>IF(ISBLANK(Table2[[#This Row],[Lot No]]),"-",Table2[[#This Row],[Lot No]])</f>
        <v>20049908</v>
      </c>
      <c r="F142" s="133">
        <f>IF(ISBLANK(Table2[[#This Row],[Date of Issue]]),"",Table2[[#This Row],[Date of Issue]])</f>
        <v>43209</v>
      </c>
      <c r="G142" s="84" t="str">
        <f>Table2[[#This Row],[Unit]]</f>
        <v>-</v>
      </c>
      <c r="H142" s="84" t="str">
        <f>Table2[[#This Row],[Pack Size]]</f>
        <v>6ml</v>
      </c>
      <c r="I142" s="84">
        <f>Table2[[#This Row],[Quantity]]</f>
        <v>1</v>
      </c>
      <c r="J142" s="133">
        <f>Table2[[#This Row],[Expiry Date]]</f>
        <v>43647</v>
      </c>
      <c r="K142" s="84" t="str">
        <f>Table2[[#This Row],[Department]]</f>
        <v>Histopath</v>
      </c>
      <c r="L142" s="84" t="str">
        <f>IF(ISBLANK(Table2[[#This Row],[Remark]]),"",Table2[[#This Row],[Remark]])</f>
        <v/>
      </c>
      <c r="M142" s="84" t="str">
        <f>Table2[[#This Row],[Material Issued By]]</f>
        <v>Karan Pardeshi</v>
      </c>
      <c r="N142" s="84" t="str">
        <f>Table2[[#This Row],[Material Received By]]</f>
        <v>Zoaib Shaikh</v>
      </c>
      <c r="O142" s="134">
        <f>SUMIFS('Stock Statement'!K:K,'Stock Statement'!C:C,Table4[[#This Row],[Part no./ Cat No.]])</f>
        <v>0</v>
      </c>
      <c r="P142" s="134">
        <f t="shared" si="2"/>
        <v>0</v>
      </c>
      <c r="Q142" s="84">
        <f>SUMIFS('Stock Statement'!J:J,'Stock Statement'!C:C,Table4[[#This Row],[Part no./ Cat No.]])</f>
        <v>1</v>
      </c>
    </row>
    <row r="143" spans="1:17">
      <c r="A143" s="84">
        <v>142</v>
      </c>
      <c r="B143" s="108" t="str">
        <f>Table2[[#This Row],[Description of Material]]</f>
        <v>Syringe-driven Filters 0.45 um</v>
      </c>
      <c r="C143" s="84">
        <f>IFERROR(VLOOKUP(D143,'Product Master'!B:G,6,),"-")</f>
        <v>0</v>
      </c>
      <c r="D143" s="84" t="str">
        <f>Table2[[#This Row],[Part no./ Cat No.]]</f>
        <v>SF16</v>
      </c>
      <c r="E143" s="84" t="str">
        <f>IF(ISBLANK(Table2[[#This Row],[Lot No]]),"-",Table2[[#This Row],[Lot No]])</f>
        <v>/0000309053</v>
      </c>
      <c r="F143" s="133">
        <f>IF(ISBLANK(Table2[[#This Row],[Date of Issue]]),"",Table2[[#This Row],[Date of Issue]])</f>
        <v>43209</v>
      </c>
      <c r="G143" s="84" t="str">
        <f>Table2[[#This Row],[Unit]]</f>
        <v>Pack</v>
      </c>
      <c r="H143" s="84" t="str">
        <f>Table2[[#This Row],[Pack Size]]</f>
        <v>1 No</v>
      </c>
      <c r="I143" s="84">
        <f>Table2[[#This Row],[Quantity]]</f>
        <v>60</v>
      </c>
      <c r="J143" s="133" t="str">
        <f>Table2[[#This Row],[Expiry Date]]</f>
        <v>NA</v>
      </c>
      <c r="K143" s="84" t="str">
        <f>Table2[[#This Row],[Department]]</f>
        <v>DIA</v>
      </c>
      <c r="L143" s="84" t="str">
        <f>IF(ISBLANK(Table2[[#This Row],[Remark]]),"",Table2[[#This Row],[Remark]])</f>
        <v/>
      </c>
      <c r="M143" s="84" t="str">
        <f>Table2[[#This Row],[Material Issued By]]</f>
        <v>Karan Pardeshi</v>
      </c>
      <c r="N143" s="84" t="str">
        <f>Table2[[#This Row],[Material Received By]]</f>
        <v>Dipika Shivade</v>
      </c>
      <c r="O143" s="134">
        <f>SUMIFS('Stock Statement'!K:K,'Stock Statement'!C:C,Table4[[#This Row],[Part no./ Cat No.]])</f>
        <v>3900</v>
      </c>
      <c r="P143" s="134">
        <f t="shared" si="2"/>
        <v>234000</v>
      </c>
      <c r="Q143" s="84">
        <f>SUMIFS('Stock Statement'!J:J,'Stock Statement'!C:C,Table4[[#This Row],[Part no./ Cat No.]])</f>
        <v>60</v>
      </c>
    </row>
    <row r="144" spans="1:17">
      <c r="A144" s="84">
        <v>143</v>
      </c>
      <c r="B144" s="108" t="str">
        <f>Table2[[#This Row],[Description of Material]]</f>
        <v xml:space="preserve">MicroAmp optical 8 cap strips </v>
      </c>
      <c r="C144" s="84">
        <f>IFERROR(VLOOKUP(D144,'Product Master'!B:G,6,),"-")</f>
        <v>0</v>
      </c>
      <c r="D144" s="84">
        <f>Table2[[#This Row],[Part no./ Cat No.]]</f>
        <v>4323032</v>
      </c>
      <c r="E144" s="84" t="str">
        <f>IF(ISBLANK(Table2[[#This Row],[Lot No]]),"-",Table2[[#This Row],[Lot No]])</f>
        <v>I5015Q523</v>
      </c>
      <c r="F144" s="133">
        <f>IF(ISBLANK(Table2[[#This Row],[Date of Issue]]),"",Table2[[#This Row],[Date of Issue]])</f>
        <v>43209</v>
      </c>
      <c r="G144" s="84" t="str">
        <f>Table2[[#This Row],[Unit]]</f>
        <v>-</v>
      </c>
      <c r="H144" s="84">
        <f>Table2[[#This Row],[Pack Size]]</f>
        <v>0</v>
      </c>
      <c r="I144" s="84">
        <f>Table2[[#This Row],[Quantity]]</f>
        <v>1</v>
      </c>
      <c r="J144" s="133" t="str">
        <f>Table2[[#This Row],[Expiry Date]]</f>
        <v>-</v>
      </c>
      <c r="K144" s="84" t="str">
        <f>Table2[[#This Row],[Department]]</f>
        <v>DIA</v>
      </c>
      <c r="L144" s="84" t="str">
        <f>IF(ISBLANK(Table2[[#This Row],[Remark]]),"",Table2[[#This Row],[Remark]])</f>
        <v/>
      </c>
      <c r="M144" s="84" t="str">
        <f>Table2[[#This Row],[Material Issued By]]</f>
        <v>Karan Pardeshi</v>
      </c>
      <c r="N144" s="84" t="str">
        <f>Table2[[#This Row],[Material Received By]]</f>
        <v>Rishikesh Bangale</v>
      </c>
      <c r="O144" s="134" t="e">
        <f>SUMIFS('Stock Statement'!K:K,'Stock Statement'!C:C,Table4[[#This Row],[Part no./ Cat No.]])</f>
        <v>#N/A</v>
      </c>
      <c r="P144" s="134" t="e">
        <f t="shared" ref="P144:P207" si="3">I144*O144</f>
        <v>#N/A</v>
      </c>
      <c r="Q144" s="84">
        <f>SUMIFS('Stock Statement'!J:J,'Stock Statement'!C:C,Table4[[#This Row],[Part no./ Cat No.]])</f>
        <v>-1</v>
      </c>
    </row>
    <row r="145" spans="1:17">
      <c r="A145" s="84">
        <v>144</v>
      </c>
      <c r="B145" s="108" t="str">
        <f>Table2[[#This Row],[Description of Material]]</f>
        <v>MicroAmp fast 8-tube strip 0.1 ml</v>
      </c>
      <c r="C145" s="84">
        <f>IFERROR(VLOOKUP(D145,'Product Master'!B:G,6,),"-")</f>
        <v>0</v>
      </c>
      <c r="D145" s="84">
        <f>Table2[[#This Row],[Part no./ Cat No.]]</f>
        <v>4358293</v>
      </c>
      <c r="E145" s="84" t="str">
        <f>IF(ISBLANK(Table2[[#This Row],[Lot No]]),"-",Table2[[#This Row],[Lot No]])</f>
        <v>I1377Q313</v>
      </c>
      <c r="F145" s="133">
        <f>IF(ISBLANK(Table2[[#This Row],[Date of Issue]]),"",Table2[[#This Row],[Date of Issue]])</f>
        <v>43209</v>
      </c>
      <c r="G145" s="84" t="str">
        <f>Table2[[#This Row],[Unit]]</f>
        <v>-</v>
      </c>
      <c r="H145" s="84" t="str">
        <f>Table2[[#This Row],[Pack Size]]</f>
        <v>125 Strips</v>
      </c>
      <c r="I145" s="84">
        <f>Table2[[#This Row],[Quantity]]</f>
        <v>1</v>
      </c>
      <c r="J145" s="133" t="str">
        <f>Table2[[#This Row],[Expiry Date]]</f>
        <v>-</v>
      </c>
      <c r="K145" s="84" t="str">
        <f>Table2[[#This Row],[Department]]</f>
        <v>DIA</v>
      </c>
      <c r="L145" s="84" t="str">
        <f>IF(ISBLANK(Table2[[#This Row],[Remark]]),"",Table2[[#This Row],[Remark]])</f>
        <v/>
      </c>
      <c r="M145" s="84" t="str">
        <f>Table2[[#This Row],[Material Issued By]]</f>
        <v>Karan Pardeshi</v>
      </c>
      <c r="N145" s="84" t="str">
        <f>Table2[[#This Row],[Material Received By]]</f>
        <v>Rishikesh Bangale</v>
      </c>
      <c r="O145" s="134">
        <f>SUMIFS('Stock Statement'!K:K,'Stock Statement'!C:C,Table4[[#This Row],[Part no./ Cat No.]])</f>
        <v>27845.200000000001</v>
      </c>
      <c r="P145" s="134">
        <f t="shared" si="3"/>
        <v>27845.200000000001</v>
      </c>
      <c r="Q145" s="84">
        <f>SUMIFS('Stock Statement'!J:J,'Stock Statement'!C:C,Table4[[#This Row],[Part no./ Cat No.]])</f>
        <v>4</v>
      </c>
    </row>
    <row r="146" spans="1:17">
      <c r="A146" s="84">
        <v>145</v>
      </c>
      <c r="B146" s="108" t="str">
        <f>Table2[[#This Row],[Description of Material]]</f>
        <v>0.2 ml 8- strips PCR tubes with caps</v>
      </c>
      <c r="C146" s="84">
        <f>IFERROR(VLOOKUP(D146,'Product Master'!B:G,6,),"-")</f>
        <v>0</v>
      </c>
      <c r="D146" s="84" t="str">
        <f>Table2[[#This Row],[Part no./ Cat No.]]</f>
        <v>AM12230</v>
      </c>
      <c r="E146" s="84" t="str">
        <f>IF(ISBLANK(Table2[[#This Row],[Lot No]]),"-",Table2[[#This Row],[Lot No]])</f>
        <v>/03916800</v>
      </c>
      <c r="F146" s="133">
        <f>IF(ISBLANK(Table2[[#This Row],[Date of Issue]]),"",Table2[[#This Row],[Date of Issue]])</f>
        <v>43209</v>
      </c>
      <c r="G146" s="84" t="str">
        <f>Table2[[#This Row],[Unit]]</f>
        <v>-</v>
      </c>
      <c r="H146" s="84" t="str">
        <f>Table2[[#This Row],[Pack Size]]</f>
        <v>125 Strips</v>
      </c>
      <c r="I146" s="84">
        <f>Table2[[#This Row],[Quantity]]</f>
        <v>1</v>
      </c>
      <c r="J146" s="133" t="str">
        <f>Table2[[#This Row],[Expiry Date]]</f>
        <v>-</v>
      </c>
      <c r="K146" s="84" t="str">
        <f>Table2[[#This Row],[Department]]</f>
        <v>DIA</v>
      </c>
      <c r="L146" s="84" t="str">
        <f>IF(ISBLANK(Table2[[#This Row],[Remark]]),"",Table2[[#This Row],[Remark]])</f>
        <v/>
      </c>
      <c r="M146" s="84" t="str">
        <f>Table2[[#This Row],[Material Issued By]]</f>
        <v>Karan Pardeshi</v>
      </c>
      <c r="N146" s="84" t="str">
        <f>Table2[[#This Row],[Material Received By]]</f>
        <v>Rishikesh Bangale</v>
      </c>
      <c r="O146" s="134">
        <f>SUMIFS('Stock Statement'!K:K,'Stock Statement'!C:C,Table4[[#This Row],[Part no./ Cat No.]])</f>
        <v>105180</v>
      </c>
      <c r="P146" s="134">
        <f t="shared" si="3"/>
        <v>105180</v>
      </c>
      <c r="Q146" s="84">
        <f>SUMIFS('Stock Statement'!J:J,'Stock Statement'!C:C,Table4[[#This Row],[Part no./ Cat No.]])</f>
        <v>9</v>
      </c>
    </row>
    <row r="147" spans="1:17">
      <c r="A147" s="84">
        <v>146</v>
      </c>
      <c r="B147" s="108" t="str">
        <f>Table2[[#This Row],[Description of Material]]</f>
        <v xml:space="preserve">D.P.X Mountant </v>
      </c>
      <c r="C147" s="84">
        <f>IFERROR(VLOOKUP(D147,'Product Master'!B:G,6,),"-")</f>
        <v>0</v>
      </c>
      <c r="D147" s="84">
        <f>Table2[[#This Row],[Part no./ Cat No.]]</f>
        <v>18404</v>
      </c>
      <c r="E147" s="84">
        <f>IF(ISBLANK(Table2[[#This Row],[Lot No]]),"-",Table2[[#This Row],[Lot No]])</f>
        <v>1466401016</v>
      </c>
      <c r="F147" s="133">
        <f>IF(ISBLANK(Table2[[#This Row],[Date of Issue]]),"",Table2[[#This Row],[Date of Issue]])</f>
        <v>43209</v>
      </c>
      <c r="G147" s="84" t="str">
        <f>Table2[[#This Row],[Unit]]</f>
        <v>-</v>
      </c>
      <c r="H147" s="84">
        <f>Table2[[#This Row],[Pack Size]]</f>
        <v>0</v>
      </c>
      <c r="I147" s="84">
        <f>Table2[[#This Row],[Quantity]]</f>
        <v>2</v>
      </c>
      <c r="J147" s="133" t="str">
        <f>Table2[[#This Row],[Expiry Date]]</f>
        <v>-</v>
      </c>
      <c r="K147" s="84" t="str">
        <f>Table2[[#This Row],[Department]]</f>
        <v>Histo/IHC</v>
      </c>
      <c r="L147" s="84" t="str">
        <f>IF(ISBLANK(Table2[[#This Row],[Remark]]),"",Table2[[#This Row],[Remark]])</f>
        <v/>
      </c>
      <c r="M147" s="84" t="str">
        <f>Table2[[#This Row],[Material Issued By]]</f>
        <v>Karan Pardeshi</v>
      </c>
      <c r="N147" s="84" t="str">
        <f>Table2[[#This Row],[Material Received By]]</f>
        <v>Asha Patil</v>
      </c>
      <c r="O147" s="134" t="e">
        <f>SUMIFS('Stock Statement'!K:K,'Stock Statement'!C:C,Table4[[#This Row],[Part no./ Cat No.]])</f>
        <v>#N/A</v>
      </c>
      <c r="P147" s="134" t="e">
        <f t="shared" si="3"/>
        <v>#N/A</v>
      </c>
      <c r="Q147" s="84">
        <f>SUMIFS('Stock Statement'!J:J,'Stock Statement'!C:C,Table4[[#This Row],[Part no./ Cat No.]])</f>
        <v>-2</v>
      </c>
    </row>
    <row r="148" spans="1:17">
      <c r="A148" s="84">
        <v>147</v>
      </c>
      <c r="B148" s="108" t="str">
        <f>Table2[[#This Row],[Description of Material]]</f>
        <v>MicroAmp fast 96 well reaction plate 0.1 ml</v>
      </c>
      <c r="C148" s="84">
        <f>IFERROR(VLOOKUP(D148,'Product Master'!B:G,6,),"-")</f>
        <v>0</v>
      </c>
      <c r="D148" s="84">
        <f>Table2[[#This Row],[Part no./ Cat No.]]</f>
        <v>4346907</v>
      </c>
      <c r="E148" s="84" t="str">
        <f>IF(ISBLANK(Table2[[#This Row],[Lot No]]),"-",Table2[[#This Row],[Lot No]])</f>
        <v>I0357Q221</v>
      </c>
      <c r="F148" s="133">
        <f>IF(ISBLANK(Table2[[#This Row],[Date of Issue]]),"",Table2[[#This Row],[Date of Issue]])</f>
        <v>43209</v>
      </c>
      <c r="G148" s="84" t="str">
        <f>Table2[[#This Row],[Unit]]</f>
        <v>Pack</v>
      </c>
      <c r="H148" s="84" t="str">
        <f>Table2[[#This Row],[Pack Size]]</f>
        <v>10 Plates</v>
      </c>
      <c r="I148" s="84">
        <f>Table2[[#This Row],[Quantity]]</f>
        <v>1</v>
      </c>
      <c r="J148" s="133" t="str">
        <f>Table2[[#This Row],[Expiry Date]]</f>
        <v>-</v>
      </c>
      <c r="K148" s="84" t="str">
        <f>Table2[[#This Row],[Department]]</f>
        <v>DIA</v>
      </c>
      <c r="L148" s="84" t="str">
        <f>IF(ISBLANK(Table2[[#This Row],[Remark]]),"",Table2[[#This Row],[Remark]])</f>
        <v/>
      </c>
      <c r="M148" s="84" t="str">
        <f>Table2[[#This Row],[Material Issued By]]</f>
        <v>Karan Pardeshi</v>
      </c>
      <c r="N148" s="84" t="str">
        <f>Table2[[#This Row],[Material Received By]]</f>
        <v>Subraline Sahoo</v>
      </c>
      <c r="O148" s="134">
        <f>SUMIFS('Stock Statement'!K:K,'Stock Statement'!C:C,Table4[[#This Row],[Part no./ Cat No.]])</f>
        <v>21681</v>
      </c>
      <c r="P148" s="134">
        <f t="shared" si="3"/>
        <v>21681</v>
      </c>
      <c r="Q148" s="84">
        <f>SUMIFS('Stock Statement'!J:J,'Stock Statement'!C:C,Table4[[#This Row],[Part no./ Cat No.]])</f>
        <v>9</v>
      </c>
    </row>
    <row r="149" spans="1:17">
      <c r="A149" s="84">
        <v>148</v>
      </c>
      <c r="B149" s="108" t="str">
        <f>Table2[[#This Row],[Description of Material]]</f>
        <v>EK1 salsa MLPA reagent kit (SR.MRCH-89584)</v>
      </c>
      <c r="C149" s="84">
        <f>IFERROR(VLOOKUP(D149,'Product Master'!B:G,6,),"-")</f>
        <v>0</v>
      </c>
      <c r="D149" s="84" t="str">
        <f>Table2[[#This Row],[Part no./ Cat No.]]</f>
        <v>EK1-FAM</v>
      </c>
      <c r="E149" s="84" t="str">
        <f>IF(ISBLANK(Table2[[#This Row],[Lot No]]),"-",Table2[[#This Row],[Lot No]])</f>
        <v>-</v>
      </c>
      <c r="F149" s="133">
        <f>IF(ISBLANK(Table2[[#This Row],[Date of Issue]]),"",Table2[[#This Row],[Date of Issue]])</f>
        <v>43209</v>
      </c>
      <c r="G149" s="84" t="str">
        <f>Table2[[#This Row],[Unit]]</f>
        <v>-</v>
      </c>
      <c r="H149" s="84">
        <f>Table2[[#This Row],[Pack Size]]</f>
        <v>0</v>
      </c>
      <c r="I149" s="84">
        <f>Table2[[#This Row],[Quantity]]</f>
        <v>1</v>
      </c>
      <c r="J149" s="133" t="str">
        <f>Table2[[#This Row],[Expiry Date]]</f>
        <v>NA</v>
      </c>
      <c r="K149" s="84" t="str">
        <f>Table2[[#This Row],[Department]]</f>
        <v>DIA</v>
      </c>
      <c r="L149" s="84" t="str">
        <f>IF(ISBLANK(Table2[[#This Row],[Remark]]),"",Table2[[#This Row],[Remark]])</f>
        <v/>
      </c>
      <c r="M149" s="84" t="str">
        <f>Table2[[#This Row],[Material Issued By]]</f>
        <v>Karan Pardeshi</v>
      </c>
      <c r="N149" s="84" t="str">
        <f>Table2[[#This Row],[Material Received By]]</f>
        <v>Rishikesh Bangale</v>
      </c>
      <c r="O149" s="134" t="e">
        <f>SUMIFS('Stock Statement'!K:K,'Stock Statement'!C:C,Table4[[#This Row],[Part no./ Cat No.]])</f>
        <v>#N/A</v>
      </c>
      <c r="P149" s="134" t="e">
        <f t="shared" si="3"/>
        <v>#N/A</v>
      </c>
      <c r="Q149" s="84">
        <f>SUMIFS('Stock Statement'!J:J,'Stock Statement'!C:C,Table4[[#This Row],[Part no./ Cat No.]])</f>
        <v>-1</v>
      </c>
    </row>
    <row r="150" spans="1:17">
      <c r="A150" s="84">
        <v>149</v>
      </c>
      <c r="B150" s="108" t="str">
        <f>Table2[[#This Row],[Description of Material]]</f>
        <v>Salsa MLPA P002 BRCA1 Probemix</v>
      </c>
      <c r="C150" s="84">
        <f>IFERROR(VLOOKUP(D150,'Product Master'!B:G,6,),"-")</f>
        <v>0</v>
      </c>
      <c r="D150" s="84" t="str">
        <f>Table2[[#This Row],[Part no./ Cat No.]]</f>
        <v>P002-025R BRCA1</v>
      </c>
      <c r="E150" s="84" t="str">
        <f>IF(ISBLANK(Table2[[#This Row],[Lot No]]),"-",Table2[[#This Row],[Lot No]])</f>
        <v>D1-0616</v>
      </c>
      <c r="F150" s="133">
        <f>IF(ISBLANK(Table2[[#This Row],[Date of Issue]]),"",Table2[[#This Row],[Date of Issue]])</f>
        <v>43209</v>
      </c>
      <c r="G150" s="84" t="str">
        <f>Table2[[#This Row],[Unit]]</f>
        <v>-</v>
      </c>
      <c r="H150" s="84">
        <f>Table2[[#This Row],[Pack Size]]</f>
        <v>0</v>
      </c>
      <c r="I150" s="84">
        <f>Table2[[#This Row],[Quantity]]</f>
        <v>1</v>
      </c>
      <c r="J150" s="133" t="str">
        <f>Table2[[#This Row],[Expiry Date]]</f>
        <v>-</v>
      </c>
      <c r="K150" s="84" t="str">
        <f>Table2[[#This Row],[Department]]</f>
        <v>DIA</v>
      </c>
      <c r="L150" s="84" t="str">
        <f>IF(ISBLANK(Table2[[#This Row],[Remark]]),"",Table2[[#This Row],[Remark]])</f>
        <v/>
      </c>
      <c r="M150" s="84" t="str">
        <f>Table2[[#This Row],[Material Issued By]]</f>
        <v>Karan Pardeshi</v>
      </c>
      <c r="N150" s="84" t="str">
        <f>Table2[[#This Row],[Material Received By]]</f>
        <v>Rishikesh Bangale</v>
      </c>
      <c r="O150" s="134" t="e">
        <f>SUMIFS('Stock Statement'!K:K,'Stock Statement'!C:C,Table4[[#This Row],[Part no./ Cat No.]])</f>
        <v>#N/A</v>
      </c>
      <c r="P150" s="134" t="e">
        <f t="shared" si="3"/>
        <v>#N/A</v>
      </c>
      <c r="Q150" s="84">
        <f>SUMIFS('Stock Statement'!J:J,'Stock Statement'!C:C,Table4[[#This Row],[Part no./ Cat No.]])</f>
        <v>0</v>
      </c>
    </row>
    <row r="151" spans="1:17">
      <c r="A151" s="84">
        <v>150</v>
      </c>
      <c r="B151" s="108" t="str">
        <f>Table2[[#This Row],[Description of Material]]</f>
        <v>Salsa MLPA P090 BRCA2 Probemix</v>
      </c>
      <c r="C151" s="84">
        <f>IFERROR(VLOOKUP(D151,'Product Master'!B:G,6,),"-")</f>
        <v>0</v>
      </c>
      <c r="D151" s="84" t="str">
        <f>Table2[[#This Row],[Part no./ Cat No.]]</f>
        <v>P090-025R BRCA2</v>
      </c>
      <c r="E151" s="84" t="str">
        <f>IF(ISBLANK(Table2[[#This Row],[Lot No]]),"-",Table2[[#This Row],[Lot No]])</f>
        <v>B1-1115</v>
      </c>
      <c r="F151" s="133">
        <f>IF(ISBLANK(Table2[[#This Row],[Date of Issue]]),"",Table2[[#This Row],[Date of Issue]])</f>
        <v>43209</v>
      </c>
      <c r="G151" s="84" t="str">
        <f>Table2[[#This Row],[Unit]]</f>
        <v>-</v>
      </c>
      <c r="H151" s="84">
        <f>Table2[[#This Row],[Pack Size]]</f>
        <v>0</v>
      </c>
      <c r="I151" s="84">
        <f>Table2[[#This Row],[Quantity]]</f>
        <v>1</v>
      </c>
      <c r="J151" s="133" t="str">
        <f>Table2[[#This Row],[Expiry Date]]</f>
        <v>-</v>
      </c>
      <c r="K151" s="84" t="str">
        <f>Table2[[#This Row],[Department]]</f>
        <v>DIA</v>
      </c>
      <c r="L151" s="84" t="str">
        <f>IF(ISBLANK(Table2[[#This Row],[Remark]]),"",Table2[[#This Row],[Remark]])</f>
        <v/>
      </c>
      <c r="M151" s="84" t="str">
        <f>Table2[[#This Row],[Material Issued By]]</f>
        <v>Karan Pardeshi</v>
      </c>
      <c r="N151" s="84" t="str">
        <f>Table2[[#This Row],[Material Received By]]</f>
        <v>Rishikesh Bangale</v>
      </c>
      <c r="O151" s="134" t="e">
        <f>SUMIFS('Stock Statement'!K:K,'Stock Statement'!C:C,Table4[[#This Row],[Part no./ Cat No.]])</f>
        <v>#N/A</v>
      </c>
      <c r="P151" s="134" t="e">
        <f t="shared" si="3"/>
        <v>#N/A</v>
      </c>
      <c r="Q151" s="84">
        <f>SUMIFS('Stock Statement'!J:J,'Stock Statement'!C:C,Table4[[#This Row],[Part no./ Cat No.]])</f>
        <v>0</v>
      </c>
    </row>
    <row r="152" spans="1:17">
      <c r="A152" s="84">
        <v>151</v>
      </c>
      <c r="B152" s="108" t="str">
        <f>Table2[[#This Row],[Description of Material]]</f>
        <v xml:space="preserve">Ion PI HI-Q OT2 200 kit (8 rxn) </v>
      </c>
      <c r="C152" s="84">
        <f>IFERROR(VLOOKUP(D152,'Product Master'!B:G,6,),"-")</f>
        <v>0</v>
      </c>
      <c r="D152" s="84" t="str">
        <f>Table2[[#This Row],[Part no./ Cat No.]]</f>
        <v>A26434</v>
      </c>
      <c r="E152" s="84" t="str">
        <f>IF(ISBLANK(Table2[[#This Row],[Lot No]]),"-",Table2[[#This Row],[Lot No]])</f>
        <v>-</v>
      </c>
      <c r="F152" s="133">
        <f>IF(ISBLANK(Table2[[#This Row],[Date of Issue]]),"",Table2[[#This Row],[Date of Issue]])</f>
        <v>43209</v>
      </c>
      <c r="G152" s="84" t="str">
        <f>Table2[[#This Row],[Unit]]</f>
        <v>Kit</v>
      </c>
      <c r="H152" s="84" t="str">
        <f>Table2[[#This Row],[Pack Size]]</f>
        <v>8 Rxns</v>
      </c>
      <c r="I152" s="84">
        <f>Table2[[#This Row],[Quantity]]</f>
        <v>1</v>
      </c>
      <c r="J152" s="133" t="str">
        <f>Table2[[#This Row],[Expiry Date]]</f>
        <v>NA</v>
      </c>
      <c r="K152" s="84" t="str">
        <f>Table2[[#This Row],[Department]]</f>
        <v xml:space="preserve">DIA </v>
      </c>
      <c r="L152" s="84" t="str">
        <f>IF(ISBLANK(Table2[[#This Row],[Remark]]),"",Table2[[#This Row],[Remark]])</f>
        <v/>
      </c>
      <c r="M152" s="84" t="str">
        <f>Table2[[#This Row],[Material Issued By]]</f>
        <v>Karan Pardeshi</v>
      </c>
      <c r="N152" s="84" t="str">
        <f>Table2[[#This Row],[Material Received By]]</f>
        <v>Utkarsha Tambat</v>
      </c>
      <c r="O152" s="134">
        <f>SUMIFS('Stock Statement'!K:K,'Stock Statement'!C:C,Table4[[#This Row],[Part no./ Cat No.]])</f>
        <v>82377.600000000006</v>
      </c>
      <c r="P152" s="134">
        <f t="shared" si="3"/>
        <v>82377.600000000006</v>
      </c>
      <c r="Q152" s="84">
        <f>SUMIFS('Stock Statement'!J:J,'Stock Statement'!C:C,Table4[[#This Row],[Part no./ Cat No.]])</f>
        <v>10</v>
      </c>
    </row>
    <row r="153" spans="1:17">
      <c r="A153" s="84">
        <v>152</v>
      </c>
      <c r="B153" s="108" t="str">
        <f>Table2[[#This Row],[Description of Material]]</f>
        <v>i) Ion PI one touch 2 supplies</v>
      </c>
      <c r="C153" s="84">
        <f>IFERROR(VLOOKUP(D153,'Product Master'!B:G,6,),"-")</f>
        <v>0</v>
      </c>
      <c r="D153" s="84" t="str">
        <f>Table2[[#This Row],[Part no./ Cat No.]]</f>
        <v>A26367</v>
      </c>
      <c r="E153" s="84">
        <f>IF(ISBLANK(Table2[[#This Row],[Lot No]]),"-",Table2[[#This Row],[Lot No]])</f>
        <v>191177</v>
      </c>
      <c r="F153" s="133">
        <f>IF(ISBLANK(Table2[[#This Row],[Date of Issue]]),"",Table2[[#This Row],[Date of Issue]])</f>
        <v>43209</v>
      </c>
      <c r="G153" s="84" t="str">
        <f>Table2[[#This Row],[Unit]]</f>
        <v>Kit</v>
      </c>
      <c r="H153" s="84" t="str">
        <f>Table2[[#This Row],[Pack Size]]</f>
        <v>8 Rxns</v>
      </c>
      <c r="I153" s="84">
        <f>Table2[[#This Row],[Quantity]]</f>
        <v>1</v>
      </c>
      <c r="J153" s="133" t="str">
        <f>Table2[[#This Row],[Expiry Date]]</f>
        <v>-</v>
      </c>
      <c r="K153" s="84" t="str">
        <f>Table2[[#This Row],[Department]]</f>
        <v xml:space="preserve">DIA </v>
      </c>
      <c r="L153" s="84" t="str">
        <f>IF(ISBLANK(Table2[[#This Row],[Remark]]),"",Table2[[#This Row],[Remark]])</f>
        <v/>
      </c>
      <c r="M153" s="84" t="str">
        <f>Table2[[#This Row],[Material Issued By]]</f>
        <v>Karan Pardeshi</v>
      </c>
      <c r="N153" s="84" t="str">
        <f>Table2[[#This Row],[Material Received By]]</f>
        <v>Utkarsha Tambat</v>
      </c>
      <c r="O153" s="134">
        <f>SUMIFS('Stock Statement'!K:K,'Stock Statement'!C:C,Table4[[#This Row],[Part no./ Cat No.]])</f>
        <v>0</v>
      </c>
      <c r="P153" s="134">
        <f t="shared" si="3"/>
        <v>0</v>
      </c>
      <c r="Q153" s="84">
        <f>SUMIFS('Stock Statement'!J:J,'Stock Statement'!C:C,Table4[[#This Row],[Part no./ Cat No.]])</f>
        <v>10</v>
      </c>
    </row>
    <row r="154" spans="1:17">
      <c r="A154" s="84">
        <v>153</v>
      </c>
      <c r="B154" s="108" t="str">
        <f>Table2[[#This Row],[Description of Material]]</f>
        <v>ii) Ion PI Hi-Q OT2 Solution 200</v>
      </c>
      <c r="C154" s="84">
        <f>IFERROR(VLOOKUP(D154,'Product Master'!B:G,6,),"-")</f>
        <v>0</v>
      </c>
      <c r="D154" s="84" t="str">
        <f>Table2[[#This Row],[Part no./ Cat No.]]</f>
        <v>A26429</v>
      </c>
      <c r="E154" s="84">
        <f>IF(ISBLANK(Table2[[#This Row],[Lot No]]),"-",Table2[[#This Row],[Lot No]])</f>
        <v>1874681</v>
      </c>
      <c r="F154" s="133">
        <f>IF(ISBLANK(Table2[[#This Row],[Date of Issue]]),"",Table2[[#This Row],[Date of Issue]])</f>
        <v>43209</v>
      </c>
      <c r="G154" s="84" t="str">
        <f>Table2[[#This Row],[Unit]]</f>
        <v>Kit</v>
      </c>
      <c r="H154" s="84" t="str">
        <f>Table2[[#This Row],[Pack Size]]</f>
        <v>8 Rxns</v>
      </c>
      <c r="I154" s="84">
        <f>Table2[[#This Row],[Quantity]]</f>
        <v>1</v>
      </c>
      <c r="J154" s="133" t="str">
        <f>Table2[[#This Row],[Expiry Date]]</f>
        <v>-</v>
      </c>
      <c r="K154" s="84" t="str">
        <f>Table2[[#This Row],[Department]]</f>
        <v xml:space="preserve">DIA </v>
      </c>
      <c r="L154" s="84" t="str">
        <f>IF(ISBLANK(Table2[[#This Row],[Remark]]),"",Table2[[#This Row],[Remark]])</f>
        <v/>
      </c>
      <c r="M154" s="84" t="str">
        <f>Table2[[#This Row],[Material Issued By]]</f>
        <v>Karan Pardeshi</v>
      </c>
      <c r="N154" s="84" t="str">
        <f>Table2[[#This Row],[Material Received By]]</f>
        <v>Utkarsha Tambat</v>
      </c>
      <c r="O154" s="134">
        <f>SUMIFS('Stock Statement'!K:K,'Stock Statement'!C:C,Table4[[#This Row],[Part no./ Cat No.]])</f>
        <v>0</v>
      </c>
      <c r="P154" s="134">
        <f t="shared" si="3"/>
        <v>0</v>
      </c>
      <c r="Q154" s="84">
        <f>SUMIFS('Stock Statement'!J:J,'Stock Statement'!C:C,Table4[[#This Row],[Part no./ Cat No.]])</f>
        <v>10</v>
      </c>
    </row>
    <row r="155" spans="1:17">
      <c r="A155" s="84">
        <v>154</v>
      </c>
      <c r="B155" s="108" t="str">
        <f>Table2[[#This Row],[Description of Material]]</f>
        <v>iii) Ion PI Hi-Q OT2 Reagent 200</v>
      </c>
      <c r="C155" s="84">
        <f>IFERROR(VLOOKUP(D155,'Product Master'!B:G,6,),"-")</f>
        <v>0</v>
      </c>
      <c r="D155" s="84" t="str">
        <f>Table2[[#This Row],[Part no./ Cat No.]]</f>
        <v>A26428</v>
      </c>
      <c r="E155" s="84" t="str">
        <f>IF(ISBLANK(Table2[[#This Row],[Lot No]]),"-",Table2[[#This Row],[Lot No]])</f>
        <v xml:space="preserve"> /1874680</v>
      </c>
      <c r="F155" s="133">
        <f>IF(ISBLANK(Table2[[#This Row],[Date of Issue]]),"",Table2[[#This Row],[Date of Issue]])</f>
        <v>43209</v>
      </c>
      <c r="G155" s="84" t="str">
        <f>Table2[[#This Row],[Unit]]</f>
        <v>Kit</v>
      </c>
      <c r="H155" s="84" t="str">
        <f>Table2[[#This Row],[Pack Size]]</f>
        <v>8 Rxns</v>
      </c>
      <c r="I155" s="84">
        <f>Table2[[#This Row],[Quantity]]</f>
        <v>1</v>
      </c>
      <c r="J155" s="133" t="str">
        <f>Table2[[#This Row],[Expiry Date]]</f>
        <v>-</v>
      </c>
      <c r="K155" s="84" t="str">
        <f>Table2[[#This Row],[Department]]</f>
        <v xml:space="preserve">DIA </v>
      </c>
      <c r="L155" s="84" t="str">
        <f>IF(ISBLANK(Table2[[#This Row],[Remark]]),"",Table2[[#This Row],[Remark]])</f>
        <v/>
      </c>
      <c r="M155" s="84" t="str">
        <f>Table2[[#This Row],[Material Issued By]]</f>
        <v>Karan Pardeshi</v>
      </c>
      <c r="N155" s="84" t="str">
        <f>Table2[[#This Row],[Material Received By]]</f>
        <v>Utkarsha Tambat</v>
      </c>
      <c r="O155" s="134">
        <f>SUMIFS('Stock Statement'!K:K,'Stock Statement'!C:C,Table4[[#This Row],[Part no./ Cat No.]])</f>
        <v>0</v>
      </c>
      <c r="P155" s="134">
        <f t="shared" si="3"/>
        <v>0</v>
      </c>
      <c r="Q155" s="84">
        <f>SUMIFS('Stock Statement'!J:J,'Stock Statement'!C:C,Table4[[#This Row],[Part no./ Cat No.]])</f>
        <v>10</v>
      </c>
    </row>
    <row r="156" spans="1:17">
      <c r="A156" s="84">
        <v>155</v>
      </c>
      <c r="B156" s="108" t="str">
        <f>Table2[[#This Row],[Description of Material]]</f>
        <v>Ion PI Hi Q Sequencing 200 kit (2 sequencings runs per initialization)</v>
      </c>
      <c r="C156" s="84">
        <f>IFERROR(VLOOKUP(D156,'Product Master'!B:G,6,),"-")</f>
        <v>0</v>
      </c>
      <c r="D156" s="84" t="str">
        <f>Table2[[#This Row],[Part no./ Cat No.]]</f>
        <v>A26433</v>
      </c>
      <c r="E156" s="84" t="str">
        <f>IF(ISBLANK(Table2[[#This Row],[Lot No]]),"-",Table2[[#This Row],[Lot No]])</f>
        <v>-</v>
      </c>
      <c r="F156" s="133">
        <f>IF(ISBLANK(Table2[[#This Row],[Date of Issue]]),"",Table2[[#This Row],[Date of Issue]])</f>
        <v>43209</v>
      </c>
      <c r="G156" s="84" t="str">
        <f>Table2[[#This Row],[Unit]]</f>
        <v>Kit</v>
      </c>
      <c r="H156" s="84">
        <f>Table2[[#This Row],[Pack Size]]</f>
        <v>1</v>
      </c>
      <c r="I156" s="84">
        <f>Table2[[#This Row],[Quantity]]</f>
        <v>1</v>
      </c>
      <c r="J156" s="133" t="str">
        <f>Table2[[#This Row],[Expiry Date]]</f>
        <v>NA</v>
      </c>
      <c r="K156" s="84" t="str">
        <f>Table2[[#This Row],[Department]]</f>
        <v xml:space="preserve">DIA </v>
      </c>
      <c r="L156" s="84" t="str">
        <f>IF(ISBLANK(Table2[[#This Row],[Remark]]),"",Table2[[#This Row],[Remark]])</f>
        <v/>
      </c>
      <c r="M156" s="84" t="str">
        <f>Table2[[#This Row],[Material Issued By]]</f>
        <v>Karan Pardeshi</v>
      </c>
      <c r="N156" s="84" t="str">
        <f>Table2[[#This Row],[Material Received By]]</f>
        <v>Utkarsha Tambat</v>
      </c>
      <c r="O156" s="134">
        <f>SUMIFS('Stock Statement'!K:K,'Stock Statement'!C:C,Table4[[#This Row],[Part no./ Cat No.]])</f>
        <v>108306</v>
      </c>
      <c r="P156" s="134">
        <f t="shared" si="3"/>
        <v>108306</v>
      </c>
      <c r="Q156" s="84">
        <f>SUMIFS('Stock Statement'!J:J,'Stock Statement'!C:C,Table4[[#This Row],[Part no./ Cat No.]])</f>
        <v>16</v>
      </c>
    </row>
    <row r="157" spans="1:17">
      <c r="A157" s="84">
        <v>156</v>
      </c>
      <c r="B157" s="108" t="str">
        <f>Table2[[#This Row],[Description of Material]]</f>
        <v>i) Ion Proton Sequencing supplies kit (RT)</v>
      </c>
      <c r="C157" s="84">
        <f>IFERROR(VLOOKUP(D157,'Product Master'!B:G,6,),"-")</f>
        <v>0</v>
      </c>
      <c r="D157" s="84">
        <f>Table2[[#This Row],[Part no./ Cat No.]]</f>
        <v>4488651</v>
      </c>
      <c r="E157" s="84" t="str">
        <f>IF(ISBLANK(Table2[[#This Row],[Lot No]]),"-",Table2[[#This Row],[Lot No]])</f>
        <v>MJKX920</v>
      </c>
      <c r="F157" s="133">
        <f>IF(ISBLANK(Table2[[#This Row],[Date of Issue]]),"",Table2[[#This Row],[Date of Issue]])</f>
        <v>43209</v>
      </c>
      <c r="G157" s="84" t="str">
        <f>Table2[[#This Row],[Unit]]</f>
        <v>Kit</v>
      </c>
      <c r="H157" s="84" t="str">
        <f>Table2[[#This Row],[Pack Size]]</f>
        <v>4 initialization</v>
      </c>
      <c r="I157" s="84">
        <f>Table2[[#This Row],[Quantity]]</f>
        <v>1</v>
      </c>
      <c r="J157" s="133">
        <f>Table2[[#This Row],[Expiry Date]]</f>
        <v>43769</v>
      </c>
      <c r="K157" s="84" t="str">
        <f>Table2[[#This Row],[Department]]</f>
        <v xml:space="preserve">DIA </v>
      </c>
      <c r="L157" s="84" t="str">
        <f>IF(ISBLANK(Table2[[#This Row],[Remark]]),"",Table2[[#This Row],[Remark]])</f>
        <v/>
      </c>
      <c r="M157" s="84" t="str">
        <f>Table2[[#This Row],[Material Issued By]]</f>
        <v>Karan Pardeshi</v>
      </c>
      <c r="N157" s="84" t="str">
        <f>Table2[[#This Row],[Material Received By]]</f>
        <v>Utkarsha Tambat</v>
      </c>
      <c r="O157" s="134">
        <f>SUMIFS('Stock Statement'!K:K,'Stock Statement'!C:C,Table4[[#This Row],[Part no./ Cat No.]])</f>
        <v>0</v>
      </c>
      <c r="P157" s="134">
        <f t="shared" si="3"/>
        <v>0</v>
      </c>
      <c r="Q157" s="84">
        <f>SUMIFS('Stock Statement'!J:J,'Stock Statement'!C:C,Table4[[#This Row],[Part no./ Cat No.]])</f>
        <v>16</v>
      </c>
    </row>
    <row r="158" spans="1:17">
      <c r="A158" s="84">
        <v>157</v>
      </c>
      <c r="B158" s="108" t="str">
        <f>Table2[[#This Row],[Description of Material]]</f>
        <v>ii) Ion PI Hi-Q sequencing 200 solutions</v>
      </c>
      <c r="C158" s="84">
        <f>IFERROR(VLOOKUP(D158,'Product Master'!B:G,6,),"-")</f>
        <v>0</v>
      </c>
      <c r="D158" s="84" t="str">
        <f>Table2[[#This Row],[Part no./ Cat No.]]</f>
        <v>A26430</v>
      </c>
      <c r="E158" s="84">
        <f>IF(ISBLANK(Table2[[#This Row],[Lot No]]),"-",Table2[[#This Row],[Lot No]])</f>
        <v>1874682</v>
      </c>
      <c r="F158" s="133">
        <f>IF(ISBLANK(Table2[[#This Row],[Date of Issue]]),"",Table2[[#This Row],[Date of Issue]])</f>
        <v>43209</v>
      </c>
      <c r="G158" s="84" t="str">
        <f>Table2[[#This Row],[Unit]]</f>
        <v>Kit</v>
      </c>
      <c r="H158" s="84">
        <f>Table2[[#This Row],[Pack Size]]</f>
        <v>1</v>
      </c>
      <c r="I158" s="84">
        <f>Table2[[#This Row],[Quantity]]</f>
        <v>1</v>
      </c>
      <c r="J158" s="133">
        <f>Table2[[#This Row],[Expiry Date]]</f>
        <v>43281</v>
      </c>
      <c r="K158" s="84" t="str">
        <f>Table2[[#This Row],[Department]]</f>
        <v xml:space="preserve">DIA </v>
      </c>
      <c r="L158" s="84" t="str">
        <f>IF(ISBLANK(Table2[[#This Row],[Remark]]),"",Table2[[#This Row],[Remark]])</f>
        <v/>
      </c>
      <c r="M158" s="84" t="str">
        <f>Table2[[#This Row],[Material Issued By]]</f>
        <v>Karan Pardeshi</v>
      </c>
      <c r="N158" s="84" t="str">
        <f>Table2[[#This Row],[Material Received By]]</f>
        <v>Utkarsha Tambat</v>
      </c>
      <c r="O158" s="134">
        <f>SUMIFS('Stock Statement'!K:K,'Stock Statement'!C:C,Table4[[#This Row],[Part no./ Cat No.]])</f>
        <v>0</v>
      </c>
      <c r="P158" s="134">
        <f t="shared" si="3"/>
        <v>0</v>
      </c>
      <c r="Q158" s="84">
        <f>SUMIFS('Stock Statement'!J:J,'Stock Statement'!C:C,Table4[[#This Row],[Part no./ Cat No.]])</f>
        <v>16</v>
      </c>
    </row>
    <row r="159" spans="1:17">
      <c r="A159" s="84">
        <v>158</v>
      </c>
      <c r="B159" s="108" t="str">
        <f>Table2[[#This Row],[Description of Material]]</f>
        <v>iii) Ion PI Hi Q sequencing 200 reagent</v>
      </c>
      <c r="C159" s="84">
        <f>IFERROR(VLOOKUP(D159,'Product Master'!B:G,6,),"-")</f>
        <v>0</v>
      </c>
      <c r="D159" s="84" t="str">
        <f>Table2[[#This Row],[Part no./ Cat No.]]</f>
        <v>A26431</v>
      </c>
      <c r="E159" s="84">
        <f>IF(ISBLANK(Table2[[#This Row],[Lot No]]),"-",Table2[[#This Row],[Lot No]])</f>
        <v>1898260</v>
      </c>
      <c r="F159" s="133">
        <f>IF(ISBLANK(Table2[[#This Row],[Date of Issue]]),"",Table2[[#This Row],[Date of Issue]])</f>
        <v>43209</v>
      </c>
      <c r="G159" s="84" t="str">
        <f>Table2[[#This Row],[Unit]]</f>
        <v>Kit</v>
      </c>
      <c r="H159" s="84">
        <f>Table2[[#This Row],[Pack Size]]</f>
        <v>1</v>
      </c>
      <c r="I159" s="84">
        <f>Table2[[#This Row],[Quantity]]</f>
        <v>1</v>
      </c>
      <c r="J159" s="133">
        <f>Table2[[#This Row],[Expiry Date]]</f>
        <v>43312</v>
      </c>
      <c r="K159" s="84" t="str">
        <f>Table2[[#This Row],[Department]]</f>
        <v xml:space="preserve">DIA </v>
      </c>
      <c r="L159" s="84" t="str">
        <f>IF(ISBLANK(Table2[[#This Row],[Remark]]),"",Table2[[#This Row],[Remark]])</f>
        <v/>
      </c>
      <c r="M159" s="84" t="str">
        <f>Table2[[#This Row],[Material Issued By]]</f>
        <v>Karan Pardeshi</v>
      </c>
      <c r="N159" s="84" t="str">
        <f>Table2[[#This Row],[Material Received By]]</f>
        <v>Utkarsha Tambat</v>
      </c>
      <c r="O159" s="134">
        <f>SUMIFS('Stock Statement'!K:K,'Stock Statement'!C:C,Table4[[#This Row],[Part no./ Cat No.]])</f>
        <v>0</v>
      </c>
      <c r="P159" s="134">
        <f t="shared" si="3"/>
        <v>0</v>
      </c>
      <c r="Q159" s="84">
        <f>SUMIFS('Stock Statement'!J:J,'Stock Statement'!C:C,Table4[[#This Row],[Part no./ Cat No.]])</f>
        <v>16</v>
      </c>
    </row>
    <row r="160" spans="1:17">
      <c r="A160" s="84">
        <v>159</v>
      </c>
      <c r="B160" s="108" t="str">
        <f>Table2[[#This Row],[Description of Material]]</f>
        <v>iv) Ion PI Sequencing nucleotides</v>
      </c>
      <c r="C160" s="84">
        <f>IFERROR(VLOOKUP(D160,'Product Master'!B:G,6,),"-")</f>
        <v>0</v>
      </c>
      <c r="D160" s="84" t="str">
        <f>Table2[[#This Row],[Part no./ Cat No.]]</f>
        <v>A26432</v>
      </c>
      <c r="E160" s="84" t="str">
        <f>IF(ISBLANK(Table2[[#This Row],[Lot No]]),"-",Table2[[#This Row],[Lot No]])</f>
        <v>/00579510</v>
      </c>
      <c r="F160" s="133">
        <f>IF(ISBLANK(Table2[[#This Row],[Date of Issue]]),"",Table2[[#This Row],[Date of Issue]])</f>
        <v>43209</v>
      </c>
      <c r="G160" s="84" t="str">
        <f>Table2[[#This Row],[Unit]]</f>
        <v>Kit</v>
      </c>
      <c r="H160" s="84">
        <f>Table2[[#This Row],[Pack Size]]</f>
        <v>1</v>
      </c>
      <c r="I160" s="84">
        <f>Table2[[#This Row],[Quantity]]</f>
        <v>1</v>
      </c>
      <c r="J160" s="133">
        <f>Table2[[#This Row],[Expiry Date]]</f>
        <v>43404</v>
      </c>
      <c r="K160" s="84" t="str">
        <f>Table2[[#This Row],[Department]]</f>
        <v xml:space="preserve">DIA </v>
      </c>
      <c r="L160" s="84" t="str">
        <f>IF(ISBLANK(Table2[[#This Row],[Remark]]),"",Table2[[#This Row],[Remark]])</f>
        <v/>
      </c>
      <c r="M160" s="84" t="str">
        <f>Table2[[#This Row],[Material Issued By]]</f>
        <v>Karan Pardeshi</v>
      </c>
      <c r="N160" s="84" t="str">
        <f>Table2[[#This Row],[Material Received By]]</f>
        <v>Utkarsha Tambat</v>
      </c>
      <c r="O160" s="134">
        <f>SUMIFS('Stock Statement'!K:K,'Stock Statement'!C:C,Table4[[#This Row],[Part no./ Cat No.]])</f>
        <v>0</v>
      </c>
      <c r="P160" s="134">
        <f t="shared" si="3"/>
        <v>0</v>
      </c>
      <c r="Q160" s="84">
        <f>SUMIFS('Stock Statement'!J:J,'Stock Statement'!C:C,Table4[[#This Row],[Part no./ Cat No.]])</f>
        <v>16</v>
      </c>
    </row>
    <row r="161" spans="1:17">
      <c r="A161" s="84">
        <v>160</v>
      </c>
      <c r="B161" s="108" t="str">
        <f>Table2[[#This Row],[Description of Material]]</f>
        <v>Ion PI Chip kit V3</v>
      </c>
      <c r="C161" s="84">
        <f>IFERROR(VLOOKUP(D161,'Product Master'!B:G,6,),"-")</f>
        <v>0</v>
      </c>
      <c r="D161" s="84" t="str">
        <f>Table2[[#This Row],[Part no./ Cat No.]]</f>
        <v>A26771</v>
      </c>
      <c r="E161" s="84" t="str">
        <f>IF(ISBLANK(Table2[[#This Row],[Lot No]]),"-",Table2[[#This Row],[Lot No]])</f>
        <v>QPW133W11 &amp; QPP315C</v>
      </c>
      <c r="F161" s="133">
        <f>IF(ISBLANK(Table2[[#This Row],[Date of Issue]]),"",Table2[[#This Row],[Date of Issue]])</f>
        <v>43209</v>
      </c>
      <c r="G161" s="84" t="str">
        <f>Table2[[#This Row],[Unit]]</f>
        <v>Pack</v>
      </c>
      <c r="H161" s="84" t="str">
        <f>Table2[[#This Row],[Pack Size]]</f>
        <v>8 Chips</v>
      </c>
      <c r="I161" s="84">
        <f>Table2[[#This Row],[Quantity]]</f>
        <v>1</v>
      </c>
      <c r="J161" s="133" t="str">
        <f>Table2[[#This Row],[Expiry Date]]</f>
        <v>-</v>
      </c>
      <c r="K161" s="84" t="str">
        <f>Table2[[#This Row],[Department]]</f>
        <v xml:space="preserve">DIA </v>
      </c>
      <c r="L161" s="84" t="str">
        <f>IF(ISBLANK(Table2[[#This Row],[Remark]]),"",Table2[[#This Row],[Remark]])</f>
        <v/>
      </c>
      <c r="M161" s="84" t="str">
        <f>Table2[[#This Row],[Material Issued By]]</f>
        <v>Karan Pardeshi</v>
      </c>
      <c r="N161" s="84" t="str">
        <f>Table2[[#This Row],[Material Received By]]</f>
        <v>Utkarsha Tambat</v>
      </c>
      <c r="O161" s="134">
        <f>SUMIFS('Stock Statement'!K:K,'Stock Statement'!C:C,Table4[[#This Row],[Part no./ Cat No.]])</f>
        <v>225150.36</v>
      </c>
      <c r="P161" s="134">
        <f t="shared" si="3"/>
        <v>225150.36</v>
      </c>
      <c r="Q161" s="84">
        <f>SUMIFS('Stock Statement'!J:J,'Stock Statement'!C:C,Table4[[#This Row],[Part no./ Cat No.]])</f>
        <v>9</v>
      </c>
    </row>
    <row r="162" spans="1:17">
      <c r="A162" s="84">
        <v>161</v>
      </c>
      <c r="B162" s="108" t="str">
        <f>Table2[[#This Row],[Description of Material]]</f>
        <v>Nitrile Gloves Medium</v>
      </c>
      <c r="C162" s="84">
        <f>IFERROR(VLOOKUP(D162,'Product Master'!B:G,6,),"-")</f>
        <v>0</v>
      </c>
      <c r="D162" s="84" t="str">
        <f>Table2[[#This Row],[Part no./ Cat No.]]</f>
        <v>Nitrile Gloves Medium</v>
      </c>
      <c r="E162" s="84" t="str">
        <f>IF(ISBLANK(Table2[[#This Row],[Lot No]]),"-",Table2[[#This Row],[Lot No]])</f>
        <v>-</v>
      </c>
      <c r="F162" s="133">
        <f>IF(ISBLANK(Table2[[#This Row],[Date of Issue]]),"",Table2[[#This Row],[Date of Issue]])</f>
        <v>43209</v>
      </c>
      <c r="G162" s="84" t="str">
        <f>Table2[[#This Row],[Unit]]</f>
        <v>-</v>
      </c>
      <c r="H162" s="84" t="str">
        <f>Table2[[#This Row],[Pack Size]]</f>
        <v>-</v>
      </c>
      <c r="I162" s="84">
        <f>Table2[[#This Row],[Quantity]]</f>
        <v>15</v>
      </c>
      <c r="J162" s="133" t="str">
        <f>Table2[[#This Row],[Expiry Date]]</f>
        <v>NA</v>
      </c>
      <c r="K162" s="84" t="str">
        <f>Table2[[#This Row],[Department]]</f>
        <v>DIA</v>
      </c>
      <c r="L162" s="84" t="str">
        <f>IF(ISBLANK(Table2[[#This Row],[Remark]]),"",Table2[[#This Row],[Remark]])</f>
        <v/>
      </c>
      <c r="M162" s="84" t="str">
        <f>Table2[[#This Row],[Material Issued By]]</f>
        <v>Karan Pardeshi</v>
      </c>
      <c r="N162" s="84" t="str">
        <f>Table2[[#This Row],[Material Received By]]</f>
        <v>Sidhyeshwar Ghumre</v>
      </c>
      <c r="O162" s="134" t="e">
        <f>SUMIFS('Stock Statement'!K:K,'Stock Statement'!C:C,Table4[[#This Row],[Part no./ Cat No.]])</f>
        <v>#N/A</v>
      </c>
      <c r="P162" s="134" t="e">
        <f t="shared" si="3"/>
        <v>#N/A</v>
      </c>
      <c r="Q162" s="84">
        <f>SUMIFS('Stock Statement'!J:J,'Stock Statement'!C:C,Table4[[#This Row],[Part no./ Cat No.]])</f>
        <v>0</v>
      </c>
    </row>
    <row r="163" spans="1:17">
      <c r="A163" s="84">
        <v>162</v>
      </c>
      <c r="B163" s="108" t="str">
        <f>Table2[[#This Row],[Description of Material]]</f>
        <v>Nitrile Gloves Small</v>
      </c>
      <c r="C163" s="84">
        <f>IFERROR(VLOOKUP(D163,'Product Master'!B:G,6,),"-")</f>
        <v>0</v>
      </c>
      <c r="D163" s="84" t="str">
        <f>Table2[[#This Row],[Part no./ Cat No.]]</f>
        <v>Nitrile Gloves Small</v>
      </c>
      <c r="E163" s="84" t="str">
        <f>IF(ISBLANK(Table2[[#This Row],[Lot No]]),"-",Table2[[#This Row],[Lot No]])</f>
        <v>-</v>
      </c>
      <c r="F163" s="133">
        <f>IF(ISBLANK(Table2[[#This Row],[Date of Issue]]),"",Table2[[#This Row],[Date of Issue]])</f>
        <v>43209</v>
      </c>
      <c r="G163" s="84" t="str">
        <f>Table2[[#This Row],[Unit]]</f>
        <v>-</v>
      </c>
      <c r="H163" s="84" t="str">
        <f>Table2[[#This Row],[Pack Size]]</f>
        <v>-</v>
      </c>
      <c r="I163" s="84">
        <f>Table2[[#This Row],[Quantity]]</f>
        <v>15</v>
      </c>
      <c r="J163" s="133" t="str">
        <f>Table2[[#This Row],[Expiry Date]]</f>
        <v>NA</v>
      </c>
      <c r="K163" s="84" t="str">
        <f>Table2[[#This Row],[Department]]</f>
        <v>DIA</v>
      </c>
      <c r="L163" s="84" t="str">
        <f>IF(ISBLANK(Table2[[#This Row],[Remark]]),"",Table2[[#This Row],[Remark]])</f>
        <v/>
      </c>
      <c r="M163" s="84" t="str">
        <f>Table2[[#This Row],[Material Issued By]]</f>
        <v>Karan Pardeshi</v>
      </c>
      <c r="N163" s="84" t="str">
        <f>Table2[[#This Row],[Material Received By]]</f>
        <v>Sidhyeshwar Ghumre</v>
      </c>
      <c r="O163" s="134" t="e">
        <f>SUMIFS('Stock Statement'!K:K,'Stock Statement'!C:C,Table4[[#This Row],[Part no./ Cat No.]])</f>
        <v>#N/A</v>
      </c>
      <c r="P163" s="134" t="e">
        <f t="shared" si="3"/>
        <v>#N/A</v>
      </c>
      <c r="Q163" s="84">
        <f>SUMIFS('Stock Statement'!J:J,'Stock Statement'!C:C,Table4[[#This Row],[Part no./ Cat No.]])</f>
        <v>0</v>
      </c>
    </row>
    <row r="164" spans="1:17">
      <c r="A164" s="84">
        <v>163</v>
      </c>
      <c r="B164" s="108" t="str">
        <f>Table2[[#This Row],[Description of Material]]</f>
        <v xml:space="preserve">Iso-Propyl alcohol </v>
      </c>
      <c r="C164" s="84">
        <f>IFERROR(VLOOKUP(D164,'Product Master'!B:G,6,),"-")</f>
        <v>0</v>
      </c>
      <c r="D164" s="84" t="str">
        <f>Table2[[#This Row],[Part no./ Cat No.]]</f>
        <v>2689C</v>
      </c>
      <c r="E164" s="84">
        <f>IF(ISBLANK(Table2[[#This Row],[Lot No]]),"-",Table2[[#This Row],[Lot No]])</f>
        <v>2480460118</v>
      </c>
      <c r="F164" s="133">
        <f>IF(ISBLANK(Table2[[#This Row],[Date of Issue]]),"",Table2[[#This Row],[Date of Issue]])</f>
        <v>43209</v>
      </c>
      <c r="G164" s="84" t="str">
        <f>Table2[[#This Row],[Unit]]</f>
        <v>Can</v>
      </c>
      <c r="H164" s="84" t="str">
        <f>Table2[[#This Row],[Pack Size]]</f>
        <v>25 Lit</v>
      </c>
      <c r="I164" s="84">
        <f>Table2[[#This Row],[Quantity]]</f>
        <v>1</v>
      </c>
      <c r="J164" s="133" t="str">
        <f>Table2[[#This Row],[Expiry Date]]</f>
        <v>NA</v>
      </c>
      <c r="K164" s="84" t="str">
        <f>Table2[[#This Row],[Department]]</f>
        <v>DIA</v>
      </c>
      <c r="L164" s="84" t="str">
        <f>IF(ISBLANK(Table2[[#This Row],[Remark]]),"",Table2[[#This Row],[Remark]])</f>
        <v/>
      </c>
      <c r="M164" s="84" t="str">
        <f>Table2[[#This Row],[Material Issued By]]</f>
        <v>Karan Pardeshi</v>
      </c>
      <c r="N164" s="84" t="str">
        <f>Table2[[#This Row],[Material Received By]]</f>
        <v>Sidhyeshwar Ghumre</v>
      </c>
      <c r="O164" s="134">
        <f>SUMIFS('Stock Statement'!K:K,'Stock Statement'!C:C,Table4[[#This Row],[Part no./ Cat No.]])</f>
        <v>7200</v>
      </c>
      <c r="P164" s="134">
        <f t="shared" si="3"/>
        <v>7200</v>
      </c>
      <c r="Q164" s="84">
        <f>SUMIFS('Stock Statement'!J:J,'Stock Statement'!C:C,Table4[[#This Row],[Part no./ Cat No.]])</f>
        <v>4.666666666666667</v>
      </c>
    </row>
    <row r="165" spans="1:17">
      <c r="A165" s="84">
        <v>164</v>
      </c>
      <c r="B165" s="108" t="str">
        <f>Table2[[#This Row],[Description of Material]]</f>
        <v>Vinyle gloves Medium</v>
      </c>
      <c r="C165" s="84">
        <f>IFERROR(VLOOKUP(D165,'Product Master'!B:G,6,),"-")</f>
        <v>0</v>
      </c>
      <c r="D165" s="84" t="str">
        <f>Table2[[#This Row],[Part no./ Cat No.]]</f>
        <v>Vinyle gloves Medium</v>
      </c>
      <c r="E165" s="84" t="str">
        <f>IF(ISBLANK(Table2[[#This Row],[Lot No]]),"-",Table2[[#This Row],[Lot No]])</f>
        <v>-</v>
      </c>
      <c r="F165" s="133">
        <f>IF(ISBLANK(Table2[[#This Row],[Date of Issue]]),"",Table2[[#This Row],[Date of Issue]])</f>
        <v>43209</v>
      </c>
      <c r="G165" s="84" t="str">
        <f>Table2[[#This Row],[Unit]]</f>
        <v>-</v>
      </c>
      <c r="H165" s="84">
        <f>Table2[[#This Row],[Pack Size]]</f>
        <v>0</v>
      </c>
      <c r="I165" s="84">
        <f>Table2[[#This Row],[Quantity]]</f>
        <v>10</v>
      </c>
      <c r="J165" s="133" t="str">
        <f>Table2[[#This Row],[Expiry Date]]</f>
        <v>NA</v>
      </c>
      <c r="K165" s="84" t="str">
        <f>Table2[[#This Row],[Department]]</f>
        <v>DIA</v>
      </c>
      <c r="L165" s="84" t="str">
        <f>IF(ISBLANK(Table2[[#This Row],[Remark]]),"",Table2[[#This Row],[Remark]])</f>
        <v/>
      </c>
      <c r="M165" s="84" t="str">
        <f>Table2[[#This Row],[Material Issued By]]</f>
        <v>Karan Pardeshi</v>
      </c>
      <c r="N165" s="84" t="str">
        <f>Table2[[#This Row],[Material Received By]]</f>
        <v>Sidhyeshwar Ghumre</v>
      </c>
      <c r="O165" s="134" t="e">
        <f>SUMIFS('Stock Statement'!K:K,'Stock Statement'!C:C,Table4[[#This Row],[Part no./ Cat No.]])</f>
        <v>#N/A</v>
      </c>
      <c r="P165" s="134" t="e">
        <f t="shared" si="3"/>
        <v>#N/A</v>
      </c>
      <c r="Q165" s="84">
        <f>SUMIFS('Stock Statement'!J:J,'Stock Statement'!C:C,Table4[[#This Row],[Part no./ Cat No.]])</f>
        <v>0</v>
      </c>
    </row>
    <row r="166" spans="1:17">
      <c r="A166" s="84">
        <v>165</v>
      </c>
      <c r="B166" s="108" t="str">
        <f>Table2[[#This Row],[Description of Material]]</f>
        <v>Powder free nitrile gloves Medium</v>
      </c>
      <c r="C166" s="84">
        <f>IFERROR(VLOOKUP(D166,'Product Master'!B:G,6,),"-")</f>
        <v>0</v>
      </c>
      <c r="D166" s="84" t="str">
        <f>Table2[[#This Row],[Part no./ Cat No.]]</f>
        <v>GNB30M</v>
      </c>
      <c r="E166" s="84" t="str">
        <f>IF(ISBLANK(Table2[[#This Row],[Lot No]]),"-",Table2[[#This Row],[Lot No]])</f>
        <v>MUN/IND/0217/GNB30</v>
      </c>
      <c r="F166" s="133">
        <f>IF(ISBLANK(Table2[[#This Row],[Date of Issue]]),"",Table2[[#This Row],[Date of Issue]])</f>
        <v>43209</v>
      </c>
      <c r="G166" s="84" t="str">
        <f>Table2[[#This Row],[Unit]]</f>
        <v>Box</v>
      </c>
      <c r="H166" s="84" t="str">
        <f>Table2[[#This Row],[Pack Size]]</f>
        <v>100 Pcs</v>
      </c>
      <c r="I166" s="84">
        <f>Table2[[#This Row],[Quantity]]</f>
        <v>15</v>
      </c>
      <c r="J166" s="133" t="str">
        <f>Table2[[#This Row],[Expiry Date]]</f>
        <v>-</v>
      </c>
      <c r="K166" s="84" t="str">
        <f>Table2[[#This Row],[Department]]</f>
        <v>DIA</v>
      </c>
      <c r="L166" s="84" t="str">
        <f>IF(ISBLANK(Table2[[#This Row],[Remark]]),"",Table2[[#This Row],[Remark]])</f>
        <v/>
      </c>
      <c r="M166" s="84" t="str">
        <f>Table2[[#This Row],[Material Issued By]]</f>
        <v>Karan Pardeshi</v>
      </c>
      <c r="N166" s="84" t="str">
        <f>Table2[[#This Row],[Material Received By]]</f>
        <v>Sidhyeshwar Ghumre</v>
      </c>
      <c r="O166" s="134" t="e">
        <f>SUMIFS('Stock Statement'!K:K,'Stock Statement'!C:C,Table4[[#This Row],[Part no./ Cat No.]])</f>
        <v>#N/A</v>
      </c>
      <c r="P166" s="134" t="e">
        <f t="shared" si="3"/>
        <v>#N/A</v>
      </c>
      <c r="Q166" s="84">
        <f>SUMIFS('Stock Statement'!J:J,'Stock Statement'!C:C,Table4[[#This Row],[Part no./ Cat No.]])</f>
        <v>-15</v>
      </c>
    </row>
    <row r="167" spans="1:17">
      <c r="A167" s="84">
        <v>166</v>
      </c>
      <c r="B167" s="108" t="str">
        <f>Table2[[#This Row],[Description of Material]]</f>
        <v>Powder free nitrile gloves Small</v>
      </c>
      <c r="C167" s="84">
        <f>IFERROR(VLOOKUP(D167,'Product Master'!B:G,6,),"-")</f>
        <v>0</v>
      </c>
      <c r="D167" s="84" t="str">
        <f>Table2[[#This Row],[Part no./ Cat No.]]</f>
        <v>GNB30S</v>
      </c>
      <c r="E167" s="84" t="str">
        <f>IF(ISBLANK(Table2[[#This Row],[Lot No]]),"-",Table2[[#This Row],[Lot No]])</f>
        <v xml:space="preserve"> MUN/IND/0118/GNB30  </v>
      </c>
      <c r="F167" s="133">
        <f>IF(ISBLANK(Table2[[#This Row],[Date of Issue]]),"",Table2[[#This Row],[Date of Issue]])</f>
        <v>43209</v>
      </c>
      <c r="G167" s="84" t="str">
        <f>Table2[[#This Row],[Unit]]</f>
        <v>Box</v>
      </c>
      <c r="H167" s="84" t="str">
        <f>Table2[[#This Row],[Pack Size]]</f>
        <v>100 Pcs</v>
      </c>
      <c r="I167" s="84">
        <f>Table2[[#This Row],[Quantity]]</f>
        <v>20</v>
      </c>
      <c r="J167" s="133" t="str">
        <f>Table2[[#This Row],[Expiry Date]]</f>
        <v>-</v>
      </c>
      <c r="K167" s="84" t="str">
        <f>Table2[[#This Row],[Department]]</f>
        <v>DIA</v>
      </c>
      <c r="L167" s="84" t="str">
        <f>IF(ISBLANK(Table2[[#This Row],[Remark]]),"",Table2[[#This Row],[Remark]])</f>
        <v/>
      </c>
      <c r="M167" s="84" t="str">
        <f>Table2[[#This Row],[Material Issued By]]</f>
        <v>Karan Pardeshi</v>
      </c>
      <c r="N167" s="84" t="str">
        <f>Table2[[#This Row],[Material Received By]]</f>
        <v>Sidhyeshwar Ghumre</v>
      </c>
      <c r="O167" s="134" t="e">
        <f>SUMIFS('Stock Statement'!K:K,'Stock Statement'!C:C,Table4[[#This Row],[Part no./ Cat No.]])</f>
        <v>#N/A</v>
      </c>
      <c r="P167" s="134" t="e">
        <f t="shared" si="3"/>
        <v>#N/A</v>
      </c>
      <c r="Q167" s="84">
        <f>SUMIFS('Stock Statement'!J:J,'Stock Statement'!C:C,Table4[[#This Row],[Part no./ Cat No.]])</f>
        <v>-16.666666666666668</v>
      </c>
    </row>
    <row r="168" spans="1:17">
      <c r="A168" s="84">
        <v>167</v>
      </c>
      <c r="B168" s="108" t="str">
        <f>Table2[[#This Row],[Description of Material]]</f>
        <v>Filter Tips 300 ul Tarson</v>
      </c>
      <c r="C168" s="84">
        <f>IFERROR(VLOOKUP(D168,'Product Master'!B:G,6,),"-")</f>
        <v>0</v>
      </c>
      <c r="D168" s="84">
        <f>Table2[[#This Row],[Part no./ Cat No.]]</f>
        <v>527105</v>
      </c>
      <c r="E168" s="84" t="str">
        <f>IF(ISBLANK(Table2[[#This Row],[Lot No]]),"-",Table2[[#This Row],[Lot No]])</f>
        <v>JS-160317</v>
      </c>
      <c r="F168" s="133">
        <f>IF(ISBLANK(Table2[[#This Row],[Date of Issue]]),"",Table2[[#This Row],[Date of Issue]])</f>
        <v>43209</v>
      </c>
      <c r="G168" s="84" t="str">
        <f>Table2[[#This Row],[Unit]]</f>
        <v>Box</v>
      </c>
      <c r="H168" s="84" t="str">
        <f>Table2[[#This Row],[Pack Size]]</f>
        <v>1000 Tips</v>
      </c>
      <c r="I168" s="84">
        <f>Table2[[#This Row],[Quantity]]</f>
        <v>15</v>
      </c>
      <c r="J168" s="133" t="str">
        <f>Table2[[#This Row],[Expiry Date]]</f>
        <v>-</v>
      </c>
      <c r="K168" s="84" t="str">
        <f>Table2[[#This Row],[Department]]</f>
        <v>DIA</v>
      </c>
      <c r="L168" s="84" t="str">
        <f>IF(ISBLANK(Table2[[#This Row],[Remark]]),"",Table2[[#This Row],[Remark]])</f>
        <v/>
      </c>
      <c r="M168" s="84" t="str">
        <f>Table2[[#This Row],[Material Issued By]]</f>
        <v>Karan Pardeshi</v>
      </c>
      <c r="N168" s="84" t="str">
        <f>Table2[[#This Row],[Material Received By]]</f>
        <v>Sidhyeshwar Ghumre</v>
      </c>
      <c r="O168" s="134" t="e">
        <f>SUMIFS('Stock Statement'!K:K,'Stock Statement'!C:C,Table4[[#This Row],[Part no./ Cat No.]])</f>
        <v>#N/A</v>
      </c>
      <c r="P168" s="134" t="e">
        <f t="shared" si="3"/>
        <v>#N/A</v>
      </c>
      <c r="Q168" s="84">
        <f>SUMIFS('Stock Statement'!J:J,'Stock Statement'!C:C,Table4[[#This Row],[Part no./ Cat No.]])</f>
        <v>-15</v>
      </c>
    </row>
    <row r="169" spans="1:17">
      <c r="A169" s="84">
        <v>168</v>
      </c>
      <c r="B169" s="108" t="str">
        <f>Table2[[#This Row],[Description of Material]]</f>
        <v>Filter tips 1000 ul Tarson</v>
      </c>
      <c r="C169" s="84">
        <f>IFERROR(VLOOKUP(D169,'Product Master'!B:G,6,),"-")</f>
        <v>0</v>
      </c>
      <c r="D169" s="84">
        <f>Table2[[#This Row],[Part no./ Cat No.]]</f>
        <v>527106</v>
      </c>
      <c r="E169" s="84" t="str">
        <f>IF(ISBLANK(Table2[[#This Row],[Lot No]]),"-",Table2[[#This Row],[Lot No]])</f>
        <v>JS-080118-13 &amp; JS-250917-7</v>
      </c>
      <c r="F169" s="133">
        <f>IF(ISBLANK(Table2[[#This Row],[Date of Issue]]),"",Table2[[#This Row],[Date of Issue]])</f>
        <v>43209</v>
      </c>
      <c r="G169" s="84" t="str">
        <f>Table2[[#This Row],[Unit]]</f>
        <v>Box</v>
      </c>
      <c r="H169" s="84" t="str">
        <f>Table2[[#This Row],[Pack Size]]</f>
        <v>500 pcs</v>
      </c>
      <c r="I169" s="84">
        <f>Table2[[#This Row],[Quantity]]</f>
        <v>20</v>
      </c>
      <c r="J169" s="133" t="str">
        <f>Table2[[#This Row],[Expiry Date]]</f>
        <v>-</v>
      </c>
      <c r="K169" s="84" t="str">
        <f>Table2[[#This Row],[Department]]</f>
        <v>DIA</v>
      </c>
      <c r="L169" s="84" t="str">
        <f>IF(ISBLANK(Table2[[#This Row],[Remark]]),"",Table2[[#This Row],[Remark]])</f>
        <v/>
      </c>
      <c r="M169" s="84" t="str">
        <f>Table2[[#This Row],[Material Issued By]]</f>
        <v>Karan Pardeshi</v>
      </c>
      <c r="N169" s="84" t="str">
        <f>Table2[[#This Row],[Material Received By]]</f>
        <v>Sidhyeshwar Ghumre</v>
      </c>
      <c r="O169" s="134">
        <f>SUMIFS('Stock Statement'!K:K,'Stock Statement'!C:C,Table4[[#This Row],[Part no./ Cat No.]])</f>
        <v>30694.400000000001</v>
      </c>
      <c r="P169" s="134">
        <f t="shared" si="3"/>
        <v>613888</v>
      </c>
      <c r="Q169" s="84">
        <f>SUMIFS('Stock Statement'!J:J,'Stock Statement'!C:C,Table4[[#This Row],[Part no./ Cat No.]])</f>
        <v>72</v>
      </c>
    </row>
    <row r="170" spans="1:17">
      <c r="A170" s="84">
        <v>169</v>
      </c>
      <c r="B170" s="108" t="str">
        <f>Table2[[#This Row],[Description of Material]]</f>
        <v>E-Gel size select 2%</v>
      </c>
      <c r="C170" s="84">
        <f>IFERROR(VLOOKUP(D170,'Product Master'!B:G,6,),"-")</f>
        <v>0</v>
      </c>
      <c r="D170" s="84" t="str">
        <f>Table2[[#This Row],[Part no./ Cat No.]]</f>
        <v>G661012</v>
      </c>
      <c r="E170" s="84" t="str">
        <f>IF(ISBLANK(Table2[[#This Row],[Lot No]]),"-",Table2[[#This Row],[Lot No]])</f>
        <v>2R120218</v>
      </c>
      <c r="F170" s="133">
        <f>IF(ISBLANK(Table2[[#This Row],[Date of Issue]]),"",Table2[[#This Row],[Date of Issue]])</f>
        <v>43209</v>
      </c>
      <c r="G170" s="84" t="str">
        <f>Table2[[#This Row],[Unit]]</f>
        <v>Pack</v>
      </c>
      <c r="H170" s="84" t="str">
        <f>Table2[[#This Row],[Pack Size]]</f>
        <v>10 Gels/Pack</v>
      </c>
      <c r="I170" s="84">
        <f>Table2[[#This Row],[Quantity]]</f>
        <v>1</v>
      </c>
      <c r="J170" s="133">
        <f>Table2[[#This Row],[Expiry Date]]</f>
        <v>43445</v>
      </c>
      <c r="K170" s="84" t="str">
        <f>Table2[[#This Row],[Department]]</f>
        <v>DIA-NGS</v>
      </c>
      <c r="L170" s="84" t="str">
        <f>IF(ISBLANK(Table2[[#This Row],[Remark]]),"",Table2[[#This Row],[Remark]])</f>
        <v/>
      </c>
      <c r="M170" s="84" t="str">
        <f>Table2[[#This Row],[Material Issued By]]</f>
        <v>Karan Pardeshi</v>
      </c>
      <c r="N170" s="84" t="str">
        <f>Table2[[#This Row],[Material Received By]]</f>
        <v>Dhanashri Ahire</v>
      </c>
      <c r="O170" s="134">
        <f>SUMIFS('Stock Statement'!K:K,'Stock Statement'!C:C,Table4[[#This Row],[Part no./ Cat No.]])</f>
        <v>10000</v>
      </c>
      <c r="P170" s="134">
        <f t="shared" si="3"/>
        <v>10000</v>
      </c>
      <c r="Q170" s="84">
        <f>SUMIFS('Stock Statement'!J:J,'Stock Statement'!C:C,Table4[[#This Row],[Part no./ Cat No.]])</f>
        <v>13</v>
      </c>
    </row>
    <row r="171" spans="1:17">
      <c r="A171" s="84">
        <v>170</v>
      </c>
      <c r="B171" s="108" t="str">
        <f>Table2[[#This Row],[Description of Material]]</f>
        <v>Taqman SNP Assay(C_27862184_10)</v>
      </c>
      <c r="C171" s="84">
        <f>IFERROR(VLOOKUP(D171,'Product Master'!B:G,6,),"-")</f>
        <v>0</v>
      </c>
      <c r="D171" s="84">
        <f>Table2[[#This Row],[Part no./ Cat No.]]</f>
        <v>4351379</v>
      </c>
      <c r="E171" s="84" t="str">
        <f>IF(ISBLANK(Table2[[#This Row],[Lot No]]),"-",Table2[[#This Row],[Lot No]])</f>
        <v>P170130-000H05</v>
      </c>
      <c r="F171" s="133">
        <f>IF(ISBLANK(Table2[[#This Row],[Date of Issue]]),"",Table2[[#This Row],[Date of Issue]])</f>
        <v>43209</v>
      </c>
      <c r="G171" s="84" t="str">
        <f>Table2[[#This Row],[Unit]]</f>
        <v>Vial</v>
      </c>
      <c r="H171" s="84" t="str">
        <f>Table2[[#This Row],[Pack Size]]</f>
        <v>187 ul</v>
      </c>
      <c r="I171" s="84">
        <f>Table2[[#This Row],[Quantity]]</f>
        <v>1</v>
      </c>
      <c r="J171" s="133" t="str">
        <f>Table2[[#This Row],[Expiry Date]]</f>
        <v>-</v>
      </c>
      <c r="K171" s="84" t="str">
        <f>Table2[[#This Row],[Department]]</f>
        <v>DIA ddPCR</v>
      </c>
      <c r="L171" s="84" t="str">
        <f>IF(ISBLANK(Table2[[#This Row],[Remark]]),"",Table2[[#This Row],[Remark]])</f>
        <v/>
      </c>
      <c r="M171" s="84" t="str">
        <f>Table2[[#This Row],[Material Issued By]]</f>
        <v>Karan Pardeshi</v>
      </c>
      <c r="N171" s="84" t="str">
        <f>Table2[[#This Row],[Material Received By]]</f>
        <v>Swapnil Puranik</v>
      </c>
      <c r="O171" s="134" t="e">
        <f>SUMIFS('Stock Statement'!K:K,'Stock Statement'!C:C,Table4[[#This Row],[Part no./ Cat No.]])</f>
        <v>#N/A</v>
      </c>
      <c r="P171" s="134" t="e">
        <f t="shared" si="3"/>
        <v>#N/A</v>
      </c>
      <c r="Q171" s="84">
        <f>SUMIFS('Stock Statement'!J:J,'Stock Statement'!C:C,Table4[[#This Row],[Part no./ Cat No.]])</f>
        <v>-1</v>
      </c>
    </row>
    <row r="172" spans="1:17">
      <c r="A172" s="84">
        <v>171</v>
      </c>
      <c r="B172" s="108" t="str">
        <f>Table2[[#This Row],[Description of Material]]</f>
        <v>Barcode label Printer (SR-54J172500976) Zebra</v>
      </c>
      <c r="C172" s="84">
        <f>IFERROR(VLOOKUP(D172,'Product Master'!B:G,6,),"-")</f>
        <v>0</v>
      </c>
      <c r="D172" s="84" t="str">
        <f>Table2[[#This Row],[Part no./ Cat No.]]</f>
        <v>GC420T</v>
      </c>
      <c r="E172" s="84" t="str">
        <f>IF(ISBLANK(Table2[[#This Row],[Lot No]]),"-",Table2[[#This Row],[Lot No]])</f>
        <v>-</v>
      </c>
      <c r="F172" s="133">
        <f>IF(ISBLANK(Table2[[#This Row],[Date of Issue]]),"",Table2[[#This Row],[Date of Issue]])</f>
        <v>43210</v>
      </c>
      <c r="G172" s="84" t="str">
        <f>Table2[[#This Row],[Unit]]</f>
        <v>-</v>
      </c>
      <c r="H172" s="84">
        <f>Table2[[#This Row],[Pack Size]]</f>
        <v>1</v>
      </c>
      <c r="I172" s="84">
        <f>Table2[[#This Row],[Quantity]]</f>
        <v>1</v>
      </c>
      <c r="J172" s="133" t="str">
        <f>Table2[[#This Row],[Expiry Date]]</f>
        <v>NA</v>
      </c>
      <c r="K172" s="84" t="str">
        <f>Table2[[#This Row],[Department]]</f>
        <v>Histo/IHC</v>
      </c>
      <c r="L172" s="84" t="str">
        <f>IF(ISBLANK(Table2[[#This Row],[Remark]]),"",Table2[[#This Row],[Remark]])</f>
        <v/>
      </c>
      <c r="M172" s="84" t="str">
        <f>Table2[[#This Row],[Material Issued By]]</f>
        <v>Karan Pardeshi</v>
      </c>
      <c r="N172" s="84" t="str">
        <f>Table2[[#This Row],[Material Received By]]</f>
        <v>Asha Patil</v>
      </c>
      <c r="O172" s="134">
        <f>SUMIFS('Stock Statement'!K:K,'Stock Statement'!C:C,Table4[[#This Row],[Part no./ Cat No.]])</f>
        <v>11000</v>
      </c>
      <c r="P172" s="134">
        <f t="shared" si="3"/>
        <v>11000</v>
      </c>
      <c r="Q172" s="84">
        <f>SUMIFS('Stock Statement'!J:J,'Stock Statement'!C:C,Table4[[#This Row],[Part no./ Cat No.]])</f>
        <v>0</v>
      </c>
    </row>
    <row r="173" spans="1:17">
      <c r="A173" s="84">
        <v>172</v>
      </c>
      <c r="B173" s="108" t="str">
        <f>Table2[[#This Row],[Description of Material]]</f>
        <v xml:space="preserve">Taqman Preamp master mix kit </v>
      </c>
      <c r="C173" s="84">
        <f>IFERROR(VLOOKUP(D173,'Product Master'!B:G,6,),"-")</f>
        <v>0</v>
      </c>
      <c r="D173" s="84">
        <f>Table2[[#This Row],[Part no./ Cat No.]]</f>
        <v>4384267</v>
      </c>
      <c r="E173" s="84" t="str">
        <f>IF(ISBLANK(Table2[[#This Row],[Lot No]]),"-",Table2[[#This Row],[Lot No]])</f>
        <v>-</v>
      </c>
      <c r="F173" s="133">
        <f>IF(ISBLANK(Table2[[#This Row],[Date of Issue]]),"",Table2[[#This Row],[Date of Issue]])</f>
        <v>43210</v>
      </c>
      <c r="G173" s="84" t="str">
        <f>Table2[[#This Row],[Unit]]</f>
        <v>-</v>
      </c>
      <c r="H173" s="84">
        <f>Table2[[#This Row],[Pack Size]]</f>
        <v>0</v>
      </c>
      <c r="I173" s="84">
        <f>Table2[[#This Row],[Quantity]]</f>
        <v>1</v>
      </c>
      <c r="J173" s="133" t="str">
        <f>Table2[[#This Row],[Expiry Date]]</f>
        <v>NA</v>
      </c>
      <c r="K173" s="84" t="str">
        <f>Table2[[#This Row],[Department]]</f>
        <v>DIA</v>
      </c>
      <c r="L173" s="84" t="str">
        <f>IF(ISBLANK(Table2[[#This Row],[Remark]]),"",Table2[[#This Row],[Remark]])</f>
        <v/>
      </c>
      <c r="M173" s="84" t="str">
        <f>Table2[[#This Row],[Material Issued By]]</f>
        <v>Karan Pardeshi</v>
      </c>
      <c r="N173" s="84" t="str">
        <f>Table2[[#This Row],[Material Received By]]</f>
        <v>Rishikesh Bangale</v>
      </c>
      <c r="O173" s="134" t="e">
        <f>SUMIFS('Stock Statement'!K:K,'Stock Statement'!C:C,Table4[[#This Row],[Part no./ Cat No.]])</f>
        <v>#N/A</v>
      </c>
      <c r="P173" s="134" t="e">
        <f t="shared" si="3"/>
        <v>#N/A</v>
      </c>
      <c r="Q173" s="84">
        <f>SUMIFS('Stock Statement'!J:J,'Stock Statement'!C:C,Table4[[#This Row],[Part no./ Cat No.]])</f>
        <v>-1</v>
      </c>
    </row>
    <row r="174" spans="1:17">
      <c r="A174" s="84">
        <v>173</v>
      </c>
      <c r="B174" s="108" t="str">
        <f>Table2[[#This Row],[Description of Material]]</f>
        <v>i. Preamp master mix (2x)</v>
      </c>
      <c r="C174" s="84">
        <f>IFERROR(VLOOKUP(D174,'Product Master'!B:G,6,),"-")</f>
        <v>0</v>
      </c>
      <c r="D174" s="84" t="str">
        <f>Table2[[#This Row],[Part no./ Cat No.]]</f>
        <v>4384266(4391128)</v>
      </c>
      <c r="E174" s="84">
        <f>IF(ISBLANK(Table2[[#This Row],[Lot No]]),"-",Table2[[#This Row],[Lot No]])</f>
        <v>1701066</v>
      </c>
      <c r="F174" s="133">
        <f>IF(ISBLANK(Table2[[#This Row],[Date of Issue]]),"",Table2[[#This Row],[Date of Issue]])</f>
        <v>43210</v>
      </c>
      <c r="G174" s="84" t="str">
        <f>Table2[[#This Row],[Unit]]</f>
        <v>-</v>
      </c>
      <c r="H174" s="84">
        <f>Table2[[#This Row],[Pack Size]]</f>
        <v>0</v>
      </c>
      <c r="I174" s="84">
        <f>Table2[[#This Row],[Quantity]]</f>
        <v>1</v>
      </c>
      <c r="J174" s="133" t="str">
        <f>Table2[[#This Row],[Expiry Date]]</f>
        <v>-</v>
      </c>
      <c r="K174" s="84" t="str">
        <f>Table2[[#This Row],[Department]]</f>
        <v>DIA</v>
      </c>
      <c r="L174" s="84" t="str">
        <f>IF(ISBLANK(Table2[[#This Row],[Remark]]),"",Table2[[#This Row],[Remark]])</f>
        <v/>
      </c>
      <c r="M174" s="84" t="str">
        <f>Table2[[#This Row],[Material Issued By]]</f>
        <v>Karan Pardeshi</v>
      </c>
      <c r="N174" s="84" t="str">
        <f>Table2[[#This Row],[Material Received By]]</f>
        <v>Rishikesh Bangale</v>
      </c>
      <c r="O174" s="134" t="e">
        <f>SUMIFS('Stock Statement'!K:K,'Stock Statement'!C:C,Table4[[#This Row],[Part no./ Cat No.]])</f>
        <v>#N/A</v>
      </c>
      <c r="P174" s="134" t="e">
        <f t="shared" si="3"/>
        <v>#N/A</v>
      </c>
      <c r="Q174" s="84">
        <f>SUMIFS('Stock Statement'!J:J,'Stock Statement'!C:C,Table4[[#This Row],[Part no./ Cat No.]])</f>
        <v>-1</v>
      </c>
    </row>
    <row r="175" spans="1:17">
      <c r="A175" s="84">
        <v>174</v>
      </c>
      <c r="B175" s="108" t="str">
        <f>Table2[[#This Row],[Description of Material]]</f>
        <v>ii. Gene expression master mix</v>
      </c>
      <c r="C175" s="84">
        <f>IFERROR(VLOOKUP(D175,'Product Master'!B:G,6,),"-")</f>
        <v>0</v>
      </c>
      <c r="D175" s="84">
        <f>Table2[[#This Row],[Part no./ Cat No.]]</f>
        <v>4369016</v>
      </c>
      <c r="E175" s="84">
        <f>IF(ISBLANK(Table2[[#This Row],[Lot No]]),"-",Table2[[#This Row],[Lot No]])</f>
        <v>1704286</v>
      </c>
      <c r="F175" s="133">
        <f>IF(ISBLANK(Table2[[#This Row],[Date of Issue]]),"",Table2[[#This Row],[Date of Issue]])</f>
        <v>43210</v>
      </c>
      <c r="G175" s="84" t="str">
        <f>Table2[[#This Row],[Unit]]</f>
        <v>-</v>
      </c>
      <c r="H175" s="84">
        <f>Table2[[#This Row],[Pack Size]]</f>
        <v>0</v>
      </c>
      <c r="I175" s="84">
        <f>Table2[[#This Row],[Quantity]]</f>
        <v>1</v>
      </c>
      <c r="J175" s="133" t="str">
        <f>Table2[[#This Row],[Expiry Date]]</f>
        <v>-</v>
      </c>
      <c r="K175" s="84" t="str">
        <f>Table2[[#This Row],[Department]]</f>
        <v>DIA</v>
      </c>
      <c r="L175" s="84" t="str">
        <f>IF(ISBLANK(Table2[[#This Row],[Remark]]),"",Table2[[#This Row],[Remark]])</f>
        <v/>
      </c>
      <c r="M175" s="84" t="str">
        <f>Table2[[#This Row],[Material Issued By]]</f>
        <v>Karan Pardeshi</v>
      </c>
      <c r="N175" s="84" t="str">
        <f>Table2[[#This Row],[Material Received By]]</f>
        <v>Rishikesh Bangale</v>
      </c>
      <c r="O175" s="134" t="e">
        <f>SUMIFS('Stock Statement'!K:K,'Stock Statement'!C:C,Table4[[#This Row],[Part no./ Cat No.]])</f>
        <v>#N/A</v>
      </c>
      <c r="P175" s="134" t="e">
        <f t="shared" si="3"/>
        <v>#N/A</v>
      </c>
      <c r="Q175" s="84">
        <f>SUMIFS('Stock Statement'!J:J,'Stock Statement'!C:C,Table4[[#This Row],[Part no./ Cat No.]])</f>
        <v>-1</v>
      </c>
    </row>
    <row r="176" spans="1:17">
      <c r="A176" s="84">
        <v>175</v>
      </c>
      <c r="B176" s="108" t="str">
        <f>Table2[[#This Row],[Description of Material]]</f>
        <v>Flex monoclonal mouse anti-human CD10</v>
      </c>
      <c r="C176" s="84">
        <f>IFERROR(VLOOKUP(D176,'Product Master'!B:G,6,),"-")</f>
        <v>0</v>
      </c>
      <c r="D176" s="84" t="str">
        <f>Table2[[#This Row],[Part no./ Cat No.]]</f>
        <v>IS648</v>
      </c>
      <c r="E176" s="84">
        <f>IF(ISBLANK(Table2[[#This Row],[Lot No]]),"-",Table2[[#This Row],[Lot No]])</f>
        <v>20051691</v>
      </c>
      <c r="F176" s="133">
        <f>IF(ISBLANK(Table2[[#This Row],[Date of Issue]]),"",Table2[[#This Row],[Date of Issue]])</f>
        <v>43211</v>
      </c>
      <c r="G176" s="84" t="str">
        <f>Table2[[#This Row],[Unit]]</f>
        <v>-</v>
      </c>
      <c r="H176" s="84" t="str">
        <f>Table2[[#This Row],[Pack Size]]</f>
        <v>6ml</v>
      </c>
      <c r="I176" s="84">
        <f>Table2[[#This Row],[Quantity]]</f>
        <v>1</v>
      </c>
      <c r="J176" s="133">
        <f>Table2[[#This Row],[Expiry Date]]</f>
        <v>43647</v>
      </c>
      <c r="K176" s="84" t="str">
        <f>Table2[[#This Row],[Department]]</f>
        <v>Histopath</v>
      </c>
      <c r="L176" s="84" t="str">
        <f>IF(ISBLANK(Table2[[#This Row],[Remark]]),"",Table2[[#This Row],[Remark]])</f>
        <v/>
      </c>
      <c r="M176" s="84" t="str">
        <f>Table2[[#This Row],[Material Issued By]]</f>
        <v>Karan Pardeshi</v>
      </c>
      <c r="N176" s="84" t="str">
        <f>Table2[[#This Row],[Material Received By]]</f>
        <v>Zoaib Shaikh</v>
      </c>
      <c r="O176" s="134">
        <f>SUMIFS('Stock Statement'!K:K,'Stock Statement'!C:C,Table4[[#This Row],[Part no./ Cat No.]])</f>
        <v>8500</v>
      </c>
      <c r="P176" s="134">
        <f t="shared" si="3"/>
        <v>8500</v>
      </c>
      <c r="Q176" s="84">
        <f>SUMIFS('Stock Statement'!J:J,'Stock Statement'!C:C,Table4[[#This Row],[Part no./ Cat No.]])</f>
        <v>1</v>
      </c>
    </row>
    <row r="177" spans="1:17">
      <c r="A177" s="84">
        <v>176</v>
      </c>
      <c r="B177" s="108" t="str">
        <f>Table2[[#This Row],[Description of Material]]</f>
        <v>Flex monoclonal mouse anti-human CD56</v>
      </c>
      <c r="C177" s="84">
        <f>IFERROR(VLOOKUP(D177,'Product Master'!B:G,6,),"-")</f>
        <v>0</v>
      </c>
      <c r="D177" s="84" t="str">
        <f>Table2[[#This Row],[Part no./ Cat No.]]</f>
        <v>IS628</v>
      </c>
      <c r="E177" s="84">
        <f>IF(ISBLANK(Table2[[#This Row],[Lot No]]),"-",Table2[[#This Row],[Lot No]])</f>
        <v>20049678</v>
      </c>
      <c r="F177" s="133">
        <f>IF(ISBLANK(Table2[[#This Row],[Date of Issue]]),"",Table2[[#This Row],[Date of Issue]])</f>
        <v>43211</v>
      </c>
      <c r="G177" s="84" t="str">
        <f>Table2[[#This Row],[Unit]]</f>
        <v>-</v>
      </c>
      <c r="H177" s="84" t="str">
        <f>Table2[[#This Row],[Pack Size]]</f>
        <v>6ml</v>
      </c>
      <c r="I177" s="84">
        <f>Table2[[#This Row],[Quantity]]</f>
        <v>1</v>
      </c>
      <c r="J177" s="133">
        <f>Table2[[#This Row],[Expiry Date]]</f>
        <v>43647</v>
      </c>
      <c r="K177" s="84" t="str">
        <f>Table2[[#This Row],[Department]]</f>
        <v>Histopath</v>
      </c>
      <c r="L177" s="84" t="str">
        <f>IF(ISBLANK(Table2[[#This Row],[Remark]]),"",Table2[[#This Row],[Remark]])</f>
        <v/>
      </c>
      <c r="M177" s="84" t="str">
        <f>Table2[[#This Row],[Material Issued By]]</f>
        <v>Karan Pardeshi</v>
      </c>
      <c r="N177" s="84" t="str">
        <f>Table2[[#This Row],[Material Received By]]</f>
        <v>Zoaib Shaikh</v>
      </c>
      <c r="O177" s="134">
        <f>SUMIFS('Stock Statement'!K:K,'Stock Statement'!C:C,Table4[[#This Row],[Part no./ Cat No.]])</f>
        <v>8500</v>
      </c>
      <c r="P177" s="134">
        <f t="shared" si="3"/>
        <v>8500</v>
      </c>
      <c r="Q177" s="84">
        <f>SUMIFS('Stock Statement'!J:J,'Stock Statement'!C:C,Table4[[#This Row],[Part no./ Cat No.]])</f>
        <v>0</v>
      </c>
    </row>
    <row r="178" spans="1:17">
      <c r="A178" s="84">
        <v>177</v>
      </c>
      <c r="B178" s="108" t="str">
        <f>Table2[[#This Row],[Description of Material]]</f>
        <v>Flex monoclonal mouse anti-human cytokeration HMW</v>
      </c>
      <c r="C178" s="84">
        <f>IFERROR(VLOOKUP(D178,'Product Master'!B:G,6,),"-")</f>
        <v>0</v>
      </c>
      <c r="D178" s="84" t="str">
        <f>Table2[[#This Row],[Part no./ Cat No.]]</f>
        <v>IS051</v>
      </c>
      <c r="E178" s="84">
        <f>IF(ISBLANK(Table2[[#This Row],[Lot No]]),"-",Table2[[#This Row],[Lot No]])</f>
        <v>10127892</v>
      </c>
      <c r="F178" s="133">
        <f>IF(ISBLANK(Table2[[#This Row],[Date of Issue]]),"",Table2[[#This Row],[Date of Issue]])</f>
        <v>43211</v>
      </c>
      <c r="G178" s="84" t="str">
        <f>Table2[[#This Row],[Unit]]</f>
        <v>-</v>
      </c>
      <c r="H178" s="84" t="str">
        <f>Table2[[#This Row],[Pack Size]]</f>
        <v>6ml</v>
      </c>
      <c r="I178" s="84">
        <f>Table2[[#This Row],[Quantity]]</f>
        <v>1</v>
      </c>
      <c r="J178" s="133">
        <f>Table2[[#This Row],[Expiry Date]]</f>
        <v>43435</v>
      </c>
      <c r="K178" s="84" t="str">
        <f>Table2[[#This Row],[Department]]</f>
        <v>Histopath</v>
      </c>
      <c r="L178" s="84" t="str">
        <f>IF(ISBLANK(Table2[[#This Row],[Remark]]),"",Table2[[#This Row],[Remark]])</f>
        <v/>
      </c>
      <c r="M178" s="84" t="str">
        <f>Table2[[#This Row],[Material Issued By]]</f>
        <v>Karan Pardeshi</v>
      </c>
      <c r="N178" s="84" t="str">
        <f>Table2[[#This Row],[Material Received By]]</f>
        <v>Zoaib Shaikh</v>
      </c>
      <c r="O178" s="134">
        <f>SUMIFS('Stock Statement'!K:K,'Stock Statement'!C:C,Table4[[#This Row],[Part no./ Cat No.]])</f>
        <v>8500</v>
      </c>
      <c r="P178" s="134">
        <f t="shared" si="3"/>
        <v>8500</v>
      </c>
      <c r="Q178" s="84">
        <f>SUMIFS('Stock Statement'!J:J,'Stock Statement'!C:C,Table4[[#This Row],[Part no./ Cat No.]])</f>
        <v>0</v>
      </c>
    </row>
    <row r="179" spans="1:17">
      <c r="A179" s="84">
        <v>178</v>
      </c>
      <c r="B179" s="108" t="str">
        <f>Table2[[#This Row],[Description of Material]]</f>
        <v xml:space="preserve">Flex polyclonal rabbit anti-human </v>
      </c>
      <c r="C179" s="84">
        <f>IFERROR(VLOOKUP(D179,'Product Master'!B:G,6,),"-")</f>
        <v>0</v>
      </c>
      <c r="D179" s="84" t="str">
        <f>Table2[[#This Row],[Part no./ Cat No.]]</f>
        <v>IS503</v>
      </c>
      <c r="E179" s="84">
        <f>IF(ISBLANK(Table2[[#This Row],[Lot No]]),"-",Table2[[#This Row],[Lot No]])</f>
        <v>20049886</v>
      </c>
      <c r="F179" s="133">
        <f>IF(ISBLANK(Table2[[#This Row],[Date of Issue]]),"",Table2[[#This Row],[Date of Issue]])</f>
        <v>43211</v>
      </c>
      <c r="G179" s="84" t="str">
        <f>Table2[[#This Row],[Unit]]</f>
        <v>-</v>
      </c>
      <c r="H179" s="84" t="str">
        <f>Table2[[#This Row],[Pack Size]]</f>
        <v>6ml</v>
      </c>
      <c r="I179" s="84">
        <f>Table2[[#This Row],[Quantity]]</f>
        <v>1</v>
      </c>
      <c r="J179" s="133">
        <f>Table2[[#This Row],[Expiry Date]]</f>
        <v>43678</v>
      </c>
      <c r="K179" s="84" t="str">
        <f>Table2[[#This Row],[Department]]</f>
        <v>Histopath</v>
      </c>
      <c r="L179" s="84" t="str">
        <f>IF(ISBLANK(Table2[[#This Row],[Remark]]),"",Table2[[#This Row],[Remark]])</f>
        <v/>
      </c>
      <c r="M179" s="84" t="str">
        <f>Table2[[#This Row],[Material Issued By]]</f>
        <v>Karan Pardeshi</v>
      </c>
      <c r="N179" s="84" t="str">
        <f>Table2[[#This Row],[Material Received By]]</f>
        <v>Zoaib Shaikh</v>
      </c>
      <c r="O179" s="134">
        <f>SUMIFS('Stock Statement'!K:K,'Stock Statement'!C:C,Table4[[#This Row],[Part no./ Cat No.]])</f>
        <v>8500</v>
      </c>
      <c r="P179" s="134">
        <f t="shared" si="3"/>
        <v>8500</v>
      </c>
      <c r="Q179" s="84">
        <f>SUMIFS('Stock Statement'!J:J,'Stock Statement'!C:C,Table4[[#This Row],[Part no./ Cat No.]])</f>
        <v>0</v>
      </c>
    </row>
    <row r="180" spans="1:17">
      <c r="A180" s="84">
        <v>179</v>
      </c>
      <c r="B180" s="108" t="str">
        <f>Table2[[#This Row],[Description of Material]]</f>
        <v>Absolute Ethanol</v>
      </c>
      <c r="C180" s="84">
        <f>IFERROR(VLOOKUP(D180,'Product Master'!B:G,6,),"-")</f>
        <v>0</v>
      </c>
      <c r="D180" s="84" t="str">
        <f>Table2[[#This Row],[Part no./ Cat No.]]</f>
        <v>1.00983.0511</v>
      </c>
      <c r="E180" s="84" t="str">
        <f>IF(ISBLANK(Table2[[#This Row],[Lot No]]),"-",Table2[[#This Row],[Lot No]])</f>
        <v>K48709283706</v>
      </c>
      <c r="F180" s="133">
        <f>IF(ISBLANK(Table2[[#This Row],[Date of Issue]]),"",Table2[[#This Row],[Date of Issue]])</f>
        <v>43211</v>
      </c>
      <c r="G180" s="84" t="str">
        <f>Table2[[#This Row],[Unit]]</f>
        <v>Bottle</v>
      </c>
      <c r="H180" s="84" t="str">
        <f>Table2[[#This Row],[Pack Size]]</f>
        <v>500 ml</v>
      </c>
      <c r="I180" s="84">
        <f>Table2[[#This Row],[Quantity]]</f>
        <v>1</v>
      </c>
      <c r="J180" s="133" t="str">
        <f>Table2[[#This Row],[Expiry Date]]</f>
        <v>-</v>
      </c>
      <c r="K180" s="84" t="str">
        <f>Table2[[#This Row],[Department]]</f>
        <v>DIA</v>
      </c>
      <c r="L180" s="84" t="str">
        <f>IF(ISBLANK(Table2[[#This Row],[Remark]]),"",Table2[[#This Row],[Remark]])</f>
        <v/>
      </c>
      <c r="M180" s="84" t="str">
        <f>Table2[[#This Row],[Material Issued By]]</f>
        <v>Karan Pardeshi</v>
      </c>
      <c r="N180" s="84" t="str">
        <f>Table2[[#This Row],[Material Received By]]</f>
        <v>Yogesh Gawali</v>
      </c>
      <c r="O180" s="134" t="e">
        <f>SUMIFS('Stock Statement'!K:K,'Stock Statement'!C:C,Table4[[#This Row],[Part no./ Cat No.]])</f>
        <v>#N/A</v>
      </c>
      <c r="P180" s="134" t="e">
        <f t="shared" si="3"/>
        <v>#N/A</v>
      </c>
      <c r="Q180" s="84">
        <f>SUMIFS('Stock Statement'!J:J,'Stock Statement'!C:C,Table4[[#This Row],[Part no./ Cat No.]])</f>
        <v>-1</v>
      </c>
    </row>
    <row r="181" spans="1:17">
      <c r="A181" s="84">
        <v>180</v>
      </c>
      <c r="B181" s="108" t="str">
        <f>Table2[[#This Row],[Description of Material]]</f>
        <v>Agencourt Ampure XP</v>
      </c>
      <c r="C181" s="84">
        <f>IFERROR(VLOOKUP(D181,'Product Master'!B:G,6,),"-")</f>
        <v>0</v>
      </c>
      <c r="D181" s="84" t="str">
        <f>Table2[[#This Row],[Part no./ Cat No.]]</f>
        <v>A63881</v>
      </c>
      <c r="E181" s="84">
        <f>IF(ISBLANK(Table2[[#This Row],[Lot No]]),"-",Table2[[#This Row],[Lot No]])</f>
        <v>16666000</v>
      </c>
      <c r="F181" s="133">
        <f>IF(ISBLANK(Table2[[#This Row],[Date of Issue]]),"",Table2[[#This Row],[Date of Issue]])</f>
        <v>43211</v>
      </c>
      <c r="G181" s="84" t="str">
        <f>Table2[[#This Row],[Unit]]</f>
        <v>Pack</v>
      </c>
      <c r="H181" s="84" t="str">
        <f>Table2[[#This Row],[Pack Size]]</f>
        <v>60 ml</v>
      </c>
      <c r="I181" s="84">
        <f>Table2[[#This Row],[Quantity]]</f>
        <v>1</v>
      </c>
      <c r="J181" s="133" t="str">
        <f>Table2[[#This Row],[Expiry Date]]</f>
        <v>-</v>
      </c>
      <c r="K181" s="84" t="str">
        <f>Table2[[#This Row],[Department]]</f>
        <v xml:space="preserve">NGS </v>
      </c>
      <c r="L181" s="84" t="str">
        <f>IF(ISBLANK(Table2[[#This Row],[Remark]]),"",Table2[[#This Row],[Remark]])</f>
        <v/>
      </c>
      <c r="M181" s="84" t="str">
        <f>Table2[[#This Row],[Material Issued By]]</f>
        <v>Karan Pardeshi</v>
      </c>
      <c r="N181" s="84" t="str">
        <f>Table2[[#This Row],[Material Received By]]</f>
        <v>Yogesh Gawali</v>
      </c>
      <c r="O181" s="134" t="e">
        <f>SUMIFS('Stock Statement'!K:K,'Stock Statement'!C:C,Table4[[#This Row],[Part no./ Cat No.]])</f>
        <v>#N/A</v>
      </c>
      <c r="P181" s="134" t="e">
        <f t="shared" si="3"/>
        <v>#N/A</v>
      </c>
      <c r="Q181" s="84">
        <f>SUMIFS('Stock Statement'!J:J,'Stock Statement'!C:C,Table4[[#This Row],[Part no./ Cat No.]])</f>
        <v>-1</v>
      </c>
    </row>
    <row r="182" spans="1:17">
      <c r="A182" s="84">
        <v>181</v>
      </c>
      <c r="B182" s="108" t="str">
        <f>Table2[[#This Row],[Description of Material]]</f>
        <v>Flex monoclonal mouse anti-human caldesmon</v>
      </c>
      <c r="C182" s="84">
        <f>IFERROR(VLOOKUP(D182,'Product Master'!B:G,6,),"-")</f>
        <v>0</v>
      </c>
      <c r="D182" s="84" t="str">
        <f>Table2[[#This Row],[Part no./ Cat No.]]</f>
        <v>IS054</v>
      </c>
      <c r="E182" s="84">
        <f>IF(ISBLANK(Table2[[#This Row],[Lot No]]),"-",Table2[[#This Row],[Lot No]])</f>
        <v>10132587</v>
      </c>
      <c r="F182" s="133">
        <f>IF(ISBLANK(Table2[[#This Row],[Date of Issue]]),"",Table2[[#This Row],[Date of Issue]])</f>
        <v>43213</v>
      </c>
      <c r="G182" s="84" t="str">
        <f>Table2[[#This Row],[Unit]]</f>
        <v>-</v>
      </c>
      <c r="H182" s="84" t="str">
        <f>Table2[[#This Row],[Pack Size]]</f>
        <v>6ml</v>
      </c>
      <c r="I182" s="84">
        <f>Table2[[#This Row],[Quantity]]</f>
        <v>1</v>
      </c>
      <c r="J182" s="133">
        <f>Table2[[#This Row],[Expiry Date]]</f>
        <v>43556</v>
      </c>
      <c r="K182" s="84" t="str">
        <f>Table2[[#This Row],[Department]]</f>
        <v>Histopath</v>
      </c>
      <c r="L182" s="84" t="str">
        <f>IF(ISBLANK(Table2[[#This Row],[Remark]]),"",Table2[[#This Row],[Remark]])</f>
        <v/>
      </c>
      <c r="M182" s="84" t="str">
        <f>Table2[[#This Row],[Material Issued By]]</f>
        <v>Karan Pardeshi</v>
      </c>
      <c r="N182" s="84" t="str">
        <f>Table2[[#This Row],[Material Received By]]</f>
        <v>Zoaib Shaikh</v>
      </c>
      <c r="O182" s="134">
        <f>SUMIFS('Stock Statement'!K:K,'Stock Statement'!C:C,Table4[[#This Row],[Part no./ Cat No.]])</f>
        <v>8500</v>
      </c>
      <c r="P182" s="134">
        <f t="shared" si="3"/>
        <v>8500</v>
      </c>
      <c r="Q182" s="84">
        <f>SUMIFS('Stock Statement'!J:J,'Stock Statement'!C:C,Table4[[#This Row],[Part no./ Cat No.]])</f>
        <v>0</v>
      </c>
    </row>
    <row r="183" spans="1:17">
      <c r="A183" s="84">
        <v>182</v>
      </c>
      <c r="B183" s="108" t="str">
        <f>Table2[[#This Row],[Description of Material]]</f>
        <v>Flex monoclonal mouse anti-human CD31</v>
      </c>
      <c r="C183" s="84">
        <f>IFERROR(VLOOKUP(D183,'Product Master'!B:G,6,),"-")</f>
        <v>0</v>
      </c>
      <c r="D183" s="84" t="str">
        <f>Table2[[#This Row],[Part no./ Cat No.]]</f>
        <v>IS610</v>
      </c>
      <c r="E183" s="84">
        <f>IF(ISBLANK(Table2[[#This Row],[Lot No]]),"-",Table2[[#This Row],[Lot No]])</f>
        <v>20055222</v>
      </c>
      <c r="F183" s="133">
        <f>IF(ISBLANK(Table2[[#This Row],[Date of Issue]]),"",Table2[[#This Row],[Date of Issue]])</f>
        <v>43213</v>
      </c>
      <c r="G183" s="84" t="str">
        <f>Table2[[#This Row],[Unit]]</f>
        <v>-</v>
      </c>
      <c r="H183" s="84" t="str">
        <f>Table2[[#This Row],[Pack Size]]</f>
        <v>6ml</v>
      </c>
      <c r="I183" s="84">
        <f>Table2[[#This Row],[Quantity]]</f>
        <v>1</v>
      </c>
      <c r="J183" s="133">
        <f>Table2[[#This Row],[Expiry Date]]</f>
        <v>43677</v>
      </c>
      <c r="K183" s="84" t="str">
        <f>Table2[[#This Row],[Department]]</f>
        <v>Histopath</v>
      </c>
      <c r="L183" s="84" t="str">
        <f>IF(ISBLANK(Table2[[#This Row],[Remark]]),"",Table2[[#This Row],[Remark]])</f>
        <v/>
      </c>
      <c r="M183" s="84" t="str">
        <f>Table2[[#This Row],[Material Issued By]]</f>
        <v>Karan Pardeshi</v>
      </c>
      <c r="N183" s="84" t="str">
        <f>Table2[[#This Row],[Material Received By]]</f>
        <v>Zoaib Shaikh</v>
      </c>
      <c r="O183" s="134">
        <f>SUMIFS('Stock Statement'!K:K,'Stock Statement'!C:C,Table4[[#This Row],[Part no./ Cat No.]])</f>
        <v>8500</v>
      </c>
      <c r="P183" s="134">
        <f t="shared" si="3"/>
        <v>8500</v>
      </c>
      <c r="Q183" s="84">
        <f>SUMIFS('Stock Statement'!J:J,'Stock Statement'!C:C,Table4[[#This Row],[Part no./ Cat No.]])</f>
        <v>0</v>
      </c>
    </row>
    <row r="184" spans="1:17">
      <c r="A184" s="84">
        <v>183</v>
      </c>
      <c r="B184" s="108" t="str">
        <f>Table2[[#This Row],[Description of Material]]</f>
        <v>Microtome Blades-High Profile (Leica 818)</v>
      </c>
      <c r="C184" s="84">
        <f>IFERROR(VLOOKUP(D184,'Product Master'!B:G,6,),"-")</f>
        <v>0</v>
      </c>
      <c r="D184" s="84">
        <f>Table2[[#This Row],[Part no./ Cat No.]]</f>
        <v>14035838926</v>
      </c>
      <c r="E184" s="84">
        <f>IF(ISBLANK(Table2[[#This Row],[Lot No]]),"-",Table2[[#This Row],[Lot No]])</f>
        <v>117252414</v>
      </c>
      <c r="F184" s="133">
        <f>IF(ISBLANK(Table2[[#This Row],[Date of Issue]]),"",Table2[[#This Row],[Date of Issue]])</f>
        <v>43213</v>
      </c>
      <c r="G184" s="84" t="str">
        <f>Table2[[#This Row],[Unit]]</f>
        <v>Box</v>
      </c>
      <c r="H184" s="84" t="str">
        <f>Table2[[#This Row],[Pack Size]]</f>
        <v>50 Nos</v>
      </c>
      <c r="I184" s="84">
        <f>Table2[[#This Row],[Quantity]]</f>
        <v>1</v>
      </c>
      <c r="J184" s="133" t="str">
        <f>Table2[[#This Row],[Expiry Date]]</f>
        <v>-</v>
      </c>
      <c r="K184" s="84" t="str">
        <f>Table2[[#This Row],[Department]]</f>
        <v>Histopath</v>
      </c>
      <c r="L184" s="84" t="str">
        <f>IF(ISBLANK(Table2[[#This Row],[Remark]]),"",Table2[[#This Row],[Remark]])</f>
        <v/>
      </c>
      <c r="M184" s="84" t="str">
        <f>Table2[[#This Row],[Material Issued By]]</f>
        <v>Karan Pardeshi</v>
      </c>
      <c r="N184" s="84" t="str">
        <f>Table2[[#This Row],[Material Received By]]</f>
        <v>Zoaib Shaikh</v>
      </c>
      <c r="O184" s="134">
        <f>SUMIFS('Stock Statement'!K:K,'Stock Statement'!C:C,Table4[[#This Row],[Part no./ Cat No.]])</f>
        <v>15000</v>
      </c>
      <c r="P184" s="134">
        <f t="shared" si="3"/>
        <v>15000</v>
      </c>
      <c r="Q184" s="84">
        <f>SUMIFS('Stock Statement'!J:J,'Stock Statement'!C:C,Table4[[#This Row],[Part no./ Cat No.]])</f>
        <v>1</v>
      </c>
    </row>
    <row r="185" spans="1:17">
      <c r="A185" s="84">
        <v>184</v>
      </c>
      <c r="B185" s="108" t="str">
        <f>Table2[[#This Row],[Description of Material]]</f>
        <v xml:space="preserve">Tissue Culture 96 well plate </v>
      </c>
      <c r="C185" s="84">
        <f>IFERROR(VLOOKUP(D185,'Product Master'!B:G,6,),"-")</f>
        <v>0</v>
      </c>
      <c r="D185" s="84" t="str">
        <f>Table2[[#This Row],[Part no./ Cat No.]]</f>
        <v>TPP96</v>
      </c>
      <c r="E185" s="84" t="str">
        <f>IF(ISBLANK(Table2[[#This Row],[Lot No]]),"-",Table2[[#This Row],[Lot No]])</f>
        <v>/0000293763</v>
      </c>
      <c r="F185" s="133">
        <f>IF(ISBLANK(Table2[[#This Row],[Date of Issue]]),"",Table2[[#This Row],[Date of Issue]])</f>
        <v>43213</v>
      </c>
      <c r="G185" s="84" t="str">
        <f>Table2[[#This Row],[Unit]]</f>
        <v>-</v>
      </c>
      <c r="H185" s="84" t="str">
        <f>Table2[[#This Row],[Pack Size]]</f>
        <v>100 Plates</v>
      </c>
      <c r="I185" s="84">
        <f>Table2[[#This Row],[Quantity]]</f>
        <v>1</v>
      </c>
      <c r="J185" s="133" t="str">
        <f>Table2[[#This Row],[Expiry Date]]</f>
        <v>NA</v>
      </c>
      <c r="K185" s="84" t="str">
        <f>Table2[[#This Row],[Department]]</f>
        <v>CTC</v>
      </c>
      <c r="L185" s="84" t="str">
        <f>IF(ISBLANK(Table2[[#This Row],[Remark]]),"",Table2[[#This Row],[Remark]])</f>
        <v/>
      </c>
      <c r="M185" s="84" t="str">
        <f>Table2[[#This Row],[Material Issued By]]</f>
        <v>Karan Pardeshi</v>
      </c>
      <c r="N185" s="84" t="str">
        <f>Table2[[#This Row],[Material Received By]]</f>
        <v>Vikas Mane</v>
      </c>
      <c r="O185" s="134">
        <f>SUMIFS('Stock Statement'!K:K,'Stock Statement'!C:C,Table4[[#This Row],[Part no./ Cat No.]])</f>
        <v>14238</v>
      </c>
      <c r="P185" s="134">
        <f t="shared" si="3"/>
        <v>14238</v>
      </c>
      <c r="Q185" s="84">
        <f>SUMIFS('Stock Statement'!J:J,'Stock Statement'!C:C,Table4[[#This Row],[Part no./ Cat No.]])</f>
        <v>3</v>
      </c>
    </row>
    <row r="186" spans="1:17">
      <c r="A186" s="84">
        <v>185</v>
      </c>
      <c r="B186" s="108" t="str">
        <f>Table2[[#This Row],[Description of Material]]</f>
        <v>ExoRNeasy Serum/Plasma Midi kit Qiagen</v>
      </c>
      <c r="C186" s="84">
        <f>IFERROR(VLOOKUP(D186,'Product Master'!B:G,6,),"-")</f>
        <v>0</v>
      </c>
      <c r="D186" s="84">
        <f>Table2[[#This Row],[Part no./ Cat No.]]</f>
        <v>77044</v>
      </c>
      <c r="E186" s="84">
        <f>IF(ISBLANK(Table2[[#This Row],[Lot No]]),"-",Table2[[#This Row],[Lot No]])</f>
        <v>160010441</v>
      </c>
      <c r="F186" s="133">
        <f>IF(ISBLANK(Table2[[#This Row],[Date of Issue]]),"",Table2[[#This Row],[Date of Issue]])</f>
        <v>43214</v>
      </c>
      <c r="G186" s="84" t="str">
        <f>Table2[[#This Row],[Unit]]</f>
        <v>Kit</v>
      </c>
      <c r="H186" s="84" t="str">
        <f>Table2[[#This Row],[Pack Size]]</f>
        <v>50 Rxns</v>
      </c>
      <c r="I186" s="84">
        <f>Table2[[#This Row],[Quantity]]</f>
        <v>1</v>
      </c>
      <c r="J186" s="133">
        <f>Table2[[#This Row],[Expiry Date]]</f>
        <v>43649</v>
      </c>
      <c r="K186" s="84" t="str">
        <f>Table2[[#This Row],[Department]]</f>
        <v xml:space="preserve">NGS </v>
      </c>
      <c r="L186" s="84" t="str">
        <f>IF(ISBLANK(Table2[[#This Row],[Remark]]),"",Table2[[#This Row],[Remark]])</f>
        <v/>
      </c>
      <c r="M186" s="84" t="str">
        <f>Table2[[#This Row],[Material Issued By]]</f>
        <v>Karan Pardeshi</v>
      </c>
      <c r="N186" s="84" t="str">
        <f>Table2[[#This Row],[Material Received By]]</f>
        <v>Dipika Shivade</v>
      </c>
      <c r="O186" s="134">
        <f>SUMIFS('Stock Statement'!K:K,'Stock Statement'!C:C,Table4[[#This Row],[Part no./ Cat No.]])</f>
        <v>147060</v>
      </c>
      <c r="P186" s="134">
        <f t="shared" si="3"/>
        <v>147060</v>
      </c>
      <c r="Q186" s="84">
        <f>SUMIFS('Stock Statement'!J:J,'Stock Statement'!C:C,Table4[[#This Row],[Part no./ Cat No.]])</f>
        <v>8</v>
      </c>
    </row>
    <row r="187" spans="1:17">
      <c r="A187" s="84">
        <v>186</v>
      </c>
      <c r="B187" s="108" t="str">
        <f>Table2[[#This Row],[Description of Material]]</f>
        <v>QIAzol Lysis Reagent 50 ml</v>
      </c>
      <c r="C187" s="84">
        <f>IFERROR(VLOOKUP(D187,'Product Master'!B:G,6,),"-")</f>
        <v>0</v>
      </c>
      <c r="D187" s="84" t="str">
        <f>Table2[[#This Row],[Part no./ Cat No.]]</f>
        <v>77044-S1</v>
      </c>
      <c r="E187" s="84">
        <f>IF(ISBLANK(Table2[[#This Row],[Lot No]]),"-",Table2[[#This Row],[Lot No]])</f>
        <v>557013394</v>
      </c>
      <c r="F187" s="133">
        <f>IF(ISBLANK(Table2[[#This Row],[Date of Issue]]),"",Table2[[#This Row],[Date of Issue]])</f>
        <v>43214</v>
      </c>
      <c r="G187" s="84" t="str">
        <f>Table2[[#This Row],[Unit]]</f>
        <v>-</v>
      </c>
      <c r="H187" s="84" t="str">
        <f>Table2[[#This Row],[Pack Size]]</f>
        <v>50 ml</v>
      </c>
      <c r="I187" s="84">
        <f>Table2[[#This Row],[Quantity]]</f>
        <v>1</v>
      </c>
      <c r="J187" s="133">
        <f>Table2[[#This Row],[Expiry Date]]</f>
        <v>43727</v>
      </c>
      <c r="K187" s="84" t="str">
        <f>Table2[[#This Row],[Department]]</f>
        <v>NGS</v>
      </c>
      <c r="L187" s="84" t="str">
        <f>IF(ISBLANK(Table2[[#This Row],[Remark]]),"",Table2[[#This Row],[Remark]])</f>
        <v/>
      </c>
      <c r="M187" s="84" t="str">
        <f>Table2[[#This Row],[Material Issued By]]</f>
        <v>Karan Pardeshi</v>
      </c>
      <c r="N187" s="84" t="str">
        <f>Table2[[#This Row],[Material Received By]]</f>
        <v>Dipika Shivade</v>
      </c>
      <c r="O187" s="134">
        <f>SUMIFS('Stock Statement'!K:K,'Stock Statement'!C:C,Table4[[#This Row],[Part no./ Cat No.]])</f>
        <v>0</v>
      </c>
      <c r="P187" s="134">
        <f t="shared" si="3"/>
        <v>0</v>
      </c>
      <c r="Q187" s="84">
        <f>SUMIFS('Stock Statement'!J:J,'Stock Statement'!C:C,Table4[[#This Row],[Part no./ Cat No.]])</f>
        <v>7</v>
      </c>
    </row>
    <row r="188" spans="1:17">
      <c r="A188" s="84">
        <v>187</v>
      </c>
      <c r="B188" s="108" t="str">
        <f>Table2[[#This Row],[Description of Material]]</f>
        <v>ii) ExoRneasy Serum/Plasma Midi Kit(Columns)</v>
      </c>
      <c r="C188" s="84">
        <f>IFERROR(VLOOKUP(D188,'Product Master'!B:G,6,),"-")</f>
        <v>0</v>
      </c>
      <c r="D188" s="84" t="str">
        <f>Table2[[#This Row],[Part no./ Cat No.]]</f>
        <v>77044-S2</v>
      </c>
      <c r="E188" s="84">
        <f>IF(ISBLANK(Table2[[#This Row],[Lot No]]),"-",Table2[[#This Row],[Lot No]])</f>
        <v>157051884</v>
      </c>
      <c r="F188" s="133">
        <f>IF(ISBLANK(Table2[[#This Row],[Date of Issue]]),"",Table2[[#This Row],[Date of Issue]])</f>
        <v>43214</v>
      </c>
      <c r="G188" s="84" t="str">
        <f>Table2[[#This Row],[Unit]]</f>
        <v>-</v>
      </c>
      <c r="H188" s="84" t="str">
        <f>Table2[[#This Row],[Pack Size]]</f>
        <v>50 column</v>
      </c>
      <c r="I188" s="84">
        <f>Table2[[#This Row],[Quantity]]</f>
        <v>1</v>
      </c>
      <c r="J188" s="133" t="str">
        <f>Table2[[#This Row],[Expiry Date]]</f>
        <v>-</v>
      </c>
      <c r="K188" s="84" t="str">
        <f>Table2[[#This Row],[Department]]</f>
        <v>NGS</v>
      </c>
      <c r="L188" s="84" t="str">
        <f>IF(ISBLANK(Table2[[#This Row],[Remark]]),"",Table2[[#This Row],[Remark]])</f>
        <v/>
      </c>
      <c r="M188" s="84" t="str">
        <f>Table2[[#This Row],[Material Issued By]]</f>
        <v>Karan Pardeshi</v>
      </c>
      <c r="N188" s="84" t="str">
        <f>Table2[[#This Row],[Material Received By]]</f>
        <v>Dipika Shivade</v>
      </c>
      <c r="O188" s="134">
        <f>SUMIFS('Stock Statement'!K:K,'Stock Statement'!C:C,Table4[[#This Row],[Part no./ Cat No.]])</f>
        <v>0</v>
      </c>
      <c r="P188" s="134">
        <f t="shared" si="3"/>
        <v>0</v>
      </c>
      <c r="Q188" s="84">
        <f>SUMIFS('Stock Statement'!J:J,'Stock Statement'!C:C,Table4[[#This Row],[Part no./ Cat No.]])</f>
        <v>7</v>
      </c>
    </row>
    <row r="189" spans="1:17">
      <c r="A189" s="84">
        <v>188</v>
      </c>
      <c r="B189" s="108" t="str">
        <f>Table2[[#This Row],[Description of Material]]</f>
        <v>iii) Miscript primer assay</v>
      </c>
      <c r="C189" s="84">
        <f>IFERROR(VLOOKUP(D189,'Product Master'!B:G,6,),"-")</f>
        <v>0</v>
      </c>
      <c r="D189" s="84" t="str">
        <f>Table2[[#This Row],[Part no./ Cat No.]]</f>
        <v>77044-S3</v>
      </c>
      <c r="E189" s="84">
        <f>IF(ISBLANK(Table2[[#This Row],[Lot No]]),"-",Table2[[#This Row],[Lot No]])</f>
        <v>232068348</v>
      </c>
      <c r="F189" s="133">
        <f>IF(ISBLANK(Table2[[#This Row],[Date of Issue]]),"",Table2[[#This Row],[Date of Issue]])</f>
        <v>43214</v>
      </c>
      <c r="G189" s="84" t="str">
        <f>Table2[[#This Row],[Unit]]</f>
        <v>NA</v>
      </c>
      <c r="H189" s="84">
        <f>Table2[[#This Row],[Pack Size]]</f>
        <v>1</v>
      </c>
      <c r="I189" s="84">
        <f>Table2[[#This Row],[Quantity]]</f>
        <v>1</v>
      </c>
      <c r="J189" s="133" t="str">
        <f>Table2[[#This Row],[Expiry Date]]</f>
        <v>NA</v>
      </c>
      <c r="K189" s="84" t="str">
        <f>Table2[[#This Row],[Department]]</f>
        <v>NGS</v>
      </c>
      <c r="L189" s="84" t="str">
        <f>IF(ISBLANK(Table2[[#This Row],[Remark]]),"",Table2[[#This Row],[Remark]])</f>
        <v/>
      </c>
      <c r="M189" s="84" t="str">
        <f>Table2[[#This Row],[Material Issued By]]</f>
        <v>Karan Pardeshi</v>
      </c>
      <c r="N189" s="84" t="str">
        <f>Table2[[#This Row],[Material Received By]]</f>
        <v>Dipika Shivade</v>
      </c>
      <c r="O189" s="134">
        <f>SUMIFS('Stock Statement'!K:K,'Stock Statement'!C:C,Table4[[#This Row],[Part no./ Cat No.]])</f>
        <v>0</v>
      </c>
      <c r="P189" s="134">
        <f t="shared" si="3"/>
        <v>0</v>
      </c>
      <c r="Q189" s="84">
        <f>SUMIFS('Stock Statement'!J:J,'Stock Statement'!C:C,Table4[[#This Row],[Part no./ Cat No.]])</f>
        <v>7</v>
      </c>
    </row>
    <row r="190" spans="1:17">
      <c r="A190" s="84">
        <v>189</v>
      </c>
      <c r="B190" s="108" t="str">
        <f>Table2[[#This Row],[Description of Material]]</f>
        <v>Absolute Ethanol</v>
      </c>
      <c r="C190" s="84">
        <f>IFERROR(VLOOKUP(D190,'Product Master'!B:G,6,),"-")</f>
        <v>0</v>
      </c>
      <c r="D190" s="84" t="str">
        <f>Table2[[#This Row],[Part no./ Cat No.]]</f>
        <v>1.00983.0511</v>
      </c>
      <c r="E190" s="84" t="str">
        <f>IF(ISBLANK(Table2[[#This Row],[Lot No]]),"-",Table2[[#This Row],[Lot No]])</f>
        <v>K48709283706</v>
      </c>
      <c r="F190" s="133">
        <f>IF(ISBLANK(Table2[[#This Row],[Date of Issue]]),"",Table2[[#This Row],[Date of Issue]])</f>
        <v>43214</v>
      </c>
      <c r="G190" s="84" t="str">
        <f>Table2[[#This Row],[Unit]]</f>
        <v>Bottle</v>
      </c>
      <c r="H190" s="84" t="str">
        <f>Table2[[#This Row],[Pack Size]]</f>
        <v>500 ml</v>
      </c>
      <c r="I190" s="84">
        <f>Table2[[#This Row],[Quantity]]</f>
        <v>1</v>
      </c>
      <c r="J190" s="133" t="str">
        <f>Table2[[#This Row],[Expiry Date]]</f>
        <v>-</v>
      </c>
      <c r="K190" s="84" t="str">
        <f>Table2[[#This Row],[Department]]</f>
        <v>DIA</v>
      </c>
      <c r="L190" s="84" t="str">
        <f>IF(ISBLANK(Table2[[#This Row],[Remark]]),"",Table2[[#This Row],[Remark]])</f>
        <v/>
      </c>
      <c r="M190" s="84" t="str">
        <f>Table2[[#This Row],[Material Issued By]]</f>
        <v>Karan Pardeshi</v>
      </c>
      <c r="N190" s="84" t="str">
        <f>Table2[[#This Row],[Material Received By]]</f>
        <v>Dipika Shivade</v>
      </c>
      <c r="O190" s="134" t="e">
        <f>SUMIFS('Stock Statement'!K:K,'Stock Statement'!C:C,Table4[[#This Row],[Part no./ Cat No.]])</f>
        <v>#N/A</v>
      </c>
      <c r="P190" s="134" t="e">
        <f t="shared" si="3"/>
        <v>#N/A</v>
      </c>
      <c r="Q190" s="84">
        <f>SUMIFS('Stock Statement'!J:J,'Stock Statement'!C:C,Table4[[#This Row],[Part no./ Cat No.]])</f>
        <v>-1</v>
      </c>
    </row>
    <row r="191" spans="1:17">
      <c r="A191" s="84">
        <v>190</v>
      </c>
      <c r="B191" s="108" t="str">
        <f>Table2[[#This Row],[Description of Material]]</f>
        <v>Qubit ds DNA  Assay kit</v>
      </c>
      <c r="C191" s="84">
        <f>IFERROR(VLOOKUP(D191,'Product Master'!B:G,6,),"-")</f>
        <v>0</v>
      </c>
      <c r="D191" s="84" t="str">
        <f>Table2[[#This Row],[Part no./ Cat No.]]</f>
        <v>Q32854</v>
      </c>
      <c r="E191" s="84">
        <f>IF(ISBLANK(Table2[[#This Row],[Lot No]]),"-",Table2[[#This Row],[Lot No]])</f>
        <v>1934298</v>
      </c>
      <c r="F191" s="133">
        <f>IF(ISBLANK(Table2[[#This Row],[Date of Issue]]),"",Table2[[#This Row],[Date of Issue]])</f>
        <v>43214</v>
      </c>
      <c r="G191" s="84" t="str">
        <f>Table2[[#This Row],[Unit]]</f>
        <v>Kit</v>
      </c>
      <c r="H191" s="84" t="str">
        <f>Table2[[#This Row],[Pack Size]]</f>
        <v>500 Assays</v>
      </c>
      <c r="I191" s="84">
        <f>Table2[[#This Row],[Quantity]]</f>
        <v>1</v>
      </c>
      <c r="J191" s="133" t="str">
        <f>Table2[[#This Row],[Expiry Date]]</f>
        <v>-</v>
      </c>
      <c r="K191" s="84" t="str">
        <f>Table2[[#This Row],[Department]]</f>
        <v xml:space="preserve">NGS </v>
      </c>
      <c r="L191" s="84" t="str">
        <f>IF(ISBLANK(Table2[[#This Row],[Remark]]),"",Table2[[#This Row],[Remark]])</f>
        <v/>
      </c>
      <c r="M191" s="84" t="str">
        <f>Table2[[#This Row],[Material Issued By]]</f>
        <v>Karan Pardeshi</v>
      </c>
      <c r="N191" s="84" t="str">
        <f>Table2[[#This Row],[Material Received By]]</f>
        <v>Utkarsha Tambat</v>
      </c>
      <c r="O191" s="134">
        <f>SUMIFS('Stock Statement'!K:K,'Stock Statement'!C:C,Table4[[#This Row],[Part no./ Cat No.]])</f>
        <v>30284</v>
      </c>
      <c r="P191" s="134">
        <f t="shared" si="3"/>
        <v>30284</v>
      </c>
      <c r="Q191" s="84">
        <f>SUMIFS('Stock Statement'!J:J,'Stock Statement'!C:C,Table4[[#This Row],[Part no./ Cat No.]])</f>
        <v>2</v>
      </c>
    </row>
    <row r="192" spans="1:17">
      <c r="A192" s="84">
        <v>191</v>
      </c>
      <c r="B192" s="108" t="str">
        <f>Table2[[#This Row],[Description of Material]]</f>
        <v>Circulating Nucleic acid kit</v>
      </c>
      <c r="C192" s="84">
        <f>IFERROR(VLOOKUP(D192,'Product Master'!B:G,6,),"-")</f>
        <v>0</v>
      </c>
      <c r="D192" s="84">
        <f>Table2[[#This Row],[Part no./ Cat No.]]</f>
        <v>55114</v>
      </c>
      <c r="E192" s="84">
        <f>IF(ISBLANK(Table2[[#This Row],[Lot No]]),"-",Table2[[#This Row],[Lot No]])</f>
        <v>160012499</v>
      </c>
      <c r="F192" s="133">
        <f>IF(ISBLANK(Table2[[#This Row],[Date of Issue]]),"",Table2[[#This Row],[Date of Issue]])</f>
        <v>43214</v>
      </c>
      <c r="G192" s="84" t="str">
        <f>Table2[[#This Row],[Unit]]</f>
        <v>Kit</v>
      </c>
      <c r="H192" s="84" t="str">
        <f>Table2[[#This Row],[Pack Size]]</f>
        <v>50 Rxns</v>
      </c>
      <c r="I192" s="84">
        <f>Table2[[#This Row],[Quantity]]</f>
        <v>1</v>
      </c>
      <c r="J192" s="133" t="str">
        <f>Table2[[#This Row],[Expiry Date]]</f>
        <v>-</v>
      </c>
      <c r="K192" s="84" t="str">
        <f>Table2[[#This Row],[Department]]</f>
        <v xml:space="preserve">NGS-R&amp;D </v>
      </c>
      <c r="L192" s="84" t="str">
        <f>IF(ISBLANK(Table2[[#This Row],[Remark]]),"",Table2[[#This Row],[Remark]])</f>
        <v/>
      </c>
      <c r="M192" s="84" t="str">
        <f>Table2[[#This Row],[Material Issued By]]</f>
        <v>Karan Pardeshi</v>
      </c>
      <c r="N192" s="84" t="str">
        <f>Table2[[#This Row],[Material Received By]]</f>
        <v>Vikas Mane</v>
      </c>
      <c r="O192" s="134">
        <f>SUMIFS('Stock Statement'!K:K,'Stock Statement'!C:C,Table4[[#This Row],[Part no./ Cat No.]])</f>
        <v>0</v>
      </c>
      <c r="P192" s="134">
        <f t="shared" si="3"/>
        <v>0</v>
      </c>
      <c r="Q192" s="84">
        <f>SUMIFS('Stock Statement'!J:J,'Stock Statement'!C:C,Table4[[#This Row],[Part no./ Cat No.]])</f>
        <v>-2</v>
      </c>
    </row>
    <row r="193" spans="1:17">
      <c r="A193" s="84">
        <v>192</v>
      </c>
      <c r="B193" s="108" t="str">
        <f>Table2[[#This Row],[Description of Material]]</f>
        <v>Circulating Nucleic acid kit</v>
      </c>
      <c r="C193" s="84">
        <f>IFERROR(VLOOKUP(D193,'Product Master'!B:G,6,),"-")</f>
        <v>0</v>
      </c>
      <c r="D193" s="84">
        <f>Table2[[#This Row],[Part no./ Cat No.]]</f>
        <v>55114</v>
      </c>
      <c r="E193" s="84">
        <f>IF(ISBLANK(Table2[[#This Row],[Lot No]]),"-",Table2[[#This Row],[Lot No]])</f>
        <v>157047931</v>
      </c>
      <c r="F193" s="133">
        <f>IF(ISBLANK(Table2[[#This Row],[Date of Issue]]),"",Table2[[#This Row],[Date of Issue]])</f>
        <v>43214</v>
      </c>
      <c r="G193" s="84" t="str">
        <f>Table2[[#This Row],[Unit]]</f>
        <v>Kit</v>
      </c>
      <c r="H193" s="84" t="str">
        <f>Table2[[#This Row],[Pack Size]]</f>
        <v>50 Rxns</v>
      </c>
      <c r="I193" s="84">
        <f>Table2[[#This Row],[Quantity]]</f>
        <v>1</v>
      </c>
      <c r="J193" s="133" t="str">
        <f>Table2[[#This Row],[Expiry Date]]</f>
        <v>NA</v>
      </c>
      <c r="K193" s="84" t="str">
        <f>Table2[[#This Row],[Department]]</f>
        <v xml:space="preserve">NGS-R&amp;D </v>
      </c>
      <c r="L193" s="84" t="str">
        <f>IF(ISBLANK(Table2[[#This Row],[Remark]]),"",Table2[[#This Row],[Remark]])</f>
        <v/>
      </c>
      <c r="M193" s="84" t="str">
        <f>Table2[[#This Row],[Material Issued By]]</f>
        <v>Karan Pardeshi</v>
      </c>
      <c r="N193" s="84" t="str">
        <f>Table2[[#This Row],[Material Received By]]</f>
        <v>Vikas Mane</v>
      </c>
      <c r="O193" s="134">
        <f>SUMIFS('Stock Statement'!K:K,'Stock Statement'!C:C,Table4[[#This Row],[Part no./ Cat No.]])</f>
        <v>0</v>
      </c>
      <c r="P193" s="134">
        <f t="shared" si="3"/>
        <v>0</v>
      </c>
      <c r="Q193" s="84">
        <f>SUMIFS('Stock Statement'!J:J,'Stock Statement'!C:C,Table4[[#This Row],[Part no./ Cat No.]])</f>
        <v>-2</v>
      </c>
    </row>
    <row r="194" spans="1:17">
      <c r="A194" s="84">
        <v>193</v>
      </c>
      <c r="B194" s="108" t="str">
        <f>Table2[[#This Row],[Description of Material]]</f>
        <v xml:space="preserve">0.22 Micron syringe filters </v>
      </c>
      <c r="C194" s="84">
        <f>IFERROR(VLOOKUP(D194,'Product Master'!B:G,6,),"-")</f>
        <v>0</v>
      </c>
      <c r="D194" s="84" t="str">
        <f>Table2[[#This Row],[Part no./ Cat No.]]</f>
        <v>F-25DY</v>
      </c>
      <c r="E194" s="84" t="str">
        <f>IF(ISBLANK(Table2[[#This Row],[Lot No]]),"-",Table2[[#This Row],[Lot No]])</f>
        <v>/0301/FEB/2018</v>
      </c>
      <c r="F194" s="133">
        <f>IF(ISBLANK(Table2[[#This Row],[Date of Issue]]),"",Table2[[#This Row],[Date of Issue]])</f>
        <v>43214</v>
      </c>
      <c r="G194" s="84" t="str">
        <f>Table2[[#This Row],[Unit]]</f>
        <v>Box</v>
      </c>
      <c r="H194" s="84" t="str">
        <f>Table2[[#This Row],[Pack Size]]</f>
        <v>50 Nos</v>
      </c>
      <c r="I194" s="84">
        <f>Table2[[#This Row],[Quantity]]</f>
        <v>1</v>
      </c>
      <c r="J194" s="133" t="str">
        <f>Table2[[#This Row],[Expiry Date]]</f>
        <v>-</v>
      </c>
      <c r="K194" s="84" t="str">
        <f>Table2[[#This Row],[Department]]</f>
        <v>CTC</v>
      </c>
      <c r="L194" s="84" t="str">
        <f>IF(ISBLANK(Table2[[#This Row],[Remark]]),"",Table2[[#This Row],[Remark]])</f>
        <v/>
      </c>
      <c r="M194" s="84" t="str">
        <f>Table2[[#This Row],[Material Issued By]]</f>
        <v>Karan Pardeshi</v>
      </c>
      <c r="N194" s="84" t="str">
        <f>Table2[[#This Row],[Material Received By]]</f>
        <v>Vikas Mane</v>
      </c>
      <c r="O194" s="134" t="e">
        <f>SUMIFS('Stock Statement'!K:K,'Stock Statement'!C:C,Table4[[#This Row],[Part no./ Cat No.]])</f>
        <v>#N/A</v>
      </c>
      <c r="P194" s="134" t="e">
        <f t="shared" si="3"/>
        <v>#N/A</v>
      </c>
      <c r="Q194" s="84">
        <f>SUMIFS('Stock Statement'!J:J,'Stock Statement'!C:C,Table4[[#This Row],[Part no./ Cat No.]])</f>
        <v>-1</v>
      </c>
    </row>
    <row r="195" spans="1:17">
      <c r="A195" s="84">
        <v>194</v>
      </c>
      <c r="B195" s="108" t="str">
        <f>Table2[[#This Row],[Description of Material]]</f>
        <v xml:space="preserve">Centrifuge tube 15 ml Sterile </v>
      </c>
      <c r="C195" s="84">
        <f>IFERROR(VLOOKUP(D195,'Product Master'!B:G,6,),"-")</f>
        <v>0</v>
      </c>
      <c r="D195" s="84">
        <f>Table2[[#This Row],[Part no./ Cat No.]]</f>
        <v>546021</v>
      </c>
      <c r="E195" s="84" t="str">
        <f>IF(ISBLANK(Table2[[#This Row],[Lot No]]),"-",Table2[[#This Row],[Lot No]])</f>
        <v>293D-06-37-020218</v>
      </c>
      <c r="F195" s="133">
        <f>IF(ISBLANK(Table2[[#This Row],[Date of Issue]]),"",Table2[[#This Row],[Date of Issue]])</f>
        <v>43214</v>
      </c>
      <c r="G195" s="84" t="str">
        <f>Table2[[#This Row],[Unit]]</f>
        <v>-</v>
      </c>
      <c r="H195" s="84" t="str">
        <f>Table2[[#This Row],[Pack Size]]</f>
        <v>500 Pcs</v>
      </c>
      <c r="I195" s="84">
        <f>Table2[[#This Row],[Quantity]]</f>
        <v>1</v>
      </c>
      <c r="J195" s="133" t="str">
        <f>Table2[[#This Row],[Expiry Date]]</f>
        <v>-</v>
      </c>
      <c r="K195" s="84" t="str">
        <f>Table2[[#This Row],[Department]]</f>
        <v>CTC</v>
      </c>
      <c r="L195" s="84" t="str">
        <f>IF(ISBLANK(Table2[[#This Row],[Remark]]),"",Table2[[#This Row],[Remark]])</f>
        <v/>
      </c>
      <c r="M195" s="84" t="str">
        <f>Table2[[#This Row],[Material Issued By]]</f>
        <v>Karan Pardeshi</v>
      </c>
      <c r="N195" s="84" t="str">
        <f>Table2[[#This Row],[Material Received By]]</f>
        <v>Vikas Mane</v>
      </c>
      <c r="O195" s="134">
        <f>SUMIFS('Stock Statement'!K:K,'Stock Statement'!C:C,Table4[[#This Row],[Part no./ Cat No.]])</f>
        <v>11800</v>
      </c>
      <c r="P195" s="134">
        <f t="shared" si="3"/>
        <v>11800</v>
      </c>
      <c r="Q195" s="84">
        <f>SUMIFS('Stock Statement'!J:J,'Stock Statement'!C:C,Table4[[#This Row],[Part no./ Cat No.]])</f>
        <v>3</v>
      </c>
    </row>
    <row r="196" spans="1:17">
      <c r="A196" s="84">
        <v>195</v>
      </c>
      <c r="B196" s="108" t="str">
        <f>Table2[[#This Row],[Description of Material]]</f>
        <v>50 ml Centrifuge tube</v>
      </c>
      <c r="C196" s="84">
        <f>IFERROR(VLOOKUP(D196,'Product Master'!B:G,6,),"-")</f>
        <v>0</v>
      </c>
      <c r="D196" s="84">
        <f>Table2[[#This Row],[Part no./ Cat No.]]</f>
        <v>500041</v>
      </c>
      <c r="E196" s="84" t="str">
        <f>IF(ISBLANK(Table2[[#This Row],[Lot No]]),"-",Table2[[#This Row],[Lot No]])</f>
        <v>D-35-10-270318</v>
      </c>
      <c r="F196" s="133">
        <f>IF(ISBLANK(Table2[[#This Row],[Date of Issue]]),"",Table2[[#This Row],[Date of Issue]])</f>
        <v>43214</v>
      </c>
      <c r="G196" s="84" t="str">
        <f>Table2[[#This Row],[Unit]]</f>
        <v>-</v>
      </c>
      <c r="H196" s="84" t="str">
        <f>Table2[[#This Row],[Pack Size]]</f>
        <v>500 Pcs</v>
      </c>
      <c r="I196" s="84">
        <f>Table2[[#This Row],[Quantity]]</f>
        <v>1</v>
      </c>
      <c r="J196" s="133" t="str">
        <f>Table2[[#This Row],[Expiry Date]]</f>
        <v>NA</v>
      </c>
      <c r="K196" s="84" t="str">
        <f>Table2[[#This Row],[Department]]</f>
        <v>CTC</v>
      </c>
      <c r="L196" s="84" t="str">
        <f>IF(ISBLANK(Table2[[#This Row],[Remark]]),"",Table2[[#This Row],[Remark]])</f>
        <v/>
      </c>
      <c r="M196" s="84" t="str">
        <f>Table2[[#This Row],[Material Issued By]]</f>
        <v>Karan Pardeshi</v>
      </c>
      <c r="N196" s="84" t="str">
        <f>Table2[[#This Row],[Material Received By]]</f>
        <v>Vikas Mane</v>
      </c>
      <c r="O196" s="134">
        <f>SUMIFS('Stock Statement'!K:K,'Stock Statement'!C:C,Table4[[#This Row],[Part no./ Cat No.]])</f>
        <v>7218.12</v>
      </c>
      <c r="P196" s="134">
        <f t="shared" si="3"/>
        <v>7218.12</v>
      </c>
      <c r="Q196" s="84">
        <f>SUMIFS('Stock Statement'!J:J,'Stock Statement'!C:C,Table4[[#This Row],[Part no./ Cat No.]])</f>
        <v>3</v>
      </c>
    </row>
    <row r="197" spans="1:17">
      <c r="A197" s="84">
        <v>196</v>
      </c>
      <c r="B197" s="108" t="str">
        <f>Table2[[#This Row],[Description of Material]]</f>
        <v>E-Gel size select 2%</v>
      </c>
      <c r="C197" s="84">
        <f>IFERROR(VLOOKUP(D197,'Product Master'!B:G,6,),"-")</f>
        <v>0</v>
      </c>
      <c r="D197" s="84" t="str">
        <f>Table2[[#This Row],[Part no./ Cat No.]]</f>
        <v>G661012</v>
      </c>
      <c r="E197" s="84" t="str">
        <f>IF(ISBLANK(Table2[[#This Row],[Lot No]]),"-",Table2[[#This Row],[Lot No]])</f>
        <v>2R040318</v>
      </c>
      <c r="F197" s="133">
        <f>IF(ISBLANK(Table2[[#This Row],[Date of Issue]]),"",Table2[[#This Row],[Date of Issue]])</f>
        <v>43215</v>
      </c>
      <c r="G197" s="84" t="str">
        <f>Table2[[#This Row],[Unit]]</f>
        <v>Pack</v>
      </c>
      <c r="H197" s="84" t="str">
        <f>Table2[[#This Row],[Pack Size]]</f>
        <v>10 Gels/Pack</v>
      </c>
      <c r="I197" s="84">
        <f>Table2[[#This Row],[Quantity]]</f>
        <v>1</v>
      </c>
      <c r="J197" s="133">
        <f>Table2[[#This Row],[Expiry Date]]</f>
        <v>43438</v>
      </c>
      <c r="K197" s="84" t="str">
        <f>Table2[[#This Row],[Department]]</f>
        <v>DIA-NGS</v>
      </c>
      <c r="L197" s="84" t="str">
        <f>IF(ISBLANK(Table2[[#This Row],[Remark]]),"",Table2[[#This Row],[Remark]])</f>
        <v/>
      </c>
      <c r="M197" s="84" t="str">
        <f>Table2[[#This Row],[Material Issued By]]</f>
        <v>Karan Pardeshi</v>
      </c>
      <c r="N197" s="84" t="str">
        <f>Table2[[#This Row],[Material Received By]]</f>
        <v>Dhanashri Ahire</v>
      </c>
      <c r="O197" s="134">
        <f>SUMIFS('Stock Statement'!K:K,'Stock Statement'!C:C,Table4[[#This Row],[Part no./ Cat No.]])</f>
        <v>10000</v>
      </c>
      <c r="P197" s="134">
        <f t="shared" si="3"/>
        <v>10000</v>
      </c>
      <c r="Q197" s="84">
        <f>SUMIFS('Stock Statement'!J:J,'Stock Statement'!C:C,Table4[[#This Row],[Part no./ Cat No.]])</f>
        <v>13</v>
      </c>
    </row>
    <row r="198" spans="1:17">
      <c r="A198" s="84">
        <v>197</v>
      </c>
      <c r="B198" s="108" t="str">
        <f>Table2[[#This Row],[Description of Material]]</f>
        <v>Absolute Ethanol</v>
      </c>
      <c r="C198" s="84">
        <f>IFERROR(VLOOKUP(D198,'Product Master'!B:G,6,),"-")</f>
        <v>0</v>
      </c>
      <c r="D198" s="84" t="str">
        <f>Table2[[#This Row],[Part no./ Cat No.]]</f>
        <v>1.00983.0511</v>
      </c>
      <c r="E198" s="84" t="str">
        <f>IF(ISBLANK(Table2[[#This Row],[Lot No]]),"-",Table2[[#This Row],[Lot No]])</f>
        <v>K48709283706</v>
      </c>
      <c r="F198" s="133">
        <f>IF(ISBLANK(Table2[[#This Row],[Date of Issue]]),"",Table2[[#This Row],[Date of Issue]])</f>
        <v>43215</v>
      </c>
      <c r="G198" s="84" t="str">
        <f>Table2[[#This Row],[Unit]]</f>
        <v>Bottle</v>
      </c>
      <c r="H198" s="84" t="str">
        <f>Table2[[#This Row],[Pack Size]]</f>
        <v>500 ml</v>
      </c>
      <c r="I198" s="84">
        <f>Table2[[#This Row],[Quantity]]</f>
        <v>1</v>
      </c>
      <c r="J198" s="133" t="str">
        <f>Table2[[#This Row],[Expiry Date]]</f>
        <v>-</v>
      </c>
      <c r="K198" s="84" t="str">
        <f>Table2[[#This Row],[Department]]</f>
        <v>DIA</v>
      </c>
      <c r="L198" s="84" t="str">
        <f>IF(ISBLANK(Table2[[#This Row],[Remark]]),"",Table2[[#This Row],[Remark]])</f>
        <v/>
      </c>
      <c r="M198" s="84" t="str">
        <f>Table2[[#This Row],[Material Issued By]]</f>
        <v>Karan Pardeshi</v>
      </c>
      <c r="N198" s="84" t="str">
        <f>Table2[[#This Row],[Material Received By]]</f>
        <v>Dhanashri Ahire</v>
      </c>
      <c r="O198" s="134" t="e">
        <f>SUMIFS('Stock Statement'!K:K,'Stock Statement'!C:C,Table4[[#This Row],[Part no./ Cat No.]])</f>
        <v>#N/A</v>
      </c>
      <c r="P198" s="134" t="e">
        <f t="shared" si="3"/>
        <v>#N/A</v>
      </c>
      <c r="Q198" s="84">
        <f>SUMIFS('Stock Statement'!J:J,'Stock Statement'!C:C,Table4[[#This Row],[Part no./ Cat No.]])</f>
        <v>-1</v>
      </c>
    </row>
    <row r="199" spans="1:17">
      <c r="A199" s="84">
        <v>198</v>
      </c>
      <c r="B199" s="108" t="str">
        <f>Table2[[#This Row],[Description of Material]]</f>
        <v>Resin ribbon 110*74</v>
      </c>
      <c r="C199" s="84">
        <f>IFERROR(VLOOKUP(D199,'Product Master'!B:G,6,),"-")</f>
        <v>0</v>
      </c>
      <c r="D199" s="84" t="str">
        <f>Table2[[#This Row],[Part no./ Cat No.]]</f>
        <v>Resin ribbon 110*74</v>
      </c>
      <c r="E199" s="84" t="str">
        <f>IF(ISBLANK(Table2[[#This Row],[Lot No]]),"-",Table2[[#This Row],[Lot No]])</f>
        <v>-</v>
      </c>
      <c r="F199" s="133">
        <f>IF(ISBLANK(Table2[[#This Row],[Date of Issue]]),"",Table2[[#This Row],[Date of Issue]])</f>
        <v>43215</v>
      </c>
      <c r="G199" s="84" t="str">
        <f>Table2[[#This Row],[Unit]]</f>
        <v>-</v>
      </c>
      <c r="H199" s="84" t="str">
        <f>Table2[[#This Row],[Pack Size]]</f>
        <v>-</v>
      </c>
      <c r="I199" s="84">
        <f>Table2[[#This Row],[Quantity]]</f>
        <v>1</v>
      </c>
      <c r="J199" s="133" t="str">
        <f>Table2[[#This Row],[Expiry Date]]</f>
        <v>NA</v>
      </c>
      <c r="K199" s="84" t="str">
        <f>Table2[[#This Row],[Department]]</f>
        <v>DIA</v>
      </c>
      <c r="L199" s="84" t="str">
        <f>IF(ISBLANK(Table2[[#This Row],[Remark]]),"",Table2[[#This Row],[Remark]])</f>
        <v/>
      </c>
      <c r="M199" s="84" t="str">
        <f>Table2[[#This Row],[Material Issued By]]</f>
        <v>Karan Pardeshi</v>
      </c>
      <c r="N199" s="84" t="str">
        <f>Table2[[#This Row],[Material Received By]]</f>
        <v>Dinesh Saindane</v>
      </c>
      <c r="O199" s="134" t="e">
        <f>SUMIFS('Stock Statement'!K:K,'Stock Statement'!C:C,Table4[[#This Row],[Part no./ Cat No.]])</f>
        <v>#N/A</v>
      </c>
      <c r="P199" s="134" t="e">
        <f t="shared" si="3"/>
        <v>#N/A</v>
      </c>
      <c r="Q199" s="84">
        <f>SUMIFS('Stock Statement'!J:J,'Stock Statement'!C:C,Table4[[#This Row],[Part no./ Cat No.]])</f>
        <v>0</v>
      </c>
    </row>
    <row r="200" spans="1:17">
      <c r="A200" s="84">
        <v>199</v>
      </c>
      <c r="B200" s="108" t="str">
        <f>Table2[[#This Row],[Description of Material]]</f>
        <v xml:space="preserve">Tissue Culture flask with filter cap </v>
      </c>
      <c r="C200" s="84">
        <f>IFERROR(VLOOKUP(D200,'Product Master'!B:G,6,),"-")</f>
        <v>0</v>
      </c>
      <c r="D200" s="84">
        <f>Table2[[#This Row],[Part no./ Cat No.]]</f>
        <v>950050</v>
      </c>
      <c r="E200" s="84" t="str">
        <f>IF(ISBLANK(Table2[[#This Row],[Lot No]]),"-",Table2[[#This Row],[Lot No]])</f>
        <v>H2NA2MC103</v>
      </c>
      <c r="F200" s="133">
        <f>IF(ISBLANK(Table2[[#This Row],[Date of Issue]]),"",Table2[[#This Row],[Date of Issue]])</f>
        <v>43216</v>
      </c>
      <c r="G200" s="84" t="str">
        <f>Table2[[#This Row],[Unit]]</f>
        <v>Box</v>
      </c>
      <c r="H200" s="84" t="str">
        <f>Table2[[#This Row],[Pack Size]]</f>
        <v>100 /Case</v>
      </c>
      <c r="I200" s="84">
        <f>Table2[[#This Row],[Quantity]]</f>
        <v>1</v>
      </c>
      <c r="J200" s="133" t="str">
        <f>Table2[[#This Row],[Expiry Date]]</f>
        <v>-</v>
      </c>
      <c r="K200" s="84" t="str">
        <f>Table2[[#This Row],[Department]]</f>
        <v>ATC</v>
      </c>
      <c r="L200" s="84" t="str">
        <f>IF(ISBLANK(Table2[[#This Row],[Remark]]),"",Table2[[#This Row],[Remark]])</f>
        <v/>
      </c>
      <c r="M200" s="84" t="str">
        <f>Table2[[#This Row],[Material Issued By]]</f>
        <v>Karan Pardeshi</v>
      </c>
      <c r="N200" s="84" t="str">
        <f>Table2[[#This Row],[Material Received By]]</f>
        <v>Vishakha Mhase</v>
      </c>
      <c r="O200" s="134" t="e">
        <f>SUMIFS('Stock Statement'!K:K,'Stock Statement'!C:C,Table4[[#This Row],[Part no./ Cat No.]])</f>
        <v>#N/A</v>
      </c>
      <c r="P200" s="134" t="e">
        <f t="shared" si="3"/>
        <v>#N/A</v>
      </c>
      <c r="Q200" s="84">
        <f>SUMIFS('Stock Statement'!J:J,'Stock Statement'!C:C,Table4[[#This Row],[Part no./ Cat No.]])</f>
        <v>-1</v>
      </c>
    </row>
    <row r="201" spans="1:17">
      <c r="A201" s="84">
        <v>200</v>
      </c>
      <c r="B201" s="108" t="str">
        <f>Table2[[#This Row],[Description of Material]]</f>
        <v>Dulbecco's Modified eagle medium</v>
      </c>
      <c r="C201" s="84">
        <f>IFERROR(VLOOKUP(D201,'Product Master'!B:G,6,),"-")</f>
        <v>0</v>
      </c>
      <c r="D201" s="84" t="str">
        <f>Table2[[#This Row],[Part no./ Cat No.]]</f>
        <v>AL219A</v>
      </c>
      <c r="E201" s="84" t="str">
        <f>IF(ISBLANK(Table2[[#This Row],[Lot No]]),"-",Table2[[#This Row],[Lot No]])</f>
        <v>/0000324936</v>
      </c>
      <c r="F201" s="133">
        <f>IF(ISBLANK(Table2[[#This Row],[Date of Issue]]),"",Table2[[#This Row],[Date of Issue]])</f>
        <v>43216</v>
      </c>
      <c r="G201" s="84" t="str">
        <f>Table2[[#This Row],[Unit]]</f>
        <v>Pack</v>
      </c>
      <c r="H201" s="84" t="str">
        <f>Table2[[#This Row],[Pack Size]]</f>
        <v>100 ml*5</v>
      </c>
      <c r="I201" s="84">
        <f>Table2[[#This Row],[Quantity]]</f>
        <v>5</v>
      </c>
      <c r="J201" s="133" t="str">
        <f>Table2[[#This Row],[Expiry Date]]</f>
        <v>-</v>
      </c>
      <c r="K201" s="84" t="str">
        <f>Table2[[#This Row],[Department]]</f>
        <v>ATC</v>
      </c>
      <c r="L201" s="84" t="str">
        <f>IF(ISBLANK(Table2[[#This Row],[Remark]]),"",Table2[[#This Row],[Remark]])</f>
        <v/>
      </c>
      <c r="M201" s="84" t="str">
        <f>Table2[[#This Row],[Material Issued By]]</f>
        <v>Karan Pardeshi</v>
      </c>
      <c r="N201" s="84" t="str">
        <f>Table2[[#This Row],[Material Received By]]</f>
        <v>Vishakha Mhase</v>
      </c>
      <c r="O201" s="134">
        <f>SUMIFS('Stock Statement'!K:K,'Stock Statement'!C:C,Table4[[#This Row],[Part no./ Cat No.]])</f>
        <v>9832</v>
      </c>
      <c r="P201" s="134">
        <f t="shared" si="3"/>
        <v>49160</v>
      </c>
      <c r="Q201" s="84">
        <f>SUMIFS('Stock Statement'!J:J,'Stock Statement'!C:C,Table4[[#This Row],[Part no./ Cat No.]])</f>
        <v>-0.44444444444444464</v>
      </c>
    </row>
    <row r="202" spans="1:17">
      <c r="A202" s="84">
        <v>201</v>
      </c>
      <c r="B202" s="108" t="str">
        <f>Table2[[#This Row],[Description of Material]]</f>
        <v>Dulbecco's phosphate buffered saline</v>
      </c>
      <c r="C202" s="84">
        <f>IFERROR(VLOOKUP(D202,'Product Master'!B:G,6,),"-")</f>
        <v>0</v>
      </c>
      <c r="D202" s="84" t="str">
        <f>Table2[[#This Row],[Part no./ Cat No.]]</f>
        <v>TL1006</v>
      </c>
      <c r="E202" s="84" t="str">
        <f>IF(ISBLANK(Table2[[#This Row],[Lot No]]),"-",Table2[[#This Row],[Lot No]])</f>
        <v>/0000309292</v>
      </c>
      <c r="F202" s="133">
        <f>IF(ISBLANK(Table2[[#This Row],[Date of Issue]]),"",Table2[[#This Row],[Date of Issue]])</f>
        <v>43216</v>
      </c>
      <c r="G202" s="84" t="str">
        <f>Table2[[#This Row],[Unit]]</f>
        <v>Pack</v>
      </c>
      <c r="H202" s="84" t="str">
        <f>Table2[[#This Row],[Pack Size]]</f>
        <v>500 ml(6)</v>
      </c>
      <c r="I202" s="84">
        <f>Table2[[#This Row],[Quantity]]</f>
        <v>5</v>
      </c>
      <c r="J202" s="133" t="str">
        <f>Table2[[#This Row],[Expiry Date]]</f>
        <v>-</v>
      </c>
      <c r="K202" s="84" t="str">
        <f>Table2[[#This Row],[Department]]</f>
        <v>ATC</v>
      </c>
      <c r="L202" s="84" t="str">
        <f>IF(ISBLANK(Table2[[#This Row],[Remark]]),"",Table2[[#This Row],[Remark]])</f>
        <v/>
      </c>
      <c r="M202" s="84" t="str">
        <f>Table2[[#This Row],[Material Issued By]]</f>
        <v>Karan Pardeshi</v>
      </c>
      <c r="N202" s="84" t="str">
        <f>Table2[[#This Row],[Material Received By]]</f>
        <v>Vishakha Mhase</v>
      </c>
      <c r="O202" s="134">
        <f>SUMIFS('Stock Statement'!K:K,'Stock Statement'!C:C,Table4[[#This Row],[Part no./ Cat No.]])</f>
        <v>16556</v>
      </c>
      <c r="P202" s="134">
        <f t="shared" si="3"/>
        <v>82780</v>
      </c>
      <c r="Q202" s="84">
        <f>SUMIFS('Stock Statement'!J:J,'Stock Statement'!C:C,Table4[[#This Row],[Part no./ Cat No.]])</f>
        <v>4</v>
      </c>
    </row>
    <row r="203" spans="1:17">
      <c r="A203" s="84">
        <v>202</v>
      </c>
      <c r="B203" s="108" t="str">
        <f>Table2[[#This Row],[Description of Material]]</f>
        <v>Syringe-driven Filters 0.22 um</v>
      </c>
      <c r="C203" s="84">
        <f>IFERROR(VLOOKUP(D203,'Product Master'!B:G,6,),"-")</f>
        <v>0</v>
      </c>
      <c r="D203" s="84" t="str">
        <f>Table2[[#This Row],[Part no./ Cat No.]]</f>
        <v>SF14</v>
      </c>
      <c r="E203" s="84" t="str">
        <f>IF(ISBLANK(Table2[[#This Row],[Lot No]]),"-",Table2[[#This Row],[Lot No]])</f>
        <v>/0000309045</v>
      </c>
      <c r="F203" s="133">
        <f>IF(ISBLANK(Table2[[#This Row],[Date of Issue]]),"",Table2[[#This Row],[Date of Issue]])</f>
        <v>43216</v>
      </c>
      <c r="G203" s="84" t="str">
        <f>Table2[[#This Row],[Unit]]</f>
        <v>Box</v>
      </c>
      <c r="H203" s="84" t="str">
        <f>Table2[[#This Row],[Pack Size]]</f>
        <v>1 No</v>
      </c>
      <c r="I203" s="84">
        <f>Table2[[#This Row],[Quantity]]</f>
        <v>60</v>
      </c>
      <c r="J203" s="133" t="str">
        <f>Table2[[#This Row],[Expiry Date]]</f>
        <v>-</v>
      </c>
      <c r="K203" s="84" t="str">
        <f>Table2[[#This Row],[Department]]</f>
        <v>ATC</v>
      </c>
      <c r="L203" s="84" t="str">
        <f>IF(ISBLANK(Table2[[#This Row],[Remark]]),"",Table2[[#This Row],[Remark]])</f>
        <v/>
      </c>
      <c r="M203" s="84" t="str">
        <f>Table2[[#This Row],[Material Issued By]]</f>
        <v>Karan Pardeshi</v>
      </c>
      <c r="N203" s="84" t="str">
        <f>Table2[[#This Row],[Material Received By]]</f>
        <v>Vishakha Mhase</v>
      </c>
      <c r="O203" s="134">
        <f>SUMIFS('Stock Statement'!K:K,'Stock Statement'!C:C,Table4[[#This Row],[Part no./ Cat No.]])</f>
        <v>3900</v>
      </c>
      <c r="P203" s="134">
        <f t="shared" si="3"/>
        <v>234000</v>
      </c>
      <c r="Q203" s="84">
        <f>SUMIFS('Stock Statement'!J:J,'Stock Statement'!C:C,Table4[[#This Row],[Part no./ Cat No.]])</f>
        <v>60</v>
      </c>
    </row>
    <row r="204" spans="1:17">
      <c r="A204" s="84">
        <v>203</v>
      </c>
      <c r="B204" s="108" t="str">
        <f>Table2[[#This Row],[Description of Material]]</f>
        <v>Cell Strainer Falcon</v>
      </c>
      <c r="C204" s="84">
        <f>IFERROR(VLOOKUP(D204,'Product Master'!B:G,6,),"-")</f>
        <v>0</v>
      </c>
      <c r="D204" s="84">
        <f>Table2[[#This Row],[Part no./ Cat No.]]</f>
        <v>352350</v>
      </c>
      <c r="E204" s="84">
        <f>IF(ISBLANK(Table2[[#This Row],[Lot No]]),"-",Table2[[#This Row],[Lot No]])</f>
        <v>104161</v>
      </c>
      <c r="F204" s="133">
        <f>IF(ISBLANK(Table2[[#This Row],[Date of Issue]]),"",Table2[[#This Row],[Date of Issue]])</f>
        <v>43216</v>
      </c>
      <c r="G204" s="84" t="str">
        <f>Table2[[#This Row],[Unit]]</f>
        <v>-</v>
      </c>
      <c r="H204" s="84" t="str">
        <f>Table2[[#This Row],[Pack Size]]</f>
        <v>50  Nos</v>
      </c>
      <c r="I204" s="84">
        <f>Table2[[#This Row],[Quantity]]</f>
        <v>2</v>
      </c>
      <c r="J204" s="133" t="str">
        <f>Table2[[#This Row],[Expiry Date]]</f>
        <v>-</v>
      </c>
      <c r="K204" s="84" t="str">
        <f>Table2[[#This Row],[Department]]</f>
        <v>ATC</v>
      </c>
      <c r="L204" s="84" t="str">
        <f>IF(ISBLANK(Table2[[#This Row],[Remark]]),"",Table2[[#This Row],[Remark]])</f>
        <v/>
      </c>
      <c r="M204" s="84" t="str">
        <f>Table2[[#This Row],[Material Issued By]]</f>
        <v>Karan Pardeshi</v>
      </c>
      <c r="N204" s="84" t="str">
        <f>Table2[[#This Row],[Material Received By]]</f>
        <v>Vishakha Mhase</v>
      </c>
      <c r="O204" s="134">
        <f>SUMIFS('Stock Statement'!K:K,'Stock Statement'!C:C,Table4[[#This Row],[Part no./ Cat No.]])</f>
        <v>8316</v>
      </c>
      <c r="P204" s="134">
        <f t="shared" si="3"/>
        <v>16632</v>
      </c>
      <c r="Q204" s="84">
        <f>SUMIFS('Stock Statement'!J:J,'Stock Statement'!C:C,Table4[[#This Row],[Part no./ Cat No.]])</f>
        <v>-1</v>
      </c>
    </row>
    <row r="205" spans="1:17">
      <c r="A205" s="84">
        <v>204</v>
      </c>
      <c r="B205" s="108" t="str">
        <f>Table2[[#This Row],[Description of Material]]</f>
        <v>Disposable serological pipette 5 ml</v>
      </c>
      <c r="C205" s="84">
        <f>IFERROR(VLOOKUP(D205,'Product Master'!B:G,6,),"-")</f>
        <v>0</v>
      </c>
      <c r="D205" s="84" t="str">
        <f>Table2[[#This Row],[Part no./ Cat No.]]</f>
        <v>PW1193</v>
      </c>
      <c r="E205" s="84" t="str">
        <f>IF(ISBLANK(Table2[[#This Row],[Lot No]]),"-",Table2[[#This Row],[Lot No]])</f>
        <v>/0000299771</v>
      </c>
      <c r="F205" s="133">
        <f>IF(ISBLANK(Table2[[#This Row],[Date of Issue]]),"",Table2[[#This Row],[Date of Issue]])</f>
        <v>43216</v>
      </c>
      <c r="G205" s="84" t="str">
        <f>Table2[[#This Row],[Unit]]</f>
        <v>Pack</v>
      </c>
      <c r="H205" s="84" t="str">
        <f>Table2[[#This Row],[Pack Size]]</f>
        <v>100 nos</v>
      </c>
      <c r="I205" s="84">
        <f>Table2[[#This Row],[Quantity]]</f>
        <v>1</v>
      </c>
      <c r="J205" s="133">
        <f>Table2[[#This Row],[Expiry Date]]</f>
        <v>43922</v>
      </c>
      <c r="K205" s="84" t="str">
        <f>Table2[[#This Row],[Department]]</f>
        <v>ATC</v>
      </c>
      <c r="L205" s="84" t="str">
        <f>IF(ISBLANK(Table2[[#This Row],[Remark]]),"",Table2[[#This Row],[Remark]])</f>
        <v/>
      </c>
      <c r="M205" s="84" t="str">
        <f>Table2[[#This Row],[Material Issued By]]</f>
        <v>Karan Pardeshi</v>
      </c>
      <c r="N205" s="84" t="str">
        <f>Table2[[#This Row],[Material Received By]]</f>
        <v>Vishakha Mhase</v>
      </c>
      <c r="O205" s="134">
        <f>SUMIFS('Stock Statement'!K:K,'Stock Statement'!C:C,Table4[[#This Row],[Part no./ Cat No.]])</f>
        <v>5295</v>
      </c>
      <c r="P205" s="134">
        <f t="shared" si="3"/>
        <v>5295</v>
      </c>
      <c r="Q205" s="84">
        <f>SUMIFS('Stock Statement'!J:J,'Stock Statement'!C:C,Table4[[#This Row],[Part no./ Cat No.]])</f>
        <v>5</v>
      </c>
    </row>
    <row r="206" spans="1:17">
      <c r="A206" s="84">
        <v>205</v>
      </c>
      <c r="B206" s="108" t="str">
        <f>Table2[[#This Row],[Description of Material]]</f>
        <v>Disposable Serological pipette 10 ml (Himedia)</v>
      </c>
      <c r="C206" s="84">
        <f>IFERROR(VLOOKUP(D206,'Product Master'!B:G,6,),"-")</f>
        <v>0</v>
      </c>
      <c r="D206" s="84" t="str">
        <f>Table2[[#This Row],[Part no./ Cat No.]]</f>
        <v>PW1194</v>
      </c>
      <c r="E206" s="84" t="str">
        <f>IF(ISBLANK(Table2[[#This Row],[Lot No]]),"-",Table2[[#This Row],[Lot No]])</f>
        <v>/0000301807</v>
      </c>
      <c r="F206" s="133">
        <f>IF(ISBLANK(Table2[[#This Row],[Date of Issue]]),"",Table2[[#This Row],[Date of Issue]])</f>
        <v>43216</v>
      </c>
      <c r="G206" s="84" t="str">
        <f>Table2[[#This Row],[Unit]]</f>
        <v>Pack</v>
      </c>
      <c r="H206" s="84" t="str">
        <f>Table2[[#This Row],[Pack Size]]</f>
        <v>100 nos</v>
      </c>
      <c r="I206" s="84">
        <f>Table2[[#This Row],[Quantity]]</f>
        <v>1</v>
      </c>
      <c r="J206" s="133">
        <f>Table2[[#This Row],[Expiry Date]]</f>
        <v>43952</v>
      </c>
      <c r="K206" s="84" t="str">
        <f>Table2[[#This Row],[Department]]</f>
        <v>ATC</v>
      </c>
      <c r="L206" s="84" t="str">
        <f>IF(ISBLANK(Table2[[#This Row],[Remark]]),"",Table2[[#This Row],[Remark]])</f>
        <v/>
      </c>
      <c r="M206" s="84" t="str">
        <f>Table2[[#This Row],[Material Issued By]]</f>
        <v>Karan Pardeshi</v>
      </c>
      <c r="N206" s="84" t="str">
        <f>Table2[[#This Row],[Material Received By]]</f>
        <v>Vishakha Mhase</v>
      </c>
      <c r="O206" s="134">
        <f>SUMIFS('Stock Statement'!K:K,'Stock Statement'!C:C,Table4[[#This Row],[Part no./ Cat No.]])</f>
        <v>6025</v>
      </c>
      <c r="P206" s="134">
        <f t="shared" si="3"/>
        <v>6025</v>
      </c>
      <c r="Q206" s="84">
        <f>SUMIFS('Stock Statement'!J:J,'Stock Statement'!C:C,Table4[[#This Row],[Part no./ Cat No.]])</f>
        <v>5</v>
      </c>
    </row>
    <row r="207" spans="1:17">
      <c r="A207" s="84">
        <v>206</v>
      </c>
      <c r="B207" s="108" t="str">
        <f>Table2[[#This Row],[Description of Material]]</f>
        <v>Tough Tags</v>
      </c>
      <c r="C207" s="84">
        <f>IFERROR(VLOOKUP(D207,'Product Master'!B:G,6,),"-")</f>
        <v>0</v>
      </c>
      <c r="D207" s="84" t="str">
        <f>Table2[[#This Row],[Part no./ Cat No.]]</f>
        <v>50007W</v>
      </c>
      <c r="E207" s="84" t="str">
        <f>IF(ISBLANK(Table2[[#This Row],[Lot No]]),"-",Table2[[#This Row],[Lot No]])</f>
        <v>CP250316</v>
      </c>
      <c r="F207" s="133">
        <f>IF(ISBLANK(Table2[[#This Row],[Date of Issue]]),"",Table2[[#This Row],[Date of Issue]])</f>
        <v>43216</v>
      </c>
      <c r="G207" s="84" t="str">
        <f>Table2[[#This Row],[Unit]]</f>
        <v>-</v>
      </c>
      <c r="H207" s="84">
        <f>Table2[[#This Row],[Pack Size]]</f>
        <v>0</v>
      </c>
      <c r="I207" s="84">
        <f>Table2[[#This Row],[Quantity]]</f>
        <v>2</v>
      </c>
      <c r="J207" s="133" t="str">
        <f>Table2[[#This Row],[Expiry Date]]</f>
        <v>-</v>
      </c>
      <c r="K207" s="84" t="str">
        <f>Table2[[#This Row],[Department]]</f>
        <v>ATC</v>
      </c>
      <c r="L207" s="84" t="str">
        <f>IF(ISBLANK(Table2[[#This Row],[Remark]]),"",Table2[[#This Row],[Remark]])</f>
        <v/>
      </c>
      <c r="M207" s="84" t="str">
        <f>Table2[[#This Row],[Material Issued By]]</f>
        <v>Karan Pardeshi</v>
      </c>
      <c r="N207" s="84" t="str">
        <f>Table2[[#This Row],[Material Received By]]</f>
        <v>Vishakha Mhase</v>
      </c>
      <c r="O207" s="134" t="e">
        <f>SUMIFS('Stock Statement'!K:K,'Stock Statement'!C:C,Table4[[#This Row],[Part no./ Cat No.]])</f>
        <v>#N/A</v>
      </c>
      <c r="P207" s="134" t="e">
        <f t="shared" si="3"/>
        <v>#N/A</v>
      </c>
      <c r="Q207" s="84">
        <f>SUMIFS('Stock Statement'!J:J,'Stock Statement'!C:C,Table4[[#This Row],[Part no./ Cat No.]])</f>
        <v>-2</v>
      </c>
    </row>
    <row r="208" spans="1:17">
      <c r="A208" s="84">
        <v>207</v>
      </c>
      <c r="B208" s="108" t="str">
        <f>Table2[[#This Row],[Description of Material]]</f>
        <v>Accessories Kit</v>
      </c>
      <c r="C208" s="84">
        <f>IFERROR(VLOOKUP(D208,'Product Master'!B:G,6,),"-")</f>
        <v>0</v>
      </c>
      <c r="D208" s="84">
        <f>Table2[[#This Row],[Part no./ Cat No.]]</f>
        <v>4469576</v>
      </c>
      <c r="E208" s="84">
        <f>IF(ISBLANK(Table2[[#This Row],[Lot No]]),"-",Table2[[#This Row],[Lot No]])</f>
        <v>1942960</v>
      </c>
      <c r="F208" s="133">
        <f>IF(ISBLANK(Table2[[#This Row],[Date of Issue]]),"",Table2[[#This Row],[Date of Issue]])</f>
        <v>43216</v>
      </c>
      <c r="G208" s="84" t="str">
        <f>Table2[[#This Row],[Unit]]</f>
        <v>-</v>
      </c>
      <c r="H208" s="84">
        <f>Table2[[#This Row],[Pack Size]]</f>
        <v>0</v>
      </c>
      <c r="I208" s="84">
        <f>Table2[[#This Row],[Quantity]]</f>
        <v>2</v>
      </c>
      <c r="J208" s="133" t="str">
        <f>Table2[[#This Row],[Expiry Date]]</f>
        <v>-</v>
      </c>
      <c r="K208" s="84" t="str">
        <f>Table2[[#This Row],[Department]]</f>
        <v>DIA</v>
      </c>
      <c r="L208" s="84" t="str">
        <f>IF(ISBLANK(Table2[[#This Row],[Remark]]),"",Table2[[#This Row],[Remark]])</f>
        <v/>
      </c>
      <c r="M208" s="84" t="str">
        <f>Table2[[#This Row],[Material Issued By]]</f>
        <v>Karan Pardeshi</v>
      </c>
      <c r="N208" s="84" t="str">
        <f>Table2[[#This Row],[Material Received By]]</f>
        <v>Rishikesh.B</v>
      </c>
      <c r="O208" s="134" t="e">
        <f>SUMIFS('Stock Statement'!K:K,'Stock Statement'!C:C,Table4[[#This Row],[Part no./ Cat No.]])</f>
        <v>#N/A</v>
      </c>
      <c r="P208" s="134" t="e">
        <f t="shared" ref="P208:P271" si="4">I208*O208</f>
        <v>#N/A</v>
      </c>
      <c r="Q208" s="84">
        <f>SUMIFS('Stock Statement'!J:J,'Stock Statement'!C:C,Table4[[#This Row],[Part no./ Cat No.]])</f>
        <v>-2</v>
      </c>
    </row>
    <row r="209" spans="1:17">
      <c r="A209" s="84">
        <v>208</v>
      </c>
      <c r="B209" s="108" t="str">
        <f>Table2[[#This Row],[Description of Material]]</f>
        <v xml:space="preserve">Ion Library Quantitation kit </v>
      </c>
      <c r="C209" s="84">
        <f>IFERROR(VLOOKUP(D209,'Product Master'!B:G,6,),"-")</f>
        <v>0</v>
      </c>
      <c r="D209" s="84">
        <f>Table2[[#This Row],[Part no./ Cat No.]]</f>
        <v>4468802</v>
      </c>
      <c r="E209" s="84">
        <f>IF(ISBLANK(Table2[[#This Row],[Lot No]]),"-",Table2[[#This Row],[Lot No]])</f>
        <v>1708053</v>
      </c>
      <c r="F209" s="133">
        <f>IF(ISBLANK(Table2[[#This Row],[Date of Issue]]),"",Table2[[#This Row],[Date of Issue]])</f>
        <v>43216</v>
      </c>
      <c r="G209" s="84" t="str">
        <f>Table2[[#This Row],[Unit]]</f>
        <v>Kit</v>
      </c>
      <c r="H209" s="84" t="str">
        <f>Table2[[#This Row],[Pack Size]]</f>
        <v>250 Rxns</v>
      </c>
      <c r="I209" s="84">
        <f>Table2[[#This Row],[Quantity]]</f>
        <v>1</v>
      </c>
      <c r="J209" s="133" t="str">
        <f>Table2[[#This Row],[Expiry Date]]</f>
        <v>-</v>
      </c>
      <c r="K209" s="84" t="str">
        <f>Table2[[#This Row],[Department]]</f>
        <v>NGS</v>
      </c>
      <c r="L209" s="84" t="str">
        <f>IF(ISBLANK(Table2[[#This Row],[Remark]]),"",Table2[[#This Row],[Remark]])</f>
        <v/>
      </c>
      <c r="M209" s="84" t="str">
        <f>Table2[[#This Row],[Material Issued By]]</f>
        <v>Karan Pardeshi</v>
      </c>
      <c r="N209" s="84" t="str">
        <f>Table2[[#This Row],[Material Received By]]</f>
        <v>Srinivas Phadke</v>
      </c>
      <c r="O209" s="134">
        <f>SUMIFS('Stock Statement'!K:K,'Stock Statement'!C:C,Table4[[#This Row],[Part no./ Cat No.]])</f>
        <v>21942</v>
      </c>
      <c r="P209" s="134">
        <f t="shared" si="4"/>
        <v>21942</v>
      </c>
      <c r="Q209" s="84">
        <f>SUMIFS('Stock Statement'!J:J,'Stock Statement'!C:C,Table4[[#This Row],[Part no./ Cat No.]])</f>
        <v>3</v>
      </c>
    </row>
    <row r="210" spans="1:17">
      <c r="A210" s="84">
        <v>209</v>
      </c>
      <c r="B210" s="108" t="str">
        <f>Table2[[#This Row],[Description of Material]]</f>
        <v xml:space="preserve">Ion Xpress plus fragment library kit </v>
      </c>
      <c r="C210" s="84">
        <f>IFERROR(VLOOKUP(D210,'Product Master'!B:G,6,),"-")</f>
        <v>0</v>
      </c>
      <c r="D210" s="84">
        <f>Table2[[#This Row],[Part no./ Cat No.]]</f>
        <v>4471269</v>
      </c>
      <c r="E210" s="84" t="str">
        <f>IF(ISBLANK(Table2[[#This Row],[Lot No]]),"-",Table2[[#This Row],[Lot No]])</f>
        <v>-</v>
      </c>
      <c r="F210" s="133">
        <f>IF(ISBLANK(Table2[[#This Row],[Date of Issue]]),"",Table2[[#This Row],[Date of Issue]])</f>
        <v>43216</v>
      </c>
      <c r="G210" s="84" t="str">
        <f>Table2[[#This Row],[Unit]]</f>
        <v>-</v>
      </c>
      <c r="H210" s="84" t="str">
        <f>Table2[[#This Row],[Pack Size]]</f>
        <v>10 Rxns</v>
      </c>
      <c r="I210" s="84">
        <f>Table2[[#This Row],[Quantity]]</f>
        <v>1</v>
      </c>
      <c r="J210" s="133" t="str">
        <f>Table2[[#This Row],[Expiry Date]]</f>
        <v>NA</v>
      </c>
      <c r="K210" s="84" t="str">
        <f>Table2[[#This Row],[Department]]</f>
        <v xml:space="preserve">R&amp;I </v>
      </c>
      <c r="L210" s="84" t="str">
        <f>IF(ISBLANK(Table2[[#This Row],[Remark]]),"",Table2[[#This Row],[Remark]])</f>
        <v/>
      </c>
      <c r="M210" s="84" t="str">
        <f>Table2[[#This Row],[Material Issued By]]</f>
        <v>Karan Pardeshi</v>
      </c>
      <c r="N210" s="84" t="str">
        <f>Table2[[#This Row],[Material Received By]]</f>
        <v>Vikas Mane</v>
      </c>
      <c r="O210" s="134">
        <f>SUMIFS('Stock Statement'!K:K,'Stock Statement'!C:C,Table4[[#This Row],[Part no./ Cat No.]])</f>
        <v>90420</v>
      </c>
      <c r="P210" s="134">
        <f t="shared" si="4"/>
        <v>90420</v>
      </c>
      <c r="Q210" s="84">
        <f>SUMIFS('Stock Statement'!J:J,'Stock Statement'!C:C,Table4[[#This Row],[Part no./ Cat No.]])</f>
        <v>1</v>
      </c>
    </row>
    <row r="211" spans="1:17">
      <c r="A211" s="84">
        <v>210</v>
      </c>
      <c r="B211" s="108" t="str">
        <f>Table2[[#This Row],[Description of Material]]</f>
        <v>i. Ion plus Fragment library kit</v>
      </c>
      <c r="C211" s="84">
        <f>IFERROR(VLOOKUP(D211,'Product Master'!B:G,6,),"-")</f>
        <v>0</v>
      </c>
      <c r="D211" s="84">
        <f>Table2[[#This Row],[Part no./ Cat No.]]</f>
        <v>4471252</v>
      </c>
      <c r="E211" s="84">
        <f>IF(ISBLANK(Table2[[#This Row],[Lot No]]),"-",Table2[[#This Row],[Lot No]])</f>
        <v>117390</v>
      </c>
      <c r="F211" s="133">
        <f>IF(ISBLANK(Table2[[#This Row],[Date of Issue]]),"",Table2[[#This Row],[Date of Issue]])</f>
        <v>43216</v>
      </c>
      <c r="G211" s="84" t="str">
        <f>Table2[[#This Row],[Unit]]</f>
        <v>-</v>
      </c>
      <c r="H211" s="84" t="str">
        <f>Table2[[#This Row],[Pack Size]]</f>
        <v>10 Rxns</v>
      </c>
      <c r="I211" s="84">
        <f>Table2[[#This Row],[Quantity]]</f>
        <v>1</v>
      </c>
      <c r="J211" s="133" t="str">
        <f>Table2[[#This Row],[Expiry Date]]</f>
        <v>-</v>
      </c>
      <c r="K211" s="84" t="str">
        <f>Table2[[#This Row],[Department]]</f>
        <v xml:space="preserve">R&amp;I </v>
      </c>
      <c r="L211" s="84" t="str">
        <f>IF(ISBLANK(Table2[[#This Row],[Remark]]),"",Table2[[#This Row],[Remark]])</f>
        <v/>
      </c>
      <c r="M211" s="84" t="str">
        <f>Table2[[#This Row],[Material Issued By]]</f>
        <v>Karan Pardeshi</v>
      </c>
      <c r="N211" s="84" t="str">
        <f>Table2[[#This Row],[Material Received By]]</f>
        <v>Vikas Mane</v>
      </c>
      <c r="O211" s="134">
        <f>SUMIFS('Stock Statement'!K:K,'Stock Statement'!C:C,Table4[[#This Row],[Part no./ Cat No.]])</f>
        <v>0</v>
      </c>
      <c r="P211" s="134">
        <f t="shared" si="4"/>
        <v>0</v>
      </c>
      <c r="Q211" s="84">
        <f>SUMIFS('Stock Statement'!J:J,'Stock Statement'!C:C,Table4[[#This Row],[Part no./ Cat No.]])</f>
        <v>1</v>
      </c>
    </row>
    <row r="212" spans="1:17">
      <c r="A212" s="84">
        <v>211</v>
      </c>
      <c r="B212" s="108" t="str">
        <f>Table2[[#This Row],[Description of Material]]</f>
        <v>ii. Ion shear plus reagents kit</v>
      </c>
      <c r="C212" s="84">
        <f>IFERROR(VLOOKUP(D212,'Product Master'!B:G,6,),"-")</f>
        <v>0</v>
      </c>
      <c r="D212" s="84">
        <f>Table2[[#This Row],[Part no./ Cat No.]]</f>
        <v>4471248</v>
      </c>
      <c r="E212" s="84">
        <f>IF(ISBLANK(Table2[[#This Row],[Lot No]]),"-",Table2[[#This Row],[Lot No]])</f>
        <v>1761813</v>
      </c>
      <c r="F212" s="133">
        <f>IF(ISBLANK(Table2[[#This Row],[Date of Issue]]),"",Table2[[#This Row],[Date of Issue]])</f>
        <v>43216</v>
      </c>
      <c r="G212" s="84" t="str">
        <f>Table2[[#This Row],[Unit]]</f>
        <v>-</v>
      </c>
      <c r="H212" s="84" t="str">
        <f>Table2[[#This Row],[Pack Size]]</f>
        <v>20 Rxns</v>
      </c>
      <c r="I212" s="84">
        <f>Table2[[#This Row],[Quantity]]</f>
        <v>1</v>
      </c>
      <c r="J212" s="133" t="str">
        <f>Table2[[#This Row],[Expiry Date]]</f>
        <v>-</v>
      </c>
      <c r="K212" s="84" t="str">
        <f>Table2[[#This Row],[Department]]</f>
        <v xml:space="preserve">R&amp;I </v>
      </c>
      <c r="L212" s="84" t="str">
        <f>IF(ISBLANK(Table2[[#This Row],[Remark]]),"",Table2[[#This Row],[Remark]])</f>
        <v/>
      </c>
      <c r="M212" s="84" t="str">
        <f>Table2[[#This Row],[Material Issued By]]</f>
        <v>Karan Pardeshi</v>
      </c>
      <c r="N212" s="84" t="str">
        <f>Table2[[#This Row],[Material Received By]]</f>
        <v>Vikas Mane</v>
      </c>
      <c r="O212" s="134">
        <f>SUMIFS('Stock Statement'!K:K,'Stock Statement'!C:C,Table4[[#This Row],[Part no./ Cat No.]])</f>
        <v>0</v>
      </c>
      <c r="P212" s="134">
        <f t="shared" si="4"/>
        <v>0</v>
      </c>
      <c r="Q212" s="84">
        <f>SUMIFS('Stock Statement'!J:J,'Stock Statement'!C:C,Table4[[#This Row],[Part no./ Cat No.]])</f>
        <v>1</v>
      </c>
    </row>
    <row r="213" spans="1:17">
      <c r="A213" s="84">
        <v>212</v>
      </c>
      <c r="B213" s="108" t="str">
        <f>Table2[[#This Row],[Description of Material]]</f>
        <v>Digital temperature humidity meter(Data logger)SR.2017087275 &amp; 20180100202</v>
      </c>
      <c r="C213" s="84">
        <f>IFERROR(VLOOKUP(D213,'Product Master'!B:G,6,),"-")</f>
        <v>0</v>
      </c>
      <c r="D213" s="84" t="str">
        <f>Table2[[#This Row],[Part no./ Cat No.]]</f>
        <v>Digital temperature humidity meter(Data logger)SR.2017087275 &amp; 20180100202</v>
      </c>
      <c r="E213" s="84" t="str">
        <f>IF(ISBLANK(Table2[[#This Row],[Lot No]]),"-",Table2[[#This Row],[Lot No]])</f>
        <v>-</v>
      </c>
      <c r="F213" s="133">
        <f>IF(ISBLANK(Table2[[#This Row],[Date of Issue]]),"",Table2[[#This Row],[Date of Issue]])</f>
        <v>43216</v>
      </c>
      <c r="G213" s="84" t="str">
        <f>Table2[[#This Row],[Unit]]</f>
        <v>-</v>
      </c>
      <c r="H213" s="84" t="str">
        <f>Table2[[#This Row],[Pack Size]]</f>
        <v>-</v>
      </c>
      <c r="I213" s="84">
        <f>Table2[[#This Row],[Quantity]]</f>
        <v>2</v>
      </c>
      <c r="J213" s="133" t="str">
        <f>Table2[[#This Row],[Expiry Date]]</f>
        <v>NA</v>
      </c>
      <c r="K213" s="84" t="str">
        <f>Table2[[#This Row],[Department]]</f>
        <v>DIA</v>
      </c>
      <c r="L213" s="84" t="str">
        <f>IF(ISBLANK(Table2[[#This Row],[Remark]]),"",Table2[[#This Row],[Remark]])</f>
        <v/>
      </c>
      <c r="M213" s="84" t="str">
        <f>Table2[[#This Row],[Material Issued By]]</f>
        <v>Karan Pardeshi</v>
      </c>
      <c r="N213" s="84" t="str">
        <f>Table2[[#This Row],[Material Received By]]</f>
        <v>Amol K</v>
      </c>
      <c r="O213" s="134" t="e">
        <f>SUMIFS('Stock Statement'!K:K,'Stock Statement'!C:C,Table4[[#This Row],[Part no./ Cat No.]])</f>
        <v>#N/A</v>
      </c>
      <c r="P213" s="134" t="e">
        <f t="shared" si="4"/>
        <v>#N/A</v>
      </c>
      <c r="Q213" s="84">
        <f>SUMIFS('Stock Statement'!J:J,'Stock Statement'!C:C,Table4[[#This Row],[Part no./ Cat No.]])</f>
        <v>-2</v>
      </c>
    </row>
    <row r="214" spans="1:17">
      <c r="A214" s="84">
        <v>213</v>
      </c>
      <c r="B214" s="108" t="str">
        <f>Table2[[#This Row],[Description of Material]]</f>
        <v>Servo Controlled voltage stabiliser rating 3 Kva 1 phase Sr.No. PCE1803064)</v>
      </c>
      <c r="C214" s="84">
        <f>IFERROR(VLOOKUP(D214,'Product Master'!B:G,6,),"-")</f>
        <v>0</v>
      </c>
      <c r="D214" s="84" t="str">
        <f>Table2[[#This Row],[Part no./ Cat No.]]</f>
        <v>3 KVA Servo</v>
      </c>
      <c r="E214" s="84" t="str">
        <f>IF(ISBLANK(Table2[[#This Row],[Lot No]]),"-",Table2[[#This Row],[Lot No]])</f>
        <v>-</v>
      </c>
      <c r="F214" s="133">
        <f>IF(ISBLANK(Table2[[#This Row],[Date of Issue]]),"",Table2[[#This Row],[Date of Issue]])</f>
        <v>43216</v>
      </c>
      <c r="G214" s="84" t="str">
        <f>Table2[[#This Row],[Unit]]</f>
        <v>NA</v>
      </c>
      <c r="H214" s="84" t="str">
        <f>Table2[[#This Row],[Pack Size]]</f>
        <v>-</v>
      </c>
      <c r="I214" s="84">
        <f>Table2[[#This Row],[Quantity]]</f>
        <v>1</v>
      </c>
      <c r="J214" s="133" t="str">
        <f>Table2[[#This Row],[Expiry Date]]</f>
        <v>NA</v>
      </c>
      <c r="K214" s="84" t="str">
        <f>Table2[[#This Row],[Department]]</f>
        <v>DIA</v>
      </c>
      <c r="L214" s="84" t="str">
        <f>IF(ISBLANK(Table2[[#This Row],[Remark]]),"",Table2[[#This Row],[Remark]])</f>
        <v/>
      </c>
      <c r="M214" s="84" t="str">
        <f>Table2[[#This Row],[Material Issued By]]</f>
        <v>Karan Pardeshi</v>
      </c>
      <c r="N214" s="84" t="str">
        <f>Table2[[#This Row],[Material Received By]]</f>
        <v>Amol K</v>
      </c>
      <c r="O214" s="134">
        <f>SUMIFS('Stock Statement'!K:K,'Stock Statement'!C:C,Table4[[#This Row],[Part no./ Cat No.]])</f>
        <v>10000.144</v>
      </c>
      <c r="P214" s="134">
        <f t="shared" si="4"/>
        <v>10000.144</v>
      </c>
      <c r="Q214" s="84">
        <f>SUMIFS('Stock Statement'!J:J,'Stock Statement'!C:C,Table4[[#This Row],[Part no./ Cat No.]])</f>
        <v>0</v>
      </c>
    </row>
    <row r="215" spans="1:17">
      <c r="A215" s="84">
        <v>214</v>
      </c>
      <c r="B215" s="108" t="str">
        <f>Table2[[#This Row],[Description of Material]]</f>
        <v>Enter Data in Product Master</v>
      </c>
      <c r="C215" s="84" t="str">
        <f>IFERROR(VLOOKUP(D215,'Product Master'!B:G,6,),"-")</f>
        <v>-</v>
      </c>
      <c r="D215" s="84" t="str">
        <f>Table2[[#This Row],[Part no./ Cat No.]]</f>
        <v xml:space="preserve"> 4366072(4352042)</v>
      </c>
      <c r="E215" s="84">
        <f>IF(ISBLANK(Table2[[#This Row],[Lot No]]),"-",Table2[[#This Row],[Lot No]])</f>
        <v>1710493</v>
      </c>
      <c r="F215" s="133">
        <f>IF(ISBLANK(Table2[[#This Row],[Date of Issue]]),"",Table2[[#This Row],[Date of Issue]])</f>
        <v>43217</v>
      </c>
      <c r="G215" s="84" t="str">
        <f>Table2[[#This Row],[Unit]]</f>
        <v>-</v>
      </c>
      <c r="H215" s="84" t="str">
        <f>Table2[[#This Row],[Pack Size]]</f>
        <v>-</v>
      </c>
      <c r="I215" s="84">
        <f>Table2[[#This Row],[Quantity]]</f>
        <v>1</v>
      </c>
      <c r="J215" s="133" t="str">
        <f>Table2[[#This Row],[Expiry Date]]</f>
        <v>-</v>
      </c>
      <c r="K215" s="84" t="str">
        <f>Table2[[#This Row],[Department]]</f>
        <v>DIA</v>
      </c>
      <c r="L215" s="84" t="str">
        <f>IF(ISBLANK(Table2[[#This Row],[Remark]]),"",Table2[[#This Row],[Remark]])</f>
        <v/>
      </c>
      <c r="M215" s="84" t="str">
        <f>Table2[[#This Row],[Material Issued By]]</f>
        <v>Karan Pardeshi</v>
      </c>
      <c r="N215" s="84" t="str">
        <f>Table2[[#This Row],[Material Received By]]</f>
        <v>Arun Nile</v>
      </c>
      <c r="O215" s="134">
        <f>SUMIFS('Stock Statement'!K:K,'Stock Statement'!C:C,Table4[[#This Row],[Part no./ Cat No.]])</f>
        <v>0</v>
      </c>
      <c r="P215" s="134">
        <f t="shared" si="4"/>
        <v>0</v>
      </c>
      <c r="Q215" s="84">
        <f>SUMIFS('Stock Statement'!J:J,'Stock Statement'!C:C,Table4[[#This Row],[Part no./ Cat No.]])</f>
        <v>0</v>
      </c>
    </row>
    <row r="216" spans="1:17">
      <c r="A216" s="84">
        <v>215</v>
      </c>
      <c r="B216" s="108" t="str">
        <f>Table2[[#This Row],[Description of Material]]</f>
        <v>Ion Ampliseq Sample ID Panel</v>
      </c>
      <c r="C216" s="84">
        <f>IFERROR(VLOOKUP(D216,'Product Master'!B:G,6,),"-")</f>
        <v>0</v>
      </c>
      <c r="D216" s="84">
        <f>Table2[[#This Row],[Part no./ Cat No.]]</f>
        <v>4479790</v>
      </c>
      <c r="E216" s="84">
        <f>IF(ISBLANK(Table2[[#This Row],[Lot No]]),"-",Table2[[#This Row],[Lot No]])</f>
        <v>1710006</v>
      </c>
      <c r="F216" s="133">
        <f>IF(ISBLANK(Table2[[#This Row],[Date of Issue]]),"",Table2[[#This Row],[Date of Issue]])</f>
        <v>43217</v>
      </c>
      <c r="G216" s="84" t="str">
        <f>Table2[[#This Row],[Unit]]</f>
        <v>-</v>
      </c>
      <c r="H216" s="84" t="str">
        <f>Table2[[#This Row],[Pack Size]]</f>
        <v>96 Rxns</v>
      </c>
      <c r="I216" s="84">
        <f>Table2[[#This Row],[Quantity]]</f>
        <v>1</v>
      </c>
      <c r="J216" s="133">
        <f>Table2[[#This Row],[Expiry Date]]</f>
        <v>43910</v>
      </c>
      <c r="K216" s="84" t="str">
        <f>Table2[[#This Row],[Department]]</f>
        <v>DIA</v>
      </c>
      <c r="L216" s="84" t="str">
        <f>IF(ISBLANK(Table2[[#This Row],[Remark]]),"",Table2[[#This Row],[Remark]])</f>
        <v/>
      </c>
      <c r="M216" s="84" t="str">
        <f>Table2[[#This Row],[Material Issued By]]</f>
        <v>Karan Pardeshi</v>
      </c>
      <c r="N216" s="84" t="str">
        <f>Table2[[#This Row],[Material Received By]]</f>
        <v>Arun Nile</v>
      </c>
      <c r="O216" s="134">
        <f>SUMIFS('Stock Statement'!K:K,'Stock Statement'!C:C,Table4[[#This Row],[Part no./ Cat No.]])</f>
        <v>18406</v>
      </c>
      <c r="P216" s="134">
        <f t="shared" si="4"/>
        <v>18406</v>
      </c>
      <c r="Q216" s="84">
        <f>SUMIFS('Stock Statement'!J:J,'Stock Statement'!C:C,Table4[[#This Row],[Part no./ Cat No.]])</f>
        <v>2</v>
      </c>
    </row>
    <row r="217" spans="1:17">
      <c r="A217" s="84">
        <v>216</v>
      </c>
      <c r="B217" s="108" t="str">
        <f>Table2[[#This Row],[Description of Material]]</f>
        <v>Syringe-driven Filters 0.45 um</v>
      </c>
      <c r="C217" s="84">
        <f>IFERROR(VLOOKUP(D217,'Product Master'!B:G,6,),"-")</f>
        <v>0</v>
      </c>
      <c r="D217" s="84" t="str">
        <f>Table2[[#This Row],[Part no./ Cat No.]]</f>
        <v>SF16</v>
      </c>
      <c r="E217" s="84" t="str">
        <f>IF(ISBLANK(Table2[[#This Row],[Lot No]]),"-",Table2[[#This Row],[Lot No]])</f>
        <v>/0000309053</v>
      </c>
      <c r="F217" s="133">
        <f>IF(ISBLANK(Table2[[#This Row],[Date of Issue]]),"",Table2[[#This Row],[Date of Issue]])</f>
        <v>43217</v>
      </c>
      <c r="G217" s="84" t="str">
        <f>Table2[[#This Row],[Unit]]</f>
        <v>Pack</v>
      </c>
      <c r="H217" s="84" t="str">
        <f>Table2[[#This Row],[Pack Size]]</f>
        <v>1 No</v>
      </c>
      <c r="I217" s="84">
        <f>Table2[[#This Row],[Quantity]]</f>
        <v>30</v>
      </c>
      <c r="J217" s="133" t="str">
        <f>Table2[[#This Row],[Expiry Date]]</f>
        <v>NA</v>
      </c>
      <c r="K217" s="84" t="str">
        <f>Table2[[#This Row],[Department]]</f>
        <v>DIA</v>
      </c>
      <c r="L217" s="84" t="str">
        <f>IF(ISBLANK(Table2[[#This Row],[Remark]]),"",Table2[[#This Row],[Remark]])</f>
        <v/>
      </c>
      <c r="M217" s="84" t="str">
        <f>Table2[[#This Row],[Material Issued By]]</f>
        <v>Karan Pardeshi</v>
      </c>
      <c r="N217" s="84" t="str">
        <f>Table2[[#This Row],[Material Received By]]</f>
        <v>Dipika Shivade</v>
      </c>
      <c r="O217" s="134">
        <f>SUMIFS('Stock Statement'!K:K,'Stock Statement'!C:C,Table4[[#This Row],[Part no./ Cat No.]])</f>
        <v>3900</v>
      </c>
      <c r="P217" s="134">
        <f t="shared" si="4"/>
        <v>117000</v>
      </c>
      <c r="Q217" s="84">
        <f>SUMIFS('Stock Statement'!J:J,'Stock Statement'!C:C,Table4[[#This Row],[Part no./ Cat No.]])</f>
        <v>60</v>
      </c>
    </row>
    <row r="218" spans="1:17">
      <c r="A218" s="84">
        <v>217</v>
      </c>
      <c r="B218" s="108" t="str">
        <f>Table2[[#This Row],[Description of Material]]</f>
        <v>E-Gel size select 2%</v>
      </c>
      <c r="C218" s="84">
        <f>IFERROR(VLOOKUP(D218,'Product Master'!B:G,6,),"-")</f>
        <v>0</v>
      </c>
      <c r="D218" s="84" t="str">
        <f>Table2[[#This Row],[Part no./ Cat No.]]</f>
        <v>G661012</v>
      </c>
      <c r="E218" s="84" t="str">
        <f>IF(ISBLANK(Table2[[#This Row],[Lot No]]),"-",Table2[[#This Row],[Lot No]])</f>
        <v>2R040318</v>
      </c>
      <c r="F218" s="133">
        <f>IF(ISBLANK(Table2[[#This Row],[Date of Issue]]),"",Table2[[#This Row],[Date of Issue]])</f>
        <v>43217</v>
      </c>
      <c r="G218" s="84" t="str">
        <f>Table2[[#This Row],[Unit]]</f>
        <v>Pack</v>
      </c>
      <c r="H218" s="84" t="str">
        <f>Table2[[#This Row],[Pack Size]]</f>
        <v>10 Gels/Pack</v>
      </c>
      <c r="I218" s="84">
        <f>Table2[[#This Row],[Quantity]]</f>
        <v>1</v>
      </c>
      <c r="J218" s="133">
        <f>Table2[[#This Row],[Expiry Date]]</f>
        <v>43438</v>
      </c>
      <c r="K218" s="84" t="str">
        <f>Table2[[#This Row],[Department]]</f>
        <v>DIA-NGS</v>
      </c>
      <c r="L218" s="84" t="str">
        <f>IF(ISBLANK(Table2[[#This Row],[Remark]]),"",Table2[[#This Row],[Remark]])</f>
        <v/>
      </c>
      <c r="M218" s="84" t="str">
        <f>Table2[[#This Row],[Material Issued By]]</f>
        <v>Karan Pardeshi</v>
      </c>
      <c r="N218" s="84" t="str">
        <f>Table2[[#This Row],[Material Received By]]</f>
        <v>Vikas Mane</v>
      </c>
      <c r="O218" s="134">
        <f>SUMIFS('Stock Statement'!K:K,'Stock Statement'!C:C,Table4[[#This Row],[Part no./ Cat No.]])</f>
        <v>10000</v>
      </c>
      <c r="P218" s="134">
        <f t="shared" si="4"/>
        <v>10000</v>
      </c>
      <c r="Q218" s="84">
        <f>SUMIFS('Stock Statement'!J:J,'Stock Statement'!C:C,Table4[[#This Row],[Part no./ Cat No.]])</f>
        <v>13</v>
      </c>
    </row>
    <row r="219" spans="1:17">
      <c r="A219" s="84">
        <v>218</v>
      </c>
      <c r="B219" s="108" t="str">
        <f>Table2[[#This Row],[Description of Material]]</f>
        <v>AMPlitaq Gold 360 DNA Polymerase</v>
      </c>
      <c r="C219" s="84">
        <f>IFERROR(VLOOKUP(D219,'Product Master'!B:G,6,),"-")</f>
        <v>0</v>
      </c>
      <c r="D219" s="84">
        <f>Table2[[#This Row],[Part no./ Cat No.]]</f>
        <v>4398823</v>
      </c>
      <c r="E219" s="84">
        <f>IF(ISBLANK(Table2[[#This Row],[Lot No]]),"-",Table2[[#This Row],[Lot No]])</f>
        <v>1305031</v>
      </c>
      <c r="F219" s="133">
        <f>IF(ISBLANK(Table2[[#This Row],[Date of Issue]]),"",Table2[[#This Row],[Date of Issue]])</f>
        <v>43217</v>
      </c>
      <c r="G219" s="84" t="str">
        <f>Table2[[#This Row],[Unit]]</f>
        <v>-</v>
      </c>
      <c r="H219" s="84">
        <f>Table2[[#This Row],[Pack Size]]</f>
        <v>0</v>
      </c>
      <c r="I219" s="84">
        <f>Table2[[#This Row],[Quantity]]</f>
        <v>1</v>
      </c>
      <c r="J219" s="133" t="str">
        <f>Table2[[#This Row],[Expiry Date]]</f>
        <v>-</v>
      </c>
      <c r="K219" s="84" t="str">
        <f>Table2[[#This Row],[Department]]</f>
        <v>DIA</v>
      </c>
      <c r="L219" s="84" t="str">
        <f>IF(ISBLANK(Table2[[#This Row],[Remark]]),"",Table2[[#This Row],[Remark]])</f>
        <v/>
      </c>
      <c r="M219" s="84" t="str">
        <f>Table2[[#This Row],[Material Issued By]]</f>
        <v>Karan Pardeshi</v>
      </c>
      <c r="N219" s="84" t="str">
        <f>Table2[[#This Row],[Material Received By]]</f>
        <v>Rishikesh Bangale</v>
      </c>
      <c r="O219" s="134" t="e">
        <f>SUMIFS('Stock Statement'!K:K,'Stock Statement'!C:C,Table4[[#This Row],[Part no./ Cat No.]])</f>
        <v>#N/A</v>
      </c>
      <c r="P219" s="134" t="e">
        <f t="shared" si="4"/>
        <v>#N/A</v>
      </c>
      <c r="Q219" s="84">
        <f>SUMIFS('Stock Statement'!J:J,'Stock Statement'!C:C,Table4[[#This Row],[Part no./ Cat No.]])</f>
        <v>-1</v>
      </c>
    </row>
    <row r="220" spans="1:17">
      <c r="A220" s="84">
        <v>219</v>
      </c>
      <c r="B220" s="108" t="str">
        <f>Table2[[#This Row],[Description of Material]]</f>
        <v>Agilent High Sensitivity DNA kit</v>
      </c>
      <c r="C220" s="84">
        <f>IFERROR(VLOOKUP(D220,'Product Master'!B:G,6,),"-")</f>
        <v>0</v>
      </c>
      <c r="D220" s="84">
        <f>Table2[[#This Row],[Part no./ Cat No.]]</f>
        <v>50674626</v>
      </c>
      <c r="E220" s="84" t="str">
        <f>IF(ISBLANK(Table2[[#This Row],[Lot No]]),"-",Table2[[#This Row],[Lot No]])</f>
        <v>-</v>
      </c>
      <c r="F220" s="133">
        <f>IF(ISBLANK(Table2[[#This Row],[Date of Issue]]),"",Table2[[#This Row],[Date of Issue]])</f>
        <v>43217</v>
      </c>
      <c r="G220" s="84" t="str">
        <f>Table2[[#This Row],[Unit]]</f>
        <v>Kit</v>
      </c>
      <c r="H220" s="84" t="str">
        <f>Table2[[#This Row],[Pack Size]]</f>
        <v>110 Rxns</v>
      </c>
      <c r="I220" s="84">
        <f>Table2[[#This Row],[Quantity]]</f>
        <v>1</v>
      </c>
      <c r="J220" s="133" t="str">
        <f>Table2[[#This Row],[Expiry Date]]</f>
        <v>NA</v>
      </c>
      <c r="K220" s="84" t="str">
        <f>Table2[[#This Row],[Department]]</f>
        <v xml:space="preserve">NGS </v>
      </c>
      <c r="L220" s="84" t="str">
        <f>IF(ISBLANK(Table2[[#This Row],[Remark]]),"",Table2[[#This Row],[Remark]])</f>
        <v/>
      </c>
      <c r="M220" s="84" t="str">
        <f>Table2[[#This Row],[Material Issued By]]</f>
        <v>Karan Pardeshi</v>
      </c>
      <c r="N220" s="84" t="str">
        <f>Table2[[#This Row],[Material Received By]]</f>
        <v>Dr. Pooja Fulmali</v>
      </c>
      <c r="O220" s="134" t="e">
        <f>SUMIFS('Stock Statement'!K:K,'Stock Statement'!C:C,Table4[[#This Row],[Part no./ Cat No.]])</f>
        <v>#N/A</v>
      </c>
      <c r="P220" s="134" t="e">
        <f t="shared" si="4"/>
        <v>#N/A</v>
      </c>
      <c r="Q220" s="84">
        <f>SUMIFS('Stock Statement'!J:J,'Stock Statement'!C:C,Table4[[#This Row],[Part no./ Cat No.]])</f>
        <v>-1</v>
      </c>
    </row>
    <row r="221" spans="1:17">
      <c r="A221" s="84">
        <v>220</v>
      </c>
      <c r="B221" s="108" t="str">
        <f>Table2[[#This Row],[Description of Material]]</f>
        <v xml:space="preserve">i) High Sensitivity DNA chips </v>
      </c>
      <c r="C221" s="84">
        <f>IFERROR(VLOOKUP(D221,'Product Master'!B:G,6,),"-")</f>
        <v>0</v>
      </c>
      <c r="D221" s="84" t="str">
        <f>Table2[[#This Row],[Part no./ Cat No.]]</f>
        <v>G2938-68000</v>
      </c>
      <c r="E221" s="84" t="str">
        <f>IF(ISBLANK(Table2[[#This Row],[Lot No]]),"-",Table2[[#This Row],[Lot No]])</f>
        <v>VM20BK50</v>
      </c>
      <c r="F221" s="133">
        <f>IF(ISBLANK(Table2[[#This Row],[Date of Issue]]),"",Table2[[#This Row],[Date of Issue]])</f>
        <v>43217</v>
      </c>
      <c r="G221" s="84" t="str">
        <f>Table2[[#This Row],[Unit]]</f>
        <v>Kit</v>
      </c>
      <c r="H221" s="84" t="str">
        <f>Table2[[#This Row],[Pack Size]]</f>
        <v>10 chips</v>
      </c>
      <c r="I221" s="84">
        <f>Table2[[#This Row],[Quantity]]</f>
        <v>1</v>
      </c>
      <c r="J221" s="133" t="str">
        <f>Table2[[#This Row],[Expiry Date]]</f>
        <v>-</v>
      </c>
      <c r="K221" s="84" t="str">
        <f>Table2[[#This Row],[Department]]</f>
        <v>NGS</v>
      </c>
      <c r="L221" s="84" t="str">
        <f>IF(ISBLANK(Table2[[#This Row],[Remark]]),"",Table2[[#This Row],[Remark]])</f>
        <v/>
      </c>
      <c r="M221" s="84" t="str">
        <f>Table2[[#This Row],[Material Issued By]]</f>
        <v>Karan Pardeshi</v>
      </c>
      <c r="N221" s="84" t="str">
        <f>Table2[[#This Row],[Material Received By]]</f>
        <v>Dr. Pooja Fulmali</v>
      </c>
      <c r="O221" s="134" t="e">
        <f>SUMIFS('Stock Statement'!K:K,'Stock Statement'!C:C,Table4[[#This Row],[Part no./ Cat No.]])</f>
        <v>#N/A</v>
      </c>
      <c r="P221" s="134" t="e">
        <f t="shared" si="4"/>
        <v>#N/A</v>
      </c>
      <c r="Q221" s="84">
        <f>SUMIFS('Stock Statement'!J:J,'Stock Statement'!C:C,Table4[[#This Row],[Part no./ Cat No.]])</f>
        <v>-1</v>
      </c>
    </row>
    <row r="222" spans="1:17">
      <c r="A222" s="84">
        <v>221</v>
      </c>
      <c r="B222" s="108" t="str">
        <f>Table2[[#This Row],[Description of Material]]</f>
        <v xml:space="preserve">ii) High Sensitivity DNA reagent </v>
      </c>
      <c r="C222" s="84">
        <f>IFERROR(VLOOKUP(D222,'Product Master'!B:G,6,),"-")</f>
        <v>0</v>
      </c>
      <c r="D222" s="84" t="str">
        <f>Table2[[#This Row],[Part no./ Cat No.]]</f>
        <v>G2938-85004</v>
      </c>
      <c r="E222" s="84">
        <f>IF(ISBLANK(Table2[[#This Row],[Lot No]]),"-",Table2[[#This Row],[Lot No]])</f>
        <v>1749</v>
      </c>
      <c r="F222" s="133">
        <f>IF(ISBLANK(Table2[[#This Row],[Date of Issue]]),"",Table2[[#This Row],[Date of Issue]])</f>
        <v>43217</v>
      </c>
      <c r="G222" s="84" t="str">
        <f>Table2[[#This Row],[Unit]]</f>
        <v>Kit</v>
      </c>
      <c r="H222" s="84" t="str">
        <f>Table2[[#This Row],[Pack Size]]</f>
        <v>-</v>
      </c>
      <c r="I222" s="84">
        <f>Table2[[#This Row],[Quantity]]</f>
        <v>1</v>
      </c>
      <c r="J222" s="133" t="str">
        <f>Table2[[#This Row],[Expiry Date]]</f>
        <v>-</v>
      </c>
      <c r="K222" s="84" t="str">
        <f>Table2[[#This Row],[Department]]</f>
        <v>NGS</v>
      </c>
      <c r="L222" s="84" t="str">
        <f>IF(ISBLANK(Table2[[#This Row],[Remark]]),"",Table2[[#This Row],[Remark]])</f>
        <v/>
      </c>
      <c r="M222" s="84" t="str">
        <f>Table2[[#This Row],[Material Issued By]]</f>
        <v>Karan Pardeshi</v>
      </c>
      <c r="N222" s="84" t="str">
        <f>Table2[[#This Row],[Material Received By]]</f>
        <v>Dr. Pooja Fulmali</v>
      </c>
      <c r="O222" s="134" t="e">
        <f>SUMIFS('Stock Statement'!K:K,'Stock Statement'!C:C,Table4[[#This Row],[Part no./ Cat No.]])</f>
        <v>#N/A</v>
      </c>
      <c r="P222" s="134" t="e">
        <f t="shared" si="4"/>
        <v>#N/A</v>
      </c>
      <c r="Q222" s="84">
        <f>SUMIFS('Stock Statement'!J:J,'Stock Statement'!C:C,Table4[[#This Row],[Part no./ Cat No.]])</f>
        <v>-1</v>
      </c>
    </row>
    <row r="223" spans="1:17">
      <c r="A223" s="84">
        <v>222</v>
      </c>
      <c r="B223" s="108" t="str">
        <f>Table2[[#This Row],[Description of Material]]</f>
        <v xml:space="preserve">iii) Syringe kit </v>
      </c>
      <c r="C223" s="84">
        <f>IFERROR(VLOOKUP(D223,'Product Master'!B:G,6,),"-")</f>
        <v>0</v>
      </c>
      <c r="D223" s="84" t="str">
        <f>Table2[[#This Row],[Part no./ Cat No.]]</f>
        <v>G2938-68706</v>
      </c>
      <c r="E223" s="84" t="str">
        <f>IF(ISBLANK(Table2[[#This Row],[Lot No]]),"-",Table2[[#This Row],[Lot No]])</f>
        <v>7207878CAV01</v>
      </c>
      <c r="F223" s="133">
        <f>IF(ISBLANK(Table2[[#This Row],[Date of Issue]]),"",Table2[[#This Row],[Date of Issue]])</f>
        <v>43217</v>
      </c>
      <c r="G223" s="84" t="str">
        <f>Table2[[#This Row],[Unit]]</f>
        <v>Kit</v>
      </c>
      <c r="H223" s="84" t="str">
        <f>Table2[[#This Row],[Pack Size]]</f>
        <v>1 no</v>
      </c>
      <c r="I223" s="84">
        <f>Table2[[#This Row],[Quantity]]</f>
        <v>1</v>
      </c>
      <c r="J223" s="133" t="str">
        <f>Table2[[#This Row],[Expiry Date]]</f>
        <v>-</v>
      </c>
      <c r="K223" s="84" t="str">
        <f>Table2[[#This Row],[Department]]</f>
        <v>NGS</v>
      </c>
      <c r="L223" s="84" t="str">
        <f>IF(ISBLANK(Table2[[#This Row],[Remark]]),"",Table2[[#This Row],[Remark]])</f>
        <v/>
      </c>
      <c r="M223" s="84" t="str">
        <f>Table2[[#This Row],[Material Issued By]]</f>
        <v>Karan Pardeshi</v>
      </c>
      <c r="N223" s="84" t="str">
        <f>Table2[[#This Row],[Material Received By]]</f>
        <v>Dr. Pooja Fulmali</v>
      </c>
      <c r="O223" s="134" t="e">
        <f>SUMIFS('Stock Statement'!K:K,'Stock Statement'!C:C,Table4[[#This Row],[Part no./ Cat No.]])</f>
        <v>#N/A</v>
      </c>
      <c r="P223" s="134" t="e">
        <f t="shared" si="4"/>
        <v>#N/A</v>
      </c>
      <c r="Q223" s="84">
        <f>SUMIFS('Stock Statement'!J:J,'Stock Statement'!C:C,Table4[[#This Row],[Part no./ Cat No.]])</f>
        <v>-1</v>
      </c>
    </row>
    <row r="224" spans="1:17">
      <c r="A224" s="84">
        <v>223</v>
      </c>
      <c r="B224" s="108" t="str">
        <f>Table2[[#This Row],[Description of Material]]</f>
        <v xml:space="preserve">Vimentin antibody  </v>
      </c>
      <c r="C224" s="84">
        <f>IFERROR(VLOOKUP(D224,'Product Master'!B:G,6,),"-")</f>
        <v>0</v>
      </c>
      <c r="D224" s="84" t="str">
        <f>Table2[[#This Row],[Part no./ Cat No.]]</f>
        <v>CM0484A</v>
      </c>
      <c r="E224" s="84" t="str">
        <f>IF(ISBLANK(Table2[[#This Row],[Lot No]]),"-",Table2[[#This Row],[Lot No]])</f>
        <v>/082216</v>
      </c>
      <c r="F224" s="133">
        <f>IF(ISBLANK(Table2[[#This Row],[Date of Issue]]),"",Table2[[#This Row],[Date of Issue]])</f>
        <v>43218</v>
      </c>
      <c r="G224" s="84" t="str">
        <f>Table2[[#This Row],[Unit]]</f>
        <v>-</v>
      </c>
      <c r="H224" s="84">
        <f>Table2[[#This Row],[Pack Size]]</f>
        <v>0</v>
      </c>
      <c r="I224" s="84">
        <f>Table2[[#This Row],[Quantity]]</f>
        <v>1</v>
      </c>
      <c r="J224" s="133">
        <f>Table2[[#This Row],[Expiry Date]]</f>
        <v>43739</v>
      </c>
      <c r="K224" s="84" t="str">
        <f>Table2[[#This Row],[Department]]</f>
        <v>IHC</v>
      </c>
      <c r="L224" s="84" t="str">
        <f>IF(ISBLANK(Table2[[#This Row],[Remark]]),"",Table2[[#This Row],[Remark]])</f>
        <v/>
      </c>
      <c r="M224" s="84" t="str">
        <f>Table2[[#This Row],[Material Issued By]]</f>
        <v>Karan Pardeshi</v>
      </c>
      <c r="N224" s="84" t="str">
        <f>Table2[[#This Row],[Material Received By]]</f>
        <v>Asha Patil</v>
      </c>
      <c r="O224" s="134" t="e">
        <f>SUMIFS('Stock Statement'!K:K,'Stock Statement'!C:C,Table4[[#This Row],[Part no./ Cat No.]])</f>
        <v>#N/A</v>
      </c>
      <c r="P224" s="134" t="e">
        <f t="shared" si="4"/>
        <v>#N/A</v>
      </c>
      <c r="Q224" s="84">
        <f>SUMIFS('Stock Statement'!J:J,'Stock Statement'!C:C,Table4[[#This Row],[Part no./ Cat No.]])</f>
        <v>-1</v>
      </c>
    </row>
    <row r="225" spans="1:17">
      <c r="A225" s="84">
        <v>224</v>
      </c>
      <c r="B225" s="108" t="str">
        <f>Table2[[#This Row],[Description of Material]]</f>
        <v>Vimentin V9</v>
      </c>
      <c r="C225" s="84">
        <f>IFERROR(VLOOKUP(D225,'Product Master'!B:G,6,),"-")</f>
        <v>0</v>
      </c>
      <c r="D225" s="84" t="str">
        <f>Table2[[#This Row],[Part no./ Cat No.]]</f>
        <v>PM048AA</v>
      </c>
      <c r="E225" s="84" t="str">
        <f>IF(ISBLANK(Table2[[#This Row],[Lot No]]),"-",Table2[[#This Row],[Lot No]])</f>
        <v>/091317</v>
      </c>
      <c r="F225" s="133">
        <f>IF(ISBLANK(Table2[[#This Row],[Date of Issue]]),"",Table2[[#This Row],[Date of Issue]])</f>
        <v>43218</v>
      </c>
      <c r="G225" s="84" t="str">
        <f>Table2[[#This Row],[Unit]]</f>
        <v>-</v>
      </c>
      <c r="H225" s="84" t="str">
        <f>Table2[[#This Row],[Pack Size]]</f>
        <v>6 ml</v>
      </c>
      <c r="I225" s="84">
        <f>Table2[[#This Row],[Quantity]]</f>
        <v>1</v>
      </c>
      <c r="J225" s="133">
        <f>Table2[[#This Row],[Expiry Date]]</f>
        <v>43617</v>
      </c>
      <c r="K225" s="84" t="str">
        <f>Table2[[#This Row],[Department]]</f>
        <v>IHC</v>
      </c>
      <c r="L225" s="84" t="str">
        <f>IF(ISBLANK(Table2[[#This Row],[Remark]]),"",Table2[[#This Row],[Remark]])</f>
        <v/>
      </c>
      <c r="M225" s="84" t="str">
        <f>Table2[[#This Row],[Material Issued By]]</f>
        <v>Karan Pardeshi</v>
      </c>
      <c r="N225" s="84" t="str">
        <f>Table2[[#This Row],[Material Received By]]</f>
        <v>Asha Patil</v>
      </c>
      <c r="O225" s="134">
        <f>SUMIFS('Stock Statement'!K:K,'Stock Statement'!C:C,Table4[[#This Row],[Part no./ Cat No.]])</f>
        <v>12502</v>
      </c>
      <c r="P225" s="134">
        <f t="shared" si="4"/>
        <v>12502</v>
      </c>
      <c r="Q225" s="84">
        <f>SUMIFS('Stock Statement'!J:J,'Stock Statement'!C:C,Table4[[#This Row],[Part no./ Cat No.]])</f>
        <v>1</v>
      </c>
    </row>
    <row r="226" spans="1:17">
      <c r="A226" s="84">
        <v>225</v>
      </c>
      <c r="B226" s="108" t="str">
        <f>Table2[[#This Row],[Description of Material]]</f>
        <v>Rohem Glass slides frosted</v>
      </c>
      <c r="C226" s="84">
        <f>IFERROR(VLOOKUP(D226,'Product Master'!B:G,6,),"-")</f>
        <v>0</v>
      </c>
      <c r="D226" s="84" t="str">
        <f>Table2[[#This Row],[Part no./ Cat No.]]</f>
        <v>Rohem Glass slides frosted</v>
      </c>
      <c r="E226" s="84" t="str">
        <f>IF(ISBLANK(Table2[[#This Row],[Lot No]]),"-",Table2[[#This Row],[Lot No]])</f>
        <v>-</v>
      </c>
      <c r="F226" s="133">
        <f>IF(ISBLANK(Table2[[#This Row],[Date of Issue]]),"",Table2[[#This Row],[Date of Issue]])</f>
        <v>43218</v>
      </c>
      <c r="G226" s="84" t="str">
        <f>Table2[[#This Row],[Unit]]</f>
        <v>-</v>
      </c>
      <c r="H226" s="84">
        <f>Table2[[#This Row],[Pack Size]]</f>
        <v>0</v>
      </c>
      <c r="I226" s="84">
        <f>Table2[[#This Row],[Quantity]]</f>
        <v>10</v>
      </c>
      <c r="J226" s="133" t="str">
        <f>Table2[[#This Row],[Expiry Date]]</f>
        <v>NA</v>
      </c>
      <c r="K226" s="84" t="str">
        <f>Table2[[#This Row],[Department]]</f>
        <v>Histopath/IHC</v>
      </c>
      <c r="L226" s="84" t="str">
        <f>IF(ISBLANK(Table2[[#This Row],[Remark]]),"",Table2[[#This Row],[Remark]])</f>
        <v/>
      </c>
      <c r="M226" s="84" t="str">
        <f>Table2[[#This Row],[Material Issued By]]</f>
        <v>Karan Pardeshi</v>
      </c>
      <c r="N226" s="84" t="str">
        <f>Table2[[#This Row],[Material Received By]]</f>
        <v>Asha Patil</v>
      </c>
      <c r="O226" s="134" t="e">
        <f>SUMIFS('Stock Statement'!K:K,'Stock Statement'!C:C,Table4[[#This Row],[Part no./ Cat No.]])</f>
        <v>#N/A</v>
      </c>
      <c r="P226" s="134" t="e">
        <f t="shared" si="4"/>
        <v>#N/A</v>
      </c>
      <c r="Q226" s="84">
        <f>SUMIFS('Stock Statement'!J:J,'Stock Statement'!C:C,Table4[[#This Row],[Part no./ Cat No.]])</f>
        <v>0</v>
      </c>
    </row>
    <row r="227" spans="1:17">
      <c r="A227" s="84">
        <v>226</v>
      </c>
      <c r="B227" s="108" t="str">
        <f>Table2[[#This Row],[Description of Material]]</f>
        <v>Slide storage box</v>
      </c>
      <c r="C227" s="84">
        <f>IFERROR(VLOOKUP(D227,'Product Master'!B:G,6,),"-")</f>
        <v>0</v>
      </c>
      <c r="D227" s="84" t="str">
        <f>Table2[[#This Row],[Part no./ Cat No.]]</f>
        <v>Slide storage box</v>
      </c>
      <c r="E227" s="84" t="str">
        <f>IF(ISBLANK(Table2[[#This Row],[Lot No]]),"-",Table2[[#This Row],[Lot No]])</f>
        <v>-</v>
      </c>
      <c r="F227" s="133">
        <f>IF(ISBLANK(Table2[[#This Row],[Date of Issue]]),"",Table2[[#This Row],[Date of Issue]])</f>
        <v>43218</v>
      </c>
      <c r="G227" s="84" t="str">
        <f>Table2[[#This Row],[Unit]]</f>
        <v>-</v>
      </c>
      <c r="H227" s="84">
        <f>Table2[[#This Row],[Pack Size]]</f>
        <v>0</v>
      </c>
      <c r="I227" s="84">
        <f>Table2[[#This Row],[Quantity]]</f>
        <v>4</v>
      </c>
      <c r="J227" s="133" t="str">
        <f>Table2[[#This Row],[Expiry Date]]</f>
        <v>NA</v>
      </c>
      <c r="K227" s="84" t="str">
        <f>Table2[[#This Row],[Department]]</f>
        <v>IHC</v>
      </c>
      <c r="L227" s="84" t="str">
        <f>IF(ISBLANK(Table2[[#This Row],[Remark]]),"",Table2[[#This Row],[Remark]])</f>
        <v/>
      </c>
      <c r="M227" s="84" t="str">
        <f>Table2[[#This Row],[Material Issued By]]</f>
        <v>Karan Pardeshi</v>
      </c>
      <c r="N227" s="84" t="str">
        <f>Table2[[#This Row],[Material Received By]]</f>
        <v>Asha Patil</v>
      </c>
      <c r="O227" s="134" t="e">
        <f>SUMIFS('Stock Statement'!K:K,'Stock Statement'!C:C,Table4[[#This Row],[Part no./ Cat No.]])</f>
        <v>#N/A</v>
      </c>
      <c r="P227" s="134" t="e">
        <f t="shared" si="4"/>
        <v>#N/A</v>
      </c>
      <c r="Q227" s="84">
        <f>SUMIFS('Stock Statement'!J:J,'Stock Statement'!C:C,Table4[[#This Row],[Part no./ Cat No.]])</f>
        <v>0</v>
      </c>
    </row>
    <row r="228" spans="1:17">
      <c r="A228" s="84">
        <v>227</v>
      </c>
      <c r="B228" s="108" t="str">
        <f>Table2[[#This Row],[Description of Material]]</f>
        <v>Streck Tubes</v>
      </c>
      <c r="C228" s="84">
        <f>IFERROR(VLOOKUP(D228,'Product Master'!B:G,6,),"-")</f>
        <v>0</v>
      </c>
      <c r="D228" s="84">
        <f>Table2[[#This Row],[Part no./ Cat No.]]</f>
        <v>218962</v>
      </c>
      <c r="E228" s="84">
        <f>IF(ISBLANK(Table2[[#This Row],[Lot No]]),"-",Table2[[#This Row],[Lot No]])</f>
        <v>71770315</v>
      </c>
      <c r="F228" s="133">
        <f>IF(ISBLANK(Table2[[#This Row],[Date of Issue]]),"",Table2[[#This Row],[Date of Issue]])</f>
        <v>43218</v>
      </c>
      <c r="G228" s="84" t="str">
        <f>Table2[[#This Row],[Unit]]</f>
        <v>Pack</v>
      </c>
      <c r="H228" s="84" t="str">
        <f>Table2[[#This Row],[Pack Size]]</f>
        <v>100 Tubes</v>
      </c>
      <c r="I228" s="84">
        <f>Table2[[#This Row],[Quantity]]</f>
        <v>1</v>
      </c>
      <c r="J228" s="133" t="str">
        <f>Table2[[#This Row],[Expiry Date]]</f>
        <v>-</v>
      </c>
      <c r="K228" s="84" t="str">
        <f>Table2[[#This Row],[Department]]</f>
        <v>ANL</v>
      </c>
      <c r="L228" s="84" t="str">
        <f>IF(ISBLANK(Table2[[#This Row],[Remark]]),"",Table2[[#This Row],[Remark]])</f>
        <v/>
      </c>
      <c r="M228" s="84" t="str">
        <f>Table2[[#This Row],[Material Issued By]]</f>
        <v>Karan Pardeshi</v>
      </c>
      <c r="N228" s="84" t="str">
        <f>Table2[[#This Row],[Material Received By]]</f>
        <v>Sumant Pathak</v>
      </c>
      <c r="O228" s="134">
        <f>SUMIFS('Stock Statement'!K:K,'Stock Statement'!C:C,Table4[[#This Row],[Part no./ Cat No.]])</f>
        <v>1488</v>
      </c>
      <c r="P228" s="134">
        <f t="shared" si="4"/>
        <v>1488</v>
      </c>
      <c r="Q228" s="84">
        <f>SUMIFS('Stock Statement'!J:J,'Stock Statement'!C:C,Table4[[#This Row],[Part no./ Cat No.]])</f>
        <v>4</v>
      </c>
    </row>
    <row r="229" spans="1:17">
      <c r="A229" s="84">
        <v>228</v>
      </c>
      <c r="B229" s="108" t="str">
        <f>Table2[[#This Row],[Description of Material]]</f>
        <v>EDTA tube 10 ml</v>
      </c>
      <c r="C229" s="84">
        <f>IFERROR(VLOOKUP(D229,'Product Master'!B:G,6,),"-")</f>
        <v>0</v>
      </c>
      <c r="D229" s="84">
        <f>Table2[[#This Row],[Part no./ Cat No.]]</f>
        <v>367525</v>
      </c>
      <c r="E229" s="84">
        <f>IF(ISBLANK(Table2[[#This Row],[Lot No]]),"-",Table2[[#This Row],[Lot No]])</f>
        <v>7100738</v>
      </c>
      <c r="F229" s="133">
        <f>IF(ISBLANK(Table2[[#This Row],[Date of Issue]]),"",Table2[[#This Row],[Date of Issue]])</f>
        <v>43218</v>
      </c>
      <c r="G229" s="84" t="str">
        <f>Table2[[#This Row],[Unit]]</f>
        <v>Pack</v>
      </c>
      <c r="H229" s="84" t="str">
        <f>Table2[[#This Row],[Pack Size]]</f>
        <v>100 Tubes</v>
      </c>
      <c r="I229" s="84">
        <f>Table2[[#This Row],[Quantity]]</f>
        <v>2</v>
      </c>
      <c r="J229" s="133" t="str">
        <f>Table2[[#This Row],[Expiry Date]]</f>
        <v>-</v>
      </c>
      <c r="K229" s="84" t="str">
        <f>Table2[[#This Row],[Department]]</f>
        <v>ANL</v>
      </c>
      <c r="L229" s="84" t="str">
        <f>IF(ISBLANK(Table2[[#This Row],[Remark]]),"",Table2[[#This Row],[Remark]])</f>
        <v/>
      </c>
      <c r="M229" s="84" t="str">
        <f>Table2[[#This Row],[Material Issued By]]</f>
        <v>Karan Pardeshi</v>
      </c>
      <c r="N229" s="84" t="str">
        <f>Table2[[#This Row],[Material Received By]]</f>
        <v>Sumant Pathak</v>
      </c>
      <c r="O229" s="134" t="e">
        <f>SUMIFS('Stock Statement'!K:K,'Stock Statement'!C:C,Table4[[#This Row],[Part no./ Cat No.]])</f>
        <v>#N/A</v>
      </c>
      <c r="P229" s="134" t="e">
        <f t="shared" si="4"/>
        <v>#N/A</v>
      </c>
      <c r="Q229" s="84">
        <f>SUMIFS('Stock Statement'!J:J,'Stock Statement'!C:C,Table4[[#This Row],[Part no./ Cat No.]])</f>
        <v>-2</v>
      </c>
    </row>
    <row r="230" spans="1:17">
      <c r="A230" s="84">
        <v>229</v>
      </c>
      <c r="B230" s="108" t="str">
        <f>Table2[[#This Row],[Description of Material]]</f>
        <v>Zip lock Bag 4x6</v>
      </c>
      <c r="C230" s="84">
        <f>IFERROR(VLOOKUP(D230,'Product Master'!B:G,6,),"-")</f>
        <v>0</v>
      </c>
      <c r="D230" s="84" t="str">
        <f>Table2[[#This Row],[Part no./ Cat No.]]</f>
        <v>Zip lock Bag 4x6</v>
      </c>
      <c r="E230" s="84" t="str">
        <f>IF(ISBLANK(Table2[[#This Row],[Lot No]]),"-",Table2[[#This Row],[Lot No]])</f>
        <v>-</v>
      </c>
      <c r="F230" s="133">
        <f>IF(ISBLANK(Table2[[#This Row],[Date of Issue]]),"",Table2[[#This Row],[Date of Issue]])</f>
        <v>43218</v>
      </c>
      <c r="G230" s="84" t="str">
        <f>Table2[[#This Row],[Unit]]</f>
        <v>-</v>
      </c>
      <c r="H230" s="84">
        <f>Table2[[#This Row],[Pack Size]]</f>
        <v>0</v>
      </c>
      <c r="I230" s="84">
        <f>Table2[[#This Row],[Quantity]]</f>
        <v>5</v>
      </c>
      <c r="J230" s="133" t="str">
        <f>Table2[[#This Row],[Expiry Date]]</f>
        <v>NA</v>
      </c>
      <c r="K230" s="84" t="str">
        <f>Table2[[#This Row],[Department]]</f>
        <v>ANL</v>
      </c>
      <c r="L230" s="84" t="str">
        <f>IF(ISBLANK(Table2[[#This Row],[Remark]]),"",Table2[[#This Row],[Remark]])</f>
        <v/>
      </c>
      <c r="M230" s="84" t="str">
        <f>Table2[[#This Row],[Material Issued By]]</f>
        <v>Karan Pardeshi</v>
      </c>
      <c r="N230" s="84" t="str">
        <f>Table2[[#This Row],[Material Received By]]</f>
        <v>Sumant Pathak</v>
      </c>
      <c r="O230" s="134" t="e">
        <f>SUMIFS('Stock Statement'!K:K,'Stock Statement'!C:C,Table4[[#This Row],[Part no./ Cat No.]])</f>
        <v>#N/A</v>
      </c>
      <c r="P230" s="134" t="e">
        <f t="shared" si="4"/>
        <v>#N/A</v>
      </c>
      <c r="Q230" s="84">
        <f>SUMIFS('Stock Statement'!J:J,'Stock Statement'!C:C,Table4[[#This Row],[Part no./ Cat No.]])</f>
        <v>0</v>
      </c>
    </row>
    <row r="231" spans="1:17">
      <c r="A231" s="84">
        <v>230</v>
      </c>
      <c r="B231" s="108" t="str">
        <f>Table2[[#This Row],[Description of Material]]</f>
        <v xml:space="preserve">Ion Xpress plus fragment library kit </v>
      </c>
      <c r="C231" s="84">
        <f>IFERROR(VLOOKUP(D231,'Product Master'!B:G,6,),"-")</f>
        <v>0</v>
      </c>
      <c r="D231" s="84">
        <f>Table2[[#This Row],[Part no./ Cat No.]]</f>
        <v>4471269</v>
      </c>
      <c r="E231" s="84" t="str">
        <f>IF(ISBLANK(Table2[[#This Row],[Lot No]]),"-",Table2[[#This Row],[Lot No]])</f>
        <v>-</v>
      </c>
      <c r="F231" s="133">
        <f>IF(ISBLANK(Table2[[#This Row],[Date of Issue]]),"",Table2[[#This Row],[Date of Issue]])</f>
        <v>43218</v>
      </c>
      <c r="G231" s="84" t="str">
        <f>Table2[[#This Row],[Unit]]</f>
        <v>-</v>
      </c>
      <c r="H231" s="84" t="str">
        <f>Table2[[#This Row],[Pack Size]]</f>
        <v>10 Rxns</v>
      </c>
      <c r="I231" s="84">
        <f>Table2[[#This Row],[Quantity]]</f>
        <v>1</v>
      </c>
      <c r="J231" s="133" t="str">
        <f>Table2[[#This Row],[Expiry Date]]</f>
        <v>NA</v>
      </c>
      <c r="K231" s="84" t="str">
        <f>Table2[[#This Row],[Department]]</f>
        <v xml:space="preserve">R&amp;I </v>
      </c>
      <c r="L231" s="84" t="str">
        <f>IF(ISBLANK(Table2[[#This Row],[Remark]]),"",Table2[[#This Row],[Remark]])</f>
        <v/>
      </c>
      <c r="M231" s="84" t="str">
        <f>Table2[[#This Row],[Material Issued By]]</f>
        <v>Karan Pardeshi</v>
      </c>
      <c r="N231" s="84" t="str">
        <f>Table2[[#This Row],[Material Received By]]</f>
        <v>Vikas Mane</v>
      </c>
      <c r="O231" s="134">
        <f>SUMIFS('Stock Statement'!K:K,'Stock Statement'!C:C,Table4[[#This Row],[Part no./ Cat No.]])</f>
        <v>90420</v>
      </c>
      <c r="P231" s="134">
        <f t="shared" si="4"/>
        <v>90420</v>
      </c>
      <c r="Q231" s="84">
        <f>SUMIFS('Stock Statement'!J:J,'Stock Statement'!C:C,Table4[[#This Row],[Part no./ Cat No.]])</f>
        <v>1</v>
      </c>
    </row>
    <row r="232" spans="1:17">
      <c r="A232" s="84">
        <v>231</v>
      </c>
      <c r="B232" s="108" t="str">
        <f>Table2[[#This Row],[Description of Material]]</f>
        <v>i. Ion plus Fragment library kit</v>
      </c>
      <c r="C232" s="84">
        <f>IFERROR(VLOOKUP(D232,'Product Master'!B:G,6,),"-")</f>
        <v>0</v>
      </c>
      <c r="D232" s="84">
        <f>Table2[[#This Row],[Part no./ Cat No.]]</f>
        <v>4471252</v>
      </c>
      <c r="E232" s="84">
        <f>IF(ISBLANK(Table2[[#This Row],[Lot No]]),"-",Table2[[#This Row],[Lot No]])</f>
        <v>117390</v>
      </c>
      <c r="F232" s="133">
        <f>IF(ISBLANK(Table2[[#This Row],[Date of Issue]]),"",Table2[[#This Row],[Date of Issue]])</f>
        <v>43218</v>
      </c>
      <c r="G232" s="84" t="str">
        <f>Table2[[#This Row],[Unit]]</f>
        <v>-</v>
      </c>
      <c r="H232" s="84" t="str">
        <f>Table2[[#This Row],[Pack Size]]</f>
        <v>10 Rxns</v>
      </c>
      <c r="I232" s="84">
        <f>Table2[[#This Row],[Quantity]]</f>
        <v>1</v>
      </c>
      <c r="J232" s="133" t="str">
        <f>Table2[[#This Row],[Expiry Date]]</f>
        <v>-</v>
      </c>
      <c r="K232" s="84" t="str">
        <f>Table2[[#This Row],[Department]]</f>
        <v xml:space="preserve">R&amp;I </v>
      </c>
      <c r="L232" s="84" t="str">
        <f>IF(ISBLANK(Table2[[#This Row],[Remark]]),"",Table2[[#This Row],[Remark]])</f>
        <v/>
      </c>
      <c r="M232" s="84" t="str">
        <f>Table2[[#This Row],[Material Issued By]]</f>
        <v>Karan Pardeshi</v>
      </c>
      <c r="N232" s="84" t="str">
        <f>Table2[[#This Row],[Material Received By]]</f>
        <v>Vikas Mane</v>
      </c>
      <c r="O232" s="134">
        <f>SUMIFS('Stock Statement'!K:K,'Stock Statement'!C:C,Table4[[#This Row],[Part no./ Cat No.]])</f>
        <v>0</v>
      </c>
      <c r="P232" s="134">
        <f t="shared" si="4"/>
        <v>0</v>
      </c>
      <c r="Q232" s="84">
        <f>SUMIFS('Stock Statement'!J:J,'Stock Statement'!C:C,Table4[[#This Row],[Part no./ Cat No.]])</f>
        <v>1</v>
      </c>
    </row>
    <row r="233" spans="1:17">
      <c r="A233" s="84">
        <v>232</v>
      </c>
      <c r="B233" s="108" t="str">
        <f>Table2[[#This Row],[Description of Material]]</f>
        <v>ii. Ion shear plus reagents kit</v>
      </c>
      <c r="C233" s="84">
        <f>IFERROR(VLOOKUP(D233,'Product Master'!B:G,6,),"-")</f>
        <v>0</v>
      </c>
      <c r="D233" s="84">
        <f>Table2[[#This Row],[Part no./ Cat No.]]</f>
        <v>4471248</v>
      </c>
      <c r="E233" s="84">
        <f>IF(ISBLANK(Table2[[#This Row],[Lot No]]),"-",Table2[[#This Row],[Lot No]])</f>
        <v>1761813</v>
      </c>
      <c r="F233" s="133">
        <f>IF(ISBLANK(Table2[[#This Row],[Date of Issue]]),"",Table2[[#This Row],[Date of Issue]])</f>
        <v>43218</v>
      </c>
      <c r="G233" s="84" t="str">
        <f>Table2[[#This Row],[Unit]]</f>
        <v>-</v>
      </c>
      <c r="H233" s="84" t="str">
        <f>Table2[[#This Row],[Pack Size]]</f>
        <v>20 Rxns</v>
      </c>
      <c r="I233" s="84">
        <f>Table2[[#This Row],[Quantity]]</f>
        <v>1</v>
      </c>
      <c r="J233" s="133" t="str">
        <f>Table2[[#This Row],[Expiry Date]]</f>
        <v>-</v>
      </c>
      <c r="K233" s="84" t="str">
        <f>Table2[[#This Row],[Department]]</f>
        <v xml:space="preserve">R&amp;I </v>
      </c>
      <c r="L233" s="84" t="str">
        <f>IF(ISBLANK(Table2[[#This Row],[Remark]]),"",Table2[[#This Row],[Remark]])</f>
        <v/>
      </c>
      <c r="M233" s="84" t="str">
        <f>Table2[[#This Row],[Material Issued By]]</f>
        <v>Karan Pardeshi</v>
      </c>
      <c r="N233" s="84" t="str">
        <f>Table2[[#This Row],[Material Received By]]</f>
        <v>Vikas Mane</v>
      </c>
      <c r="O233" s="134">
        <f>SUMIFS('Stock Statement'!K:K,'Stock Statement'!C:C,Table4[[#This Row],[Part no./ Cat No.]])</f>
        <v>0</v>
      </c>
      <c r="P233" s="134">
        <f t="shared" si="4"/>
        <v>0</v>
      </c>
      <c r="Q233" s="84">
        <f>SUMIFS('Stock Statement'!J:J,'Stock Statement'!C:C,Table4[[#This Row],[Part no./ Cat No.]])</f>
        <v>1</v>
      </c>
    </row>
    <row r="234" spans="1:17">
      <c r="A234" s="84">
        <v>233</v>
      </c>
      <c r="B234" s="108" t="str">
        <f>Table2[[#This Row],[Description of Material]]</f>
        <v>E-Gel size select 2%</v>
      </c>
      <c r="C234" s="84">
        <f>IFERROR(VLOOKUP(D234,'Product Master'!B:G,6,),"-")</f>
        <v>0</v>
      </c>
      <c r="D234" s="84" t="str">
        <f>Table2[[#This Row],[Part no./ Cat No.]]</f>
        <v>G661012</v>
      </c>
      <c r="E234" s="84" t="str">
        <f>IF(ISBLANK(Table2[[#This Row],[Lot No]]),"-",Table2[[#This Row],[Lot No]])</f>
        <v>2R040318</v>
      </c>
      <c r="F234" s="133">
        <f>IF(ISBLANK(Table2[[#This Row],[Date of Issue]]),"",Table2[[#This Row],[Date of Issue]])</f>
        <v>43218</v>
      </c>
      <c r="G234" s="84" t="str">
        <f>Table2[[#This Row],[Unit]]</f>
        <v>Pack</v>
      </c>
      <c r="H234" s="84" t="str">
        <f>Table2[[#This Row],[Pack Size]]</f>
        <v>10 Gels/Pack</v>
      </c>
      <c r="I234" s="84">
        <f>Table2[[#This Row],[Quantity]]</f>
        <v>1</v>
      </c>
      <c r="J234" s="133">
        <f>Table2[[#This Row],[Expiry Date]]</f>
        <v>43438</v>
      </c>
      <c r="K234" s="84" t="str">
        <f>Table2[[#This Row],[Department]]</f>
        <v>DIA-NGS</v>
      </c>
      <c r="L234" s="84" t="str">
        <f>IF(ISBLANK(Table2[[#This Row],[Remark]]),"",Table2[[#This Row],[Remark]])</f>
        <v/>
      </c>
      <c r="M234" s="84" t="str">
        <f>Table2[[#This Row],[Material Issued By]]</f>
        <v>Karan Pardeshi</v>
      </c>
      <c r="N234" s="84" t="str">
        <f>Table2[[#This Row],[Material Received By]]</f>
        <v>Vikas Mane</v>
      </c>
      <c r="O234" s="134">
        <f>SUMIFS('Stock Statement'!K:K,'Stock Statement'!C:C,Table4[[#This Row],[Part no./ Cat No.]])</f>
        <v>10000</v>
      </c>
      <c r="P234" s="134">
        <f t="shared" si="4"/>
        <v>10000</v>
      </c>
      <c r="Q234" s="84">
        <f>SUMIFS('Stock Statement'!J:J,'Stock Statement'!C:C,Table4[[#This Row],[Part no./ Cat No.]])</f>
        <v>13</v>
      </c>
    </row>
    <row r="235" spans="1:17">
      <c r="A235" s="84">
        <v>234</v>
      </c>
      <c r="B235" s="108" t="str">
        <f>Table2[[#This Row],[Description of Material]]</f>
        <v>Ion PI Hi Q Sequencing 200 kit (2 sequencings runs per initialization)</v>
      </c>
      <c r="C235" s="84">
        <f>IFERROR(VLOOKUP(D235,'Product Master'!B:G,6,),"-")</f>
        <v>0</v>
      </c>
      <c r="D235" s="84" t="str">
        <f>Table2[[#This Row],[Part no./ Cat No.]]</f>
        <v>A26433</v>
      </c>
      <c r="E235" s="84" t="str">
        <f>IF(ISBLANK(Table2[[#This Row],[Lot No]]),"-",Table2[[#This Row],[Lot No]])</f>
        <v>-</v>
      </c>
      <c r="F235" s="133">
        <f>IF(ISBLANK(Table2[[#This Row],[Date of Issue]]),"",Table2[[#This Row],[Date of Issue]])</f>
        <v>43218</v>
      </c>
      <c r="G235" s="84" t="str">
        <f>Table2[[#This Row],[Unit]]</f>
        <v>Kit</v>
      </c>
      <c r="H235" s="84">
        <f>Table2[[#This Row],[Pack Size]]</f>
        <v>1</v>
      </c>
      <c r="I235" s="84">
        <f>Table2[[#This Row],[Quantity]]</f>
        <v>1</v>
      </c>
      <c r="J235" s="133" t="str">
        <f>Table2[[#This Row],[Expiry Date]]</f>
        <v>NA</v>
      </c>
      <c r="K235" s="84" t="str">
        <f>Table2[[#This Row],[Department]]</f>
        <v xml:space="preserve">NGS </v>
      </c>
      <c r="L235" s="84" t="str">
        <f>IF(ISBLANK(Table2[[#This Row],[Remark]]),"",Table2[[#This Row],[Remark]])</f>
        <v/>
      </c>
      <c r="M235" s="84" t="str">
        <f>Table2[[#This Row],[Material Issued By]]</f>
        <v>Karan Pardeshi</v>
      </c>
      <c r="N235" s="84" t="str">
        <f>Table2[[#This Row],[Material Received By]]</f>
        <v>Arun Nile</v>
      </c>
      <c r="O235" s="134">
        <f>SUMIFS('Stock Statement'!K:K,'Stock Statement'!C:C,Table4[[#This Row],[Part no./ Cat No.]])</f>
        <v>108306</v>
      </c>
      <c r="P235" s="134">
        <f t="shared" si="4"/>
        <v>108306</v>
      </c>
      <c r="Q235" s="84">
        <f>SUMIFS('Stock Statement'!J:J,'Stock Statement'!C:C,Table4[[#This Row],[Part no./ Cat No.]])</f>
        <v>16</v>
      </c>
    </row>
    <row r="236" spans="1:17">
      <c r="A236" s="84">
        <v>235</v>
      </c>
      <c r="B236" s="108" t="str">
        <f>Table2[[#This Row],[Description of Material]]</f>
        <v>i) Ion Proton Sequencing supplies kit (RT)</v>
      </c>
      <c r="C236" s="84">
        <f>IFERROR(VLOOKUP(D236,'Product Master'!B:G,6,),"-")</f>
        <v>0</v>
      </c>
      <c r="D236" s="84">
        <f>Table2[[#This Row],[Part no./ Cat No.]]</f>
        <v>4488651</v>
      </c>
      <c r="E236" s="84" t="str">
        <f>IF(ISBLANK(Table2[[#This Row],[Lot No]]),"-",Table2[[#This Row],[Lot No]])</f>
        <v>MJKX920</v>
      </c>
      <c r="F236" s="133">
        <f>IF(ISBLANK(Table2[[#This Row],[Date of Issue]]),"",Table2[[#This Row],[Date of Issue]])</f>
        <v>43218</v>
      </c>
      <c r="G236" s="84" t="str">
        <f>Table2[[#This Row],[Unit]]</f>
        <v>Kit</v>
      </c>
      <c r="H236" s="84" t="str">
        <f>Table2[[#This Row],[Pack Size]]</f>
        <v>4 initialization</v>
      </c>
      <c r="I236" s="84">
        <f>Table2[[#This Row],[Quantity]]</f>
        <v>1</v>
      </c>
      <c r="J236" s="133">
        <f>Table2[[#This Row],[Expiry Date]]</f>
        <v>43769</v>
      </c>
      <c r="K236" s="84" t="str">
        <f>Table2[[#This Row],[Department]]</f>
        <v xml:space="preserve">NGS </v>
      </c>
      <c r="L236" s="84" t="str">
        <f>IF(ISBLANK(Table2[[#This Row],[Remark]]),"",Table2[[#This Row],[Remark]])</f>
        <v/>
      </c>
      <c r="M236" s="84" t="str">
        <f>Table2[[#This Row],[Material Issued By]]</f>
        <v>Karan Pardeshi</v>
      </c>
      <c r="N236" s="84" t="str">
        <f>Table2[[#This Row],[Material Received By]]</f>
        <v>Arun Nile</v>
      </c>
      <c r="O236" s="134">
        <f>SUMIFS('Stock Statement'!K:K,'Stock Statement'!C:C,Table4[[#This Row],[Part no./ Cat No.]])</f>
        <v>0</v>
      </c>
      <c r="P236" s="134">
        <f t="shared" si="4"/>
        <v>0</v>
      </c>
      <c r="Q236" s="84">
        <f>SUMIFS('Stock Statement'!J:J,'Stock Statement'!C:C,Table4[[#This Row],[Part no./ Cat No.]])</f>
        <v>16</v>
      </c>
    </row>
    <row r="237" spans="1:17">
      <c r="A237" s="84">
        <v>236</v>
      </c>
      <c r="B237" s="108" t="str">
        <f>Table2[[#This Row],[Description of Material]]</f>
        <v>ii) Ion PI Hi-Q sequencing 200 solutions</v>
      </c>
      <c r="C237" s="84">
        <f>IFERROR(VLOOKUP(D237,'Product Master'!B:G,6,),"-")</f>
        <v>0</v>
      </c>
      <c r="D237" s="84" t="str">
        <f>Table2[[#This Row],[Part no./ Cat No.]]</f>
        <v>A26430</v>
      </c>
      <c r="E237" s="84">
        <f>IF(ISBLANK(Table2[[#This Row],[Lot No]]),"-",Table2[[#This Row],[Lot No]])</f>
        <v>1884846</v>
      </c>
      <c r="F237" s="133">
        <f>IF(ISBLANK(Table2[[#This Row],[Date of Issue]]),"",Table2[[#This Row],[Date of Issue]])</f>
        <v>43218</v>
      </c>
      <c r="G237" s="84" t="str">
        <f>Table2[[#This Row],[Unit]]</f>
        <v>Kit</v>
      </c>
      <c r="H237" s="84">
        <f>Table2[[#This Row],[Pack Size]]</f>
        <v>1</v>
      </c>
      <c r="I237" s="84">
        <f>Table2[[#This Row],[Quantity]]</f>
        <v>1</v>
      </c>
      <c r="J237" s="133">
        <f>Table2[[#This Row],[Expiry Date]]</f>
        <v>43343</v>
      </c>
      <c r="K237" s="84" t="str">
        <f>Table2[[#This Row],[Department]]</f>
        <v xml:space="preserve">NGS </v>
      </c>
      <c r="L237" s="84" t="str">
        <f>IF(ISBLANK(Table2[[#This Row],[Remark]]),"",Table2[[#This Row],[Remark]])</f>
        <v/>
      </c>
      <c r="M237" s="84" t="str">
        <f>Table2[[#This Row],[Material Issued By]]</f>
        <v>Karan Pardeshi</v>
      </c>
      <c r="N237" s="84" t="str">
        <f>Table2[[#This Row],[Material Received By]]</f>
        <v>Arun Nile</v>
      </c>
      <c r="O237" s="134">
        <f>SUMIFS('Stock Statement'!K:K,'Stock Statement'!C:C,Table4[[#This Row],[Part no./ Cat No.]])</f>
        <v>0</v>
      </c>
      <c r="P237" s="134">
        <f t="shared" si="4"/>
        <v>0</v>
      </c>
      <c r="Q237" s="84">
        <f>SUMIFS('Stock Statement'!J:J,'Stock Statement'!C:C,Table4[[#This Row],[Part no./ Cat No.]])</f>
        <v>16</v>
      </c>
    </row>
    <row r="238" spans="1:17">
      <c r="A238" s="84">
        <v>237</v>
      </c>
      <c r="B238" s="108" t="str">
        <f>Table2[[#This Row],[Description of Material]]</f>
        <v>iii) Ion PI Hi Q sequencing 200 reagent</v>
      </c>
      <c r="C238" s="84">
        <f>IFERROR(VLOOKUP(D238,'Product Master'!B:G,6,),"-")</f>
        <v>0</v>
      </c>
      <c r="D238" s="84" t="str">
        <f>Table2[[#This Row],[Part no./ Cat No.]]</f>
        <v>A26431</v>
      </c>
      <c r="E238" s="84">
        <f>IF(ISBLANK(Table2[[#This Row],[Lot No]]),"-",Table2[[#This Row],[Lot No]])</f>
        <v>1901784</v>
      </c>
      <c r="F238" s="133">
        <f>IF(ISBLANK(Table2[[#This Row],[Date of Issue]]),"",Table2[[#This Row],[Date of Issue]])</f>
        <v>43218</v>
      </c>
      <c r="G238" s="84" t="str">
        <f>Table2[[#This Row],[Unit]]</f>
        <v>Kit</v>
      </c>
      <c r="H238" s="84">
        <f>Table2[[#This Row],[Pack Size]]</f>
        <v>1</v>
      </c>
      <c r="I238" s="84">
        <f>Table2[[#This Row],[Quantity]]</f>
        <v>1</v>
      </c>
      <c r="J238" s="133">
        <f>Table2[[#This Row],[Expiry Date]]</f>
        <v>43465</v>
      </c>
      <c r="K238" s="84" t="str">
        <f>Table2[[#This Row],[Department]]</f>
        <v xml:space="preserve">NGS </v>
      </c>
      <c r="L238" s="84" t="str">
        <f>IF(ISBLANK(Table2[[#This Row],[Remark]]),"",Table2[[#This Row],[Remark]])</f>
        <v/>
      </c>
      <c r="M238" s="84" t="str">
        <f>Table2[[#This Row],[Material Issued By]]</f>
        <v>Karan Pardeshi</v>
      </c>
      <c r="N238" s="84" t="str">
        <f>Table2[[#This Row],[Material Received By]]</f>
        <v>Arun Nile</v>
      </c>
      <c r="O238" s="134">
        <f>SUMIFS('Stock Statement'!K:K,'Stock Statement'!C:C,Table4[[#This Row],[Part no./ Cat No.]])</f>
        <v>0</v>
      </c>
      <c r="P238" s="134">
        <f t="shared" si="4"/>
        <v>0</v>
      </c>
      <c r="Q238" s="84">
        <f>SUMIFS('Stock Statement'!J:J,'Stock Statement'!C:C,Table4[[#This Row],[Part no./ Cat No.]])</f>
        <v>16</v>
      </c>
    </row>
    <row r="239" spans="1:17">
      <c r="A239" s="84">
        <v>238</v>
      </c>
      <c r="B239" s="108" t="str">
        <f>Table2[[#This Row],[Description of Material]]</f>
        <v>iv) Ion PI Sequencing nucleotides</v>
      </c>
      <c r="C239" s="84">
        <f>IFERROR(VLOOKUP(D239,'Product Master'!B:G,6,),"-")</f>
        <v>0</v>
      </c>
      <c r="D239" s="84" t="str">
        <f>Table2[[#This Row],[Part no./ Cat No.]]</f>
        <v>A26432</v>
      </c>
      <c r="E239" s="84" t="str">
        <f>IF(ISBLANK(Table2[[#This Row],[Lot No]]),"-",Table2[[#This Row],[Lot No]])</f>
        <v>/00579510</v>
      </c>
      <c r="F239" s="133">
        <f>IF(ISBLANK(Table2[[#This Row],[Date of Issue]]),"",Table2[[#This Row],[Date of Issue]])</f>
        <v>43218</v>
      </c>
      <c r="G239" s="84" t="str">
        <f>Table2[[#This Row],[Unit]]</f>
        <v>Kit</v>
      </c>
      <c r="H239" s="84">
        <f>Table2[[#This Row],[Pack Size]]</f>
        <v>1</v>
      </c>
      <c r="I239" s="84">
        <f>Table2[[#This Row],[Quantity]]</f>
        <v>1</v>
      </c>
      <c r="J239" s="133">
        <f>Table2[[#This Row],[Expiry Date]]</f>
        <v>43404</v>
      </c>
      <c r="K239" s="84" t="str">
        <f>Table2[[#This Row],[Department]]</f>
        <v xml:space="preserve">NGS </v>
      </c>
      <c r="L239" s="84" t="str">
        <f>IF(ISBLANK(Table2[[#This Row],[Remark]]),"",Table2[[#This Row],[Remark]])</f>
        <v/>
      </c>
      <c r="M239" s="84" t="str">
        <f>Table2[[#This Row],[Material Issued By]]</f>
        <v>Karan Pardeshi</v>
      </c>
      <c r="N239" s="84" t="str">
        <f>Table2[[#This Row],[Material Received By]]</f>
        <v>Arun Nile</v>
      </c>
      <c r="O239" s="134">
        <f>SUMIFS('Stock Statement'!K:K,'Stock Statement'!C:C,Table4[[#This Row],[Part no./ Cat No.]])</f>
        <v>0</v>
      </c>
      <c r="P239" s="134">
        <f t="shared" si="4"/>
        <v>0</v>
      </c>
      <c r="Q239" s="84">
        <f>SUMIFS('Stock Statement'!J:J,'Stock Statement'!C:C,Table4[[#This Row],[Part no./ Cat No.]])</f>
        <v>16</v>
      </c>
    </row>
    <row r="240" spans="1:17">
      <c r="A240" s="84">
        <v>239</v>
      </c>
      <c r="B240" s="108" t="str">
        <f>Table2[[#This Row],[Description of Material]]</f>
        <v>Qubit Assay tubes</v>
      </c>
      <c r="C240" s="84">
        <f>IFERROR(VLOOKUP(D240,'Product Master'!B:G,6,),"-")</f>
        <v>0</v>
      </c>
      <c r="D240" s="84" t="str">
        <f>Table2[[#This Row],[Part no./ Cat No.]]</f>
        <v>Q32856</v>
      </c>
      <c r="E240" s="84" t="str">
        <f>IF(ISBLANK(Table2[[#This Row],[Lot No]]),"-",Table2[[#This Row],[Lot No]])</f>
        <v>I4217</v>
      </c>
      <c r="F240" s="133">
        <f>IF(ISBLANK(Table2[[#This Row],[Date of Issue]]),"",Table2[[#This Row],[Date of Issue]])</f>
        <v>43218</v>
      </c>
      <c r="G240" s="84" t="str">
        <f>Table2[[#This Row],[Unit]]</f>
        <v>Pack</v>
      </c>
      <c r="H240" s="84" t="str">
        <f>Table2[[#This Row],[Pack Size]]</f>
        <v>500 Tubes</v>
      </c>
      <c r="I240" s="84">
        <f>Table2[[#This Row],[Quantity]]</f>
        <v>1</v>
      </c>
      <c r="J240" s="133" t="str">
        <f>Table2[[#This Row],[Expiry Date]]</f>
        <v>-</v>
      </c>
      <c r="K240" s="84" t="str">
        <f>Table2[[#This Row],[Department]]</f>
        <v>NGS</v>
      </c>
      <c r="L240" s="84" t="str">
        <f>IF(ISBLANK(Table2[[#This Row],[Remark]]),"",Table2[[#This Row],[Remark]])</f>
        <v/>
      </c>
      <c r="M240" s="84" t="str">
        <f>Table2[[#This Row],[Material Issued By]]</f>
        <v>Karan Pardeshi</v>
      </c>
      <c r="N240" s="84" t="str">
        <f>Table2[[#This Row],[Material Received By]]</f>
        <v>Arun Nile</v>
      </c>
      <c r="O240" s="134">
        <f>SUMIFS('Stock Statement'!K:K,'Stock Statement'!C:C,Table4[[#This Row],[Part no./ Cat No.]])</f>
        <v>35892</v>
      </c>
      <c r="P240" s="134">
        <f t="shared" si="4"/>
        <v>35892</v>
      </c>
      <c r="Q240" s="84">
        <f>SUMIFS('Stock Statement'!J:J,'Stock Statement'!C:C,Table4[[#This Row],[Part no./ Cat No.]])</f>
        <v>14</v>
      </c>
    </row>
    <row r="241" spans="1:17">
      <c r="A241" s="84">
        <v>240</v>
      </c>
      <c r="B241" s="108" t="str">
        <f>Table2[[#This Row],[Description of Material]]</f>
        <v>Syringe 5 ml Nipro</v>
      </c>
      <c r="C241" s="84">
        <f>IFERROR(VLOOKUP(D241,'Product Master'!B:G,6,),"-")</f>
        <v>0</v>
      </c>
      <c r="D241" s="84" t="str">
        <f>Table2[[#This Row],[Part no./ Cat No.]]</f>
        <v>Syringe 5 ml Nipro</v>
      </c>
      <c r="E241" s="84" t="str">
        <f>IF(ISBLANK(Table2[[#This Row],[Lot No]]),"-",Table2[[#This Row],[Lot No]])</f>
        <v>17G13K75</v>
      </c>
      <c r="F241" s="133">
        <f>IF(ISBLANK(Table2[[#This Row],[Date of Issue]]),"",Table2[[#This Row],[Date of Issue]])</f>
        <v>43218</v>
      </c>
      <c r="G241" s="84" t="str">
        <f>Table2[[#This Row],[Unit]]</f>
        <v>-</v>
      </c>
      <c r="H241" s="84">
        <f>Table2[[#This Row],[Pack Size]]</f>
        <v>0</v>
      </c>
      <c r="I241" s="84">
        <f>Table2[[#This Row],[Quantity]]</f>
        <v>100</v>
      </c>
      <c r="J241" s="133" t="str">
        <f>Table2[[#This Row],[Expiry Date]]</f>
        <v>-</v>
      </c>
      <c r="K241" s="84" t="str">
        <f>Table2[[#This Row],[Department]]</f>
        <v>NGS</v>
      </c>
      <c r="L241" s="84" t="str">
        <f>IF(ISBLANK(Table2[[#This Row],[Remark]]),"",Table2[[#This Row],[Remark]])</f>
        <v/>
      </c>
      <c r="M241" s="84" t="str">
        <f>Table2[[#This Row],[Material Issued By]]</f>
        <v>Karan Pardeshi</v>
      </c>
      <c r="N241" s="84" t="str">
        <f>Table2[[#This Row],[Material Received By]]</f>
        <v>Arun Nile</v>
      </c>
      <c r="O241" s="134" t="e">
        <f>SUMIFS('Stock Statement'!K:K,'Stock Statement'!C:C,Table4[[#This Row],[Part no./ Cat No.]])</f>
        <v>#N/A</v>
      </c>
      <c r="P241" s="134" t="e">
        <f t="shared" si="4"/>
        <v>#N/A</v>
      </c>
      <c r="Q241" s="84">
        <f>SUMIFS('Stock Statement'!J:J,'Stock Statement'!C:C,Table4[[#This Row],[Part no./ Cat No.]])</f>
        <v>0</v>
      </c>
    </row>
    <row r="242" spans="1:17">
      <c r="A242" s="84">
        <v>241</v>
      </c>
      <c r="B242" s="108" t="str">
        <f>Table2[[#This Row],[Description of Material]]</f>
        <v xml:space="preserve">Ion PI HI-Q OT2 200 kit (8 rxn) </v>
      </c>
      <c r="C242" s="84">
        <f>IFERROR(VLOOKUP(D242,'Product Master'!B:G,6,),"-")</f>
        <v>0</v>
      </c>
      <c r="D242" s="84" t="str">
        <f>Table2[[#This Row],[Part no./ Cat No.]]</f>
        <v>A26434</v>
      </c>
      <c r="E242" s="84" t="str">
        <f>IF(ISBLANK(Table2[[#This Row],[Lot No]]),"-",Table2[[#This Row],[Lot No]])</f>
        <v>-</v>
      </c>
      <c r="F242" s="133">
        <f>IF(ISBLANK(Table2[[#This Row],[Date of Issue]]),"",Table2[[#This Row],[Date of Issue]])</f>
        <v>43218</v>
      </c>
      <c r="G242" s="84" t="str">
        <f>Table2[[#This Row],[Unit]]</f>
        <v>Kit</v>
      </c>
      <c r="H242" s="84" t="str">
        <f>Table2[[#This Row],[Pack Size]]</f>
        <v>8 Rxns</v>
      </c>
      <c r="I242" s="84">
        <f>Table2[[#This Row],[Quantity]]</f>
        <v>1</v>
      </c>
      <c r="J242" s="133" t="str">
        <f>Table2[[#This Row],[Expiry Date]]</f>
        <v>NA</v>
      </c>
      <c r="K242" s="84" t="str">
        <f>Table2[[#This Row],[Department]]</f>
        <v xml:space="preserve">NGS </v>
      </c>
      <c r="L242" s="84" t="str">
        <f>IF(ISBLANK(Table2[[#This Row],[Remark]]),"",Table2[[#This Row],[Remark]])</f>
        <v/>
      </c>
      <c r="M242" s="84" t="str">
        <f>Table2[[#This Row],[Material Issued By]]</f>
        <v>Karan Pardeshi</v>
      </c>
      <c r="N242" s="84" t="str">
        <f>Table2[[#This Row],[Material Received By]]</f>
        <v>Utkarsha Tambat</v>
      </c>
      <c r="O242" s="134">
        <f>SUMIFS('Stock Statement'!K:K,'Stock Statement'!C:C,Table4[[#This Row],[Part no./ Cat No.]])</f>
        <v>82377.600000000006</v>
      </c>
      <c r="P242" s="134">
        <f t="shared" si="4"/>
        <v>82377.600000000006</v>
      </c>
      <c r="Q242" s="84">
        <f>SUMIFS('Stock Statement'!J:J,'Stock Statement'!C:C,Table4[[#This Row],[Part no./ Cat No.]])</f>
        <v>10</v>
      </c>
    </row>
    <row r="243" spans="1:17">
      <c r="A243" s="84">
        <v>242</v>
      </c>
      <c r="B243" s="108" t="str">
        <f>Table2[[#This Row],[Description of Material]]</f>
        <v>i) Ion PI one touch 2 supplies</v>
      </c>
      <c r="C243" s="84">
        <f>IFERROR(VLOOKUP(D243,'Product Master'!B:G,6,),"-")</f>
        <v>0</v>
      </c>
      <c r="D243" s="84" t="str">
        <f>Table2[[#This Row],[Part no./ Cat No.]]</f>
        <v>A26367</v>
      </c>
      <c r="E243" s="84">
        <f>IF(ISBLANK(Table2[[#This Row],[Lot No]]),"-",Table2[[#This Row],[Lot No]])</f>
        <v>192790</v>
      </c>
      <c r="F243" s="133">
        <f>IF(ISBLANK(Table2[[#This Row],[Date of Issue]]),"",Table2[[#This Row],[Date of Issue]])</f>
        <v>43218</v>
      </c>
      <c r="G243" s="84" t="str">
        <f>Table2[[#This Row],[Unit]]</f>
        <v>Kit</v>
      </c>
      <c r="H243" s="84" t="str">
        <f>Table2[[#This Row],[Pack Size]]</f>
        <v>8 Rxns</v>
      </c>
      <c r="I243" s="84">
        <f>Table2[[#This Row],[Quantity]]</f>
        <v>1</v>
      </c>
      <c r="J243" s="133">
        <f>Table2[[#This Row],[Expiry Date]]</f>
        <v>43343</v>
      </c>
      <c r="K243" s="84" t="str">
        <f>Table2[[#This Row],[Department]]</f>
        <v xml:space="preserve">NGS </v>
      </c>
      <c r="L243" s="84" t="str">
        <f>IF(ISBLANK(Table2[[#This Row],[Remark]]),"",Table2[[#This Row],[Remark]])</f>
        <v/>
      </c>
      <c r="M243" s="84" t="str">
        <f>Table2[[#This Row],[Material Issued By]]</f>
        <v>Karan Pardeshi</v>
      </c>
      <c r="N243" s="84" t="str">
        <f>Table2[[#This Row],[Material Received By]]</f>
        <v>Utkarsha Tambat</v>
      </c>
      <c r="O243" s="134">
        <f>SUMIFS('Stock Statement'!K:K,'Stock Statement'!C:C,Table4[[#This Row],[Part no./ Cat No.]])</f>
        <v>0</v>
      </c>
      <c r="P243" s="134">
        <f t="shared" si="4"/>
        <v>0</v>
      </c>
      <c r="Q243" s="84">
        <f>SUMIFS('Stock Statement'!J:J,'Stock Statement'!C:C,Table4[[#This Row],[Part no./ Cat No.]])</f>
        <v>10</v>
      </c>
    </row>
    <row r="244" spans="1:17">
      <c r="A244" s="84">
        <v>243</v>
      </c>
      <c r="B244" s="108" t="str">
        <f>Table2[[#This Row],[Description of Material]]</f>
        <v>ii) Ion PI Hi-Q OT2 Solution 200</v>
      </c>
      <c r="C244" s="84">
        <f>IFERROR(VLOOKUP(D244,'Product Master'!B:G,6,),"-")</f>
        <v>0</v>
      </c>
      <c r="D244" s="84" t="str">
        <f>Table2[[#This Row],[Part no./ Cat No.]]</f>
        <v>A26429</v>
      </c>
      <c r="E244" s="84">
        <f>IF(ISBLANK(Table2[[#This Row],[Lot No]]),"-",Table2[[#This Row],[Lot No]])</f>
        <v>1874681</v>
      </c>
      <c r="F244" s="133">
        <f>IF(ISBLANK(Table2[[#This Row],[Date of Issue]]),"",Table2[[#This Row],[Date of Issue]])</f>
        <v>43218</v>
      </c>
      <c r="G244" s="84" t="str">
        <f>Table2[[#This Row],[Unit]]</f>
        <v>Kit</v>
      </c>
      <c r="H244" s="84" t="str">
        <f>Table2[[#This Row],[Pack Size]]</f>
        <v>8 Rxns</v>
      </c>
      <c r="I244" s="84">
        <f>Table2[[#This Row],[Quantity]]</f>
        <v>1</v>
      </c>
      <c r="J244" s="133" t="str">
        <f>Table2[[#This Row],[Expiry Date]]</f>
        <v>-</v>
      </c>
      <c r="K244" s="84" t="str">
        <f>Table2[[#This Row],[Department]]</f>
        <v xml:space="preserve">NGS </v>
      </c>
      <c r="L244" s="84" t="str">
        <f>IF(ISBLANK(Table2[[#This Row],[Remark]]),"",Table2[[#This Row],[Remark]])</f>
        <v/>
      </c>
      <c r="M244" s="84" t="str">
        <f>Table2[[#This Row],[Material Issued By]]</f>
        <v>Karan Pardeshi</v>
      </c>
      <c r="N244" s="84" t="str">
        <f>Table2[[#This Row],[Material Received By]]</f>
        <v>Utkarsha Tambat</v>
      </c>
      <c r="O244" s="134">
        <f>SUMIFS('Stock Statement'!K:K,'Stock Statement'!C:C,Table4[[#This Row],[Part no./ Cat No.]])</f>
        <v>0</v>
      </c>
      <c r="P244" s="134">
        <f t="shared" si="4"/>
        <v>0</v>
      </c>
      <c r="Q244" s="84">
        <f>SUMIFS('Stock Statement'!J:J,'Stock Statement'!C:C,Table4[[#This Row],[Part no./ Cat No.]])</f>
        <v>10</v>
      </c>
    </row>
    <row r="245" spans="1:17">
      <c r="A245" s="84">
        <v>244</v>
      </c>
      <c r="B245" s="108" t="str">
        <f>Table2[[#This Row],[Description of Material]]</f>
        <v>iii) Ion PI Hi-Q OT2 Reagent 200</v>
      </c>
      <c r="C245" s="84">
        <f>IFERROR(VLOOKUP(D245,'Product Master'!B:G,6,),"-")</f>
        <v>0</v>
      </c>
      <c r="D245" s="84" t="str">
        <f>Table2[[#This Row],[Part no./ Cat No.]]</f>
        <v>A26428</v>
      </c>
      <c r="E245" s="84">
        <f>IF(ISBLANK(Table2[[#This Row],[Lot No]]),"-",Table2[[#This Row],[Lot No]])</f>
        <v>1901784</v>
      </c>
      <c r="F245" s="133">
        <f>IF(ISBLANK(Table2[[#This Row],[Date of Issue]]),"",Table2[[#This Row],[Date of Issue]])</f>
        <v>43218</v>
      </c>
      <c r="G245" s="84" t="str">
        <f>Table2[[#This Row],[Unit]]</f>
        <v>Kit</v>
      </c>
      <c r="H245" s="84" t="str">
        <f>Table2[[#This Row],[Pack Size]]</f>
        <v>8 Rxns</v>
      </c>
      <c r="I245" s="84">
        <f>Table2[[#This Row],[Quantity]]</f>
        <v>1</v>
      </c>
      <c r="J245" s="133">
        <f>Table2[[#This Row],[Expiry Date]]</f>
        <v>43465</v>
      </c>
      <c r="K245" s="84" t="str">
        <f>Table2[[#This Row],[Department]]</f>
        <v xml:space="preserve">NGS </v>
      </c>
      <c r="L245" s="84" t="str">
        <f>IF(ISBLANK(Table2[[#This Row],[Remark]]),"",Table2[[#This Row],[Remark]])</f>
        <v/>
      </c>
      <c r="M245" s="84" t="str">
        <f>Table2[[#This Row],[Material Issued By]]</f>
        <v>Karan Pardeshi</v>
      </c>
      <c r="N245" s="84" t="str">
        <f>Table2[[#This Row],[Material Received By]]</f>
        <v>Utkarsha Tambat</v>
      </c>
      <c r="O245" s="134">
        <f>SUMIFS('Stock Statement'!K:K,'Stock Statement'!C:C,Table4[[#This Row],[Part no./ Cat No.]])</f>
        <v>0</v>
      </c>
      <c r="P245" s="134">
        <f t="shared" si="4"/>
        <v>0</v>
      </c>
      <c r="Q245" s="84">
        <f>SUMIFS('Stock Statement'!J:J,'Stock Statement'!C:C,Table4[[#This Row],[Part no./ Cat No.]])</f>
        <v>10</v>
      </c>
    </row>
    <row r="246" spans="1:17">
      <c r="A246" s="84">
        <v>245</v>
      </c>
      <c r="B246" s="108" t="str">
        <f>Table2[[#This Row],[Description of Material]]</f>
        <v>Ion PI Chip kit V3</v>
      </c>
      <c r="C246" s="84">
        <f>IFERROR(VLOOKUP(D246,'Product Master'!B:G,6,),"-")</f>
        <v>0</v>
      </c>
      <c r="D246" s="84" t="str">
        <f>Table2[[#This Row],[Part no./ Cat No.]]</f>
        <v>A26771</v>
      </c>
      <c r="E246" s="84" t="str">
        <f>IF(ISBLANK(Table2[[#This Row],[Lot No]]),"-",Table2[[#This Row],[Lot No]])</f>
        <v>QPP315B</v>
      </c>
      <c r="F246" s="133">
        <f>IF(ISBLANK(Table2[[#This Row],[Date of Issue]]),"",Table2[[#This Row],[Date of Issue]])</f>
        <v>43218</v>
      </c>
      <c r="G246" s="84" t="str">
        <f>Table2[[#This Row],[Unit]]</f>
        <v>Pack</v>
      </c>
      <c r="H246" s="84" t="str">
        <f>Table2[[#This Row],[Pack Size]]</f>
        <v>8 Chips</v>
      </c>
      <c r="I246" s="84">
        <f>Table2[[#This Row],[Quantity]]</f>
        <v>1</v>
      </c>
      <c r="J246" s="133" t="str">
        <f>Table2[[#This Row],[Expiry Date]]</f>
        <v>-</v>
      </c>
      <c r="K246" s="84" t="str">
        <f>Table2[[#This Row],[Department]]</f>
        <v xml:space="preserve">NGS </v>
      </c>
      <c r="L246" s="84" t="str">
        <f>IF(ISBLANK(Table2[[#This Row],[Remark]]),"",Table2[[#This Row],[Remark]])</f>
        <v/>
      </c>
      <c r="M246" s="84" t="str">
        <f>Table2[[#This Row],[Material Issued By]]</f>
        <v>Karan Pardeshi</v>
      </c>
      <c r="N246" s="84" t="str">
        <f>Table2[[#This Row],[Material Received By]]</f>
        <v>Arun Nile</v>
      </c>
      <c r="O246" s="134">
        <f>SUMIFS('Stock Statement'!K:K,'Stock Statement'!C:C,Table4[[#This Row],[Part no./ Cat No.]])</f>
        <v>225150.36</v>
      </c>
      <c r="P246" s="134">
        <f t="shared" si="4"/>
        <v>225150.36</v>
      </c>
      <c r="Q246" s="84">
        <f>SUMIFS('Stock Statement'!J:J,'Stock Statement'!C:C,Table4[[#This Row],[Part no./ Cat No.]])</f>
        <v>9</v>
      </c>
    </row>
    <row r="247" spans="1:17">
      <c r="A247" s="84">
        <v>246</v>
      </c>
      <c r="B247" s="108" t="str">
        <f>Table2[[#This Row],[Description of Material]]</f>
        <v>Flex monoclonal mouse anti-human melan-A</v>
      </c>
      <c r="C247" s="84">
        <f>IFERROR(VLOOKUP(D247,'Product Master'!B:G,6,),"-")</f>
        <v>0</v>
      </c>
      <c r="D247" s="84" t="str">
        <f>Table2[[#This Row],[Part no./ Cat No.]]</f>
        <v>IS0633</v>
      </c>
      <c r="E247" s="84">
        <f>IF(ISBLANK(Table2[[#This Row],[Lot No]]),"-",Table2[[#This Row],[Lot No]])</f>
        <v>20049855</v>
      </c>
      <c r="F247" s="133">
        <f>IF(ISBLANK(Table2[[#This Row],[Date of Issue]]),"",Table2[[#This Row],[Date of Issue]])</f>
        <v>43220</v>
      </c>
      <c r="G247" s="84" t="str">
        <f>Table2[[#This Row],[Unit]]</f>
        <v>-</v>
      </c>
      <c r="H247" s="84" t="str">
        <f>Table2[[#This Row],[Pack Size]]</f>
        <v>6 ml</v>
      </c>
      <c r="I247" s="84">
        <f>Table2[[#This Row],[Quantity]]</f>
        <v>1</v>
      </c>
      <c r="J247" s="133">
        <f>Table2[[#This Row],[Expiry Date]]</f>
        <v>43647</v>
      </c>
      <c r="K247" s="84" t="str">
        <f>Table2[[#This Row],[Department]]</f>
        <v>IHC</v>
      </c>
      <c r="L247" s="84" t="str">
        <f>IF(ISBLANK(Table2[[#This Row],[Remark]]),"",Table2[[#This Row],[Remark]])</f>
        <v/>
      </c>
      <c r="M247" s="84" t="str">
        <f>Table2[[#This Row],[Material Issued By]]</f>
        <v>Karan Pardeshi</v>
      </c>
      <c r="N247" s="84" t="str">
        <f>Table2[[#This Row],[Material Received By]]</f>
        <v>Asha Patil</v>
      </c>
      <c r="O247" s="134">
        <f>SUMIFS('Stock Statement'!K:K,'Stock Statement'!C:C,Table4[[#This Row],[Part no./ Cat No.]])</f>
        <v>8500</v>
      </c>
      <c r="P247" s="134">
        <f t="shared" si="4"/>
        <v>8500</v>
      </c>
      <c r="Q247" s="84">
        <f>SUMIFS('Stock Statement'!J:J,'Stock Statement'!C:C,Table4[[#This Row],[Part no./ Cat No.]])</f>
        <v>0</v>
      </c>
    </row>
    <row r="248" spans="1:17">
      <c r="A248" s="84">
        <v>247</v>
      </c>
      <c r="B248" s="108" t="str">
        <f>Table2[[#This Row],[Description of Material]]</f>
        <v>Flex monoclonal mouse anti-human CD99</v>
      </c>
      <c r="C248" s="84">
        <f>IFERROR(VLOOKUP(D248,'Product Master'!B:G,6,),"-")</f>
        <v>0</v>
      </c>
      <c r="D248" s="84" t="str">
        <f>Table2[[#This Row],[Part no./ Cat No.]]</f>
        <v>IS057</v>
      </c>
      <c r="E248" s="84">
        <f>IF(ISBLANK(Table2[[#This Row],[Lot No]]),"-",Table2[[#This Row],[Lot No]])</f>
        <v>10134181</v>
      </c>
      <c r="F248" s="133">
        <f>IF(ISBLANK(Table2[[#This Row],[Date of Issue]]),"",Table2[[#This Row],[Date of Issue]])</f>
        <v>43220</v>
      </c>
      <c r="G248" s="84" t="str">
        <f>Table2[[#This Row],[Unit]]</f>
        <v>-</v>
      </c>
      <c r="H248" s="84" t="str">
        <f>Table2[[#This Row],[Pack Size]]</f>
        <v>6 ml</v>
      </c>
      <c r="I248" s="84">
        <f>Table2[[#This Row],[Quantity]]</f>
        <v>1</v>
      </c>
      <c r="J248" s="133">
        <f>Table2[[#This Row],[Expiry Date]]</f>
        <v>43647</v>
      </c>
      <c r="K248" s="84" t="str">
        <f>Table2[[#This Row],[Department]]</f>
        <v>IHC</v>
      </c>
      <c r="L248" s="84" t="str">
        <f>IF(ISBLANK(Table2[[#This Row],[Remark]]),"",Table2[[#This Row],[Remark]])</f>
        <v/>
      </c>
      <c r="M248" s="84" t="str">
        <f>Table2[[#This Row],[Material Issued By]]</f>
        <v>Karan Pardeshi</v>
      </c>
      <c r="N248" s="84" t="str">
        <f>Table2[[#This Row],[Material Received By]]</f>
        <v>Asha Patil</v>
      </c>
      <c r="O248" s="134">
        <f>SUMIFS('Stock Statement'!K:K,'Stock Statement'!C:C,Table4[[#This Row],[Part no./ Cat No.]])</f>
        <v>0</v>
      </c>
      <c r="P248" s="134">
        <f t="shared" si="4"/>
        <v>0</v>
      </c>
      <c r="Q248" s="84">
        <f>SUMIFS('Stock Statement'!J:J,'Stock Statement'!C:C,Table4[[#This Row],[Part no./ Cat No.]])</f>
        <v>0</v>
      </c>
    </row>
    <row r="249" spans="1:17">
      <c r="A249" s="84">
        <v>248</v>
      </c>
      <c r="B249" s="108" t="str">
        <f>Table2[[#This Row],[Description of Material]]</f>
        <v>Flex monoclonal rabbit anti-human Muts protein homolog 6</v>
      </c>
      <c r="C249" s="84">
        <f>IFERROR(VLOOKUP(D249,'Product Master'!B:G,6,),"-")</f>
        <v>0</v>
      </c>
      <c r="D249" s="84" t="str">
        <f>Table2[[#This Row],[Part no./ Cat No.]]</f>
        <v>IR086</v>
      </c>
      <c r="E249" s="84">
        <f>IF(ISBLANK(Table2[[#This Row],[Lot No]]),"-",Table2[[#This Row],[Lot No]])</f>
        <v>10134226</v>
      </c>
      <c r="F249" s="133">
        <f>IF(ISBLANK(Table2[[#This Row],[Date of Issue]]),"",Table2[[#This Row],[Date of Issue]])</f>
        <v>43220</v>
      </c>
      <c r="G249" s="84" t="str">
        <f>Table2[[#This Row],[Unit]]</f>
        <v>-</v>
      </c>
      <c r="H249" s="84" t="str">
        <f>Table2[[#This Row],[Pack Size]]</f>
        <v>12ml</v>
      </c>
      <c r="I249" s="84">
        <f>Table2[[#This Row],[Quantity]]</f>
        <v>1</v>
      </c>
      <c r="J249" s="133">
        <f>Table2[[#This Row],[Expiry Date]]</f>
        <v>43466</v>
      </c>
      <c r="K249" s="84" t="str">
        <f>Table2[[#This Row],[Department]]</f>
        <v>IHC</v>
      </c>
      <c r="L249" s="84" t="str">
        <f>IF(ISBLANK(Table2[[#This Row],[Remark]]),"",Table2[[#This Row],[Remark]])</f>
        <v/>
      </c>
      <c r="M249" s="84" t="str">
        <f>Table2[[#This Row],[Material Issued By]]</f>
        <v>Karan Pardeshi</v>
      </c>
      <c r="N249" s="84" t="str">
        <f>Table2[[#This Row],[Material Received By]]</f>
        <v>Asha Patil</v>
      </c>
      <c r="O249" s="134">
        <f>SUMIFS('Stock Statement'!K:K,'Stock Statement'!C:C,Table4[[#This Row],[Part no./ Cat No.]])</f>
        <v>0</v>
      </c>
      <c r="P249" s="134">
        <f t="shared" si="4"/>
        <v>0</v>
      </c>
      <c r="Q249" s="84">
        <f>SUMIFS('Stock Statement'!J:J,'Stock Statement'!C:C,Table4[[#This Row],[Part no./ Cat No.]])</f>
        <v>0</v>
      </c>
    </row>
    <row r="250" spans="1:17">
      <c r="A250" s="84">
        <v>249</v>
      </c>
      <c r="B250" s="108" t="str">
        <f>Table2[[#This Row],[Description of Material]]</f>
        <v>Flex monoclonal mouse anti-myogenin</v>
      </c>
      <c r="C250" s="84">
        <f>IFERROR(VLOOKUP(D250,'Product Master'!B:G,6,),"-")</f>
        <v>0</v>
      </c>
      <c r="D250" s="84" t="str">
        <f>Table2[[#This Row],[Part no./ Cat No.]]</f>
        <v>IS067</v>
      </c>
      <c r="E250" s="84">
        <f>IF(ISBLANK(Table2[[#This Row],[Lot No]]),"-",Table2[[#This Row],[Lot No]])</f>
        <v>10129414</v>
      </c>
      <c r="F250" s="133">
        <f>IF(ISBLANK(Table2[[#This Row],[Date of Issue]]),"",Table2[[#This Row],[Date of Issue]])</f>
        <v>43220</v>
      </c>
      <c r="G250" s="84" t="str">
        <f>Table2[[#This Row],[Unit]]</f>
        <v>-</v>
      </c>
      <c r="H250" s="84" t="str">
        <f>Table2[[#This Row],[Pack Size]]</f>
        <v>6ml</v>
      </c>
      <c r="I250" s="84">
        <f>Table2[[#This Row],[Quantity]]</f>
        <v>1</v>
      </c>
      <c r="J250" s="133">
        <f>Table2[[#This Row],[Expiry Date]]</f>
        <v>43497</v>
      </c>
      <c r="K250" s="84" t="str">
        <f>Table2[[#This Row],[Department]]</f>
        <v>IHC</v>
      </c>
      <c r="L250" s="84" t="str">
        <f>IF(ISBLANK(Table2[[#This Row],[Remark]]),"",Table2[[#This Row],[Remark]])</f>
        <v/>
      </c>
      <c r="M250" s="84" t="str">
        <f>Table2[[#This Row],[Material Issued By]]</f>
        <v>Karan Pardeshi</v>
      </c>
      <c r="N250" s="84" t="str">
        <f>Table2[[#This Row],[Material Received By]]</f>
        <v>Asha Patil</v>
      </c>
      <c r="O250" s="134">
        <f>SUMIFS('Stock Statement'!K:K,'Stock Statement'!C:C,Table4[[#This Row],[Part no./ Cat No.]])</f>
        <v>0</v>
      </c>
      <c r="P250" s="134">
        <f t="shared" si="4"/>
        <v>0</v>
      </c>
      <c r="Q250" s="84">
        <f>SUMIFS('Stock Statement'!J:J,'Stock Statement'!C:C,Table4[[#This Row],[Part no./ Cat No.]])</f>
        <v>0</v>
      </c>
    </row>
    <row r="251" spans="1:17">
      <c r="A251" s="84">
        <v>250</v>
      </c>
      <c r="B251" s="108" t="str">
        <f>Table2[[#This Row],[Description of Material]]</f>
        <v>Flex monoclonal mouse anti-human p53 protein</v>
      </c>
      <c r="C251" s="84">
        <f>IFERROR(VLOOKUP(D251,'Product Master'!B:G,6,),"-")</f>
        <v>0</v>
      </c>
      <c r="D251" s="84" t="str">
        <f>Table2[[#This Row],[Part no./ Cat No.]]</f>
        <v>IS616</v>
      </c>
      <c r="E251" s="84">
        <f>IF(ISBLANK(Table2[[#This Row],[Lot No]]),"-",Table2[[#This Row],[Lot No]])</f>
        <v>20048385</v>
      </c>
      <c r="F251" s="133">
        <f>IF(ISBLANK(Table2[[#This Row],[Date of Issue]]),"",Table2[[#This Row],[Date of Issue]])</f>
        <v>43220</v>
      </c>
      <c r="G251" s="84" t="str">
        <f>Table2[[#This Row],[Unit]]</f>
        <v>-</v>
      </c>
      <c r="H251" s="84" t="str">
        <f>Table2[[#This Row],[Pack Size]]</f>
        <v>6ml</v>
      </c>
      <c r="I251" s="84">
        <f>Table2[[#This Row],[Quantity]]</f>
        <v>1</v>
      </c>
      <c r="J251" s="133">
        <f>Table2[[#This Row],[Expiry Date]]</f>
        <v>43586</v>
      </c>
      <c r="K251" s="84" t="str">
        <f>Table2[[#This Row],[Department]]</f>
        <v>IHC</v>
      </c>
      <c r="L251" s="84" t="str">
        <f>IF(ISBLANK(Table2[[#This Row],[Remark]]),"",Table2[[#This Row],[Remark]])</f>
        <v/>
      </c>
      <c r="M251" s="84" t="str">
        <f>Table2[[#This Row],[Material Issued By]]</f>
        <v>Karan Pardeshi</v>
      </c>
      <c r="N251" s="84" t="str">
        <f>Table2[[#This Row],[Material Received By]]</f>
        <v>Asha Patil</v>
      </c>
      <c r="O251" s="134">
        <f>SUMIFS('Stock Statement'!K:K,'Stock Statement'!C:C,Table4[[#This Row],[Part no./ Cat No.]])</f>
        <v>0</v>
      </c>
      <c r="P251" s="134">
        <f t="shared" si="4"/>
        <v>0</v>
      </c>
      <c r="Q251" s="84">
        <f>SUMIFS('Stock Statement'!J:J,'Stock Statement'!C:C,Table4[[#This Row],[Part no./ Cat No.]])</f>
        <v>0</v>
      </c>
    </row>
    <row r="252" spans="1:17">
      <c r="A252" s="84">
        <v>251</v>
      </c>
      <c r="B252" s="108" t="str">
        <f>Table2[[#This Row],[Description of Material]]</f>
        <v xml:space="preserve">Flex monoclonal mouse anti-human p63 protein </v>
      </c>
      <c r="C252" s="84">
        <f>IFERROR(VLOOKUP(D252,'Product Master'!B:G,6,),"-")</f>
        <v>0</v>
      </c>
      <c r="D252" s="84" t="str">
        <f>Table2[[#This Row],[Part no./ Cat No.]]</f>
        <v>IR662</v>
      </c>
      <c r="E252" s="84">
        <f>IF(ISBLANK(Table2[[#This Row],[Lot No]]),"-",Table2[[#This Row],[Lot No]])</f>
        <v>20052270</v>
      </c>
      <c r="F252" s="133">
        <f>IF(ISBLANK(Table2[[#This Row],[Date of Issue]]),"",Table2[[#This Row],[Date of Issue]])</f>
        <v>43220</v>
      </c>
      <c r="G252" s="84" t="str">
        <f>Table2[[#This Row],[Unit]]</f>
        <v>-</v>
      </c>
      <c r="H252" s="84" t="str">
        <f>Table2[[#This Row],[Pack Size]]</f>
        <v>12ml</v>
      </c>
      <c r="I252" s="84">
        <f>Table2[[#This Row],[Quantity]]</f>
        <v>1</v>
      </c>
      <c r="J252" s="133">
        <f>Table2[[#This Row],[Expiry Date]]</f>
        <v>43466</v>
      </c>
      <c r="K252" s="84" t="str">
        <f>Table2[[#This Row],[Department]]</f>
        <v>IHC</v>
      </c>
      <c r="L252" s="84" t="str">
        <f>IF(ISBLANK(Table2[[#This Row],[Remark]]),"",Table2[[#This Row],[Remark]])</f>
        <v/>
      </c>
      <c r="M252" s="84" t="str">
        <f>Table2[[#This Row],[Material Issued By]]</f>
        <v>Karan Pardeshi</v>
      </c>
      <c r="N252" s="84" t="str">
        <f>Table2[[#This Row],[Material Received By]]</f>
        <v>Asha Patil</v>
      </c>
      <c r="O252" s="134">
        <f>SUMIFS('Stock Statement'!K:K,'Stock Statement'!C:C,Table4[[#This Row],[Part no./ Cat No.]])</f>
        <v>0</v>
      </c>
      <c r="P252" s="134">
        <f t="shared" si="4"/>
        <v>0</v>
      </c>
      <c r="Q252" s="84">
        <f>SUMIFS('Stock Statement'!J:J,'Stock Statement'!C:C,Table4[[#This Row],[Part no./ Cat No.]])</f>
        <v>0</v>
      </c>
    </row>
    <row r="253" spans="1:17">
      <c r="A253" s="84">
        <v>252</v>
      </c>
      <c r="B253" s="108" t="str">
        <f>Table2[[#This Row],[Description of Material]]</f>
        <v>Flex monoclonal mouse anti-human B-cell specific activator protein</v>
      </c>
      <c r="C253" s="84">
        <f>IFERROR(VLOOKUP(D253,'Product Master'!B:G,6,),"-")</f>
        <v>0</v>
      </c>
      <c r="D253" s="84" t="str">
        <f>Table2[[#This Row],[Part no./ Cat No.]]</f>
        <v>IS650</v>
      </c>
      <c r="E253" s="84">
        <f>IF(ISBLANK(Table2[[#This Row],[Lot No]]),"-",Table2[[#This Row],[Lot No]])</f>
        <v>20047063</v>
      </c>
      <c r="F253" s="133">
        <f>IF(ISBLANK(Table2[[#This Row],[Date of Issue]]),"",Table2[[#This Row],[Date of Issue]])</f>
        <v>43220</v>
      </c>
      <c r="G253" s="84" t="str">
        <f>Table2[[#This Row],[Unit]]</f>
        <v>-</v>
      </c>
      <c r="H253" s="84" t="str">
        <f>Table2[[#This Row],[Pack Size]]</f>
        <v>6ml</v>
      </c>
      <c r="I253" s="84">
        <f>Table2[[#This Row],[Quantity]]</f>
        <v>1</v>
      </c>
      <c r="J253" s="133">
        <f>Table2[[#This Row],[Expiry Date]]</f>
        <v>43435</v>
      </c>
      <c r="K253" s="84" t="str">
        <f>Table2[[#This Row],[Department]]</f>
        <v>IHC</v>
      </c>
      <c r="L253" s="84" t="str">
        <f>IF(ISBLANK(Table2[[#This Row],[Remark]]),"",Table2[[#This Row],[Remark]])</f>
        <v/>
      </c>
      <c r="M253" s="84" t="str">
        <f>Table2[[#This Row],[Material Issued By]]</f>
        <v>Karan Pardeshi</v>
      </c>
      <c r="N253" s="84" t="str">
        <f>Table2[[#This Row],[Material Received By]]</f>
        <v>Asha Patil</v>
      </c>
      <c r="O253" s="134">
        <f>SUMIFS('Stock Statement'!K:K,'Stock Statement'!C:C,Table4[[#This Row],[Part no./ Cat No.]])</f>
        <v>0</v>
      </c>
      <c r="P253" s="134">
        <f t="shared" si="4"/>
        <v>0</v>
      </c>
      <c r="Q253" s="84">
        <f>SUMIFS('Stock Statement'!J:J,'Stock Statement'!C:C,Table4[[#This Row],[Part no./ Cat No.]])</f>
        <v>1</v>
      </c>
    </row>
    <row r="254" spans="1:17">
      <c r="A254" s="84">
        <v>253</v>
      </c>
      <c r="B254" s="108" t="str">
        <f>Table2[[#This Row],[Description of Material]]</f>
        <v>Flex monoclonal mouse anti-human placental alkaline  phosphatase</v>
      </c>
      <c r="C254" s="84">
        <f>IFERROR(VLOOKUP(D254,'Product Master'!B:G,6,),"-")</f>
        <v>0</v>
      </c>
      <c r="D254" s="84" t="str">
        <f>Table2[[#This Row],[Part no./ Cat No.]]</f>
        <v>IS779</v>
      </c>
      <c r="E254" s="84">
        <f>IF(ISBLANK(Table2[[#This Row],[Lot No]]),"-",Table2[[#This Row],[Lot No]])</f>
        <v>20044571</v>
      </c>
      <c r="F254" s="133">
        <f>IF(ISBLANK(Table2[[#This Row],[Date of Issue]]),"",Table2[[#This Row],[Date of Issue]])</f>
        <v>43220</v>
      </c>
      <c r="G254" s="84" t="str">
        <f>Table2[[#This Row],[Unit]]</f>
        <v>-</v>
      </c>
      <c r="H254" s="84" t="str">
        <f>Table2[[#This Row],[Pack Size]]</f>
        <v>6ml</v>
      </c>
      <c r="I254" s="84">
        <f>Table2[[#This Row],[Quantity]]</f>
        <v>1</v>
      </c>
      <c r="J254" s="133">
        <f>Table2[[#This Row],[Expiry Date]]</f>
        <v>43497</v>
      </c>
      <c r="K254" s="84" t="str">
        <f>Table2[[#This Row],[Department]]</f>
        <v>IHC</v>
      </c>
      <c r="L254" s="84" t="str">
        <f>IF(ISBLANK(Table2[[#This Row],[Remark]]),"",Table2[[#This Row],[Remark]])</f>
        <v/>
      </c>
      <c r="M254" s="84" t="str">
        <f>Table2[[#This Row],[Material Issued By]]</f>
        <v>Karan Pardeshi</v>
      </c>
      <c r="N254" s="84" t="str">
        <f>Table2[[#This Row],[Material Received By]]</f>
        <v>Asha Patil</v>
      </c>
      <c r="O254" s="134">
        <f>SUMIFS('Stock Statement'!K:K,'Stock Statement'!C:C,Table4[[#This Row],[Part no./ Cat No.]])</f>
        <v>8500</v>
      </c>
      <c r="P254" s="134">
        <f t="shared" si="4"/>
        <v>8500</v>
      </c>
      <c r="Q254" s="84">
        <f>SUMIFS('Stock Statement'!J:J,'Stock Statement'!C:C,Table4[[#This Row],[Part no./ Cat No.]])</f>
        <v>1</v>
      </c>
    </row>
    <row r="255" spans="1:17">
      <c r="A255" s="84">
        <v>254</v>
      </c>
      <c r="B255" s="108" t="str">
        <f>Table2[[#This Row],[Description of Material]]</f>
        <v xml:space="preserve">Flex monoclonal mouse anti-human synaptophysin </v>
      </c>
      <c r="C255" s="84">
        <f>IFERROR(VLOOKUP(D255,'Product Master'!B:G,6,),"-")</f>
        <v>0</v>
      </c>
      <c r="D255" s="84" t="str">
        <f>Table2[[#This Row],[Part no./ Cat No.]]</f>
        <v>IR660</v>
      </c>
      <c r="E255" s="84">
        <f>IF(ISBLANK(Table2[[#This Row],[Lot No]]),"-",Table2[[#This Row],[Lot No]])</f>
        <v>20049951</v>
      </c>
      <c r="F255" s="133">
        <f>IF(ISBLANK(Table2[[#This Row],[Date of Issue]]),"",Table2[[#This Row],[Date of Issue]])</f>
        <v>43220</v>
      </c>
      <c r="G255" s="84" t="str">
        <f>Table2[[#This Row],[Unit]]</f>
        <v>-</v>
      </c>
      <c r="H255" s="84" t="str">
        <f>Table2[[#This Row],[Pack Size]]</f>
        <v>12ml</v>
      </c>
      <c r="I255" s="84">
        <f>Table2[[#This Row],[Quantity]]</f>
        <v>1</v>
      </c>
      <c r="J255" s="133">
        <f>Table2[[#This Row],[Expiry Date]]</f>
        <v>43678</v>
      </c>
      <c r="K255" s="84" t="str">
        <f>Table2[[#This Row],[Department]]</f>
        <v>IHC</v>
      </c>
      <c r="L255" s="84" t="str">
        <f>IF(ISBLANK(Table2[[#This Row],[Remark]]),"",Table2[[#This Row],[Remark]])</f>
        <v/>
      </c>
      <c r="M255" s="84" t="str">
        <f>Table2[[#This Row],[Material Issued By]]</f>
        <v>Karan Pardeshi</v>
      </c>
      <c r="N255" s="84" t="str">
        <f>Table2[[#This Row],[Material Received By]]</f>
        <v>Asha Patil</v>
      </c>
      <c r="O255" s="134">
        <f>SUMIFS('Stock Statement'!K:K,'Stock Statement'!C:C,Table4[[#This Row],[Part no./ Cat No.]])</f>
        <v>17000</v>
      </c>
      <c r="P255" s="134">
        <f t="shared" si="4"/>
        <v>17000</v>
      </c>
      <c r="Q255" s="84">
        <f>SUMIFS('Stock Statement'!J:J,'Stock Statement'!C:C,Table4[[#This Row],[Part no./ Cat No.]])</f>
        <v>0</v>
      </c>
    </row>
    <row r="256" spans="1:17">
      <c r="A256" s="84">
        <v>255</v>
      </c>
      <c r="B256" s="108" t="str">
        <f>Table2[[#This Row],[Description of Material]]</f>
        <v>Flex monoclonal rabbit anti-human terminal deoxynucletidyl</v>
      </c>
      <c r="C256" s="84">
        <f>IFERROR(VLOOKUP(D256,'Product Master'!B:G,6,),"-")</f>
        <v>0</v>
      </c>
      <c r="D256" s="84" t="str">
        <f>Table2[[#This Row],[Part no./ Cat No.]]</f>
        <v>IR093</v>
      </c>
      <c r="E256" s="84">
        <f>IF(ISBLANK(Table2[[#This Row],[Lot No]]),"-",Table2[[#This Row],[Lot No]])</f>
        <v>10132579</v>
      </c>
      <c r="F256" s="133">
        <f>IF(ISBLANK(Table2[[#This Row],[Date of Issue]]),"",Table2[[#This Row],[Date of Issue]])</f>
        <v>43220</v>
      </c>
      <c r="G256" s="84" t="str">
        <f>Table2[[#This Row],[Unit]]</f>
        <v>-</v>
      </c>
      <c r="H256" s="84" t="str">
        <f>Table2[[#This Row],[Pack Size]]</f>
        <v>12ml</v>
      </c>
      <c r="I256" s="84">
        <f>Table2[[#This Row],[Quantity]]</f>
        <v>1</v>
      </c>
      <c r="J256" s="133">
        <f>Table2[[#This Row],[Expiry Date]]</f>
        <v>43405</v>
      </c>
      <c r="K256" s="84" t="str">
        <f>Table2[[#This Row],[Department]]</f>
        <v>IHC</v>
      </c>
      <c r="L256" s="84" t="str">
        <f>IF(ISBLANK(Table2[[#This Row],[Remark]]),"",Table2[[#This Row],[Remark]])</f>
        <v/>
      </c>
      <c r="M256" s="84" t="str">
        <f>Table2[[#This Row],[Material Issued By]]</f>
        <v>Karan Pardeshi</v>
      </c>
      <c r="N256" s="84" t="str">
        <f>Table2[[#This Row],[Material Received By]]</f>
        <v>Asha Patil</v>
      </c>
      <c r="O256" s="134">
        <f>SUMIFS('Stock Statement'!K:K,'Stock Statement'!C:C,Table4[[#This Row],[Part no./ Cat No.]])</f>
        <v>17000</v>
      </c>
      <c r="P256" s="134">
        <f t="shared" si="4"/>
        <v>17000</v>
      </c>
      <c r="Q256" s="84">
        <f>SUMIFS('Stock Statement'!J:J,'Stock Statement'!C:C,Table4[[#This Row],[Part no./ Cat No.]])</f>
        <v>0</v>
      </c>
    </row>
    <row r="257" spans="1:17">
      <c r="A257" s="84">
        <v>256</v>
      </c>
      <c r="B257" s="108" t="str">
        <f>Table2[[#This Row],[Description of Material]]</f>
        <v>Monoclonal Mouse Anti-Human Progesterone receptor clone pgr 636 (Dako)</v>
      </c>
      <c r="C257" s="84">
        <f>IFERROR(VLOOKUP(D257,'Product Master'!B:G,6,),"-")</f>
        <v>0</v>
      </c>
      <c r="D257" s="84" t="str">
        <f>Table2[[#This Row],[Part no./ Cat No.]]</f>
        <v>IS068</v>
      </c>
      <c r="E257" s="84">
        <f>IF(ISBLANK(Table2[[#This Row],[Lot No]]),"-",Table2[[#This Row],[Lot No]])</f>
        <v>10134735</v>
      </c>
      <c r="F257" s="133">
        <f>IF(ISBLANK(Table2[[#This Row],[Date of Issue]]),"",Table2[[#This Row],[Date of Issue]])</f>
        <v>43220</v>
      </c>
      <c r="G257" s="84" t="str">
        <f>Table2[[#This Row],[Unit]]</f>
        <v>-</v>
      </c>
      <c r="H257" s="84" t="str">
        <f>Table2[[#This Row],[Pack Size]]</f>
        <v>6ml</v>
      </c>
      <c r="I257" s="84">
        <f>Table2[[#This Row],[Quantity]]</f>
        <v>1</v>
      </c>
      <c r="J257" s="133">
        <f>Table2[[#This Row],[Expiry Date]]</f>
        <v>43678</v>
      </c>
      <c r="K257" s="84" t="str">
        <f>Table2[[#This Row],[Department]]</f>
        <v>IHC</v>
      </c>
      <c r="L257" s="84" t="str">
        <f>IF(ISBLANK(Table2[[#This Row],[Remark]]),"",Table2[[#This Row],[Remark]])</f>
        <v/>
      </c>
      <c r="M257" s="84" t="str">
        <f>Table2[[#This Row],[Material Issued By]]</f>
        <v>Karan Pardeshi</v>
      </c>
      <c r="N257" s="84" t="str">
        <f>Table2[[#This Row],[Material Received By]]</f>
        <v>Asha Patil</v>
      </c>
      <c r="O257" s="134">
        <f>SUMIFS('Stock Statement'!K:K,'Stock Statement'!C:C,Table4[[#This Row],[Part no./ Cat No.]])</f>
        <v>15000</v>
      </c>
      <c r="P257" s="134">
        <f t="shared" si="4"/>
        <v>15000</v>
      </c>
      <c r="Q257" s="84">
        <f>SUMIFS('Stock Statement'!J:J,'Stock Statement'!C:C,Table4[[#This Row],[Part no./ Cat No.]])</f>
        <v>0</v>
      </c>
    </row>
    <row r="258" spans="1:17">
      <c r="A258" s="84">
        <v>257</v>
      </c>
      <c r="B258" s="108" t="str">
        <f>Table2[[#This Row],[Description of Material]]</f>
        <v>Monoclonal Rabbit  Anti-Human Estrogen  receptor alpha  clone EP1</v>
      </c>
      <c r="C258" s="84">
        <f>IFERROR(VLOOKUP(D258,'Product Master'!B:G,6,),"-")</f>
        <v>0</v>
      </c>
      <c r="D258" s="84" t="str">
        <f>Table2[[#This Row],[Part no./ Cat No.]]</f>
        <v>IS084</v>
      </c>
      <c r="E258" s="84">
        <f>IF(ISBLANK(Table2[[#This Row],[Lot No]]),"-",Table2[[#This Row],[Lot No]])</f>
        <v>10133979</v>
      </c>
      <c r="F258" s="133">
        <f>IF(ISBLANK(Table2[[#This Row],[Date of Issue]]),"",Table2[[#This Row],[Date of Issue]])</f>
        <v>43220</v>
      </c>
      <c r="G258" s="84" t="str">
        <f>Table2[[#This Row],[Unit]]</f>
        <v>-</v>
      </c>
      <c r="H258" s="84" t="str">
        <f>Table2[[#This Row],[Pack Size]]</f>
        <v>6ml</v>
      </c>
      <c r="I258" s="84">
        <f>Table2[[#This Row],[Quantity]]</f>
        <v>1</v>
      </c>
      <c r="J258" s="133">
        <f>Table2[[#This Row],[Expiry Date]]</f>
        <v>43466</v>
      </c>
      <c r="K258" s="84" t="str">
        <f>Table2[[#This Row],[Department]]</f>
        <v>IHC</v>
      </c>
      <c r="L258" s="84" t="str">
        <f>IF(ISBLANK(Table2[[#This Row],[Remark]]),"",Table2[[#This Row],[Remark]])</f>
        <v/>
      </c>
      <c r="M258" s="84" t="str">
        <f>Table2[[#This Row],[Material Issued By]]</f>
        <v>Karan Pardeshi</v>
      </c>
      <c r="N258" s="84" t="str">
        <f>Table2[[#This Row],[Material Received By]]</f>
        <v>Asha Patil</v>
      </c>
      <c r="O258" s="134">
        <f>SUMIFS('Stock Statement'!K:K,'Stock Statement'!C:C,Table4[[#This Row],[Part no./ Cat No.]])</f>
        <v>15000</v>
      </c>
      <c r="P258" s="134">
        <f t="shared" si="4"/>
        <v>15000</v>
      </c>
      <c r="Q258" s="84">
        <f>SUMIFS('Stock Statement'!J:J,'Stock Statement'!C:C,Table4[[#This Row],[Part no./ Cat No.]])</f>
        <v>0</v>
      </c>
    </row>
    <row r="259" spans="1:17">
      <c r="A259" s="84">
        <v>258</v>
      </c>
      <c r="B259" s="108" t="str">
        <f>Table2[[#This Row],[Description of Material]]</f>
        <v>Flex monoclonal mouse anti-human cytokeratin 7</v>
      </c>
      <c r="C259" s="84">
        <f>IFERROR(VLOOKUP(D259,'Product Master'!B:G,6,),"-")</f>
        <v>0</v>
      </c>
      <c r="D259" s="84" t="str">
        <f>Table2[[#This Row],[Part no./ Cat No.]]</f>
        <v>IS619</v>
      </c>
      <c r="E259" s="84">
        <f>IF(ISBLANK(Table2[[#This Row],[Lot No]]),"-",Table2[[#This Row],[Lot No]])</f>
        <v>20049883</v>
      </c>
      <c r="F259" s="133">
        <f>IF(ISBLANK(Table2[[#This Row],[Date of Issue]]),"",Table2[[#This Row],[Date of Issue]])</f>
        <v>43220</v>
      </c>
      <c r="G259" s="84" t="str">
        <f>Table2[[#This Row],[Unit]]</f>
        <v>-</v>
      </c>
      <c r="H259" s="84" t="str">
        <f>Table2[[#This Row],[Pack Size]]</f>
        <v>6ml</v>
      </c>
      <c r="I259" s="84">
        <f>Table2[[#This Row],[Quantity]]</f>
        <v>1</v>
      </c>
      <c r="J259" s="133">
        <f>Table2[[#This Row],[Expiry Date]]</f>
        <v>43647</v>
      </c>
      <c r="K259" s="84" t="str">
        <f>Table2[[#This Row],[Department]]</f>
        <v>IHC</v>
      </c>
      <c r="L259" s="84" t="str">
        <f>IF(ISBLANK(Table2[[#This Row],[Remark]]),"",Table2[[#This Row],[Remark]])</f>
        <v/>
      </c>
      <c r="M259" s="84" t="str">
        <f>Table2[[#This Row],[Material Issued By]]</f>
        <v>Karan Pardeshi</v>
      </c>
      <c r="N259" s="84" t="str">
        <f>Table2[[#This Row],[Material Received By]]</f>
        <v>Asha Patil</v>
      </c>
      <c r="O259" s="134">
        <f>SUMIFS('Stock Statement'!K:K,'Stock Statement'!C:C,Table4[[#This Row],[Part no./ Cat No.]])</f>
        <v>8500</v>
      </c>
      <c r="P259" s="134">
        <f t="shared" si="4"/>
        <v>8500</v>
      </c>
      <c r="Q259" s="84">
        <f>SUMIFS('Stock Statement'!J:J,'Stock Statement'!C:C,Table4[[#This Row],[Part no./ Cat No.]])</f>
        <v>0</v>
      </c>
    </row>
    <row r="260" spans="1:17">
      <c r="A260" s="84">
        <v>259</v>
      </c>
      <c r="B260" s="108" t="str">
        <f>Table2[[#This Row],[Description of Material]]</f>
        <v>Flex monoclonal mouse anti-human CDX2</v>
      </c>
      <c r="C260" s="84">
        <f>IFERROR(VLOOKUP(D260,'Product Master'!B:G,6,),"-")</f>
        <v>0</v>
      </c>
      <c r="D260" s="84" t="str">
        <f>Table2[[#This Row],[Part no./ Cat No.]]</f>
        <v>IS080</v>
      </c>
      <c r="E260" s="84">
        <f>IF(ISBLANK(Table2[[#This Row],[Lot No]]),"-",Table2[[#This Row],[Lot No]])</f>
        <v>10132870</v>
      </c>
      <c r="F260" s="133">
        <f>IF(ISBLANK(Table2[[#This Row],[Date of Issue]]),"",Table2[[#This Row],[Date of Issue]])</f>
        <v>43220</v>
      </c>
      <c r="G260" s="84" t="str">
        <f>Table2[[#This Row],[Unit]]</f>
        <v>-</v>
      </c>
      <c r="H260" s="84" t="str">
        <f>Table2[[#This Row],[Pack Size]]</f>
        <v>6ml</v>
      </c>
      <c r="I260" s="84">
        <f>Table2[[#This Row],[Quantity]]</f>
        <v>1</v>
      </c>
      <c r="J260" s="133">
        <f>Table2[[#This Row],[Expiry Date]]</f>
        <v>43586</v>
      </c>
      <c r="K260" s="84" t="str">
        <f>Table2[[#This Row],[Department]]</f>
        <v>IHC</v>
      </c>
      <c r="L260" s="84" t="str">
        <f>IF(ISBLANK(Table2[[#This Row],[Remark]]),"",Table2[[#This Row],[Remark]])</f>
        <v/>
      </c>
      <c r="M260" s="84" t="str">
        <f>Table2[[#This Row],[Material Issued By]]</f>
        <v>Karan Pardeshi</v>
      </c>
      <c r="N260" s="84" t="str">
        <f>Table2[[#This Row],[Material Received By]]</f>
        <v>Asha Patil</v>
      </c>
      <c r="O260" s="134">
        <f>SUMIFS('Stock Statement'!K:K,'Stock Statement'!C:C,Table4[[#This Row],[Part no./ Cat No.]])</f>
        <v>8500</v>
      </c>
      <c r="P260" s="134">
        <f t="shared" si="4"/>
        <v>8500</v>
      </c>
      <c r="Q260" s="84">
        <f>SUMIFS('Stock Statement'!J:J,'Stock Statement'!C:C,Table4[[#This Row],[Part no./ Cat No.]])</f>
        <v>0</v>
      </c>
    </row>
    <row r="261" spans="1:17">
      <c r="A261" s="84">
        <v>260</v>
      </c>
      <c r="B261" s="108" t="str">
        <f>Table2[[#This Row],[Description of Material]]</f>
        <v>CP Plus CP-VN C-V21 L3 Camera</v>
      </c>
      <c r="C261" s="84">
        <f>IFERROR(VLOOKUP(D261,'Product Master'!B:G,6,),"-")</f>
        <v>0</v>
      </c>
      <c r="D261" s="84" t="str">
        <f>Table2[[#This Row],[Part no./ Cat No.]]</f>
        <v>CP Plus CP-VN C-V21 L3 Camera</v>
      </c>
      <c r="E261" s="84" t="str">
        <f>IF(ISBLANK(Table2[[#This Row],[Lot No]]),"-",Table2[[#This Row],[Lot No]])</f>
        <v>-</v>
      </c>
      <c r="F261" s="133">
        <f>IF(ISBLANK(Table2[[#This Row],[Date of Issue]]),"",Table2[[#This Row],[Date of Issue]])</f>
        <v>43222</v>
      </c>
      <c r="G261" s="84" t="str">
        <f>Table2[[#This Row],[Unit]]</f>
        <v>NA</v>
      </c>
      <c r="H261" s="84">
        <f>Table2[[#This Row],[Pack Size]]</f>
        <v>1</v>
      </c>
      <c r="I261" s="84">
        <f>Table2[[#This Row],[Quantity]]</f>
        <v>6</v>
      </c>
      <c r="J261" s="133" t="str">
        <f>Table2[[#This Row],[Expiry Date]]</f>
        <v>NA</v>
      </c>
      <c r="K261" s="84" t="str">
        <f>Table2[[#This Row],[Department]]</f>
        <v>ITD</v>
      </c>
      <c r="L261" s="84" t="str">
        <f>IF(ISBLANK(Table2[[#This Row],[Remark]]),"",Table2[[#This Row],[Remark]])</f>
        <v/>
      </c>
      <c r="M261" s="84" t="str">
        <f>Table2[[#This Row],[Material Issued By]]</f>
        <v>Karan Pardeshi</v>
      </c>
      <c r="N261" s="84" t="str">
        <f>Table2[[#This Row],[Material Received By]]</f>
        <v>Umesh Wakalekar</v>
      </c>
      <c r="O261" s="134">
        <f>SUMIFS('Stock Statement'!K:K,'Stock Statement'!C:C,Table4[[#This Row],[Part no./ Cat No.]])</f>
        <v>20700</v>
      </c>
      <c r="P261" s="134">
        <f t="shared" si="4"/>
        <v>124200</v>
      </c>
      <c r="Q261" s="84">
        <f>SUMIFS('Stock Statement'!J:J,'Stock Statement'!C:C,Table4[[#This Row],[Part no./ Cat No.]])</f>
        <v>0</v>
      </c>
    </row>
    <row r="262" spans="1:17">
      <c r="A262" s="84">
        <v>261</v>
      </c>
      <c r="B262" s="108" t="str">
        <f>Table2[[#This Row],[Description of Material]]</f>
        <v>CP-UN R-3216</v>
      </c>
      <c r="C262" s="84">
        <f>IFERROR(VLOOKUP(D262,'Product Master'!B:G,6,),"-")</f>
        <v>0</v>
      </c>
      <c r="D262" s="84" t="str">
        <f>Table2[[#This Row],[Part no./ Cat No.]]</f>
        <v>CP-UN R-3216</v>
      </c>
      <c r="E262" s="84" t="str">
        <f>IF(ISBLANK(Table2[[#This Row],[Lot No]]),"-",Table2[[#This Row],[Lot No]])</f>
        <v>-</v>
      </c>
      <c r="F262" s="133">
        <f>IF(ISBLANK(Table2[[#This Row],[Date of Issue]]),"",Table2[[#This Row],[Date of Issue]])</f>
        <v>43222</v>
      </c>
      <c r="G262" s="84" t="str">
        <f>Table2[[#This Row],[Unit]]</f>
        <v>NA</v>
      </c>
      <c r="H262" s="84">
        <f>Table2[[#This Row],[Pack Size]]</f>
        <v>1</v>
      </c>
      <c r="I262" s="84">
        <f>Table2[[#This Row],[Quantity]]</f>
        <v>1</v>
      </c>
      <c r="J262" s="133" t="str">
        <f>Table2[[#This Row],[Expiry Date]]</f>
        <v>NA</v>
      </c>
      <c r="K262" s="84" t="str">
        <f>Table2[[#This Row],[Department]]</f>
        <v>ITD</v>
      </c>
      <c r="L262" s="84" t="str">
        <f>IF(ISBLANK(Table2[[#This Row],[Remark]]),"",Table2[[#This Row],[Remark]])</f>
        <v/>
      </c>
      <c r="M262" s="84" t="str">
        <f>Table2[[#This Row],[Material Issued By]]</f>
        <v>Karan Pardeshi</v>
      </c>
      <c r="N262" s="84" t="str">
        <f>Table2[[#This Row],[Material Received By]]</f>
        <v>Umesh Wakalekar</v>
      </c>
      <c r="O262" s="134">
        <f>SUMIFS('Stock Statement'!K:K,'Stock Statement'!C:C,Table4[[#This Row],[Part no./ Cat No.]])</f>
        <v>9450</v>
      </c>
      <c r="P262" s="134">
        <f t="shared" si="4"/>
        <v>9450</v>
      </c>
      <c r="Q262" s="84">
        <f>SUMIFS('Stock Statement'!J:J,'Stock Statement'!C:C,Table4[[#This Row],[Part no./ Cat No.]])</f>
        <v>0</v>
      </c>
    </row>
    <row r="263" spans="1:17">
      <c r="A263" s="84">
        <v>262</v>
      </c>
      <c r="B263" s="108" t="str">
        <f>Table2[[#This Row],[Description of Material]]</f>
        <v xml:space="preserve">HI-Focus 4 CH POE with 1 UP Link </v>
      </c>
      <c r="C263" s="84">
        <f>IFERROR(VLOOKUP(D263,'Product Master'!B:G,6,),"-")</f>
        <v>0</v>
      </c>
      <c r="D263" s="84" t="str">
        <f>Table2[[#This Row],[Part no./ Cat No.]]</f>
        <v xml:space="preserve">HI-Focus 4 CH POE with 1 UP Link </v>
      </c>
      <c r="E263" s="84" t="str">
        <f>IF(ISBLANK(Table2[[#This Row],[Lot No]]),"-",Table2[[#This Row],[Lot No]])</f>
        <v>-</v>
      </c>
      <c r="F263" s="133">
        <f>IF(ISBLANK(Table2[[#This Row],[Date of Issue]]),"",Table2[[#This Row],[Date of Issue]])</f>
        <v>43222</v>
      </c>
      <c r="G263" s="84" t="str">
        <f>Table2[[#This Row],[Unit]]</f>
        <v>NA</v>
      </c>
      <c r="H263" s="84">
        <f>Table2[[#This Row],[Pack Size]]</f>
        <v>1</v>
      </c>
      <c r="I263" s="84">
        <f>Table2[[#This Row],[Quantity]]</f>
        <v>3</v>
      </c>
      <c r="J263" s="133" t="str">
        <f>Table2[[#This Row],[Expiry Date]]</f>
        <v>NA</v>
      </c>
      <c r="K263" s="84" t="str">
        <f>Table2[[#This Row],[Department]]</f>
        <v>ITD</v>
      </c>
      <c r="L263" s="84" t="str">
        <f>IF(ISBLANK(Table2[[#This Row],[Remark]]),"",Table2[[#This Row],[Remark]])</f>
        <v/>
      </c>
      <c r="M263" s="84" t="str">
        <f>Table2[[#This Row],[Material Issued By]]</f>
        <v>Karan Pardeshi</v>
      </c>
      <c r="N263" s="84" t="str">
        <f>Table2[[#This Row],[Material Received By]]</f>
        <v>Umesh Wakalekar</v>
      </c>
      <c r="O263" s="134">
        <f>SUMIFS('Stock Statement'!K:K,'Stock Statement'!C:C,Table4[[#This Row],[Part no./ Cat No.]])</f>
        <v>7350</v>
      </c>
      <c r="P263" s="134">
        <f t="shared" si="4"/>
        <v>22050</v>
      </c>
      <c r="Q263" s="84">
        <f>SUMIFS('Stock Statement'!J:J,'Stock Statement'!C:C,Table4[[#This Row],[Part no./ Cat No.]])</f>
        <v>0</v>
      </c>
    </row>
    <row r="264" spans="1:17">
      <c r="A264" s="84">
        <v>263</v>
      </c>
      <c r="B264" s="108" t="str">
        <f>Table2[[#This Row],[Description of Material]]</f>
        <v>Seagate 6TB Skylaw K Sata</v>
      </c>
      <c r="C264" s="84">
        <f>IFERROR(VLOOKUP(D264,'Product Master'!B:G,6,),"-")</f>
        <v>0</v>
      </c>
      <c r="D264" s="84" t="str">
        <f>Table2[[#This Row],[Part no./ Cat No.]]</f>
        <v>Seagate 6TB Skylaw K Sata</v>
      </c>
      <c r="E264" s="84" t="str">
        <f>IF(ISBLANK(Table2[[#This Row],[Lot No]]),"-",Table2[[#This Row],[Lot No]])</f>
        <v>-</v>
      </c>
      <c r="F264" s="133">
        <f>IF(ISBLANK(Table2[[#This Row],[Date of Issue]]),"",Table2[[#This Row],[Date of Issue]])</f>
        <v>43222</v>
      </c>
      <c r="G264" s="84" t="str">
        <f>Table2[[#This Row],[Unit]]</f>
        <v>NA</v>
      </c>
      <c r="H264" s="84">
        <f>Table2[[#This Row],[Pack Size]]</f>
        <v>1</v>
      </c>
      <c r="I264" s="84">
        <f>Table2[[#This Row],[Quantity]]</f>
        <v>1</v>
      </c>
      <c r="J264" s="133" t="str">
        <f>Table2[[#This Row],[Expiry Date]]</f>
        <v>NA</v>
      </c>
      <c r="K264" s="84" t="str">
        <f>Table2[[#This Row],[Department]]</f>
        <v>ITD</v>
      </c>
      <c r="L264" s="84" t="str">
        <f>IF(ISBLANK(Table2[[#This Row],[Remark]]),"",Table2[[#This Row],[Remark]])</f>
        <v/>
      </c>
      <c r="M264" s="84" t="str">
        <f>Table2[[#This Row],[Material Issued By]]</f>
        <v>Karan Pardeshi</v>
      </c>
      <c r="N264" s="84" t="str">
        <f>Table2[[#This Row],[Material Received By]]</f>
        <v>Umesh Wakalekar</v>
      </c>
      <c r="O264" s="134">
        <f>SUMIFS('Stock Statement'!K:K,'Stock Statement'!C:C,Table4[[#This Row],[Part no./ Cat No.]])</f>
        <v>13490</v>
      </c>
      <c r="P264" s="134">
        <f t="shared" si="4"/>
        <v>13490</v>
      </c>
      <c r="Q264" s="84">
        <f>SUMIFS('Stock Statement'!J:J,'Stock Statement'!C:C,Table4[[#This Row],[Part no./ Cat No.]])</f>
        <v>1</v>
      </c>
    </row>
    <row r="265" spans="1:17">
      <c r="A265" s="84">
        <v>264</v>
      </c>
      <c r="B265" s="108" t="str">
        <f>Table2[[#This Row],[Description of Material]]</f>
        <v>Tissue Culture plates 24 Well</v>
      </c>
      <c r="C265" s="84">
        <f>IFERROR(VLOOKUP(D265,'Product Master'!B:G,6,),"-")</f>
        <v>0</v>
      </c>
      <c r="D265" s="84">
        <f>Table2[[#This Row],[Part no./ Cat No.]]</f>
        <v>980030</v>
      </c>
      <c r="E265" s="84" t="str">
        <f>IF(ISBLANK(Table2[[#This Row],[Lot No]]),"-",Table2[[#This Row],[Lot No]])</f>
        <v>H2NA2MG107</v>
      </c>
      <c r="F265" s="133">
        <f>IF(ISBLANK(Table2[[#This Row],[Date of Issue]]),"",Table2[[#This Row],[Date of Issue]])</f>
        <v>43222</v>
      </c>
      <c r="G265" s="84" t="str">
        <f>Table2[[#This Row],[Unit]]</f>
        <v>Box</v>
      </c>
      <c r="H265" s="84" t="str">
        <f>Table2[[#This Row],[Pack Size]]</f>
        <v>50 Pcs</v>
      </c>
      <c r="I265" s="84">
        <f>Table2[[#This Row],[Quantity]]</f>
        <v>1</v>
      </c>
      <c r="J265" s="133" t="str">
        <f>Table2[[#This Row],[Expiry Date]]</f>
        <v>-</v>
      </c>
      <c r="K265" s="84" t="str">
        <f>Table2[[#This Row],[Department]]</f>
        <v>CTC</v>
      </c>
      <c r="L265" s="84" t="str">
        <f>IF(ISBLANK(Table2[[#This Row],[Remark]]),"",Table2[[#This Row],[Remark]])</f>
        <v/>
      </c>
      <c r="M265" s="84" t="str">
        <f>Table2[[#This Row],[Material Issued By]]</f>
        <v>Karan Pardeshi</v>
      </c>
      <c r="N265" s="84" t="str">
        <f>Table2[[#This Row],[Material Received By]]</f>
        <v>Vikas Mane</v>
      </c>
      <c r="O265" s="134" t="e">
        <f>SUMIFS('Stock Statement'!K:K,'Stock Statement'!C:C,Table4[[#This Row],[Part no./ Cat No.]])</f>
        <v>#N/A</v>
      </c>
      <c r="P265" s="134" t="e">
        <f t="shared" si="4"/>
        <v>#N/A</v>
      </c>
      <c r="Q265" s="84">
        <f>SUMIFS('Stock Statement'!J:J,'Stock Statement'!C:C,Table4[[#This Row],[Part no./ Cat No.]])</f>
        <v>-1</v>
      </c>
    </row>
    <row r="266" spans="1:17">
      <c r="A266" s="84">
        <v>265</v>
      </c>
      <c r="B266" s="108" t="str">
        <f>Table2[[#This Row],[Description of Material]]</f>
        <v xml:space="preserve">Rock Inhibitor(Y-27632) Dihydrochloride </v>
      </c>
      <c r="C266" s="84">
        <f>IFERROR(VLOOKUP(D266,'Product Master'!B:G,6,),"-")</f>
        <v>0</v>
      </c>
      <c r="D266" s="84" t="str">
        <f>Table2[[#This Row],[Part no./ Cat No.]]</f>
        <v>ALX -270-333M001</v>
      </c>
      <c r="E266" s="84">
        <f>IF(ISBLANK(Table2[[#This Row],[Lot No]]),"-",Table2[[#This Row],[Lot No]])</f>
        <v>11081707</v>
      </c>
      <c r="F266" s="133">
        <f>IF(ISBLANK(Table2[[#This Row],[Date of Issue]]),"",Table2[[#This Row],[Date of Issue]])</f>
        <v>43222</v>
      </c>
      <c r="G266" s="84" t="str">
        <f>Table2[[#This Row],[Unit]]</f>
        <v>Bottle</v>
      </c>
      <c r="H266" s="84" t="str">
        <f>Table2[[#This Row],[Pack Size]]</f>
        <v>1 mg</v>
      </c>
      <c r="I266" s="84">
        <f>Table2[[#This Row],[Quantity]]</f>
        <v>1</v>
      </c>
      <c r="J266" s="133" t="str">
        <f>Table2[[#This Row],[Expiry Date]]</f>
        <v>-</v>
      </c>
      <c r="K266" s="84" t="str">
        <f>Table2[[#This Row],[Department]]</f>
        <v>CTC</v>
      </c>
      <c r="L266" s="84" t="str">
        <f>IF(ISBLANK(Table2[[#This Row],[Remark]]),"",Table2[[#This Row],[Remark]])</f>
        <v/>
      </c>
      <c r="M266" s="84" t="str">
        <f>Table2[[#This Row],[Material Issued By]]</f>
        <v>Karan Pardeshi</v>
      </c>
      <c r="N266" s="84" t="str">
        <f>Table2[[#This Row],[Material Received By]]</f>
        <v>Vikas Mane</v>
      </c>
      <c r="O266" s="134" t="e">
        <f>SUMIFS('Stock Statement'!K:K,'Stock Statement'!C:C,Table4[[#This Row],[Part no./ Cat No.]])</f>
        <v>#N/A</v>
      </c>
      <c r="P266" s="134" t="e">
        <f t="shared" si="4"/>
        <v>#N/A</v>
      </c>
      <c r="Q266" s="84">
        <f>SUMIFS('Stock Statement'!J:J,'Stock Statement'!C:C,Table4[[#This Row],[Part no./ Cat No.]])</f>
        <v>-1</v>
      </c>
    </row>
    <row r="267" spans="1:17">
      <c r="A267" s="84">
        <v>266</v>
      </c>
      <c r="B267" s="108" t="str">
        <f>Table2[[#This Row],[Description of Material]]</f>
        <v>Filter Tips 10/20 ul Tarson</v>
      </c>
      <c r="C267" s="84">
        <f>IFERROR(VLOOKUP(D267,'Product Master'!B:G,6,),"-")</f>
        <v>0</v>
      </c>
      <c r="D267" s="84">
        <f>Table2[[#This Row],[Part no./ Cat No.]]</f>
        <v>527108</v>
      </c>
      <c r="E267" s="84" t="str">
        <f>IF(ISBLANK(Table2[[#This Row],[Lot No]]),"-",Table2[[#This Row],[Lot No]])</f>
        <v>JS-101117</v>
      </c>
      <c r="F267" s="133">
        <f>IF(ISBLANK(Table2[[#This Row],[Date of Issue]]),"",Table2[[#This Row],[Date of Issue]])</f>
        <v>43222</v>
      </c>
      <c r="G267" s="84" t="str">
        <f>Table2[[#This Row],[Unit]]</f>
        <v>Box</v>
      </c>
      <c r="H267" s="84" t="str">
        <f>Table2[[#This Row],[Pack Size]]</f>
        <v>1000 Pcs</v>
      </c>
      <c r="I267" s="84">
        <f>Table2[[#This Row],[Quantity]]</f>
        <v>20</v>
      </c>
      <c r="J267" s="133" t="str">
        <f>Table2[[#This Row],[Expiry Date]]</f>
        <v>NA</v>
      </c>
      <c r="K267" s="84" t="str">
        <f>Table2[[#This Row],[Department]]</f>
        <v>ATC</v>
      </c>
      <c r="L267" s="84" t="str">
        <f>IF(ISBLANK(Table2[[#This Row],[Remark]]),"",Table2[[#This Row],[Remark]])</f>
        <v/>
      </c>
      <c r="M267" s="84" t="str">
        <f>Table2[[#This Row],[Material Issued By]]</f>
        <v>Karan Pardeshi</v>
      </c>
      <c r="N267" s="84" t="str">
        <f>Table2[[#This Row],[Material Received By]]</f>
        <v>Mayur Kapadnis</v>
      </c>
      <c r="O267" s="134">
        <f>SUMIFS('Stock Statement'!K:K,'Stock Statement'!C:C,Table4[[#This Row],[Part no./ Cat No.]])</f>
        <v>78450</v>
      </c>
      <c r="P267" s="134">
        <f t="shared" si="4"/>
        <v>1569000</v>
      </c>
      <c r="Q267" s="84">
        <f>SUMIFS('Stock Statement'!J:J,'Stock Statement'!C:C,Table4[[#This Row],[Part no./ Cat No.]])</f>
        <v>41</v>
      </c>
    </row>
    <row r="268" spans="1:17">
      <c r="A268" s="84">
        <v>267</v>
      </c>
      <c r="B268" s="108" t="str">
        <f>Table2[[#This Row],[Description of Material]]</f>
        <v>Powder free nitrile gloves Small</v>
      </c>
      <c r="C268" s="84">
        <f>IFERROR(VLOOKUP(D268,'Product Master'!B:G,6,),"-")</f>
        <v>0</v>
      </c>
      <c r="D268" s="84" t="str">
        <f>Table2[[#This Row],[Part no./ Cat No.]]</f>
        <v>GNB30S</v>
      </c>
      <c r="E268" s="84" t="str">
        <f>IF(ISBLANK(Table2[[#This Row],[Lot No]]),"-",Table2[[#This Row],[Lot No]])</f>
        <v xml:space="preserve"> MUN/IND/0118/GNB30  </v>
      </c>
      <c r="F268" s="133">
        <f>IF(ISBLANK(Table2[[#This Row],[Date of Issue]]),"",Table2[[#This Row],[Date of Issue]])</f>
        <v>43222</v>
      </c>
      <c r="G268" s="84" t="str">
        <f>Table2[[#This Row],[Unit]]</f>
        <v>Box</v>
      </c>
      <c r="H268" s="84" t="str">
        <f>Table2[[#This Row],[Pack Size]]</f>
        <v>100 Pcs</v>
      </c>
      <c r="I268" s="84">
        <f>Table2[[#This Row],[Quantity]]</f>
        <v>10</v>
      </c>
      <c r="J268" s="133" t="str">
        <f>Table2[[#This Row],[Expiry Date]]</f>
        <v>-</v>
      </c>
      <c r="K268" s="84" t="str">
        <f>Table2[[#This Row],[Department]]</f>
        <v>ATC</v>
      </c>
      <c r="L268" s="84" t="str">
        <f>IF(ISBLANK(Table2[[#This Row],[Remark]]),"",Table2[[#This Row],[Remark]])</f>
        <v/>
      </c>
      <c r="M268" s="84" t="str">
        <f>Table2[[#This Row],[Material Issued By]]</f>
        <v>Karan Pardeshi</v>
      </c>
      <c r="N268" s="84" t="str">
        <f>Table2[[#This Row],[Material Received By]]</f>
        <v>Mayur Kapadnis</v>
      </c>
      <c r="O268" s="134" t="e">
        <f>SUMIFS('Stock Statement'!K:K,'Stock Statement'!C:C,Table4[[#This Row],[Part no./ Cat No.]])</f>
        <v>#N/A</v>
      </c>
      <c r="P268" s="134" t="e">
        <f t="shared" si="4"/>
        <v>#N/A</v>
      </c>
      <c r="Q268" s="84">
        <f>SUMIFS('Stock Statement'!J:J,'Stock Statement'!C:C,Table4[[#This Row],[Part no./ Cat No.]])</f>
        <v>-16.666666666666668</v>
      </c>
    </row>
    <row r="269" spans="1:17">
      <c r="A269" s="84">
        <v>268</v>
      </c>
      <c r="B269" s="108" t="str">
        <f>Table2[[#This Row],[Description of Material]]</f>
        <v>Powder free nitrile gloves Medium</v>
      </c>
      <c r="C269" s="84">
        <f>IFERROR(VLOOKUP(D269,'Product Master'!B:G,6,),"-")</f>
        <v>0</v>
      </c>
      <c r="D269" s="84" t="str">
        <f>Table2[[#This Row],[Part no./ Cat No.]]</f>
        <v>GNB30M</v>
      </c>
      <c r="E269" s="84" t="str">
        <f>IF(ISBLANK(Table2[[#This Row],[Lot No]]),"-",Table2[[#This Row],[Lot No]])</f>
        <v>MUN/IND/0217/GNB30</v>
      </c>
      <c r="F269" s="133">
        <f>IF(ISBLANK(Table2[[#This Row],[Date of Issue]]),"",Table2[[#This Row],[Date of Issue]])</f>
        <v>43222</v>
      </c>
      <c r="G269" s="84" t="str">
        <f>Table2[[#This Row],[Unit]]</f>
        <v>Box</v>
      </c>
      <c r="H269" s="84" t="str">
        <f>Table2[[#This Row],[Pack Size]]</f>
        <v>100 Pcs</v>
      </c>
      <c r="I269" s="84">
        <f>Table2[[#This Row],[Quantity]]</f>
        <v>5</v>
      </c>
      <c r="J269" s="133" t="str">
        <f>Table2[[#This Row],[Expiry Date]]</f>
        <v>-</v>
      </c>
      <c r="K269" s="84" t="str">
        <f>Table2[[#This Row],[Department]]</f>
        <v>ATC</v>
      </c>
      <c r="L269" s="84" t="str">
        <f>IF(ISBLANK(Table2[[#This Row],[Remark]]),"",Table2[[#This Row],[Remark]])</f>
        <v/>
      </c>
      <c r="M269" s="84" t="str">
        <f>Table2[[#This Row],[Material Issued By]]</f>
        <v>Karan Pardeshi</v>
      </c>
      <c r="N269" s="84" t="str">
        <f>Table2[[#This Row],[Material Received By]]</f>
        <v>Mayur Kapadnis</v>
      </c>
      <c r="O269" s="134" t="e">
        <f>SUMIFS('Stock Statement'!K:K,'Stock Statement'!C:C,Table4[[#This Row],[Part no./ Cat No.]])</f>
        <v>#N/A</v>
      </c>
      <c r="P269" s="134" t="e">
        <f t="shared" si="4"/>
        <v>#N/A</v>
      </c>
      <c r="Q269" s="84">
        <f>SUMIFS('Stock Statement'!J:J,'Stock Statement'!C:C,Table4[[#This Row],[Part no./ Cat No.]])</f>
        <v>-15</v>
      </c>
    </row>
    <row r="270" spans="1:17">
      <c r="A270" s="84">
        <v>269</v>
      </c>
      <c r="B270" s="108" t="str">
        <f>Table2[[#This Row],[Description of Material]]</f>
        <v>Microcentrifuge tube 1.5 ml</v>
      </c>
      <c r="C270" s="84">
        <f>IFERROR(VLOOKUP(D270,'Product Master'!B:G,6,),"-")</f>
        <v>0</v>
      </c>
      <c r="D270" s="84" t="str">
        <f>Table2[[#This Row],[Part no./ Cat No.]]</f>
        <v>500010X</v>
      </c>
      <c r="E270" s="84" t="str">
        <f>IF(ISBLANK(Table2[[#This Row],[Lot No]]),"-",Table2[[#This Row],[Lot No]])</f>
        <v>JW-031017</v>
      </c>
      <c r="F270" s="133">
        <f>IF(ISBLANK(Table2[[#This Row],[Date of Issue]]),"",Table2[[#This Row],[Date of Issue]])</f>
        <v>43222</v>
      </c>
      <c r="G270" s="84" t="str">
        <f>Table2[[#This Row],[Unit]]</f>
        <v>Box</v>
      </c>
      <c r="H270" s="84" t="str">
        <f>Table2[[#This Row],[Pack Size]]</f>
        <v>500 Pcs</v>
      </c>
      <c r="I270" s="84">
        <f>Table2[[#This Row],[Quantity]]</f>
        <v>10</v>
      </c>
      <c r="J270" s="133" t="str">
        <f>Table2[[#This Row],[Expiry Date]]</f>
        <v>-</v>
      </c>
      <c r="K270" s="84" t="str">
        <f>Table2[[#This Row],[Department]]</f>
        <v>ATC</v>
      </c>
      <c r="L270" s="84" t="str">
        <f>IF(ISBLANK(Table2[[#This Row],[Remark]]),"",Table2[[#This Row],[Remark]])</f>
        <v/>
      </c>
      <c r="M270" s="84" t="str">
        <f>Table2[[#This Row],[Material Issued By]]</f>
        <v>Karan Pardeshi</v>
      </c>
      <c r="N270" s="84" t="str">
        <f>Table2[[#This Row],[Material Received By]]</f>
        <v>Mayur Kapadnis</v>
      </c>
      <c r="O270" s="134">
        <f>SUMIFS('Stock Statement'!K:K,'Stock Statement'!C:C,Table4[[#This Row],[Part no./ Cat No.]])</f>
        <v>7650.7199999999993</v>
      </c>
      <c r="P270" s="134">
        <f t="shared" si="4"/>
        <v>76507.199999999997</v>
      </c>
      <c r="Q270" s="84">
        <f>SUMIFS('Stock Statement'!J:J,'Stock Statement'!C:C,Table4[[#This Row],[Part no./ Cat No.]])</f>
        <v>27</v>
      </c>
    </row>
    <row r="271" spans="1:17">
      <c r="A271" s="84">
        <v>270</v>
      </c>
      <c r="B271" s="108" t="str">
        <f>Table2[[#This Row],[Description of Material]]</f>
        <v>Filter tips 1000 ul Tarson</v>
      </c>
      <c r="C271" s="84">
        <f>IFERROR(VLOOKUP(D271,'Product Master'!B:G,6,),"-")</f>
        <v>0</v>
      </c>
      <c r="D271" s="84">
        <f>Table2[[#This Row],[Part no./ Cat No.]]</f>
        <v>527106</v>
      </c>
      <c r="E271" s="84" t="str">
        <f>IF(ISBLANK(Table2[[#This Row],[Lot No]]),"-",Table2[[#This Row],[Lot No]])</f>
        <v>JS-080118-11 &amp; JS-250917-09</v>
      </c>
      <c r="F271" s="133">
        <f>IF(ISBLANK(Table2[[#This Row],[Date of Issue]]),"",Table2[[#This Row],[Date of Issue]])</f>
        <v>43222</v>
      </c>
      <c r="G271" s="84" t="str">
        <f>Table2[[#This Row],[Unit]]</f>
        <v>Box</v>
      </c>
      <c r="H271" s="84" t="str">
        <f>Table2[[#This Row],[Pack Size]]</f>
        <v>500 pcs</v>
      </c>
      <c r="I271" s="84">
        <f>Table2[[#This Row],[Quantity]]</f>
        <v>20</v>
      </c>
      <c r="J271" s="133" t="str">
        <f>Table2[[#This Row],[Expiry Date]]</f>
        <v>-</v>
      </c>
      <c r="K271" s="84" t="str">
        <f>Table2[[#This Row],[Department]]</f>
        <v>ATC</v>
      </c>
      <c r="L271" s="84" t="str">
        <f>IF(ISBLANK(Table2[[#This Row],[Remark]]),"",Table2[[#This Row],[Remark]])</f>
        <v/>
      </c>
      <c r="M271" s="84" t="str">
        <f>Table2[[#This Row],[Material Issued By]]</f>
        <v>Karan Pardeshi</v>
      </c>
      <c r="N271" s="84" t="str">
        <f>Table2[[#This Row],[Material Received By]]</f>
        <v>Mayur Kapadnis</v>
      </c>
      <c r="O271" s="134">
        <f>SUMIFS('Stock Statement'!K:K,'Stock Statement'!C:C,Table4[[#This Row],[Part no./ Cat No.]])</f>
        <v>30694.400000000001</v>
      </c>
      <c r="P271" s="134">
        <f t="shared" si="4"/>
        <v>613888</v>
      </c>
      <c r="Q271" s="84">
        <f>SUMIFS('Stock Statement'!J:J,'Stock Statement'!C:C,Table4[[#This Row],[Part no./ Cat No.]])</f>
        <v>72</v>
      </c>
    </row>
    <row r="272" spans="1:17">
      <c r="A272" s="84">
        <v>271</v>
      </c>
      <c r="B272" s="108" t="str">
        <f>Table2[[#This Row],[Description of Material]]</f>
        <v>Face Mask</v>
      </c>
      <c r="C272" s="84">
        <f>IFERROR(VLOOKUP(D272,'Product Master'!B:G,6,),"-")</f>
        <v>0</v>
      </c>
      <c r="D272" s="84" t="str">
        <f>Table2[[#This Row],[Part no./ Cat No.]]</f>
        <v>Face Mask</v>
      </c>
      <c r="E272" s="84" t="str">
        <f>IF(ISBLANK(Table2[[#This Row],[Lot No]]),"-",Table2[[#This Row],[Lot No]])</f>
        <v>-</v>
      </c>
      <c r="F272" s="133">
        <f>IF(ISBLANK(Table2[[#This Row],[Date of Issue]]),"",Table2[[#This Row],[Date of Issue]])</f>
        <v>43222</v>
      </c>
      <c r="G272" s="84" t="str">
        <f>Table2[[#This Row],[Unit]]</f>
        <v>-</v>
      </c>
      <c r="H272" s="84">
        <f>Table2[[#This Row],[Pack Size]]</f>
        <v>0</v>
      </c>
      <c r="I272" s="84">
        <f>Table2[[#This Row],[Quantity]]</f>
        <v>20</v>
      </c>
      <c r="J272" s="133" t="str">
        <f>Table2[[#This Row],[Expiry Date]]</f>
        <v>NA</v>
      </c>
      <c r="K272" s="84" t="str">
        <f>Table2[[#This Row],[Department]]</f>
        <v>ATC</v>
      </c>
      <c r="L272" s="84" t="str">
        <f>IF(ISBLANK(Table2[[#This Row],[Remark]]),"",Table2[[#This Row],[Remark]])</f>
        <v/>
      </c>
      <c r="M272" s="84" t="str">
        <f>Table2[[#This Row],[Material Issued By]]</f>
        <v>Karan Pardeshi</v>
      </c>
      <c r="N272" s="84" t="str">
        <f>Table2[[#This Row],[Material Received By]]</f>
        <v>Mayur Kapadnis</v>
      </c>
      <c r="O272" s="134" t="e">
        <f>SUMIFS('Stock Statement'!K:K,'Stock Statement'!C:C,Table4[[#This Row],[Part no./ Cat No.]])</f>
        <v>#N/A</v>
      </c>
      <c r="P272" s="134" t="e">
        <f t="shared" ref="P272:P335" si="5">I272*O272</f>
        <v>#N/A</v>
      </c>
      <c r="Q272" s="84">
        <f>SUMIFS('Stock Statement'!J:J,'Stock Statement'!C:C,Table4[[#This Row],[Part no./ Cat No.]])</f>
        <v>-15</v>
      </c>
    </row>
    <row r="273" spans="1:17">
      <c r="A273" s="84">
        <v>272</v>
      </c>
      <c r="B273" s="108" t="str">
        <f>Table2[[#This Row],[Description of Material]]</f>
        <v xml:space="preserve">Tissue Rolls </v>
      </c>
      <c r="C273" s="84">
        <f>IFERROR(VLOOKUP(D273,'Product Master'!B:G,6,),"-")</f>
        <v>0</v>
      </c>
      <c r="D273" s="84" t="str">
        <f>Table2[[#This Row],[Part no./ Cat No.]]</f>
        <v>Cleen 200</v>
      </c>
      <c r="E273" s="84" t="str">
        <f>IF(ISBLANK(Table2[[#This Row],[Lot No]]),"-",Table2[[#This Row],[Lot No]])</f>
        <v>-</v>
      </c>
      <c r="F273" s="133">
        <f>IF(ISBLANK(Table2[[#This Row],[Date of Issue]]),"",Table2[[#This Row],[Date of Issue]])</f>
        <v>43222</v>
      </c>
      <c r="G273" s="84" t="str">
        <f>Table2[[#This Row],[Unit]]</f>
        <v>Rolls</v>
      </c>
      <c r="H273" s="84" t="str">
        <f>Table2[[#This Row],[Pack Size]]</f>
        <v>10*44 Cms</v>
      </c>
      <c r="I273" s="84">
        <f>Table2[[#This Row],[Quantity]]</f>
        <v>22</v>
      </c>
      <c r="J273" s="133" t="str">
        <f>Table2[[#This Row],[Expiry Date]]</f>
        <v>NA</v>
      </c>
      <c r="K273" s="84" t="str">
        <f>Table2[[#This Row],[Department]]</f>
        <v>ATC</v>
      </c>
      <c r="L273" s="84" t="str">
        <f>IF(ISBLANK(Table2[[#This Row],[Remark]]),"",Table2[[#This Row],[Remark]])</f>
        <v/>
      </c>
      <c r="M273" s="84" t="str">
        <f>Table2[[#This Row],[Material Issued By]]</f>
        <v>Karan Pardeshi</v>
      </c>
      <c r="N273" s="84" t="str">
        <f>Table2[[#This Row],[Material Received By]]</f>
        <v>Mayur Kapadnis</v>
      </c>
      <c r="O273" s="134" t="e">
        <f>SUMIFS('Stock Statement'!K:K,'Stock Statement'!C:C,Table4[[#This Row],[Part no./ Cat No.]])</f>
        <v>#N/A</v>
      </c>
      <c r="P273" s="134" t="e">
        <f t="shared" si="5"/>
        <v>#N/A</v>
      </c>
      <c r="Q273" s="84">
        <f>SUMIFS('Stock Statement'!J:J,'Stock Statement'!C:C,Table4[[#This Row],[Part no./ Cat No.]])</f>
        <v>-23</v>
      </c>
    </row>
    <row r="274" spans="1:17">
      <c r="A274" s="84">
        <v>273</v>
      </c>
      <c r="B274" s="108" t="str">
        <f>Table2[[#This Row],[Description of Material]]</f>
        <v xml:space="preserve">Microcentrifuge tube 0.5 ml </v>
      </c>
      <c r="C274" s="84">
        <f>IFERROR(VLOOKUP(D274,'Product Master'!B:G,6,),"-")</f>
        <v>0</v>
      </c>
      <c r="D274" s="84">
        <f>Table2[[#This Row],[Part no./ Cat No.]]</f>
        <v>500000</v>
      </c>
      <c r="E274" s="84" t="str">
        <f>IF(ISBLANK(Table2[[#This Row],[Lot No]]),"-",Table2[[#This Row],[Lot No]])</f>
        <v>JW-300516-9 &amp;  JW-010316-1</v>
      </c>
      <c r="F274" s="133">
        <f>IF(ISBLANK(Table2[[#This Row],[Date of Issue]]),"",Table2[[#This Row],[Date of Issue]])</f>
        <v>43222</v>
      </c>
      <c r="G274" s="84" t="str">
        <f>Table2[[#This Row],[Unit]]</f>
        <v>Box</v>
      </c>
      <c r="H274" s="84" t="str">
        <f>Table2[[#This Row],[Pack Size]]</f>
        <v>1000 pcs</v>
      </c>
      <c r="I274" s="84">
        <f>Table2[[#This Row],[Quantity]]</f>
        <v>10</v>
      </c>
      <c r="J274" s="133" t="str">
        <f>Table2[[#This Row],[Expiry Date]]</f>
        <v>-</v>
      </c>
      <c r="K274" s="84" t="str">
        <f>Table2[[#This Row],[Department]]</f>
        <v>ATC</v>
      </c>
      <c r="L274" s="84" t="str">
        <f>IF(ISBLANK(Table2[[#This Row],[Remark]]),"",Table2[[#This Row],[Remark]])</f>
        <v/>
      </c>
      <c r="M274" s="84" t="str">
        <f>Table2[[#This Row],[Material Issued By]]</f>
        <v>Karan Pardeshi</v>
      </c>
      <c r="N274" s="84" t="str">
        <f>Table2[[#This Row],[Material Received By]]</f>
        <v>Mayur Kapadnis</v>
      </c>
      <c r="O274" s="134">
        <f>SUMIFS('Stock Statement'!K:K,'Stock Statement'!C:C,Table4[[#This Row],[Part no./ Cat No.]])</f>
        <v>10662.960000000001</v>
      </c>
      <c r="P274" s="134">
        <f t="shared" si="5"/>
        <v>106629.6</v>
      </c>
      <c r="Q274" s="84">
        <f>SUMIFS('Stock Statement'!J:J,'Stock Statement'!C:C,Table4[[#This Row],[Part no./ Cat No.]])</f>
        <v>34</v>
      </c>
    </row>
    <row r="275" spans="1:17">
      <c r="A275" s="84">
        <v>274</v>
      </c>
      <c r="B275" s="108" t="str">
        <f>Table2[[#This Row],[Description of Material]]</f>
        <v xml:space="preserve">LFSQ 8*9 lint free wipes </v>
      </c>
      <c r="C275" s="84">
        <f>IFERROR(VLOOKUP(D275,'Product Master'!B:G,6,),"-")</f>
        <v>0</v>
      </c>
      <c r="D275" s="84" t="str">
        <f>Table2[[#This Row],[Part no./ Cat No.]]</f>
        <v xml:space="preserve">LFSQ 8*9 lint free wipes </v>
      </c>
      <c r="E275" s="84" t="str">
        <f>IF(ISBLANK(Table2[[#This Row],[Lot No]]),"-",Table2[[#This Row],[Lot No]])</f>
        <v>-</v>
      </c>
      <c r="F275" s="133">
        <f>IF(ISBLANK(Table2[[#This Row],[Date of Issue]]),"",Table2[[#This Row],[Date of Issue]])</f>
        <v>43222</v>
      </c>
      <c r="G275" s="84" t="str">
        <f>Table2[[#This Row],[Unit]]</f>
        <v>-</v>
      </c>
      <c r="H275" s="84">
        <f>Table2[[#This Row],[Pack Size]]</f>
        <v>0</v>
      </c>
      <c r="I275" s="84">
        <f>Table2[[#This Row],[Quantity]]</f>
        <v>2</v>
      </c>
      <c r="J275" s="133" t="str">
        <f>Table2[[#This Row],[Expiry Date]]</f>
        <v>NA</v>
      </c>
      <c r="K275" s="84" t="str">
        <f>Table2[[#This Row],[Department]]</f>
        <v>ATC</v>
      </c>
      <c r="L275" s="84" t="str">
        <f>IF(ISBLANK(Table2[[#This Row],[Remark]]),"",Table2[[#This Row],[Remark]])</f>
        <v/>
      </c>
      <c r="M275" s="84" t="str">
        <f>Table2[[#This Row],[Material Issued By]]</f>
        <v>Karan Pardeshi</v>
      </c>
      <c r="N275" s="84" t="str">
        <f>Table2[[#This Row],[Material Received By]]</f>
        <v>Mayur Kapadnis</v>
      </c>
      <c r="O275" s="134" t="e">
        <f>SUMIFS('Stock Statement'!K:K,'Stock Statement'!C:C,Table4[[#This Row],[Part no./ Cat No.]])</f>
        <v>#N/A</v>
      </c>
      <c r="P275" s="134" t="e">
        <f t="shared" si="5"/>
        <v>#N/A</v>
      </c>
      <c r="Q275" s="84">
        <f>SUMIFS('Stock Statement'!J:J,'Stock Statement'!C:C,Table4[[#This Row],[Part no./ Cat No.]])</f>
        <v>0</v>
      </c>
    </row>
    <row r="276" spans="1:17">
      <c r="A276" s="84">
        <v>275</v>
      </c>
      <c r="B276" s="108" t="str">
        <f>Table2[[#This Row],[Description of Material]]</f>
        <v xml:space="preserve">MicroRNA Reverse transcription kit </v>
      </c>
      <c r="C276" s="84">
        <f>IFERROR(VLOOKUP(D276,'Product Master'!B:G,6,),"-")</f>
        <v>0</v>
      </c>
      <c r="D276" s="84">
        <f>Table2[[#This Row],[Part no./ Cat No.]]</f>
        <v>4366596</v>
      </c>
      <c r="E276" s="84" t="str">
        <f>IF(ISBLANK(Table2[[#This Row],[Lot No]]),"-",Table2[[#This Row],[Lot No]])</f>
        <v>/00557372</v>
      </c>
      <c r="F276" s="133">
        <f>IF(ISBLANK(Table2[[#This Row],[Date of Issue]]),"",Table2[[#This Row],[Date of Issue]])</f>
        <v>43222</v>
      </c>
      <c r="G276" s="84" t="str">
        <f>Table2[[#This Row],[Unit]]</f>
        <v>-</v>
      </c>
      <c r="H276" s="84" t="str">
        <f>Table2[[#This Row],[Pack Size]]</f>
        <v>200 Rxns</v>
      </c>
      <c r="I276" s="84">
        <f>Table2[[#This Row],[Quantity]]</f>
        <v>1</v>
      </c>
      <c r="J276" s="133" t="str">
        <f>Table2[[#This Row],[Expiry Date]]</f>
        <v>-</v>
      </c>
      <c r="K276" s="84" t="str">
        <f>Table2[[#This Row],[Department]]</f>
        <v>DIA</v>
      </c>
      <c r="L276" s="84" t="str">
        <f>IF(ISBLANK(Table2[[#This Row],[Remark]]),"",Table2[[#This Row],[Remark]])</f>
        <v/>
      </c>
      <c r="M276" s="84" t="str">
        <f>Table2[[#This Row],[Material Issued By]]</f>
        <v>Karan Pardeshi</v>
      </c>
      <c r="N276" s="84" t="str">
        <f>Table2[[#This Row],[Material Received By]]</f>
        <v>Rishikesh Bangale</v>
      </c>
      <c r="O276" s="134">
        <f>SUMIFS('Stock Statement'!K:K,'Stock Statement'!C:C,Table4[[#This Row],[Part no./ Cat No.]])</f>
        <v>19608</v>
      </c>
      <c r="P276" s="134">
        <f t="shared" si="5"/>
        <v>19608</v>
      </c>
      <c r="Q276" s="84">
        <f>SUMIFS('Stock Statement'!J:J,'Stock Statement'!C:C,Table4[[#This Row],[Part no./ Cat No.]])</f>
        <v>5</v>
      </c>
    </row>
    <row r="277" spans="1:17">
      <c r="A277" s="84">
        <v>276</v>
      </c>
      <c r="B277" s="108" t="str">
        <f>Table2[[#This Row],[Description of Material]]</f>
        <v xml:space="preserve">Iso-Propyl alcohol </v>
      </c>
      <c r="C277" s="84">
        <f>IFERROR(VLOOKUP(D277,'Product Master'!B:G,6,),"-")</f>
        <v>0</v>
      </c>
      <c r="D277" s="84" t="str">
        <f>Table2[[#This Row],[Part no./ Cat No.]]</f>
        <v>2689C</v>
      </c>
      <c r="E277" s="84">
        <f>IF(ISBLANK(Table2[[#This Row],[Lot No]]),"-",Table2[[#This Row],[Lot No]])</f>
        <v>2480460118</v>
      </c>
      <c r="F277" s="133">
        <f>IF(ISBLANK(Table2[[#This Row],[Date of Issue]]),"",Table2[[#This Row],[Date of Issue]])</f>
        <v>43223</v>
      </c>
      <c r="G277" s="84" t="str">
        <f>Table2[[#This Row],[Unit]]</f>
        <v>Can</v>
      </c>
      <c r="H277" s="84" t="str">
        <f>Table2[[#This Row],[Pack Size]]</f>
        <v>25 Lit</v>
      </c>
      <c r="I277" s="84">
        <f>Table2[[#This Row],[Quantity]]</f>
        <v>1</v>
      </c>
      <c r="J277" s="133" t="str">
        <f>Table2[[#This Row],[Expiry Date]]</f>
        <v>NA</v>
      </c>
      <c r="K277" s="84" t="str">
        <f>Table2[[#This Row],[Department]]</f>
        <v>Histopath</v>
      </c>
      <c r="L277" s="84" t="str">
        <f>IF(ISBLANK(Table2[[#This Row],[Remark]]),"",Table2[[#This Row],[Remark]])</f>
        <v/>
      </c>
      <c r="M277" s="84" t="str">
        <f>Table2[[#This Row],[Material Issued By]]</f>
        <v>Karan Pardeshi</v>
      </c>
      <c r="N277" s="84" t="str">
        <f>Table2[[#This Row],[Material Received By]]</f>
        <v>Bhushan Kulkarni</v>
      </c>
      <c r="O277" s="134">
        <f>SUMIFS('Stock Statement'!K:K,'Stock Statement'!C:C,Table4[[#This Row],[Part no./ Cat No.]])</f>
        <v>7200</v>
      </c>
      <c r="P277" s="134">
        <f t="shared" si="5"/>
        <v>7200</v>
      </c>
      <c r="Q277" s="84">
        <f>SUMIFS('Stock Statement'!J:J,'Stock Statement'!C:C,Table4[[#This Row],[Part no./ Cat No.]])</f>
        <v>4.666666666666667</v>
      </c>
    </row>
    <row r="278" spans="1:17">
      <c r="A278" s="84">
        <v>277</v>
      </c>
      <c r="B278" s="108" t="str">
        <f>Table2[[#This Row],[Description of Material]]</f>
        <v>Formaldehyded solution Thermo</v>
      </c>
      <c r="C278" s="84">
        <f>IFERROR(VLOOKUP(D278,'Product Master'!B:G,6,),"-")</f>
        <v>0</v>
      </c>
      <c r="D278" s="84" t="str">
        <f>Table2[[#This Row],[Part no./ Cat No.]]</f>
        <v>2400D</v>
      </c>
      <c r="E278" s="84">
        <f>IF(ISBLANK(Table2[[#This Row],[Lot No]]),"-",Table2[[#This Row],[Lot No]])</f>
        <v>1230640816</v>
      </c>
      <c r="F278" s="133">
        <f>IF(ISBLANK(Table2[[#This Row],[Date of Issue]]),"",Table2[[#This Row],[Date of Issue]])</f>
        <v>43223</v>
      </c>
      <c r="G278" s="84" t="str">
        <f>Table2[[#This Row],[Unit]]</f>
        <v>-</v>
      </c>
      <c r="H278" s="84">
        <f>Table2[[#This Row],[Pack Size]]</f>
        <v>0</v>
      </c>
      <c r="I278" s="84">
        <f>Table2[[#This Row],[Quantity]]</f>
        <v>1</v>
      </c>
      <c r="J278" s="133" t="str">
        <f>Table2[[#This Row],[Expiry Date]]</f>
        <v>-</v>
      </c>
      <c r="K278" s="84" t="str">
        <f>Table2[[#This Row],[Department]]</f>
        <v>Histopath</v>
      </c>
      <c r="L278" s="84" t="str">
        <f>IF(ISBLANK(Table2[[#This Row],[Remark]]),"",Table2[[#This Row],[Remark]])</f>
        <v/>
      </c>
      <c r="M278" s="84" t="str">
        <f>Table2[[#This Row],[Material Issued By]]</f>
        <v>Karan Pardeshi</v>
      </c>
      <c r="N278" s="84" t="str">
        <f>Table2[[#This Row],[Material Received By]]</f>
        <v>Bhushan Kulkarni</v>
      </c>
      <c r="O278" s="134" t="e">
        <f>SUMIFS('Stock Statement'!K:K,'Stock Statement'!C:C,Table4[[#This Row],[Part no./ Cat No.]])</f>
        <v>#N/A</v>
      </c>
      <c r="P278" s="134" t="e">
        <f t="shared" si="5"/>
        <v>#N/A</v>
      </c>
      <c r="Q278" s="84">
        <f>SUMIFS('Stock Statement'!J:J,'Stock Statement'!C:C,Table4[[#This Row],[Part no./ Cat No.]])</f>
        <v>-1</v>
      </c>
    </row>
    <row r="279" spans="1:17">
      <c r="A279" s="84">
        <v>278</v>
      </c>
      <c r="B279" s="108" t="str">
        <f>Table2[[#This Row],[Description of Material]]</f>
        <v>Ammonium chloride</v>
      </c>
      <c r="C279" s="84">
        <f>IFERROR(VLOOKUP(D279,'Product Master'!B:G,6,),"-")</f>
        <v>0</v>
      </c>
      <c r="D279" s="84" t="str">
        <f>Table2[[#This Row],[Part no./ Cat No.]]</f>
        <v>1.93221.0521</v>
      </c>
      <c r="E279" s="84" t="str">
        <f>IF(ISBLANK(Table2[[#This Row],[Lot No]]),"-",Table2[[#This Row],[Lot No]])</f>
        <v>-</v>
      </c>
      <c r="F279" s="133">
        <f>IF(ISBLANK(Table2[[#This Row],[Date of Issue]]),"",Table2[[#This Row],[Date of Issue]])</f>
        <v>43223</v>
      </c>
      <c r="G279" s="84" t="str">
        <f>Table2[[#This Row],[Unit]]</f>
        <v>-</v>
      </c>
      <c r="H279" s="84">
        <f>Table2[[#This Row],[Pack Size]]</f>
        <v>0</v>
      </c>
      <c r="I279" s="84">
        <f>Table2[[#This Row],[Quantity]]</f>
        <v>1</v>
      </c>
      <c r="J279" s="133" t="str">
        <f>Table2[[#This Row],[Expiry Date]]</f>
        <v>NA</v>
      </c>
      <c r="K279" s="84" t="str">
        <f>Table2[[#This Row],[Department]]</f>
        <v>CTC</v>
      </c>
      <c r="L279" s="84" t="str">
        <f>IF(ISBLANK(Table2[[#This Row],[Remark]]),"",Table2[[#This Row],[Remark]])</f>
        <v/>
      </c>
      <c r="M279" s="84" t="str">
        <f>Table2[[#This Row],[Material Issued By]]</f>
        <v>Karan Pardeshi</v>
      </c>
      <c r="N279" s="84" t="str">
        <f>Table2[[#This Row],[Material Received By]]</f>
        <v>Akshay Ainwale</v>
      </c>
      <c r="O279" s="134" t="e">
        <f>SUMIFS('Stock Statement'!K:K,'Stock Statement'!C:C,Table4[[#This Row],[Part no./ Cat No.]])</f>
        <v>#N/A</v>
      </c>
      <c r="P279" s="134" t="e">
        <f t="shared" si="5"/>
        <v>#N/A</v>
      </c>
      <c r="Q279" s="84">
        <f>SUMIFS('Stock Statement'!J:J,'Stock Statement'!C:C,Table4[[#This Row],[Part no./ Cat No.]])</f>
        <v>-1</v>
      </c>
    </row>
    <row r="280" spans="1:17">
      <c r="A280" s="84">
        <v>279</v>
      </c>
      <c r="B280" s="108" t="str">
        <f>Table2[[#This Row],[Description of Material]]</f>
        <v>Megaplex Primer pools, Human pool A v2.1</v>
      </c>
      <c r="C280" s="84">
        <f>IFERROR(VLOOKUP(D280,'Product Master'!B:G,6,),"-")</f>
        <v>0</v>
      </c>
      <c r="D280" s="84">
        <f>Table2[[#This Row],[Part no./ Cat No.]]</f>
        <v>4444750</v>
      </c>
      <c r="E280" s="84" t="str">
        <f>IF(ISBLANK(Table2[[#This Row],[Lot No]]),"-",Table2[[#This Row],[Lot No]])</f>
        <v>-</v>
      </c>
      <c r="F280" s="133">
        <f>IF(ISBLANK(Table2[[#This Row],[Date of Issue]]),"",Table2[[#This Row],[Date of Issue]])</f>
        <v>43223</v>
      </c>
      <c r="G280" s="84" t="str">
        <f>Table2[[#This Row],[Unit]]</f>
        <v>-</v>
      </c>
      <c r="H280" s="84" t="str">
        <f>Table2[[#This Row],[Pack Size]]</f>
        <v>50 Rxns</v>
      </c>
      <c r="I280" s="84">
        <f>Table2[[#This Row],[Quantity]]</f>
        <v>2</v>
      </c>
      <c r="J280" s="133" t="str">
        <f>Table2[[#This Row],[Expiry Date]]</f>
        <v>NA</v>
      </c>
      <c r="K280" s="84" t="str">
        <f>Table2[[#This Row],[Department]]</f>
        <v>Diagnostics</v>
      </c>
      <c r="L280" s="84" t="str">
        <f>IF(ISBLANK(Table2[[#This Row],[Remark]]),"",Table2[[#This Row],[Remark]])</f>
        <v/>
      </c>
      <c r="M280" s="84" t="str">
        <f>Table2[[#This Row],[Material Issued By]]</f>
        <v>Karan Pardeshi</v>
      </c>
      <c r="N280" s="84" t="str">
        <f>Table2[[#This Row],[Material Received By]]</f>
        <v>Rishikesh Bangale</v>
      </c>
      <c r="O280" s="134">
        <f>SUMIFS('Stock Statement'!K:K,'Stock Statement'!C:C,Table4[[#This Row],[Part no./ Cat No.]])</f>
        <v>77334</v>
      </c>
      <c r="P280" s="134">
        <f t="shared" si="5"/>
        <v>154668</v>
      </c>
      <c r="Q280" s="84">
        <f>SUMIFS('Stock Statement'!J:J,'Stock Statement'!C:C,Table4[[#This Row],[Part no./ Cat No.]])</f>
        <v>-1</v>
      </c>
    </row>
    <row r="281" spans="1:17">
      <c r="A281" s="84">
        <v>280</v>
      </c>
      <c r="B281" s="108" t="str">
        <f>Table2[[#This Row],[Description of Material]]</f>
        <v>i. Megaplex PreAmp primers, Human pool A v2.1</v>
      </c>
      <c r="C281" s="84">
        <f>IFERROR(VLOOKUP(D281,'Product Master'!B:G,6,),"-")</f>
        <v>0</v>
      </c>
      <c r="D281" s="84">
        <f>Table2[[#This Row],[Part no./ Cat No.]]</f>
        <v>4399233</v>
      </c>
      <c r="E281" s="84" t="str">
        <f>IF(ISBLANK(Table2[[#This Row],[Lot No]]),"-",Table2[[#This Row],[Lot No]])</f>
        <v>1608055 &amp; 1602053</v>
      </c>
      <c r="F281" s="133">
        <f>IF(ISBLANK(Table2[[#This Row],[Date of Issue]]),"",Table2[[#This Row],[Date of Issue]])</f>
        <v>43223</v>
      </c>
      <c r="G281" s="84" t="str">
        <f>Table2[[#This Row],[Unit]]</f>
        <v>-</v>
      </c>
      <c r="H281" s="84" t="str">
        <f>Table2[[#This Row],[Pack Size]]</f>
        <v>150 ul</v>
      </c>
      <c r="I281" s="84">
        <f>Table2[[#This Row],[Quantity]]</f>
        <v>2</v>
      </c>
      <c r="J281" s="133" t="str">
        <f>Table2[[#This Row],[Expiry Date]]</f>
        <v>-</v>
      </c>
      <c r="K281" s="84" t="str">
        <f>Table2[[#This Row],[Department]]</f>
        <v>Diagnostics</v>
      </c>
      <c r="L281" s="84" t="str">
        <f>IF(ISBLANK(Table2[[#This Row],[Remark]]),"",Table2[[#This Row],[Remark]])</f>
        <v/>
      </c>
      <c r="M281" s="84" t="str">
        <f>Table2[[#This Row],[Material Issued By]]</f>
        <v>Karan Pardeshi</v>
      </c>
      <c r="N281" s="84" t="str">
        <f>Table2[[#This Row],[Material Received By]]</f>
        <v>Rishikesh Bangale</v>
      </c>
      <c r="O281" s="134">
        <f>SUMIFS('Stock Statement'!K:K,'Stock Statement'!C:C,Table4[[#This Row],[Part no./ Cat No.]])</f>
        <v>0</v>
      </c>
      <c r="P281" s="134">
        <f t="shared" si="5"/>
        <v>0</v>
      </c>
      <c r="Q281" s="84">
        <f>SUMIFS('Stock Statement'!J:J,'Stock Statement'!C:C,Table4[[#This Row],[Part no./ Cat No.]])</f>
        <v>-1</v>
      </c>
    </row>
    <row r="282" spans="1:17">
      <c r="A282" s="84">
        <v>281</v>
      </c>
      <c r="B282" s="108" t="str">
        <f>Table2[[#This Row],[Description of Material]]</f>
        <v>ii. Megaplex RT primers human pool B v3.0</v>
      </c>
      <c r="C282" s="84">
        <f>IFERROR(VLOOKUP(D282,'Product Master'!B:G,6,),"-")</f>
        <v>0</v>
      </c>
      <c r="D282" s="84">
        <f>Table2[[#This Row],[Part no./ Cat No.]]</f>
        <v>4444281</v>
      </c>
      <c r="E282" s="84" t="str">
        <f>IF(ISBLANK(Table2[[#This Row],[Lot No]]),"-",Table2[[#This Row],[Lot No]])</f>
        <v>1606026 &amp; 1508025</v>
      </c>
      <c r="F282" s="133">
        <f>IF(ISBLANK(Table2[[#This Row],[Date of Issue]]),"",Table2[[#This Row],[Date of Issue]])</f>
        <v>43223</v>
      </c>
      <c r="G282" s="84" t="str">
        <f>Table2[[#This Row],[Unit]]</f>
        <v>-</v>
      </c>
      <c r="H282" s="84" t="str">
        <f>Table2[[#This Row],[Pack Size]]</f>
        <v>50 ul</v>
      </c>
      <c r="I282" s="84">
        <f>Table2[[#This Row],[Quantity]]</f>
        <v>2</v>
      </c>
      <c r="J282" s="133" t="str">
        <f>Table2[[#This Row],[Expiry Date]]</f>
        <v>-</v>
      </c>
      <c r="K282" s="84" t="str">
        <f>Table2[[#This Row],[Department]]</f>
        <v>Diagnostics</v>
      </c>
      <c r="L282" s="84" t="str">
        <f>IF(ISBLANK(Table2[[#This Row],[Remark]]),"",Table2[[#This Row],[Remark]])</f>
        <v/>
      </c>
      <c r="M282" s="84" t="str">
        <f>Table2[[#This Row],[Material Issued By]]</f>
        <v>Karan Pardeshi</v>
      </c>
      <c r="N282" s="84" t="str">
        <f>Table2[[#This Row],[Material Received By]]</f>
        <v>Rishikesh Bangale</v>
      </c>
      <c r="O282" s="134">
        <f>SUMIFS('Stock Statement'!K:K,'Stock Statement'!C:C,Table4[[#This Row],[Part no./ Cat No.]])</f>
        <v>0</v>
      </c>
      <c r="P282" s="134">
        <f t="shared" si="5"/>
        <v>0</v>
      </c>
      <c r="Q282" s="84">
        <f>SUMIFS('Stock Statement'!J:J,'Stock Statement'!C:C,Table4[[#This Row],[Part no./ Cat No.]])</f>
        <v>-1</v>
      </c>
    </row>
    <row r="283" spans="1:17">
      <c r="A283" s="84">
        <v>282</v>
      </c>
      <c r="B283" s="108" t="str">
        <f>Table2[[#This Row],[Description of Material]]</f>
        <v>iii. Megaplex PreAmp primers, Human pool B v3.0</v>
      </c>
      <c r="C283" s="84">
        <f>IFERROR(VLOOKUP(D283,'Product Master'!B:G,6,),"-")</f>
        <v>0</v>
      </c>
      <c r="D283" s="84">
        <f>Table2[[#This Row],[Part no./ Cat No.]]</f>
        <v>4444303</v>
      </c>
      <c r="E283" s="84" t="str">
        <f>IF(ISBLANK(Table2[[#This Row],[Lot No]]),"-",Table2[[#This Row],[Lot No]])</f>
        <v>1606026 &amp; 1601024</v>
      </c>
      <c r="F283" s="133">
        <f>IF(ISBLANK(Table2[[#This Row],[Date of Issue]]),"",Table2[[#This Row],[Date of Issue]])</f>
        <v>43223</v>
      </c>
      <c r="G283" s="84" t="str">
        <f>Table2[[#This Row],[Unit]]</f>
        <v>-</v>
      </c>
      <c r="H283" s="84" t="str">
        <f>Table2[[#This Row],[Pack Size]]</f>
        <v>150 ul</v>
      </c>
      <c r="I283" s="84">
        <f>Table2[[#This Row],[Quantity]]</f>
        <v>2</v>
      </c>
      <c r="J283" s="133" t="str">
        <f>Table2[[#This Row],[Expiry Date]]</f>
        <v>-</v>
      </c>
      <c r="K283" s="84" t="str">
        <f>Table2[[#This Row],[Department]]</f>
        <v>Diagnostics</v>
      </c>
      <c r="L283" s="84" t="str">
        <f>IF(ISBLANK(Table2[[#This Row],[Remark]]),"",Table2[[#This Row],[Remark]])</f>
        <v/>
      </c>
      <c r="M283" s="84" t="str">
        <f>Table2[[#This Row],[Material Issued By]]</f>
        <v>Karan Pardeshi</v>
      </c>
      <c r="N283" s="84" t="str">
        <f>Table2[[#This Row],[Material Received By]]</f>
        <v>Rishikesh Bangale</v>
      </c>
      <c r="O283" s="134">
        <f>SUMIFS('Stock Statement'!K:K,'Stock Statement'!C:C,Table4[[#This Row],[Part no./ Cat No.]])</f>
        <v>0</v>
      </c>
      <c r="P283" s="134">
        <f t="shared" si="5"/>
        <v>0</v>
      </c>
      <c r="Q283" s="84">
        <f>SUMIFS('Stock Statement'!J:J,'Stock Statement'!C:C,Table4[[#This Row],[Part no./ Cat No.]])</f>
        <v>-1</v>
      </c>
    </row>
    <row r="284" spans="1:17">
      <c r="A284" s="84">
        <v>283</v>
      </c>
      <c r="B284" s="108" t="str">
        <f>Table2[[#This Row],[Description of Material]]</f>
        <v xml:space="preserve">iv. Megaplex RT primers, Human pool A </v>
      </c>
      <c r="C284" s="84">
        <f>IFERROR(VLOOKUP(D284,'Product Master'!B:G,6,),"-")</f>
        <v>0</v>
      </c>
      <c r="D284" s="84">
        <f>Table2[[#This Row],[Part no./ Cat No.]]</f>
        <v>4399966</v>
      </c>
      <c r="E284" s="84" t="str">
        <f>IF(ISBLANK(Table2[[#This Row],[Lot No]]),"-",Table2[[#This Row],[Lot No]])</f>
        <v>1609063 &amp;1604062</v>
      </c>
      <c r="F284" s="133">
        <f>IF(ISBLANK(Table2[[#This Row],[Date of Issue]]),"",Table2[[#This Row],[Date of Issue]])</f>
        <v>43223</v>
      </c>
      <c r="G284" s="84" t="str">
        <f>Table2[[#This Row],[Unit]]</f>
        <v>-</v>
      </c>
      <c r="H284" s="84" t="str">
        <f>Table2[[#This Row],[Pack Size]]</f>
        <v>50 ul</v>
      </c>
      <c r="I284" s="84">
        <f>Table2[[#This Row],[Quantity]]</f>
        <v>2</v>
      </c>
      <c r="J284" s="133" t="str">
        <f>Table2[[#This Row],[Expiry Date]]</f>
        <v>-</v>
      </c>
      <c r="K284" s="84" t="str">
        <f>Table2[[#This Row],[Department]]</f>
        <v>Diagnostics</v>
      </c>
      <c r="L284" s="84" t="str">
        <f>IF(ISBLANK(Table2[[#This Row],[Remark]]),"",Table2[[#This Row],[Remark]])</f>
        <v/>
      </c>
      <c r="M284" s="84" t="str">
        <f>Table2[[#This Row],[Material Issued By]]</f>
        <v>Karan Pardeshi</v>
      </c>
      <c r="N284" s="84" t="str">
        <f>Table2[[#This Row],[Material Received By]]</f>
        <v>Rishikesh Bangale</v>
      </c>
      <c r="O284" s="134">
        <f>SUMIFS('Stock Statement'!K:K,'Stock Statement'!C:C,Table4[[#This Row],[Part no./ Cat No.]])</f>
        <v>0</v>
      </c>
      <c r="P284" s="134">
        <f t="shared" si="5"/>
        <v>0</v>
      </c>
      <c r="Q284" s="84">
        <f>SUMIFS('Stock Statement'!J:J,'Stock Statement'!C:C,Table4[[#This Row],[Part no./ Cat No.]])</f>
        <v>-1</v>
      </c>
    </row>
    <row r="285" spans="1:17">
      <c r="A285" s="84">
        <v>284</v>
      </c>
      <c r="B285" s="108" t="str">
        <f>Table2[[#This Row],[Description of Material]]</f>
        <v>Rohem India coverslips 22 x 40 mm (Microscope Cover Glasses)</v>
      </c>
      <c r="C285" s="84">
        <f>IFERROR(VLOOKUP(D285,'Product Master'!B:G,6,),"-")</f>
        <v>0</v>
      </c>
      <c r="D285" s="84" t="str">
        <f>Table2[[#This Row],[Part no./ Cat No.]]</f>
        <v>Rohem India coverslips 22 x 40 mm (Microscope Cover Glasses)</v>
      </c>
      <c r="E285" s="84" t="str">
        <f>IF(ISBLANK(Table2[[#This Row],[Lot No]]),"-",Table2[[#This Row],[Lot No]])</f>
        <v>-</v>
      </c>
      <c r="F285" s="133">
        <f>IF(ISBLANK(Table2[[#This Row],[Date of Issue]]),"",Table2[[#This Row],[Date of Issue]])</f>
        <v>43224</v>
      </c>
      <c r="G285" s="84" t="str">
        <f>Table2[[#This Row],[Unit]]</f>
        <v>-</v>
      </c>
      <c r="H285" s="84" t="str">
        <f>Table2[[#This Row],[Pack Size]]</f>
        <v>-</v>
      </c>
      <c r="I285" s="84">
        <f>Table2[[#This Row],[Quantity]]</f>
        <v>2</v>
      </c>
      <c r="J285" s="133" t="str">
        <f>Table2[[#This Row],[Expiry Date]]</f>
        <v>NA</v>
      </c>
      <c r="K285" s="84" t="str">
        <f>Table2[[#This Row],[Department]]</f>
        <v>Histopath</v>
      </c>
      <c r="L285" s="84" t="str">
        <f>IF(ISBLANK(Table2[[#This Row],[Remark]]),"",Table2[[#This Row],[Remark]])</f>
        <v/>
      </c>
      <c r="M285" s="84" t="str">
        <f>Table2[[#This Row],[Material Issued By]]</f>
        <v>Karan Pardeshi</v>
      </c>
      <c r="N285" s="84" t="str">
        <f>Table2[[#This Row],[Material Received By]]</f>
        <v>Bhushan Kulkarni</v>
      </c>
      <c r="O285" s="134" t="e">
        <f>SUMIFS('Stock Statement'!K:K,'Stock Statement'!C:C,Table4[[#This Row],[Part no./ Cat No.]])</f>
        <v>#N/A</v>
      </c>
      <c r="P285" s="134" t="e">
        <f t="shared" si="5"/>
        <v>#N/A</v>
      </c>
      <c r="Q285" s="84">
        <f>SUMIFS('Stock Statement'!J:J,'Stock Statement'!C:C,Table4[[#This Row],[Part no./ Cat No.]])</f>
        <v>0</v>
      </c>
    </row>
    <row r="286" spans="1:17">
      <c r="A286" s="84">
        <v>285</v>
      </c>
      <c r="B286" s="108" t="str">
        <f>Table2[[#This Row],[Description of Material]]</f>
        <v>Haematoxylin (Mayer's)</v>
      </c>
      <c r="C286" s="84">
        <f>IFERROR(VLOOKUP(D286,'Product Master'!B:G,6,),"-")</f>
        <v>0</v>
      </c>
      <c r="D286" s="84" t="str">
        <f>Table2[[#This Row],[Part no./ Cat No.]]</f>
        <v>S058</v>
      </c>
      <c r="E286" s="84" t="str">
        <f>IF(ISBLANK(Table2[[#This Row],[Lot No]]),"-",Table2[[#This Row],[Lot No]])</f>
        <v>/0000319080</v>
      </c>
      <c r="F286" s="133">
        <f>IF(ISBLANK(Table2[[#This Row],[Date of Issue]]),"",Table2[[#This Row],[Date of Issue]])</f>
        <v>43224</v>
      </c>
      <c r="G286" s="84" t="str">
        <f>Table2[[#This Row],[Unit]]</f>
        <v>-</v>
      </c>
      <c r="H286" s="84" t="str">
        <f>Table2[[#This Row],[Pack Size]]</f>
        <v xml:space="preserve">500 ml </v>
      </c>
      <c r="I286" s="84">
        <f>Table2[[#This Row],[Quantity]]</f>
        <v>1</v>
      </c>
      <c r="J286" s="133">
        <f>Table2[[#This Row],[Expiry Date]]</f>
        <v>44136</v>
      </c>
      <c r="K286" s="84" t="str">
        <f>Table2[[#This Row],[Department]]</f>
        <v>Histopath</v>
      </c>
      <c r="L286" s="84" t="str">
        <f>IF(ISBLANK(Table2[[#This Row],[Remark]]),"",Table2[[#This Row],[Remark]])</f>
        <v/>
      </c>
      <c r="M286" s="84" t="str">
        <f>Table2[[#This Row],[Material Issued By]]</f>
        <v>Karan Pardeshi</v>
      </c>
      <c r="N286" s="84" t="str">
        <f>Table2[[#This Row],[Material Received By]]</f>
        <v>Bhushan Kulkarni</v>
      </c>
      <c r="O286" s="134">
        <f>SUMIFS('Stock Statement'!K:K,'Stock Statement'!C:C,Table4[[#This Row],[Part no./ Cat No.]])</f>
        <v>12010</v>
      </c>
      <c r="P286" s="134">
        <f t="shared" si="5"/>
        <v>12010</v>
      </c>
      <c r="Q286" s="84">
        <f>SUMIFS('Stock Statement'!J:J,'Stock Statement'!C:C,Table4[[#This Row],[Part no./ Cat No.]])</f>
        <v>10</v>
      </c>
    </row>
    <row r="287" spans="1:17">
      <c r="A287" s="84">
        <v>286</v>
      </c>
      <c r="B287" s="108" t="str">
        <f>Table2[[#This Row],[Description of Material]]</f>
        <v>9- Core HER-2 Cell Line MicroArray (Bio SB)</v>
      </c>
      <c r="C287" s="84">
        <f>IFERROR(VLOOKUP(D287,'Product Master'!B:G,6,),"-")</f>
        <v>0</v>
      </c>
      <c r="D287" s="84" t="str">
        <f>Table2[[#This Row],[Part no./ Cat No.]]</f>
        <v>BSB0292</v>
      </c>
      <c r="E287" s="84" t="str">
        <f>IF(ISBLANK(Table2[[#This Row],[Lot No]]),"-",Table2[[#This Row],[Lot No]])</f>
        <v>/0292CIC08</v>
      </c>
      <c r="F287" s="133">
        <f>IF(ISBLANK(Table2[[#This Row],[Date of Issue]]),"",Table2[[#This Row],[Date of Issue]])</f>
        <v>43224</v>
      </c>
      <c r="G287" s="84" t="str">
        <f>Table2[[#This Row],[Unit]]</f>
        <v>Box</v>
      </c>
      <c r="H287" s="84" t="str">
        <f>Table2[[#This Row],[Pack Size]]</f>
        <v>5 Slides</v>
      </c>
      <c r="I287" s="84">
        <f>Table2[[#This Row],[Quantity]]</f>
        <v>1</v>
      </c>
      <c r="J287" s="133" t="str">
        <f>Table2[[#This Row],[Expiry Date]]</f>
        <v>-</v>
      </c>
      <c r="K287" s="84" t="str">
        <f>Table2[[#This Row],[Department]]</f>
        <v>IHC</v>
      </c>
      <c r="L287" s="84" t="str">
        <f>IF(ISBLANK(Table2[[#This Row],[Remark]]),"",Table2[[#This Row],[Remark]])</f>
        <v/>
      </c>
      <c r="M287" s="84" t="str">
        <f>Table2[[#This Row],[Material Issued By]]</f>
        <v>Karan Pardeshi</v>
      </c>
      <c r="N287" s="84" t="str">
        <f>Table2[[#This Row],[Material Received By]]</f>
        <v>Dinesh Saindane</v>
      </c>
      <c r="O287" s="134" t="e">
        <f>SUMIFS('Stock Statement'!K:K,'Stock Statement'!C:C,Table4[[#This Row],[Part no./ Cat No.]])</f>
        <v>#N/A</v>
      </c>
      <c r="P287" s="134" t="e">
        <f t="shared" si="5"/>
        <v>#N/A</v>
      </c>
      <c r="Q287" s="84">
        <f>SUMIFS('Stock Statement'!J:J,'Stock Statement'!C:C,Table4[[#This Row],[Part no./ Cat No.]])</f>
        <v>-1</v>
      </c>
    </row>
    <row r="288" spans="1:17">
      <c r="A288" s="84">
        <v>287</v>
      </c>
      <c r="B288" s="108" t="str">
        <f>Table2[[#This Row],[Description of Material]]</f>
        <v>7- Core ER/PR Cell Line MicroArray (Bio SB)</v>
      </c>
      <c r="C288" s="84">
        <f>IFERROR(VLOOKUP(D288,'Product Master'!B:G,6,),"-")</f>
        <v>0</v>
      </c>
      <c r="D288" s="84" t="str">
        <f>Table2[[#This Row],[Part no./ Cat No.]]</f>
        <v>BSB0293</v>
      </c>
      <c r="E288" s="84" t="str">
        <f>IF(ISBLANK(Table2[[#This Row],[Lot No]]),"-",Table2[[#This Row],[Lot No]])</f>
        <v>/0293CIC08</v>
      </c>
      <c r="F288" s="133">
        <f>IF(ISBLANK(Table2[[#This Row],[Date of Issue]]),"",Table2[[#This Row],[Date of Issue]])</f>
        <v>43224</v>
      </c>
      <c r="G288" s="84" t="str">
        <f>Table2[[#This Row],[Unit]]</f>
        <v>Box</v>
      </c>
      <c r="H288" s="84" t="str">
        <f>Table2[[#This Row],[Pack Size]]</f>
        <v>5 Slides</v>
      </c>
      <c r="I288" s="84">
        <f>Table2[[#This Row],[Quantity]]</f>
        <v>1</v>
      </c>
      <c r="J288" s="133" t="str">
        <f>Table2[[#This Row],[Expiry Date]]</f>
        <v>-</v>
      </c>
      <c r="K288" s="84" t="str">
        <f>Table2[[#This Row],[Department]]</f>
        <v>IHC</v>
      </c>
      <c r="L288" s="84" t="str">
        <f>IF(ISBLANK(Table2[[#This Row],[Remark]]),"",Table2[[#This Row],[Remark]])</f>
        <v/>
      </c>
      <c r="M288" s="84" t="str">
        <f>Table2[[#This Row],[Material Issued By]]</f>
        <v>Karan Pardeshi</v>
      </c>
      <c r="N288" s="84" t="str">
        <f>Table2[[#This Row],[Material Received By]]</f>
        <v>Dinesh Saindane</v>
      </c>
      <c r="O288" s="134" t="e">
        <f>SUMIFS('Stock Statement'!K:K,'Stock Statement'!C:C,Table4[[#This Row],[Part no./ Cat No.]])</f>
        <v>#N/A</v>
      </c>
      <c r="P288" s="134" t="e">
        <f t="shared" si="5"/>
        <v>#N/A</v>
      </c>
      <c r="Q288" s="84">
        <f>SUMIFS('Stock Statement'!J:J,'Stock Statement'!C:C,Table4[[#This Row],[Part no./ Cat No.]])</f>
        <v>-1</v>
      </c>
    </row>
    <row r="289" spans="1:17">
      <c r="A289" s="84">
        <v>288</v>
      </c>
      <c r="B289" s="108" t="str">
        <f>Table2[[#This Row],[Description of Material]]</f>
        <v>Eurofins Primers (TMP_ERG Seq F-R)</v>
      </c>
      <c r="C289" s="84">
        <f>IFERROR(VLOOKUP(D289,'Product Master'!B:G,6,),"-")</f>
        <v>0</v>
      </c>
      <c r="D289" s="84" t="str">
        <f>Table2[[#This Row],[Part no./ Cat No.]]</f>
        <v>Eurofins Primers (TMP_ERG Seq F-R)</v>
      </c>
      <c r="E289" s="84" t="str">
        <f>IF(ISBLANK(Table2[[#This Row],[Lot No]]),"-",Table2[[#This Row],[Lot No]])</f>
        <v>-</v>
      </c>
      <c r="F289" s="133">
        <f>IF(ISBLANK(Table2[[#This Row],[Date of Issue]]),"",Table2[[#This Row],[Date of Issue]])</f>
        <v>43224</v>
      </c>
      <c r="G289" s="84" t="str">
        <f>Table2[[#This Row],[Unit]]</f>
        <v>NA</v>
      </c>
      <c r="H289" s="84" t="str">
        <f>Table2[[#This Row],[Pack Size]]</f>
        <v>42 Bp</v>
      </c>
      <c r="I289" s="84">
        <f>Table2[[#This Row],[Quantity]]</f>
        <v>2</v>
      </c>
      <c r="J289" s="133" t="str">
        <f>Table2[[#This Row],[Expiry Date]]</f>
        <v>NA</v>
      </c>
      <c r="K289" s="84" t="str">
        <f>Table2[[#This Row],[Department]]</f>
        <v>R&amp;I</v>
      </c>
      <c r="L289" s="84" t="str">
        <f>IF(ISBLANK(Table2[[#This Row],[Remark]]),"",Table2[[#This Row],[Remark]])</f>
        <v/>
      </c>
      <c r="M289" s="84" t="str">
        <f>Table2[[#This Row],[Material Issued By]]</f>
        <v>Karan Pardeshi</v>
      </c>
      <c r="N289" s="84" t="str">
        <f>Table2[[#This Row],[Material Received By]]</f>
        <v>Sneha Puranik</v>
      </c>
      <c r="O289" s="134">
        <f>SUMIFS('Stock Statement'!K:K,'Stock Statement'!C:C,Table4[[#This Row],[Part no./ Cat No.]])</f>
        <v>24</v>
      </c>
      <c r="P289" s="134">
        <f t="shared" si="5"/>
        <v>48</v>
      </c>
      <c r="Q289" s="84">
        <f>SUMIFS('Stock Statement'!J:J,'Stock Statement'!C:C,Table4[[#This Row],[Part no./ Cat No.]])</f>
        <v>0</v>
      </c>
    </row>
    <row r="290" spans="1:17">
      <c r="A290" s="84">
        <v>289</v>
      </c>
      <c r="B290" s="108" t="str">
        <f>Table2[[#This Row],[Description of Material]]</f>
        <v>ddPCR supermix for probes</v>
      </c>
      <c r="C290" s="84">
        <f>IFERROR(VLOOKUP(D290,'Product Master'!B:G,6,),"-")</f>
        <v>0</v>
      </c>
      <c r="D290" s="84" t="str">
        <f>Table2[[#This Row],[Part no./ Cat No.]]</f>
        <v>186-3010</v>
      </c>
      <c r="E290" s="84">
        <f>IF(ISBLANK(Table2[[#This Row],[Lot No]]),"-",Table2[[#This Row],[Lot No]])</f>
        <v>64161724</v>
      </c>
      <c r="F290" s="133">
        <f>IF(ISBLANK(Table2[[#This Row],[Date of Issue]]),"",Table2[[#This Row],[Date of Issue]])</f>
        <v>43224</v>
      </c>
      <c r="G290" s="84" t="str">
        <f>Table2[[#This Row],[Unit]]</f>
        <v>Pack</v>
      </c>
      <c r="H290" s="84" t="str">
        <f>Table2[[#This Row],[Pack Size]]</f>
        <v>500 rxns</v>
      </c>
      <c r="I290" s="84">
        <f>Table2[[#This Row],[Quantity]]</f>
        <v>1</v>
      </c>
      <c r="J290" s="133" t="str">
        <f>Table2[[#This Row],[Expiry Date]]</f>
        <v>-</v>
      </c>
      <c r="K290" s="84" t="str">
        <f>Table2[[#This Row],[Department]]</f>
        <v>DIA</v>
      </c>
      <c r="L290" s="84" t="str">
        <f>IF(ISBLANK(Table2[[#This Row],[Remark]]),"",Table2[[#This Row],[Remark]])</f>
        <v/>
      </c>
      <c r="M290" s="84" t="str">
        <f>Table2[[#This Row],[Material Issued By]]</f>
        <v>Karan Pardeshi</v>
      </c>
      <c r="N290" s="84" t="str">
        <f>Table2[[#This Row],[Material Received By]]</f>
        <v>Swapnil Puranik</v>
      </c>
      <c r="O290" s="134" t="e">
        <f>SUMIFS('Stock Statement'!K:K,'Stock Statement'!C:C,Table4[[#This Row],[Part no./ Cat No.]])</f>
        <v>#N/A</v>
      </c>
      <c r="P290" s="134" t="e">
        <f t="shared" si="5"/>
        <v>#N/A</v>
      </c>
      <c r="Q290" s="84">
        <f>SUMIFS('Stock Statement'!J:J,'Stock Statement'!C:C,Table4[[#This Row],[Part no./ Cat No.]])</f>
        <v>-1</v>
      </c>
    </row>
    <row r="291" spans="1:17">
      <c r="A291" s="84">
        <v>290</v>
      </c>
      <c r="B291" s="108" t="str">
        <f>Table2[[#This Row],[Description of Material]]</f>
        <v>Napsin A Antibody</v>
      </c>
      <c r="C291" s="84">
        <f>IFERROR(VLOOKUP(D291,'Product Master'!B:G,6,),"-")</f>
        <v>0</v>
      </c>
      <c r="D291" s="84" t="str">
        <f>Table2[[#This Row],[Part no./ Cat No.]]</f>
        <v>CM388AK</v>
      </c>
      <c r="E291" s="84" t="str">
        <f>IF(ISBLANK(Table2[[#This Row],[Lot No]]),"-",Table2[[#This Row],[Lot No]])</f>
        <v>/040417</v>
      </c>
      <c r="F291" s="133">
        <f>IF(ISBLANK(Table2[[#This Row],[Date of Issue]]),"",Table2[[#This Row],[Date of Issue]])</f>
        <v>43228</v>
      </c>
      <c r="G291" s="84" t="str">
        <f>Table2[[#This Row],[Unit]]</f>
        <v>-</v>
      </c>
      <c r="H291" s="84" t="str">
        <f>Table2[[#This Row],[Pack Size]]</f>
        <v>0.1 ml</v>
      </c>
      <c r="I291" s="84">
        <f>Table2[[#This Row],[Quantity]]</f>
        <v>1</v>
      </c>
      <c r="J291" s="133">
        <f>Table2[[#This Row],[Expiry Date]]</f>
        <v>43617</v>
      </c>
      <c r="K291" s="84" t="str">
        <f>Table2[[#This Row],[Department]]</f>
        <v>IHC</v>
      </c>
      <c r="L291" s="84" t="str">
        <f>IF(ISBLANK(Table2[[#This Row],[Remark]]),"",Table2[[#This Row],[Remark]])</f>
        <v/>
      </c>
      <c r="M291" s="84" t="str">
        <f>Table2[[#This Row],[Material Issued By]]</f>
        <v>Karan Pardeshi</v>
      </c>
      <c r="N291" s="84" t="str">
        <f>Table2[[#This Row],[Material Received By]]</f>
        <v>Asha Patil</v>
      </c>
      <c r="O291" s="134">
        <f>SUMIFS('Stock Statement'!K:K,'Stock Statement'!C:C,Table4[[#This Row],[Part no./ Cat No.]])</f>
        <v>8379</v>
      </c>
      <c r="P291" s="134">
        <f t="shared" si="5"/>
        <v>8379</v>
      </c>
      <c r="Q291" s="84">
        <f>SUMIFS('Stock Statement'!J:J,'Stock Statement'!C:C,Table4[[#This Row],[Part no./ Cat No.]])</f>
        <v>0</v>
      </c>
    </row>
    <row r="292" spans="1:17">
      <c r="A292" s="84">
        <v>291</v>
      </c>
      <c r="B292" s="108" t="str">
        <f>Table2[[#This Row],[Description of Material]]</f>
        <v>Vinyle gloves small</v>
      </c>
      <c r="C292" s="84">
        <f>IFERROR(VLOOKUP(D292,'Product Master'!B:G,6,),"-")</f>
        <v>0</v>
      </c>
      <c r="D292" s="84" t="str">
        <f>Table2[[#This Row],[Part no./ Cat No.]]</f>
        <v>Vinyle gloves small</v>
      </c>
      <c r="E292" s="84" t="str">
        <f>IF(ISBLANK(Table2[[#This Row],[Lot No]]),"-",Table2[[#This Row],[Lot No]])</f>
        <v>-</v>
      </c>
      <c r="F292" s="133">
        <f>IF(ISBLANK(Table2[[#This Row],[Date of Issue]]),"",Table2[[#This Row],[Date of Issue]])</f>
        <v>43228</v>
      </c>
      <c r="G292" s="84" t="str">
        <f>Table2[[#This Row],[Unit]]</f>
        <v>-</v>
      </c>
      <c r="H292" s="84">
        <f>Table2[[#This Row],[Pack Size]]</f>
        <v>0</v>
      </c>
      <c r="I292" s="84">
        <f>Table2[[#This Row],[Quantity]]</f>
        <v>5</v>
      </c>
      <c r="J292" s="133" t="str">
        <f>Table2[[#This Row],[Expiry Date]]</f>
        <v>NA</v>
      </c>
      <c r="K292" s="84" t="str">
        <f>Table2[[#This Row],[Department]]</f>
        <v>IHC</v>
      </c>
      <c r="L292" s="84" t="str">
        <f>IF(ISBLANK(Table2[[#This Row],[Remark]]),"",Table2[[#This Row],[Remark]])</f>
        <v/>
      </c>
      <c r="M292" s="84" t="str">
        <f>Table2[[#This Row],[Material Issued By]]</f>
        <v>Karan Pardeshi</v>
      </c>
      <c r="N292" s="84" t="str">
        <f>Table2[[#This Row],[Material Received By]]</f>
        <v>Asha Patil</v>
      </c>
      <c r="O292" s="134" t="e">
        <f>SUMIFS('Stock Statement'!K:K,'Stock Statement'!C:C,Table4[[#This Row],[Part no./ Cat No.]])</f>
        <v>#N/A</v>
      </c>
      <c r="P292" s="134" t="e">
        <f t="shared" si="5"/>
        <v>#N/A</v>
      </c>
      <c r="Q292" s="84">
        <f>SUMIFS('Stock Statement'!J:J,'Stock Statement'!C:C,Table4[[#This Row],[Part no./ Cat No.]])</f>
        <v>0</v>
      </c>
    </row>
    <row r="293" spans="1:17">
      <c r="A293" s="84">
        <v>292</v>
      </c>
      <c r="B293" s="108" t="str">
        <f>Table2[[#This Row],[Description of Material]]</f>
        <v>Circulating Nucleic acid kit</v>
      </c>
      <c r="C293" s="84">
        <f>IFERROR(VLOOKUP(D293,'Product Master'!B:G,6,),"-")</f>
        <v>0</v>
      </c>
      <c r="D293" s="84">
        <f>Table2[[#This Row],[Part no./ Cat No.]]</f>
        <v>55114</v>
      </c>
      <c r="E293" s="84">
        <f>IF(ISBLANK(Table2[[#This Row],[Lot No]]),"-",Table2[[#This Row],[Lot No]])</f>
        <v>157056486</v>
      </c>
      <c r="F293" s="133">
        <f>IF(ISBLANK(Table2[[#This Row],[Date of Issue]]),"",Table2[[#This Row],[Date of Issue]])</f>
        <v>43228</v>
      </c>
      <c r="G293" s="84" t="str">
        <f>Table2[[#This Row],[Unit]]</f>
        <v>Kit</v>
      </c>
      <c r="H293" s="84" t="str">
        <f>Table2[[#This Row],[Pack Size]]</f>
        <v>50 Rxns</v>
      </c>
      <c r="I293" s="84">
        <f>Table2[[#This Row],[Quantity]]</f>
        <v>1</v>
      </c>
      <c r="J293" s="133">
        <f>Table2[[#This Row],[Expiry Date]]</f>
        <v>43628</v>
      </c>
      <c r="K293" s="84" t="str">
        <f>Table2[[#This Row],[Department]]</f>
        <v xml:space="preserve">DIA </v>
      </c>
      <c r="L293" s="84" t="str">
        <f>IF(ISBLANK(Table2[[#This Row],[Remark]]),"",Table2[[#This Row],[Remark]])</f>
        <v/>
      </c>
      <c r="M293" s="84" t="str">
        <f>Table2[[#This Row],[Material Issued By]]</f>
        <v>Karan Pardeshi</v>
      </c>
      <c r="N293" s="84" t="str">
        <f>Table2[[#This Row],[Material Received By]]</f>
        <v>Utkarsha Tambat</v>
      </c>
      <c r="O293" s="134">
        <f>SUMIFS('Stock Statement'!K:K,'Stock Statement'!C:C,Table4[[#This Row],[Part no./ Cat No.]])</f>
        <v>0</v>
      </c>
      <c r="P293" s="134">
        <f t="shared" si="5"/>
        <v>0</v>
      </c>
      <c r="Q293" s="84">
        <f>SUMIFS('Stock Statement'!J:J,'Stock Statement'!C:C,Table4[[#This Row],[Part no./ Cat No.]])</f>
        <v>-2</v>
      </c>
    </row>
    <row r="294" spans="1:17">
      <c r="A294" s="84">
        <v>293</v>
      </c>
      <c r="B294" s="108" t="str">
        <f>Table2[[#This Row],[Description of Material]]</f>
        <v>Circulating Nucleic acid kit</v>
      </c>
      <c r="C294" s="84">
        <f>IFERROR(VLOOKUP(D294,'Product Master'!B:G,6,),"-")</f>
        <v>0</v>
      </c>
      <c r="D294" s="84">
        <f>Table2[[#This Row],[Part no./ Cat No.]]</f>
        <v>55114</v>
      </c>
      <c r="E294" s="84">
        <f>IF(ISBLANK(Table2[[#This Row],[Lot No]]),"-",Table2[[#This Row],[Lot No]])</f>
        <v>157047931</v>
      </c>
      <c r="F294" s="133">
        <f>IF(ISBLANK(Table2[[#This Row],[Date of Issue]]),"",Table2[[#This Row],[Date of Issue]])</f>
        <v>43228</v>
      </c>
      <c r="G294" s="84" t="str">
        <f>Table2[[#This Row],[Unit]]</f>
        <v>Kit</v>
      </c>
      <c r="H294" s="84" t="str">
        <f>Table2[[#This Row],[Pack Size]]</f>
        <v>50 Rxns</v>
      </c>
      <c r="I294" s="84">
        <f>Table2[[#This Row],[Quantity]]</f>
        <v>1</v>
      </c>
      <c r="J294" s="133" t="str">
        <f>Table2[[#This Row],[Expiry Date]]</f>
        <v>NA</v>
      </c>
      <c r="K294" s="84" t="str">
        <f>Table2[[#This Row],[Department]]</f>
        <v xml:space="preserve">DIA </v>
      </c>
      <c r="L294" s="84" t="str">
        <f>IF(ISBLANK(Table2[[#This Row],[Remark]]),"",Table2[[#This Row],[Remark]])</f>
        <v/>
      </c>
      <c r="M294" s="84" t="str">
        <f>Table2[[#This Row],[Material Issued By]]</f>
        <v>Karan Pardeshi</v>
      </c>
      <c r="N294" s="84" t="str">
        <f>Table2[[#This Row],[Material Received By]]</f>
        <v>Utkarsha Tambat</v>
      </c>
      <c r="O294" s="134">
        <f>SUMIFS('Stock Statement'!K:K,'Stock Statement'!C:C,Table4[[#This Row],[Part no./ Cat No.]])</f>
        <v>0</v>
      </c>
      <c r="P294" s="134">
        <f t="shared" si="5"/>
        <v>0</v>
      </c>
      <c r="Q294" s="84">
        <f>SUMIFS('Stock Statement'!J:J,'Stock Statement'!C:C,Table4[[#This Row],[Part no./ Cat No.]])</f>
        <v>-2</v>
      </c>
    </row>
    <row r="295" spans="1:17">
      <c r="A295" s="84">
        <v>294</v>
      </c>
      <c r="B295" s="108" t="str">
        <f>Table2[[#This Row],[Description of Material]]</f>
        <v>Absolute Ethanol</v>
      </c>
      <c r="C295" s="84">
        <f>IFERROR(VLOOKUP(D295,'Product Master'!B:G,6,),"-")</f>
        <v>0</v>
      </c>
      <c r="D295" s="84" t="str">
        <f>Table2[[#This Row],[Part no./ Cat No.]]</f>
        <v>1.00983.0511</v>
      </c>
      <c r="E295" s="84" t="str">
        <f>IF(ISBLANK(Table2[[#This Row],[Lot No]]),"-",Table2[[#This Row],[Lot No]])</f>
        <v>K48709283706</v>
      </c>
      <c r="F295" s="133">
        <f>IF(ISBLANK(Table2[[#This Row],[Date of Issue]]),"",Table2[[#This Row],[Date of Issue]])</f>
        <v>43228</v>
      </c>
      <c r="G295" s="84" t="str">
        <f>Table2[[#This Row],[Unit]]</f>
        <v>Bottle</v>
      </c>
      <c r="H295" s="84" t="str">
        <f>Table2[[#This Row],[Pack Size]]</f>
        <v>500 ml</v>
      </c>
      <c r="I295" s="84">
        <f>Table2[[#This Row],[Quantity]]</f>
        <v>1</v>
      </c>
      <c r="J295" s="133" t="str">
        <f>Table2[[#This Row],[Expiry Date]]</f>
        <v>-</v>
      </c>
      <c r="K295" s="84" t="str">
        <f>Table2[[#This Row],[Department]]</f>
        <v>DIA</v>
      </c>
      <c r="L295" s="84" t="str">
        <f>IF(ISBLANK(Table2[[#This Row],[Remark]]),"",Table2[[#This Row],[Remark]])</f>
        <v/>
      </c>
      <c r="M295" s="84" t="str">
        <f>Table2[[#This Row],[Material Issued By]]</f>
        <v>Karan Pardeshi</v>
      </c>
      <c r="N295" s="84" t="str">
        <f>Table2[[#This Row],[Material Received By]]</f>
        <v>Utkarsha Tambat</v>
      </c>
      <c r="O295" s="134" t="e">
        <f>SUMIFS('Stock Statement'!K:K,'Stock Statement'!C:C,Table4[[#This Row],[Part no./ Cat No.]])</f>
        <v>#N/A</v>
      </c>
      <c r="P295" s="134" t="e">
        <f t="shared" si="5"/>
        <v>#N/A</v>
      </c>
      <c r="Q295" s="84">
        <f>SUMIFS('Stock Statement'!J:J,'Stock Statement'!C:C,Table4[[#This Row],[Part no./ Cat No.]])</f>
        <v>-1</v>
      </c>
    </row>
    <row r="296" spans="1:17">
      <c r="A296" s="84">
        <v>295</v>
      </c>
      <c r="B296" s="108" t="str">
        <f>Table2[[#This Row],[Description of Material]]</f>
        <v>E-Gel size select 2%</v>
      </c>
      <c r="C296" s="84">
        <f>IFERROR(VLOOKUP(D296,'Product Master'!B:G,6,),"-")</f>
        <v>0</v>
      </c>
      <c r="D296" s="84" t="str">
        <f>Table2[[#This Row],[Part no./ Cat No.]]</f>
        <v>G661012</v>
      </c>
      <c r="E296" s="84" t="str">
        <f>IF(ISBLANK(Table2[[#This Row],[Lot No]]),"-",Table2[[#This Row],[Lot No]])</f>
        <v>2R040318</v>
      </c>
      <c r="F296" s="133">
        <f>IF(ISBLANK(Table2[[#This Row],[Date of Issue]]),"",Table2[[#This Row],[Date of Issue]])</f>
        <v>43228</v>
      </c>
      <c r="G296" s="84" t="str">
        <f>Table2[[#This Row],[Unit]]</f>
        <v>Pack</v>
      </c>
      <c r="H296" s="84" t="str">
        <f>Table2[[#This Row],[Pack Size]]</f>
        <v>10 Gels/Pack</v>
      </c>
      <c r="I296" s="84">
        <f>Table2[[#This Row],[Quantity]]</f>
        <v>1</v>
      </c>
      <c r="J296" s="133">
        <f>Table2[[#This Row],[Expiry Date]]</f>
        <v>43438</v>
      </c>
      <c r="K296" s="84" t="str">
        <f>Table2[[#This Row],[Department]]</f>
        <v>DIA-NGS</v>
      </c>
      <c r="L296" s="84" t="str">
        <f>IF(ISBLANK(Table2[[#This Row],[Remark]]),"",Table2[[#This Row],[Remark]])</f>
        <v/>
      </c>
      <c r="M296" s="84" t="str">
        <f>Table2[[#This Row],[Material Issued By]]</f>
        <v>Karan Pardeshi</v>
      </c>
      <c r="N296" s="84" t="str">
        <f>Table2[[#This Row],[Material Received By]]</f>
        <v>Punam Shingade</v>
      </c>
      <c r="O296" s="134">
        <f>SUMIFS('Stock Statement'!K:K,'Stock Statement'!C:C,Table4[[#This Row],[Part no./ Cat No.]])</f>
        <v>10000</v>
      </c>
      <c r="P296" s="134">
        <f t="shared" si="5"/>
        <v>10000</v>
      </c>
      <c r="Q296" s="84">
        <f>SUMIFS('Stock Statement'!J:J,'Stock Statement'!C:C,Table4[[#This Row],[Part no./ Cat No.]])</f>
        <v>13</v>
      </c>
    </row>
    <row r="297" spans="1:17">
      <c r="A297" s="84">
        <v>296</v>
      </c>
      <c r="B297" s="108" t="str">
        <f>Table2[[#This Row],[Description of Material]]</f>
        <v>Comprehensive cancer panel</v>
      </c>
      <c r="C297" s="84">
        <f>IFERROR(VLOOKUP(D297,'Product Master'!B:G,6,),"-")</f>
        <v>0</v>
      </c>
      <c r="D297" s="84">
        <f>Table2[[#This Row],[Part no./ Cat No.]]</f>
        <v>4477685</v>
      </c>
      <c r="E297" s="84">
        <f>IF(ISBLANK(Table2[[#This Row],[Lot No]]),"-",Table2[[#This Row],[Lot No]])</f>
        <v>1710008</v>
      </c>
      <c r="F297" s="133">
        <f>IF(ISBLANK(Table2[[#This Row],[Date of Issue]]),"",Table2[[#This Row],[Date of Issue]])</f>
        <v>43228</v>
      </c>
      <c r="G297" s="84" t="str">
        <f>Table2[[#This Row],[Unit]]</f>
        <v>Kit</v>
      </c>
      <c r="H297" s="84" t="str">
        <f>Table2[[#This Row],[Pack Size]]</f>
        <v>8 Rxns</v>
      </c>
      <c r="I297" s="84">
        <f>Table2[[#This Row],[Quantity]]</f>
        <v>1</v>
      </c>
      <c r="J297" s="133">
        <f>Table2[[#This Row],[Expiry Date]]</f>
        <v>43907</v>
      </c>
      <c r="K297" s="84" t="str">
        <f>Table2[[#This Row],[Department]]</f>
        <v>DIA-NGS</v>
      </c>
      <c r="L297" s="84" t="str">
        <f>IF(ISBLANK(Table2[[#This Row],[Remark]]),"",Table2[[#This Row],[Remark]])</f>
        <v/>
      </c>
      <c r="M297" s="84" t="str">
        <f>Table2[[#This Row],[Material Issued By]]</f>
        <v>Karan Pardeshi</v>
      </c>
      <c r="N297" s="84" t="str">
        <f>Table2[[#This Row],[Material Received By]]</f>
        <v>Punam Shingade</v>
      </c>
      <c r="O297" s="134">
        <f>SUMIFS('Stock Statement'!K:K,'Stock Statement'!C:C,Table4[[#This Row],[Part no./ Cat No.]])</f>
        <v>230000</v>
      </c>
      <c r="P297" s="134">
        <f t="shared" si="5"/>
        <v>230000</v>
      </c>
      <c r="Q297" s="84">
        <f>SUMIFS('Stock Statement'!J:J,'Stock Statement'!C:C,Table4[[#This Row],[Part no./ Cat No.]])</f>
        <v>7</v>
      </c>
    </row>
    <row r="298" spans="1:17">
      <c r="A298" s="84">
        <v>297</v>
      </c>
      <c r="B298" s="108" t="str">
        <f>Table2[[#This Row],[Description of Material]]</f>
        <v>Microamp optical 96 well plate 0.2 ml</v>
      </c>
      <c r="C298" s="84">
        <f>IFERROR(VLOOKUP(D298,'Product Master'!B:G,6,),"-")</f>
        <v>0</v>
      </c>
      <c r="D298" s="84" t="str">
        <f>Table2[[#This Row],[Part no./ Cat No.]]</f>
        <v>N8010560</v>
      </c>
      <c r="E298" s="84" t="str">
        <f>IF(ISBLANK(Table2[[#This Row],[Lot No]]),"-",Table2[[#This Row],[Lot No]])</f>
        <v>I35H4Q213 &amp; I15H3Q221</v>
      </c>
      <c r="F298" s="133">
        <f>IF(ISBLANK(Table2[[#This Row],[Date of Issue]]),"",Table2[[#This Row],[Date of Issue]])</f>
        <v>43228</v>
      </c>
      <c r="G298" s="84" t="str">
        <f>Table2[[#This Row],[Unit]]</f>
        <v>-</v>
      </c>
      <c r="H298" s="84">
        <f>Table2[[#This Row],[Pack Size]]</f>
        <v>0</v>
      </c>
      <c r="I298" s="84">
        <f>Table2[[#This Row],[Quantity]]</f>
        <v>2</v>
      </c>
      <c r="J298" s="133" t="str">
        <f>Table2[[#This Row],[Expiry Date]]</f>
        <v>-</v>
      </c>
      <c r="K298" s="84" t="str">
        <f>Table2[[#This Row],[Department]]</f>
        <v>DIA</v>
      </c>
      <c r="L298" s="84" t="str">
        <f>IF(ISBLANK(Table2[[#This Row],[Remark]]),"",Table2[[#This Row],[Remark]])</f>
        <v/>
      </c>
      <c r="M298" s="84" t="str">
        <f>Table2[[#This Row],[Material Issued By]]</f>
        <v>Karan Pardeshi</v>
      </c>
      <c r="N298" s="84" t="str">
        <f>Table2[[#This Row],[Material Received By]]</f>
        <v>Srinivas Phadke</v>
      </c>
      <c r="O298" s="134" t="e">
        <f>SUMIFS('Stock Statement'!K:K,'Stock Statement'!C:C,Table4[[#This Row],[Part no./ Cat No.]])</f>
        <v>#N/A</v>
      </c>
      <c r="P298" s="134" t="e">
        <f t="shared" si="5"/>
        <v>#N/A</v>
      </c>
      <c r="Q298" s="84">
        <f>SUMIFS('Stock Statement'!J:J,'Stock Statement'!C:C,Table4[[#This Row],[Part no./ Cat No.]])</f>
        <v>0</v>
      </c>
    </row>
    <row r="299" spans="1:17">
      <c r="A299" s="84">
        <v>298</v>
      </c>
      <c r="B299" s="108" t="str">
        <f>Table2[[#This Row],[Description of Material]]</f>
        <v>Absolute Ethanol</v>
      </c>
      <c r="C299" s="84">
        <f>IFERROR(VLOOKUP(D299,'Product Master'!B:G,6,),"-")</f>
        <v>0</v>
      </c>
      <c r="D299" s="84" t="str">
        <f>Table2[[#This Row],[Part no./ Cat No.]]</f>
        <v>1.00983.0511</v>
      </c>
      <c r="E299" s="84" t="str">
        <f>IF(ISBLANK(Table2[[#This Row],[Lot No]]),"-",Table2[[#This Row],[Lot No]])</f>
        <v>K48709283706</v>
      </c>
      <c r="F299" s="133">
        <f>IF(ISBLANK(Table2[[#This Row],[Date of Issue]]),"",Table2[[#This Row],[Date of Issue]])</f>
        <v>43228</v>
      </c>
      <c r="G299" s="84" t="str">
        <f>Table2[[#This Row],[Unit]]</f>
        <v>Bottle</v>
      </c>
      <c r="H299" s="84" t="str">
        <f>Table2[[#This Row],[Pack Size]]</f>
        <v>500 ml</v>
      </c>
      <c r="I299" s="84">
        <f>Table2[[#This Row],[Quantity]]</f>
        <v>1</v>
      </c>
      <c r="J299" s="133" t="str">
        <f>Table2[[#This Row],[Expiry Date]]</f>
        <v>-</v>
      </c>
      <c r="K299" s="84" t="str">
        <f>Table2[[#This Row],[Department]]</f>
        <v>DIA</v>
      </c>
      <c r="L299" s="84" t="str">
        <f>IF(ISBLANK(Table2[[#This Row],[Remark]]),"",Table2[[#This Row],[Remark]])</f>
        <v/>
      </c>
      <c r="M299" s="84" t="str">
        <f>Table2[[#This Row],[Material Issued By]]</f>
        <v>Karan Pardeshi</v>
      </c>
      <c r="N299" s="84" t="str">
        <f>Table2[[#This Row],[Material Received By]]</f>
        <v>Srinivas Phadke</v>
      </c>
      <c r="O299" s="134" t="e">
        <f>SUMIFS('Stock Statement'!K:K,'Stock Statement'!C:C,Table4[[#This Row],[Part no./ Cat No.]])</f>
        <v>#N/A</v>
      </c>
      <c r="P299" s="134" t="e">
        <f t="shared" si="5"/>
        <v>#N/A</v>
      </c>
      <c r="Q299" s="84">
        <f>SUMIFS('Stock Statement'!J:J,'Stock Statement'!C:C,Table4[[#This Row],[Part no./ Cat No.]])</f>
        <v>-1</v>
      </c>
    </row>
    <row r="300" spans="1:17">
      <c r="A300" s="84">
        <v>299</v>
      </c>
      <c r="B300" s="108" t="str">
        <f>Table2[[#This Row],[Description of Material]]</f>
        <v>v. autoMACS Column</v>
      </c>
      <c r="C300" s="84">
        <f>IFERROR(VLOOKUP(D300,'Product Master'!B:G,6,),"-")</f>
        <v>0</v>
      </c>
      <c r="D300" s="84" t="str">
        <f>Table2[[#This Row],[Part no./ Cat No.]]</f>
        <v>130-021-101</v>
      </c>
      <c r="E300" s="84">
        <f>IF(ISBLANK(Table2[[#This Row],[Lot No]]),"-",Table2[[#This Row],[Lot No]])</f>
        <v>5170913903</v>
      </c>
      <c r="F300" s="133">
        <f>IF(ISBLANK(Table2[[#This Row],[Date of Issue]]),"",Table2[[#This Row],[Date of Issue]])</f>
        <v>43228</v>
      </c>
      <c r="G300" s="84" t="str">
        <f>Table2[[#This Row],[Unit]]</f>
        <v>-</v>
      </c>
      <c r="H300" s="84" t="str">
        <f>Table2[[#This Row],[Pack Size]]</f>
        <v>10 Column</v>
      </c>
      <c r="I300" s="84">
        <f>Table2[[#This Row],[Quantity]]</f>
        <v>1</v>
      </c>
      <c r="J300" s="133">
        <f>Table2[[#This Row],[Expiry Date]]</f>
        <v>44094</v>
      </c>
      <c r="K300" s="84" t="str">
        <f>Table2[[#This Row],[Department]]</f>
        <v>CTC</v>
      </c>
      <c r="L300" s="84" t="str">
        <f>IF(ISBLANK(Table2[[#This Row],[Remark]]),"",Table2[[#This Row],[Remark]])</f>
        <v/>
      </c>
      <c r="M300" s="84" t="str">
        <f>Table2[[#This Row],[Material Issued By]]</f>
        <v>Karan Pardeshi</v>
      </c>
      <c r="N300" s="84" t="str">
        <f>Table2[[#This Row],[Material Received By]]</f>
        <v>Archana Adhav</v>
      </c>
      <c r="O300" s="134">
        <f>SUMIFS('Stock Statement'!K:K,'Stock Statement'!C:C,Table4[[#This Row],[Part no./ Cat No.]])</f>
        <v>0</v>
      </c>
      <c r="P300" s="134">
        <f t="shared" si="5"/>
        <v>0</v>
      </c>
      <c r="Q300" s="84">
        <f>SUMIFS('Stock Statement'!J:J,'Stock Statement'!C:C,Table4[[#This Row],[Part no./ Cat No.]])</f>
        <v>1</v>
      </c>
    </row>
    <row r="301" spans="1:17">
      <c r="A301" s="84">
        <v>300</v>
      </c>
      <c r="B301" s="108" t="str">
        <f>Table2[[#This Row],[Description of Material]]</f>
        <v>CD4 MicroBeads human</v>
      </c>
      <c r="C301" s="84">
        <f>IFERROR(VLOOKUP(D301,'Product Master'!B:G,6,),"-")</f>
        <v>0</v>
      </c>
      <c r="D301" s="84" t="str">
        <f>Table2[[#This Row],[Part no./ Cat No.]]</f>
        <v>130-045-101</v>
      </c>
      <c r="E301" s="84">
        <f>IF(ISBLANK(Table2[[#This Row],[Lot No]]),"-",Table2[[#This Row],[Lot No]])</f>
        <v>5180308198</v>
      </c>
      <c r="F301" s="133">
        <f>IF(ISBLANK(Table2[[#This Row],[Date of Issue]]),"",Table2[[#This Row],[Date of Issue]])</f>
        <v>43228</v>
      </c>
      <c r="G301" s="84" t="str">
        <f>Table2[[#This Row],[Unit]]</f>
        <v>-</v>
      </c>
      <c r="H301" s="84" t="str">
        <f>Table2[[#This Row],[Pack Size]]</f>
        <v>2 ml</v>
      </c>
      <c r="I301" s="84">
        <f>Table2[[#This Row],[Quantity]]</f>
        <v>1</v>
      </c>
      <c r="J301" s="133">
        <f>Table2[[#This Row],[Expiry Date]]</f>
        <v>43441</v>
      </c>
      <c r="K301" s="84" t="str">
        <f>Table2[[#This Row],[Department]]</f>
        <v>CTC</v>
      </c>
      <c r="L301" s="84" t="str">
        <f>IF(ISBLANK(Table2[[#This Row],[Remark]]),"",Table2[[#This Row],[Remark]])</f>
        <v/>
      </c>
      <c r="M301" s="84" t="str">
        <f>Table2[[#This Row],[Material Issued By]]</f>
        <v>Karan Pardeshi</v>
      </c>
      <c r="N301" s="84" t="str">
        <f>Table2[[#This Row],[Material Received By]]</f>
        <v>Archana Adhav</v>
      </c>
      <c r="O301" s="134">
        <f>SUMIFS('Stock Statement'!K:K,'Stock Statement'!C:C,Table4[[#This Row],[Part no./ Cat No.]])</f>
        <v>88200</v>
      </c>
      <c r="P301" s="134">
        <f t="shared" si="5"/>
        <v>88200</v>
      </c>
      <c r="Q301" s="84">
        <f>SUMIFS('Stock Statement'!J:J,'Stock Statement'!C:C,Table4[[#This Row],[Part no./ Cat No.]])</f>
        <v>0</v>
      </c>
    </row>
    <row r="302" spans="1:17">
      <c r="A302" s="84">
        <v>301</v>
      </c>
      <c r="B302" s="108" t="str">
        <f>Table2[[#This Row],[Description of Material]]</f>
        <v>CD8 MicroBeads human</v>
      </c>
      <c r="C302" s="84">
        <f>IFERROR(VLOOKUP(D302,'Product Master'!B:G,6,),"-")</f>
        <v>0</v>
      </c>
      <c r="D302" s="84" t="str">
        <f>Table2[[#This Row],[Part no./ Cat No.]]</f>
        <v>130-045-201</v>
      </c>
      <c r="E302" s="84">
        <f>IF(ISBLANK(Table2[[#This Row],[Lot No]]),"-",Table2[[#This Row],[Lot No]])</f>
        <v>5180308406</v>
      </c>
      <c r="F302" s="133">
        <f>IF(ISBLANK(Table2[[#This Row],[Date of Issue]]),"",Table2[[#This Row],[Date of Issue]])</f>
        <v>43228</v>
      </c>
      <c r="G302" s="84" t="str">
        <f>Table2[[#This Row],[Unit]]</f>
        <v>-</v>
      </c>
      <c r="H302" s="84" t="str">
        <f>Table2[[#This Row],[Pack Size]]</f>
        <v>2 ml</v>
      </c>
      <c r="I302" s="84">
        <f>Table2[[#This Row],[Quantity]]</f>
        <v>1</v>
      </c>
      <c r="J302" s="133">
        <f>Table2[[#This Row],[Expiry Date]]</f>
        <v>43441</v>
      </c>
      <c r="K302" s="84" t="str">
        <f>Table2[[#This Row],[Department]]</f>
        <v>CTC</v>
      </c>
      <c r="L302" s="84" t="str">
        <f>IF(ISBLANK(Table2[[#This Row],[Remark]]),"",Table2[[#This Row],[Remark]])</f>
        <v/>
      </c>
      <c r="M302" s="84" t="str">
        <f>Table2[[#This Row],[Material Issued By]]</f>
        <v>Karan Pardeshi</v>
      </c>
      <c r="N302" s="84" t="str">
        <f>Table2[[#This Row],[Material Received By]]</f>
        <v>Archana Adhav</v>
      </c>
      <c r="O302" s="134">
        <f>SUMIFS('Stock Statement'!K:K,'Stock Statement'!C:C,Table4[[#This Row],[Part no./ Cat No.]])</f>
        <v>88200</v>
      </c>
      <c r="P302" s="134">
        <f t="shared" si="5"/>
        <v>88200</v>
      </c>
      <c r="Q302" s="84">
        <f>SUMIFS('Stock Statement'!J:J,'Stock Statement'!C:C,Table4[[#This Row],[Part no./ Cat No.]])</f>
        <v>0</v>
      </c>
    </row>
    <row r="303" spans="1:17">
      <c r="A303" s="84">
        <v>302</v>
      </c>
      <c r="B303" s="108" t="str">
        <f>Table2[[#This Row],[Description of Material]]</f>
        <v>CD45 MicroBeads human</v>
      </c>
      <c r="C303" s="84">
        <f>IFERROR(VLOOKUP(D303,'Product Master'!B:G,6,),"-")</f>
        <v>0</v>
      </c>
      <c r="D303" s="84" t="str">
        <f>Table2[[#This Row],[Part no./ Cat No.]]</f>
        <v>130-045-801</v>
      </c>
      <c r="E303" s="84">
        <f>IF(ISBLANK(Table2[[#This Row],[Lot No]]),"-",Table2[[#This Row],[Lot No]])</f>
        <v>5180326393</v>
      </c>
      <c r="F303" s="133">
        <f>IF(ISBLANK(Table2[[#This Row],[Date of Issue]]),"",Table2[[#This Row],[Date of Issue]])</f>
        <v>43228</v>
      </c>
      <c r="G303" s="84" t="str">
        <f>Table2[[#This Row],[Unit]]</f>
        <v>-</v>
      </c>
      <c r="H303" s="84" t="str">
        <f>Table2[[#This Row],[Pack Size]]</f>
        <v>2 ml</v>
      </c>
      <c r="I303" s="84">
        <f>Table2[[#This Row],[Quantity]]</f>
        <v>1</v>
      </c>
      <c r="J303" s="133">
        <f>Table2[[#This Row],[Expiry Date]]</f>
        <v>43459</v>
      </c>
      <c r="K303" s="84" t="str">
        <f>Table2[[#This Row],[Department]]</f>
        <v>CTC</v>
      </c>
      <c r="L303" s="84" t="str">
        <f>IF(ISBLANK(Table2[[#This Row],[Remark]]),"",Table2[[#This Row],[Remark]])</f>
        <v/>
      </c>
      <c r="M303" s="84" t="str">
        <f>Table2[[#This Row],[Material Issued By]]</f>
        <v>Karan Pardeshi</v>
      </c>
      <c r="N303" s="84" t="str">
        <f>Table2[[#This Row],[Material Received By]]</f>
        <v>Archana Adhav</v>
      </c>
      <c r="O303" s="134">
        <f>SUMIFS('Stock Statement'!K:K,'Stock Statement'!C:C,Table4[[#This Row],[Part no./ Cat No.]])</f>
        <v>0</v>
      </c>
      <c r="P303" s="134">
        <f t="shared" si="5"/>
        <v>0</v>
      </c>
      <c r="Q303" s="84">
        <f>SUMIFS('Stock Statement'!J:J,'Stock Statement'!C:C,Table4[[#This Row],[Part no./ Cat No.]])</f>
        <v>0</v>
      </c>
    </row>
    <row r="304" spans="1:17">
      <c r="A304" s="84">
        <v>303</v>
      </c>
      <c r="B304" s="108" t="str">
        <f>Table2[[#This Row],[Description of Material]]</f>
        <v>Anti-FITC MicroBeads</v>
      </c>
      <c r="C304" s="84">
        <f>IFERROR(VLOOKUP(D304,'Product Master'!B:G,6,),"-")</f>
        <v>0</v>
      </c>
      <c r="D304" s="84" t="str">
        <f>Table2[[#This Row],[Part no./ Cat No.]]</f>
        <v>130-048-701</v>
      </c>
      <c r="E304" s="84">
        <f>IF(ISBLANK(Table2[[#This Row],[Lot No]]),"-",Table2[[#This Row],[Lot No]])</f>
        <v>5171201228</v>
      </c>
      <c r="F304" s="133">
        <f>IF(ISBLANK(Table2[[#This Row],[Date of Issue]]),"",Table2[[#This Row],[Date of Issue]])</f>
        <v>43228</v>
      </c>
      <c r="G304" s="84" t="str">
        <f>Table2[[#This Row],[Unit]]</f>
        <v>-</v>
      </c>
      <c r="H304" s="84" t="str">
        <f>Table2[[#This Row],[Pack Size]]</f>
        <v>2 ml</v>
      </c>
      <c r="I304" s="84">
        <f>Table2[[#This Row],[Quantity]]</f>
        <v>1</v>
      </c>
      <c r="J304" s="133">
        <f>Table2[[#This Row],[Expiry Date]]</f>
        <v>43344</v>
      </c>
      <c r="K304" s="84" t="str">
        <f>Table2[[#This Row],[Department]]</f>
        <v>CTC</v>
      </c>
      <c r="L304" s="84" t="str">
        <f>IF(ISBLANK(Table2[[#This Row],[Remark]]),"",Table2[[#This Row],[Remark]])</f>
        <v/>
      </c>
      <c r="M304" s="84" t="str">
        <f>Table2[[#This Row],[Material Issued By]]</f>
        <v>Karan Pardeshi</v>
      </c>
      <c r="N304" s="84" t="str">
        <f>Table2[[#This Row],[Material Received By]]</f>
        <v>Archana Adhav</v>
      </c>
      <c r="O304" s="134">
        <f>SUMIFS('Stock Statement'!K:K,'Stock Statement'!C:C,Table4[[#This Row],[Part no./ Cat No.]])</f>
        <v>88200</v>
      </c>
      <c r="P304" s="134">
        <f t="shared" si="5"/>
        <v>88200</v>
      </c>
      <c r="Q304" s="84">
        <f>SUMIFS('Stock Statement'!J:J,'Stock Statement'!C:C,Table4[[#This Row],[Part no./ Cat No.]])</f>
        <v>0</v>
      </c>
    </row>
    <row r="305" spans="1:17">
      <c r="A305" s="84">
        <v>304</v>
      </c>
      <c r="B305" s="108" t="str">
        <f>Table2[[#This Row],[Description of Material]]</f>
        <v>CD3 MicroBeads human</v>
      </c>
      <c r="C305" s="84">
        <f>IFERROR(VLOOKUP(D305,'Product Master'!B:G,6,),"-")</f>
        <v>0</v>
      </c>
      <c r="D305" s="84" t="str">
        <f>Table2[[#This Row],[Part no./ Cat No.]]</f>
        <v>130-050-101</v>
      </c>
      <c r="E305" s="84">
        <f>IF(ISBLANK(Table2[[#This Row],[Lot No]]),"-",Table2[[#This Row],[Lot No]])</f>
        <v>5180321181</v>
      </c>
      <c r="F305" s="133">
        <f>IF(ISBLANK(Table2[[#This Row],[Date of Issue]]),"",Table2[[#This Row],[Date of Issue]])</f>
        <v>43228</v>
      </c>
      <c r="G305" s="84" t="str">
        <f>Table2[[#This Row],[Unit]]</f>
        <v>-</v>
      </c>
      <c r="H305" s="84" t="str">
        <f>Table2[[#This Row],[Pack Size]]</f>
        <v>2 ml</v>
      </c>
      <c r="I305" s="84">
        <f>Table2[[#This Row],[Quantity]]</f>
        <v>1</v>
      </c>
      <c r="J305" s="133">
        <f>Table2[[#This Row],[Expiry Date]]</f>
        <v>43309</v>
      </c>
      <c r="K305" s="84" t="str">
        <f>Table2[[#This Row],[Department]]</f>
        <v>CTC</v>
      </c>
      <c r="L305" s="84" t="str">
        <f>IF(ISBLANK(Table2[[#This Row],[Remark]]),"",Table2[[#This Row],[Remark]])</f>
        <v/>
      </c>
      <c r="M305" s="84" t="str">
        <f>Table2[[#This Row],[Material Issued By]]</f>
        <v>Karan Pardeshi</v>
      </c>
      <c r="N305" s="84" t="str">
        <f>Table2[[#This Row],[Material Received By]]</f>
        <v>Archana Adhav</v>
      </c>
      <c r="O305" s="134">
        <f>SUMIFS('Stock Statement'!K:K,'Stock Statement'!C:C,Table4[[#This Row],[Part no./ Cat No.]])</f>
        <v>0</v>
      </c>
      <c r="P305" s="134">
        <f t="shared" si="5"/>
        <v>0</v>
      </c>
      <c r="Q305" s="84">
        <f>SUMIFS('Stock Statement'!J:J,'Stock Statement'!C:C,Table4[[#This Row],[Part no./ Cat No.]])</f>
        <v>0</v>
      </c>
    </row>
    <row r="306" spans="1:17">
      <c r="A306" s="84">
        <v>305</v>
      </c>
      <c r="B306" s="108" t="str">
        <f>Table2[[#This Row],[Description of Material]]</f>
        <v>CD56 MicroBeads human</v>
      </c>
      <c r="C306" s="84">
        <f>IFERROR(VLOOKUP(D306,'Product Master'!B:G,6,),"-")</f>
        <v>0</v>
      </c>
      <c r="D306" s="84" t="str">
        <f>Table2[[#This Row],[Part no./ Cat No.]]</f>
        <v>130-050-401</v>
      </c>
      <c r="E306" s="84">
        <f>IF(ISBLANK(Table2[[#This Row],[Lot No]]),"-",Table2[[#This Row],[Lot No]])</f>
        <v>5180221554</v>
      </c>
      <c r="F306" s="133">
        <f>IF(ISBLANK(Table2[[#This Row],[Date of Issue]]),"",Table2[[#This Row],[Date of Issue]])</f>
        <v>43228</v>
      </c>
      <c r="G306" s="84" t="str">
        <f>Table2[[#This Row],[Unit]]</f>
        <v>-</v>
      </c>
      <c r="H306" s="84" t="str">
        <f>Table2[[#This Row],[Pack Size]]</f>
        <v>2 ml</v>
      </c>
      <c r="I306" s="84">
        <f>Table2[[#This Row],[Quantity]]</f>
        <v>1</v>
      </c>
      <c r="J306" s="133">
        <f>Table2[[#This Row],[Expiry Date]]</f>
        <v>43335</v>
      </c>
      <c r="K306" s="84" t="str">
        <f>Table2[[#This Row],[Department]]</f>
        <v>CTC</v>
      </c>
      <c r="L306" s="84" t="str">
        <f>IF(ISBLANK(Table2[[#This Row],[Remark]]),"",Table2[[#This Row],[Remark]])</f>
        <v/>
      </c>
      <c r="M306" s="84" t="str">
        <f>Table2[[#This Row],[Material Issued By]]</f>
        <v>Karan Pardeshi</v>
      </c>
      <c r="N306" s="84" t="str">
        <f>Table2[[#This Row],[Material Received By]]</f>
        <v>Archana Adhav</v>
      </c>
      <c r="O306" s="134">
        <f>SUMIFS('Stock Statement'!K:K,'Stock Statement'!C:C,Table4[[#This Row],[Part no./ Cat No.]])</f>
        <v>88200</v>
      </c>
      <c r="P306" s="134">
        <f t="shared" si="5"/>
        <v>88200</v>
      </c>
      <c r="Q306" s="84">
        <f>SUMIFS('Stock Statement'!J:J,'Stock Statement'!C:C,Table4[[#This Row],[Part no./ Cat No.]])</f>
        <v>0</v>
      </c>
    </row>
    <row r="307" spans="1:17">
      <c r="A307" s="84">
        <v>306</v>
      </c>
      <c r="B307" s="108" t="str">
        <f>Table2[[#This Row],[Description of Material]]</f>
        <v>CD1a MicroBeads human</v>
      </c>
      <c r="C307" s="84">
        <f>IFERROR(VLOOKUP(D307,'Product Master'!B:G,6,),"-")</f>
        <v>0</v>
      </c>
      <c r="D307" s="84" t="str">
        <f>Table2[[#This Row],[Part no./ Cat No.]]</f>
        <v>130-051-001</v>
      </c>
      <c r="E307" s="84">
        <f>IF(ISBLANK(Table2[[#This Row],[Lot No]]),"-",Table2[[#This Row],[Lot No]])</f>
        <v>5180323681</v>
      </c>
      <c r="F307" s="133">
        <f>IF(ISBLANK(Table2[[#This Row],[Date of Issue]]),"",Table2[[#This Row],[Date of Issue]])</f>
        <v>43228</v>
      </c>
      <c r="G307" s="84" t="str">
        <f>Table2[[#This Row],[Unit]]</f>
        <v>-</v>
      </c>
      <c r="H307" s="84" t="str">
        <f>Table2[[#This Row],[Pack Size]]</f>
        <v>2 ml</v>
      </c>
      <c r="I307" s="84">
        <f>Table2[[#This Row],[Quantity]]</f>
        <v>1</v>
      </c>
      <c r="J307" s="133">
        <f>Table2[[#This Row],[Expiry Date]]</f>
        <v>43365</v>
      </c>
      <c r="K307" s="84" t="str">
        <f>Table2[[#This Row],[Department]]</f>
        <v>CTC</v>
      </c>
      <c r="L307" s="84" t="str">
        <f>IF(ISBLANK(Table2[[#This Row],[Remark]]),"",Table2[[#This Row],[Remark]])</f>
        <v/>
      </c>
      <c r="M307" s="84" t="str">
        <f>Table2[[#This Row],[Material Issued By]]</f>
        <v>Karan Pardeshi</v>
      </c>
      <c r="N307" s="84" t="str">
        <f>Table2[[#This Row],[Material Received By]]</f>
        <v>Archana Adhav</v>
      </c>
      <c r="O307" s="134">
        <f>SUMIFS('Stock Statement'!K:K,'Stock Statement'!C:C,Table4[[#This Row],[Part no./ Cat No.]])</f>
        <v>88200</v>
      </c>
      <c r="P307" s="134">
        <f t="shared" si="5"/>
        <v>88200</v>
      </c>
      <c r="Q307" s="84">
        <f>SUMIFS('Stock Statement'!J:J,'Stock Statement'!C:C,Table4[[#This Row],[Part no./ Cat No.]])</f>
        <v>0</v>
      </c>
    </row>
    <row r="308" spans="1:17">
      <c r="A308" s="84">
        <v>307</v>
      </c>
      <c r="B308" s="108" t="str">
        <f>Table2[[#This Row],[Description of Material]]</f>
        <v>CD30 MicroBeads human</v>
      </c>
      <c r="C308" s="84">
        <f>IFERROR(VLOOKUP(D308,'Product Master'!B:G,6,),"-")</f>
        <v>0</v>
      </c>
      <c r="D308" s="84" t="str">
        <f>Table2[[#This Row],[Part no./ Cat No.]]</f>
        <v>130-051-401</v>
      </c>
      <c r="E308" s="84">
        <f>IF(ISBLANK(Table2[[#This Row],[Lot No]]),"-",Table2[[#This Row],[Lot No]])</f>
        <v>5180323709</v>
      </c>
      <c r="F308" s="133">
        <f>IF(ISBLANK(Table2[[#This Row],[Date of Issue]]),"",Table2[[#This Row],[Date of Issue]])</f>
        <v>43228</v>
      </c>
      <c r="G308" s="84" t="str">
        <f>Table2[[#This Row],[Unit]]</f>
        <v>-</v>
      </c>
      <c r="H308" s="84" t="str">
        <f>Table2[[#This Row],[Pack Size]]</f>
        <v>2 ml</v>
      </c>
      <c r="I308" s="84">
        <f>Table2[[#This Row],[Quantity]]</f>
        <v>1</v>
      </c>
      <c r="J308" s="133">
        <f>Table2[[#This Row],[Expiry Date]]</f>
        <v>43365</v>
      </c>
      <c r="K308" s="84" t="str">
        <f>Table2[[#This Row],[Department]]</f>
        <v>CTC</v>
      </c>
      <c r="L308" s="84" t="str">
        <f>IF(ISBLANK(Table2[[#This Row],[Remark]]),"",Table2[[#This Row],[Remark]])</f>
        <v/>
      </c>
      <c r="M308" s="84" t="str">
        <f>Table2[[#This Row],[Material Issued By]]</f>
        <v>Karan Pardeshi</v>
      </c>
      <c r="N308" s="84" t="str">
        <f>Table2[[#This Row],[Material Received By]]</f>
        <v>Archana Adhav</v>
      </c>
      <c r="O308" s="134">
        <f>SUMIFS('Stock Statement'!K:K,'Stock Statement'!C:C,Table4[[#This Row],[Part no./ Cat No.]])</f>
        <v>0</v>
      </c>
      <c r="P308" s="134">
        <f t="shared" si="5"/>
        <v>0</v>
      </c>
      <c r="Q308" s="84">
        <f>SUMIFS('Stock Statement'!J:J,'Stock Statement'!C:C,Table4[[#This Row],[Part no./ Cat No.]])</f>
        <v>0</v>
      </c>
    </row>
    <row r="309" spans="1:17">
      <c r="A309" s="84">
        <v>308</v>
      </c>
      <c r="B309" s="108" t="str">
        <f>Table2[[#This Row],[Description of Material]]</f>
        <v>CD20 MicroBeads human</v>
      </c>
      <c r="C309" s="84">
        <f>IFERROR(VLOOKUP(D309,'Product Master'!B:G,6,),"-")</f>
        <v>0</v>
      </c>
      <c r="D309" s="84" t="str">
        <f>Table2[[#This Row],[Part no./ Cat No.]]</f>
        <v>130-091-104</v>
      </c>
      <c r="E309" s="84">
        <f>IF(ISBLANK(Table2[[#This Row],[Lot No]]),"-",Table2[[#This Row],[Lot No]])</f>
        <v>5180323683</v>
      </c>
      <c r="F309" s="133">
        <f>IF(ISBLANK(Table2[[#This Row],[Date of Issue]]),"",Table2[[#This Row],[Date of Issue]])</f>
        <v>43228</v>
      </c>
      <c r="G309" s="84" t="str">
        <f>Table2[[#This Row],[Unit]]</f>
        <v>-</v>
      </c>
      <c r="H309" s="84" t="str">
        <f>Table2[[#This Row],[Pack Size]]</f>
        <v>2 ml</v>
      </c>
      <c r="I309" s="84">
        <f>Table2[[#This Row],[Quantity]]</f>
        <v>1</v>
      </c>
      <c r="J309" s="133">
        <f>Table2[[#This Row],[Expiry Date]]</f>
        <v>43365</v>
      </c>
      <c r="K309" s="84" t="str">
        <f>Table2[[#This Row],[Department]]</f>
        <v>CTC</v>
      </c>
      <c r="L309" s="84" t="str">
        <f>IF(ISBLANK(Table2[[#This Row],[Remark]]),"",Table2[[#This Row],[Remark]])</f>
        <v/>
      </c>
      <c r="M309" s="84" t="str">
        <f>Table2[[#This Row],[Material Issued By]]</f>
        <v>Karan Pardeshi</v>
      </c>
      <c r="N309" s="84" t="str">
        <f>Table2[[#This Row],[Material Received By]]</f>
        <v>Archana Adhav</v>
      </c>
      <c r="O309" s="134">
        <f>SUMIFS('Stock Statement'!K:K,'Stock Statement'!C:C,Table4[[#This Row],[Part no./ Cat No.]])</f>
        <v>88200</v>
      </c>
      <c r="P309" s="134">
        <f t="shared" si="5"/>
        <v>88200</v>
      </c>
      <c r="Q309" s="84">
        <f>SUMIFS('Stock Statement'!J:J,'Stock Statement'!C:C,Table4[[#This Row],[Part no./ Cat No.]])</f>
        <v>0</v>
      </c>
    </row>
    <row r="310" spans="1:17">
      <c r="A310" s="84">
        <v>309</v>
      </c>
      <c r="B310" s="108" t="str">
        <f>Table2[[#This Row],[Description of Material]]</f>
        <v>CD2 MicroBeads human</v>
      </c>
      <c r="C310" s="84">
        <f>IFERROR(VLOOKUP(D310,'Product Master'!B:G,6,),"-")</f>
        <v>0</v>
      </c>
      <c r="D310" s="84" t="str">
        <f>Table2[[#This Row],[Part no./ Cat No.]]</f>
        <v>130-091-114</v>
      </c>
      <c r="E310" s="84">
        <f>IF(ISBLANK(Table2[[#This Row],[Lot No]]),"-",Table2[[#This Row],[Lot No]])</f>
        <v>5180323684</v>
      </c>
      <c r="F310" s="133">
        <f>IF(ISBLANK(Table2[[#This Row],[Date of Issue]]),"",Table2[[#This Row],[Date of Issue]])</f>
        <v>43228</v>
      </c>
      <c r="G310" s="84" t="str">
        <f>Table2[[#This Row],[Unit]]</f>
        <v>-</v>
      </c>
      <c r="H310" s="84" t="str">
        <f>Table2[[#This Row],[Pack Size]]</f>
        <v>2 ml</v>
      </c>
      <c r="I310" s="84">
        <f>Table2[[#This Row],[Quantity]]</f>
        <v>1</v>
      </c>
      <c r="J310" s="133">
        <f>Table2[[#This Row],[Expiry Date]]</f>
        <v>43365</v>
      </c>
      <c r="K310" s="84" t="str">
        <f>Table2[[#This Row],[Department]]</f>
        <v>CTC</v>
      </c>
      <c r="L310" s="84" t="str">
        <f>IF(ISBLANK(Table2[[#This Row],[Remark]]),"",Table2[[#This Row],[Remark]])</f>
        <v/>
      </c>
      <c r="M310" s="84" t="str">
        <f>Table2[[#This Row],[Material Issued By]]</f>
        <v>Karan Pardeshi</v>
      </c>
      <c r="N310" s="84" t="str">
        <f>Table2[[#This Row],[Material Received By]]</f>
        <v>Archana Adhav</v>
      </c>
      <c r="O310" s="134">
        <f>SUMIFS('Stock Statement'!K:K,'Stock Statement'!C:C,Table4[[#This Row],[Part no./ Cat No.]])</f>
        <v>88200</v>
      </c>
      <c r="P310" s="134">
        <f t="shared" si="5"/>
        <v>88200</v>
      </c>
      <c r="Q310" s="84">
        <f>SUMIFS('Stock Statement'!J:J,'Stock Statement'!C:C,Table4[[#This Row],[Part no./ Cat No.]])</f>
        <v>0</v>
      </c>
    </row>
    <row r="311" spans="1:17">
      <c r="A311" s="84">
        <v>310</v>
      </c>
      <c r="B311" s="108" t="str">
        <f>Table2[[#This Row],[Description of Material]]</f>
        <v>CD43 MicroBeads human</v>
      </c>
      <c r="C311" s="84">
        <f>IFERROR(VLOOKUP(D311,'Product Master'!B:G,6,),"-")</f>
        <v>0</v>
      </c>
      <c r="D311" s="84" t="str">
        <f>Table2[[#This Row],[Part no./ Cat No.]]</f>
        <v>130-091-333</v>
      </c>
      <c r="E311" s="84">
        <f>IF(ISBLANK(Table2[[#This Row],[Lot No]]),"-",Table2[[#This Row],[Lot No]])</f>
        <v>5180213158</v>
      </c>
      <c r="F311" s="133">
        <f>IF(ISBLANK(Table2[[#This Row],[Date of Issue]]),"",Table2[[#This Row],[Date of Issue]])</f>
        <v>43228</v>
      </c>
      <c r="G311" s="84" t="str">
        <f>Table2[[#This Row],[Unit]]</f>
        <v>-</v>
      </c>
      <c r="H311" s="84" t="str">
        <f>Table2[[#This Row],[Pack Size]]</f>
        <v>2 ml</v>
      </c>
      <c r="I311" s="84">
        <f>Table2[[#This Row],[Quantity]]</f>
        <v>1</v>
      </c>
      <c r="J311" s="133">
        <f>Table2[[#This Row],[Expiry Date]]</f>
        <v>43327</v>
      </c>
      <c r="K311" s="84" t="str">
        <f>Table2[[#This Row],[Department]]</f>
        <v>CTC</v>
      </c>
      <c r="L311" s="84" t="str">
        <f>IF(ISBLANK(Table2[[#This Row],[Remark]]),"",Table2[[#This Row],[Remark]])</f>
        <v/>
      </c>
      <c r="M311" s="84" t="str">
        <f>Table2[[#This Row],[Material Issued By]]</f>
        <v>Karan Pardeshi</v>
      </c>
      <c r="N311" s="84" t="str">
        <f>Table2[[#This Row],[Material Received By]]</f>
        <v>Archana Adhav</v>
      </c>
      <c r="O311" s="134">
        <f>SUMIFS('Stock Statement'!K:K,'Stock Statement'!C:C,Table4[[#This Row],[Part no./ Cat No.]])</f>
        <v>88200</v>
      </c>
      <c r="P311" s="134">
        <f t="shared" si="5"/>
        <v>88200</v>
      </c>
      <c r="Q311" s="84">
        <f>SUMIFS('Stock Statement'!J:J,'Stock Statement'!C:C,Table4[[#This Row],[Part no./ Cat No.]])</f>
        <v>0</v>
      </c>
    </row>
    <row r="312" spans="1:17">
      <c r="A312" s="84">
        <v>311</v>
      </c>
      <c r="B312" s="108" t="str">
        <f>Table2[[#This Row],[Description of Material]]</f>
        <v>autoMACS pro buffer combination (3 x autoMACS Pro washing solution &amp; Running buffer</v>
      </c>
      <c r="C312" s="84">
        <f>IFERROR(VLOOKUP(D312,'Product Master'!B:G,6,),"-")</f>
        <v>0</v>
      </c>
      <c r="D312" s="84" t="str">
        <f>Table2[[#This Row],[Part no./ Cat No.]]</f>
        <v>130-092-988</v>
      </c>
      <c r="E312" s="84">
        <f>IF(ISBLANK(Table2[[#This Row],[Lot No]]),"-",Table2[[#This Row],[Lot No]])</f>
        <v>5170907451</v>
      </c>
      <c r="F312" s="133">
        <f>IF(ISBLANK(Table2[[#This Row],[Date of Issue]]),"",Table2[[#This Row],[Date of Issue]])</f>
        <v>43228</v>
      </c>
      <c r="G312" s="84" t="str">
        <f>Table2[[#This Row],[Unit]]</f>
        <v>-</v>
      </c>
      <c r="H312" s="84" t="str">
        <f>Table2[[#This Row],[Pack Size]]</f>
        <v>6*1500 ml</v>
      </c>
      <c r="I312" s="84" t="str">
        <f>Table2[[#This Row],[Quantity]]</f>
        <v>1+1</v>
      </c>
      <c r="J312" s="133">
        <f>Table2[[#This Row],[Expiry Date]]</f>
        <v>43519</v>
      </c>
      <c r="K312" s="84" t="str">
        <f>Table2[[#This Row],[Department]]</f>
        <v>CTC</v>
      </c>
      <c r="L312" s="84" t="str">
        <f>IF(ISBLANK(Table2[[#This Row],[Remark]]),"",Table2[[#This Row],[Remark]])</f>
        <v/>
      </c>
      <c r="M312" s="84" t="str">
        <f>Table2[[#This Row],[Material Issued By]]</f>
        <v>Karan Pardeshi</v>
      </c>
      <c r="N312" s="84" t="str">
        <f>Table2[[#This Row],[Material Received By]]</f>
        <v>Archana Adhav</v>
      </c>
      <c r="O312" s="134">
        <f>SUMIFS('Stock Statement'!K:K,'Stock Statement'!C:C,Table4[[#This Row],[Part no./ Cat No.]])</f>
        <v>54600</v>
      </c>
      <c r="P312" s="134" t="e">
        <f t="shared" si="5"/>
        <v>#VALUE!</v>
      </c>
      <c r="Q312" s="84" t="e">
        <f>SUMIFS('Stock Statement'!J:J,'Stock Statement'!C:C,Table4[[#This Row],[Part no./ Cat No.]])</f>
        <v>#DIV/0!</v>
      </c>
    </row>
    <row r="313" spans="1:17">
      <c r="A313" s="84">
        <v>312</v>
      </c>
      <c r="B313" s="108" t="str">
        <f>Table2[[#This Row],[Description of Material]]</f>
        <v>CD10 MicroBeads kit human</v>
      </c>
      <c r="C313" s="84">
        <f>IFERROR(VLOOKUP(D313,'Product Master'!B:G,6,),"-")</f>
        <v>0</v>
      </c>
      <c r="D313" s="84" t="str">
        <f>Table2[[#This Row],[Part no./ Cat No.]]</f>
        <v>130-093-452</v>
      </c>
      <c r="E313" s="84">
        <f>IF(ISBLANK(Table2[[#This Row],[Lot No]]),"-",Table2[[#This Row],[Lot No]])</f>
        <v>5180323688</v>
      </c>
      <c r="F313" s="133">
        <f>IF(ISBLANK(Table2[[#This Row],[Date of Issue]]),"",Table2[[#This Row],[Date of Issue]])</f>
        <v>43228</v>
      </c>
      <c r="G313" s="84" t="str">
        <f>Table2[[#This Row],[Unit]]</f>
        <v>-</v>
      </c>
      <c r="H313" s="84" t="str">
        <f>Table2[[#This Row],[Pack Size]]</f>
        <v>1*1 ml, 1*2 ml</v>
      </c>
      <c r="I313" s="84">
        <f>Table2[[#This Row],[Quantity]]</f>
        <v>1</v>
      </c>
      <c r="J313" s="133">
        <f>Table2[[#This Row],[Expiry Date]]</f>
        <v>43365</v>
      </c>
      <c r="K313" s="84" t="str">
        <f>Table2[[#This Row],[Department]]</f>
        <v>CTC</v>
      </c>
      <c r="L313" s="84" t="str">
        <f>IF(ISBLANK(Table2[[#This Row],[Remark]]),"",Table2[[#This Row],[Remark]])</f>
        <v/>
      </c>
      <c r="M313" s="84" t="str">
        <f>Table2[[#This Row],[Material Issued By]]</f>
        <v>Karan Pardeshi</v>
      </c>
      <c r="N313" s="84" t="str">
        <f>Table2[[#This Row],[Material Received By]]</f>
        <v>Archana Adhav</v>
      </c>
      <c r="O313" s="134">
        <f>SUMIFS('Stock Statement'!K:K,'Stock Statement'!C:C,Table4[[#This Row],[Part no./ Cat No.]])</f>
        <v>0</v>
      </c>
      <c r="P313" s="134">
        <f t="shared" si="5"/>
        <v>0</v>
      </c>
      <c r="Q313" s="84">
        <f>SUMIFS('Stock Statement'!J:J,'Stock Statement'!C:C,Table4[[#This Row],[Part no./ Cat No.]])</f>
        <v>0</v>
      </c>
    </row>
    <row r="314" spans="1:17">
      <c r="A314" s="84">
        <v>313</v>
      </c>
      <c r="B314" s="108" t="str">
        <f>Table2[[#This Row],[Description of Material]]</f>
        <v>CD23 FITC human</v>
      </c>
      <c r="C314" s="84">
        <f>IFERROR(VLOOKUP(D314,'Product Master'!B:G,6,),"-")</f>
        <v>0</v>
      </c>
      <c r="D314" s="84" t="str">
        <f>Table2[[#This Row],[Part no./ Cat No.]]</f>
        <v>130-094-503</v>
      </c>
      <c r="E314" s="84">
        <f>IF(ISBLANK(Table2[[#This Row],[Lot No]]),"-",Table2[[#This Row],[Lot No]])</f>
        <v>5180323687</v>
      </c>
      <c r="F314" s="133">
        <f>IF(ISBLANK(Table2[[#This Row],[Date of Issue]]),"",Table2[[#This Row],[Date of Issue]])</f>
        <v>43228</v>
      </c>
      <c r="G314" s="84" t="str">
        <f>Table2[[#This Row],[Unit]]</f>
        <v>-</v>
      </c>
      <c r="H314" s="84" t="str">
        <f>Table2[[#This Row],[Pack Size]]</f>
        <v>1 ml</v>
      </c>
      <c r="I314" s="84">
        <f>Table2[[#This Row],[Quantity]]</f>
        <v>1</v>
      </c>
      <c r="J314" s="133">
        <f>Table2[[#This Row],[Expiry Date]]</f>
        <v>43548</v>
      </c>
      <c r="K314" s="84" t="str">
        <f>Table2[[#This Row],[Department]]</f>
        <v>CTC</v>
      </c>
      <c r="L314" s="84" t="str">
        <f>IF(ISBLANK(Table2[[#This Row],[Remark]]),"",Table2[[#This Row],[Remark]])</f>
        <v/>
      </c>
      <c r="M314" s="84" t="str">
        <f>Table2[[#This Row],[Material Issued By]]</f>
        <v>Karan Pardeshi</v>
      </c>
      <c r="N314" s="84" t="str">
        <f>Table2[[#This Row],[Material Received By]]</f>
        <v>Archana Adhav</v>
      </c>
      <c r="O314" s="134">
        <f>SUMIFS('Stock Statement'!K:K,'Stock Statement'!C:C,Table4[[#This Row],[Part no./ Cat No.]])</f>
        <v>31000</v>
      </c>
      <c r="P314" s="134">
        <f t="shared" si="5"/>
        <v>31000</v>
      </c>
      <c r="Q314" s="84">
        <f>SUMIFS('Stock Statement'!J:J,'Stock Statement'!C:C,Table4[[#This Row],[Part no./ Cat No.]])</f>
        <v>0</v>
      </c>
    </row>
    <row r="315" spans="1:17">
      <c r="A315" s="84">
        <v>314</v>
      </c>
      <c r="B315" s="108" t="str">
        <f>Table2[[#This Row],[Description of Material]]</f>
        <v>CD68 FITC human</v>
      </c>
      <c r="C315" s="84">
        <f>IFERROR(VLOOKUP(D315,'Product Master'!B:G,6,),"-")</f>
        <v>0</v>
      </c>
      <c r="D315" s="84" t="str">
        <f>Table2[[#This Row],[Part no./ Cat No.]]</f>
        <v>130-096-964</v>
      </c>
      <c r="E315" s="84">
        <f>IF(ISBLANK(Table2[[#This Row],[Lot No]]),"-",Table2[[#This Row],[Lot No]])</f>
        <v>5180323689</v>
      </c>
      <c r="F315" s="133">
        <f>IF(ISBLANK(Table2[[#This Row],[Date of Issue]]),"",Table2[[#This Row],[Date of Issue]])</f>
        <v>43228</v>
      </c>
      <c r="G315" s="84" t="str">
        <f>Table2[[#This Row],[Unit]]</f>
        <v>-</v>
      </c>
      <c r="H315" s="84" t="str">
        <f>Table2[[#This Row],[Pack Size]]</f>
        <v>1 ml</v>
      </c>
      <c r="I315" s="84">
        <f>Table2[[#This Row],[Quantity]]</f>
        <v>1</v>
      </c>
      <c r="J315" s="133">
        <f>Table2[[#This Row],[Expiry Date]]</f>
        <v>43548</v>
      </c>
      <c r="K315" s="84" t="str">
        <f>Table2[[#This Row],[Department]]</f>
        <v>CTC</v>
      </c>
      <c r="L315" s="84" t="str">
        <f>IF(ISBLANK(Table2[[#This Row],[Remark]]),"",Table2[[#This Row],[Remark]])</f>
        <v/>
      </c>
      <c r="M315" s="84" t="str">
        <f>Table2[[#This Row],[Material Issued By]]</f>
        <v>Karan Pardeshi</v>
      </c>
      <c r="N315" s="84" t="str">
        <f>Table2[[#This Row],[Material Received By]]</f>
        <v>Archana Adhav</v>
      </c>
      <c r="O315" s="134">
        <f>SUMIFS('Stock Statement'!K:K,'Stock Statement'!C:C,Table4[[#This Row],[Part no./ Cat No.]])</f>
        <v>31000</v>
      </c>
      <c r="P315" s="134">
        <f t="shared" si="5"/>
        <v>31000</v>
      </c>
      <c r="Q315" s="84">
        <f>SUMIFS('Stock Statement'!J:J,'Stock Statement'!C:C,Table4[[#This Row],[Part no./ Cat No.]])</f>
        <v>0</v>
      </c>
    </row>
    <row r="316" spans="1:17">
      <c r="A316" s="84">
        <v>315</v>
      </c>
      <c r="B316" s="108" t="str">
        <f>Table2[[#This Row],[Description of Material]]</f>
        <v>MACS Smartstrainers (70um)</v>
      </c>
      <c r="C316" s="84">
        <f>IFERROR(VLOOKUP(D316,'Product Master'!B:G,6,),"-")</f>
        <v>0</v>
      </c>
      <c r="D316" s="84" t="str">
        <f>Table2[[#This Row],[Part no./ Cat No.]]</f>
        <v>130-098-462</v>
      </c>
      <c r="E316" s="84">
        <f>IF(ISBLANK(Table2[[#This Row],[Lot No]]),"-",Table2[[#This Row],[Lot No]])</f>
        <v>5170228105</v>
      </c>
      <c r="F316" s="133">
        <f>IF(ISBLANK(Table2[[#This Row],[Date of Issue]]),"",Table2[[#This Row],[Date of Issue]])</f>
        <v>43228</v>
      </c>
      <c r="G316" s="84" t="str">
        <f>Table2[[#This Row],[Unit]]</f>
        <v>-</v>
      </c>
      <c r="H316" s="84" t="str">
        <f>Table2[[#This Row],[Pack Size]]</f>
        <v>50 Pcs</v>
      </c>
      <c r="I316" s="84">
        <f>Table2[[#This Row],[Quantity]]</f>
        <v>1</v>
      </c>
      <c r="J316" s="133">
        <f>Table2[[#This Row],[Expiry Date]]</f>
        <v>43889</v>
      </c>
      <c r="K316" s="84" t="str">
        <f>Table2[[#This Row],[Department]]</f>
        <v>CTC</v>
      </c>
      <c r="L316" s="84" t="str">
        <f>IF(ISBLANK(Table2[[#This Row],[Remark]]),"",Table2[[#This Row],[Remark]])</f>
        <v/>
      </c>
      <c r="M316" s="84" t="str">
        <f>Table2[[#This Row],[Material Issued By]]</f>
        <v>Karan Pardeshi</v>
      </c>
      <c r="N316" s="84" t="str">
        <f>Table2[[#This Row],[Material Received By]]</f>
        <v>Archana Adhav</v>
      </c>
      <c r="O316" s="134">
        <f>SUMIFS('Stock Statement'!K:K,'Stock Statement'!C:C,Table4[[#This Row],[Part no./ Cat No.]])</f>
        <v>20370</v>
      </c>
      <c r="P316" s="134">
        <f t="shared" si="5"/>
        <v>20370</v>
      </c>
      <c r="Q316" s="84">
        <f>SUMIFS('Stock Statement'!J:J,'Stock Statement'!C:C,Table4[[#This Row],[Part no./ Cat No.]])</f>
        <v>0</v>
      </c>
    </row>
    <row r="317" spans="1:17">
      <c r="A317" s="84">
        <v>316</v>
      </c>
      <c r="B317" s="108" t="str">
        <f>Table2[[#This Row],[Description of Material]]</f>
        <v>CD5 FITC human</v>
      </c>
      <c r="C317" s="84">
        <f>IFERROR(VLOOKUP(D317,'Product Master'!B:G,6,),"-")</f>
        <v>0</v>
      </c>
      <c r="D317" s="84" t="str">
        <f>Table2[[#This Row],[Part no./ Cat No.]]</f>
        <v>130-110-989</v>
      </c>
      <c r="E317" s="84">
        <f>IF(ISBLANK(Table2[[#This Row],[Lot No]]),"-",Table2[[#This Row],[Lot No]])</f>
        <v>5180323698</v>
      </c>
      <c r="F317" s="133">
        <f>IF(ISBLANK(Table2[[#This Row],[Date of Issue]]),"",Table2[[#This Row],[Date of Issue]])</f>
        <v>43228</v>
      </c>
      <c r="G317" s="84" t="str">
        <f>Table2[[#This Row],[Unit]]</f>
        <v>-</v>
      </c>
      <c r="H317" s="84" t="str">
        <f>Table2[[#This Row],[Pack Size]]</f>
        <v>200 ul</v>
      </c>
      <c r="I317" s="84">
        <f>Table2[[#This Row],[Quantity]]</f>
        <v>1</v>
      </c>
      <c r="J317" s="133">
        <f>Table2[[#This Row],[Expiry Date]]</f>
        <v>43548</v>
      </c>
      <c r="K317" s="84" t="str">
        <f>Table2[[#This Row],[Department]]</f>
        <v>CTC</v>
      </c>
      <c r="L317" s="84" t="str">
        <f>IF(ISBLANK(Table2[[#This Row],[Remark]]),"",Table2[[#This Row],[Remark]])</f>
        <v/>
      </c>
      <c r="M317" s="84" t="str">
        <f>Table2[[#This Row],[Material Issued By]]</f>
        <v>Karan Pardeshi</v>
      </c>
      <c r="N317" s="84" t="str">
        <f>Table2[[#This Row],[Material Received By]]</f>
        <v>Archana Adhav</v>
      </c>
      <c r="O317" s="134">
        <f>SUMIFS('Stock Statement'!K:K,'Stock Statement'!C:C,Table4[[#This Row],[Part no./ Cat No.]])</f>
        <v>31000</v>
      </c>
      <c r="P317" s="134">
        <f t="shared" si="5"/>
        <v>31000</v>
      </c>
      <c r="Q317" s="84">
        <f>SUMIFS('Stock Statement'!J:J,'Stock Statement'!C:C,Table4[[#This Row],[Part no./ Cat No.]])</f>
        <v>0</v>
      </c>
    </row>
    <row r="318" spans="1:17">
      <c r="A318" s="84">
        <v>317</v>
      </c>
      <c r="B318" s="108" t="str">
        <f>Table2[[#This Row],[Description of Material]]</f>
        <v>MACSprep multiple myeloma CD138 MicroBeads human</v>
      </c>
      <c r="C318" s="84">
        <f>IFERROR(VLOOKUP(D318,'Product Master'!B:G,6,),"-")</f>
        <v>0</v>
      </c>
      <c r="D318" s="84" t="str">
        <f>Table2[[#This Row],[Part no./ Cat No.]]</f>
        <v>130-111-744</v>
      </c>
      <c r="E318" s="84">
        <f>IF(ISBLANK(Table2[[#This Row],[Lot No]]),"-",Table2[[#This Row],[Lot No]])</f>
        <v>5180326528</v>
      </c>
      <c r="F318" s="133">
        <f>IF(ISBLANK(Table2[[#This Row],[Date of Issue]]),"",Table2[[#This Row],[Date of Issue]])</f>
        <v>43228</v>
      </c>
      <c r="G318" s="84" t="str">
        <f>Table2[[#This Row],[Unit]]</f>
        <v>-</v>
      </c>
      <c r="H318" s="84" t="str">
        <f>Table2[[#This Row],[Pack Size]]</f>
        <v>2 ml</v>
      </c>
      <c r="I318" s="84">
        <f>Table2[[#This Row],[Quantity]]</f>
        <v>1</v>
      </c>
      <c r="J318" s="133">
        <f>Table2[[#This Row],[Expiry Date]]</f>
        <v>43368</v>
      </c>
      <c r="K318" s="84" t="str">
        <f>Table2[[#This Row],[Department]]</f>
        <v>CTC</v>
      </c>
      <c r="L318" s="84" t="str">
        <f>IF(ISBLANK(Table2[[#This Row],[Remark]]),"",Table2[[#This Row],[Remark]])</f>
        <v/>
      </c>
      <c r="M318" s="84" t="str">
        <f>Table2[[#This Row],[Material Issued By]]</f>
        <v>Karan Pardeshi</v>
      </c>
      <c r="N318" s="84" t="str">
        <f>Table2[[#This Row],[Material Received By]]</f>
        <v>Archana Adhav</v>
      </c>
      <c r="O318" s="134">
        <f>SUMIFS('Stock Statement'!K:K,'Stock Statement'!C:C,Table4[[#This Row],[Part no./ Cat No.]])</f>
        <v>0</v>
      </c>
      <c r="P318" s="134">
        <f t="shared" si="5"/>
        <v>0</v>
      </c>
      <c r="Q318" s="84">
        <f>SUMIFS('Stock Statement'!J:J,'Stock Statement'!C:C,Table4[[#This Row],[Part no./ Cat No.]])</f>
        <v>0</v>
      </c>
    </row>
    <row r="319" spans="1:17">
      <c r="A319" s="84">
        <v>318</v>
      </c>
      <c r="B319" s="108" t="str">
        <f>Table2[[#This Row],[Description of Material]]</f>
        <v>Anti-Bcl-2 FITC human</v>
      </c>
      <c r="C319" s="84">
        <f>IFERROR(VLOOKUP(D319,'Product Master'!B:G,6,),"-")</f>
        <v>0</v>
      </c>
      <c r="D319" s="84" t="str">
        <f>Table2[[#This Row],[Part no./ Cat No.]]</f>
        <v>130-114-230</v>
      </c>
      <c r="E319" s="84">
        <f>IF(ISBLANK(Table2[[#This Row],[Lot No]]),"-",Table2[[#This Row],[Lot No]])</f>
        <v>5180323705</v>
      </c>
      <c r="F319" s="133">
        <f>IF(ISBLANK(Table2[[#This Row],[Date of Issue]]),"",Table2[[#This Row],[Date of Issue]])</f>
        <v>43228</v>
      </c>
      <c r="G319" s="84" t="str">
        <f>Table2[[#This Row],[Unit]]</f>
        <v>-</v>
      </c>
      <c r="H319" s="84" t="str">
        <f>Table2[[#This Row],[Pack Size]]</f>
        <v>200 ul</v>
      </c>
      <c r="I319" s="84">
        <f>Table2[[#This Row],[Quantity]]</f>
        <v>1</v>
      </c>
      <c r="J319" s="133">
        <f>Table2[[#This Row],[Expiry Date]]</f>
        <v>43548</v>
      </c>
      <c r="K319" s="84" t="str">
        <f>Table2[[#This Row],[Department]]</f>
        <v>CTC</v>
      </c>
      <c r="L319" s="84" t="str">
        <f>IF(ISBLANK(Table2[[#This Row],[Remark]]),"",Table2[[#This Row],[Remark]])</f>
        <v/>
      </c>
      <c r="M319" s="84" t="str">
        <f>Table2[[#This Row],[Material Issued By]]</f>
        <v>Karan Pardeshi</v>
      </c>
      <c r="N319" s="84" t="str">
        <f>Table2[[#This Row],[Material Received By]]</f>
        <v>Archana Adhav</v>
      </c>
      <c r="O319" s="134">
        <f>SUMIFS('Stock Statement'!K:K,'Stock Statement'!C:C,Table4[[#This Row],[Part no./ Cat No.]])</f>
        <v>31000</v>
      </c>
      <c r="P319" s="134">
        <f t="shared" si="5"/>
        <v>31000</v>
      </c>
      <c r="Q319" s="84">
        <f>SUMIFS('Stock Statement'!J:J,'Stock Statement'!C:C,Table4[[#This Row],[Part no./ Cat No.]])</f>
        <v>0</v>
      </c>
    </row>
    <row r="320" spans="1:17">
      <c r="A320" s="84">
        <v>319</v>
      </c>
      <c r="B320" s="108" t="str">
        <f>Table2[[#This Row],[Description of Material]]</f>
        <v>CD21 FITC human</v>
      </c>
      <c r="C320" s="84">
        <f>IFERROR(VLOOKUP(D320,'Product Master'!B:G,6,),"-")</f>
        <v>0</v>
      </c>
      <c r="D320" s="84" t="str">
        <f>Table2[[#This Row],[Part no./ Cat No.]]</f>
        <v>130-115-515</v>
      </c>
      <c r="E320" s="84">
        <f>IF(ISBLANK(Table2[[#This Row],[Lot No]]),"-",Table2[[#This Row],[Lot No]])</f>
        <v>5180323707</v>
      </c>
      <c r="F320" s="133">
        <f>IF(ISBLANK(Table2[[#This Row],[Date of Issue]]),"",Table2[[#This Row],[Date of Issue]])</f>
        <v>43228</v>
      </c>
      <c r="G320" s="84" t="str">
        <f>Table2[[#This Row],[Unit]]</f>
        <v>-</v>
      </c>
      <c r="H320" s="84" t="str">
        <f>Table2[[#This Row],[Pack Size]]</f>
        <v>200 ul</v>
      </c>
      <c r="I320" s="84">
        <f>Table2[[#This Row],[Quantity]]</f>
        <v>1</v>
      </c>
      <c r="J320" s="133">
        <f>Table2[[#This Row],[Expiry Date]]</f>
        <v>43548</v>
      </c>
      <c r="K320" s="84" t="str">
        <f>Table2[[#This Row],[Department]]</f>
        <v>CTC</v>
      </c>
      <c r="L320" s="84" t="str">
        <f>IF(ISBLANK(Table2[[#This Row],[Remark]]),"",Table2[[#This Row],[Remark]])</f>
        <v/>
      </c>
      <c r="M320" s="84" t="str">
        <f>Table2[[#This Row],[Material Issued By]]</f>
        <v>Karan Pardeshi</v>
      </c>
      <c r="N320" s="84" t="str">
        <f>Table2[[#This Row],[Material Received By]]</f>
        <v>Archana Adhav</v>
      </c>
      <c r="O320" s="134">
        <f>SUMIFS('Stock Statement'!K:K,'Stock Statement'!C:C,Table4[[#This Row],[Part no./ Cat No.]])</f>
        <v>31000</v>
      </c>
      <c r="P320" s="134">
        <f t="shared" si="5"/>
        <v>31000</v>
      </c>
      <c r="Q320" s="84">
        <f>SUMIFS('Stock Statement'!J:J,'Stock Statement'!C:C,Table4[[#This Row],[Part no./ Cat No.]])</f>
        <v>0</v>
      </c>
    </row>
    <row r="321" spans="1:17">
      <c r="A321" s="84">
        <v>320</v>
      </c>
      <c r="B321" s="108" t="str">
        <f>Table2[[#This Row],[Description of Material]]</f>
        <v xml:space="preserve">Anti -PE MicroBeads </v>
      </c>
      <c r="C321" s="84">
        <f>IFERROR(VLOOKUP(D321,'Product Master'!B:G,6,),"-")</f>
        <v>0</v>
      </c>
      <c r="D321" s="84" t="str">
        <f>Table2[[#This Row],[Part no./ Cat No.]]</f>
        <v>130-048-801</v>
      </c>
      <c r="E321" s="84">
        <f>IF(ISBLANK(Table2[[#This Row],[Lot No]]),"-",Table2[[#This Row],[Lot No]])</f>
        <v>5180315259</v>
      </c>
      <c r="F321" s="133">
        <f>IF(ISBLANK(Table2[[#This Row],[Date of Issue]]),"",Table2[[#This Row],[Date of Issue]])</f>
        <v>43228</v>
      </c>
      <c r="G321" s="84" t="str">
        <f>Table2[[#This Row],[Unit]]</f>
        <v>-</v>
      </c>
      <c r="H321" s="84" t="str">
        <f>Table2[[#This Row],[Pack Size]]</f>
        <v>2 ml</v>
      </c>
      <c r="I321" s="84">
        <f>Table2[[#This Row],[Quantity]]</f>
        <v>1</v>
      </c>
      <c r="J321" s="133">
        <f>Table2[[#This Row],[Expiry Date]]</f>
        <v>43448</v>
      </c>
      <c r="K321" s="84" t="str">
        <f>Table2[[#This Row],[Department]]</f>
        <v>CTC</v>
      </c>
      <c r="L321" s="84" t="str">
        <f>IF(ISBLANK(Table2[[#This Row],[Remark]]),"",Table2[[#This Row],[Remark]])</f>
        <v/>
      </c>
      <c r="M321" s="84" t="str">
        <f>Table2[[#This Row],[Material Issued By]]</f>
        <v>Karan Pardeshi</v>
      </c>
      <c r="N321" s="84" t="str">
        <f>Table2[[#This Row],[Material Received By]]</f>
        <v>Archana Adhav</v>
      </c>
      <c r="O321" s="134">
        <f>SUMIFS('Stock Statement'!K:K,'Stock Statement'!C:C,Table4[[#This Row],[Part no./ Cat No.]])</f>
        <v>0</v>
      </c>
      <c r="P321" s="134">
        <f t="shared" si="5"/>
        <v>0</v>
      </c>
      <c r="Q321" s="84">
        <f>SUMIFS('Stock Statement'!J:J,'Stock Statement'!C:C,Table4[[#This Row],[Part no./ Cat No.]])</f>
        <v>0</v>
      </c>
    </row>
    <row r="322" spans="1:17">
      <c r="A322" s="84">
        <v>321</v>
      </c>
      <c r="B322" s="108" t="str">
        <f>Table2[[#This Row],[Description of Material]]</f>
        <v>Tissue Culture plates 6 Well</v>
      </c>
      <c r="C322" s="84">
        <f>IFERROR(VLOOKUP(D322,'Product Master'!B:G,6,),"-")</f>
        <v>0</v>
      </c>
      <c r="D322" s="84">
        <f>Table2[[#This Row],[Part no./ Cat No.]]</f>
        <v>980010</v>
      </c>
      <c r="E322" s="84" t="str">
        <f>IF(ISBLANK(Table2[[#This Row],[Lot No]]),"-",Table2[[#This Row],[Lot No]])</f>
        <v>H2NA2MF104</v>
      </c>
      <c r="F322" s="133">
        <f>IF(ISBLANK(Table2[[#This Row],[Date of Issue]]),"",Table2[[#This Row],[Date of Issue]])</f>
        <v>43229</v>
      </c>
      <c r="G322" s="84" t="str">
        <f>Table2[[#This Row],[Unit]]</f>
        <v>Box</v>
      </c>
      <c r="H322" s="84" t="str">
        <f>Table2[[#This Row],[Pack Size]]</f>
        <v>50 Pcs</v>
      </c>
      <c r="I322" s="84">
        <f>Table2[[#This Row],[Quantity]]</f>
        <v>1</v>
      </c>
      <c r="J322" s="133" t="str">
        <f>Table2[[#This Row],[Expiry Date]]</f>
        <v>NA</v>
      </c>
      <c r="K322" s="84" t="str">
        <f>Table2[[#This Row],[Department]]</f>
        <v>CTC</v>
      </c>
      <c r="L322" s="84" t="str">
        <f>IF(ISBLANK(Table2[[#This Row],[Remark]]),"",Table2[[#This Row],[Remark]])</f>
        <v/>
      </c>
      <c r="M322" s="84" t="str">
        <f>Table2[[#This Row],[Material Issued By]]</f>
        <v>Karan Pardeshi</v>
      </c>
      <c r="N322" s="84" t="str">
        <f>Table2[[#This Row],[Material Received By]]</f>
        <v>Akshay Ainwale</v>
      </c>
      <c r="O322" s="134">
        <f>SUMIFS('Stock Statement'!K:K,'Stock Statement'!C:C,Table4[[#This Row],[Part no./ Cat No.]])</f>
        <v>7392</v>
      </c>
      <c r="P322" s="134">
        <f t="shared" si="5"/>
        <v>7392</v>
      </c>
      <c r="Q322" s="84">
        <f>SUMIFS('Stock Statement'!J:J,'Stock Statement'!C:C,Table4[[#This Row],[Part no./ Cat No.]])</f>
        <v>4</v>
      </c>
    </row>
    <row r="323" spans="1:17">
      <c r="A323" s="84">
        <v>322</v>
      </c>
      <c r="B323" s="108" t="str">
        <f>Table2[[#This Row],[Description of Material]]</f>
        <v>Syringe-driven Filters 0.22 um</v>
      </c>
      <c r="C323" s="84">
        <f>IFERROR(VLOOKUP(D323,'Product Master'!B:G,6,),"-")</f>
        <v>0</v>
      </c>
      <c r="D323" s="84" t="str">
        <f>Table2[[#This Row],[Part no./ Cat No.]]</f>
        <v>SF14</v>
      </c>
      <c r="E323" s="84" t="str">
        <f>IF(ISBLANK(Table2[[#This Row],[Lot No]]),"-",Table2[[#This Row],[Lot No]])</f>
        <v>/0000309045</v>
      </c>
      <c r="F323" s="133">
        <f>IF(ISBLANK(Table2[[#This Row],[Date of Issue]]),"",Table2[[#This Row],[Date of Issue]])</f>
        <v>43229</v>
      </c>
      <c r="G323" s="84" t="str">
        <f>Table2[[#This Row],[Unit]]</f>
        <v>Box</v>
      </c>
      <c r="H323" s="84" t="str">
        <f>Table2[[#This Row],[Pack Size]]</f>
        <v>1 No</v>
      </c>
      <c r="I323" s="84">
        <f>Table2[[#This Row],[Quantity]]</f>
        <v>120</v>
      </c>
      <c r="J323" s="133" t="str">
        <f>Table2[[#This Row],[Expiry Date]]</f>
        <v>-</v>
      </c>
      <c r="K323" s="84" t="str">
        <f>Table2[[#This Row],[Department]]</f>
        <v>CTC</v>
      </c>
      <c r="L323" s="84" t="str">
        <f>IF(ISBLANK(Table2[[#This Row],[Remark]]),"",Table2[[#This Row],[Remark]])</f>
        <v/>
      </c>
      <c r="M323" s="84" t="str">
        <f>Table2[[#This Row],[Material Issued By]]</f>
        <v>Karan Pardeshi</v>
      </c>
      <c r="N323" s="84" t="str">
        <f>Table2[[#This Row],[Material Received By]]</f>
        <v>Akshay Ainwale</v>
      </c>
      <c r="O323" s="134">
        <f>SUMIFS('Stock Statement'!K:K,'Stock Statement'!C:C,Table4[[#This Row],[Part no./ Cat No.]])</f>
        <v>3900</v>
      </c>
      <c r="P323" s="134">
        <f t="shared" si="5"/>
        <v>468000</v>
      </c>
      <c r="Q323" s="84">
        <f>SUMIFS('Stock Statement'!J:J,'Stock Statement'!C:C,Table4[[#This Row],[Part no./ Cat No.]])</f>
        <v>60</v>
      </c>
    </row>
    <row r="324" spans="1:17">
      <c r="A324" s="84">
        <v>323</v>
      </c>
      <c r="B324" s="108" t="str">
        <f>Table2[[#This Row],[Description of Material]]</f>
        <v>Disposable serological pipette 5 ml</v>
      </c>
      <c r="C324" s="84">
        <f>IFERROR(VLOOKUP(D324,'Product Master'!B:G,6,),"-")</f>
        <v>0</v>
      </c>
      <c r="D324" s="84" t="str">
        <f>Table2[[#This Row],[Part no./ Cat No.]]</f>
        <v>PW1193</v>
      </c>
      <c r="E324" s="84" t="str">
        <f>IF(ISBLANK(Table2[[#This Row],[Lot No]]),"-",Table2[[#This Row],[Lot No]])</f>
        <v>/0000299771</v>
      </c>
      <c r="F324" s="133">
        <f>IF(ISBLANK(Table2[[#This Row],[Date of Issue]]),"",Table2[[#This Row],[Date of Issue]])</f>
        <v>43229</v>
      </c>
      <c r="G324" s="84" t="str">
        <f>Table2[[#This Row],[Unit]]</f>
        <v>Pack</v>
      </c>
      <c r="H324" s="84" t="str">
        <f>Table2[[#This Row],[Pack Size]]</f>
        <v>100 nos</v>
      </c>
      <c r="I324" s="84">
        <f>Table2[[#This Row],[Quantity]]</f>
        <v>1</v>
      </c>
      <c r="J324" s="133">
        <f>Table2[[#This Row],[Expiry Date]]</f>
        <v>43922</v>
      </c>
      <c r="K324" s="84" t="str">
        <f>Table2[[#This Row],[Department]]</f>
        <v>ATC</v>
      </c>
      <c r="L324" s="84" t="str">
        <f>IF(ISBLANK(Table2[[#This Row],[Remark]]),"",Table2[[#This Row],[Remark]])</f>
        <v/>
      </c>
      <c r="M324" s="84" t="str">
        <f>Table2[[#This Row],[Material Issued By]]</f>
        <v>Karan Pardeshi</v>
      </c>
      <c r="N324" s="84" t="str">
        <f>Table2[[#This Row],[Material Received By]]</f>
        <v>Akshay Ainwale</v>
      </c>
      <c r="O324" s="134">
        <f>SUMIFS('Stock Statement'!K:K,'Stock Statement'!C:C,Table4[[#This Row],[Part no./ Cat No.]])</f>
        <v>5295</v>
      </c>
      <c r="P324" s="134">
        <f t="shared" si="5"/>
        <v>5295</v>
      </c>
      <c r="Q324" s="84">
        <f>SUMIFS('Stock Statement'!J:J,'Stock Statement'!C:C,Table4[[#This Row],[Part no./ Cat No.]])</f>
        <v>5</v>
      </c>
    </row>
    <row r="325" spans="1:17">
      <c r="A325" s="84">
        <v>324</v>
      </c>
      <c r="B325" s="108" t="str">
        <f>Table2[[#This Row],[Description of Material]]</f>
        <v>Disposable Serological pipette 10 ml (Himedia)</v>
      </c>
      <c r="C325" s="84">
        <f>IFERROR(VLOOKUP(D325,'Product Master'!B:G,6,),"-")</f>
        <v>0</v>
      </c>
      <c r="D325" s="84" t="str">
        <f>Table2[[#This Row],[Part no./ Cat No.]]</f>
        <v>PW1194</v>
      </c>
      <c r="E325" s="84" t="str">
        <f>IF(ISBLANK(Table2[[#This Row],[Lot No]]),"-",Table2[[#This Row],[Lot No]])</f>
        <v>/0000301807</v>
      </c>
      <c r="F325" s="133">
        <f>IF(ISBLANK(Table2[[#This Row],[Date of Issue]]),"",Table2[[#This Row],[Date of Issue]])</f>
        <v>43229</v>
      </c>
      <c r="G325" s="84" t="str">
        <f>Table2[[#This Row],[Unit]]</f>
        <v>Pack</v>
      </c>
      <c r="H325" s="84" t="str">
        <f>Table2[[#This Row],[Pack Size]]</f>
        <v>100 nos</v>
      </c>
      <c r="I325" s="84">
        <f>Table2[[#This Row],[Quantity]]</f>
        <v>1</v>
      </c>
      <c r="J325" s="133">
        <f>Table2[[#This Row],[Expiry Date]]</f>
        <v>43952</v>
      </c>
      <c r="K325" s="84" t="str">
        <f>Table2[[#This Row],[Department]]</f>
        <v>ATC</v>
      </c>
      <c r="L325" s="84" t="str">
        <f>IF(ISBLANK(Table2[[#This Row],[Remark]]),"",Table2[[#This Row],[Remark]])</f>
        <v/>
      </c>
      <c r="M325" s="84" t="str">
        <f>Table2[[#This Row],[Material Issued By]]</f>
        <v>Karan Pardeshi</v>
      </c>
      <c r="N325" s="84" t="str">
        <f>Table2[[#This Row],[Material Received By]]</f>
        <v>Akshay Ainwale</v>
      </c>
      <c r="O325" s="134">
        <f>SUMIFS('Stock Statement'!K:K,'Stock Statement'!C:C,Table4[[#This Row],[Part no./ Cat No.]])</f>
        <v>6025</v>
      </c>
      <c r="P325" s="134">
        <f t="shared" si="5"/>
        <v>6025</v>
      </c>
      <c r="Q325" s="84">
        <f>SUMIFS('Stock Statement'!J:J,'Stock Statement'!C:C,Table4[[#This Row],[Part no./ Cat No.]])</f>
        <v>5</v>
      </c>
    </row>
    <row r="326" spans="1:17">
      <c r="A326" s="84">
        <v>325</v>
      </c>
      <c r="B326" s="108" t="str">
        <f>Table2[[#This Row],[Description of Material]]</f>
        <v>Dulbecco's Modified eagle medium</v>
      </c>
      <c r="C326" s="84">
        <f>IFERROR(VLOOKUP(D326,'Product Master'!B:G,6,),"-")</f>
        <v>0</v>
      </c>
      <c r="D326" s="84" t="str">
        <f>Table2[[#This Row],[Part no./ Cat No.]]</f>
        <v>AL219A</v>
      </c>
      <c r="E326" s="84" t="str">
        <f>IF(ISBLANK(Table2[[#This Row],[Lot No]]),"-",Table2[[#This Row],[Lot No]])</f>
        <v>/0000324936</v>
      </c>
      <c r="F326" s="133">
        <f>IF(ISBLANK(Table2[[#This Row],[Date of Issue]]),"",Table2[[#This Row],[Date of Issue]])</f>
        <v>43229</v>
      </c>
      <c r="G326" s="84" t="str">
        <f>Table2[[#This Row],[Unit]]</f>
        <v>Pack</v>
      </c>
      <c r="H326" s="84" t="str">
        <f>Table2[[#This Row],[Pack Size]]</f>
        <v>100 ml*5</v>
      </c>
      <c r="I326" s="84">
        <f>Table2[[#This Row],[Quantity]]</f>
        <v>2</v>
      </c>
      <c r="J326" s="133" t="str">
        <f>Table2[[#This Row],[Expiry Date]]</f>
        <v>-</v>
      </c>
      <c r="K326" s="84" t="str">
        <f>Table2[[#This Row],[Department]]</f>
        <v>CTC</v>
      </c>
      <c r="L326" s="84" t="str">
        <f>IF(ISBLANK(Table2[[#This Row],[Remark]]),"",Table2[[#This Row],[Remark]])</f>
        <v/>
      </c>
      <c r="M326" s="84" t="str">
        <f>Table2[[#This Row],[Material Issued By]]</f>
        <v>Karan Pardeshi</v>
      </c>
      <c r="N326" s="84" t="str">
        <f>Table2[[#This Row],[Material Received By]]</f>
        <v>Akshay Ainwale</v>
      </c>
      <c r="O326" s="134">
        <f>SUMIFS('Stock Statement'!K:K,'Stock Statement'!C:C,Table4[[#This Row],[Part no./ Cat No.]])</f>
        <v>9832</v>
      </c>
      <c r="P326" s="134">
        <f t="shared" si="5"/>
        <v>19664</v>
      </c>
      <c r="Q326" s="84">
        <f>SUMIFS('Stock Statement'!J:J,'Stock Statement'!C:C,Table4[[#This Row],[Part no./ Cat No.]])</f>
        <v>-0.44444444444444464</v>
      </c>
    </row>
    <row r="327" spans="1:17">
      <c r="A327" s="84">
        <v>326</v>
      </c>
      <c r="B327" s="108" t="str">
        <f>Table2[[#This Row],[Description of Material]]</f>
        <v>Dulbecco's phosphate buffered saline</v>
      </c>
      <c r="C327" s="84">
        <f>IFERROR(VLOOKUP(D327,'Product Master'!B:G,6,),"-")</f>
        <v>0</v>
      </c>
      <c r="D327" s="84" t="str">
        <f>Table2[[#This Row],[Part no./ Cat No.]]</f>
        <v>TL1006</v>
      </c>
      <c r="E327" s="84" t="str">
        <f>IF(ISBLANK(Table2[[#This Row],[Lot No]]),"-",Table2[[#This Row],[Lot No]])</f>
        <v>/0000309292</v>
      </c>
      <c r="F327" s="133">
        <f>IF(ISBLANK(Table2[[#This Row],[Date of Issue]]),"",Table2[[#This Row],[Date of Issue]])</f>
        <v>43229</v>
      </c>
      <c r="G327" s="84" t="str">
        <f>Table2[[#This Row],[Unit]]</f>
        <v>Pack</v>
      </c>
      <c r="H327" s="84" t="str">
        <f>Table2[[#This Row],[Pack Size]]</f>
        <v>500 ml(6)</v>
      </c>
      <c r="I327" s="84">
        <f>Table2[[#This Row],[Quantity]]</f>
        <v>2</v>
      </c>
      <c r="J327" s="133" t="str">
        <f>Table2[[#This Row],[Expiry Date]]</f>
        <v>-</v>
      </c>
      <c r="K327" s="84" t="str">
        <f>Table2[[#This Row],[Department]]</f>
        <v>CTC</v>
      </c>
      <c r="L327" s="84" t="str">
        <f>IF(ISBLANK(Table2[[#This Row],[Remark]]),"",Table2[[#This Row],[Remark]])</f>
        <v/>
      </c>
      <c r="M327" s="84" t="str">
        <f>Table2[[#This Row],[Material Issued By]]</f>
        <v>Karan Pardeshi</v>
      </c>
      <c r="N327" s="84" t="str">
        <f>Table2[[#This Row],[Material Received By]]</f>
        <v>Akshay Ainwale</v>
      </c>
      <c r="O327" s="134">
        <f>SUMIFS('Stock Statement'!K:K,'Stock Statement'!C:C,Table4[[#This Row],[Part no./ Cat No.]])</f>
        <v>16556</v>
      </c>
      <c r="P327" s="134">
        <f t="shared" si="5"/>
        <v>33112</v>
      </c>
      <c r="Q327" s="84">
        <f>SUMIFS('Stock Statement'!J:J,'Stock Statement'!C:C,Table4[[#This Row],[Part no./ Cat No.]])</f>
        <v>4</v>
      </c>
    </row>
    <row r="328" spans="1:17">
      <c r="A328" s="84">
        <v>327</v>
      </c>
      <c r="B328" s="108" t="str">
        <f>Table2[[#This Row],[Description of Material]]</f>
        <v xml:space="preserve">Nutrient Mixture F-12 Ham </v>
      </c>
      <c r="C328" s="84">
        <f>IFERROR(VLOOKUP(D328,'Product Master'!B:G,6,),"-")</f>
        <v>0</v>
      </c>
      <c r="D328" s="84" t="str">
        <f>Table2[[#This Row],[Part no./ Cat No.]]</f>
        <v>AL025</v>
      </c>
      <c r="E328" s="84" t="str">
        <f>IF(ISBLANK(Table2[[#This Row],[Lot No]]),"-",Table2[[#This Row],[Lot No]])</f>
        <v>/0000320737</v>
      </c>
      <c r="F328" s="133">
        <f>IF(ISBLANK(Table2[[#This Row],[Date of Issue]]),"",Table2[[#This Row],[Date of Issue]])</f>
        <v>43229</v>
      </c>
      <c r="G328" s="84" t="str">
        <f>Table2[[#This Row],[Unit]]</f>
        <v>Pack</v>
      </c>
      <c r="H328" s="84" t="str">
        <f>Table2[[#This Row],[Pack Size]]</f>
        <v>500*6 ml</v>
      </c>
      <c r="I328" s="84">
        <f>Table2[[#This Row],[Quantity]]</f>
        <v>2</v>
      </c>
      <c r="J328" s="133">
        <f>Table2[[#This Row],[Expiry Date]]</f>
        <v>43617</v>
      </c>
      <c r="K328" s="84" t="str">
        <f>Table2[[#This Row],[Department]]</f>
        <v>ATC</v>
      </c>
      <c r="L328" s="84" t="str">
        <f>IF(ISBLANK(Table2[[#This Row],[Remark]]),"",Table2[[#This Row],[Remark]])</f>
        <v/>
      </c>
      <c r="M328" s="84" t="str">
        <f>Table2[[#This Row],[Material Issued By]]</f>
        <v>Karan Pardeshi</v>
      </c>
      <c r="N328" s="84" t="str">
        <f>Table2[[#This Row],[Material Received By]]</f>
        <v>Akshay Ainwale</v>
      </c>
      <c r="O328" s="134">
        <f>SUMIFS('Stock Statement'!K:K,'Stock Statement'!C:C,Table4[[#This Row],[Part no./ Cat No.]])</f>
        <v>4915.2</v>
      </c>
      <c r="P328" s="134">
        <f t="shared" si="5"/>
        <v>9830.4</v>
      </c>
      <c r="Q328" s="84">
        <f>SUMIFS('Stock Statement'!J:J,'Stock Statement'!C:C,Table4[[#This Row],[Part no./ Cat No.]])</f>
        <v>-1</v>
      </c>
    </row>
    <row r="329" spans="1:17">
      <c r="A329" s="84">
        <v>328</v>
      </c>
      <c r="B329" s="108" t="str">
        <f>Table2[[#This Row],[Description of Material]]</f>
        <v>Fetal Bovine serum</v>
      </c>
      <c r="C329" s="84">
        <f>IFERROR(VLOOKUP(D329,'Product Master'!B:G,6,),"-")</f>
        <v>0</v>
      </c>
      <c r="D329" s="84" t="str">
        <f>Table2[[#This Row],[Part no./ Cat No.]]</f>
        <v>RM1112</v>
      </c>
      <c r="E329" s="84" t="str">
        <f>IF(ISBLANK(Table2[[#This Row],[Lot No]]),"-",Table2[[#This Row],[Lot No]])</f>
        <v>/0000319768</v>
      </c>
      <c r="F329" s="133">
        <f>IF(ISBLANK(Table2[[#This Row],[Date of Issue]]),"",Table2[[#This Row],[Date of Issue]])</f>
        <v>43229</v>
      </c>
      <c r="G329" s="84" t="str">
        <f>Table2[[#This Row],[Unit]]</f>
        <v>Bottle</v>
      </c>
      <c r="H329" s="84" t="str">
        <f>Table2[[#This Row],[Pack Size]]</f>
        <v>100 ml</v>
      </c>
      <c r="I329" s="84">
        <f>Table2[[#This Row],[Quantity]]</f>
        <v>5</v>
      </c>
      <c r="J329" s="133">
        <f>Table2[[#This Row],[Expiry Date]]</f>
        <v>44440</v>
      </c>
      <c r="K329" s="84" t="str">
        <f>Table2[[#This Row],[Department]]</f>
        <v>ATC</v>
      </c>
      <c r="L329" s="84" t="str">
        <f>IF(ISBLANK(Table2[[#This Row],[Remark]]),"",Table2[[#This Row],[Remark]])</f>
        <v/>
      </c>
      <c r="M329" s="84" t="str">
        <f>Table2[[#This Row],[Material Issued By]]</f>
        <v>Karan Pardeshi</v>
      </c>
      <c r="N329" s="84" t="str">
        <f>Table2[[#This Row],[Material Received By]]</f>
        <v>Akshay Ainwale</v>
      </c>
      <c r="O329" s="134">
        <f>SUMIFS('Stock Statement'!K:K,'Stock Statement'!C:C,Table4[[#This Row],[Part no./ Cat No.]])</f>
        <v>5585</v>
      </c>
      <c r="P329" s="134">
        <f t="shared" si="5"/>
        <v>27925</v>
      </c>
      <c r="Q329" s="84">
        <f>SUMIFS('Stock Statement'!J:J,'Stock Statement'!C:C,Table4[[#This Row],[Part no./ Cat No.]])</f>
        <v>12</v>
      </c>
    </row>
    <row r="330" spans="1:17">
      <c r="A330" s="84">
        <v>329</v>
      </c>
      <c r="B330" s="108" t="str">
        <f>Table2[[#This Row],[Description of Material]]</f>
        <v xml:space="preserve">RPMI 1640 without phenol red </v>
      </c>
      <c r="C330" s="84">
        <f>IFERROR(VLOOKUP(D330,'Product Master'!B:G,6,),"-")</f>
        <v>0</v>
      </c>
      <c r="D330" s="84" t="str">
        <f>Table2[[#This Row],[Part no./ Cat No.]]</f>
        <v>AL171A</v>
      </c>
      <c r="E330" s="84" t="str">
        <f>IF(ISBLANK(Table2[[#This Row],[Lot No]]),"-",Table2[[#This Row],[Lot No]])</f>
        <v>/0000308595</v>
      </c>
      <c r="F330" s="133">
        <f>IF(ISBLANK(Table2[[#This Row],[Date of Issue]]),"",Table2[[#This Row],[Date of Issue]])</f>
        <v>43229</v>
      </c>
      <c r="G330" s="84" t="str">
        <f>Table2[[#This Row],[Unit]]</f>
        <v>Pack</v>
      </c>
      <c r="H330" s="84" t="str">
        <f>Table2[[#This Row],[Pack Size]]</f>
        <v>100 ml*5</v>
      </c>
      <c r="I330" s="84">
        <f>Table2[[#This Row],[Quantity]]</f>
        <v>2</v>
      </c>
      <c r="J330" s="133" t="str">
        <f>Table2[[#This Row],[Expiry Date]]</f>
        <v>-</v>
      </c>
      <c r="K330" s="84" t="str">
        <f>Table2[[#This Row],[Department]]</f>
        <v>ATC</v>
      </c>
      <c r="L330" s="84" t="str">
        <f>IF(ISBLANK(Table2[[#This Row],[Remark]]),"",Table2[[#This Row],[Remark]])</f>
        <v/>
      </c>
      <c r="M330" s="84" t="str">
        <f>Table2[[#This Row],[Material Issued By]]</f>
        <v>Karan Pardeshi</v>
      </c>
      <c r="N330" s="84" t="str">
        <f>Table2[[#This Row],[Material Received By]]</f>
        <v>Akshay Ainwale</v>
      </c>
      <c r="O330" s="134" t="e">
        <f>SUMIFS('Stock Statement'!K:K,'Stock Statement'!C:C,Table4[[#This Row],[Part no./ Cat No.]])</f>
        <v>#N/A</v>
      </c>
      <c r="P330" s="134" t="e">
        <f t="shared" si="5"/>
        <v>#N/A</v>
      </c>
      <c r="Q330" s="84">
        <f>SUMIFS('Stock Statement'!J:J,'Stock Statement'!C:C,Table4[[#This Row],[Part no./ Cat No.]])</f>
        <v>-1.5</v>
      </c>
    </row>
    <row r="331" spans="1:17">
      <c r="A331" s="84">
        <v>330</v>
      </c>
      <c r="B331" s="108" t="str">
        <f>Table2[[#This Row],[Description of Material]]</f>
        <v>0.2 ml 8- strips PCR tubes with caps</v>
      </c>
      <c r="C331" s="84">
        <f>IFERROR(VLOOKUP(D331,'Product Master'!B:G,6,),"-")</f>
        <v>0</v>
      </c>
      <c r="D331" s="84" t="str">
        <f>Table2[[#This Row],[Part no./ Cat No.]]</f>
        <v>AM12230</v>
      </c>
      <c r="E331" s="84">
        <f>IF(ISBLANK(Table2[[#This Row],[Lot No]]),"-",Table2[[#This Row],[Lot No]])</f>
        <v>35914800</v>
      </c>
      <c r="F331" s="133">
        <f>IF(ISBLANK(Table2[[#This Row],[Date of Issue]]),"",Table2[[#This Row],[Date of Issue]])</f>
        <v>43229</v>
      </c>
      <c r="G331" s="84" t="str">
        <f>Table2[[#This Row],[Unit]]</f>
        <v>-</v>
      </c>
      <c r="H331" s="84" t="str">
        <f>Table2[[#This Row],[Pack Size]]</f>
        <v>125 Strips</v>
      </c>
      <c r="I331" s="84">
        <f>Table2[[#This Row],[Quantity]]</f>
        <v>1</v>
      </c>
      <c r="J331" s="133" t="str">
        <f>Table2[[#This Row],[Expiry Date]]</f>
        <v>-</v>
      </c>
      <c r="K331" s="84" t="str">
        <f>Table2[[#This Row],[Department]]</f>
        <v>DIA</v>
      </c>
      <c r="L331" s="84" t="str">
        <f>IF(ISBLANK(Table2[[#This Row],[Remark]]),"",Table2[[#This Row],[Remark]])</f>
        <v/>
      </c>
      <c r="M331" s="84" t="str">
        <f>Table2[[#This Row],[Material Issued By]]</f>
        <v>Karan Pardeshi</v>
      </c>
      <c r="N331" s="84" t="str">
        <f>Table2[[#This Row],[Material Received By]]</f>
        <v>Swapnil Puranik</v>
      </c>
      <c r="O331" s="134">
        <f>SUMIFS('Stock Statement'!K:K,'Stock Statement'!C:C,Table4[[#This Row],[Part no./ Cat No.]])</f>
        <v>105180</v>
      </c>
      <c r="P331" s="134">
        <f t="shared" si="5"/>
        <v>105180</v>
      </c>
      <c r="Q331" s="84">
        <f>SUMIFS('Stock Statement'!J:J,'Stock Statement'!C:C,Table4[[#This Row],[Part no./ Cat No.]])</f>
        <v>9</v>
      </c>
    </row>
    <row r="332" spans="1:17">
      <c r="A332" s="84">
        <v>331</v>
      </c>
      <c r="B332" s="108" t="str">
        <f>Table2[[#This Row],[Description of Material]]</f>
        <v>Spinwin MC 00 micro centrifuge 8*200 ul tubes strips rotor(SN-1601S056)</v>
      </c>
      <c r="C332" s="84">
        <f>IFERROR(VLOOKUP(D332,'Product Master'!B:G,6,),"-")</f>
        <v>0</v>
      </c>
      <c r="D332" s="84">
        <f>Table2[[#This Row],[Part no./ Cat No.]]</f>
        <v>1000</v>
      </c>
      <c r="E332" s="84" t="str">
        <f>IF(ISBLANK(Table2[[#This Row],[Lot No]]),"-",Table2[[#This Row],[Lot No]])</f>
        <v>K080716</v>
      </c>
      <c r="F332" s="133">
        <f>IF(ISBLANK(Table2[[#This Row],[Date of Issue]]),"",Table2[[#This Row],[Date of Issue]])</f>
        <v>43229</v>
      </c>
      <c r="G332" s="84" t="str">
        <f>Table2[[#This Row],[Unit]]</f>
        <v>-</v>
      </c>
      <c r="H332" s="84">
        <f>Table2[[#This Row],[Pack Size]]</f>
        <v>0</v>
      </c>
      <c r="I332" s="84">
        <f>Table2[[#This Row],[Quantity]]</f>
        <v>1</v>
      </c>
      <c r="J332" s="133" t="str">
        <f>Table2[[#This Row],[Expiry Date]]</f>
        <v>-</v>
      </c>
      <c r="K332" s="84" t="str">
        <f>Table2[[#This Row],[Department]]</f>
        <v>DIA</v>
      </c>
      <c r="L332" s="84" t="str">
        <f>IF(ISBLANK(Table2[[#This Row],[Remark]]),"",Table2[[#This Row],[Remark]])</f>
        <v/>
      </c>
      <c r="M332" s="84" t="str">
        <f>Table2[[#This Row],[Material Issued By]]</f>
        <v>Karan Pardeshi</v>
      </c>
      <c r="N332" s="84" t="str">
        <f>Table2[[#This Row],[Material Received By]]</f>
        <v>Avinash Shardul</v>
      </c>
      <c r="O332" s="134" t="e">
        <f>SUMIFS('Stock Statement'!K:K,'Stock Statement'!C:C,Table4[[#This Row],[Part no./ Cat No.]])</f>
        <v>#N/A</v>
      </c>
      <c r="P332" s="134" t="e">
        <f t="shared" si="5"/>
        <v>#N/A</v>
      </c>
      <c r="Q332" s="84">
        <f>SUMIFS('Stock Statement'!J:J,'Stock Statement'!C:C,Table4[[#This Row],[Part no./ Cat No.]])</f>
        <v>-1</v>
      </c>
    </row>
    <row r="333" spans="1:17">
      <c r="A333" s="84">
        <v>332</v>
      </c>
      <c r="B333" s="108" t="str">
        <f>Table2[[#This Row],[Description of Material]]</f>
        <v xml:space="preserve">Mirvana miRNA Isolation Kit </v>
      </c>
      <c r="C333" s="84">
        <f>IFERROR(VLOOKUP(D333,'Product Master'!B:G,6,),"-")</f>
        <v>0</v>
      </c>
      <c r="D333" s="84" t="str">
        <f>Table2[[#This Row],[Part no./ Cat No.]]</f>
        <v>AM1561</v>
      </c>
      <c r="E333" s="84" t="str">
        <f>IF(ISBLANK(Table2[[#This Row],[Lot No]]),"-",Table2[[#This Row],[Lot No]])</f>
        <v>/00537574</v>
      </c>
      <c r="F333" s="133">
        <f>IF(ISBLANK(Table2[[#This Row],[Date of Issue]]),"",Table2[[#This Row],[Date of Issue]])</f>
        <v>43230</v>
      </c>
      <c r="G333" s="84">
        <f>Table2[[#This Row],[Unit]]</f>
        <v>0</v>
      </c>
      <c r="H333" s="84">
        <f>Table2[[#This Row],[Pack Size]]</f>
        <v>0</v>
      </c>
      <c r="I333" s="84">
        <f>Table2[[#This Row],[Quantity]]</f>
        <v>1</v>
      </c>
      <c r="J333" s="133" t="str">
        <f>Table2[[#This Row],[Expiry Date]]</f>
        <v>-</v>
      </c>
      <c r="K333" s="84" t="str">
        <f>Table2[[#This Row],[Department]]</f>
        <v xml:space="preserve">DIA </v>
      </c>
      <c r="L333" s="84" t="str">
        <f>IF(ISBLANK(Table2[[#This Row],[Remark]]),"",Table2[[#This Row],[Remark]])</f>
        <v/>
      </c>
      <c r="M333" s="84" t="str">
        <f>Table2[[#This Row],[Material Issued By]]</f>
        <v>Karan Pardeshi</v>
      </c>
      <c r="N333" s="84" t="str">
        <f>Table2[[#This Row],[Material Received By]]</f>
        <v>Dhanashree Kotwal</v>
      </c>
      <c r="O333" s="134" t="e">
        <f>SUMIFS('Stock Statement'!K:K,'Stock Statement'!C:C,Table4[[#This Row],[Part no./ Cat No.]])</f>
        <v>#N/A</v>
      </c>
      <c r="P333" s="134" t="e">
        <f t="shared" si="5"/>
        <v>#N/A</v>
      </c>
      <c r="Q333" s="84">
        <f>SUMIFS('Stock Statement'!J:J,'Stock Statement'!C:C,Table4[[#This Row],[Part no./ Cat No.]])</f>
        <v>-1</v>
      </c>
    </row>
    <row r="334" spans="1:17">
      <c r="A334" s="84">
        <v>333</v>
      </c>
      <c r="B334" s="108" t="str">
        <f>Table2[[#This Row],[Description of Material]]</f>
        <v>Micro Pestle tarson</v>
      </c>
      <c r="C334" s="84">
        <f>IFERROR(VLOOKUP(D334,'Product Master'!B:G,6,),"-")</f>
        <v>0</v>
      </c>
      <c r="D334" s="84">
        <f>Table2[[#This Row],[Part no./ Cat No.]]</f>
        <v>160020</v>
      </c>
      <c r="E334" s="84" t="str">
        <f>IF(ISBLANK(Table2[[#This Row],[Lot No]]),"-",Table2[[#This Row],[Lot No]])</f>
        <v>A240118</v>
      </c>
      <c r="F334" s="133">
        <f>IF(ISBLANK(Table2[[#This Row],[Date of Issue]]),"",Table2[[#This Row],[Date of Issue]])</f>
        <v>43230</v>
      </c>
      <c r="G334" s="84" t="str">
        <f>Table2[[#This Row],[Unit]]</f>
        <v>Box</v>
      </c>
      <c r="H334" s="84" t="str">
        <f>Table2[[#This Row],[Pack Size]]</f>
        <v>12 Pcs</v>
      </c>
      <c r="I334" s="84">
        <f>Table2[[#This Row],[Quantity]]</f>
        <v>2</v>
      </c>
      <c r="J334" s="133" t="str">
        <f>Table2[[#This Row],[Expiry Date]]</f>
        <v>-</v>
      </c>
      <c r="K334" s="84" t="str">
        <f>Table2[[#This Row],[Department]]</f>
        <v>DIA</v>
      </c>
      <c r="L334" s="84" t="str">
        <f>IF(ISBLANK(Table2[[#This Row],[Remark]]),"",Table2[[#This Row],[Remark]])</f>
        <v/>
      </c>
      <c r="M334" s="84" t="str">
        <f>Table2[[#This Row],[Material Issued By]]</f>
        <v>Karan Pardeshi</v>
      </c>
      <c r="N334" s="84" t="str">
        <f>Table2[[#This Row],[Material Received By]]</f>
        <v>Dhanashree Kotwal</v>
      </c>
      <c r="O334" s="134" t="e">
        <f>SUMIFS('Stock Statement'!K:K,'Stock Statement'!C:C,Table4[[#This Row],[Part no./ Cat No.]])</f>
        <v>#N/A</v>
      </c>
      <c r="P334" s="134" t="e">
        <f t="shared" si="5"/>
        <v>#N/A</v>
      </c>
      <c r="Q334" s="84">
        <f>SUMIFS('Stock Statement'!J:J,'Stock Statement'!C:C,Table4[[#This Row],[Part no./ Cat No.]])</f>
        <v>-2</v>
      </c>
    </row>
    <row r="335" spans="1:17">
      <c r="A335" s="84">
        <v>334</v>
      </c>
      <c r="B335" s="108" t="str">
        <f>Table2[[#This Row],[Description of Material]]</f>
        <v>MicroAmp fast 96 well reaction plate 0.1 ml</v>
      </c>
      <c r="C335" s="84">
        <f>IFERROR(VLOOKUP(D335,'Product Master'!B:G,6,),"-")</f>
        <v>0</v>
      </c>
      <c r="D335" s="84">
        <f>Table2[[#This Row],[Part no./ Cat No.]]</f>
        <v>4346907</v>
      </c>
      <c r="E335" s="84" t="str">
        <f>IF(ISBLANK(Table2[[#This Row],[Lot No]]),"-",Table2[[#This Row],[Lot No]])</f>
        <v>I0357Q217</v>
      </c>
      <c r="F335" s="133">
        <f>IF(ISBLANK(Table2[[#This Row],[Date of Issue]]),"",Table2[[#This Row],[Date of Issue]])</f>
        <v>43230</v>
      </c>
      <c r="G335" s="84" t="str">
        <f>Table2[[#This Row],[Unit]]</f>
        <v>Pack</v>
      </c>
      <c r="H335" s="84" t="str">
        <f>Table2[[#This Row],[Pack Size]]</f>
        <v>10 Plates</v>
      </c>
      <c r="I335" s="84">
        <f>Table2[[#This Row],[Quantity]]</f>
        <v>1</v>
      </c>
      <c r="J335" s="133" t="str">
        <f>Table2[[#This Row],[Expiry Date]]</f>
        <v>-</v>
      </c>
      <c r="K335" s="84" t="str">
        <f>Table2[[#This Row],[Department]]</f>
        <v>DIA</v>
      </c>
      <c r="L335" s="84" t="str">
        <f>IF(ISBLANK(Table2[[#This Row],[Remark]]),"",Table2[[#This Row],[Remark]])</f>
        <v/>
      </c>
      <c r="M335" s="84" t="str">
        <f>Table2[[#This Row],[Material Issued By]]</f>
        <v>Karan Pardeshi</v>
      </c>
      <c r="N335" s="84" t="str">
        <f>Table2[[#This Row],[Material Received By]]</f>
        <v>Subraline Sahoo</v>
      </c>
      <c r="O335" s="134">
        <f>SUMIFS('Stock Statement'!K:K,'Stock Statement'!C:C,Table4[[#This Row],[Part no./ Cat No.]])</f>
        <v>21681</v>
      </c>
      <c r="P335" s="134">
        <f t="shared" si="5"/>
        <v>21681</v>
      </c>
      <c r="Q335" s="84">
        <f>SUMIFS('Stock Statement'!J:J,'Stock Statement'!C:C,Table4[[#This Row],[Part no./ Cat No.]])</f>
        <v>9</v>
      </c>
    </row>
    <row r="336" spans="1:17">
      <c r="A336" s="84">
        <v>335</v>
      </c>
      <c r="B336" s="108" t="str">
        <f>Table2[[#This Row],[Description of Material]]</f>
        <v>Eurofins Primers (IRF2 &amp; IRR1)</v>
      </c>
      <c r="C336" s="84">
        <f>IFERROR(VLOOKUP(D336,'Product Master'!B:G,6,),"-")</f>
        <v>0</v>
      </c>
      <c r="D336" s="84" t="str">
        <f>Table2[[#This Row],[Part no./ Cat No.]]</f>
        <v>Eurofins Primers (IRF2 &amp; IRR1)</v>
      </c>
      <c r="E336" s="84" t="str">
        <f>IF(ISBLANK(Table2[[#This Row],[Lot No]]),"-",Table2[[#This Row],[Lot No]])</f>
        <v>-</v>
      </c>
      <c r="F336" s="133">
        <f>IF(ISBLANK(Table2[[#This Row],[Date of Issue]]),"",Table2[[#This Row],[Date of Issue]])</f>
        <v>43230</v>
      </c>
      <c r="G336" s="84" t="str">
        <f>Table2[[#This Row],[Unit]]</f>
        <v>-</v>
      </c>
      <c r="H336" s="84" t="str">
        <f>Table2[[#This Row],[Pack Size]]</f>
        <v>-</v>
      </c>
      <c r="I336" s="84">
        <f>Table2[[#This Row],[Quantity]]</f>
        <v>2</v>
      </c>
      <c r="J336" s="133" t="str">
        <f>Table2[[#This Row],[Expiry Date]]</f>
        <v>NA</v>
      </c>
      <c r="K336" s="84" t="str">
        <f>Table2[[#This Row],[Department]]</f>
        <v>DIA</v>
      </c>
      <c r="L336" s="84" t="str">
        <f>IF(ISBLANK(Table2[[#This Row],[Remark]]),"",Table2[[#This Row],[Remark]])</f>
        <v/>
      </c>
      <c r="M336" s="84" t="str">
        <f>Table2[[#This Row],[Material Issued By]]</f>
        <v>Karan Pardeshi</v>
      </c>
      <c r="N336" s="84" t="str">
        <f>Table2[[#This Row],[Material Received By]]</f>
        <v>Srinivas Phadke</v>
      </c>
      <c r="O336" s="134" t="e">
        <f>SUMIFS('Stock Statement'!K:K,'Stock Statement'!C:C,Table4[[#This Row],[Part no./ Cat No.]])</f>
        <v>#N/A</v>
      </c>
      <c r="P336" s="134" t="e">
        <f t="shared" ref="P336:P399" si="6">I336*O336</f>
        <v>#N/A</v>
      </c>
      <c r="Q336" s="84">
        <f>SUMIFS('Stock Statement'!J:J,'Stock Statement'!C:C,Table4[[#This Row],[Part no./ Cat No.]])</f>
        <v>-2</v>
      </c>
    </row>
    <row r="337" spans="1:17">
      <c r="A337" s="84">
        <v>336</v>
      </c>
      <c r="B337" s="108" t="str">
        <f>Table2[[#This Row],[Description of Material]]</f>
        <v>Human miRNA Panel</v>
      </c>
      <c r="C337" s="84">
        <f>IFERROR(VLOOKUP(D337,'Product Master'!B:G,6,),"-")</f>
        <v>0</v>
      </c>
      <c r="D337" s="84">
        <f>Table2[[#This Row],[Part no./ Cat No.]]</f>
        <v>4470189</v>
      </c>
      <c r="E337" s="84">
        <f>IF(ISBLANK(Table2[[#This Row],[Lot No]]),"-",Table2[[#This Row],[Lot No]])</f>
        <v>3168993</v>
      </c>
      <c r="F337" s="133">
        <f>IF(ISBLANK(Table2[[#This Row],[Date of Issue]]),"",Table2[[#This Row],[Date of Issue]])</f>
        <v>43230</v>
      </c>
      <c r="G337" s="84" t="str">
        <f>Table2[[#This Row],[Unit]]</f>
        <v>-</v>
      </c>
      <c r="H337" s="84" t="str">
        <f>Table2[[#This Row],[Pack Size]]</f>
        <v>-</v>
      </c>
      <c r="I337" s="84">
        <f>Table2[[#This Row],[Quantity]]</f>
        <v>2</v>
      </c>
      <c r="J337" s="133">
        <f>Table2[[#This Row],[Expiry Date]]</f>
        <v>43530</v>
      </c>
      <c r="K337" s="84" t="str">
        <f>Table2[[#This Row],[Department]]</f>
        <v>DIA</v>
      </c>
      <c r="L337" s="84" t="str">
        <f>IF(ISBLANK(Table2[[#This Row],[Remark]]),"",Table2[[#This Row],[Remark]])</f>
        <v/>
      </c>
      <c r="M337" s="84" t="str">
        <f>Table2[[#This Row],[Material Issued By]]</f>
        <v>Karan Pardeshi</v>
      </c>
      <c r="N337" s="84" t="str">
        <f>Table2[[#This Row],[Material Received By]]</f>
        <v>Rishikesh Bangale</v>
      </c>
      <c r="O337" s="134">
        <f>SUMIFS('Stock Statement'!K:K,'Stock Statement'!C:C,Table4[[#This Row],[Part no./ Cat No.]])</f>
        <v>40000</v>
      </c>
      <c r="P337" s="134">
        <f t="shared" si="6"/>
        <v>80000</v>
      </c>
      <c r="Q337" s="84">
        <f>SUMIFS('Stock Statement'!J:J,'Stock Statement'!C:C,Table4[[#This Row],[Part no./ Cat No.]])</f>
        <v>7</v>
      </c>
    </row>
    <row r="338" spans="1:17">
      <c r="A338" s="84">
        <v>337</v>
      </c>
      <c r="B338" s="108" t="str">
        <f>Table2[[#This Row],[Description of Material]]</f>
        <v>MagMAX Cell-Free Total Nucleic Acid Kit</v>
      </c>
      <c r="C338" s="84">
        <f>IFERROR(VLOOKUP(D338,'Product Master'!B:G,6,),"-")</f>
        <v>0</v>
      </c>
      <c r="D338" s="84" t="str">
        <f>Table2[[#This Row],[Part no./ Cat No.]]</f>
        <v>A36716</v>
      </c>
      <c r="E338" s="84">
        <f>IF(ISBLANK(Table2[[#This Row],[Lot No]]),"-",Table2[[#This Row],[Lot No]])</f>
        <v>1803006</v>
      </c>
      <c r="F338" s="133">
        <f>IF(ISBLANK(Table2[[#This Row],[Date of Issue]]),"",Table2[[#This Row],[Date of Issue]])</f>
        <v>43230</v>
      </c>
      <c r="G338" s="84" t="str">
        <f>Table2[[#This Row],[Unit]]</f>
        <v>-</v>
      </c>
      <c r="H338" s="84" t="str">
        <f>Table2[[#This Row],[Pack Size]]</f>
        <v>50 Preps</v>
      </c>
      <c r="I338" s="84">
        <f>Table2[[#This Row],[Quantity]]</f>
        <v>1</v>
      </c>
      <c r="J338" s="133" t="str">
        <f>Table2[[#This Row],[Expiry Date]]</f>
        <v>NA</v>
      </c>
      <c r="K338" s="84" t="str">
        <f>Table2[[#This Row],[Department]]</f>
        <v>DIA</v>
      </c>
      <c r="L338" s="84" t="str">
        <f>IF(ISBLANK(Table2[[#This Row],[Remark]]),"",Table2[[#This Row],[Remark]])</f>
        <v/>
      </c>
      <c r="M338" s="84" t="str">
        <f>Table2[[#This Row],[Material Issued By]]</f>
        <v>Karan Pardeshi</v>
      </c>
      <c r="N338" s="84" t="str">
        <f>Table2[[#This Row],[Material Received By]]</f>
        <v>Utkarsha Tambat</v>
      </c>
      <c r="O338" s="134">
        <f>SUMIFS('Stock Statement'!K:K,'Stock Statement'!C:C,Table4[[#This Row],[Part no./ Cat No.]])</f>
        <v>92172</v>
      </c>
      <c r="P338" s="134">
        <f t="shared" si="6"/>
        <v>92172</v>
      </c>
      <c r="Q338" s="84">
        <f>SUMIFS('Stock Statement'!J:J,'Stock Statement'!C:C,Table4[[#This Row],[Part no./ Cat No.]])</f>
        <v>5</v>
      </c>
    </row>
    <row r="339" spans="1:17">
      <c r="A339" s="84">
        <v>338</v>
      </c>
      <c r="B339" s="108" t="str">
        <f>Table2[[#This Row],[Description of Material]]</f>
        <v>Custom Taqman SNP Assays ID</v>
      </c>
      <c r="C339" s="84">
        <f>IFERROR(VLOOKUP(D339,'Product Master'!B:G,6,),"-")</f>
        <v>0</v>
      </c>
      <c r="D339" s="84">
        <f>Table2[[#This Row],[Part no./ Cat No.]]</f>
        <v>4331349</v>
      </c>
      <c r="E339" s="84">
        <f>IF(ISBLANK(Table2[[#This Row],[Lot No]]),"-",Table2[[#This Row],[Lot No]])</f>
        <v>1693555</v>
      </c>
      <c r="F339" s="133">
        <f>IF(ISBLANK(Table2[[#This Row],[Date of Issue]]),"",Table2[[#This Row],[Date of Issue]])</f>
        <v>43230</v>
      </c>
      <c r="G339" s="84" t="str">
        <f>Table2[[#This Row],[Unit]]</f>
        <v>-</v>
      </c>
      <c r="H339" s="84" t="str">
        <f>Table2[[#This Row],[Pack Size]]</f>
        <v>187 ul</v>
      </c>
      <c r="I339" s="84">
        <f>Table2[[#This Row],[Quantity]]</f>
        <v>8</v>
      </c>
      <c r="J339" s="133" t="str">
        <f>Table2[[#This Row],[Expiry Date]]</f>
        <v>NA</v>
      </c>
      <c r="K339" s="84" t="str">
        <f>Table2[[#This Row],[Department]]</f>
        <v>ddPCR DIA</v>
      </c>
      <c r="L339" s="84" t="str">
        <f>IF(ISBLANK(Table2[[#This Row],[Remark]]),"",Table2[[#This Row],[Remark]])</f>
        <v/>
      </c>
      <c r="M339" s="84" t="str">
        <f>Table2[[#This Row],[Material Issued By]]</f>
        <v>Karan Pardeshi</v>
      </c>
      <c r="N339" s="84" t="str">
        <f>Table2[[#This Row],[Material Received By]]</f>
        <v>Sneha Puranik</v>
      </c>
      <c r="O339" s="134">
        <f>SUMIFS('Stock Statement'!K:K,'Stock Statement'!C:C,Table4[[#This Row],[Part no./ Cat No.]])</f>
        <v>17000</v>
      </c>
      <c r="P339" s="134">
        <f t="shared" si="6"/>
        <v>136000</v>
      </c>
      <c r="Q339" s="84">
        <f>SUMIFS('Stock Statement'!J:J,'Stock Statement'!C:C,Table4[[#This Row],[Part no./ Cat No.]])</f>
        <v>8</v>
      </c>
    </row>
    <row r="340" spans="1:17">
      <c r="A340" s="84">
        <v>339</v>
      </c>
      <c r="B340" s="108" t="str">
        <f>Table2[[#This Row],[Description of Material]]</f>
        <v>ExoRNeasy Serum/Plasma Midi kit Qiagen</v>
      </c>
      <c r="C340" s="84">
        <f>IFERROR(VLOOKUP(D340,'Product Master'!B:G,6,),"-")</f>
        <v>0</v>
      </c>
      <c r="D340" s="84">
        <f>Table2[[#This Row],[Part no./ Cat No.]]</f>
        <v>77044</v>
      </c>
      <c r="E340" s="84">
        <f>IF(ISBLANK(Table2[[#This Row],[Lot No]]),"-",Table2[[#This Row],[Lot No]])</f>
        <v>160010441</v>
      </c>
      <c r="F340" s="133">
        <f>IF(ISBLANK(Table2[[#This Row],[Date of Issue]]),"",Table2[[#This Row],[Date of Issue]])</f>
        <v>43231</v>
      </c>
      <c r="G340" s="84" t="str">
        <f>Table2[[#This Row],[Unit]]</f>
        <v>Kit</v>
      </c>
      <c r="H340" s="84" t="str">
        <f>Table2[[#This Row],[Pack Size]]</f>
        <v>50 Rxns</v>
      </c>
      <c r="I340" s="84">
        <f>Table2[[#This Row],[Quantity]]</f>
        <v>1</v>
      </c>
      <c r="J340" s="133">
        <f>Table2[[#This Row],[Expiry Date]]</f>
        <v>43649</v>
      </c>
      <c r="K340" s="84" t="str">
        <f>Table2[[#This Row],[Department]]</f>
        <v xml:space="preserve">R &amp; D </v>
      </c>
      <c r="L340" s="84" t="str">
        <f>IF(ISBLANK(Table2[[#This Row],[Remark]]),"",Table2[[#This Row],[Remark]])</f>
        <v/>
      </c>
      <c r="M340" s="84" t="str">
        <f>Table2[[#This Row],[Material Issued By]]</f>
        <v>Karan Pardeshi</v>
      </c>
      <c r="N340" s="84" t="str">
        <f>Table2[[#This Row],[Material Received By]]</f>
        <v>Vikas Mane</v>
      </c>
      <c r="O340" s="134">
        <f>SUMIFS('Stock Statement'!K:K,'Stock Statement'!C:C,Table4[[#This Row],[Part no./ Cat No.]])</f>
        <v>147060</v>
      </c>
      <c r="P340" s="134">
        <f t="shared" si="6"/>
        <v>147060</v>
      </c>
      <c r="Q340" s="84">
        <f>SUMIFS('Stock Statement'!J:J,'Stock Statement'!C:C,Table4[[#This Row],[Part no./ Cat No.]])</f>
        <v>8</v>
      </c>
    </row>
    <row r="341" spans="1:17">
      <c r="A341" s="84">
        <v>340</v>
      </c>
      <c r="B341" s="108" t="str">
        <f>Table2[[#This Row],[Description of Material]]</f>
        <v>QIAzol Lysis Reagent 50 ml</v>
      </c>
      <c r="C341" s="84">
        <f>IFERROR(VLOOKUP(D341,'Product Master'!B:G,6,),"-")</f>
        <v>0</v>
      </c>
      <c r="D341" s="84" t="str">
        <f>Table2[[#This Row],[Part no./ Cat No.]]</f>
        <v>77044-S1</v>
      </c>
      <c r="E341" s="84">
        <f>IF(ISBLANK(Table2[[#This Row],[Lot No]]),"-",Table2[[#This Row],[Lot No]])</f>
        <v>557013394</v>
      </c>
      <c r="F341" s="133">
        <f>IF(ISBLANK(Table2[[#This Row],[Date of Issue]]),"",Table2[[#This Row],[Date of Issue]])</f>
        <v>43231</v>
      </c>
      <c r="G341" s="84" t="str">
        <f>Table2[[#This Row],[Unit]]</f>
        <v>-</v>
      </c>
      <c r="H341" s="84" t="str">
        <f>Table2[[#This Row],[Pack Size]]</f>
        <v>50 ml</v>
      </c>
      <c r="I341" s="84">
        <f>Table2[[#This Row],[Quantity]]</f>
        <v>1</v>
      </c>
      <c r="J341" s="133">
        <f>Table2[[#This Row],[Expiry Date]]</f>
        <v>43727</v>
      </c>
      <c r="K341" s="84" t="str">
        <f>Table2[[#This Row],[Department]]</f>
        <v>R &amp; D</v>
      </c>
      <c r="L341" s="84" t="str">
        <f>IF(ISBLANK(Table2[[#This Row],[Remark]]),"",Table2[[#This Row],[Remark]])</f>
        <v/>
      </c>
      <c r="M341" s="84" t="str">
        <f>Table2[[#This Row],[Material Issued By]]</f>
        <v>Karan Pardeshi</v>
      </c>
      <c r="N341" s="84" t="str">
        <f>Table2[[#This Row],[Material Received By]]</f>
        <v>Vikas Mane</v>
      </c>
      <c r="O341" s="134">
        <f>SUMIFS('Stock Statement'!K:K,'Stock Statement'!C:C,Table4[[#This Row],[Part no./ Cat No.]])</f>
        <v>0</v>
      </c>
      <c r="P341" s="134">
        <f t="shared" si="6"/>
        <v>0</v>
      </c>
      <c r="Q341" s="84">
        <f>SUMIFS('Stock Statement'!J:J,'Stock Statement'!C:C,Table4[[#This Row],[Part no./ Cat No.]])</f>
        <v>7</v>
      </c>
    </row>
    <row r="342" spans="1:17">
      <c r="A342" s="84">
        <v>341</v>
      </c>
      <c r="B342" s="108" t="str">
        <f>Table2[[#This Row],[Description of Material]]</f>
        <v>ii) ExoRneasy Serum/Plasma Midi Kit(Columns)</v>
      </c>
      <c r="C342" s="84">
        <f>IFERROR(VLOOKUP(D342,'Product Master'!B:G,6,),"-")</f>
        <v>0</v>
      </c>
      <c r="D342" s="84" t="str">
        <f>Table2[[#This Row],[Part no./ Cat No.]]</f>
        <v>77044-S2</v>
      </c>
      <c r="E342" s="84">
        <f>IF(ISBLANK(Table2[[#This Row],[Lot No]]),"-",Table2[[#This Row],[Lot No]])</f>
        <v>157048489</v>
      </c>
      <c r="F342" s="133">
        <f>IF(ISBLANK(Table2[[#This Row],[Date of Issue]]),"",Table2[[#This Row],[Date of Issue]])</f>
        <v>43231</v>
      </c>
      <c r="G342" s="84" t="str">
        <f>Table2[[#This Row],[Unit]]</f>
        <v>-</v>
      </c>
      <c r="H342" s="84" t="str">
        <f>Table2[[#This Row],[Pack Size]]</f>
        <v>50 column</v>
      </c>
      <c r="I342" s="84">
        <f>Table2[[#This Row],[Quantity]]</f>
        <v>1</v>
      </c>
      <c r="J342" s="133" t="str">
        <f>Table2[[#This Row],[Expiry Date]]</f>
        <v>NA</v>
      </c>
      <c r="K342" s="84" t="str">
        <f>Table2[[#This Row],[Department]]</f>
        <v>R &amp; D</v>
      </c>
      <c r="L342" s="84" t="str">
        <f>IF(ISBLANK(Table2[[#This Row],[Remark]]),"",Table2[[#This Row],[Remark]])</f>
        <v/>
      </c>
      <c r="M342" s="84" t="str">
        <f>Table2[[#This Row],[Material Issued By]]</f>
        <v>Karan Pardeshi</v>
      </c>
      <c r="N342" s="84" t="str">
        <f>Table2[[#This Row],[Material Received By]]</f>
        <v>Vikas Mane</v>
      </c>
      <c r="O342" s="134">
        <f>SUMIFS('Stock Statement'!K:K,'Stock Statement'!C:C,Table4[[#This Row],[Part no./ Cat No.]])</f>
        <v>0</v>
      </c>
      <c r="P342" s="134">
        <f t="shared" si="6"/>
        <v>0</v>
      </c>
      <c r="Q342" s="84">
        <f>SUMIFS('Stock Statement'!J:J,'Stock Statement'!C:C,Table4[[#This Row],[Part no./ Cat No.]])</f>
        <v>7</v>
      </c>
    </row>
    <row r="343" spans="1:17">
      <c r="A343" s="84">
        <v>342</v>
      </c>
      <c r="B343" s="108" t="str">
        <f>Table2[[#This Row],[Description of Material]]</f>
        <v>iii) Miscript primer assay</v>
      </c>
      <c r="C343" s="84">
        <f>IFERROR(VLOOKUP(D343,'Product Master'!B:G,6,),"-")</f>
        <v>0</v>
      </c>
      <c r="D343" s="84" t="str">
        <f>Table2[[#This Row],[Part no./ Cat No.]]</f>
        <v>77044-S3</v>
      </c>
      <c r="E343" s="84">
        <f>IF(ISBLANK(Table2[[#This Row],[Lot No]]),"-",Table2[[#This Row],[Lot No]])</f>
        <v>232068348</v>
      </c>
      <c r="F343" s="133">
        <f>IF(ISBLANK(Table2[[#This Row],[Date of Issue]]),"",Table2[[#This Row],[Date of Issue]])</f>
        <v>43231</v>
      </c>
      <c r="G343" s="84" t="str">
        <f>Table2[[#This Row],[Unit]]</f>
        <v>NA</v>
      </c>
      <c r="H343" s="84">
        <f>Table2[[#This Row],[Pack Size]]</f>
        <v>1</v>
      </c>
      <c r="I343" s="84">
        <f>Table2[[#This Row],[Quantity]]</f>
        <v>1</v>
      </c>
      <c r="J343" s="133" t="str">
        <f>Table2[[#This Row],[Expiry Date]]</f>
        <v>NA</v>
      </c>
      <c r="K343" s="84" t="str">
        <f>Table2[[#This Row],[Department]]</f>
        <v>R &amp; D</v>
      </c>
      <c r="L343" s="84" t="str">
        <f>IF(ISBLANK(Table2[[#This Row],[Remark]]),"",Table2[[#This Row],[Remark]])</f>
        <v/>
      </c>
      <c r="M343" s="84" t="str">
        <f>Table2[[#This Row],[Material Issued By]]</f>
        <v>Karan Pardeshi</v>
      </c>
      <c r="N343" s="84" t="str">
        <f>Table2[[#This Row],[Material Received By]]</f>
        <v>Vikas Mane</v>
      </c>
      <c r="O343" s="134">
        <f>SUMIFS('Stock Statement'!K:K,'Stock Statement'!C:C,Table4[[#This Row],[Part no./ Cat No.]])</f>
        <v>0</v>
      </c>
      <c r="P343" s="134">
        <f t="shared" si="6"/>
        <v>0</v>
      </c>
      <c r="Q343" s="84">
        <f>SUMIFS('Stock Statement'!J:J,'Stock Statement'!C:C,Table4[[#This Row],[Part no./ Cat No.]])</f>
        <v>7</v>
      </c>
    </row>
    <row r="344" spans="1:17">
      <c r="A344" s="84">
        <v>343</v>
      </c>
      <c r="B344" s="108" t="str">
        <f>Table2[[#This Row],[Description of Material]]</f>
        <v>Circulating Nucleic acid kit</v>
      </c>
      <c r="C344" s="84">
        <f>IFERROR(VLOOKUP(D344,'Product Master'!B:G,6,),"-")</f>
        <v>0</v>
      </c>
      <c r="D344" s="84">
        <f>Table2[[#This Row],[Part no./ Cat No.]]</f>
        <v>55114</v>
      </c>
      <c r="E344" s="84">
        <f>IF(ISBLANK(Table2[[#This Row],[Lot No]]),"-",Table2[[#This Row],[Lot No]])</f>
        <v>160012499</v>
      </c>
      <c r="F344" s="133">
        <f>IF(ISBLANK(Table2[[#This Row],[Date of Issue]]),"",Table2[[#This Row],[Date of Issue]])</f>
        <v>43231</v>
      </c>
      <c r="G344" s="84" t="str">
        <f>Table2[[#This Row],[Unit]]</f>
        <v>Kit</v>
      </c>
      <c r="H344" s="84" t="str">
        <f>Table2[[#This Row],[Pack Size]]</f>
        <v>50 Rxns</v>
      </c>
      <c r="I344" s="84">
        <f>Table2[[#This Row],[Quantity]]</f>
        <v>1</v>
      </c>
      <c r="J344" s="133" t="str">
        <f>Table2[[#This Row],[Expiry Date]]</f>
        <v>-</v>
      </c>
      <c r="K344" s="84" t="str">
        <f>Table2[[#This Row],[Department]]</f>
        <v xml:space="preserve">R &amp; D </v>
      </c>
      <c r="L344" s="84" t="str">
        <f>IF(ISBLANK(Table2[[#This Row],[Remark]]),"",Table2[[#This Row],[Remark]])</f>
        <v/>
      </c>
      <c r="M344" s="84" t="str">
        <f>Table2[[#This Row],[Material Issued By]]</f>
        <v>Karan Pardeshi</v>
      </c>
      <c r="N344" s="84" t="str">
        <f>Table2[[#This Row],[Material Received By]]</f>
        <v>Vikas Mane</v>
      </c>
      <c r="O344" s="134">
        <f>SUMIFS('Stock Statement'!K:K,'Stock Statement'!C:C,Table4[[#This Row],[Part no./ Cat No.]])</f>
        <v>0</v>
      </c>
      <c r="P344" s="134">
        <f t="shared" si="6"/>
        <v>0</v>
      </c>
      <c r="Q344" s="84">
        <f>SUMIFS('Stock Statement'!J:J,'Stock Statement'!C:C,Table4[[#This Row],[Part no./ Cat No.]])</f>
        <v>-2</v>
      </c>
    </row>
    <row r="345" spans="1:17">
      <c r="A345" s="84">
        <v>344</v>
      </c>
      <c r="B345" s="108" t="str">
        <f>Table2[[#This Row],[Description of Material]]</f>
        <v>Circulating Nucleic acid kit</v>
      </c>
      <c r="C345" s="84">
        <f>IFERROR(VLOOKUP(D345,'Product Master'!B:G,6,),"-")</f>
        <v>0</v>
      </c>
      <c r="D345" s="84">
        <f>Table2[[#This Row],[Part no./ Cat No.]]</f>
        <v>55114</v>
      </c>
      <c r="E345" s="84">
        <f>IF(ISBLANK(Table2[[#This Row],[Lot No]]),"-",Table2[[#This Row],[Lot No]])</f>
        <v>157047931</v>
      </c>
      <c r="F345" s="133">
        <f>IF(ISBLANK(Table2[[#This Row],[Date of Issue]]),"",Table2[[#This Row],[Date of Issue]])</f>
        <v>43231</v>
      </c>
      <c r="G345" s="84" t="str">
        <f>Table2[[#This Row],[Unit]]</f>
        <v>Kit</v>
      </c>
      <c r="H345" s="84" t="str">
        <f>Table2[[#This Row],[Pack Size]]</f>
        <v>50 Rxns</v>
      </c>
      <c r="I345" s="84">
        <f>Table2[[#This Row],[Quantity]]</f>
        <v>1</v>
      </c>
      <c r="J345" s="133" t="str">
        <f>Table2[[#This Row],[Expiry Date]]</f>
        <v>NA</v>
      </c>
      <c r="K345" s="84" t="str">
        <f>Table2[[#This Row],[Department]]</f>
        <v xml:space="preserve">R &amp; D </v>
      </c>
      <c r="L345" s="84" t="str">
        <f>IF(ISBLANK(Table2[[#This Row],[Remark]]),"",Table2[[#This Row],[Remark]])</f>
        <v/>
      </c>
      <c r="M345" s="84" t="str">
        <f>Table2[[#This Row],[Material Issued By]]</f>
        <v>Karan Pardeshi</v>
      </c>
      <c r="N345" s="84" t="str">
        <f>Table2[[#This Row],[Material Received By]]</f>
        <v>Vikas Mane</v>
      </c>
      <c r="O345" s="134">
        <f>SUMIFS('Stock Statement'!K:K,'Stock Statement'!C:C,Table4[[#This Row],[Part no./ Cat No.]])</f>
        <v>0</v>
      </c>
      <c r="P345" s="134">
        <f t="shared" si="6"/>
        <v>0</v>
      </c>
      <c r="Q345" s="84">
        <f>SUMIFS('Stock Statement'!J:J,'Stock Statement'!C:C,Table4[[#This Row],[Part no./ Cat No.]])</f>
        <v>-2</v>
      </c>
    </row>
    <row r="346" spans="1:17">
      <c r="A346" s="84">
        <v>345</v>
      </c>
      <c r="B346" s="108" t="str">
        <f>Table2[[#This Row],[Description of Material]]</f>
        <v>Rohem India coverslips 22 x 40 mm (Microscope Cover Glasses)</v>
      </c>
      <c r="C346" s="84">
        <f>IFERROR(VLOOKUP(D346,'Product Master'!B:G,6,),"-")</f>
        <v>0</v>
      </c>
      <c r="D346" s="84" t="str">
        <f>Table2[[#This Row],[Part no./ Cat No.]]</f>
        <v>Rohem India coverslips 22 x 40 mm (Microscope Cover Glasses)</v>
      </c>
      <c r="E346" s="84" t="str">
        <f>IF(ISBLANK(Table2[[#This Row],[Lot No]]),"-",Table2[[#This Row],[Lot No]])</f>
        <v>-</v>
      </c>
      <c r="F346" s="133">
        <f>IF(ISBLANK(Table2[[#This Row],[Date of Issue]]),"",Table2[[#This Row],[Date of Issue]])</f>
        <v>43231</v>
      </c>
      <c r="G346" s="84" t="str">
        <f>Table2[[#This Row],[Unit]]</f>
        <v>-</v>
      </c>
      <c r="H346" s="84" t="str">
        <f>Table2[[#This Row],[Pack Size]]</f>
        <v>-</v>
      </c>
      <c r="I346" s="84">
        <f>Table2[[#This Row],[Quantity]]</f>
        <v>1</v>
      </c>
      <c r="J346" s="133" t="str">
        <f>Table2[[#This Row],[Expiry Date]]</f>
        <v>NA</v>
      </c>
      <c r="K346" s="84" t="str">
        <f>Table2[[#This Row],[Department]]</f>
        <v>CTC</v>
      </c>
      <c r="L346" s="84" t="str">
        <f>IF(ISBLANK(Table2[[#This Row],[Remark]]),"",Table2[[#This Row],[Remark]])</f>
        <v/>
      </c>
      <c r="M346" s="84" t="str">
        <f>Table2[[#This Row],[Material Issued By]]</f>
        <v>Karan Pardeshi</v>
      </c>
      <c r="N346" s="84" t="str">
        <f>Table2[[#This Row],[Material Received By]]</f>
        <v>Vikas Mane</v>
      </c>
      <c r="O346" s="134" t="e">
        <f>SUMIFS('Stock Statement'!K:K,'Stock Statement'!C:C,Table4[[#This Row],[Part no./ Cat No.]])</f>
        <v>#N/A</v>
      </c>
      <c r="P346" s="134" t="e">
        <f t="shared" si="6"/>
        <v>#N/A</v>
      </c>
      <c r="Q346" s="84">
        <f>SUMIFS('Stock Statement'!J:J,'Stock Statement'!C:C,Table4[[#This Row],[Part no./ Cat No.]])</f>
        <v>0</v>
      </c>
    </row>
    <row r="347" spans="1:17">
      <c r="A347" s="84">
        <v>346</v>
      </c>
      <c r="B347" s="108" t="str">
        <f>Table2[[#This Row],[Description of Material]]</f>
        <v xml:space="preserve">Genotyping plate 128 Format </v>
      </c>
      <c r="C347" s="84">
        <f>IFERROR(VLOOKUP(D347,'Product Master'!B:G,6,),"-")</f>
        <v>0</v>
      </c>
      <c r="D347" s="84">
        <f>Table2[[#This Row],[Part no./ Cat No.]]</f>
        <v>4470179</v>
      </c>
      <c r="E347" s="84" t="str">
        <f>IF(ISBLANK(Table2[[#This Row],[Lot No]]),"-",Table2[[#This Row],[Lot No]])</f>
        <v>2035141 &amp; 2040911</v>
      </c>
      <c r="F347" s="133">
        <f>IF(ISBLANK(Table2[[#This Row],[Date of Issue]]),"",Table2[[#This Row],[Date of Issue]])</f>
        <v>43231</v>
      </c>
      <c r="G347" s="84" t="str">
        <f>Table2[[#This Row],[Unit]]</f>
        <v>-</v>
      </c>
      <c r="H347" s="84">
        <f>Table2[[#This Row],[Pack Size]]</f>
        <v>0</v>
      </c>
      <c r="I347" s="84">
        <f>Table2[[#This Row],[Quantity]]</f>
        <v>2</v>
      </c>
      <c r="J347" s="133" t="str">
        <f>Table2[[#This Row],[Expiry Date]]</f>
        <v>-</v>
      </c>
      <c r="K347" s="84" t="str">
        <f>Table2[[#This Row],[Department]]</f>
        <v>DIA</v>
      </c>
      <c r="L347" s="84" t="str">
        <f>IF(ISBLANK(Table2[[#This Row],[Remark]]),"",Table2[[#This Row],[Remark]])</f>
        <v/>
      </c>
      <c r="M347" s="84" t="str">
        <f>Table2[[#This Row],[Material Issued By]]</f>
        <v>Karan Pardeshi</v>
      </c>
      <c r="N347" s="84" t="str">
        <f>Table2[[#This Row],[Material Received By]]</f>
        <v>Swapnil Mukwane</v>
      </c>
      <c r="O347" s="134" t="e">
        <f>SUMIFS('Stock Statement'!K:K,'Stock Statement'!C:C,Table4[[#This Row],[Part no./ Cat No.]])</f>
        <v>#N/A</v>
      </c>
      <c r="P347" s="134" t="e">
        <f t="shared" si="6"/>
        <v>#N/A</v>
      </c>
      <c r="Q347" s="84">
        <f>SUMIFS('Stock Statement'!J:J,'Stock Statement'!C:C,Table4[[#This Row],[Part no./ Cat No.]])</f>
        <v>-2</v>
      </c>
    </row>
    <row r="348" spans="1:17">
      <c r="A348" s="84">
        <v>347</v>
      </c>
      <c r="B348" s="108" t="str">
        <f>Table2[[#This Row],[Description of Material]]</f>
        <v>Methanol</v>
      </c>
      <c r="C348" s="84">
        <f>IFERROR(VLOOKUP(D348,'Product Master'!B:G,6,),"-")</f>
        <v>0</v>
      </c>
      <c r="D348" s="84">
        <f>Table2[[#This Row],[Part no./ Cat No.]]</f>
        <v>300140</v>
      </c>
      <c r="E348" s="84" t="str">
        <f>IF(ISBLANK(Table2[[#This Row],[Lot No]]),"-",Table2[[#This Row],[Lot No]])</f>
        <v>2317K</v>
      </c>
      <c r="F348" s="133">
        <f>IF(ISBLANK(Table2[[#This Row],[Date of Issue]]),"",Table2[[#This Row],[Date of Issue]])</f>
        <v>43231</v>
      </c>
      <c r="G348" s="84" t="str">
        <f>Table2[[#This Row],[Unit]]</f>
        <v>-</v>
      </c>
      <c r="H348" s="84">
        <f>Table2[[#This Row],[Pack Size]]</f>
        <v>0</v>
      </c>
      <c r="I348" s="84">
        <f>Table2[[#This Row],[Quantity]]</f>
        <v>1</v>
      </c>
      <c r="J348" s="133" t="str">
        <f>Table2[[#This Row],[Expiry Date]]</f>
        <v>-</v>
      </c>
      <c r="K348" s="84" t="str">
        <f>Table2[[#This Row],[Department]]</f>
        <v>CTC</v>
      </c>
      <c r="L348" s="84" t="str">
        <f>IF(ISBLANK(Table2[[#This Row],[Remark]]),"",Table2[[#This Row],[Remark]])</f>
        <v/>
      </c>
      <c r="M348" s="84" t="str">
        <f>Table2[[#This Row],[Material Issued By]]</f>
        <v>Karan Pardeshi</v>
      </c>
      <c r="N348" s="84" t="str">
        <f>Table2[[#This Row],[Material Received By]]</f>
        <v>Sachin Hatkar</v>
      </c>
      <c r="O348" s="134" t="e">
        <f>SUMIFS('Stock Statement'!K:K,'Stock Statement'!C:C,Table4[[#This Row],[Part no./ Cat No.]])</f>
        <v>#N/A</v>
      </c>
      <c r="P348" s="134" t="e">
        <f t="shared" si="6"/>
        <v>#N/A</v>
      </c>
      <c r="Q348" s="84">
        <f>SUMIFS('Stock Statement'!J:J,'Stock Statement'!C:C,Table4[[#This Row],[Part no./ Cat No.]])</f>
        <v>-1</v>
      </c>
    </row>
    <row r="349" spans="1:17">
      <c r="A349" s="84">
        <v>348</v>
      </c>
      <c r="B349" s="108" t="str">
        <f>Table2[[#This Row],[Description of Material]]</f>
        <v xml:space="preserve">Flex monoclonal mouse anti-human epithelial membrane antigen </v>
      </c>
      <c r="C349" s="84">
        <f>IFERROR(VLOOKUP(D349,'Product Master'!B:G,6,),"-")</f>
        <v>0</v>
      </c>
      <c r="D349" s="84" t="str">
        <f>Table2[[#This Row],[Part no./ Cat No.]]</f>
        <v>IS629</v>
      </c>
      <c r="E349" s="84">
        <f>IF(ISBLANK(Table2[[#This Row],[Lot No]]),"-",Table2[[#This Row],[Lot No]])</f>
        <v>20053969</v>
      </c>
      <c r="F349" s="133">
        <f>IF(ISBLANK(Table2[[#This Row],[Date of Issue]]),"",Table2[[#This Row],[Date of Issue]])</f>
        <v>43231</v>
      </c>
      <c r="G349" s="84" t="str">
        <f>Table2[[#This Row],[Unit]]</f>
        <v>-</v>
      </c>
      <c r="H349" s="84" t="str">
        <f>Table2[[#This Row],[Pack Size]]</f>
        <v>6ml</v>
      </c>
      <c r="I349" s="84">
        <f>Table2[[#This Row],[Quantity]]</f>
        <v>1</v>
      </c>
      <c r="J349" s="133">
        <f>Table2[[#This Row],[Expiry Date]]</f>
        <v>43709</v>
      </c>
      <c r="K349" s="84" t="str">
        <f>Table2[[#This Row],[Department]]</f>
        <v>Histopath</v>
      </c>
      <c r="L349" s="84" t="str">
        <f>IF(ISBLANK(Table2[[#This Row],[Remark]]),"",Table2[[#This Row],[Remark]])</f>
        <v/>
      </c>
      <c r="M349" s="84" t="str">
        <f>Table2[[#This Row],[Material Issued By]]</f>
        <v>Karan Pardeshi</v>
      </c>
      <c r="N349" s="84" t="str">
        <f>Table2[[#This Row],[Material Received By]]</f>
        <v>Zoaib Shaikh</v>
      </c>
      <c r="O349" s="134">
        <f>SUMIFS('Stock Statement'!K:K,'Stock Statement'!C:C,Table4[[#This Row],[Part no./ Cat No.]])</f>
        <v>8500</v>
      </c>
      <c r="P349" s="134">
        <f t="shared" si="6"/>
        <v>8500</v>
      </c>
      <c r="Q349" s="84">
        <f>SUMIFS('Stock Statement'!J:J,'Stock Statement'!C:C,Table4[[#This Row],[Part no./ Cat No.]])</f>
        <v>0</v>
      </c>
    </row>
    <row r="350" spans="1:17">
      <c r="A350" s="84">
        <v>349</v>
      </c>
      <c r="B350" s="108" t="str">
        <f>Table2[[#This Row],[Description of Material]]</f>
        <v>Ion PI Hi Q Sequencing 200 kit (2 sequencings runs per initialization)</v>
      </c>
      <c r="C350" s="84">
        <f>IFERROR(VLOOKUP(D350,'Product Master'!B:G,6,),"-")</f>
        <v>0</v>
      </c>
      <c r="D350" s="84" t="str">
        <f>Table2[[#This Row],[Part no./ Cat No.]]</f>
        <v>A26433</v>
      </c>
      <c r="E350" s="84" t="str">
        <f>IF(ISBLANK(Table2[[#This Row],[Lot No]]),"-",Table2[[#This Row],[Lot No]])</f>
        <v>-</v>
      </c>
      <c r="F350" s="133">
        <f>IF(ISBLANK(Table2[[#This Row],[Date of Issue]]),"",Table2[[#This Row],[Date of Issue]])</f>
        <v>43231</v>
      </c>
      <c r="G350" s="84" t="str">
        <f>Table2[[#This Row],[Unit]]</f>
        <v>Kit</v>
      </c>
      <c r="H350" s="84">
        <f>Table2[[#This Row],[Pack Size]]</f>
        <v>1</v>
      </c>
      <c r="I350" s="84">
        <f>Table2[[#This Row],[Quantity]]</f>
        <v>1</v>
      </c>
      <c r="J350" s="133" t="str">
        <f>Table2[[#This Row],[Expiry Date]]</f>
        <v>NA</v>
      </c>
      <c r="K350" s="84" t="str">
        <f>Table2[[#This Row],[Department]]</f>
        <v xml:space="preserve">DIA </v>
      </c>
      <c r="L350" s="84" t="str">
        <f>IF(ISBLANK(Table2[[#This Row],[Remark]]),"",Table2[[#This Row],[Remark]])</f>
        <v/>
      </c>
      <c r="M350" s="84" t="str">
        <f>Table2[[#This Row],[Material Issued By]]</f>
        <v>Karan Pardeshi</v>
      </c>
      <c r="N350" s="84" t="str">
        <f>Table2[[#This Row],[Material Received By]]</f>
        <v>Utkarsha Tambat</v>
      </c>
      <c r="O350" s="134">
        <f>SUMIFS('Stock Statement'!K:K,'Stock Statement'!C:C,Table4[[#This Row],[Part no./ Cat No.]])</f>
        <v>108306</v>
      </c>
      <c r="P350" s="134">
        <f t="shared" si="6"/>
        <v>108306</v>
      </c>
      <c r="Q350" s="84">
        <f>SUMIFS('Stock Statement'!J:J,'Stock Statement'!C:C,Table4[[#This Row],[Part no./ Cat No.]])</f>
        <v>16</v>
      </c>
    </row>
    <row r="351" spans="1:17">
      <c r="A351" s="84">
        <v>350</v>
      </c>
      <c r="B351" s="108" t="str">
        <f>Table2[[#This Row],[Description of Material]]</f>
        <v>i) Ion Proton Sequencing supplies kit (RT)</v>
      </c>
      <c r="C351" s="84">
        <f>IFERROR(VLOOKUP(D351,'Product Master'!B:G,6,),"-")</f>
        <v>0</v>
      </c>
      <c r="D351" s="84">
        <f>Table2[[#This Row],[Part no./ Cat No.]]</f>
        <v>4488651</v>
      </c>
      <c r="E351" s="84" t="str">
        <f>IF(ISBLANK(Table2[[#This Row],[Lot No]]),"-",Table2[[#This Row],[Lot No]])</f>
        <v>MJKX920</v>
      </c>
      <c r="F351" s="133">
        <f>IF(ISBLANK(Table2[[#This Row],[Date of Issue]]),"",Table2[[#This Row],[Date of Issue]])</f>
        <v>43231</v>
      </c>
      <c r="G351" s="84" t="str">
        <f>Table2[[#This Row],[Unit]]</f>
        <v>Kit</v>
      </c>
      <c r="H351" s="84" t="str">
        <f>Table2[[#This Row],[Pack Size]]</f>
        <v>4 initialization</v>
      </c>
      <c r="I351" s="84">
        <f>Table2[[#This Row],[Quantity]]</f>
        <v>1</v>
      </c>
      <c r="J351" s="133">
        <f>Table2[[#This Row],[Expiry Date]]</f>
        <v>43769</v>
      </c>
      <c r="K351" s="84" t="str">
        <f>Table2[[#This Row],[Department]]</f>
        <v xml:space="preserve">DIA </v>
      </c>
      <c r="L351" s="84" t="str">
        <f>IF(ISBLANK(Table2[[#This Row],[Remark]]),"",Table2[[#This Row],[Remark]])</f>
        <v/>
      </c>
      <c r="M351" s="84" t="str">
        <f>Table2[[#This Row],[Material Issued By]]</f>
        <v>Karan Pardeshi</v>
      </c>
      <c r="N351" s="84" t="str">
        <f>Table2[[#This Row],[Material Received By]]</f>
        <v>Utkarsha Tambat</v>
      </c>
      <c r="O351" s="134">
        <f>SUMIFS('Stock Statement'!K:K,'Stock Statement'!C:C,Table4[[#This Row],[Part no./ Cat No.]])</f>
        <v>0</v>
      </c>
      <c r="P351" s="134">
        <f t="shared" si="6"/>
        <v>0</v>
      </c>
      <c r="Q351" s="84">
        <f>SUMIFS('Stock Statement'!J:J,'Stock Statement'!C:C,Table4[[#This Row],[Part no./ Cat No.]])</f>
        <v>16</v>
      </c>
    </row>
    <row r="352" spans="1:17">
      <c r="A352" s="84">
        <v>351</v>
      </c>
      <c r="B352" s="108" t="str">
        <f>Table2[[#This Row],[Description of Material]]</f>
        <v>ii) Ion PI Hi-Q sequencing 200 solutions</v>
      </c>
      <c r="C352" s="84">
        <f>IFERROR(VLOOKUP(D352,'Product Master'!B:G,6,),"-")</f>
        <v>0</v>
      </c>
      <c r="D352" s="84" t="str">
        <f>Table2[[#This Row],[Part no./ Cat No.]]</f>
        <v>A26430</v>
      </c>
      <c r="E352" s="84">
        <f>IF(ISBLANK(Table2[[#This Row],[Lot No]]),"-",Table2[[#This Row],[Lot No]])</f>
        <v>1884846</v>
      </c>
      <c r="F352" s="133">
        <f>IF(ISBLANK(Table2[[#This Row],[Date of Issue]]),"",Table2[[#This Row],[Date of Issue]])</f>
        <v>43231</v>
      </c>
      <c r="G352" s="84" t="str">
        <f>Table2[[#This Row],[Unit]]</f>
        <v>Kit</v>
      </c>
      <c r="H352" s="84">
        <f>Table2[[#This Row],[Pack Size]]</f>
        <v>1</v>
      </c>
      <c r="I352" s="84">
        <f>Table2[[#This Row],[Quantity]]</f>
        <v>1</v>
      </c>
      <c r="J352" s="133">
        <f>Table2[[#This Row],[Expiry Date]]</f>
        <v>43343</v>
      </c>
      <c r="K352" s="84" t="str">
        <f>Table2[[#This Row],[Department]]</f>
        <v xml:space="preserve">DIA </v>
      </c>
      <c r="L352" s="84" t="str">
        <f>IF(ISBLANK(Table2[[#This Row],[Remark]]),"",Table2[[#This Row],[Remark]])</f>
        <v/>
      </c>
      <c r="M352" s="84" t="str">
        <f>Table2[[#This Row],[Material Issued By]]</f>
        <v>Karan Pardeshi</v>
      </c>
      <c r="N352" s="84" t="str">
        <f>Table2[[#This Row],[Material Received By]]</f>
        <v>Utkarsha Tambat</v>
      </c>
      <c r="O352" s="134">
        <f>SUMIFS('Stock Statement'!K:K,'Stock Statement'!C:C,Table4[[#This Row],[Part no./ Cat No.]])</f>
        <v>0</v>
      </c>
      <c r="P352" s="134">
        <f t="shared" si="6"/>
        <v>0</v>
      </c>
      <c r="Q352" s="84">
        <f>SUMIFS('Stock Statement'!J:J,'Stock Statement'!C:C,Table4[[#This Row],[Part no./ Cat No.]])</f>
        <v>16</v>
      </c>
    </row>
    <row r="353" spans="1:17">
      <c r="A353" s="84">
        <v>352</v>
      </c>
      <c r="B353" s="108" t="str">
        <f>Table2[[#This Row],[Description of Material]]</f>
        <v>iii) Ion PI Hi Q sequencing 200 reagent</v>
      </c>
      <c r="C353" s="84">
        <f>IFERROR(VLOOKUP(D353,'Product Master'!B:G,6,),"-")</f>
        <v>0</v>
      </c>
      <c r="D353" s="84" t="str">
        <f>Table2[[#This Row],[Part no./ Cat No.]]</f>
        <v>A26431</v>
      </c>
      <c r="E353" s="84">
        <f>IF(ISBLANK(Table2[[#This Row],[Lot No]]),"-",Table2[[#This Row],[Lot No]])</f>
        <v>1898260</v>
      </c>
      <c r="F353" s="133">
        <f>IF(ISBLANK(Table2[[#This Row],[Date of Issue]]),"",Table2[[#This Row],[Date of Issue]])</f>
        <v>43231</v>
      </c>
      <c r="G353" s="84" t="str">
        <f>Table2[[#This Row],[Unit]]</f>
        <v>Kit</v>
      </c>
      <c r="H353" s="84">
        <f>Table2[[#This Row],[Pack Size]]</f>
        <v>1</v>
      </c>
      <c r="I353" s="84">
        <f>Table2[[#This Row],[Quantity]]</f>
        <v>1</v>
      </c>
      <c r="J353" s="133">
        <f>Table2[[#This Row],[Expiry Date]]</f>
        <v>43312</v>
      </c>
      <c r="K353" s="84" t="str">
        <f>Table2[[#This Row],[Department]]</f>
        <v xml:space="preserve">DIA </v>
      </c>
      <c r="L353" s="84" t="str">
        <f>IF(ISBLANK(Table2[[#This Row],[Remark]]),"",Table2[[#This Row],[Remark]])</f>
        <v/>
      </c>
      <c r="M353" s="84" t="str">
        <f>Table2[[#This Row],[Material Issued By]]</f>
        <v>Karan Pardeshi</v>
      </c>
      <c r="N353" s="84" t="str">
        <f>Table2[[#This Row],[Material Received By]]</f>
        <v>Utkarsha Tambat</v>
      </c>
      <c r="O353" s="134">
        <f>SUMIFS('Stock Statement'!K:K,'Stock Statement'!C:C,Table4[[#This Row],[Part no./ Cat No.]])</f>
        <v>0</v>
      </c>
      <c r="P353" s="134">
        <f t="shared" si="6"/>
        <v>0</v>
      </c>
      <c r="Q353" s="84">
        <f>SUMIFS('Stock Statement'!J:J,'Stock Statement'!C:C,Table4[[#This Row],[Part no./ Cat No.]])</f>
        <v>16</v>
      </c>
    </row>
    <row r="354" spans="1:17">
      <c r="A354" s="84">
        <v>353</v>
      </c>
      <c r="B354" s="108" t="str">
        <f>Table2[[#This Row],[Description of Material]]</f>
        <v>iv) Ion PI Sequencing nucleotides</v>
      </c>
      <c r="C354" s="84">
        <f>IFERROR(VLOOKUP(D354,'Product Master'!B:G,6,),"-")</f>
        <v>0</v>
      </c>
      <c r="D354" s="84" t="str">
        <f>Table2[[#This Row],[Part no./ Cat No.]]</f>
        <v>A26432</v>
      </c>
      <c r="E354" s="84" t="str">
        <f>IF(ISBLANK(Table2[[#This Row],[Lot No]]),"-",Table2[[#This Row],[Lot No]])</f>
        <v>/00579510</v>
      </c>
      <c r="F354" s="133">
        <f>IF(ISBLANK(Table2[[#This Row],[Date of Issue]]),"",Table2[[#This Row],[Date of Issue]])</f>
        <v>43231</v>
      </c>
      <c r="G354" s="84" t="str">
        <f>Table2[[#This Row],[Unit]]</f>
        <v>Kit</v>
      </c>
      <c r="H354" s="84">
        <f>Table2[[#This Row],[Pack Size]]</f>
        <v>1</v>
      </c>
      <c r="I354" s="84">
        <f>Table2[[#This Row],[Quantity]]</f>
        <v>1</v>
      </c>
      <c r="J354" s="133">
        <f>Table2[[#This Row],[Expiry Date]]</f>
        <v>43404</v>
      </c>
      <c r="K354" s="84" t="str">
        <f>Table2[[#This Row],[Department]]</f>
        <v xml:space="preserve">DIA </v>
      </c>
      <c r="L354" s="84" t="str">
        <f>IF(ISBLANK(Table2[[#This Row],[Remark]]),"",Table2[[#This Row],[Remark]])</f>
        <v/>
      </c>
      <c r="M354" s="84" t="str">
        <f>Table2[[#This Row],[Material Issued By]]</f>
        <v>Karan Pardeshi</v>
      </c>
      <c r="N354" s="84" t="str">
        <f>Table2[[#This Row],[Material Received By]]</f>
        <v>Utkarsha Tambat</v>
      </c>
      <c r="O354" s="134">
        <f>SUMIFS('Stock Statement'!K:K,'Stock Statement'!C:C,Table4[[#This Row],[Part no./ Cat No.]])</f>
        <v>0</v>
      </c>
      <c r="P354" s="134">
        <f t="shared" si="6"/>
        <v>0</v>
      </c>
      <c r="Q354" s="84">
        <f>SUMIFS('Stock Statement'!J:J,'Stock Statement'!C:C,Table4[[#This Row],[Part no./ Cat No.]])</f>
        <v>16</v>
      </c>
    </row>
    <row r="355" spans="1:17">
      <c r="A355" s="84">
        <v>354</v>
      </c>
      <c r="B355" s="108" t="str">
        <f>Table2[[#This Row],[Description of Material]]</f>
        <v>Dynabeads Myone Streptavidin C1 (Invitrogen)</v>
      </c>
      <c r="C355" s="84">
        <f>IFERROR(VLOOKUP(D355,'Product Master'!B:G,6,),"-")</f>
        <v>0</v>
      </c>
      <c r="D355" s="84">
        <f>Table2[[#This Row],[Part no./ Cat No.]]</f>
        <v>65001</v>
      </c>
      <c r="E355" s="84" t="str">
        <f>IF(ISBLANK(Table2[[#This Row],[Lot No]]),"-",Table2[[#This Row],[Lot No]])</f>
        <v>/00612336</v>
      </c>
      <c r="F355" s="133">
        <f>IF(ISBLANK(Table2[[#This Row],[Date of Issue]]),"",Table2[[#This Row],[Date of Issue]])</f>
        <v>43231</v>
      </c>
      <c r="G355" s="84" t="str">
        <f>Table2[[#This Row],[Unit]]</f>
        <v>-</v>
      </c>
      <c r="H355" s="84" t="str">
        <f>Table2[[#This Row],[Pack Size]]</f>
        <v>2 ml</v>
      </c>
      <c r="I355" s="84">
        <f>Table2[[#This Row],[Quantity]]</f>
        <v>1</v>
      </c>
      <c r="J355" s="133">
        <f>Table2[[#This Row],[Expiry Date]]</f>
        <v>44135</v>
      </c>
      <c r="K355" s="84" t="str">
        <f>Table2[[#This Row],[Department]]</f>
        <v>NGS</v>
      </c>
      <c r="L355" s="84" t="str">
        <f>IF(ISBLANK(Table2[[#This Row],[Remark]]),"",Table2[[#This Row],[Remark]])</f>
        <v/>
      </c>
      <c r="M355" s="84" t="str">
        <f>Table2[[#This Row],[Material Issued By]]</f>
        <v>Karan Pardeshi</v>
      </c>
      <c r="N355" s="84" t="str">
        <f>Table2[[#This Row],[Material Received By]]</f>
        <v>Utkarsha Tambat</v>
      </c>
      <c r="O355" s="134">
        <f>SUMIFS('Stock Statement'!K:K,'Stock Statement'!C:C,Table4[[#This Row],[Part no./ Cat No.]])</f>
        <v>8955</v>
      </c>
      <c r="P355" s="134">
        <f t="shared" si="6"/>
        <v>8955</v>
      </c>
      <c r="Q355" s="84">
        <f>SUMIFS('Stock Statement'!J:J,'Stock Statement'!C:C,Table4[[#This Row],[Part no./ Cat No.]])</f>
        <v>0</v>
      </c>
    </row>
    <row r="356" spans="1:17">
      <c r="A356" s="84">
        <v>355</v>
      </c>
      <c r="B356" s="108" t="str">
        <f>Table2[[#This Row],[Description of Material]]</f>
        <v xml:space="preserve">Ion PI HI-Q OT2 200 kit (8 rxn) </v>
      </c>
      <c r="C356" s="84">
        <f>IFERROR(VLOOKUP(D356,'Product Master'!B:G,6,),"-")</f>
        <v>0</v>
      </c>
      <c r="D356" s="84" t="str">
        <f>Table2[[#This Row],[Part no./ Cat No.]]</f>
        <v>A26434</v>
      </c>
      <c r="E356" s="84" t="str">
        <f>IF(ISBLANK(Table2[[#This Row],[Lot No]]),"-",Table2[[#This Row],[Lot No]])</f>
        <v>-</v>
      </c>
      <c r="F356" s="133">
        <f>IF(ISBLANK(Table2[[#This Row],[Date of Issue]]),"",Table2[[#This Row],[Date of Issue]])</f>
        <v>43232</v>
      </c>
      <c r="G356" s="84" t="str">
        <f>Table2[[#This Row],[Unit]]</f>
        <v>Kit</v>
      </c>
      <c r="H356" s="84" t="str">
        <f>Table2[[#This Row],[Pack Size]]</f>
        <v>8 Rxns</v>
      </c>
      <c r="I356" s="84">
        <f>Table2[[#This Row],[Quantity]]</f>
        <v>1</v>
      </c>
      <c r="J356" s="133" t="str">
        <f>Table2[[#This Row],[Expiry Date]]</f>
        <v>NA</v>
      </c>
      <c r="K356" s="84" t="str">
        <f>Table2[[#This Row],[Department]]</f>
        <v xml:space="preserve">DIA </v>
      </c>
      <c r="L356" s="84" t="str">
        <f>IF(ISBLANK(Table2[[#This Row],[Remark]]),"",Table2[[#This Row],[Remark]])</f>
        <v/>
      </c>
      <c r="M356" s="84" t="str">
        <f>Table2[[#This Row],[Material Issued By]]</f>
        <v>Karan Pardeshi</v>
      </c>
      <c r="N356" s="84" t="str">
        <f>Table2[[#This Row],[Material Received By]]</f>
        <v>Dhanashree Kotwal</v>
      </c>
      <c r="O356" s="134">
        <f>SUMIFS('Stock Statement'!K:K,'Stock Statement'!C:C,Table4[[#This Row],[Part no./ Cat No.]])</f>
        <v>82377.600000000006</v>
      </c>
      <c r="P356" s="134">
        <f t="shared" si="6"/>
        <v>82377.600000000006</v>
      </c>
      <c r="Q356" s="84">
        <f>SUMIFS('Stock Statement'!J:J,'Stock Statement'!C:C,Table4[[#This Row],[Part no./ Cat No.]])</f>
        <v>10</v>
      </c>
    </row>
    <row r="357" spans="1:17">
      <c r="A357" s="84">
        <v>356</v>
      </c>
      <c r="B357" s="108" t="str">
        <f>Table2[[#This Row],[Description of Material]]</f>
        <v>i) Ion PI one touch 2 supplies</v>
      </c>
      <c r="C357" s="84">
        <f>IFERROR(VLOOKUP(D357,'Product Master'!B:G,6,),"-")</f>
        <v>0</v>
      </c>
      <c r="D357" s="84" t="str">
        <f>Table2[[#This Row],[Part no./ Cat No.]]</f>
        <v>A26367</v>
      </c>
      <c r="E357" s="84">
        <f>IF(ISBLANK(Table2[[#This Row],[Lot No]]),"-",Table2[[#This Row],[Lot No]])</f>
        <v>192790</v>
      </c>
      <c r="F357" s="133">
        <f>IF(ISBLANK(Table2[[#This Row],[Date of Issue]]),"",Table2[[#This Row],[Date of Issue]])</f>
        <v>43232</v>
      </c>
      <c r="G357" s="84" t="str">
        <f>Table2[[#This Row],[Unit]]</f>
        <v>Kit</v>
      </c>
      <c r="H357" s="84" t="str">
        <f>Table2[[#This Row],[Pack Size]]</f>
        <v>8 Rxns</v>
      </c>
      <c r="I357" s="84">
        <f>Table2[[#This Row],[Quantity]]</f>
        <v>1</v>
      </c>
      <c r="J357" s="133">
        <f>Table2[[#This Row],[Expiry Date]]</f>
        <v>43343</v>
      </c>
      <c r="K357" s="84" t="str">
        <f>Table2[[#This Row],[Department]]</f>
        <v xml:space="preserve">DIA </v>
      </c>
      <c r="L357" s="84" t="str">
        <f>IF(ISBLANK(Table2[[#This Row],[Remark]]),"",Table2[[#This Row],[Remark]])</f>
        <v/>
      </c>
      <c r="M357" s="84" t="str">
        <f>Table2[[#This Row],[Material Issued By]]</f>
        <v>Karan Pardeshi</v>
      </c>
      <c r="N357" s="84" t="str">
        <f>Table2[[#This Row],[Material Received By]]</f>
        <v>Dhanashree Kotwal</v>
      </c>
      <c r="O357" s="134">
        <f>SUMIFS('Stock Statement'!K:K,'Stock Statement'!C:C,Table4[[#This Row],[Part no./ Cat No.]])</f>
        <v>0</v>
      </c>
      <c r="P357" s="134">
        <f t="shared" si="6"/>
        <v>0</v>
      </c>
      <c r="Q357" s="84">
        <f>SUMIFS('Stock Statement'!J:J,'Stock Statement'!C:C,Table4[[#This Row],[Part no./ Cat No.]])</f>
        <v>10</v>
      </c>
    </row>
    <row r="358" spans="1:17">
      <c r="A358" s="84">
        <v>357</v>
      </c>
      <c r="B358" s="108" t="str">
        <f>Table2[[#This Row],[Description of Material]]</f>
        <v>ii) Ion PI Hi-Q OT2 Solution 200</v>
      </c>
      <c r="C358" s="84">
        <f>IFERROR(VLOOKUP(D358,'Product Master'!B:G,6,),"-")</f>
        <v>0</v>
      </c>
      <c r="D358" s="84" t="str">
        <f>Table2[[#This Row],[Part no./ Cat No.]]</f>
        <v>A26429</v>
      </c>
      <c r="E358" s="84">
        <f>IF(ISBLANK(Table2[[#This Row],[Lot No]]),"-",Table2[[#This Row],[Lot No]])</f>
        <v>1901785</v>
      </c>
      <c r="F358" s="133">
        <f>IF(ISBLANK(Table2[[#This Row],[Date of Issue]]),"",Table2[[#This Row],[Date of Issue]])</f>
        <v>43232</v>
      </c>
      <c r="G358" s="84" t="str">
        <f>Table2[[#This Row],[Unit]]</f>
        <v>Kit</v>
      </c>
      <c r="H358" s="84" t="str">
        <f>Table2[[#This Row],[Pack Size]]</f>
        <v>8 Rxns</v>
      </c>
      <c r="I358" s="84">
        <f>Table2[[#This Row],[Quantity]]</f>
        <v>1</v>
      </c>
      <c r="J358" s="133">
        <f>Table2[[#This Row],[Expiry Date]]</f>
        <v>43434</v>
      </c>
      <c r="K358" s="84" t="str">
        <f>Table2[[#This Row],[Department]]</f>
        <v xml:space="preserve">DIA </v>
      </c>
      <c r="L358" s="84" t="str">
        <f>IF(ISBLANK(Table2[[#This Row],[Remark]]),"",Table2[[#This Row],[Remark]])</f>
        <v/>
      </c>
      <c r="M358" s="84" t="str">
        <f>Table2[[#This Row],[Material Issued By]]</f>
        <v>Karan Pardeshi</v>
      </c>
      <c r="N358" s="84" t="str">
        <f>Table2[[#This Row],[Material Received By]]</f>
        <v>Dhanashree Kotwal</v>
      </c>
      <c r="O358" s="134">
        <f>SUMIFS('Stock Statement'!K:K,'Stock Statement'!C:C,Table4[[#This Row],[Part no./ Cat No.]])</f>
        <v>0</v>
      </c>
      <c r="P358" s="134">
        <f t="shared" si="6"/>
        <v>0</v>
      </c>
      <c r="Q358" s="84">
        <f>SUMIFS('Stock Statement'!J:J,'Stock Statement'!C:C,Table4[[#This Row],[Part no./ Cat No.]])</f>
        <v>10</v>
      </c>
    </row>
    <row r="359" spans="1:17">
      <c r="A359" s="84">
        <v>358</v>
      </c>
      <c r="B359" s="108" t="str">
        <f>Table2[[#This Row],[Description of Material]]</f>
        <v>iii) Ion PI Hi-Q OT2 Reagent 200</v>
      </c>
      <c r="C359" s="84">
        <f>IFERROR(VLOOKUP(D359,'Product Master'!B:G,6,),"-")</f>
        <v>0</v>
      </c>
      <c r="D359" s="84" t="str">
        <f>Table2[[#This Row],[Part no./ Cat No.]]</f>
        <v>A26428</v>
      </c>
      <c r="E359" s="84">
        <f>IF(ISBLANK(Table2[[#This Row],[Lot No]]),"-",Table2[[#This Row],[Lot No]])</f>
        <v>1901784</v>
      </c>
      <c r="F359" s="133">
        <f>IF(ISBLANK(Table2[[#This Row],[Date of Issue]]),"",Table2[[#This Row],[Date of Issue]])</f>
        <v>43232</v>
      </c>
      <c r="G359" s="84" t="str">
        <f>Table2[[#This Row],[Unit]]</f>
        <v>Kit</v>
      </c>
      <c r="H359" s="84" t="str">
        <f>Table2[[#This Row],[Pack Size]]</f>
        <v>8 Rxns</v>
      </c>
      <c r="I359" s="84">
        <f>Table2[[#This Row],[Quantity]]</f>
        <v>1</v>
      </c>
      <c r="J359" s="133">
        <f>Table2[[#This Row],[Expiry Date]]</f>
        <v>43465</v>
      </c>
      <c r="K359" s="84" t="str">
        <f>Table2[[#This Row],[Department]]</f>
        <v xml:space="preserve">DIA </v>
      </c>
      <c r="L359" s="84" t="str">
        <f>IF(ISBLANK(Table2[[#This Row],[Remark]]),"",Table2[[#This Row],[Remark]])</f>
        <v/>
      </c>
      <c r="M359" s="84" t="str">
        <f>Table2[[#This Row],[Material Issued By]]</f>
        <v>Karan Pardeshi</v>
      </c>
      <c r="N359" s="84" t="str">
        <f>Table2[[#This Row],[Material Received By]]</f>
        <v>Dhanashree Kotwal</v>
      </c>
      <c r="O359" s="134">
        <f>SUMIFS('Stock Statement'!K:K,'Stock Statement'!C:C,Table4[[#This Row],[Part no./ Cat No.]])</f>
        <v>0</v>
      </c>
      <c r="P359" s="134">
        <f t="shared" si="6"/>
        <v>0</v>
      </c>
      <c r="Q359" s="84">
        <f>SUMIFS('Stock Statement'!J:J,'Stock Statement'!C:C,Table4[[#This Row],[Part no./ Cat No.]])</f>
        <v>10</v>
      </c>
    </row>
    <row r="360" spans="1:17">
      <c r="A360" s="84">
        <v>359</v>
      </c>
      <c r="B360" s="108" t="str">
        <f>Table2[[#This Row],[Description of Material]]</f>
        <v>Ion PI Chip kit V3</v>
      </c>
      <c r="C360" s="84">
        <f>IFERROR(VLOOKUP(D360,'Product Master'!B:G,6,),"-")</f>
        <v>0</v>
      </c>
      <c r="D360" s="84" t="str">
        <f>Table2[[#This Row],[Part no./ Cat No.]]</f>
        <v>A26771</v>
      </c>
      <c r="E360" s="84" t="str">
        <f>IF(ISBLANK(Table2[[#This Row],[Lot No]]),"-",Table2[[#This Row],[Lot No]])</f>
        <v>QRV822A &amp; QPP315B</v>
      </c>
      <c r="F360" s="133">
        <f>IF(ISBLANK(Table2[[#This Row],[Date of Issue]]),"",Table2[[#This Row],[Date of Issue]])</f>
        <v>43232</v>
      </c>
      <c r="G360" s="84" t="str">
        <f>Table2[[#This Row],[Unit]]</f>
        <v>Pack</v>
      </c>
      <c r="H360" s="84" t="str">
        <f>Table2[[#This Row],[Pack Size]]</f>
        <v>8 Chips</v>
      </c>
      <c r="I360" s="84">
        <f>Table2[[#This Row],[Quantity]]</f>
        <v>1</v>
      </c>
      <c r="J360" s="133" t="str">
        <f>Table2[[#This Row],[Expiry Date]]</f>
        <v>-</v>
      </c>
      <c r="K360" s="84" t="str">
        <f>Table2[[#This Row],[Department]]</f>
        <v xml:space="preserve">NGS </v>
      </c>
      <c r="L360" s="84" t="str">
        <f>IF(ISBLANK(Table2[[#This Row],[Remark]]),"",Table2[[#This Row],[Remark]])</f>
        <v/>
      </c>
      <c r="M360" s="84" t="str">
        <f>Table2[[#This Row],[Material Issued By]]</f>
        <v>Karan Pardeshi</v>
      </c>
      <c r="N360" s="84" t="str">
        <f>Table2[[#This Row],[Material Received By]]</f>
        <v>Dhanashree Kotwal</v>
      </c>
      <c r="O360" s="134">
        <f>SUMIFS('Stock Statement'!K:K,'Stock Statement'!C:C,Table4[[#This Row],[Part no./ Cat No.]])</f>
        <v>225150.36</v>
      </c>
      <c r="P360" s="134">
        <f t="shared" si="6"/>
        <v>225150.36</v>
      </c>
      <c r="Q360" s="84">
        <f>SUMIFS('Stock Statement'!J:J,'Stock Statement'!C:C,Table4[[#This Row],[Part no./ Cat No.]])</f>
        <v>9</v>
      </c>
    </row>
    <row r="361" spans="1:17">
      <c r="A361" s="84">
        <v>360</v>
      </c>
      <c r="B361" s="108" t="str">
        <f>Table2[[#This Row],[Description of Material]]</f>
        <v>L-Glutamine 200 nm solution</v>
      </c>
      <c r="C361" s="84">
        <f>IFERROR(VLOOKUP(D361,'Product Master'!B:G,6,),"-")</f>
        <v>0</v>
      </c>
      <c r="D361" s="84" t="str">
        <f>Table2[[#This Row],[Part no./ Cat No.]]</f>
        <v>TCL012</v>
      </c>
      <c r="E361" s="84" t="str">
        <f>IF(ISBLANK(Table2[[#This Row],[Lot No]]),"-",Table2[[#This Row],[Lot No]])</f>
        <v>/0000276750</v>
      </c>
      <c r="F361" s="133">
        <f>IF(ISBLANK(Table2[[#This Row],[Date of Issue]]),"",Table2[[#This Row],[Date of Issue]])</f>
        <v>43232</v>
      </c>
      <c r="G361" s="84" t="str">
        <f>Table2[[#This Row],[Unit]]</f>
        <v>-</v>
      </c>
      <c r="H361" s="84" t="str">
        <f>Table2[[#This Row],[Pack Size]]</f>
        <v>500 ml</v>
      </c>
      <c r="I361" s="84">
        <f>Table2[[#This Row],[Quantity]]</f>
        <v>1</v>
      </c>
      <c r="J361" s="133" t="str">
        <f>Table2[[#This Row],[Expiry Date]]</f>
        <v>-</v>
      </c>
      <c r="K361" s="84" t="str">
        <f>Table2[[#This Row],[Department]]</f>
        <v>ATC</v>
      </c>
      <c r="L361" s="84" t="str">
        <f>IF(ISBLANK(Table2[[#This Row],[Remark]]),"",Table2[[#This Row],[Remark]])</f>
        <v/>
      </c>
      <c r="M361" s="84" t="str">
        <f>Table2[[#This Row],[Material Issued By]]</f>
        <v>Karan Pardeshi</v>
      </c>
      <c r="N361" s="84" t="str">
        <f>Table2[[#This Row],[Material Received By]]</f>
        <v>Sanket Patil</v>
      </c>
      <c r="O361" s="134">
        <f>SUMIFS('Stock Statement'!K:K,'Stock Statement'!C:C,Table4[[#This Row],[Part no./ Cat No.]])</f>
        <v>10402</v>
      </c>
      <c r="P361" s="134">
        <f t="shared" si="6"/>
        <v>10402</v>
      </c>
      <c r="Q361" s="84">
        <f>SUMIFS('Stock Statement'!J:J,'Stock Statement'!C:C,Table4[[#This Row],[Part no./ Cat No.]])</f>
        <v>2</v>
      </c>
    </row>
    <row r="362" spans="1:17">
      <c r="A362" s="84">
        <v>361</v>
      </c>
      <c r="B362" s="108" t="str">
        <f>Table2[[#This Row],[Description of Material]]</f>
        <v xml:space="preserve">Reagent Reservoirs Thermo Scientific </v>
      </c>
      <c r="C362" s="84">
        <f>IFERROR(VLOOKUP(D362,'Product Master'!B:G,6,),"-")</f>
        <v>0</v>
      </c>
      <c r="D362" s="84" t="str">
        <f>Table2[[#This Row],[Part no./ Cat No.]]</f>
        <v>8093-11</v>
      </c>
      <c r="E362" s="84" t="str">
        <f>IF(ISBLANK(Table2[[#This Row],[Lot No]]),"-",Table2[[#This Row],[Lot No]])</f>
        <v>-</v>
      </c>
      <c r="F362" s="133">
        <f>IF(ISBLANK(Table2[[#This Row],[Date of Issue]]),"",Table2[[#This Row],[Date of Issue]])</f>
        <v>43232</v>
      </c>
      <c r="G362" s="84" t="str">
        <f>Table2[[#This Row],[Unit]]</f>
        <v>-</v>
      </c>
      <c r="H362" s="84" t="str">
        <f>Table2[[#This Row],[Pack Size]]</f>
        <v>100 Pcs</v>
      </c>
      <c r="I362" s="84">
        <f>Table2[[#This Row],[Quantity]]</f>
        <v>1</v>
      </c>
      <c r="J362" s="133" t="str">
        <f>Table2[[#This Row],[Expiry Date]]</f>
        <v>NA</v>
      </c>
      <c r="K362" s="84" t="str">
        <f>Table2[[#This Row],[Department]]</f>
        <v>ATC</v>
      </c>
      <c r="L362" s="84" t="str">
        <f>IF(ISBLANK(Table2[[#This Row],[Remark]]),"",Table2[[#This Row],[Remark]])</f>
        <v/>
      </c>
      <c r="M362" s="84" t="str">
        <f>Table2[[#This Row],[Material Issued By]]</f>
        <v>Karan Pardeshi</v>
      </c>
      <c r="N362" s="84" t="str">
        <f>Table2[[#This Row],[Material Received By]]</f>
        <v>Sanket Patil</v>
      </c>
      <c r="O362" s="134">
        <f>SUMIFS('Stock Statement'!K:K,'Stock Statement'!C:C,Table4[[#This Row],[Part no./ Cat No.]])</f>
        <v>5351.4</v>
      </c>
      <c r="P362" s="134">
        <f t="shared" si="6"/>
        <v>5351.4</v>
      </c>
      <c r="Q362" s="84">
        <f>SUMIFS('Stock Statement'!J:J,'Stock Statement'!C:C,Table4[[#This Row],[Part no./ Cat No.]])</f>
        <v>0</v>
      </c>
    </row>
    <row r="363" spans="1:17">
      <c r="A363" s="84">
        <v>362</v>
      </c>
      <c r="B363" s="108" t="str">
        <f>Table2[[#This Row],[Description of Material]]</f>
        <v>PCR Supermix 100 reactions (Invitrogen)</v>
      </c>
      <c r="C363" s="84">
        <f>IFERROR(VLOOKUP(D363,'Product Master'!B:G,6,),"-")</f>
        <v>0</v>
      </c>
      <c r="D363" s="84" t="str">
        <f>Table2[[#This Row],[Part no./ Cat No.]]</f>
        <v>10572-014</v>
      </c>
      <c r="E363" s="84">
        <f>IF(ISBLANK(Table2[[#This Row],[Lot No]]),"-",Table2[[#This Row],[Lot No]])</f>
        <v>1904871</v>
      </c>
      <c r="F363" s="133">
        <f>IF(ISBLANK(Table2[[#This Row],[Date of Issue]]),"",Table2[[#This Row],[Date of Issue]])</f>
        <v>43232</v>
      </c>
      <c r="G363" s="84" t="str">
        <f>Table2[[#This Row],[Unit]]</f>
        <v>-</v>
      </c>
      <c r="H363" s="84" t="str">
        <f>Table2[[#This Row],[Pack Size]]</f>
        <v>100 Rxns</v>
      </c>
      <c r="I363" s="84">
        <f>Table2[[#This Row],[Quantity]]</f>
        <v>1</v>
      </c>
      <c r="J363" s="133">
        <f>Table2[[#This Row],[Expiry Date]]</f>
        <v>43709</v>
      </c>
      <c r="K363" s="84" t="str">
        <f>Table2[[#This Row],[Department]]</f>
        <v>DIA</v>
      </c>
      <c r="L363" s="84" t="str">
        <f>IF(ISBLANK(Table2[[#This Row],[Remark]]),"",Table2[[#This Row],[Remark]])</f>
        <v/>
      </c>
      <c r="M363" s="84" t="str">
        <f>Table2[[#This Row],[Material Issued By]]</f>
        <v>Karan Pardeshi</v>
      </c>
      <c r="N363" s="84" t="str">
        <f>Table2[[#This Row],[Material Received By]]</f>
        <v>Srinivas Phadke</v>
      </c>
      <c r="O363" s="134">
        <f>SUMIFS('Stock Statement'!K:K,'Stock Statement'!C:C,Table4[[#This Row],[Part no./ Cat No.]])</f>
        <v>14668.96</v>
      </c>
      <c r="P363" s="134">
        <f t="shared" si="6"/>
        <v>14668.96</v>
      </c>
      <c r="Q363" s="84">
        <f>SUMIFS('Stock Statement'!J:J,'Stock Statement'!C:C,Table4[[#This Row],[Part no./ Cat No.]])</f>
        <v>3</v>
      </c>
    </row>
    <row r="364" spans="1:17">
      <c r="A364" s="84">
        <v>363</v>
      </c>
      <c r="B364" s="108" t="str">
        <f>Table2[[#This Row],[Description of Material]]</f>
        <v>Microtome Blades-High Profile (Leica 818)</v>
      </c>
      <c r="C364" s="84">
        <f>IFERROR(VLOOKUP(D364,'Product Master'!B:G,6,),"-")</f>
        <v>0</v>
      </c>
      <c r="D364" s="84">
        <f>Table2[[#This Row],[Part no./ Cat No.]]</f>
        <v>14035838926</v>
      </c>
      <c r="E364" s="84">
        <f>IF(ISBLANK(Table2[[#This Row],[Lot No]]),"-",Table2[[#This Row],[Lot No]])</f>
        <v>117252413</v>
      </c>
      <c r="F364" s="133">
        <f>IF(ISBLANK(Table2[[#This Row],[Date of Issue]]),"",Table2[[#This Row],[Date of Issue]])</f>
        <v>43232</v>
      </c>
      <c r="G364" s="84" t="str">
        <f>Table2[[#This Row],[Unit]]</f>
        <v>Box</v>
      </c>
      <c r="H364" s="84" t="str">
        <f>Table2[[#This Row],[Pack Size]]</f>
        <v>50 Nos</v>
      </c>
      <c r="I364" s="84">
        <f>Table2[[#This Row],[Quantity]]</f>
        <v>1</v>
      </c>
      <c r="J364" s="133" t="str">
        <f>Table2[[#This Row],[Expiry Date]]</f>
        <v>-</v>
      </c>
      <c r="K364" s="84" t="str">
        <f>Table2[[#This Row],[Department]]</f>
        <v>Histopath</v>
      </c>
      <c r="L364" s="84" t="str">
        <f>IF(ISBLANK(Table2[[#This Row],[Remark]]),"",Table2[[#This Row],[Remark]])</f>
        <v/>
      </c>
      <c r="M364" s="84" t="str">
        <f>Table2[[#This Row],[Material Issued By]]</f>
        <v>Karan Pardeshi</v>
      </c>
      <c r="N364" s="84" t="str">
        <f>Table2[[#This Row],[Material Received By]]</f>
        <v>Asha Patil</v>
      </c>
      <c r="O364" s="134">
        <f>SUMIFS('Stock Statement'!K:K,'Stock Statement'!C:C,Table4[[#This Row],[Part no./ Cat No.]])</f>
        <v>15000</v>
      </c>
      <c r="P364" s="134">
        <f t="shared" si="6"/>
        <v>15000</v>
      </c>
      <c r="Q364" s="84">
        <f>SUMIFS('Stock Statement'!J:J,'Stock Statement'!C:C,Table4[[#This Row],[Part no./ Cat No.]])</f>
        <v>1</v>
      </c>
    </row>
    <row r="365" spans="1:17">
      <c r="A365" s="84">
        <v>364</v>
      </c>
      <c r="B365" s="108" t="str">
        <f>Table2[[#This Row],[Description of Material]]</f>
        <v>Rohem Glass slides frosted</v>
      </c>
      <c r="C365" s="84">
        <f>IFERROR(VLOOKUP(D365,'Product Master'!B:G,6,),"-")</f>
        <v>0</v>
      </c>
      <c r="D365" s="84" t="str">
        <f>Table2[[#This Row],[Part no./ Cat No.]]</f>
        <v>Rohem Glass slides frosted</v>
      </c>
      <c r="E365" s="84" t="str">
        <f>IF(ISBLANK(Table2[[#This Row],[Lot No]]),"-",Table2[[#This Row],[Lot No]])</f>
        <v>-</v>
      </c>
      <c r="F365" s="133">
        <f>IF(ISBLANK(Table2[[#This Row],[Date of Issue]]),"",Table2[[#This Row],[Date of Issue]])</f>
        <v>43232</v>
      </c>
      <c r="G365" s="84" t="str">
        <f>Table2[[#This Row],[Unit]]</f>
        <v>-</v>
      </c>
      <c r="H365" s="84">
        <f>Table2[[#This Row],[Pack Size]]</f>
        <v>0</v>
      </c>
      <c r="I365" s="84">
        <f>Table2[[#This Row],[Quantity]]</f>
        <v>10</v>
      </c>
      <c r="J365" s="133" t="str">
        <f>Table2[[#This Row],[Expiry Date]]</f>
        <v>NA</v>
      </c>
      <c r="K365" s="84" t="str">
        <f>Table2[[#This Row],[Department]]</f>
        <v>Histopath</v>
      </c>
      <c r="L365" s="84" t="str">
        <f>IF(ISBLANK(Table2[[#This Row],[Remark]]),"",Table2[[#This Row],[Remark]])</f>
        <v/>
      </c>
      <c r="M365" s="84" t="str">
        <f>Table2[[#This Row],[Material Issued By]]</f>
        <v>Karan Pardeshi</v>
      </c>
      <c r="N365" s="84" t="str">
        <f>Table2[[#This Row],[Material Received By]]</f>
        <v>Asha Patil</v>
      </c>
      <c r="O365" s="134" t="e">
        <f>SUMIFS('Stock Statement'!K:K,'Stock Statement'!C:C,Table4[[#This Row],[Part no./ Cat No.]])</f>
        <v>#N/A</v>
      </c>
      <c r="P365" s="134" t="e">
        <f t="shared" si="6"/>
        <v>#N/A</v>
      </c>
      <c r="Q365" s="84">
        <f>SUMIFS('Stock Statement'!J:J,'Stock Statement'!C:C,Table4[[#This Row],[Part no./ Cat No.]])</f>
        <v>0</v>
      </c>
    </row>
    <row r="366" spans="1:17">
      <c r="A366" s="84">
        <v>365</v>
      </c>
      <c r="B366" s="108" t="str">
        <f>Table2[[#This Row],[Description of Material]]</f>
        <v xml:space="preserve">Centrifuge tube 15 ml Sterile </v>
      </c>
      <c r="C366" s="84">
        <f>IFERROR(VLOOKUP(D366,'Product Master'!B:G,6,),"-")</f>
        <v>0</v>
      </c>
      <c r="D366" s="84">
        <f>Table2[[#This Row],[Part no./ Cat No.]]</f>
        <v>546021</v>
      </c>
      <c r="E366" s="84" t="str">
        <f>IF(ISBLANK(Table2[[#This Row],[Lot No]]),"-",Table2[[#This Row],[Lot No]])</f>
        <v>293D-06-37-020218</v>
      </c>
      <c r="F366" s="133">
        <f>IF(ISBLANK(Table2[[#This Row],[Date of Issue]]),"",Table2[[#This Row],[Date of Issue]])</f>
        <v>43232</v>
      </c>
      <c r="G366" s="84" t="str">
        <f>Table2[[#This Row],[Unit]]</f>
        <v>-</v>
      </c>
      <c r="H366" s="84" t="str">
        <f>Table2[[#This Row],[Pack Size]]</f>
        <v>500 Pcs</v>
      </c>
      <c r="I366" s="84">
        <f>Table2[[#This Row],[Quantity]]</f>
        <v>1</v>
      </c>
      <c r="J366" s="133" t="str">
        <f>Table2[[#This Row],[Expiry Date]]</f>
        <v>-</v>
      </c>
      <c r="K366" s="84" t="str">
        <f>Table2[[#This Row],[Department]]</f>
        <v>DIA</v>
      </c>
      <c r="L366" s="84" t="str">
        <f>IF(ISBLANK(Table2[[#This Row],[Remark]]),"",Table2[[#This Row],[Remark]])</f>
        <v/>
      </c>
      <c r="M366" s="84" t="str">
        <f>Table2[[#This Row],[Material Issued By]]</f>
        <v>Karan Pardeshi</v>
      </c>
      <c r="N366" s="84" t="str">
        <f>Table2[[#This Row],[Material Received By]]</f>
        <v>Srinivas Phadke</v>
      </c>
      <c r="O366" s="134">
        <f>SUMIFS('Stock Statement'!K:K,'Stock Statement'!C:C,Table4[[#This Row],[Part no./ Cat No.]])</f>
        <v>11800</v>
      </c>
      <c r="P366" s="134">
        <f t="shared" si="6"/>
        <v>11800</v>
      </c>
      <c r="Q366" s="84">
        <f>SUMIFS('Stock Statement'!J:J,'Stock Statement'!C:C,Table4[[#This Row],[Part no./ Cat No.]])</f>
        <v>3</v>
      </c>
    </row>
    <row r="367" spans="1:17">
      <c r="A367" s="84">
        <v>366</v>
      </c>
      <c r="B367" s="108" t="str">
        <f>Table2[[#This Row],[Description of Material]]</f>
        <v>2-Propanol</v>
      </c>
      <c r="C367" s="84">
        <f>IFERROR(VLOOKUP(D367,'Product Master'!B:G,6,),"-")</f>
        <v>0</v>
      </c>
      <c r="D367" s="84">
        <f>Table2[[#This Row],[Part no./ Cat No.]]</f>
        <v>19516</v>
      </c>
      <c r="E367" s="84" t="str">
        <f>IF(ISBLANK(Table2[[#This Row],[Lot No]]),"-",Table2[[#This Row],[Lot No]])</f>
        <v>BCBV4036</v>
      </c>
      <c r="F367" s="133">
        <f>IF(ISBLANK(Table2[[#This Row],[Date of Issue]]),"",Table2[[#This Row],[Date of Issue]])</f>
        <v>43232</v>
      </c>
      <c r="G367" s="84" t="str">
        <f>Table2[[#This Row],[Unit]]</f>
        <v>Bottle</v>
      </c>
      <c r="H367" s="84" t="str">
        <f>Table2[[#This Row],[Pack Size]]</f>
        <v>500 ml</v>
      </c>
      <c r="I367" s="84">
        <f>Table2[[#This Row],[Quantity]]</f>
        <v>1</v>
      </c>
      <c r="J367" s="133" t="str">
        <f>Table2[[#This Row],[Expiry Date]]</f>
        <v>NA</v>
      </c>
      <c r="K367" s="84" t="str">
        <f>Table2[[#This Row],[Department]]</f>
        <v>DIA</v>
      </c>
      <c r="L367" s="84" t="str">
        <f>IF(ISBLANK(Table2[[#This Row],[Remark]]),"",Table2[[#This Row],[Remark]])</f>
        <v/>
      </c>
      <c r="M367" s="84" t="str">
        <f>Table2[[#This Row],[Material Issued By]]</f>
        <v>Karan Pardeshi</v>
      </c>
      <c r="N367" s="84" t="str">
        <f>Table2[[#This Row],[Material Received By]]</f>
        <v>Sneha Puranik</v>
      </c>
      <c r="O367" s="134">
        <f>SUMIFS('Stock Statement'!K:K,'Stock Statement'!C:C,Table4[[#This Row],[Part no./ Cat No.]])</f>
        <v>23410</v>
      </c>
      <c r="P367" s="134">
        <f t="shared" si="6"/>
        <v>23410</v>
      </c>
      <c r="Q367" s="84">
        <f>SUMIFS('Stock Statement'!J:J,'Stock Statement'!C:C,Table4[[#This Row],[Part no./ Cat No.]])</f>
        <v>5</v>
      </c>
    </row>
    <row r="368" spans="1:17">
      <c r="A368" s="84">
        <v>367</v>
      </c>
      <c r="B368" s="108" t="str">
        <f>Table2[[#This Row],[Description of Material]]</f>
        <v>Trypsin EDTA Solution 1x</v>
      </c>
      <c r="C368" s="84">
        <f>IFERROR(VLOOKUP(D368,'Product Master'!B:G,6,),"-")</f>
        <v>0</v>
      </c>
      <c r="D368" s="84" t="str">
        <f>Table2[[#This Row],[Part no./ Cat No.]]</f>
        <v>TCL007</v>
      </c>
      <c r="E368" s="84" t="str">
        <f>IF(ISBLANK(Table2[[#This Row],[Lot No]]),"-",Table2[[#This Row],[Lot No]])</f>
        <v>/0000321225</v>
      </c>
      <c r="F368" s="133">
        <f>IF(ISBLANK(Table2[[#This Row],[Date of Issue]]),"",Table2[[#This Row],[Date of Issue]])</f>
        <v>43232</v>
      </c>
      <c r="G368" s="84" t="str">
        <f>Table2[[#This Row],[Unit]]</f>
        <v>Pack</v>
      </c>
      <c r="H368" s="84" t="str">
        <f>Table2[[#This Row],[Pack Size]]</f>
        <v>100 ml*10</v>
      </c>
      <c r="I368" s="84">
        <f>Table2[[#This Row],[Quantity]]</f>
        <v>1</v>
      </c>
      <c r="J368" s="133">
        <f>Table2[[#This Row],[Expiry Date]]</f>
        <v>43800</v>
      </c>
      <c r="K368" s="84" t="str">
        <f>Table2[[#This Row],[Department]]</f>
        <v>CTC</v>
      </c>
      <c r="L368" s="84" t="str">
        <f>IF(ISBLANK(Table2[[#This Row],[Remark]]),"",Table2[[#This Row],[Remark]])</f>
        <v/>
      </c>
      <c r="M368" s="84" t="str">
        <f>Table2[[#This Row],[Material Issued By]]</f>
        <v>Karan Pardeshi</v>
      </c>
      <c r="N368" s="84" t="str">
        <f>Table2[[#This Row],[Material Received By]]</f>
        <v>Akshay Ainwale</v>
      </c>
      <c r="O368" s="134">
        <f>SUMIFS('Stock Statement'!K:K,'Stock Statement'!C:C,Table4[[#This Row],[Part no./ Cat No.]])</f>
        <v>4161</v>
      </c>
      <c r="P368" s="134">
        <f t="shared" si="6"/>
        <v>4161</v>
      </c>
      <c r="Q368" s="84">
        <f>SUMIFS('Stock Statement'!J:J,'Stock Statement'!C:C,Table4[[#This Row],[Part no./ Cat No.]])</f>
        <v>1</v>
      </c>
    </row>
    <row r="369" spans="1:17">
      <c r="A369" s="84">
        <v>368</v>
      </c>
      <c r="B369" s="108" t="str">
        <f>Table2[[#This Row],[Description of Material]]</f>
        <v xml:space="preserve">Gasket Kit </v>
      </c>
      <c r="C369" s="84">
        <f>IFERROR(VLOOKUP(D369,'Product Master'!B:G,6,),"-")</f>
        <v>0</v>
      </c>
      <c r="D369" s="84" t="str">
        <f>Table2[[#This Row],[Part no./ Cat No.]]</f>
        <v>G2938-68716</v>
      </c>
      <c r="E369" s="84" t="str">
        <f>IF(ISBLANK(Table2[[#This Row],[Lot No]]),"-",Table2[[#This Row],[Lot No]])</f>
        <v>-</v>
      </c>
      <c r="F369" s="133">
        <f>IF(ISBLANK(Table2[[#This Row],[Date of Issue]]),"",Table2[[#This Row],[Date of Issue]])</f>
        <v>43232</v>
      </c>
      <c r="G369" s="84" t="str">
        <f>Table2[[#This Row],[Unit]]</f>
        <v>-</v>
      </c>
      <c r="H369" s="84">
        <f>Table2[[#This Row],[Pack Size]]</f>
        <v>1</v>
      </c>
      <c r="I369" s="84">
        <f>Table2[[#This Row],[Quantity]]</f>
        <v>1</v>
      </c>
      <c r="J369" s="133" t="str">
        <f>Table2[[#This Row],[Expiry Date]]</f>
        <v>NA</v>
      </c>
      <c r="K369" s="84" t="str">
        <f>Table2[[#This Row],[Department]]</f>
        <v>DIA</v>
      </c>
      <c r="L369" s="84" t="str">
        <f>IF(ISBLANK(Table2[[#This Row],[Remark]]),"",Table2[[#This Row],[Remark]])</f>
        <v/>
      </c>
      <c r="M369" s="84" t="str">
        <f>Table2[[#This Row],[Material Issued By]]</f>
        <v>Karan Pardeshi</v>
      </c>
      <c r="N369" s="84" t="str">
        <f>Table2[[#This Row],[Material Received By]]</f>
        <v>Amol K</v>
      </c>
      <c r="O369" s="134">
        <f>SUMIFS('Stock Statement'!K:K,'Stock Statement'!C:C,Table4[[#This Row],[Part no./ Cat No.]])</f>
        <v>21864</v>
      </c>
      <c r="P369" s="134">
        <f t="shared" si="6"/>
        <v>21864</v>
      </c>
      <c r="Q369" s="84">
        <f>SUMIFS('Stock Statement'!J:J,'Stock Statement'!C:C,Table4[[#This Row],[Part no./ Cat No.]])</f>
        <v>1</v>
      </c>
    </row>
    <row r="370" spans="1:17">
      <c r="A370" s="84">
        <v>369</v>
      </c>
      <c r="B370" s="108" t="str">
        <f>Table2[[#This Row],[Description of Material]]</f>
        <v>Syringe Filter 0.45 Micron</v>
      </c>
      <c r="C370" s="84">
        <f>IFERROR(VLOOKUP(D370,'Product Master'!B:G,6,),"-")</f>
        <v>0</v>
      </c>
      <c r="D370" s="84" t="str">
        <f>Table2[[#This Row],[Part no./ Cat No.]]</f>
        <v>F-25DB/A</v>
      </c>
      <c r="E370" s="84" t="str">
        <f>IF(ISBLANK(Table2[[#This Row],[Lot No]]),"-",Table2[[#This Row],[Lot No]])</f>
        <v>295/MARCH/2018</v>
      </c>
      <c r="F370" s="133">
        <f>IF(ISBLANK(Table2[[#This Row],[Date of Issue]]),"",Table2[[#This Row],[Date of Issue]])</f>
        <v>43234</v>
      </c>
      <c r="G370" s="84" t="str">
        <f>Table2[[#This Row],[Unit]]</f>
        <v>-</v>
      </c>
      <c r="H370" s="84" t="str">
        <f>Table2[[#This Row],[Pack Size]]</f>
        <v>50 nos</v>
      </c>
      <c r="I370" s="84">
        <f>Table2[[#This Row],[Quantity]]</f>
        <v>1</v>
      </c>
      <c r="J370" s="133" t="str">
        <f>Table2[[#This Row],[Expiry Date]]</f>
        <v>-</v>
      </c>
      <c r="K370" s="84" t="str">
        <f>Table2[[#This Row],[Department]]</f>
        <v>R &amp; I</v>
      </c>
      <c r="L370" s="84" t="str">
        <f>IF(ISBLANK(Table2[[#This Row],[Remark]]),"",Table2[[#This Row],[Remark]])</f>
        <v/>
      </c>
      <c r="M370" s="84" t="str">
        <f>Table2[[#This Row],[Material Issued By]]</f>
        <v>Karan Pardeshi</v>
      </c>
      <c r="N370" s="84" t="str">
        <f>Table2[[#This Row],[Material Received By]]</f>
        <v>Akshay Ainwale</v>
      </c>
      <c r="O370" s="134" t="e">
        <f>SUMIFS('Stock Statement'!K:K,'Stock Statement'!C:C,Table4[[#This Row],[Part no./ Cat No.]])</f>
        <v>#N/A</v>
      </c>
      <c r="P370" s="134" t="e">
        <f t="shared" si="6"/>
        <v>#N/A</v>
      </c>
      <c r="Q370" s="84">
        <f>SUMIFS('Stock Statement'!J:J,'Stock Statement'!C:C,Table4[[#This Row],[Part no./ Cat No.]])</f>
        <v>-1</v>
      </c>
    </row>
    <row r="371" spans="1:17">
      <c r="A371" s="84">
        <v>370</v>
      </c>
      <c r="B371" s="108" t="str">
        <f>Table2[[#This Row],[Description of Material]]</f>
        <v>Syringe 10 ml Nipro</v>
      </c>
      <c r="C371" s="84">
        <f>IFERROR(VLOOKUP(D371,'Product Master'!B:G,6,),"-")</f>
        <v>0</v>
      </c>
      <c r="D371" s="84" t="str">
        <f>Table2[[#This Row],[Part no./ Cat No.]]</f>
        <v>Syringe 10 ml Nipro</v>
      </c>
      <c r="E371" s="84" t="str">
        <f>IF(ISBLANK(Table2[[#This Row],[Lot No]]),"-",Table2[[#This Row],[Lot No]])</f>
        <v>17K27K73</v>
      </c>
      <c r="F371" s="133">
        <f>IF(ISBLANK(Table2[[#This Row],[Date of Issue]]),"",Table2[[#This Row],[Date of Issue]])</f>
        <v>43234</v>
      </c>
      <c r="G371" s="84" t="str">
        <f>Table2[[#This Row],[Unit]]</f>
        <v>-</v>
      </c>
      <c r="H371" s="84" t="str">
        <f>Table2[[#This Row],[Pack Size]]</f>
        <v>-</v>
      </c>
      <c r="I371" s="84">
        <f>Table2[[#This Row],[Quantity]]</f>
        <v>100</v>
      </c>
      <c r="J371" s="133" t="str">
        <f>Table2[[#This Row],[Expiry Date]]</f>
        <v>-</v>
      </c>
      <c r="K371" s="84" t="str">
        <f>Table2[[#This Row],[Department]]</f>
        <v>R &amp; I</v>
      </c>
      <c r="L371" s="84" t="str">
        <f>IF(ISBLANK(Table2[[#This Row],[Remark]]),"",Table2[[#This Row],[Remark]])</f>
        <v/>
      </c>
      <c r="M371" s="84" t="str">
        <f>Table2[[#This Row],[Material Issued By]]</f>
        <v>Karan Pardeshi</v>
      </c>
      <c r="N371" s="84" t="str">
        <f>Table2[[#This Row],[Material Received By]]</f>
        <v>Akshay Ainwale</v>
      </c>
      <c r="O371" s="134" t="e">
        <f>SUMIFS('Stock Statement'!K:K,'Stock Statement'!C:C,Table4[[#This Row],[Part no./ Cat No.]])</f>
        <v>#N/A</v>
      </c>
      <c r="P371" s="134" t="e">
        <f t="shared" si="6"/>
        <v>#N/A</v>
      </c>
      <c r="Q371" s="84">
        <f>SUMIFS('Stock Statement'!J:J,'Stock Statement'!C:C,Table4[[#This Row],[Part no./ Cat No.]])</f>
        <v>0</v>
      </c>
    </row>
    <row r="372" spans="1:17">
      <c r="A372" s="84">
        <v>371</v>
      </c>
      <c r="B372" s="108" t="str">
        <f>Table2[[#This Row],[Description of Material]]</f>
        <v xml:space="preserve">Centrifuge tube 15 ml Sterile </v>
      </c>
      <c r="C372" s="84">
        <f>IFERROR(VLOOKUP(D372,'Product Master'!B:G,6,),"-")</f>
        <v>0</v>
      </c>
      <c r="D372" s="84">
        <f>Table2[[#This Row],[Part no./ Cat No.]]</f>
        <v>546021</v>
      </c>
      <c r="E372" s="84" t="str">
        <f>IF(ISBLANK(Table2[[#This Row],[Lot No]]),"-",Table2[[#This Row],[Lot No]])</f>
        <v>293D-06-37-020218</v>
      </c>
      <c r="F372" s="133">
        <f>IF(ISBLANK(Table2[[#This Row],[Date of Issue]]),"",Table2[[#This Row],[Date of Issue]])</f>
        <v>43234</v>
      </c>
      <c r="G372" s="84" t="str">
        <f>Table2[[#This Row],[Unit]]</f>
        <v>-</v>
      </c>
      <c r="H372" s="84" t="str">
        <f>Table2[[#This Row],[Pack Size]]</f>
        <v>500 Pcs</v>
      </c>
      <c r="I372" s="84">
        <f>Table2[[#This Row],[Quantity]]</f>
        <v>1</v>
      </c>
      <c r="J372" s="133" t="str">
        <f>Table2[[#This Row],[Expiry Date]]</f>
        <v>-</v>
      </c>
      <c r="K372" s="84" t="str">
        <f>Table2[[#This Row],[Department]]</f>
        <v>ATC</v>
      </c>
      <c r="L372" s="84" t="str">
        <f>IF(ISBLANK(Table2[[#This Row],[Remark]]),"",Table2[[#This Row],[Remark]])</f>
        <v/>
      </c>
      <c r="M372" s="84" t="str">
        <f>Table2[[#This Row],[Material Issued By]]</f>
        <v>Karan Pardeshi</v>
      </c>
      <c r="N372" s="84" t="str">
        <f>Table2[[#This Row],[Material Received By]]</f>
        <v>Akshay Ainwale</v>
      </c>
      <c r="O372" s="134">
        <f>SUMIFS('Stock Statement'!K:K,'Stock Statement'!C:C,Table4[[#This Row],[Part no./ Cat No.]])</f>
        <v>11800</v>
      </c>
      <c r="P372" s="134">
        <f t="shared" si="6"/>
        <v>11800</v>
      </c>
      <c r="Q372" s="84">
        <f>SUMIFS('Stock Statement'!J:J,'Stock Statement'!C:C,Table4[[#This Row],[Part no./ Cat No.]])</f>
        <v>3</v>
      </c>
    </row>
    <row r="373" spans="1:17">
      <c r="A373" s="84">
        <v>372</v>
      </c>
      <c r="B373" s="108" t="str">
        <f>Table2[[#This Row],[Description of Material]]</f>
        <v>Syringe-driven Filters 0.22 um</v>
      </c>
      <c r="C373" s="84">
        <f>IFERROR(VLOOKUP(D373,'Product Master'!B:G,6,),"-")</f>
        <v>0</v>
      </c>
      <c r="D373" s="84" t="str">
        <f>Table2[[#This Row],[Part no./ Cat No.]]</f>
        <v>SF14</v>
      </c>
      <c r="E373" s="84" t="str">
        <f>IF(ISBLANK(Table2[[#This Row],[Lot No]]),"-",Table2[[#This Row],[Lot No]])</f>
        <v>/0000309045</v>
      </c>
      <c r="F373" s="133">
        <f>IF(ISBLANK(Table2[[#This Row],[Date of Issue]]),"",Table2[[#This Row],[Date of Issue]])</f>
        <v>43234</v>
      </c>
      <c r="G373" s="84" t="str">
        <f>Table2[[#This Row],[Unit]]</f>
        <v>Box</v>
      </c>
      <c r="H373" s="84" t="str">
        <f>Table2[[#This Row],[Pack Size]]</f>
        <v>1 No</v>
      </c>
      <c r="I373" s="84">
        <f>Table2[[#This Row],[Quantity]]</f>
        <v>120</v>
      </c>
      <c r="J373" s="133" t="str">
        <f>Table2[[#This Row],[Expiry Date]]</f>
        <v>-</v>
      </c>
      <c r="K373" s="84" t="str">
        <f>Table2[[#This Row],[Department]]</f>
        <v>ATC</v>
      </c>
      <c r="L373" s="84" t="str">
        <f>IF(ISBLANK(Table2[[#This Row],[Remark]]),"",Table2[[#This Row],[Remark]])</f>
        <v/>
      </c>
      <c r="M373" s="84" t="str">
        <f>Table2[[#This Row],[Material Issued By]]</f>
        <v>Karan Pardeshi</v>
      </c>
      <c r="N373" s="84" t="str">
        <f>Table2[[#This Row],[Material Received By]]</f>
        <v>Akshay Ainwale</v>
      </c>
      <c r="O373" s="134">
        <f>SUMIFS('Stock Statement'!K:K,'Stock Statement'!C:C,Table4[[#This Row],[Part no./ Cat No.]])</f>
        <v>3900</v>
      </c>
      <c r="P373" s="134">
        <f t="shared" si="6"/>
        <v>468000</v>
      </c>
      <c r="Q373" s="84">
        <f>SUMIFS('Stock Statement'!J:J,'Stock Statement'!C:C,Table4[[#This Row],[Part no./ Cat No.]])</f>
        <v>60</v>
      </c>
    </row>
    <row r="374" spans="1:17">
      <c r="A374" s="84">
        <v>373</v>
      </c>
      <c r="B374" s="108" t="str">
        <f>Table2[[#This Row],[Description of Material]]</f>
        <v>Dulbecco's phosphate buffered saline</v>
      </c>
      <c r="C374" s="84">
        <f>IFERROR(VLOOKUP(D374,'Product Master'!B:G,6,),"-")</f>
        <v>0</v>
      </c>
      <c r="D374" s="84" t="str">
        <f>Table2[[#This Row],[Part no./ Cat No.]]</f>
        <v>TL1006</v>
      </c>
      <c r="E374" s="84" t="str">
        <f>IF(ISBLANK(Table2[[#This Row],[Lot No]]),"-",Table2[[#This Row],[Lot No]])</f>
        <v>/0000309292</v>
      </c>
      <c r="F374" s="133">
        <f>IF(ISBLANK(Table2[[#This Row],[Date of Issue]]),"",Table2[[#This Row],[Date of Issue]])</f>
        <v>43234</v>
      </c>
      <c r="G374" s="84" t="str">
        <f>Table2[[#This Row],[Unit]]</f>
        <v>Pack</v>
      </c>
      <c r="H374" s="84" t="str">
        <f>Table2[[#This Row],[Pack Size]]</f>
        <v>500 ml(6)</v>
      </c>
      <c r="I374" s="84">
        <f>Table2[[#This Row],[Quantity]]</f>
        <v>1</v>
      </c>
      <c r="J374" s="133" t="str">
        <f>Table2[[#This Row],[Expiry Date]]</f>
        <v>-</v>
      </c>
      <c r="K374" s="84" t="str">
        <f>Table2[[#This Row],[Department]]</f>
        <v>ATC</v>
      </c>
      <c r="L374" s="84" t="str">
        <f>IF(ISBLANK(Table2[[#This Row],[Remark]]),"",Table2[[#This Row],[Remark]])</f>
        <v/>
      </c>
      <c r="M374" s="84" t="str">
        <f>Table2[[#This Row],[Material Issued By]]</f>
        <v>Karan Pardeshi</v>
      </c>
      <c r="N374" s="84" t="str">
        <f>Table2[[#This Row],[Material Received By]]</f>
        <v>Akshay Ainwale</v>
      </c>
      <c r="O374" s="134">
        <f>SUMIFS('Stock Statement'!K:K,'Stock Statement'!C:C,Table4[[#This Row],[Part no./ Cat No.]])</f>
        <v>16556</v>
      </c>
      <c r="P374" s="134">
        <f t="shared" si="6"/>
        <v>16556</v>
      </c>
      <c r="Q374" s="84">
        <f>SUMIFS('Stock Statement'!J:J,'Stock Statement'!C:C,Table4[[#This Row],[Part no./ Cat No.]])</f>
        <v>4</v>
      </c>
    </row>
    <row r="375" spans="1:17">
      <c r="A375" s="84">
        <v>374</v>
      </c>
      <c r="B375" s="108" t="str">
        <f>Table2[[#This Row],[Description of Material]]</f>
        <v>Fetal Bovine serum</v>
      </c>
      <c r="C375" s="84">
        <f>IFERROR(VLOOKUP(D375,'Product Master'!B:G,6,),"-")</f>
        <v>0</v>
      </c>
      <c r="D375" s="84" t="str">
        <f>Table2[[#This Row],[Part no./ Cat No.]]</f>
        <v>RM1112</v>
      </c>
      <c r="E375" s="84" t="str">
        <f>IF(ISBLANK(Table2[[#This Row],[Lot No]]),"-",Table2[[#This Row],[Lot No]])</f>
        <v>/0000319768</v>
      </c>
      <c r="F375" s="133">
        <f>IF(ISBLANK(Table2[[#This Row],[Date of Issue]]),"",Table2[[#This Row],[Date of Issue]])</f>
        <v>43234</v>
      </c>
      <c r="G375" s="84" t="str">
        <f>Table2[[#This Row],[Unit]]</f>
        <v>Bottle</v>
      </c>
      <c r="H375" s="84" t="str">
        <f>Table2[[#This Row],[Pack Size]]</f>
        <v>100 ml</v>
      </c>
      <c r="I375" s="84">
        <f>Table2[[#This Row],[Quantity]]</f>
        <v>4</v>
      </c>
      <c r="J375" s="133">
        <f>Table2[[#This Row],[Expiry Date]]</f>
        <v>44440</v>
      </c>
      <c r="K375" s="84" t="str">
        <f>Table2[[#This Row],[Department]]</f>
        <v>ATC</v>
      </c>
      <c r="L375" s="84" t="str">
        <f>IF(ISBLANK(Table2[[#This Row],[Remark]]),"",Table2[[#This Row],[Remark]])</f>
        <v/>
      </c>
      <c r="M375" s="84" t="str">
        <f>Table2[[#This Row],[Material Issued By]]</f>
        <v>Karan Pardeshi</v>
      </c>
      <c r="N375" s="84" t="str">
        <f>Table2[[#This Row],[Material Received By]]</f>
        <v>Akshay Ainwale</v>
      </c>
      <c r="O375" s="134">
        <f>SUMIFS('Stock Statement'!K:K,'Stock Statement'!C:C,Table4[[#This Row],[Part no./ Cat No.]])</f>
        <v>5585</v>
      </c>
      <c r="P375" s="134">
        <f t="shared" si="6"/>
        <v>22340</v>
      </c>
      <c r="Q375" s="84">
        <f>SUMIFS('Stock Statement'!J:J,'Stock Statement'!C:C,Table4[[#This Row],[Part no./ Cat No.]])</f>
        <v>12</v>
      </c>
    </row>
    <row r="376" spans="1:17">
      <c r="A376" s="84">
        <v>375</v>
      </c>
      <c r="B376" s="108" t="str">
        <f>Table2[[#This Row],[Description of Material]]</f>
        <v>Oncomine Lung cell-free total nucleic acid research assay</v>
      </c>
      <c r="C376" s="84">
        <f>IFERROR(VLOOKUP(D376,'Product Master'!B:G,6,),"-")</f>
        <v>0</v>
      </c>
      <c r="D376" s="84" t="str">
        <f>Table2[[#This Row],[Part no./ Cat No.]]</f>
        <v>A35864</v>
      </c>
      <c r="E376" s="84" t="str">
        <f>IF(ISBLANK(Table2[[#This Row],[Lot No]]),"-",Table2[[#This Row],[Lot No]])</f>
        <v>1709001-8 &amp; 1709002-7</v>
      </c>
      <c r="F376" s="133">
        <f>IF(ISBLANK(Table2[[#This Row],[Date of Issue]]),"",Table2[[#This Row],[Date of Issue]])</f>
        <v>43234</v>
      </c>
      <c r="G376" s="84" t="str">
        <f>Table2[[#This Row],[Unit]]</f>
        <v>-</v>
      </c>
      <c r="H376" s="84" t="str">
        <f>Table2[[#This Row],[Pack Size]]</f>
        <v>8 Rxns</v>
      </c>
      <c r="I376" s="84">
        <f>Table2[[#This Row],[Quantity]]</f>
        <v>15</v>
      </c>
      <c r="J376" s="133">
        <f>Table2[[#This Row],[Expiry Date]]</f>
        <v>43320</v>
      </c>
      <c r="K376" s="84" t="str">
        <f>Table2[[#This Row],[Department]]</f>
        <v>DIA</v>
      </c>
      <c r="L376" s="84" t="str">
        <f>IF(ISBLANK(Table2[[#This Row],[Remark]]),"",Table2[[#This Row],[Remark]])</f>
        <v/>
      </c>
      <c r="M376" s="84" t="str">
        <f>Table2[[#This Row],[Material Issued By]]</f>
        <v>Karan Pardeshi</v>
      </c>
      <c r="N376" s="84" t="str">
        <f>Table2[[#This Row],[Material Received By]]</f>
        <v>Nitin Yashwante</v>
      </c>
      <c r="O376" s="134">
        <f>SUMIFS('Stock Statement'!K:K,'Stock Statement'!C:C,Table4[[#This Row],[Part no./ Cat No.]])</f>
        <v>427167</v>
      </c>
      <c r="P376" s="134">
        <f t="shared" si="6"/>
        <v>6407505</v>
      </c>
      <c r="Q376" s="84">
        <f>SUMIFS('Stock Statement'!J:J,'Stock Statement'!C:C,Table4[[#This Row],[Part no./ Cat No.]])</f>
        <v>0</v>
      </c>
    </row>
    <row r="377" spans="1:17">
      <c r="A377" s="84">
        <v>376</v>
      </c>
      <c r="B377" s="108" t="str">
        <f>Table2[[#This Row],[Description of Material]]</f>
        <v>Oncomine comprehesive manual combo kit v3M</v>
      </c>
      <c r="C377" s="84">
        <f>IFERROR(VLOOKUP(D377,'Product Master'!B:G,6,),"-")</f>
        <v>0</v>
      </c>
      <c r="D377" s="84" t="str">
        <f>Table2[[#This Row],[Part no./ Cat No.]]</f>
        <v>A35805</v>
      </c>
      <c r="E377" s="84" t="str">
        <f>IF(ISBLANK(Table2[[#This Row],[Lot No]]),"-",Table2[[#This Row],[Lot No]])</f>
        <v>-</v>
      </c>
      <c r="F377" s="133">
        <f>IF(ISBLANK(Table2[[#This Row],[Date of Issue]]),"",Table2[[#This Row],[Date of Issue]])</f>
        <v>43234</v>
      </c>
      <c r="G377" s="84" t="str">
        <f>Table2[[#This Row],[Unit]]</f>
        <v>-</v>
      </c>
      <c r="H377" s="84" t="str">
        <f>Table2[[#This Row],[Pack Size]]</f>
        <v>24 Rxns</v>
      </c>
      <c r="I377" s="84">
        <f>Table2[[#This Row],[Quantity]]</f>
        <v>5</v>
      </c>
      <c r="J377" s="133" t="str">
        <f>Table2[[#This Row],[Expiry Date]]</f>
        <v>NA</v>
      </c>
      <c r="K377" s="84" t="str">
        <f>Table2[[#This Row],[Department]]</f>
        <v>DIA</v>
      </c>
      <c r="L377" s="84" t="str">
        <f>IF(ISBLANK(Table2[[#This Row],[Remark]]),"",Table2[[#This Row],[Remark]])</f>
        <v/>
      </c>
      <c r="M377" s="84" t="str">
        <f>Table2[[#This Row],[Material Issued By]]</f>
        <v>Karan Pardeshi</v>
      </c>
      <c r="N377" s="84" t="str">
        <f>Table2[[#This Row],[Material Received By]]</f>
        <v>Nitin Yashwante</v>
      </c>
      <c r="O377" s="134">
        <f>SUMIFS('Stock Statement'!K:K,'Stock Statement'!C:C,Table4[[#This Row],[Part no./ Cat No.]])</f>
        <v>446825</v>
      </c>
      <c r="P377" s="134">
        <f t="shared" si="6"/>
        <v>2234125</v>
      </c>
      <c r="Q377" s="84">
        <f>SUMIFS('Stock Statement'!J:J,'Stock Statement'!C:C,Table4[[#This Row],[Part no./ Cat No.]])</f>
        <v>0</v>
      </c>
    </row>
    <row r="378" spans="1:17">
      <c r="A378" s="84">
        <v>377</v>
      </c>
      <c r="B378" s="108" t="str">
        <f>Table2[[#This Row],[Description of Material]]</f>
        <v>i. DNA Oncomine comprehensive panel v3M</v>
      </c>
      <c r="C378" s="84">
        <f>IFERROR(VLOOKUP(D378,'Product Master'!B:G,6,),"-")</f>
        <v>0</v>
      </c>
      <c r="D378" s="84" t="str">
        <f>Table2[[#This Row],[Part no./ Cat No.]]</f>
        <v>A33636</v>
      </c>
      <c r="E378" s="84">
        <f>IF(ISBLANK(Table2[[#This Row],[Lot No]]),"-",Table2[[#This Row],[Lot No]])</f>
        <v>1710004</v>
      </c>
      <c r="F378" s="133">
        <f>IF(ISBLANK(Table2[[#This Row],[Date of Issue]]),"",Table2[[#This Row],[Date of Issue]])</f>
        <v>43234</v>
      </c>
      <c r="G378" s="84" t="str">
        <f>Table2[[#This Row],[Unit]]</f>
        <v>-</v>
      </c>
      <c r="H378" s="84" t="str">
        <f>Table2[[#This Row],[Pack Size]]</f>
        <v>24 Rxns</v>
      </c>
      <c r="I378" s="84">
        <f>Table2[[#This Row],[Quantity]]</f>
        <v>5</v>
      </c>
      <c r="J378" s="133">
        <f>Table2[[#This Row],[Expiry Date]]</f>
        <v>44107</v>
      </c>
      <c r="K378" s="84" t="str">
        <f>Table2[[#This Row],[Department]]</f>
        <v>DIA</v>
      </c>
      <c r="L378" s="84" t="str">
        <f>IF(ISBLANK(Table2[[#This Row],[Remark]]),"",Table2[[#This Row],[Remark]])</f>
        <v/>
      </c>
      <c r="M378" s="84" t="str">
        <f>Table2[[#This Row],[Material Issued By]]</f>
        <v>Karan Pardeshi</v>
      </c>
      <c r="N378" s="84" t="str">
        <f>Table2[[#This Row],[Material Received By]]</f>
        <v>Nitin Yashwante</v>
      </c>
      <c r="O378" s="134">
        <f>SUMIFS('Stock Statement'!K:K,'Stock Statement'!C:C,Table4[[#This Row],[Part no./ Cat No.]])</f>
        <v>0</v>
      </c>
      <c r="P378" s="134">
        <f t="shared" si="6"/>
        <v>0</v>
      </c>
      <c r="Q378" s="84">
        <f>SUMIFS('Stock Statement'!J:J,'Stock Statement'!C:C,Table4[[#This Row],[Part no./ Cat No.]])</f>
        <v>0</v>
      </c>
    </row>
    <row r="379" spans="1:17">
      <c r="A379" s="84">
        <v>378</v>
      </c>
      <c r="B379" s="108" t="str">
        <f>Table2[[#This Row],[Description of Material]]</f>
        <v>ii. RNA Oncomine comprehensive panel v3M</v>
      </c>
      <c r="C379" s="84">
        <f>IFERROR(VLOOKUP(D379,'Product Master'!B:G,6,),"-")</f>
        <v>0</v>
      </c>
      <c r="D379" s="84" t="str">
        <f>Table2[[#This Row],[Part no./ Cat No.]]</f>
        <v>A33637</v>
      </c>
      <c r="E379" s="84">
        <f>IF(ISBLANK(Table2[[#This Row],[Lot No]]),"-",Table2[[#This Row],[Lot No]])</f>
        <v>1712006</v>
      </c>
      <c r="F379" s="133">
        <f>IF(ISBLANK(Table2[[#This Row],[Date of Issue]]),"",Table2[[#This Row],[Date of Issue]])</f>
        <v>43234</v>
      </c>
      <c r="G379" s="84" t="str">
        <f>Table2[[#This Row],[Unit]]</f>
        <v>-</v>
      </c>
      <c r="H379" s="84" t="str">
        <f>Table2[[#This Row],[Pack Size]]</f>
        <v>24 Rxns</v>
      </c>
      <c r="I379" s="84">
        <f>Table2[[#This Row],[Quantity]]</f>
        <v>5</v>
      </c>
      <c r="J379" s="133">
        <f>Table2[[#This Row],[Expiry Date]]</f>
        <v>44176</v>
      </c>
      <c r="K379" s="84" t="str">
        <f>Table2[[#This Row],[Department]]</f>
        <v>DIA</v>
      </c>
      <c r="L379" s="84" t="str">
        <f>IF(ISBLANK(Table2[[#This Row],[Remark]]),"",Table2[[#This Row],[Remark]])</f>
        <v/>
      </c>
      <c r="M379" s="84" t="str">
        <f>Table2[[#This Row],[Material Issued By]]</f>
        <v>Karan Pardeshi</v>
      </c>
      <c r="N379" s="84" t="str">
        <f>Table2[[#This Row],[Material Received By]]</f>
        <v>Nitin Yashwante</v>
      </c>
      <c r="O379" s="134">
        <f>SUMIFS('Stock Statement'!K:K,'Stock Statement'!C:C,Table4[[#This Row],[Part no./ Cat No.]])</f>
        <v>0</v>
      </c>
      <c r="P379" s="134">
        <f t="shared" si="6"/>
        <v>0</v>
      </c>
      <c r="Q379" s="84">
        <f>SUMIFS('Stock Statement'!J:J,'Stock Statement'!C:C,Table4[[#This Row],[Part no./ Cat No.]])</f>
        <v>0</v>
      </c>
    </row>
    <row r="380" spans="1:17">
      <c r="A380" s="84">
        <v>379</v>
      </c>
      <c r="B380" s="108" t="str">
        <f>Table2[[#This Row],[Description of Material]]</f>
        <v>iii. Ion Ampliseq Library kit plus</v>
      </c>
      <c r="C380" s="84">
        <f>IFERROR(VLOOKUP(D380,'Product Master'!B:G,6,),"-")</f>
        <v>0</v>
      </c>
      <c r="D380" s="84">
        <f>Table2[[#This Row],[Part no./ Cat No.]]</f>
        <v>44488990</v>
      </c>
      <c r="E380" s="84" t="str">
        <f>IF(ISBLANK(Table2[[#This Row],[Lot No]]),"-",Table2[[#This Row],[Lot No]])</f>
        <v>1951603-8 &amp; 1910937-2</v>
      </c>
      <c r="F380" s="133">
        <f>IF(ISBLANK(Table2[[#This Row],[Date of Issue]]),"",Table2[[#This Row],[Date of Issue]])</f>
        <v>43234</v>
      </c>
      <c r="G380" s="84" t="str">
        <f>Table2[[#This Row],[Unit]]</f>
        <v>-</v>
      </c>
      <c r="H380" s="84" t="str">
        <f>Table2[[#This Row],[Pack Size]]</f>
        <v>24 Rxns</v>
      </c>
      <c r="I380" s="84">
        <f>Table2[[#This Row],[Quantity]]</f>
        <v>10</v>
      </c>
      <c r="J380" s="133" t="str">
        <f>Table2[[#This Row],[Expiry Date]]</f>
        <v>31/7/2020 &amp; 31/10/2018</v>
      </c>
      <c r="K380" s="84" t="str">
        <f>Table2[[#This Row],[Department]]</f>
        <v>DIA</v>
      </c>
      <c r="L380" s="84" t="str">
        <f>IF(ISBLANK(Table2[[#This Row],[Remark]]),"",Table2[[#This Row],[Remark]])</f>
        <v/>
      </c>
      <c r="M380" s="84" t="str">
        <f>Table2[[#This Row],[Material Issued By]]</f>
        <v>Karan Pardeshi</v>
      </c>
      <c r="N380" s="84" t="str">
        <f>Table2[[#This Row],[Material Received By]]</f>
        <v>Nitin Yashwante</v>
      </c>
      <c r="O380" s="134">
        <f>SUMIFS('Stock Statement'!K:K,'Stock Statement'!C:C,Table4[[#This Row],[Part no./ Cat No.]])</f>
        <v>0</v>
      </c>
      <c r="P380" s="134">
        <f t="shared" si="6"/>
        <v>0</v>
      </c>
      <c r="Q380" s="84">
        <f>SUMIFS('Stock Statement'!J:J,'Stock Statement'!C:C,Table4[[#This Row],[Part no./ Cat No.]])</f>
        <v>0</v>
      </c>
    </row>
    <row r="381" spans="1:17">
      <c r="A381" s="84">
        <v>380</v>
      </c>
      <c r="B381" s="108" t="str">
        <f>Table2[[#This Row],[Description of Material]]</f>
        <v>Taq Sequening Barcode 1-24</v>
      </c>
      <c r="C381" s="84">
        <f>IFERROR(VLOOKUP(D381,'Product Master'!B:G,6,),"-")</f>
        <v>0</v>
      </c>
      <c r="D381" s="84" t="str">
        <f>Table2[[#This Row],[Part no./ Cat No.]]</f>
        <v>A31830</v>
      </c>
      <c r="E381" s="84">
        <f>IF(ISBLANK(Table2[[#This Row],[Lot No]]),"-",Table2[[#This Row],[Lot No]])</f>
        <v>1708003</v>
      </c>
      <c r="F381" s="133">
        <f>IF(ISBLANK(Table2[[#This Row],[Date of Issue]]),"",Table2[[#This Row],[Date of Issue]])</f>
        <v>43234</v>
      </c>
      <c r="G381" s="84" t="str">
        <f>Table2[[#This Row],[Unit]]</f>
        <v>-</v>
      </c>
      <c r="H381" s="84" t="str">
        <f>Table2[[#This Row],[Pack Size]]</f>
        <v>10 Rxns/Barcode</v>
      </c>
      <c r="I381" s="84">
        <f>Table2[[#This Row],[Quantity]]</f>
        <v>1</v>
      </c>
      <c r="J381" s="133">
        <f>Table2[[#This Row],[Expiry Date]]</f>
        <v>44073</v>
      </c>
      <c r="K381" s="84" t="str">
        <f>Table2[[#This Row],[Department]]</f>
        <v>DIA</v>
      </c>
      <c r="L381" s="84" t="str">
        <f>IF(ISBLANK(Table2[[#This Row],[Remark]]),"",Table2[[#This Row],[Remark]])</f>
        <v/>
      </c>
      <c r="M381" s="84" t="str">
        <f>Table2[[#This Row],[Material Issued By]]</f>
        <v>Karan Pardeshi</v>
      </c>
      <c r="N381" s="84" t="str">
        <f>Table2[[#This Row],[Material Received By]]</f>
        <v>Nitin Yashwante</v>
      </c>
      <c r="O381" s="134">
        <f>SUMIFS('Stock Statement'!K:K,'Stock Statement'!C:C,Table4[[#This Row],[Part no./ Cat No.]])</f>
        <v>37104.800000000003</v>
      </c>
      <c r="P381" s="134">
        <f t="shared" si="6"/>
        <v>37104.800000000003</v>
      </c>
      <c r="Q381" s="84">
        <f>SUMIFS('Stock Statement'!J:J,'Stock Statement'!C:C,Table4[[#This Row],[Part no./ Cat No.]])</f>
        <v>1</v>
      </c>
    </row>
    <row r="382" spans="1:17">
      <c r="A382" s="84">
        <v>381</v>
      </c>
      <c r="B382" s="108" t="str">
        <f>Table2[[#This Row],[Description of Material]]</f>
        <v>Hi-Di Formamide 3500dx Series (ABI)</v>
      </c>
      <c r="C382" s="84">
        <f>IFERROR(VLOOKUP(D382,'Product Master'!B:G,6,),"-")</f>
        <v>0</v>
      </c>
      <c r="D382" s="84">
        <f>Table2[[#This Row],[Part no./ Cat No.]]</f>
        <v>4404307</v>
      </c>
      <c r="E382" s="84">
        <f>IF(ISBLANK(Table2[[#This Row],[Lot No]]),"-",Table2[[#This Row],[Lot No]])</f>
        <v>1711065</v>
      </c>
      <c r="F382" s="133">
        <f>IF(ISBLANK(Table2[[#This Row],[Date of Issue]]),"",Table2[[#This Row],[Date of Issue]])</f>
        <v>43235</v>
      </c>
      <c r="G382" s="84" t="str">
        <f>Table2[[#This Row],[Unit]]</f>
        <v>Pack</v>
      </c>
      <c r="H382" s="84" t="str">
        <f>Table2[[#This Row],[Pack Size]]</f>
        <v>5 ml</v>
      </c>
      <c r="I382" s="84">
        <f>Table2[[#This Row],[Quantity]]</f>
        <v>1</v>
      </c>
      <c r="J382" s="133" t="str">
        <f>Table2[[#This Row],[Expiry Date]]</f>
        <v>-</v>
      </c>
      <c r="K382" s="84" t="str">
        <f>Table2[[#This Row],[Department]]</f>
        <v>DIA</v>
      </c>
      <c r="L382" s="84" t="str">
        <f>IF(ISBLANK(Table2[[#This Row],[Remark]]),"",Table2[[#This Row],[Remark]])</f>
        <v/>
      </c>
      <c r="M382" s="84" t="str">
        <f>Table2[[#This Row],[Material Issued By]]</f>
        <v>Karan Pardeshi</v>
      </c>
      <c r="N382" s="84" t="str">
        <f>Table2[[#This Row],[Material Received By]]</f>
        <v>Rishikesh.B</v>
      </c>
      <c r="O382" s="134" t="e">
        <f>SUMIFS('Stock Statement'!K:K,'Stock Statement'!C:C,Table4[[#This Row],[Part no./ Cat No.]])</f>
        <v>#N/A</v>
      </c>
      <c r="P382" s="134" t="e">
        <f t="shared" si="6"/>
        <v>#N/A</v>
      </c>
      <c r="Q382" s="84">
        <f>SUMIFS('Stock Statement'!J:J,'Stock Statement'!C:C,Table4[[#This Row],[Part no./ Cat No.]])</f>
        <v>-1</v>
      </c>
    </row>
    <row r="383" spans="1:17">
      <c r="A383" s="84">
        <v>382</v>
      </c>
      <c r="B383" s="108" t="str">
        <f>Table2[[#This Row],[Description of Material]]</f>
        <v>Cryogenic Vial 2 ml Polylab</v>
      </c>
      <c r="C383" s="84">
        <f>IFERROR(VLOOKUP(D383,'Product Master'!B:G,6,),"-")</f>
        <v>0</v>
      </c>
      <c r="D383" s="84" t="str">
        <f>Table2[[#This Row],[Part no./ Cat No.]]</f>
        <v>Cryogenic Vial 2 ml Polylab</v>
      </c>
      <c r="E383" s="84" t="str">
        <f>IF(ISBLANK(Table2[[#This Row],[Lot No]]),"-",Table2[[#This Row],[Lot No]])</f>
        <v>-</v>
      </c>
      <c r="F383" s="133">
        <f>IF(ISBLANK(Table2[[#This Row],[Date of Issue]]),"",Table2[[#This Row],[Date of Issue]])</f>
        <v>43235</v>
      </c>
      <c r="G383" s="84" t="str">
        <f>Table2[[#This Row],[Unit]]</f>
        <v>-</v>
      </c>
      <c r="H383" s="84">
        <f>Table2[[#This Row],[Pack Size]]</f>
        <v>0</v>
      </c>
      <c r="I383" s="84">
        <f>Table2[[#This Row],[Quantity]]</f>
        <v>1</v>
      </c>
      <c r="J383" s="133" t="str">
        <f>Table2[[#This Row],[Expiry Date]]</f>
        <v>NA</v>
      </c>
      <c r="K383" s="84" t="str">
        <f>Table2[[#This Row],[Department]]</f>
        <v>CTC</v>
      </c>
      <c r="L383" s="84" t="str">
        <f>IF(ISBLANK(Table2[[#This Row],[Remark]]),"",Table2[[#This Row],[Remark]])</f>
        <v/>
      </c>
      <c r="M383" s="84" t="str">
        <f>Table2[[#This Row],[Material Issued By]]</f>
        <v>Karan Pardeshi</v>
      </c>
      <c r="N383" s="84" t="str">
        <f>Table2[[#This Row],[Material Received By]]</f>
        <v>Sachin Hatkar</v>
      </c>
      <c r="O383" s="134" t="e">
        <f>SUMIFS('Stock Statement'!K:K,'Stock Statement'!C:C,Table4[[#This Row],[Part no./ Cat No.]])</f>
        <v>#N/A</v>
      </c>
      <c r="P383" s="134" t="e">
        <f t="shared" si="6"/>
        <v>#N/A</v>
      </c>
      <c r="Q383" s="84">
        <f>SUMIFS('Stock Statement'!J:J,'Stock Statement'!C:C,Table4[[#This Row],[Part no./ Cat No.]])</f>
        <v>-1</v>
      </c>
    </row>
    <row r="384" spans="1:17">
      <c r="A384" s="84">
        <v>383</v>
      </c>
      <c r="B384" s="108" t="str">
        <f>Table2[[#This Row],[Description of Material]]</f>
        <v>Circulating Nucleic acid kit</v>
      </c>
      <c r="C384" s="84">
        <f>IFERROR(VLOOKUP(D384,'Product Master'!B:G,6,),"-")</f>
        <v>0</v>
      </c>
      <c r="D384" s="84">
        <f>Table2[[#This Row],[Part no./ Cat No.]]</f>
        <v>55114</v>
      </c>
      <c r="E384" s="84">
        <f>IF(ISBLANK(Table2[[#This Row],[Lot No]]),"-",Table2[[#This Row],[Lot No]])</f>
        <v>160013067</v>
      </c>
      <c r="F384" s="133">
        <f>IF(ISBLANK(Table2[[#This Row],[Date of Issue]]),"",Table2[[#This Row],[Date of Issue]])</f>
        <v>43235</v>
      </c>
      <c r="G384" s="84" t="str">
        <f>Table2[[#This Row],[Unit]]</f>
        <v>Kit</v>
      </c>
      <c r="H384" s="84" t="str">
        <f>Table2[[#This Row],[Pack Size]]</f>
        <v>50 Rxns</v>
      </c>
      <c r="I384" s="84">
        <f>Table2[[#This Row],[Quantity]]</f>
        <v>1</v>
      </c>
      <c r="J384" s="133">
        <f>Table2[[#This Row],[Expiry Date]]</f>
        <v>43665</v>
      </c>
      <c r="K384" s="84" t="str">
        <f>Table2[[#This Row],[Department]]</f>
        <v xml:space="preserve">R &amp; D </v>
      </c>
      <c r="L384" s="84" t="str">
        <f>IF(ISBLANK(Table2[[#This Row],[Remark]]),"",Table2[[#This Row],[Remark]])</f>
        <v/>
      </c>
      <c r="M384" s="84" t="str">
        <f>Table2[[#This Row],[Material Issued By]]</f>
        <v>Karan Pardeshi</v>
      </c>
      <c r="N384" s="84" t="str">
        <f>Table2[[#This Row],[Material Received By]]</f>
        <v>Vikas Mane</v>
      </c>
      <c r="O384" s="134">
        <f>SUMIFS('Stock Statement'!K:K,'Stock Statement'!C:C,Table4[[#This Row],[Part no./ Cat No.]])</f>
        <v>0</v>
      </c>
      <c r="P384" s="134">
        <f t="shared" si="6"/>
        <v>0</v>
      </c>
      <c r="Q384" s="84">
        <f>SUMIFS('Stock Statement'!J:J,'Stock Statement'!C:C,Table4[[#This Row],[Part no./ Cat No.]])</f>
        <v>-2</v>
      </c>
    </row>
    <row r="385" spans="1:17">
      <c r="A385" s="84">
        <v>384</v>
      </c>
      <c r="B385" s="108" t="str">
        <f>Table2[[#This Row],[Description of Material]]</f>
        <v>Circulating Nucleic acid kit</v>
      </c>
      <c r="C385" s="84">
        <f>IFERROR(VLOOKUP(D385,'Product Master'!B:G,6,),"-")</f>
        <v>0</v>
      </c>
      <c r="D385" s="84">
        <f>Table2[[#This Row],[Part no./ Cat No.]]</f>
        <v>55114</v>
      </c>
      <c r="E385" s="84">
        <f>IF(ISBLANK(Table2[[#This Row],[Lot No]]),"-",Table2[[#This Row],[Lot No]])</f>
        <v>157047931</v>
      </c>
      <c r="F385" s="133">
        <f>IF(ISBLANK(Table2[[#This Row],[Date of Issue]]),"",Table2[[#This Row],[Date of Issue]])</f>
        <v>43235</v>
      </c>
      <c r="G385" s="84" t="str">
        <f>Table2[[#This Row],[Unit]]</f>
        <v>Kit</v>
      </c>
      <c r="H385" s="84" t="str">
        <f>Table2[[#This Row],[Pack Size]]</f>
        <v>50 Rxns</v>
      </c>
      <c r="I385" s="84">
        <f>Table2[[#This Row],[Quantity]]</f>
        <v>1</v>
      </c>
      <c r="J385" s="133" t="str">
        <f>Table2[[#This Row],[Expiry Date]]</f>
        <v>NA</v>
      </c>
      <c r="K385" s="84" t="str">
        <f>Table2[[#This Row],[Department]]</f>
        <v xml:space="preserve">R &amp; D </v>
      </c>
      <c r="L385" s="84" t="str">
        <f>IF(ISBLANK(Table2[[#This Row],[Remark]]),"",Table2[[#This Row],[Remark]])</f>
        <v/>
      </c>
      <c r="M385" s="84" t="str">
        <f>Table2[[#This Row],[Material Issued By]]</f>
        <v>Karan Pardeshi</v>
      </c>
      <c r="N385" s="84" t="str">
        <f>Table2[[#This Row],[Material Received By]]</f>
        <v>Vikas Mane</v>
      </c>
      <c r="O385" s="134">
        <f>SUMIFS('Stock Statement'!K:K,'Stock Statement'!C:C,Table4[[#This Row],[Part no./ Cat No.]])</f>
        <v>0</v>
      </c>
      <c r="P385" s="134">
        <f t="shared" si="6"/>
        <v>0</v>
      </c>
      <c r="Q385" s="84">
        <f>SUMIFS('Stock Statement'!J:J,'Stock Statement'!C:C,Table4[[#This Row],[Part no./ Cat No.]])</f>
        <v>-2</v>
      </c>
    </row>
    <row r="386" spans="1:17">
      <c r="A386" s="84">
        <v>385</v>
      </c>
      <c r="B386" s="108" t="str">
        <f>Table2[[#This Row],[Description of Material]]</f>
        <v>E-Gel size select 2%</v>
      </c>
      <c r="C386" s="84">
        <f>IFERROR(VLOOKUP(D386,'Product Master'!B:G,6,),"-")</f>
        <v>0</v>
      </c>
      <c r="D386" s="84" t="str">
        <f>Table2[[#This Row],[Part no./ Cat No.]]</f>
        <v>G661012</v>
      </c>
      <c r="E386" s="84" t="str">
        <f>IF(ISBLANK(Table2[[#This Row],[Lot No]]),"-",Table2[[#This Row],[Lot No]])</f>
        <v>2R120218</v>
      </c>
      <c r="F386" s="133">
        <f>IF(ISBLANK(Table2[[#This Row],[Date of Issue]]),"",Table2[[#This Row],[Date of Issue]])</f>
        <v>43235</v>
      </c>
      <c r="G386" s="84" t="str">
        <f>Table2[[#This Row],[Unit]]</f>
        <v>Pack</v>
      </c>
      <c r="H386" s="84" t="str">
        <f>Table2[[#This Row],[Pack Size]]</f>
        <v>10 Gels/Pack</v>
      </c>
      <c r="I386" s="84">
        <f>Table2[[#This Row],[Quantity]]</f>
        <v>1</v>
      </c>
      <c r="J386" s="133">
        <f>Table2[[#This Row],[Expiry Date]]</f>
        <v>43445</v>
      </c>
      <c r="K386" s="84" t="str">
        <f>Table2[[#This Row],[Department]]</f>
        <v xml:space="preserve">R&amp;I </v>
      </c>
      <c r="L386" s="84" t="str">
        <f>IF(ISBLANK(Table2[[#This Row],[Remark]]),"",Table2[[#This Row],[Remark]])</f>
        <v/>
      </c>
      <c r="M386" s="84" t="str">
        <f>Table2[[#This Row],[Material Issued By]]</f>
        <v>Karan Pardeshi</v>
      </c>
      <c r="N386" s="84" t="str">
        <f>Table2[[#This Row],[Material Received By]]</f>
        <v>Akshay Ainwale</v>
      </c>
      <c r="O386" s="134">
        <f>SUMIFS('Stock Statement'!K:K,'Stock Statement'!C:C,Table4[[#This Row],[Part no./ Cat No.]])</f>
        <v>10000</v>
      </c>
      <c r="P386" s="134">
        <f t="shared" si="6"/>
        <v>10000</v>
      </c>
      <c r="Q386" s="84">
        <f>SUMIFS('Stock Statement'!J:J,'Stock Statement'!C:C,Table4[[#This Row],[Part no./ Cat No.]])</f>
        <v>13</v>
      </c>
    </row>
    <row r="387" spans="1:17">
      <c r="A387" s="84">
        <v>386</v>
      </c>
      <c r="B387" s="108" t="str">
        <f>Table2[[#This Row],[Description of Material]]</f>
        <v>Agilent High Sensitivity DNA kit</v>
      </c>
      <c r="C387" s="84">
        <f>IFERROR(VLOOKUP(D387,'Product Master'!B:G,6,),"-")</f>
        <v>0</v>
      </c>
      <c r="D387" s="84">
        <f>Table2[[#This Row],[Part no./ Cat No.]]</f>
        <v>50674626</v>
      </c>
      <c r="E387" s="84" t="str">
        <f>IF(ISBLANK(Table2[[#This Row],[Lot No]]),"-",Table2[[#This Row],[Lot No]])</f>
        <v>-</v>
      </c>
      <c r="F387" s="133">
        <f>IF(ISBLANK(Table2[[#This Row],[Date of Issue]]),"",Table2[[#This Row],[Date of Issue]])</f>
        <v>43236</v>
      </c>
      <c r="G387" s="84" t="str">
        <f>Table2[[#This Row],[Unit]]</f>
        <v>Kit</v>
      </c>
      <c r="H387" s="84" t="str">
        <f>Table2[[#This Row],[Pack Size]]</f>
        <v>110 Rxns</v>
      </c>
      <c r="I387" s="84">
        <f>Table2[[#This Row],[Quantity]]</f>
        <v>1</v>
      </c>
      <c r="J387" s="133" t="str">
        <f>Table2[[#This Row],[Expiry Date]]</f>
        <v>NA</v>
      </c>
      <c r="K387" s="84" t="str">
        <f>Table2[[#This Row],[Department]]</f>
        <v xml:space="preserve">DIA </v>
      </c>
      <c r="L387" s="84" t="str">
        <f>IF(ISBLANK(Table2[[#This Row],[Remark]]),"",Table2[[#This Row],[Remark]])</f>
        <v/>
      </c>
      <c r="M387" s="84" t="str">
        <f>Table2[[#This Row],[Material Issued By]]</f>
        <v>Karan Pardeshi</v>
      </c>
      <c r="N387" s="84" t="str">
        <f>Table2[[#This Row],[Material Received By]]</f>
        <v>Dipika Shivade</v>
      </c>
      <c r="O387" s="134" t="e">
        <f>SUMIFS('Stock Statement'!K:K,'Stock Statement'!C:C,Table4[[#This Row],[Part no./ Cat No.]])</f>
        <v>#N/A</v>
      </c>
      <c r="P387" s="134" t="e">
        <f t="shared" si="6"/>
        <v>#N/A</v>
      </c>
      <c r="Q387" s="84">
        <f>SUMIFS('Stock Statement'!J:J,'Stock Statement'!C:C,Table4[[#This Row],[Part no./ Cat No.]])</f>
        <v>-1</v>
      </c>
    </row>
    <row r="388" spans="1:17">
      <c r="A388" s="84">
        <v>387</v>
      </c>
      <c r="B388" s="108" t="str">
        <f>Table2[[#This Row],[Description of Material]]</f>
        <v xml:space="preserve">i) High Sensitivity DNA chips </v>
      </c>
      <c r="C388" s="84">
        <f>IFERROR(VLOOKUP(D388,'Product Master'!B:G,6,),"-")</f>
        <v>0</v>
      </c>
      <c r="D388" s="84" t="str">
        <f>Table2[[#This Row],[Part no./ Cat No.]]</f>
        <v>G2938-68000</v>
      </c>
      <c r="E388" s="84" t="str">
        <f>IF(ISBLANK(Table2[[#This Row],[Lot No]]),"-",Table2[[#This Row],[Lot No]])</f>
        <v>VM20BK50</v>
      </c>
      <c r="F388" s="133">
        <f>IF(ISBLANK(Table2[[#This Row],[Date of Issue]]),"",Table2[[#This Row],[Date of Issue]])</f>
        <v>43236</v>
      </c>
      <c r="G388" s="84" t="str">
        <f>Table2[[#This Row],[Unit]]</f>
        <v>Kit</v>
      </c>
      <c r="H388" s="84" t="str">
        <f>Table2[[#This Row],[Pack Size]]</f>
        <v>10 chips</v>
      </c>
      <c r="I388" s="84">
        <f>Table2[[#This Row],[Quantity]]</f>
        <v>1</v>
      </c>
      <c r="J388" s="133" t="str">
        <f>Table2[[#This Row],[Expiry Date]]</f>
        <v>-</v>
      </c>
      <c r="K388" s="84" t="str">
        <f>Table2[[#This Row],[Department]]</f>
        <v>DIA</v>
      </c>
      <c r="L388" s="84" t="str">
        <f>IF(ISBLANK(Table2[[#This Row],[Remark]]),"",Table2[[#This Row],[Remark]])</f>
        <v/>
      </c>
      <c r="M388" s="84" t="str">
        <f>Table2[[#This Row],[Material Issued By]]</f>
        <v>Karan Pardeshi</v>
      </c>
      <c r="N388" s="84" t="str">
        <f>Table2[[#This Row],[Material Received By]]</f>
        <v>Dipika Shivade</v>
      </c>
      <c r="O388" s="134" t="e">
        <f>SUMIFS('Stock Statement'!K:K,'Stock Statement'!C:C,Table4[[#This Row],[Part no./ Cat No.]])</f>
        <v>#N/A</v>
      </c>
      <c r="P388" s="134" t="e">
        <f t="shared" si="6"/>
        <v>#N/A</v>
      </c>
      <c r="Q388" s="84">
        <f>SUMIFS('Stock Statement'!J:J,'Stock Statement'!C:C,Table4[[#This Row],[Part no./ Cat No.]])</f>
        <v>-1</v>
      </c>
    </row>
    <row r="389" spans="1:17">
      <c r="A389" s="84">
        <v>388</v>
      </c>
      <c r="B389" s="108" t="str">
        <f>Table2[[#This Row],[Description of Material]]</f>
        <v xml:space="preserve">ii) High Sensitivity DNA reagent </v>
      </c>
      <c r="C389" s="84">
        <f>IFERROR(VLOOKUP(D389,'Product Master'!B:G,6,),"-")</f>
        <v>0</v>
      </c>
      <c r="D389" s="84" t="str">
        <f>Table2[[#This Row],[Part no./ Cat No.]]</f>
        <v>G2938-85004</v>
      </c>
      <c r="E389" s="84">
        <f>IF(ISBLANK(Table2[[#This Row],[Lot No]]),"-",Table2[[#This Row],[Lot No]])</f>
        <v>1749</v>
      </c>
      <c r="F389" s="133">
        <f>IF(ISBLANK(Table2[[#This Row],[Date of Issue]]),"",Table2[[#This Row],[Date of Issue]])</f>
        <v>43236</v>
      </c>
      <c r="G389" s="84" t="str">
        <f>Table2[[#This Row],[Unit]]</f>
        <v>Kit</v>
      </c>
      <c r="H389" s="84" t="str">
        <f>Table2[[#This Row],[Pack Size]]</f>
        <v>-</v>
      </c>
      <c r="I389" s="84">
        <f>Table2[[#This Row],[Quantity]]</f>
        <v>1</v>
      </c>
      <c r="J389" s="133" t="str">
        <f>Table2[[#This Row],[Expiry Date]]</f>
        <v>-</v>
      </c>
      <c r="K389" s="84" t="str">
        <f>Table2[[#This Row],[Department]]</f>
        <v>DIA</v>
      </c>
      <c r="L389" s="84" t="str">
        <f>IF(ISBLANK(Table2[[#This Row],[Remark]]),"",Table2[[#This Row],[Remark]])</f>
        <v/>
      </c>
      <c r="M389" s="84" t="str">
        <f>Table2[[#This Row],[Material Issued By]]</f>
        <v>Karan Pardeshi</v>
      </c>
      <c r="N389" s="84" t="str">
        <f>Table2[[#This Row],[Material Received By]]</f>
        <v>Dipika Shivade</v>
      </c>
      <c r="O389" s="134" t="e">
        <f>SUMIFS('Stock Statement'!K:K,'Stock Statement'!C:C,Table4[[#This Row],[Part no./ Cat No.]])</f>
        <v>#N/A</v>
      </c>
      <c r="P389" s="134" t="e">
        <f t="shared" si="6"/>
        <v>#N/A</v>
      </c>
      <c r="Q389" s="84">
        <f>SUMIFS('Stock Statement'!J:J,'Stock Statement'!C:C,Table4[[#This Row],[Part no./ Cat No.]])</f>
        <v>-1</v>
      </c>
    </row>
    <row r="390" spans="1:17">
      <c r="A390" s="84">
        <v>389</v>
      </c>
      <c r="B390" s="108" t="str">
        <f>Table2[[#This Row],[Description of Material]]</f>
        <v xml:space="preserve">iii) Syringe kit </v>
      </c>
      <c r="C390" s="84">
        <f>IFERROR(VLOOKUP(D390,'Product Master'!B:G,6,),"-")</f>
        <v>0</v>
      </c>
      <c r="D390" s="84" t="str">
        <f>Table2[[#This Row],[Part no./ Cat No.]]</f>
        <v>G2938-68706</v>
      </c>
      <c r="E390" s="84" t="str">
        <f>IF(ISBLANK(Table2[[#This Row],[Lot No]]),"-",Table2[[#This Row],[Lot No]])</f>
        <v>7207878CAV02</v>
      </c>
      <c r="F390" s="133">
        <f>IF(ISBLANK(Table2[[#This Row],[Date of Issue]]),"",Table2[[#This Row],[Date of Issue]])</f>
        <v>43236</v>
      </c>
      <c r="G390" s="84" t="str">
        <f>Table2[[#This Row],[Unit]]</f>
        <v>Kit</v>
      </c>
      <c r="H390" s="84" t="str">
        <f>Table2[[#This Row],[Pack Size]]</f>
        <v>1 no</v>
      </c>
      <c r="I390" s="84">
        <f>Table2[[#This Row],[Quantity]]</f>
        <v>1</v>
      </c>
      <c r="J390" s="133" t="str">
        <f>Table2[[#This Row],[Expiry Date]]</f>
        <v>-</v>
      </c>
      <c r="K390" s="84" t="str">
        <f>Table2[[#This Row],[Department]]</f>
        <v>DIA</v>
      </c>
      <c r="L390" s="84" t="str">
        <f>IF(ISBLANK(Table2[[#This Row],[Remark]]),"",Table2[[#This Row],[Remark]])</f>
        <v/>
      </c>
      <c r="M390" s="84" t="str">
        <f>Table2[[#This Row],[Material Issued By]]</f>
        <v>Karan Pardeshi</v>
      </c>
      <c r="N390" s="84" t="str">
        <f>Table2[[#This Row],[Material Received By]]</f>
        <v>Dipika Shivade</v>
      </c>
      <c r="O390" s="134" t="e">
        <f>SUMIFS('Stock Statement'!K:K,'Stock Statement'!C:C,Table4[[#This Row],[Part no./ Cat No.]])</f>
        <v>#N/A</v>
      </c>
      <c r="P390" s="134" t="e">
        <f t="shared" si="6"/>
        <v>#N/A</v>
      </c>
      <c r="Q390" s="84">
        <f>SUMIFS('Stock Statement'!J:J,'Stock Statement'!C:C,Table4[[#This Row],[Part no./ Cat No.]])</f>
        <v>-1</v>
      </c>
    </row>
    <row r="391" spans="1:17">
      <c r="A391" s="84">
        <v>390</v>
      </c>
      <c r="B391" s="108" t="str">
        <f>Table2[[#This Row],[Description of Material]]</f>
        <v>Syringe-driven Filters 0.45 um</v>
      </c>
      <c r="C391" s="84">
        <f>IFERROR(VLOOKUP(D391,'Product Master'!B:G,6,),"-")</f>
        <v>0</v>
      </c>
      <c r="D391" s="84" t="str">
        <f>Table2[[#This Row],[Part no./ Cat No.]]</f>
        <v>SF16</v>
      </c>
      <c r="E391" s="84" t="str">
        <f>IF(ISBLANK(Table2[[#This Row],[Lot No]]),"-",Table2[[#This Row],[Lot No]])</f>
        <v>/0000309053</v>
      </c>
      <c r="F391" s="133">
        <f>IF(ISBLANK(Table2[[#This Row],[Date of Issue]]),"",Table2[[#This Row],[Date of Issue]])</f>
        <v>43236</v>
      </c>
      <c r="G391" s="84" t="str">
        <f>Table2[[#This Row],[Unit]]</f>
        <v>Pack</v>
      </c>
      <c r="H391" s="84" t="str">
        <f>Table2[[#This Row],[Pack Size]]</f>
        <v>1 No</v>
      </c>
      <c r="I391" s="84">
        <f>Table2[[#This Row],[Quantity]]</f>
        <v>30</v>
      </c>
      <c r="J391" s="133" t="str">
        <f>Table2[[#This Row],[Expiry Date]]</f>
        <v>NA</v>
      </c>
      <c r="K391" s="84" t="str">
        <f>Table2[[#This Row],[Department]]</f>
        <v>DIA</v>
      </c>
      <c r="L391" s="84" t="str">
        <f>IF(ISBLANK(Table2[[#This Row],[Remark]]),"",Table2[[#This Row],[Remark]])</f>
        <v/>
      </c>
      <c r="M391" s="84" t="str">
        <f>Table2[[#This Row],[Material Issued By]]</f>
        <v>Karan Pardeshi</v>
      </c>
      <c r="N391" s="84" t="str">
        <f>Table2[[#This Row],[Material Received By]]</f>
        <v>Dipika Shivade</v>
      </c>
      <c r="O391" s="134">
        <f>SUMIFS('Stock Statement'!K:K,'Stock Statement'!C:C,Table4[[#This Row],[Part no./ Cat No.]])</f>
        <v>3900</v>
      </c>
      <c r="P391" s="134">
        <f t="shared" si="6"/>
        <v>117000</v>
      </c>
      <c r="Q391" s="84">
        <f>SUMIFS('Stock Statement'!J:J,'Stock Statement'!C:C,Table4[[#This Row],[Part no./ Cat No.]])</f>
        <v>60</v>
      </c>
    </row>
    <row r="392" spans="1:17">
      <c r="A392" s="84">
        <v>391</v>
      </c>
      <c r="B392" s="108" t="str">
        <f>Table2[[#This Row],[Description of Material]]</f>
        <v>Purelink Genomic DNA mini kit</v>
      </c>
      <c r="C392" s="84">
        <f>IFERROR(VLOOKUP(D392,'Product Master'!B:G,6,),"-")</f>
        <v>0</v>
      </c>
      <c r="D392" s="84" t="str">
        <f>Table2[[#This Row],[Part no./ Cat No.]]</f>
        <v>K1820-02</v>
      </c>
      <c r="E392" s="84">
        <f>IF(ISBLANK(Table2[[#This Row],[Lot No]]),"-",Table2[[#This Row],[Lot No]])</f>
        <v>1937449</v>
      </c>
      <c r="F392" s="133">
        <f>IF(ISBLANK(Table2[[#This Row],[Date of Issue]]),"",Table2[[#This Row],[Date of Issue]])</f>
        <v>43236</v>
      </c>
      <c r="G392" s="84" t="str">
        <f>Table2[[#This Row],[Unit]]</f>
        <v>Kit</v>
      </c>
      <c r="H392" s="84" t="str">
        <f>Table2[[#This Row],[Pack Size]]</f>
        <v>250 Rxns</v>
      </c>
      <c r="I392" s="84">
        <f>Table2[[#This Row],[Quantity]]</f>
        <v>1</v>
      </c>
      <c r="J392" s="133" t="str">
        <f>Table2[[#This Row],[Expiry Date]]</f>
        <v>NA</v>
      </c>
      <c r="K392" s="84" t="str">
        <f>Table2[[#This Row],[Department]]</f>
        <v xml:space="preserve">DIA </v>
      </c>
      <c r="L392" s="84" t="str">
        <f>IF(ISBLANK(Table2[[#This Row],[Remark]]),"",Table2[[#This Row],[Remark]])</f>
        <v/>
      </c>
      <c r="M392" s="84" t="str">
        <f>Table2[[#This Row],[Material Issued By]]</f>
        <v>Karan Pardeshi</v>
      </c>
      <c r="N392" s="84" t="str">
        <f>Table2[[#This Row],[Material Received By]]</f>
        <v>Dhanashree Kotwal</v>
      </c>
      <c r="O392" s="134">
        <f>SUMIFS('Stock Statement'!K:K,'Stock Statement'!C:C,Table4[[#This Row],[Part no./ Cat No.]])</f>
        <v>192610</v>
      </c>
      <c r="P392" s="134">
        <f t="shared" si="6"/>
        <v>192610</v>
      </c>
      <c r="Q392" s="84">
        <f>SUMIFS('Stock Statement'!J:J,'Stock Statement'!C:C,Table4[[#This Row],[Part no./ Cat No.]])</f>
        <v>5</v>
      </c>
    </row>
    <row r="393" spans="1:17">
      <c r="A393" s="84">
        <v>392</v>
      </c>
      <c r="B393" s="108" t="str">
        <f>Table2[[#This Row],[Description of Material]]</f>
        <v xml:space="preserve">Ion Xpress plus fragment library kit </v>
      </c>
      <c r="C393" s="84">
        <f>IFERROR(VLOOKUP(D393,'Product Master'!B:G,6,),"-")</f>
        <v>0</v>
      </c>
      <c r="D393" s="84">
        <f>Table2[[#This Row],[Part no./ Cat No.]]</f>
        <v>4471269</v>
      </c>
      <c r="E393" s="84" t="str">
        <f>IF(ISBLANK(Table2[[#This Row],[Lot No]]),"-",Table2[[#This Row],[Lot No]])</f>
        <v>-</v>
      </c>
      <c r="F393" s="133">
        <f>IF(ISBLANK(Table2[[#This Row],[Date of Issue]]),"",Table2[[#This Row],[Date of Issue]])</f>
        <v>43236</v>
      </c>
      <c r="G393" s="84" t="str">
        <f>Table2[[#This Row],[Unit]]</f>
        <v>-</v>
      </c>
      <c r="H393" s="84" t="str">
        <f>Table2[[#This Row],[Pack Size]]</f>
        <v>10 Rxns</v>
      </c>
      <c r="I393" s="84">
        <f>Table2[[#This Row],[Quantity]]</f>
        <v>1</v>
      </c>
      <c r="J393" s="133" t="str">
        <f>Table2[[#This Row],[Expiry Date]]</f>
        <v>NA</v>
      </c>
      <c r="K393" s="84" t="str">
        <f>Table2[[#This Row],[Department]]</f>
        <v xml:space="preserve">R&amp;D </v>
      </c>
      <c r="L393" s="84" t="str">
        <f>IF(ISBLANK(Table2[[#This Row],[Remark]]),"",Table2[[#This Row],[Remark]])</f>
        <v/>
      </c>
      <c r="M393" s="84" t="str">
        <f>Table2[[#This Row],[Material Issued By]]</f>
        <v>Karan Pardeshi</v>
      </c>
      <c r="N393" s="84" t="str">
        <f>Table2[[#This Row],[Material Received By]]</f>
        <v>Vikas Mane</v>
      </c>
      <c r="O393" s="134">
        <f>SUMIFS('Stock Statement'!K:K,'Stock Statement'!C:C,Table4[[#This Row],[Part no./ Cat No.]])</f>
        <v>90420</v>
      </c>
      <c r="P393" s="134">
        <f t="shared" si="6"/>
        <v>90420</v>
      </c>
      <c r="Q393" s="84">
        <f>SUMIFS('Stock Statement'!J:J,'Stock Statement'!C:C,Table4[[#This Row],[Part no./ Cat No.]])</f>
        <v>1</v>
      </c>
    </row>
    <row r="394" spans="1:17">
      <c r="A394" s="84">
        <v>393</v>
      </c>
      <c r="B394" s="108" t="str">
        <f>Table2[[#This Row],[Description of Material]]</f>
        <v>i. Ion plus Fragment library kit</v>
      </c>
      <c r="C394" s="84">
        <f>IFERROR(VLOOKUP(D394,'Product Master'!B:G,6,),"-")</f>
        <v>0</v>
      </c>
      <c r="D394" s="84">
        <f>Table2[[#This Row],[Part no./ Cat No.]]</f>
        <v>4471252</v>
      </c>
      <c r="E394" s="84">
        <f>IF(ISBLANK(Table2[[#This Row],[Lot No]]),"-",Table2[[#This Row],[Lot No]])</f>
        <v>117390</v>
      </c>
      <c r="F394" s="133">
        <f>IF(ISBLANK(Table2[[#This Row],[Date of Issue]]),"",Table2[[#This Row],[Date of Issue]])</f>
        <v>43236</v>
      </c>
      <c r="G394" s="84" t="str">
        <f>Table2[[#This Row],[Unit]]</f>
        <v>-</v>
      </c>
      <c r="H394" s="84" t="str">
        <f>Table2[[#This Row],[Pack Size]]</f>
        <v>10 Rxns</v>
      </c>
      <c r="I394" s="84">
        <f>Table2[[#This Row],[Quantity]]</f>
        <v>1</v>
      </c>
      <c r="J394" s="133" t="str">
        <f>Table2[[#This Row],[Expiry Date]]</f>
        <v>-</v>
      </c>
      <c r="K394" s="84" t="str">
        <f>Table2[[#This Row],[Department]]</f>
        <v xml:space="preserve">R&amp;D </v>
      </c>
      <c r="L394" s="84" t="str">
        <f>IF(ISBLANK(Table2[[#This Row],[Remark]]),"",Table2[[#This Row],[Remark]])</f>
        <v/>
      </c>
      <c r="M394" s="84" t="str">
        <f>Table2[[#This Row],[Material Issued By]]</f>
        <v>Karan Pardeshi</v>
      </c>
      <c r="N394" s="84" t="str">
        <f>Table2[[#This Row],[Material Received By]]</f>
        <v>Vikas Mane</v>
      </c>
      <c r="O394" s="134">
        <f>SUMIFS('Stock Statement'!K:K,'Stock Statement'!C:C,Table4[[#This Row],[Part no./ Cat No.]])</f>
        <v>0</v>
      </c>
      <c r="P394" s="134">
        <f t="shared" si="6"/>
        <v>0</v>
      </c>
      <c r="Q394" s="84">
        <f>SUMIFS('Stock Statement'!J:J,'Stock Statement'!C:C,Table4[[#This Row],[Part no./ Cat No.]])</f>
        <v>1</v>
      </c>
    </row>
    <row r="395" spans="1:17">
      <c r="A395" s="84">
        <v>394</v>
      </c>
      <c r="B395" s="108" t="str">
        <f>Table2[[#This Row],[Description of Material]]</f>
        <v>ii. Ion shear plus reagents kit</v>
      </c>
      <c r="C395" s="84">
        <f>IFERROR(VLOOKUP(D395,'Product Master'!B:G,6,),"-")</f>
        <v>0</v>
      </c>
      <c r="D395" s="84">
        <f>Table2[[#This Row],[Part no./ Cat No.]]</f>
        <v>4471248</v>
      </c>
      <c r="E395" s="84">
        <f>IF(ISBLANK(Table2[[#This Row],[Lot No]]),"-",Table2[[#This Row],[Lot No]])</f>
        <v>1761813</v>
      </c>
      <c r="F395" s="133">
        <f>IF(ISBLANK(Table2[[#This Row],[Date of Issue]]),"",Table2[[#This Row],[Date of Issue]])</f>
        <v>43236</v>
      </c>
      <c r="G395" s="84" t="str">
        <f>Table2[[#This Row],[Unit]]</f>
        <v>-</v>
      </c>
      <c r="H395" s="84" t="str">
        <f>Table2[[#This Row],[Pack Size]]</f>
        <v>20 Rxns</v>
      </c>
      <c r="I395" s="84">
        <f>Table2[[#This Row],[Quantity]]</f>
        <v>1</v>
      </c>
      <c r="J395" s="133" t="str">
        <f>Table2[[#This Row],[Expiry Date]]</f>
        <v>-</v>
      </c>
      <c r="K395" s="84" t="str">
        <f>Table2[[#This Row],[Department]]</f>
        <v xml:space="preserve">R&amp;D </v>
      </c>
      <c r="L395" s="84" t="str">
        <f>IF(ISBLANK(Table2[[#This Row],[Remark]]),"",Table2[[#This Row],[Remark]])</f>
        <v/>
      </c>
      <c r="M395" s="84" t="str">
        <f>Table2[[#This Row],[Material Issued By]]</f>
        <v>Karan Pardeshi</v>
      </c>
      <c r="N395" s="84" t="str">
        <f>Table2[[#This Row],[Material Received By]]</f>
        <v>Vikas Mane</v>
      </c>
      <c r="O395" s="134">
        <f>SUMIFS('Stock Statement'!K:K,'Stock Statement'!C:C,Table4[[#This Row],[Part no./ Cat No.]])</f>
        <v>0</v>
      </c>
      <c r="P395" s="134">
        <f t="shared" si="6"/>
        <v>0</v>
      </c>
      <c r="Q395" s="84">
        <f>SUMIFS('Stock Statement'!J:J,'Stock Statement'!C:C,Table4[[#This Row],[Part no./ Cat No.]])</f>
        <v>1</v>
      </c>
    </row>
    <row r="396" spans="1:17">
      <c r="A396" s="84">
        <v>395</v>
      </c>
      <c r="B396" s="108" t="str">
        <f>Table2[[#This Row],[Description of Material]]</f>
        <v xml:space="preserve">Ion Ampliseq Library kit plus </v>
      </c>
      <c r="C396" s="84">
        <f>IFERROR(VLOOKUP(D396,'Product Master'!B:G,6,),"-")</f>
        <v>0</v>
      </c>
      <c r="D396" s="84" t="str">
        <f>Table2[[#This Row],[Part no./ Cat No.]]</f>
        <v>A35907</v>
      </c>
      <c r="E396" s="84">
        <f>IF(ISBLANK(Table2[[#This Row],[Lot No]]),"-",Table2[[#This Row],[Lot No]])</f>
        <v>1916035</v>
      </c>
      <c r="F396" s="133">
        <f>IF(ISBLANK(Table2[[#This Row],[Date of Issue]]),"",Table2[[#This Row],[Date of Issue]])</f>
        <v>43236</v>
      </c>
      <c r="G396" s="84" t="str">
        <f>Table2[[#This Row],[Unit]]</f>
        <v>-</v>
      </c>
      <c r="H396" s="84" t="str">
        <f>Table2[[#This Row],[Pack Size]]</f>
        <v>96 Rxns</v>
      </c>
      <c r="I396" s="84">
        <f>Table2[[#This Row],[Quantity]]</f>
        <v>1</v>
      </c>
      <c r="J396" s="133">
        <f>Table2[[#This Row],[Expiry Date]]</f>
        <v>43373</v>
      </c>
      <c r="K396" s="84" t="str">
        <f>Table2[[#This Row],[Department]]</f>
        <v>NGS</v>
      </c>
      <c r="L396" s="84" t="str">
        <f>IF(ISBLANK(Table2[[#This Row],[Remark]]),"",Table2[[#This Row],[Remark]])</f>
        <v/>
      </c>
      <c r="M396" s="84" t="str">
        <f>Table2[[#This Row],[Material Issued By]]</f>
        <v>Karan Pardeshi</v>
      </c>
      <c r="N396" s="84" t="str">
        <f>Table2[[#This Row],[Material Received By]]</f>
        <v>Punam Shingade</v>
      </c>
      <c r="O396" s="134">
        <f>SUMIFS('Stock Statement'!K:K,'Stock Statement'!C:C,Table4[[#This Row],[Part no./ Cat No.]])</f>
        <v>474628</v>
      </c>
      <c r="P396" s="134">
        <f t="shared" si="6"/>
        <v>474628</v>
      </c>
      <c r="Q396" s="84">
        <f>SUMIFS('Stock Statement'!J:J,'Stock Statement'!C:C,Table4[[#This Row],[Part no./ Cat No.]])</f>
        <v>0</v>
      </c>
    </row>
    <row r="397" spans="1:17">
      <c r="A397" s="84">
        <v>396</v>
      </c>
      <c r="B397" s="108" t="str">
        <f>Table2[[#This Row],[Description of Material]]</f>
        <v>PAN Cytokeratin AE1/AE3</v>
      </c>
      <c r="C397" s="84">
        <f>IFERROR(VLOOKUP(D397,'Product Master'!B:G,6,),"-")</f>
        <v>0</v>
      </c>
      <c r="D397" s="84" t="str">
        <f>Table2[[#This Row],[Part no./ Cat No.]]</f>
        <v>PM011AA</v>
      </c>
      <c r="E397" s="84">
        <f>IF(ISBLANK(Table2[[#This Row],[Lot No]]),"-",Table2[[#This Row],[Lot No]])</f>
        <v>112917</v>
      </c>
      <c r="F397" s="133">
        <f>IF(ISBLANK(Table2[[#This Row],[Date of Issue]]),"",Table2[[#This Row],[Date of Issue]])</f>
        <v>43236</v>
      </c>
      <c r="G397" s="84" t="str">
        <f>Table2[[#This Row],[Unit]]</f>
        <v>-</v>
      </c>
      <c r="H397" s="84" t="str">
        <f>Table2[[#This Row],[Pack Size]]</f>
        <v>6 ml</v>
      </c>
      <c r="I397" s="84">
        <f>Table2[[#This Row],[Quantity]]</f>
        <v>1</v>
      </c>
      <c r="J397" s="133">
        <f>Table2[[#This Row],[Expiry Date]]</f>
        <v>43770</v>
      </c>
      <c r="K397" s="84" t="str">
        <f>Table2[[#This Row],[Department]]</f>
        <v>IHC</v>
      </c>
      <c r="L397" s="84" t="str">
        <f>IF(ISBLANK(Table2[[#This Row],[Remark]]),"",Table2[[#This Row],[Remark]])</f>
        <v/>
      </c>
      <c r="M397" s="84" t="str">
        <f>Table2[[#This Row],[Material Issued By]]</f>
        <v>Karan Pardeshi</v>
      </c>
      <c r="N397" s="84" t="str">
        <f>Table2[[#This Row],[Material Received By]]</f>
        <v>Asha Patil</v>
      </c>
      <c r="O397" s="134">
        <f>SUMIFS('Stock Statement'!K:K,'Stock Statement'!C:C,Table4[[#This Row],[Part no./ Cat No.]])</f>
        <v>11039</v>
      </c>
      <c r="P397" s="134">
        <f t="shared" si="6"/>
        <v>11039</v>
      </c>
      <c r="Q397" s="84">
        <f>SUMIFS('Stock Statement'!J:J,'Stock Statement'!C:C,Table4[[#This Row],[Part no./ Cat No.]])</f>
        <v>1</v>
      </c>
    </row>
    <row r="398" spans="1:17">
      <c r="A398" s="84">
        <v>397</v>
      </c>
      <c r="B398" s="108" t="str">
        <f>Table2[[#This Row],[Description of Material]]</f>
        <v>PAN Cancer CFTNA</v>
      </c>
      <c r="C398" s="84">
        <f>IFERROR(VLOOKUP(D398,'Product Master'!B:G,6,),"-")</f>
        <v>0</v>
      </c>
      <c r="D398" s="84" t="str">
        <f>Table2[[#This Row],[Part no./ Cat No.]]</f>
        <v>A37664</v>
      </c>
      <c r="E398" s="84">
        <f>IF(ISBLANK(Table2[[#This Row],[Lot No]]),"-",Table2[[#This Row],[Lot No]])</f>
        <v>1954718</v>
      </c>
      <c r="F398" s="133">
        <f>IF(ISBLANK(Table2[[#This Row],[Date of Issue]]),"",Table2[[#This Row],[Date of Issue]])</f>
        <v>43237</v>
      </c>
      <c r="G398" s="84" t="str">
        <f>Table2[[#This Row],[Unit]]</f>
        <v>-</v>
      </c>
      <c r="H398" s="84" t="str">
        <f>Table2[[#This Row],[Pack Size]]</f>
        <v>8 Rxns</v>
      </c>
      <c r="I398" s="84">
        <f>Table2[[#This Row],[Quantity]]</f>
        <v>25</v>
      </c>
      <c r="J398" s="133">
        <f>Table2[[#This Row],[Expiry Date]]</f>
        <v>43860</v>
      </c>
      <c r="K398" s="84" t="str">
        <f>Table2[[#This Row],[Department]]</f>
        <v>DIA</v>
      </c>
      <c r="L398" s="84" t="str">
        <f>IF(ISBLANK(Table2[[#This Row],[Remark]]),"",Table2[[#This Row],[Remark]])</f>
        <v/>
      </c>
      <c r="M398" s="84" t="str">
        <f>Table2[[#This Row],[Material Issued By]]</f>
        <v>Karan Pardeshi</v>
      </c>
      <c r="N398" s="84" t="str">
        <f>Table2[[#This Row],[Material Received By]]</f>
        <v>Dr. Pooja Fulmali</v>
      </c>
      <c r="O398" s="134">
        <f>SUMIFS('Stock Statement'!K:K,'Stock Statement'!C:C,Table4[[#This Row],[Part no./ Cat No.]])</f>
        <v>500939.99999999994</v>
      </c>
      <c r="P398" s="134">
        <f t="shared" si="6"/>
        <v>12523499.999999998</v>
      </c>
      <c r="Q398" s="84">
        <f>SUMIFS('Stock Statement'!J:J,'Stock Statement'!C:C,Table4[[#This Row],[Part no./ Cat No.]])</f>
        <v>0</v>
      </c>
    </row>
    <row r="399" spans="1:17">
      <c r="A399" s="84">
        <v>398</v>
      </c>
      <c r="B399" s="108" t="str">
        <f>Table2[[#This Row],[Description of Material]]</f>
        <v>Fetal Bovine serum</v>
      </c>
      <c r="C399" s="84">
        <f>IFERROR(VLOOKUP(D399,'Product Master'!B:G,6,),"-")</f>
        <v>0</v>
      </c>
      <c r="D399" s="84" t="str">
        <f>Table2[[#This Row],[Part no./ Cat No.]]</f>
        <v>RM1112</v>
      </c>
      <c r="E399" s="84" t="str">
        <f>IF(ISBLANK(Table2[[#This Row],[Lot No]]),"-",Table2[[#This Row],[Lot No]])</f>
        <v>/0000319768</v>
      </c>
      <c r="F399" s="133">
        <f>IF(ISBLANK(Table2[[#This Row],[Date of Issue]]),"",Table2[[#This Row],[Date of Issue]])</f>
        <v>43237</v>
      </c>
      <c r="G399" s="84" t="str">
        <f>Table2[[#This Row],[Unit]]</f>
        <v>Bottle</v>
      </c>
      <c r="H399" s="84" t="str">
        <f>Table2[[#This Row],[Pack Size]]</f>
        <v>100 ml</v>
      </c>
      <c r="I399" s="84">
        <f>Table2[[#This Row],[Quantity]]</f>
        <v>2</v>
      </c>
      <c r="J399" s="133">
        <f>Table2[[#This Row],[Expiry Date]]</f>
        <v>44440</v>
      </c>
      <c r="K399" s="84" t="str">
        <f>Table2[[#This Row],[Department]]</f>
        <v>ATC/CTC</v>
      </c>
      <c r="L399" s="84" t="str">
        <f>IF(ISBLANK(Table2[[#This Row],[Remark]]),"",Table2[[#This Row],[Remark]])</f>
        <v/>
      </c>
      <c r="M399" s="84" t="str">
        <f>Table2[[#This Row],[Material Issued By]]</f>
        <v>Karan Pardeshi</v>
      </c>
      <c r="N399" s="84" t="str">
        <f>Table2[[#This Row],[Material Received By]]</f>
        <v>Sachin Hatkar</v>
      </c>
      <c r="O399" s="134">
        <f>SUMIFS('Stock Statement'!K:K,'Stock Statement'!C:C,Table4[[#This Row],[Part no./ Cat No.]])</f>
        <v>5585</v>
      </c>
      <c r="P399" s="134">
        <f t="shared" si="6"/>
        <v>11170</v>
      </c>
      <c r="Q399" s="84">
        <f>SUMIFS('Stock Statement'!J:J,'Stock Statement'!C:C,Table4[[#This Row],[Part no./ Cat No.]])</f>
        <v>12</v>
      </c>
    </row>
    <row r="400" spans="1:17">
      <c r="A400" s="84">
        <v>399</v>
      </c>
      <c r="B400" s="108" t="str">
        <f>Table2[[#This Row],[Description of Material]]</f>
        <v>Dulbecco's Modified eagle medium</v>
      </c>
      <c r="C400" s="84">
        <f>IFERROR(VLOOKUP(D400,'Product Master'!B:G,6,),"-")</f>
        <v>0</v>
      </c>
      <c r="D400" s="84" t="str">
        <f>Table2[[#This Row],[Part no./ Cat No.]]</f>
        <v>AL219A</v>
      </c>
      <c r="E400" s="84" t="str">
        <f>IF(ISBLANK(Table2[[#This Row],[Lot No]]),"-",Table2[[#This Row],[Lot No]])</f>
        <v>/0000324936</v>
      </c>
      <c r="F400" s="133">
        <f>IF(ISBLANK(Table2[[#This Row],[Date of Issue]]),"",Table2[[#This Row],[Date of Issue]])</f>
        <v>43237</v>
      </c>
      <c r="G400" s="84" t="str">
        <f>Table2[[#This Row],[Unit]]</f>
        <v>Pack</v>
      </c>
      <c r="H400" s="84" t="str">
        <f>Table2[[#This Row],[Pack Size]]</f>
        <v>100 ml*5</v>
      </c>
      <c r="I400" s="84">
        <f>Table2[[#This Row],[Quantity]]</f>
        <v>1</v>
      </c>
      <c r="J400" s="133" t="str">
        <f>Table2[[#This Row],[Expiry Date]]</f>
        <v>-</v>
      </c>
      <c r="K400" s="84" t="str">
        <f>Table2[[#This Row],[Department]]</f>
        <v>ATC/CTC</v>
      </c>
      <c r="L400" s="84" t="str">
        <f>IF(ISBLANK(Table2[[#This Row],[Remark]]),"",Table2[[#This Row],[Remark]])</f>
        <v/>
      </c>
      <c r="M400" s="84" t="str">
        <f>Table2[[#This Row],[Material Issued By]]</f>
        <v>Karan Pardeshi</v>
      </c>
      <c r="N400" s="84" t="str">
        <f>Table2[[#This Row],[Material Received By]]</f>
        <v>Sachin Hatkar</v>
      </c>
      <c r="O400" s="134">
        <f>SUMIFS('Stock Statement'!K:K,'Stock Statement'!C:C,Table4[[#This Row],[Part no./ Cat No.]])</f>
        <v>9832</v>
      </c>
      <c r="P400" s="134">
        <f t="shared" ref="P400:P463" si="7">I400*O400</f>
        <v>9832</v>
      </c>
      <c r="Q400" s="84">
        <f>SUMIFS('Stock Statement'!J:J,'Stock Statement'!C:C,Table4[[#This Row],[Part no./ Cat No.]])</f>
        <v>-0.44444444444444464</v>
      </c>
    </row>
    <row r="401" spans="1:17">
      <c r="A401" s="84">
        <v>400</v>
      </c>
      <c r="B401" s="108" t="str">
        <f>Table2[[#This Row],[Description of Material]]</f>
        <v>Tissue Culture flask 25 cm2</v>
      </c>
      <c r="C401" s="84">
        <f>IFERROR(VLOOKUP(D401,'Product Master'!B:G,6,),"-")</f>
        <v>0</v>
      </c>
      <c r="D401" s="84">
        <f>Table2[[#This Row],[Part no./ Cat No.]]</f>
        <v>950040</v>
      </c>
      <c r="E401" s="84" t="str">
        <f>IF(ISBLANK(Table2[[#This Row],[Lot No]]),"-",Table2[[#This Row],[Lot No]])</f>
        <v>HA5AA1D110</v>
      </c>
      <c r="F401" s="133">
        <f>IF(ISBLANK(Table2[[#This Row],[Date of Issue]]),"",Table2[[#This Row],[Date of Issue]])</f>
        <v>43237</v>
      </c>
      <c r="G401" s="84" t="str">
        <f>Table2[[#This Row],[Unit]]</f>
        <v>Box</v>
      </c>
      <c r="H401" s="84" t="str">
        <f>Table2[[#This Row],[Pack Size]]</f>
        <v>200 /Case</v>
      </c>
      <c r="I401" s="84">
        <f>Table2[[#This Row],[Quantity]]</f>
        <v>1</v>
      </c>
      <c r="J401" s="133" t="str">
        <f>Table2[[#This Row],[Expiry Date]]</f>
        <v>-</v>
      </c>
      <c r="K401" s="84" t="str">
        <f>Table2[[#This Row],[Department]]</f>
        <v>ATC/CTC</v>
      </c>
      <c r="L401" s="84" t="str">
        <f>IF(ISBLANK(Table2[[#This Row],[Remark]]),"",Table2[[#This Row],[Remark]])</f>
        <v/>
      </c>
      <c r="M401" s="84" t="str">
        <f>Table2[[#This Row],[Material Issued By]]</f>
        <v>Karan Pardeshi</v>
      </c>
      <c r="N401" s="84" t="str">
        <f>Table2[[#This Row],[Material Received By]]</f>
        <v>Sachin Hatkar</v>
      </c>
      <c r="O401" s="134">
        <f>SUMIFS('Stock Statement'!K:K,'Stock Statement'!C:C,Table4[[#This Row],[Part no./ Cat No.]])</f>
        <v>15016</v>
      </c>
      <c r="P401" s="134">
        <f t="shared" si="7"/>
        <v>15016</v>
      </c>
      <c r="Q401" s="84">
        <f>SUMIFS('Stock Statement'!J:J,'Stock Statement'!C:C,Table4[[#This Row],[Part no./ Cat No.]])</f>
        <v>1</v>
      </c>
    </row>
    <row r="402" spans="1:17">
      <c r="A402" s="84">
        <v>401</v>
      </c>
      <c r="B402" s="108" t="str">
        <f>Table2[[#This Row],[Description of Material]]</f>
        <v>RPMI 1640 With phenol red</v>
      </c>
      <c r="C402" s="84">
        <f>IFERROR(VLOOKUP(D402,'Product Master'!B:G,6,),"-")</f>
        <v>0</v>
      </c>
      <c r="D402" s="84" t="str">
        <f>Table2[[#This Row],[Part no./ Cat No.]]</f>
        <v>AL162S</v>
      </c>
      <c r="E402" s="84" t="str">
        <f>IF(ISBLANK(Table2[[#This Row],[Lot No]]),"-",Table2[[#This Row],[Lot No]])</f>
        <v>/0000317683</v>
      </c>
      <c r="F402" s="133">
        <f>IF(ISBLANK(Table2[[#This Row],[Date of Issue]]),"",Table2[[#This Row],[Date of Issue]])</f>
        <v>43237</v>
      </c>
      <c r="G402" s="84" t="str">
        <f>Table2[[#This Row],[Unit]]</f>
        <v>-</v>
      </c>
      <c r="H402" s="84">
        <f>Table2[[#This Row],[Pack Size]]</f>
        <v>0</v>
      </c>
      <c r="I402" s="84">
        <f>Table2[[#This Row],[Quantity]]</f>
        <v>1</v>
      </c>
      <c r="J402" s="133" t="str">
        <f>Table2[[#This Row],[Expiry Date]]</f>
        <v>-</v>
      </c>
      <c r="K402" s="84" t="str">
        <f>Table2[[#This Row],[Department]]</f>
        <v>ATC/CTC</v>
      </c>
      <c r="L402" s="84" t="str">
        <f>IF(ISBLANK(Table2[[#This Row],[Remark]]),"",Table2[[#This Row],[Remark]])</f>
        <v/>
      </c>
      <c r="M402" s="84" t="str">
        <f>Table2[[#This Row],[Material Issued By]]</f>
        <v>Karan Pardeshi</v>
      </c>
      <c r="N402" s="84" t="str">
        <f>Table2[[#This Row],[Material Received By]]</f>
        <v>Sachin Hatkar</v>
      </c>
      <c r="O402" s="134" t="e">
        <f>SUMIFS('Stock Statement'!K:K,'Stock Statement'!C:C,Table4[[#This Row],[Part no./ Cat No.]])</f>
        <v>#N/A</v>
      </c>
      <c r="P402" s="134" t="e">
        <f t="shared" si="7"/>
        <v>#N/A</v>
      </c>
      <c r="Q402" s="84">
        <f>SUMIFS('Stock Statement'!J:J,'Stock Statement'!C:C,Table4[[#This Row],[Part no./ Cat No.]])</f>
        <v>-1</v>
      </c>
    </row>
    <row r="403" spans="1:17">
      <c r="A403" s="84">
        <v>402</v>
      </c>
      <c r="B403" s="108" t="str">
        <f>Table2[[#This Row],[Description of Material]]</f>
        <v>Dimethyl Sulphoxide DMSO (Himedia)</v>
      </c>
      <c r="C403" s="84">
        <f>IFERROR(VLOOKUP(D403,'Product Master'!B:G,6,),"-")</f>
        <v>0</v>
      </c>
      <c r="D403" s="84" t="str">
        <f>Table2[[#This Row],[Part no./ Cat No.]]</f>
        <v>TC185</v>
      </c>
      <c r="E403" s="84" t="str">
        <f>IF(ISBLANK(Table2[[#This Row],[Lot No]]),"-",Table2[[#This Row],[Lot No]])</f>
        <v>/0000317101</v>
      </c>
      <c r="F403" s="133">
        <f>IF(ISBLANK(Table2[[#This Row],[Date of Issue]]),"",Table2[[#This Row],[Date of Issue]])</f>
        <v>43237</v>
      </c>
      <c r="G403" s="84" t="str">
        <f>Table2[[#This Row],[Unit]]</f>
        <v>Bottle</v>
      </c>
      <c r="H403" s="84" t="str">
        <f>Table2[[#This Row],[Pack Size]]</f>
        <v>250 ml</v>
      </c>
      <c r="I403" s="84">
        <f>Table2[[#This Row],[Quantity]]</f>
        <v>1</v>
      </c>
      <c r="J403" s="133" t="str">
        <f>Table2[[#This Row],[Expiry Date]]</f>
        <v>-</v>
      </c>
      <c r="K403" s="84" t="str">
        <f>Table2[[#This Row],[Department]]</f>
        <v>ATC/CTC</v>
      </c>
      <c r="L403" s="84" t="str">
        <f>IF(ISBLANK(Table2[[#This Row],[Remark]]),"",Table2[[#This Row],[Remark]])</f>
        <v/>
      </c>
      <c r="M403" s="84" t="str">
        <f>Table2[[#This Row],[Material Issued By]]</f>
        <v>Karan Pardeshi</v>
      </c>
      <c r="N403" s="84" t="str">
        <f>Table2[[#This Row],[Material Received By]]</f>
        <v>Sachin Hatkar</v>
      </c>
      <c r="O403" s="134" t="e">
        <f>SUMIFS('Stock Statement'!K:K,'Stock Statement'!C:C,Table4[[#This Row],[Part no./ Cat No.]])</f>
        <v>#N/A</v>
      </c>
      <c r="P403" s="134" t="e">
        <f t="shared" si="7"/>
        <v>#N/A</v>
      </c>
      <c r="Q403" s="84">
        <f>SUMIFS('Stock Statement'!J:J,'Stock Statement'!C:C,Table4[[#This Row],[Part no./ Cat No.]])</f>
        <v>0</v>
      </c>
    </row>
    <row r="404" spans="1:17">
      <c r="A404" s="84">
        <v>403</v>
      </c>
      <c r="B404" s="108" t="str">
        <f>Table2[[#This Row],[Description of Material]]</f>
        <v>BCL-6 Antibody</v>
      </c>
      <c r="C404" s="84">
        <f>IFERROR(VLOOKUP(D404,'Product Master'!B:G,6,),"-")</f>
        <v>0</v>
      </c>
      <c r="D404" s="84" t="str">
        <f>Table2[[#This Row],[Part no./ Cat No.]]</f>
        <v>CM410A</v>
      </c>
      <c r="E404" s="84" t="str">
        <f>IF(ISBLANK(Table2[[#This Row],[Lot No]]),"-",Table2[[#This Row],[Lot No]])</f>
        <v>/071817</v>
      </c>
      <c r="F404" s="133">
        <f>IF(ISBLANK(Table2[[#This Row],[Date of Issue]]),"",Table2[[#This Row],[Date of Issue]])</f>
        <v>43237</v>
      </c>
      <c r="G404" s="84" t="str">
        <f>Table2[[#This Row],[Unit]]</f>
        <v>-</v>
      </c>
      <c r="H404" s="84" t="str">
        <f>Table2[[#This Row],[Pack Size]]</f>
        <v>0.1 ml</v>
      </c>
      <c r="I404" s="84">
        <f>Table2[[#This Row],[Quantity]]</f>
        <v>1</v>
      </c>
      <c r="J404" s="133">
        <f>Table2[[#This Row],[Expiry Date]]</f>
        <v>43739</v>
      </c>
      <c r="K404" s="84" t="str">
        <f>Table2[[#This Row],[Department]]</f>
        <v>IHC</v>
      </c>
      <c r="L404" s="84" t="str">
        <f>IF(ISBLANK(Table2[[#This Row],[Remark]]),"",Table2[[#This Row],[Remark]])</f>
        <v/>
      </c>
      <c r="M404" s="84" t="str">
        <f>Table2[[#This Row],[Material Issued By]]</f>
        <v>Karan Pardeshi</v>
      </c>
      <c r="N404" s="84" t="str">
        <f>Table2[[#This Row],[Material Received By]]</f>
        <v>Asha Patil</v>
      </c>
      <c r="O404" s="134">
        <f>SUMIFS('Stock Statement'!K:K,'Stock Statement'!C:C,Table4[[#This Row],[Part no./ Cat No.]])</f>
        <v>9329</v>
      </c>
      <c r="P404" s="134">
        <f t="shared" si="7"/>
        <v>9329</v>
      </c>
      <c r="Q404" s="84">
        <f>SUMIFS('Stock Statement'!J:J,'Stock Statement'!C:C,Table4[[#This Row],[Part no./ Cat No.]])</f>
        <v>0</v>
      </c>
    </row>
    <row r="405" spans="1:17">
      <c r="A405" s="84">
        <v>404</v>
      </c>
      <c r="B405" s="108" t="str">
        <f>Table2[[#This Row],[Description of Material]]</f>
        <v>EGFR Antibody</v>
      </c>
      <c r="C405" s="84">
        <f>IFERROR(VLOOKUP(D405,'Product Master'!B:G,6,),"-")</f>
        <v>0</v>
      </c>
      <c r="D405" s="84" t="str">
        <f>Table2[[#This Row],[Part no./ Cat No.]]</f>
        <v>CM063AK</v>
      </c>
      <c r="E405" s="84" t="str">
        <f>IF(ISBLANK(Table2[[#This Row],[Lot No]]),"-",Table2[[#This Row],[Lot No]])</f>
        <v>/011118</v>
      </c>
      <c r="F405" s="133">
        <f>IF(ISBLANK(Table2[[#This Row],[Date of Issue]]),"",Table2[[#This Row],[Date of Issue]])</f>
        <v>43237</v>
      </c>
      <c r="G405" s="84" t="str">
        <f>Table2[[#This Row],[Unit]]</f>
        <v>-</v>
      </c>
      <c r="H405" s="84" t="str">
        <f>Table2[[#This Row],[Pack Size]]</f>
        <v>0.1 ml</v>
      </c>
      <c r="I405" s="84">
        <f>Table2[[#This Row],[Quantity]]</f>
        <v>1</v>
      </c>
      <c r="J405" s="133">
        <f>Table2[[#This Row],[Expiry Date]]</f>
        <v>43617</v>
      </c>
      <c r="K405" s="84" t="str">
        <f>Table2[[#This Row],[Department]]</f>
        <v>IHC</v>
      </c>
      <c r="L405" s="84" t="str">
        <f>IF(ISBLANK(Table2[[#This Row],[Remark]]),"",Table2[[#This Row],[Remark]])</f>
        <v/>
      </c>
      <c r="M405" s="84" t="str">
        <f>Table2[[#This Row],[Material Issued By]]</f>
        <v>Karan Pardeshi</v>
      </c>
      <c r="N405" s="84" t="str">
        <f>Table2[[#This Row],[Material Received By]]</f>
        <v>Asha Patil</v>
      </c>
      <c r="O405" s="134">
        <f>SUMIFS('Stock Statement'!K:K,'Stock Statement'!C:C,Table4[[#This Row],[Part no./ Cat No.]])</f>
        <v>20805</v>
      </c>
      <c r="P405" s="134">
        <f t="shared" si="7"/>
        <v>20805</v>
      </c>
      <c r="Q405" s="84">
        <f>SUMIFS('Stock Statement'!J:J,'Stock Statement'!C:C,Table4[[#This Row],[Part no./ Cat No.]])</f>
        <v>0</v>
      </c>
    </row>
    <row r="406" spans="1:17">
      <c r="A406" s="84">
        <v>405</v>
      </c>
      <c r="B406" s="108" t="str">
        <f>Table2[[#This Row],[Description of Material]]</f>
        <v>MSH2 Antibody</v>
      </c>
      <c r="C406" s="84">
        <f>IFERROR(VLOOKUP(D406,'Product Master'!B:G,6,),"-")</f>
        <v>0</v>
      </c>
      <c r="D406" s="84" t="str">
        <f>Table2[[#This Row],[Part no./ Cat No.]]</f>
        <v>CM219AK</v>
      </c>
      <c r="E406" s="84" t="str">
        <f>IF(ISBLANK(Table2[[#This Row],[Lot No]]),"-",Table2[[#This Row],[Lot No]])</f>
        <v>/012518</v>
      </c>
      <c r="F406" s="133">
        <f>IF(ISBLANK(Table2[[#This Row],[Date of Issue]]),"",Table2[[#This Row],[Date of Issue]])</f>
        <v>43237</v>
      </c>
      <c r="G406" s="84" t="str">
        <f>Table2[[#This Row],[Unit]]</f>
        <v>-</v>
      </c>
      <c r="H406" s="84" t="str">
        <f>Table2[[#This Row],[Pack Size]]</f>
        <v>0.1 ml</v>
      </c>
      <c r="I406" s="84">
        <f>Table2[[#This Row],[Quantity]]</f>
        <v>1</v>
      </c>
      <c r="J406" s="133">
        <f>Table2[[#This Row],[Expiry Date]]</f>
        <v>43770</v>
      </c>
      <c r="K406" s="84" t="str">
        <f>Table2[[#This Row],[Department]]</f>
        <v>IHC</v>
      </c>
      <c r="L406" s="84" t="str">
        <f>IF(ISBLANK(Table2[[#This Row],[Remark]]),"",Table2[[#This Row],[Remark]])</f>
        <v/>
      </c>
      <c r="M406" s="84" t="str">
        <f>Table2[[#This Row],[Material Issued By]]</f>
        <v>Karan Pardeshi</v>
      </c>
      <c r="N406" s="84" t="str">
        <f>Table2[[#This Row],[Material Received By]]</f>
        <v>Asha Patil</v>
      </c>
      <c r="O406" s="134">
        <f>SUMIFS('Stock Statement'!K:K,'Stock Statement'!C:C,Table4[[#This Row],[Part no./ Cat No.]])</f>
        <v>12635</v>
      </c>
      <c r="P406" s="134">
        <f t="shared" si="7"/>
        <v>12635</v>
      </c>
      <c r="Q406" s="84">
        <f>SUMIFS('Stock Statement'!J:J,'Stock Statement'!C:C,Table4[[#This Row],[Part no./ Cat No.]])</f>
        <v>0</v>
      </c>
    </row>
    <row r="407" spans="1:17">
      <c r="A407" s="84">
        <v>406</v>
      </c>
      <c r="B407" s="108" t="str">
        <f>Table2[[#This Row],[Description of Material]]</f>
        <v>Polyclonal rabbit anti-human CD117</v>
      </c>
      <c r="C407" s="84">
        <f>IFERROR(VLOOKUP(D407,'Product Master'!B:G,6,),"-")</f>
        <v>0</v>
      </c>
      <c r="D407" s="84" t="str">
        <f>Table2[[#This Row],[Part no./ Cat No.]]</f>
        <v>A4502</v>
      </c>
      <c r="E407" s="84">
        <f>IF(ISBLANK(Table2[[#This Row],[Lot No]]),"-",Table2[[#This Row],[Lot No]])</f>
        <v>10133133</v>
      </c>
      <c r="F407" s="133">
        <f>IF(ISBLANK(Table2[[#This Row],[Date of Issue]]),"",Table2[[#This Row],[Date of Issue]])</f>
        <v>43237</v>
      </c>
      <c r="G407" s="84" t="str">
        <f>Table2[[#This Row],[Unit]]</f>
        <v>-</v>
      </c>
      <c r="H407" s="84" t="str">
        <f>Table2[[#This Row],[Pack Size]]</f>
        <v>0.2 ml</v>
      </c>
      <c r="I407" s="84">
        <f>Table2[[#This Row],[Quantity]]</f>
        <v>1</v>
      </c>
      <c r="J407" s="133">
        <f>Table2[[#This Row],[Expiry Date]]</f>
        <v>43770</v>
      </c>
      <c r="K407" s="84" t="str">
        <f>Table2[[#This Row],[Department]]</f>
        <v>IHC</v>
      </c>
      <c r="L407" s="84" t="str">
        <f>IF(ISBLANK(Table2[[#This Row],[Remark]]),"",Table2[[#This Row],[Remark]])</f>
        <v/>
      </c>
      <c r="M407" s="84" t="str">
        <f>Table2[[#This Row],[Material Issued By]]</f>
        <v>Karan Pardeshi</v>
      </c>
      <c r="N407" s="84" t="str">
        <f>Table2[[#This Row],[Material Received By]]</f>
        <v>Asha Patil</v>
      </c>
      <c r="O407" s="134">
        <f>SUMIFS('Stock Statement'!K:K,'Stock Statement'!C:C,Table4[[#This Row],[Part no./ Cat No.]])</f>
        <v>31000</v>
      </c>
      <c r="P407" s="134">
        <f t="shared" si="7"/>
        <v>31000</v>
      </c>
      <c r="Q407" s="84">
        <f>SUMIFS('Stock Statement'!J:J,'Stock Statement'!C:C,Table4[[#This Row],[Part no./ Cat No.]])</f>
        <v>0</v>
      </c>
    </row>
    <row r="408" spans="1:17">
      <c r="A408" s="84">
        <v>407</v>
      </c>
      <c r="B408" s="108" t="str">
        <f>Table2[[#This Row],[Description of Material]]</f>
        <v>CA 19-9</v>
      </c>
      <c r="C408" s="84">
        <f>IFERROR(VLOOKUP(D408,'Product Master'!B:G,6,),"-")</f>
        <v>0</v>
      </c>
      <c r="D408" s="84" t="str">
        <f>Table2[[#This Row],[Part no./ Cat No.]]</f>
        <v>MAD-000698QD-R-3</v>
      </c>
      <c r="E408" s="84" t="str">
        <f>IF(ISBLANK(Table2[[#This Row],[Lot No]]),"-",Table2[[#This Row],[Lot No]])</f>
        <v>/06980003</v>
      </c>
      <c r="F408" s="133">
        <f>IF(ISBLANK(Table2[[#This Row],[Date of Issue]]),"",Table2[[#This Row],[Date of Issue]])</f>
        <v>43237</v>
      </c>
      <c r="G408" s="84" t="str">
        <f>Table2[[#This Row],[Unit]]</f>
        <v>-</v>
      </c>
      <c r="H408" s="84" t="str">
        <f>Table2[[#This Row],[Pack Size]]</f>
        <v>3 ml</v>
      </c>
      <c r="I408" s="84">
        <f>Table2[[#This Row],[Quantity]]</f>
        <v>1</v>
      </c>
      <c r="J408" s="133">
        <f>Table2[[#This Row],[Expiry Date]]</f>
        <v>43617</v>
      </c>
      <c r="K408" s="84" t="str">
        <f>Table2[[#This Row],[Department]]</f>
        <v>IHC</v>
      </c>
      <c r="L408" s="84" t="str">
        <f>IF(ISBLANK(Table2[[#This Row],[Remark]]),"",Table2[[#This Row],[Remark]])</f>
        <v/>
      </c>
      <c r="M408" s="84" t="str">
        <f>Table2[[#This Row],[Material Issued By]]</f>
        <v>Karan Pardeshi</v>
      </c>
      <c r="N408" s="84" t="str">
        <f>Table2[[#This Row],[Material Received By]]</f>
        <v>Asha Patil</v>
      </c>
      <c r="O408" s="134">
        <f>SUMIFS('Stock Statement'!K:K,'Stock Statement'!C:C,Table4[[#This Row],[Part no./ Cat No.]])</f>
        <v>4500</v>
      </c>
      <c r="P408" s="134">
        <f t="shared" si="7"/>
        <v>4500</v>
      </c>
      <c r="Q408" s="84">
        <f>SUMIFS('Stock Statement'!J:J,'Stock Statement'!C:C,Table4[[#This Row],[Part no./ Cat No.]])</f>
        <v>1</v>
      </c>
    </row>
    <row r="409" spans="1:17">
      <c r="A409" s="84">
        <v>408</v>
      </c>
      <c r="B409" s="108" t="str">
        <f>Table2[[#This Row],[Description of Material]]</f>
        <v>TTF1 Antibody</v>
      </c>
      <c r="C409" s="84">
        <f>IFERROR(VLOOKUP(D409,'Product Master'!B:G,6,),"-")</f>
        <v>0</v>
      </c>
      <c r="D409" s="84" t="str">
        <f>Table2[[#This Row],[Part no./ Cat No.]]</f>
        <v>API3126AA</v>
      </c>
      <c r="E409" s="84" t="str">
        <f>IF(ISBLANK(Table2[[#This Row],[Lot No]]),"-",Table2[[#This Row],[Lot No]])</f>
        <v>/072017</v>
      </c>
      <c r="F409" s="133">
        <f>IF(ISBLANK(Table2[[#This Row],[Date of Issue]]),"",Table2[[#This Row],[Date of Issue]])</f>
        <v>43237</v>
      </c>
      <c r="G409" s="84" t="str">
        <f>Table2[[#This Row],[Unit]]</f>
        <v>-</v>
      </c>
      <c r="H409" s="84" t="str">
        <f>Table2[[#This Row],[Pack Size]]</f>
        <v>6 ml</v>
      </c>
      <c r="I409" s="84">
        <f>Table2[[#This Row],[Quantity]]</f>
        <v>1</v>
      </c>
      <c r="J409" s="133">
        <f>Table2[[#This Row],[Expiry Date]]</f>
        <v>43647</v>
      </c>
      <c r="K409" s="84" t="str">
        <f>Table2[[#This Row],[Department]]</f>
        <v>IHC</v>
      </c>
      <c r="L409" s="84" t="str">
        <f>IF(ISBLANK(Table2[[#This Row],[Remark]]),"",Table2[[#This Row],[Remark]])</f>
        <v/>
      </c>
      <c r="M409" s="84" t="str">
        <f>Table2[[#This Row],[Material Issued By]]</f>
        <v>Karan Pardeshi</v>
      </c>
      <c r="N409" s="84" t="str">
        <f>Table2[[#This Row],[Material Received By]]</f>
        <v>Asha Patil</v>
      </c>
      <c r="O409" s="134">
        <f>SUMIFS('Stock Statement'!K:K,'Stock Statement'!C:C,Table4[[#This Row],[Part no./ Cat No.]])</f>
        <v>17100</v>
      </c>
      <c r="P409" s="134">
        <f t="shared" si="7"/>
        <v>17100</v>
      </c>
      <c r="Q409" s="84">
        <f>SUMIFS('Stock Statement'!J:J,'Stock Statement'!C:C,Table4[[#This Row],[Part no./ Cat No.]])</f>
        <v>0</v>
      </c>
    </row>
    <row r="410" spans="1:17">
      <c r="A410" s="84">
        <v>409</v>
      </c>
      <c r="B410" s="108" t="str">
        <f>Table2[[#This Row],[Description of Material]]</f>
        <v>Bcl-2 Antibody</v>
      </c>
      <c r="C410" s="84">
        <f>IFERROR(VLOOKUP(D410,'Product Master'!B:G,6,),"-")</f>
        <v>0</v>
      </c>
      <c r="D410" s="84" t="str">
        <f>Table2[[#This Row],[Part no./ Cat No.]]</f>
        <v>PM003AA</v>
      </c>
      <c r="E410" s="84" t="str">
        <f>IF(ISBLANK(Table2[[#This Row],[Lot No]]),"-",Table2[[#This Row],[Lot No]])</f>
        <v>/022018</v>
      </c>
      <c r="F410" s="133">
        <f>IF(ISBLANK(Table2[[#This Row],[Date of Issue]]),"",Table2[[#This Row],[Date of Issue]])</f>
        <v>43237</v>
      </c>
      <c r="G410" s="84" t="str">
        <f>Table2[[#This Row],[Unit]]</f>
        <v>-</v>
      </c>
      <c r="H410" s="84" t="str">
        <f>Table2[[#This Row],[Pack Size]]</f>
        <v>6 ml</v>
      </c>
      <c r="I410" s="84">
        <f>Table2[[#This Row],[Quantity]]</f>
        <v>1</v>
      </c>
      <c r="J410" s="133">
        <f>Table2[[#This Row],[Expiry Date]]</f>
        <v>43617</v>
      </c>
      <c r="K410" s="84" t="str">
        <f>Table2[[#This Row],[Department]]</f>
        <v>IHC</v>
      </c>
      <c r="L410" s="84" t="str">
        <f>IF(ISBLANK(Table2[[#This Row],[Remark]]),"",Table2[[#This Row],[Remark]])</f>
        <v/>
      </c>
      <c r="M410" s="84" t="str">
        <f>Table2[[#This Row],[Material Issued By]]</f>
        <v>Karan Pardeshi</v>
      </c>
      <c r="N410" s="84" t="str">
        <f>Table2[[#This Row],[Material Received By]]</f>
        <v>Asha Patil</v>
      </c>
      <c r="O410" s="134">
        <f>SUMIFS('Stock Statement'!K:K,'Stock Statement'!C:C,Table4[[#This Row],[Part no./ Cat No.]])</f>
        <v>19418</v>
      </c>
      <c r="P410" s="134">
        <f t="shared" si="7"/>
        <v>19418</v>
      </c>
      <c r="Q410" s="84">
        <f>SUMIFS('Stock Statement'!J:J,'Stock Statement'!C:C,Table4[[#This Row],[Part no./ Cat No.]])</f>
        <v>1</v>
      </c>
    </row>
    <row r="411" spans="1:17">
      <c r="A411" s="84">
        <v>410</v>
      </c>
      <c r="B411" s="108" t="str">
        <f>Table2[[#This Row],[Description of Material]]</f>
        <v>Thyroglobulin Cocktail</v>
      </c>
      <c r="C411" s="84">
        <f>IFERROR(VLOOKUP(D411,'Product Master'!B:G,6,),"-")</f>
        <v>0</v>
      </c>
      <c r="D411" s="84" t="str">
        <f>Table2[[#This Row],[Part no./ Cat No.]]</f>
        <v>PM022AA</v>
      </c>
      <c r="E411" s="84">
        <f>IF(ISBLANK(Table2[[#This Row],[Lot No]]),"-",Table2[[#This Row],[Lot No]])</f>
        <v>111717</v>
      </c>
      <c r="F411" s="133">
        <f>IF(ISBLANK(Table2[[#This Row],[Date of Issue]]),"",Table2[[#This Row],[Date of Issue]])</f>
        <v>43237</v>
      </c>
      <c r="G411" s="84" t="str">
        <f>Table2[[#This Row],[Unit]]</f>
        <v>-</v>
      </c>
      <c r="H411" s="84" t="str">
        <f>Table2[[#This Row],[Pack Size]]</f>
        <v>6 ml</v>
      </c>
      <c r="I411" s="84">
        <f>Table2[[#This Row],[Quantity]]</f>
        <v>1</v>
      </c>
      <c r="J411" s="133">
        <f>Table2[[#This Row],[Expiry Date]]</f>
        <v>43770</v>
      </c>
      <c r="K411" s="84" t="str">
        <f>Table2[[#This Row],[Department]]</f>
        <v>IHC</v>
      </c>
      <c r="L411" s="84" t="str">
        <f>IF(ISBLANK(Table2[[#This Row],[Remark]]),"",Table2[[#This Row],[Remark]])</f>
        <v/>
      </c>
      <c r="M411" s="84" t="str">
        <f>Table2[[#This Row],[Material Issued By]]</f>
        <v>Karan Pardeshi</v>
      </c>
      <c r="N411" s="84" t="str">
        <f>Table2[[#This Row],[Material Received By]]</f>
        <v>Asha Patil</v>
      </c>
      <c r="O411" s="134">
        <f>SUMIFS('Stock Statement'!K:K,'Stock Statement'!C:C,Table4[[#This Row],[Part no./ Cat No.]])</f>
        <v>11438</v>
      </c>
      <c r="P411" s="134">
        <f t="shared" si="7"/>
        <v>11438</v>
      </c>
      <c r="Q411" s="84">
        <f>SUMIFS('Stock Statement'!J:J,'Stock Statement'!C:C,Table4[[#This Row],[Part no./ Cat No.]])</f>
        <v>1</v>
      </c>
    </row>
    <row r="412" spans="1:17">
      <c r="A412" s="84">
        <v>411</v>
      </c>
      <c r="B412" s="108" t="str">
        <f>Table2[[#This Row],[Description of Material]]</f>
        <v>CA125 Antibody</v>
      </c>
      <c r="C412" s="84">
        <f>IFERROR(VLOOKUP(D412,'Product Master'!B:G,6,),"-")</f>
        <v>0</v>
      </c>
      <c r="D412" s="84" t="str">
        <f>Table2[[#This Row],[Part no./ Cat No.]]</f>
        <v>PM101AA</v>
      </c>
      <c r="E412" s="84" t="str">
        <f>IF(ISBLANK(Table2[[#This Row],[Lot No]]),"-",Table2[[#This Row],[Lot No]])</f>
        <v>/091117</v>
      </c>
      <c r="F412" s="133">
        <f>IF(ISBLANK(Table2[[#This Row],[Date of Issue]]),"",Table2[[#This Row],[Date of Issue]])</f>
        <v>43237</v>
      </c>
      <c r="G412" s="84" t="str">
        <f>Table2[[#This Row],[Unit]]</f>
        <v>-</v>
      </c>
      <c r="H412" s="84" t="str">
        <f>Table2[[#This Row],[Pack Size]]</f>
        <v>6 ml</v>
      </c>
      <c r="I412" s="84">
        <f>Table2[[#This Row],[Quantity]]</f>
        <v>1</v>
      </c>
      <c r="J412" s="133">
        <f>Table2[[#This Row],[Expiry Date]]</f>
        <v>43709</v>
      </c>
      <c r="K412" s="84" t="str">
        <f>Table2[[#This Row],[Department]]</f>
        <v>IHC</v>
      </c>
      <c r="L412" s="84" t="str">
        <f>IF(ISBLANK(Table2[[#This Row],[Remark]]),"",Table2[[#This Row],[Remark]])</f>
        <v/>
      </c>
      <c r="M412" s="84" t="str">
        <f>Table2[[#This Row],[Material Issued By]]</f>
        <v>Karan Pardeshi</v>
      </c>
      <c r="N412" s="84" t="str">
        <f>Table2[[#This Row],[Material Received By]]</f>
        <v>Asha Patil</v>
      </c>
      <c r="O412" s="134">
        <f>SUMIFS('Stock Statement'!K:K,'Stock Statement'!C:C,Table4[[#This Row],[Part no./ Cat No.]])</f>
        <v>19418</v>
      </c>
      <c r="P412" s="134">
        <f t="shared" si="7"/>
        <v>19418</v>
      </c>
      <c r="Q412" s="84">
        <f>SUMIFS('Stock Statement'!J:J,'Stock Statement'!C:C,Table4[[#This Row],[Part no./ Cat No.]])</f>
        <v>1</v>
      </c>
    </row>
    <row r="413" spans="1:17">
      <c r="A413" s="84">
        <v>412</v>
      </c>
      <c r="B413" s="108" t="str">
        <f>Table2[[#This Row],[Description of Material]]</f>
        <v>EDTA tube 6 ml</v>
      </c>
      <c r="C413" s="84">
        <f>IFERROR(VLOOKUP(D413,'Product Master'!B:G,6,),"-")</f>
        <v>0</v>
      </c>
      <c r="D413" s="84">
        <f>Table2[[#This Row],[Part no./ Cat No.]]</f>
        <v>367863</v>
      </c>
      <c r="E413" s="84">
        <f>IF(ISBLANK(Table2[[#This Row],[Lot No]]),"-",Table2[[#This Row],[Lot No]])</f>
        <v>7080985</v>
      </c>
      <c r="F413" s="133">
        <f>IF(ISBLANK(Table2[[#This Row],[Date of Issue]]),"",Table2[[#This Row],[Date of Issue]])</f>
        <v>43237</v>
      </c>
      <c r="G413" s="84" t="str">
        <f>Table2[[#This Row],[Unit]]</f>
        <v>Pack</v>
      </c>
      <c r="H413" s="84" t="str">
        <f>Table2[[#This Row],[Pack Size]]</f>
        <v>100 Tubes</v>
      </c>
      <c r="I413" s="84">
        <f>Table2[[#This Row],[Quantity]]</f>
        <v>5</v>
      </c>
      <c r="J413" s="133" t="str">
        <f>Table2[[#This Row],[Expiry Date]]</f>
        <v>-</v>
      </c>
      <c r="K413" s="84" t="str">
        <f>Table2[[#This Row],[Department]]</f>
        <v>ANL</v>
      </c>
      <c r="L413" s="84" t="str">
        <f>IF(ISBLANK(Table2[[#This Row],[Remark]]),"",Table2[[#This Row],[Remark]])</f>
        <v/>
      </c>
      <c r="M413" s="84" t="str">
        <f>Table2[[#This Row],[Material Issued By]]</f>
        <v>Karan Pardeshi</v>
      </c>
      <c r="N413" s="84" t="str">
        <f>Table2[[#This Row],[Material Received By]]</f>
        <v>Sumant Pathak</v>
      </c>
      <c r="O413" s="134">
        <f>SUMIFS('Stock Statement'!K:K,'Stock Statement'!C:C,Table4[[#This Row],[Part no./ Cat No.]])</f>
        <v>7700</v>
      </c>
      <c r="P413" s="134">
        <f t="shared" si="7"/>
        <v>38500</v>
      </c>
      <c r="Q413" s="84">
        <f>SUMIFS('Stock Statement'!J:J,'Stock Statement'!C:C,Table4[[#This Row],[Part no./ Cat No.]])</f>
        <v>5</v>
      </c>
    </row>
    <row r="414" spans="1:17">
      <c r="A414" s="84">
        <v>413</v>
      </c>
      <c r="B414" s="108" t="str">
        <f>Table2[[#This Row],[Description of Material]]</f>
        <v>EDTA tube 5 ml</v>
      </c>
      <c r="C414" s="84">
        <f>IFERROR(VLOOKUP(D414,'Product Master'!B:G,6,),"-")</f>
        <v>0</v>
      </c>
      <c r="D414" s="84">
        <f>Table2[[#This Row],[Part no./ Cat No.]]</f>
        <v>367861</v>
      </c>
      <c r="E414" s="84">
        <f>IF(ISBLANK(Table2[[#This Row],[Lot No]]),"-",Table2[[#This Row],[Lot No]])</f>
        <v>7034521</v>
      </c>
      <c r="F414" s="133">
        <f>IF(ISBLANK(Table2[[#This Row],[Date of Issue]]),"",Table2[[#This Row],[Date of Issue]])</f>
        <v>43237</v>
      </c>
      <c r="G414" s="84" t="str">
        <f>Table2[[#This Row],[Unit]]</f>
        <v>Pack</v>
      </c>
      <c r="H414" s="84" t="str">
        <f>Table2[[#This Row],[Pack Size]]</f>
        <v>100 Tubes</v>
      </c>
      <c r="I414" s="84">
        <f>Table2[[#This Row],[Quantity]]</f>
        <v>1</v>
      </c>
      <c r="J414" s="133" t="str">
        <f>Table2[[#This Row],[Expiry Date]]</f>
        <v>-</v>
      </c>
      <c r="K414" s="84" t="str">
        <f>Table2[[#This Row],[Department]]</f>
        <v>ANL</v>
      </c>
      <c r="L414" s="84" t="str">
        <f>IF(ISBLANK(Table2[[#This Row],[Remark]]),"",Table2[[#This Row],[Remark]])</f>
        <v/>
      </c>
      <c r="M414" s="84" t="str">
        <f>Table2[[#This Row],[Material Issued By]]</f>
        <v>Karan Pardeshi</v>
      </c>
      <c r="N414" s="84" t="str">
        <f>Table2[[#This Row],[Material Received By]]</f>
        <v>Sumant Pathak</v>
      </c>
      <c r="O414" s="134">
        <f>SUMIFS('Stock Statement'!K:K,'Stock Statement'!C:C,Table4[[#This Row],[Part no./ Cat No.]])</f>
        <v>1500</v>
      </c>
      <c r="P414" s="134">
        <f t="shared" si="7"/>
        <v>1500</v>
      </c>
      <c r="Q414" s="84">
        <f>SUMIFS('Stock Statement'!J:J,'Stock Statement'!C:C,Table4[[#This Row],[Part no./ Cat No.]])</f>
        <v>0.5</v>
      </c>
    </row>
    <row r="415" spans="1:17">
      <c r="A415" s="84">
        <v>414</v>
      </c>
      <c r="B415" s="108" t="str">
        <f>Table2[[#This Row],[Description of Material]]</f>
        <v>SST Blood collection tubes</v>
      </c>
      <c r="C415" s="84">
        <f>IFERROR(VLOOKUP(D415,'Product Master'!B:G,6,),"-")</f>
        <v>0</v>
      </c>
      <c r="D415" s="84">
        <f>Table2[[#This Row],[Part no./ Cat No.]]</f>
        <v>367954</v>
      </c>
      <c r="E415" s="84">
        <f>IF(ISBLANK(Table2[[#This Row],[Lot No]]),"-",Table2[[#This Row],[Lot No]])</f>
        <v>7254912</v>
      </c>
      <c r="F415" s="133">
        <f>IF(ISBLANK(Table2[[#This Row],[Date of Issue]]),"",Table2[[#This Row],[Date of Issue]])</f>
        <v>43237</v>
      </c>
      <c r="G415" s="84" t="str">
        <f>Table2[[#This Row],[Unit]]</f>
        <v>Pack</v>
      </c>
      <c r="H415" s="84" t="str">
        <f>Table2[[#This Row],[Pack Size]]</f>
        <v>100 Tubes</v>
      </c>
      <c r="I415" s="84">
        <f>Table2[[#This Row],[Quantity]]</f>
        <v>100</v>
      </c>
      <c r="J415" s="133">
        <f>Table2[[#This Row],[Expiry Date]]</f>
        <v>43497</v>
      </c>
      <c r="K415" s="84" t="str">
        <f>Table2[[#This Row],[Department]]</f>
        <v>ANL</v>
      </c>
      <c r="L415" s="84" t="str">
        <f>IF(ISBLANK(Table2[[#This Row],[Remark]]),"",Table2[[#This Row],[Remark]])</f>
        <v/>
      </c>
      <c r="M415" s="84" t="str">
        <f>Table2[[#This Row],[Material Issued By]]</f>
        <v>Karan Pardeshi</v>
      </c>
      <c r="N415" s="84" t="str">
        <f>Table2[[#This Row],[Material Received By]]</f>
        <v>Sumant Pathak</v>
      </c>
      <c r="O415" s="134">
        <f>SUMIFS('Stock Statement'!K:K,'Stock Statement'!C:C,Table4[[#This Row],[Part no./ Cat No.]])</f>
        <v>25.799999999999997</v>
      </c>
      <c r="P415" s="134">
        <f t="shared" si="7"/>
        <v>2579.9999999999995</v>
      </c>
      <c r="Q415" s="84">
        <f>SUMIFS('Stock Statement'!J:J,'Stock Statement'!C:C,Table4[[#This Row],[Part no./ Cat No.]])</f>
        <v>-44.5</v>
      </c>
    </row>
    <row r="416" spans="1:17">
      <c r="A416" s="84">
        <v>415</v>
      </c>
      <c r="B416" s="108" t="str">
        <f>Table2[[#This Row],[Description of Material]]</f>
        <v>Alcohol Swabs</v>
      </c>
      <c r="C416" s="84">
        <f>IFERROR(VLOOKUP(D416,'Product Master'!B:G,6,),"-")</f>
        <v>0</v>
      </c>
      <c r="D416" s="84" t="str">
        <f>Table2[[#This Row],[Part no./ Cat No.]]</f>
        <v>Alcohol Swabs</v>
      </c>
      <c r="E416" s="84">
        <f>IF(ISBLANK(Table2[[#This Row],[Lot No]]),"-",Table2[[#This Row],[Lot No]])</f>
        <v>44</v>
      </c>
      <c r="F416" s="133">
        <f>IF(ISBLANK(Table2[[#This Row],[Date of Issue]]),"",Table2[[#This Row],[Date of Issue]])</f>
        <v>43237</v>
      </c>
      <c r="G416" s="84" t="str">
        <f>Table2[[#This Row],[Unit]]</f>
        <v>-</v>
      </c>
      <c r="H416" s="84" t="str">
        <f>Table2[[#This Row],[Pack Size]]</f>
        <v>-</v>
      </c>
      <c r="I416" s="84">
        <f>Table2[[#This Row],[Quantity]]</f>
        <v>1100</v>
      </c>
      <c r="J416" s="133" t="str">
        <f>Table2[[#This Row],[Expiry Date]]</f>
        <v>-</v>
      </c>
      <c r="K416" s="84" t="str">
        <f>Table2[[#This Row],[Department]]</f>
        <v>ANL</v>
      </c>
      <c r="L416" s="84" t="str">
        <f>IF(ISBLANK(Table2[[#This Row],[Remark]]),"",Table2[[#This Row],[Remark]])</f>
        <v/>
      </c>
      <c r="M416" s="84" t="str">
        <f>Table2[[#This Row],[Material Issued By]]</f>
        <v>Karan Pardeshi</v>
      </c>
      <c r="N416" s="84" t="str">
        <f>Table2[[#This Row],[Material Received By]]</f>
        <v>Sumant Pathak</v>
      </c>
      <c r="O416" s="134" t="e">
        <f>SUMIFS('Stock Statement'!K:K,'Stock Statement'!C:C,Table4[[#This Row],[Part no./ Cat No.]])</f>
        <v>#N/A</v>
      </c>
      <c r="P416" s="134" t="e">
        <f t="shared" si="7"/>
        <v>#N/A</v>
      </c>
      <c r="Q416" s="84">
        <f>SUMIFS('Stock Statement'!J:J,'Stock Statement'!C:C,Table4[[#This Row],[Part no./ Cat No.]])</f>
        <v>-1100</v>
      </c>
    </row>
    <row r="417" spans="1:17">
      <c r="A417" s="84">
        <v>416</v>
      </c>
      <c r="B417" s="108" t="str">
        <f>Table2[[#This Row],[Description of Material]]</f>
        <v>Deep chill container</v>
      </c>
      <c r="C417" s="84">
        <f>IFERROR(VLOOKUP(D417,'Product Master'!B:G,6,),"-")</f>
        <v>0</v>
      </c>
      <c r="D417" s="84" t="str">
        <f>Table2[[#This Row],[Part no./ Cat No.]]</f>
        <v>Deep chill container</v>
      </c>
      <c r="E417" s="84" t="str">
        <f>IF(ISBLANK(Table2[[#This Row],[Lot No]]),"-",Table2[[#This Row],[Lot No]])</f>
        <v>-</v>
      </c>
      <c r="F417" s="133">
        <f>IF(ISBLANK(Table2[[#This Row],[Date of Issue]]),"",Table2[[#This Row],[Date of Issue]])</f>
        <v>43237</v>
      </c>
      <c r="G417" s="84" t="str">
        <f>Table2[[#This Row],[Unit]]</f>
        <v>-</v>
      </c>
      <c r="H417" s="84">
        <f>Table2[[#This Row],[Pack Size]]</f>
        <v>0</v>
      </c>
      <c r="I417" s="84">
        <f>Table2[[#This Row],[Quantity]]</f>
        <v>2</v>
      </c>
      <c r="J417" s="133" t="str">
        <f>Table2[[#This Row],[Expiry Date]]</f>
        <v>NA</v>
      </c>
      <c r="K417" s="84" t="str">
        <f>Table2[[#This Row],[Department]]</f>
        <v>ANL</v>
      </c>
      <c r="L417" s="84" t="str">
        <f>IF(ISBLANK(Table2[[#This Row],[Remark]]),"",Table2[[#This Row],[Remark]])</f>
        <v/>
      </c>
      <c r="M417" s="84" t="str">
        <f>Table2[[#This Row],[Material Issued By]]</f>
        <v>Karan Pardeshi</v>
      </c>
      <c r="N417" s="84" t="str">
        <f>Table2[[#This Row],[Material Received By]]</f>
        <v>Sumant Pathak</v>
      </c>
      <c r="O417" s="134" t="e">
        <f>SUMIFS('Stock Statement'!K:K,'Stock Statement'!C:C,Table4[[#This Row],[Part no./ Cat No.]])</f>
        <v>#N/A</v>
      </c>
      <c r="P417" s="134" t="e">
        <f t="shared" si="7"/>
        <v>#N/A</v>
      </c>
      <c r="Q417" s="84">
        <f>SUMIFS('Stock Statement'!J:J,'Stock Statement'!C:C,Table4[[#This Row],[Part no./ Cat No.]])</f>
        <v>-2</v>
      </c>
    </row>
    <row r="418" spans="1:17">
      <c r="A418" s="84">
        <v>417</v>
      </c>
      <c r="B418" s="108" t="str">
        <f>Table2[[#This Row],[Description of Material]]</f>
        <v>Shipper Box 72 Hrs 2-8 °C Boxes</v>
      </c>
      <c r="C418" s="84">
        <f>IFERROR(VLOOKUP(D418,'Product Master'!B:G,6,),"-")</f>
        <v>0</v>
      </c>
      <c r="D418" s="84" t="str">
        <f>Table2[[#This Row],[Part no./ Cat No.]]</f>
        <v>CPC003</v>
      </c>
      <c r="E418" s="84" t="str">
        <f>IF(ISBLANK(Table2[[#This Row],[Lot No]]),"-",Table2[[#This Row],[Lot No]])</f>
        <v>-</v>
      </c>
      <c r="F418" s="133">
        <f>IF(ISBLANK(Table2[[#This Row],[Date of Issue]]),"",Table2[[#This Row],[Date of Issue]])</f>
        <v>43237</v>
      </c>
      <c r="G418" s="84" t="str">
        <f>Table2[[#This Row],[Unit]]</f>
        <v>-</v>
      </c>
      <c r="H418" s="84">
        <f>Table2[[#This Row],[Pack Size]]</f>
        <v>1</v>
      </c>
      <c r="I418" s="84">
        <f>Table2[[#This Row],[Quantity]]</f>
        <v>50</v>
      </c>
      <c r="J418" s="133" t="str">
        <f>Table2[[#This Row],[Expiry Date]]</f>
        <v>NA</v>
      </c>
      <c r="K418" s="84" t="str">
        <f>Table2[[#This Row],[Department]]</f>
        <v>ANL</v>
      </c>
      <c r="L418" s="84" t="str">
        <f>IF(ISBLANK(Table2[[#This Row],[Remark]]),"",Table2[[#This Row],[Remark]])</f>
        <v/>
      </c>
      <c r="M418" s="84" t="str">
        <f>Table2[[#This Row],[Material Issued By]]</f>
        <v>Karan Pardeshi</v>
      </c>
      <c r="N418" s="84" t="str">
        <f>Table2[[#This Row],[Material Received By]]</f>
        <v>Sumant Pathak</v>
      </c>
      <c r="O418" s="134">
        <f>SUMIFS('Stock Statement'!K:K,'Stock Statement'!C:C,Table4[[#This Row],[Part no./ Cat No.]])</f>
        <v>23600</v>
      </c>
      <c r="P418" s="134">
        <f t="shared" si="7"/>
        <v>1180000</v>
      </c>
      <c r="Q418" s="84">
        <f>SUMIFS('Stock Statement'!J:J,'Stock Statement'!C:C,Table4[[#This Row],[Part no./ Cat No.]])</f>
        <v>0</v>
      </c>
    </row>
    <row r="419" spans="1:17">
      <c r="A419" s="84">
        <v>418</v>
      </c>
      <c r="B419" s="108" t="str">
        <f>Table2[[#This Row],[Description of Material]]</f>
        <v xml:space="preserve">Polyster White label  box 50x25mm   </v>
      </c>
      <c r="C419" s="84">
        <f>IFERROR(VLOOKUP(D419,'Product Master'!B:G,6,),"-")</f>
        <v>0</v>
      </c>
      <c r="D419" s="84" t="str">
        <f>Table2[[#This Row],[Part no./ Cat No.]]</f>
        <v xml:space="preserve">Polyster White label  box 50x25mm   </v>
      </c>
      <c r="E419" s="84" t="str">
        <f>IF(ISBLANK(Table2[[#This Row],[Lot No]]),"-",Table2[[#This Row],[Lot No]])</f>
        <v>-</v>
      </c>
      <c r="F419" s="133">
        <f>IF(ISBLANK(Table2[[#This Row],[Date of Issue]]),"",Table2[[#This Row],[Date of Issue]])</f>
        <v>43237</v>
      </c>
      <c r="G419" s="84" t="str">
        <f>Table2[[#This Row],[Unit]]</f>
        <v>-</v>
      </c>
      <c r="H419" s="84">
        <f>Table2[[#This Row],[Pack Size]]</f>
        <v>0</v>
      </c>
      <c r="I419" s="84">
        <f>Table2[[#This Row],[Quantity]]</f>
        <v>2000</v>
      </c>
      <c r="J419" s="133" t="str">
        <f>Table2[[#This Row],[Expiry Date]]</f>
        <v>NA</v>
      </c>
      <c r="K419" s="84" t="str">
        <f>Table2[[#This Row],[Department]]</f>
        <v>ANL</v>
      </c>
      <c r="L419" s="84" t="str">
        <f>IF(ISBLANK(Table2[[#This Row],[Remark]]),"",Table2[[#This Row],[Remark]])</f>
        <v/>
      </c>
      <c r="M419" s="84" t="str">
        <f>Table2[[#This Row],[Material Issued By]]</f>
        <v>Karan Pardeshi</v>
      </c>
      <c r="N419" s="84" t="str">
        <f>Table2[[#This Row],[Material Received By]]</f>
        <v>Sumant Pathak</v>
      </c>
      <c r="O419" s="134" t="e">
        <f>SUMIFS('Stock Statement'!K:K,'Stock Statement'!C:C,Table4[[#This Row],[Part no./ Cat No.]])</f>
        <v>#N/A</v>
      </c>
      <c r="P419" s="134" t="e">
        <f t="shared" si="7"/>
        <v>#N/A</v>
      </c>
      <c r="Q419" s="84">
        <f>SUMIFS('Stock Statement'!J:J,'Stock Statement'!C:C,Table4[[#This Row],[Part no./ Cat No.]])</f>
        <v>0</v>
      </c>
    </row>
    <row r="420" spans="1:17">
      <c r="A420" s="84">
        <v>419</v>
      </c>
      <c r="B420" s="108" t="str">
        <f>Table2[[#This Row],[Description of Material]]</f>
        <v>Wax resin ribbons 55x74mm</v>
      </c>
      <c r="C420" s="84">
        <f>IFERROR(VLOOKUP(D420,'Product Master'!B:G,6,),"-")</f>
        <v>0</v>
      </c>
      <c r="D420" s="84" t="str">
        <f>Table2[[#This Row],[Part no./ Cat No.]]</f>
        <v>Wax resin ribbons 55x74mm</v>
      </c>
      <c r="E420" s="84" t="str">
        <f>IF(ISBLANK(Table2[[#This Row],[Lot No]]),"-",Table2[[#This Row],[Lot No]])</f>
        <v>2015ET08H &amp; 2015ET08B</v>
      </c>
      <c r="F420" s="133">
        <f>IF(ISBLANK(Table2[[#This Row],[Date of Issue]]),"",Table2[[#This Row],[Date of Issue]])</f>
        <v>43237</v>
      </c>
      <c r="G420" s="84" t="str">
        <f>Table2[[#This Row],[Unit]]</f>
        <v>-</v>
      </c>
      <c r="H420" s="84">
        <f>Table2[[#This Row],[Pack Size]]</f>
        <v>0</v>
      </c>
      <c r="I420" s="84">
        <f>Table2[[#This Row],[Quantity]]</f>
        <v>2</v>
      </c>
      <c r="J420" s="133" t="str">
        <f>Table2[[#This Row],[Expiry Date]]</f>
        <v>-</v>
      </c>
      <c r="K420" s="84" t="str">
        <f>Table2[[#This Row],[Department]]</f>
        <v>ANL</v>
      </c>
      <c r="L420" s="84" t="str">
        <f>IF(ISBLANK(Table2[[#This Row],[Remark]]),"",Table2[[#This Row],[Remark]])</f>
        <v/>
      </c>
      <c r="M420" s="84" t="str">
        <f>Table2[[#This Row],[Material Issued By]]</f>
        <v>Karan Pardeshi</v>
      </c>
      <c r="N420" s="84" t="str">
        <f>Table2[[#This Row],[Material Received By]]</f>
        <v>Sumant Pathak</v>
      </c>
      <c r="O420" s="134" t="e">
        <f>SUMIFS('Stock Statement'!K:K,'Stock Statement'!C:C,Table4[[#This Row],[Part no./ Cat No.]])</f>
        <v>#N/A</v>
      </c>
      <c r="P420" s="134" t="e">
        <f t="shared" si="7"/>
        <v>#N/A</v>
      </c>
      <c r="Q420" s="84">
        <f>SUMIFS('Stock Statement'!J:J,'Stock Statement'!C:C,Table4[[#This Row],[Part no./ Cat No.]])</f>
        <v>0</v>
      </c>
    </row>
    <row r="421" spans="1:17">
      <c r="A421" s="84">
        <v>420</v>
      </c>
      <c r="B421" s="108" t="str">
        <f>Table2[[#This Row],[Description of Material]]</f>
        <v>Nitrile Gloves Medium</v>
      </c>
      <c r="C421" s="84">
        <f>IFERROR(VLOOKUP(D421,'Product Master'!B:G,6,),"-")</f>
        <v>0</v>
      </c>
      <c r="D421" s="84" t="str">
        <f>Table2[[#This Row],[Part no./ Cat No.]]</f>
        <v>Nitrile Gloves Medium</v>
      </c>
      <c r="E421" s="84" t="str">
        <f>IF(ISBLANK(Table2[[#This Row],[Lot No]]),"-",Table2[[#This Row],[Lot No]])</f>
        <v>-</v>
      </c>
      <c r="F421" s="133">
        <f>IF(ISBLANK(Table2[[#This Row],[Date of Issue]]),"",Table2[[#This Row],[Date of Issue]])</f>
        <v>43237</v>
      </c>
      <c r="G421" s="84" t="str">
        <f>Table2[[#This Row],[Unit]]</f>
        <v>-</v>
      </c>
      <c r="H421" s="84" t="str">
        <f>Table2[[#This Row],[Pack Size]]</f>
        <v>-</v>
      </c>
      <c r="I421" s="84">
        <f>Table2[[#This Row],[Quantity]]</f>
        <v>5</v>
      </c>
      <c r="J421" s="133" t="str">
        <f>Table2[[#This Row],[Expiry Date]]</f>
        <v>NA</v>
      </c>
      <c r="K421" s="84" t="str">
        <f>Table2[[#This Row],[Department]]</f>
        <v>ANL</v>
      </c>
      <c r="L421" s="84" t="str">
        <f>IF(ISBLANK(Table2[[#This Row],[Remark]]),"",Table2[[#This Row],[Remark]])</f>
        <v/>
      </c>
      <c r="M421" s="84" t="str">
        <f>Table2[[#This Row],[Material Issued By]]</f>
        <v>Karan Pardeshi</v>
      </c>
      <c r="N421" s="84" t="str">
        <f>Table2[[#This Row],[Material Received By]]</f>
        <v>Sumant Pathak</v>
      </c>
      <c r="O421" s="134" t="e">
        <f>SUMIFS('Stock Statement'!K:K,'Stock Statement'!C:C,Table4[[#This Row],[Part no./ Cat No.]])</f>
        <v>#N/A</v>
      </c>
      <c r="P421" s="134" t="e">
        <f t="shared" si="7"/>
        <v>#N/A</v>
      </c>
      <c r="Q421" s="84">
        <f>SUMIFS('Stock Statement'!J:J,'Stock Statement'!C:C,Table4[[#This Row],[Part no./ Cat No.]])</f>
        <v>0</v>
      </c>
    </row>
    <row r="422" spans="1:17">
      <c r="A422" s="84">
        <v>421</v>
      </c>
      <c r="B422" s="108" t="str">
        <f>Table2[[#This Row],[Description of Material]]</f>
        <v>MicroAmp fast 96 well reaction plate 0.1 ml</v>
      </c>
      <c r="C422" s="84">
        <f>IFERROR(VLOOKUP(D422,'Product Master'!B:G,6,),"-")</f>
        <v>0</v>
      </c>
      <c r="D422" s="84">
        <f>Table2[[#This Row],[Part no./ Cat No.]]</f>
        <v>4346907</v>
      </c>
      <c r="E422" s="84" t="str">
        <f>IF(ISBLANK(Table2[[#This Row],[Lot No]]),"-",Table2[[#This Row],[Lot No]])</f>
        <v>SG14412-2A</v>
      </c>
      <c r="F422" s="133">
        <f>IF(ISBLANK(Table2[[#This Row],[Date of Issue]]),"",Table2[[#This Row],[Date of Issue]])</f>
        <v>43237</v>
      </c>
      <c r="G422" s="84" t="str">
        <f>Table2[[#This Row],[Unit]]</f>
        <v>Pack</v>
      </c>
      <c r="H422" s="84" t="str">
        <f>Table2[[#This Row],[Pack Size]]</f>
        <v>10 Plates</v>
      </c>
      <c r="I422" s="84">
        <f>Table2[[#This Row],[Quantity]]</f>
        <v>1</v>
      </c>
      <c r="J422" s="133" t="str">
        <f>Table2[[#This Row],[Expiry Date]]</f>
        <v>-</v>
      </c>
      <c r="K422" s="84" t="str">
        <f>Table2[[#This Row],[Department]]</f>
        <v>DIA</v>
      </c>
      <c r="L422" s="84" t="str">
        <f>IF(ISBLANK(Table2[[#This Row],[Remark]]),"",Table2[[#This Row],[Remark]])</f>
        <v/>
      </c>
      <c r="M422" s="84" t="str">
        <f>Table2[[#This Row],[Material Issued By]]</f>
        <v>Karan Pardeshi</v>
      </c>
      <c r="N422" s="84" t="str">
        <f>Table2[[#This Row],[Material Received By]]</f>
        <v>Dhanashree Kotwal</v>
      </c>
      <c r="O422" s="134">
        <f>SUMIFS('Stock Statement'!K:K,'Stock Statement'!C:C,Table4[[#This Row],[Part no./ Cat No.]])</f>
        <v>21681</v>
      </c>
      <c r="P422" s="134">
        <f t="shared" si="7"/>
        <v>21681</v>
      </c>
      <c r="Q422" s="84">
        <f>SUMIFS('Stock Statement'!J:J,'Stock Statement'!C:C,Table4[[#This Row],[Part no./ Cat No.]])</f>
        <v>9</v>
      </c>
    </row>
    <row r="423" spans="1:17">
      <c r="A423" s="84">
        <v>422</v>
      </c>
      <c r="B423" s="108" t="str">
        <f>Table2[[#This Row],[Description of Material]]</f>
        <v>E-Gel size select 2%</v>
      </c>
      <c r="C423" s="84">
        <f>IFERROR(VLOOKUP(D423,'Product Master'!B:G,6,),"-")</f>
        <v>0</v>
      </c>
      <c r="D423" s="84" t="str">
        <f>Table2[[#This Row],[Part no./ Cat No.]]</f>
        <v>G661012</v>
      </c>
      <c r="E423" s="84" t="str">
        <f>IF(ISBLANK(Table2[[#This Row],[Lot No]]),"-",Table2[[#This Row],[Lot No]])</f>
        <v>2R120218</v>
      </c>
      <c r="F423" s="133">
        <f>IF(ISBLANK(Table2[[#This Row],[Date of Issue]]),"",Table2[[#This Row],[Date of Issue]])</f>
        <v>43237</v>
      </c>
      <c r="G423" s="84" t="str">
        <f>Table2[[#This Row],[Unit]]</f>
        <v>Pack</v>
      </c>
      <c r="H423" s="84" t="str">
        <f>Table2[[#This Row],[Pack Size]]</f>
        <v>10 Gels/Pack</v>
      </c>
      <c r="I423" s="84">
        <f>Table2[[#This Row],[Quantity]]</f>
        <v>1</v>
      </c>
      <c r="J423" s="133">
        <f>Table2[[#This Row],[Expiry Date]]</f>
        <v>43445</v>
      </c>
      <c r="K423" s="84" t="str">
        <f>Table2[[#This Row],[Department]]</f>
        <v>NGS</v>
      </c>
      <c r="L423" s="84" t="str">
        <f>IF(ISBLANK(Table2[[#This Row],[Remark]]),"",Table2[[#This Row],[Remark]])</f>
        <v/>
      </c>
      <c r="M423" s="84" t="str">
        <f>Table2[[#This Row],[Material Issued By]]</f>
        <v>Karan Pardeshi</v>
      </c>
      <c r="N423" s="84" t="str">
        <f>Table2[[#This Row],[Material Received By]]</f>
        <v>Punam Shingade</v>
      </c>
      <c r="O423" s="134">
        <f>SUMIFS('Stock Statement'!K:K,'Stock Statement'!C:C,Table4[[#This Row],[Part no./ Cat No.]])</f>
        <v>10000</v>
      </c>
      <c r="P423" s="134">
        <f t="shared" si="7"/>
        <v>10000</v>
      </c>
      <c r="Q423" s="84">
        <f>SUMIFS('Stock Statement'!J:J,'Stock Statement'!C:C,Table4[[#This Row],[Part no./ Cat No.]])</f>
        <v>13</v>
      </c>
    </row>
    <row r="424" spans="1:17">
      <c r="A424" s="84">
        <v>423</v>
      </c>
      <c r="B424" s="108" t="str">
        <f>Table2[[#This Row],[Description of Material]]</f>
        <v>Haier freezer 628 Lit (SN:BE06Q1GBA00QGJ3A0001)</v>
      </c>
      <c r="C424" s="84">
        <f>IFERROR(VLOOKUP(D424,'Product Master'!B:G,6,),"-")</f>
        <v>0</v>
      </c>
      <c r="D424" s="84" t="str">
        <f>Table2[[#This Row],[Part no./ Cat No.]]</f>
        <v>DW-86L628</v>
      </c>
      <c r="E424" s="84" t="str">
        <f>IF(ISBLANK(Table2[[#This Row],[Lot No]]),"-",Table2[[#This Row],[Lot No]])</f>
        <v>-</v>
      </c>
      <c r="F424" s="133">
        <f>IF(ISBLANK(Table2[[#This Row],[Date of Issue]]),"",Table2[[#This Row],[Date of Issue]])</f>
        <v>43237</v>
      </c>
      <c r="G424" s="84" t="str">
        <f>Table2[[#This Row],[Unit]]</f>
        <v>-</v>
      </c>
      <c r="H424" s="84">
        <f>Table2[[#This Row],[Pack Size]]</f>
        <v>1</v>
      </c>
      <c r="I424" s="84">
        <f>Table2[[#This Row],[Quantity]]</f>
        <v>1</v>
      </c>
      <c r="J424" s="133" t="str">
        <f>Table2[[#This Row],[Expiry Date]]</f>
        <v>NA</v>
      </c>
      <c r="K424" s="84" t="str">
        <f>Table2[[#This Row],[Department]]</f>
        <v>DIA</v>
      </c>
      <c r="L424" s="84" t="str">
        <f>IF(ISBLANK(Table2[[#This Row],[Remark]]),"",Table2[[#This Row],[Remark]])</f>
        <v/>
      </c>
      <c r="M424" s="84" t="str">
        <f>Table2[[#This Row],[Material Issued By]]</f>
        <v>Karan Pardeshi</v>
      </c>
      <c r="N424" s="84" t="str">
        <f>Table2[[#This Row],[Material Received By]]</f>
        <v>Amol K</v>
      </c>
      <c r="O424" s="134">
        <f>SUMIFS('Stock Statement'!K:K,'Stock Statement'!C:C,Table4[[#This Row],[Part no./ Cat No.]])</f>
        <v>560000</v>
      </c>
      <c r="P424" s="134">
        <f t="shared" si="7"/>
        <v>560000</v>
      </c>
      <c r="Q424" s="84">
        <f>SUMIFS('Stock Statement'!J:J,'Stock Statement'!C:C,Table4[[#This Row],[Part no./ Cat No.]])</f>
        <v>0</v>
      </c>
    </row>
    <row r="425" spans="1:17">
      <c r="A425" s="84">
        <v>424</v>
      </c>
      <c r="B425" s="108" t="str">
        <f>Table2[[#This Row],[Description of Material]]</f>
        <v xml:space="preserve">Ion PI HI-Q OT2 200 kit (8 rxn) </v>
      </c>
      <c r="C425" s="84">
        <f>IFERROR(VLOOKUP(D425,'Product Master'!B:G,6,),"-")</f>
        <v>0</v>
      </c>
      <c r="D425" s="84" t="str">
        <f>Table2[[#This Row],[Part no./ Cat No.]]</f>
        <v>A26434</v>
      </c>
      <c r="E425" s="84" t="str">
        <f>IF(ISBLANK(Table2[[#This Row],[Lot No]]),"-",Table2[[#This Row],[Lot No]])</f>
        <v>-</v>
      </c>
      <c r="F425" s="133">
        <f>IF(ISBLANK(Table2[[#This Row],[Date of Issue]]),"",Table2[[#This Row],[Date of Issue]])</f>
        <v>43238</v>
      </c>
      <c r="G425" s="84" t="str">
        <f>Table2[[#This Row],[Unit]]</f>
        <v>Kit</v>
      </c>
      <c r="H425" s="84" t="str">
        <f>Table2[[#This Row],[Pack Size]]</f>
        <v>8 Rxns</v>
      </c>
      <c r="I425" s="84">
        <f>Table2[[#This Row],[Quantity]]</f>
        <v>1</v>
      </c>
      <c r="J425" s="133" t="str">
        <f>Table2[[#This Row],[Expiry Date]]</f>
        <v>NA</v>
      </c>
      <c r="K425" s="84" t="str">
        <f>Table2[[#This Row],[Department]]</f>
        <v xml:space="preserve">DIA </v>
      </c>
      <c r="L425" s="84" t="str">
        <f>IF(ISBLANK(Table2[[#This Row],[Remark]]),"",Table2[[#This Row],[Remark]])</f>
        <v/>
      </c>
      <c r="M425" s="84" t="str">
        <f>Table2[[#This Row],[Material Issued By]]</f>
        <v>Karan Pardeshi</v>
      </c>
      <c r="N425" s="84" t="str">
        <f>Table2[[#This Row],[Material Received By]]</f>
        <v>Dipika Shivade</v>
      </c>
      <c r="O425" s="134">
        <f>SUMIFS('Stock Statement'!K:K,'Stock Statement'!C:C,Table4[[#This Row],[Part no./ Cat No.]])</f>
        <v>82377.600000000006</v>
      </c>
      <c r="P425" s="134">
        <f t="shared" si="7"/>
        <v>82377.600000000006</v>
      </c>
      <c r="Q425" s="84">
        <f>SUMIFS('Stock Statement'!J:J,'Stock Statement'!C:C,Table4[[#This Row],[Part no./ Cat No.]])</f>
        <v>10</v>
      </c>
    </row>
    <row r="426" spans="1:17">
      <c r="A426" s="84">
        <v>425</v>
      </c>
      <c r="B426" s="108" t="str">
        <f>Table2[[#This Row],[Description of Material]]</f>
        <v>i) Ion PI one touch 2 supplies</v>
      </c>
      <c r="C426" s="84">
        <f>IFERROR(VLOOKUP(D426,'Product Master'!B:G,6,),"-")</f>
        <v>0</v>
      </c>
      <c r="D426" s="84" t="str">
        <f>Table2[[#This Row],[Part no./ Cat No.]]</f>
        <v>A26367</v>
      </c>
      <c r="E426" s="84">
        <f>IF(ISBLANK(Table2[[#This Row],[Lot No]]),"-",Table2[[#This Row],[Lot No]])</f>
        <v>192790</v>
      </c>
      <c r="F426" s="133">
        <f>IF(ISBLANK(Table2[[#This Row],[Date of Issue]]),"",Table2[[#This Row],[Date of Issue]])</f>
        <v>43238</v>
      </c>
      <c r="G426" s="84" t="str">
        <f>Table2[[#This Row],[Unit]]</f>
        <v>Kit</v>
      </c>
      <c r="H426" s="84" t="str">
        <f>Table2[[#This Row],[Pack Size]]</f>
        <v>8 Rxns</v>
      </c>
      <c r="I426" s="84">
        <f>Table2[[#This Row],[Quantity]]</f>
        <v>1</v>
      </c>
      <c r="J426" s="133">
        <f>Table2[[#This Row],[Expiry Date]]</f>
        <v>43343</v>
      </c>
      <c r="K426" s="84" t="str">
        <f>Table2[[#This Row],[Department]]</f>
        <v xml:space="preserve">DIA </v>
      </c>
      <c r="L426" s="84" t="str">
        <f>IF(ISBLANK(Table2[[#This Row],[Remark]]),"",Table2[[#This Row],[Remark]])</f>
        <v/>
      </c>
      <c r="M426" s="84" t="str">
        <f>Table2[[#This Row],[Material Issued By]]</f>
        <v>Karan Pardeshi</v>
      </c>
      <c r="N426" s="84" t="str">
        <f>Table2[[#This Row],[Material Received By]]</f>
        <v>Dipika Shivade</v>
      </c>
      <c r="O426" s="134">
        <f>SUMIFS('Stock Statement'!K:K,'Stock Statement'!C:C,Table4[[#This Row],[Part no./ Cat No.]])</f>
        <v>0</v>
      </c>
      <c r="P426" s="134">
        <f t="shared" si="7"/>
        <v>0</v>
      </c>
      <c r="Q426" s="84">
        <f>SUMIFS('Stock Statement'!J:J,'Stock Statement'!C:C,Table4[[#This Row],[Part no./ Cat No.]])</f>
        <v>10</v>
      </c>
    </row>
    <row r="427" spans="1:17">
      <c r="A427" s="84">
        <v>426</v>
      </c>
      <c r="B427" s="108" t="str">
        <f>Table2[[#This Row],[Description of Material]]</f>
        <v>ii) Ion PI Hi-Q OT2 Solution 200</v>
      </c>
      <c r="C427" s="84">
        <f>IFERROR(VLOOKUP(D427,'Product Master'!B:G,6,),"-")</f>
        <v>0</v>
      </c>
      <c r="D427" s="84" t="str">
        <f>Table2[[#This Row],[Part no./ Cat No.]]</f>
        <v>A26429</v>
      </c>
      <c r="E427" s="84">
        <f>IF(ISBLANK(Table2[[#This Row],[Lot No]]),"-",Table2[[#This Row],[Lot No]])</f>
        <v>1901785</v>
      </c>
      <c r="F427" s="133">
        <f>IF(ISBLANK(Table2[[#This Row],[Date of Issue]]),"",Table2[[#This Row],[Date of Issue]])</f>
        <v>43238</v>
      </c>
      <c r="G427" s="84" t="str">
        <f>Table2[[#This Row],[Unit]]</f>
        <v>Kit</v>
      </c>
      <c r="H427" s="84" t="str">
        <f>Table2[[#This Row],[Pack Size]]</f>
        <v>8 Rxns</v>
      </c>
      <c r="I427" s="84">
        <f>Table2[[#This Row],[Quantity]]</f>
        <v>1</v>
      </c>
      <c r="J427" s="133">
        <f>Table2[[#This Row],[Expiry Date]]</f>
        <v>43434</v>
      </c>
      <c r="K427" s="84" t="str">
        <f>Table2[[#This Row],[Department]]</f>
        <v xml:space="preserve">DIA </v>
      </c>
      <c r="L427" s="84" t="str">
        <f>IF(ISBLANK(Table2[[#This Row],[Remark]]),"",Table2[[#This Row],[Remark]])</f>
        <v/>
      </c>
      <c r="M427" s="84" t="str">
        <f>Table2[[#This Row],[Material Issued By]]</f>
        <v>Karan Pardeshi</v>
      </c>
      <c r="N427" s="84" t="str">
        <f>Table2[[#This Row],[Material Received By]]</f>
        <v>Dipika Shivade</v>
      </c>
      <c r="O427" s="134">
        <f>SUMIFS('Stock Statement'!K:K,'Stock Statement'!C:C,Table4[[#This Row],[Part no./ Cat No.]])</f>
        <v>0</v>
      </c>
      <c r="P427" s="134">
        <f t="shared" si="7"/>
        <v>0</v>
      </c>
      <c r="Q427" s="84">
        <f>SUMIFS('Stock Statement'!J:J,'Stock Statement'!C:C,Table4[[#This Row],[Part no./ Cat No.]])</f>
        <v>10</v>
      </c>
    </row>
    <row r="428" spans="1:17">
      <c r="A428" s="84">
        <v>427</v>
      </c>
      <c r="B428" s="108" t="str">
        <f>Table2[[#This Row],[Description of Material]]</f>
        <v>iii) Ion PI Hi-Q OT2 Reagent 200</v>
      </c>
      <c r="C428" s="84">
        <f>IFERROR(VLOOKUP(D428,'Product Master'!B:G,6,),"-")</f>
        <v>0</v>
      </c>
      <c r="D428" s="84" t="str">
        <f>Table2[[#This Row],[Part no./ Cat No.]]</f>
        <v>A26428</v>
      </c>
      <c r="E428" s="84">
        <f>IF(ISBLANK(Table2[[#This Row],[Lot No]]),"-",Table2[[#This Row],[Lot No]])</f>
        <v>1901784</v>
      </c>
      <c r="F428" s="133">
        <f>IF(ISBLANK(Table2[[#This Row],[Date of Issue]]),"",Table2[[#This Row],[Date of Issue]])</f>
        <v>43238</v>
      </c>
      <c r="G428" s="84" t="str">
        <f>Table2[[#This Row],[Unit]]</f>
        <v>Kit</v>
      </c>
      <c r="H428" s="84" t="str">
        <f>Table2[[#This Row],[Pack Size]]</f>
        <v>8 Rxns</v>
      </c>
      <c r="I428" s="84">
        <f>Table2[[#This Row],[Quantity]]</f>
        <v>1</v>
      </c>
      <c r="J428" s="133">
        <f>Table2[[#This Row],[Expiry Date]]</f>
        <v>43465</v>
      </c>
      <c r="K428" s="84" t="str">
        <f>Table2[[#This Row],[Department]]</f>
        <v xml:space="preserve">DIA </v>
      </c>
      <c r="L428" s="84" t="str">
        <f>IF(ISBLANK(Table2[[#This Row],[Remark]]),"",Table2[[#This Row],[Remark]])</f>
        <v/>
      </c>
      <c r="M428" s="84" t="str">
        <f>Table2[[#This Row],[Material Issued By]]</f>
        <v>Karan Pardeshi</v>
      </c>
      <c r="N428" s="84" t="str">
        <f>Table2[[#This Row],[Material Received By]]</f>
        <v>Dipika Shivade</v>
      </c>
      <c r="O428" s="134">
        <f>SUMIFS('Stock Statement'!K:K,'Stock Statement'!C:C,Table4[[#This Row],[Part no./ Cat No.]])</f>
        <v>0</v>
      </c>
      <c r="P428" s="134">
        <f t="shared" si="7"/>
        <v>0</v>
      </c>
      <c r="Q428" s="84">
        <f>SUMIFS('Stock Statement'!J:J,'Stock Statement'!C:C,Table4[[#This Row],[Part no./ Cat No.]])</f>
        <v>10</v>
      </c>
    </row>
    <row r="429" spans="1:17">
      <c r="A429" s="84">
        <v>428</v>
      </c>
      <c r="B429" s="108" t="str">
        <f>Table2[[#This Row],[Description of Material]]</f>
        <v>Ion PI Hi Q Sequencing 200 kit (2 sequencings runs per initialization)</v>
      </c>
      <c r="C429" s="84">
        <f>IFERROR(VLOOKUP(D429,'Product Master'!B:G,6,),"-")</f>
        <v>0</v>
      </c>
      <c r="D429" s="84" t="str">
        <f>Table2[[#This Row],[Part no./ Cat No.]]</f>
        <v>A26433</v>
      </c>
      <c r="E429" s="84" t="str">
        <f>IF(ISBLANK(Table2[[#This Row],[Lot No]]),"-",Table2[[#This Row],[Lot No]])</f>
        <v>-</v>
      </c>
      <c r="F429" s="133">
        <f>IF(ISBLANK(Table2[[#This Row],[Date of Issue]]),"",Table2[[#This Row],[Date of Issue]])</f>
        <v>43238</v>
      </c>
      <c r="G429" s="84" t="str">
        <f>Table2[[#This Row],[Unit]]</f>
        <v>Kit</v>
      </c>
      <c r="H429" s="84">
        <f>Table2[[#This Row],[Pack Size]]</f>
        <v>1</v>
      </c>
      <c r="I429" s="84">
        <f>Table2[[#This Row],[Quantity]]</f>
        <v>1</v>
      </c>
      <c r="J429" s="133" t="str">
        <f>Table2[[#This Row],[Expiry Date]]</f>
        <v>NA</v>
      </c>
      <c r="K429" s="84" t="str">
        <f>Table2[[#This Row],[Department]]</f>
        <v xml:space="preserve">DIA </v>
      </c>
      <c r="L429" s="84" t="str">
        <f>IF(ISBLANK(Table2[[#This Row],[Remark]]),"",Table2[[#This Row],[Remark]])</f>
        <v/>
      </c>
      <c r="M429" s="84" t="str">
        <f>Table2[[#This Row],[Material Issued By]]</f>
        <v>Karan Pardeshi</v>
      </c>
      <c r="N429" s="84" t="str">
        <f>Table2[[#This Row],[Material Received By]]</f>
        <v>Dipika Shivade</v>
      </c>
      <c r="O429" s="134">
        <f>SUMIFS('Stock Statement'!K:K,'Stock Statement'!C:C,Table4[[#This Row],[Part no./ Cat No.]])</f>
        <v>108306</v>
      </c>
      <c r="P429" s="134">
        <f t="shared" si="7"/>
        <v>108306</v>
      </c>
      <c r="Q429" s="84">
        <f>SUMIFS('Stock Statement'!J:J,'Stock Statement'!C:C,Table4[[#This Row],[Part no./ Cat No.]])</f>
        <v>16</v>
      </c>
    </row>
    <row r="430" spans="1:17">
      <c r="A430" s="84">
        <v>429</v>
      </c>
      <c r="B430" s="108" t="str">
        <f>Table2[[#This Row],[Description of Material]]</f>
        <v>i) Ion Proton Sequencing supplies kit (RT)</v>
      </c>
      <c r="C430" s="84">
        <f>IFERROR(VLOOKUP(D430,'Product Master'!B:G,6,),"-")</f>
        <v>0</v>
      </c>
      <c r="D430" s="84">
        <f>Table2[[#This Row],[Part no./ Cat No.]]</f>
        <v>4488651</v>
      </c>
      <c r="E430" s="84" t="str">
        <f>IF(ISBLANK(Table2[[#This Row],[Lot No]]),"-",Table2[[#This Row],[Lot No]])</f>
        <v>MJKX920</v>
      </c>
      <c r="F430" s="133">
        <f>IF(ISBLANK(Table2[[#This Row],[Date of Issue]]),"",Table2[[#This Row],[Date of Issue]])</f>
        <v>43238</v>
      </c>
      <c r="G430" s="84" t="str">
        <f>Table2[[#This Row],[Unit]]</f>
        <v>Kit</v>
      </c>
      <c r="H430" s="84" t="str">
        <f>Table2[[#This Row],[Pack Size]]</f>
        <v>4 initialization</v>
      </c>
      <c r="I430" s="84">
        <f>Table2[[#This Row],[Quantity]]</f>
        <v>1</v>
      </c>
      <c r="J430" s="133">
        <f>Table2[[#This Row],[Expiry Date]]</f>
        <v>43769</v>
      </c>
      <c r="K430" s="84" t="str">
        <f>Table2[[#This Row],[Department]]</f>
        <v xml:space="preserve">DIA </v>
      </c>
      <c r="L430" s="84" t="str">
        <f>IF(ISBLANK(Table2[[#This Row],[Remark]]),"",Table2[[#This Row],[Remark]])</f>
        <v/>
      </c>
      <c r="M430" s="84" t="str">
        <f>Table2[[#This Row],[Material Issued By]]</f>
        <v>Karan Pardeshi</v>
      </c>
      <c r="N430" s="84" t="str">
        <f>Table2[[#This Row],[Material Received By]]</f>
        <v>Dipika Shivade</v>
      </c>
      <c r="O430" s="134">
        <f>SUMIFS('Stock Statement'!K:K,'Stock Statement'!C:C,Table4[[#This Row],[Part no./ Cat No.]])</f>
        <v>0</v>
      </c>
      <c r="P430" s="134">
        <f t="shared" si="7"/>
        <v>0</v>
      </c>
      <c r="Q430" s="84">
        <f>SUMIFS('Stock Statement'!J:J,'Stock Statement'!C:C,Table4[[#This Row],[Part no./ Cat No.]])</f>
        <v>16</v>
      </c>
    </row>
    <row r="431" spans="1:17">
      <c r="A431" s="84">
        <v>430</v>
      </c>
      <c r="B431" s="108" t="str">
        <f>Table2[[#This Row],[Description of Material]]</f>
        <v>ii) Ion PI Hi-Q sequencing 200 solutions</v>
      </c>
      <c r="C431" s="84">
        <f>IFERROR(VLOOKUP(D431,'Product Master'!B:G,6,),"-")</f>
        <v>0</v>
      </c>
      <c r="D431" s="84" t="str">
        <f>Table2[[#This Row],[Part no./ Cat No.]]</f>
        <v>A26430</v>
      </c>
      <c r="E431" s="84">
        <f>IF(ISBLANK(Table2[[#This Row],[Lot No]]),"-",Table2[[#This Row],[Lot No]])</f>
        <v>1884846</v>
      </c>
      <c r="F431" s="133">
        <f>IF(ISBLANK(Table2[[#This Row],[Date of Issue]]),"",Table2[[#This Row],[Date of Issue]])</f>
        <v>43238</v>
      </c>
      <c r="G431" s="84" t="str">
        <f>Table2[[#This Row],[Unit]]</f>
        <v>Kit</v>
      </c>
      <c r="H431" s="84">
        <f>Table2[[#This Row],[Pack Size]]</f>
        <v>1</v>
      </c>
      <c r="I431" s="84">
        <f>Table2[[#This Row],[Quantity]]</f>
        <v>1</v>
      </c>
      <c r="J431" s="133">
        <f>Table2[[#This Row],[Expiry Date]]</f>
        <v>43343</v>
      </c>
      <c r="K431" s="84" t="str">
        <f>Table2[[#This Row],[Department]]</f>
        <v xml:space="preserve">DIA </v>
      </c>
      <c r="L431" s="84" t="str">
        <f>IF(ISBLANK(Table2[[#This Row],[Remark]]),"",Table2[[#This Row],[Remark]])</f>
        <v/>
      </c>
      <c r="M431" s="84" t="str">
        <f>Table2[[#This Row],[Material Issued By]]</f>
        <v>Karan Pardeshi</v>
      </c>
      <c r="N431" s="84" t="str">
        <f>Table2[[#This Row],[Material Received By]]</f>
        <v>Dipika Shivade</v>
      </c>
      <c r="O431" s="134">
        <f>SUMIFS('Stock Statement'!K:K,'Stock Statement'!C:C,Table4[[#This Row],[Part no./ Cat No.]])</f>
        <v>0</v>
      </c>
      <c r="P431" s="134">
        <f t="shared" si="7"/>
        <v>0</v>
      </c>
      <c r="Q431" s="84">
        <f>SUMIFS('Stock Statement'!J:J,'Stock Statement'!C:C,Table4[[#This Row],[Part no./ Cat No.]])</f>
        <v>16</v>
      </c>
    </row>
    <row r="432" spans="1:17">
      <c r="A432" s="84">
        <v>431</v>
      </c>
      <c r="B432" s="108" t="str">
        <f>Table2[[#This Row],[Description of Material]]</f>
        <v>iii) Ion PI Hi Q sequencing 200 reagent</v>
      </c>
      <c r="C432" s="84">
        <f>IFERROR(VLOOKUP(D432,'Product Master'!B:G,6,),"-")</f>
        <v>0</v>
      </c>
      <c r="D432" s="84" t="str">
        <f>Table2[[#This Row],[Part no./ Cat No.]]</f>
        <v>A26431</v>
      </c>
      <c r="E432" s="84">
        <f>IF(ISBLANK(Table2[[#This Row],[Lot No]]),"-",Table2[[#This Row],[Lot No]])</f>
        <v>1898260</v>
      </c>
      <c r="F432" s="133">
        <f>IF(ISBLANK(Table2[[#This Row],[Date of Issue]]),"",Table2[[#This Row],[Date of Issue]])</f>
        <v>43238</v>
      </c>
      <c r="G432" s="84" t="str">
        <f>Table2[[#This Row],[Unit]]</f>
        <v>Kit</v>
      </c>
      <c r="H432" s="84">
        <f>Table2[[#This Row],[Pack Size]]</f>
        <v>1</v>
      </c>
      <c r="I432" s="84">
        <f>Table2[[#This Row],[Quantity]]</f>
        <v>1</v>
      </c>
      <c r="J432" s="133">
        <f>Table2[[#This Row],[Expiry Date]]</f>
        <v>43312</v>
      </c>
      <c r="K432" s="84" t="str">
        <f>Table2[[#This Row],[Department]]</f>
        <v xml:space="preserve">DIA </v>
      </c>
      <c r="L432" s="84" t="str">
        <f>IF(ISBLANK(Table2[[#This Row],[Remark]]),"",Table2[[#This Row],[Remark]])</f>
        <v/>
      </c>
      <c r="M432" s="84" t="str">
        <f>Table2[[#This Row],[Material Issued By]]</f>
        <v>Karan Pardeshi</v>
      </c>
      <c r="N432" s="84" t="str">
        <f>Table2[[#This Row],[Material Received By]]</f>
        <v>Dipika Shivade</v>
      </c>
      <c r="O432" s="134">
        <f>SUMIFS('Stock Statement'!K:K,'Stock Statement'!C:C,Table4[[#This Row],[Part no./ Cat No.]])</f>
        <v>0</v>
      </c>
      <c r="P432" s="134">
        <f t="shared" si="7"/>
        <v>0</v>
      </c>
      <c r="Q432" s="84">
        <f>SUMIFS('Stock Statement'!J:J,'Stock Statement'!C:C,Table4[[#This Row],[Part no./ Cat No.]])</f>
        <v>16</v>
      </c>
    </row>
    <row r="433" spans="1:17">
      <c r="A433" s="84">
        <v>432</v>
      </c>
      <c r="B433" s="108" t="str">
        <f>Table2[[#This Row],[Description of Material]]</f>
        <v>iv) Ion PI Sequencing nucleotides</v>
      </c>
      <c r="C433" s="84">
        <f>IFERROR(VLOOKUP(D433,'Product Master'!B:G,6,),"-")</f>
        <v>0</v>
      </c>
      <c r="D433" s="84" t="str">
        <f>Table2[[#This Row],[Part no./ Cat No.]]</f>
        <v>A26432</v>
      </c>
      <c r="E433" s="84" t="str">
        <f>IF(ISBLANK(Table2[[#This Row],[Lot No]]),"-",Table2[[#This Row],[Lot No]])</f>
        <v>/00579510</v>
      </c>
      <c r="F433" s="133">
        <f>IF(ISBLANK(Table2[[#This Row],[Date of Issue]]),"",Table2[[#This Row],[Date of Issue]])</f>
        <v>43238</v>
      </c>
      <c r="G433" s="84" t="str">
        <f>Table2[[#This Row],[Unit]]</f>
        <v>Kit</v>
      </c>
      <c r="H433" s="84">
        <f>Table2[[#This Row],[Pack Size]]</f>
        <v>1</v>
      </c>
      <c r="I433" s="84">
        <f>Table2[[#This Row],[Quantity]]</f>
        <v>1</v>
      </c>
      <c r="J433" s="133">
        <f>Table2[[#This Row],[Expiry Date]]</f>
        <v>43404</v>
      </c>
      <c r="K433" s="84" t="str">
        <f>Table2[[#This Row],[Department]]</f>
        <v xml:space="preserve">DIA </v>
      </c>
      <c r="L433" s="84" t="str">
        <f>IF(ISBLANK(Table2[[#This Row],[Remark]]),"",Table2[[#This Row],[Remark]])</f>
        <v/>
      </c>
      <c r="M433" s="84" t="str">
        <f>Table2[[#This Row],[Material Issued By]]</f>
        <v>Karan Pardeshi</v>
      </c>
      <c r="N433" s="84" t="str">
        <f>Table2[[#This Row],[Material Received By]]</f>
        <v>Dipika Shivade</v>
      </c>
      <c r="O433" s="134">
        <f>SUMIFS('Stock Statement'!K:K,'Stock Statement'!C:C,Table4[[#This Row],[Part no./ Cat No.]])</f>
        <v>0</v>
      </c>
      <c r="P433" s="134">
        <f t="shared" si="7"/>
        <v>0</v>
      </c>
      <c r="Q433" s="84">
        <f>SUMIFS('Stock Statement'!J:J,'Stock Statement'!C:C,Table4[[#This Row],[Part no./ Cat No.]])</f>
        <v>16</v>
      </c>
    </row>
    <row r="434" spans="1:17">
      <c r="A434" s="84">
        <v>433</v>
      </c>
      <c r="B434" s="108" t="str">
        <f>Table2[[#This Row],[Description of Material]]</f>
        <v>Ion PI Chip kit V3</v>
      </c>
      <c r="C434" s="84">
        <f>IFERROR(VLOOKUP(D434,'Product Master'!B:G,6,),"-")</f>
        <v>0</v>
      </c>
      <c r="D434" s="84" t="str">
        <f>Table2[[#This Row],[Part no./ Cat No.]]</f>
        <v>A26771</v>
      </c>
      <c r="E434" s="84" t="str">
        <f>IF(ISBLANK(Table2[[#This Row],[Lot No]]),"-",Table2[[#This Row],[Lot No]])</f>
        <v>QPP315B</v>
      </c>
      <c r="F434" s="133">
        <f>IF(ISBLANK(Table2[[#This Row],[Date of Issue]]),"",Table2[[#This Row],[Date of Issue]])</f>
        <v>43238</v>
      </c>
      <c r="G434" s="84" t="str">
        <f>Table2[[#This Row],[Unit]]</f>
        <v>Pack</v>
      </c>
      <c r="H434" s="84" t="str">
        <f>Table2[[#This Row],[Pack Size]]</f>
        <v>8 Chips</v>
      </c>
      <c r="I434" s="84">
        <f>Table2[[#This Row],[Quantity]]</f>
        <v>1</v>
      </c>
      <c r="J434" s="133" t="str">
        <f>Table2[[#This Row],[Expiry Date]]</f>
        <v>-</v>
      </c>
      <c r="K434" s="84" t="str">
        <f>Table2[[#This Row],[Department]]</f>
        <v xml:space="preserve">DIA </v>
      </c>
      <c r="L434" s="84" t="str">
        <f>IF(ISBLANK(Table2[[#This Row],[Remark]]),"",Table2[[#This Row],[Remark]])</f>
        <v/>
      </c>
      <c r="M434" s="84" t="str">
        <f>Table2[[#This Row],[Material Issued By]]</f>
        <v>Karan Pardeshi</v>
      </c>
      <c r="N434" s="84" t="str">
        <f>Table2[[#This Row],[Material Received By]]</f>
        <v>Dipika Shivade</v>
      </c>
      <c r="O434" s="134">
        <f>SUMIFS('Stock Statement'!K:K,'Stock Statement'!C:C,Table4[[#This Row],[Part no./ Cat No.]])</f>
        <v>225150.36</v>
      </c>
      <c r="P434" s="134">
        <f t="shared" si="7"/>
        <v>225150.36</v>
      </c>
      <c r="Q434" s="84">
        <f>SUMIFS('Stock Statement'!J:J,'Stock Statement'!C:C,Table4[[#This Row],[Part no./ Cat No.]])</f>
        <v>9</v>
      </c>
    </row>
    <row r="435" spans="1:17">
      <c r="A435" s="84">
        <v>434</v>
      </c>
      <c r="B435" s="108" t="str">
        <f>Table2[[#This Row],[Description of Material]]</f>
        <v xml:space="preserve">Ion Library Quantitation kit </v>
      </c>
      <c r="C435" s="84">
        <f>IFERROR(VLOOKUP(D435,'Product Master'!B:G,6,),"-")</f>
        <v>0</v>
      </c>
      <c r="D435" s="84">
        <f>Table2[[#This Row],[Part no./ Cat No.]]</f>
        <v>4468802</v>
      </c>
      <c r="E435" s="84">
        <f>IF(ISBLANK(Table2[[#This Row],[Lot No]]),"-",Table2[[#This Row],[Lot No]])</f>
        <v>1708053</v>
      </c>
      <c r="F435" s="133">
        <f>IF(ISBLANK(Table2[[#This Row],[Date of Issue]]),"",Table2[[#This Row],[Date of Issue]])</f>
        <v>43238</v>
      </c>
      <c r="G435" s="84" t="str">
        <f>Table2[[#This Row],[Unit]]</f>
        <v>Kit</v>
      </c>
      <c r="H435" s="84" t="str">
        <f>Table2[[#This Row],[Pack Size]]</f>
        <v>250 Rxns</v>
      </c>
      <c r="I435" s="84">
        <f>Table2[[#This Row],[Quantity]]</f>
        <v>1</v>
      </c>
      <c r="J435" s="133" t="str">
        <f>Table2[[#This Row],[Expiry Date]]</f>
        <v>-</v>
      </c>
      <c r="K435" s="84" t="str">
        <f>Table2[[#This Row],[Department]]</f>
        <v xml:space="preserve">DIA </v>
      </c>
      <c r="L435" s="84" t="str">
        <f>IF(ISBLANK(Table2[[#This Row],[Remark]]),"",Table2[[#This Row],[Remark]])</f>
        <v/>
      </c>
      <c r="M435" s="84" t="str">
        <f>Table2[[#This Row],[Material Issued By]]</f>
        <v>Karan Pardeshi</v>
      </c>
      <c r="N435" s="84" t="str">
        <f>Table2[[#This Row],[Material Received By]]</f>
        <v>Dipika Shivade</v>
      </c>
      <c r="O435" s="134">
        <f>SUMIFS('Stock Statement'!K:K,'Stock Statement'!C:C,Table4[[#This Row],[Part no./ Cat No.]])</f>
        <v>21942</v>
      </c>
      <c r="P435" s="134">
        <f t="shared" si="7"/>
        <v>21942</v>
      </c>
      <c r="Q435" s="84">
        <f>SUMIFS('Stock Statement'!J:J,'Stock Statement'!C:C,Table4[[#This Row],[Part no./ Cat No.]])</f>
        <v>3</v>
      </c>
    </row>
    <row r="436" spans="1:17">
      <c r="A436" s="84">
        <v>435</v>
      </c>
      <c r="B436" s="108" t="str">
        <f>Table2[[#This Row],[Description of Material]]</f>
        <v>Nuclease free water</v>
      </c>
      <c r="C436" s="84">
        <f>IFERROR(VLOOKUP(D436,'Product Master'!B:G,6,),"-")</f>
        <v>0</v>
      </c>
      <c r="D436" s="84">
        <f>Table2[[#This Row],[Part no./ Cat No.]]</f>
        <v>4387936</v>
      </c>
      <c r="E436" s="84" t="str">
        <f>IF(ISBLANK(Table2[[#This Row],[Lot No]]),"-",Table2[[#This Row],[Lot No]])</f>
        <v>1705244-3 &amp; 1704241-1</v>
      </c>
      <c r="F436" s="133">
        <f>IF(ISBLANK(Table2[[#This Row],[Date of Issue]]),"",Table2[[#This Row],[Date of Issue]])</f>
        <v>43238</v>
      </c>
      <c r="G436" s="84" t="str">
        <f>Table2[[#This Row],[Unit]]</f>
        <v>Pack</v>
      </c>
      <c r="H436" s="84" t="str">
        <f>Table2[[#This Row],[Pack Size]]</f>
        <v>4 Lit</v>
      </c>
      <c r="I436" s="84">
        <f>Table2[[#This Row],[Quantity]]</f>
        <v>1</v>
      </c>
      <c r="J436" s="133" t="str">
        <f>Table2[[#This Row],[Expiry Date]]</f>
        <v>-</v>
      </c>
      <c r="K436" s="84" t="str">
        <f>Table2[[#This Row],[Department]]</f>
        <v>DIA</v>
      </c>
      <c r="L436" s="84" t="str">
        <f>IF(ISBLANK(Table2[[#This Row],[Remark]]),"",Table2[[#This Row],[Remark]])</f>
        <v/>
      </c>
      <c r="M436" s="84" t="str">
        <f>Table2[[#This Row],[Material Issued By]]</f>
        <v>Karan Pardeshi</v>
      </c>
      <c r="N436" s="84" t="str">
        <f>Table2[[#This Row],[Material Received By]]</f>
        <v>Dipika Shivade</v>
      </c>
      <c r="O436" s="134">
        <f>SUMIFS('Stock Statement'!K:K,'Stock Statement'!C:C,Table4[[#This Row],[Part no./ Cat No.]])</f>
        <v>21390</v>
      </c>
      <c r="P436" s="134">
        <f t="shared" si="7"/>
        <v>21390</v>
      </c>
      <c r="Q436" s="84">
        <f>SUMIFS('Stock Statement'!J:J,'Stock Statement'!C:C,Table4[[#This Row],[Part no./ Cat No.]])</f>
        <v>1</v>
      </c>
    </row>
    <row r="437" spans="1:17">
      <c r="A437" s="84">
        <v>436</v>
      </c>
      <c r="B437" s="108" t="str">
        <f>Table2[[#This Row],[Description of Material]]</f>
        <v>5-Fluorouracil MP</v>
      </c>
      <c r="C437" s="84">
        <f>IFERROR(VLOOKUP(D437,'Product Master'!B:G,6,),"-")</f>
        <v>0</v>
      </c>
      <c r="D437" s="84">
        <f>Table2[[#This Row],[Part no./ Cat No.]]</f>
        <v>101722</v>
      </c>
      <c r="E437" s="84" t="str">
        <f>IF(ISBLANK(Table2[[#This Row],[Lot No]]),"-",Table2[[#This Row],[Lot No]])</f>
        <v>Q5337</v>
      </c>
      <c r="F437" s="133">
        <f>IF(ISBLANK(Table2[[#This Row],[Date of Issue]]),"",Table2[[#This Row],[Date of Issue]])</f>
        <v>43238</v>
      </c>
      <c r="G437" s="84" t="str">
        <f>Table2[[#This Row],[Unit]]</f>
        <v>-</v>
      </c>
      <c r="H437" s="84" t="str">
        <f>Table2[[#This Row],[Pack Size]]</f>
        <v>1 Gm</v>
      </c>
      <c r="I437" s="84">
        <f>Table2[[#This Row],[Quantity]]</f>
        <v>1</v>
      </c>
      <c r="J437" s="133" t="str">
        <f>Table2[[#This Row],[Expiry Date]]</f>
        <v>NA</v>
      </c>
      <c r="K437" s="84" t="str">
        <f>Table2[[#This Row],[Department]]</f>
        <v>ATC</v>
      </c>
      <c r="L437" s="84" t="str">
        <f>IF(ISBLANK(Table2[[#This Row],[Remark]]),"",Table2[[#This Row],[Remark]])</f>
        <v/>
      </c>
      <c r="M437" s="84" t="str">
        <f>Table2[[#This Row],[Material Issued By]]</f>
        <v>Karan Pardeshi</v>
      </c>
      <c r="N437" s="84" t="str">
        <f>Table2[[#This Row],[Material Received By]]</f>
        <v>Sanket Patil</v>
      </c>
      <c r="O437" s="134">
        <f>SUMIFS('Stock Statement'!K:K,'Stock Statement'!C:C,Table4[[#This Row],[Part no./ Cat No.]])</f>
        <v>2690</v>
      </c>
      <c r="P437" s="134">
        <f t="shared" si="7"/>
        <v>2690</v>
      </c>
      <c r="Q437" s="84">
        <f>SUMIFS('Stock Statement'!J:J,'Stock Statement'!C:C,Table4[[#This Row],[Part no./ Cat No.]])</f>
        <v>0</v>
      </c>
    </row>
    <row r="438" spans="1:17">
      <c r="A438" s="84">
        <v>437</v>
      </c>
      <c r="B438" s="108" t="str">
        <f>Table2[[#This Row],[Description of Material]]</f>
        <v>Cis-Platinum (II) Diammine Dichloride</v>
      </c>
      <c r="C438" s="84">
        <f>IFERROR(VLOOKUP(D438,'Product Master'!B:G,6,),"-")</f>
        <v>0</v>
      </c>
      <c r="D438" s="84">
        <f>Table2[[#This Row],[Part no./ Cat No.]]</f>
        <v>198872</v>
      </c>
      <c r="E438" s="84" t="str">
        <f>IF(ISBLANK(Table2[[#This Row],[Lot No]]),"-",Table2[[#This Row],[Lot No]])</f>
        <v>Q5176</v>
      </c>
      <c r="F438" s="133">
        <f>IF(ISBLANK(Table2[[#This Row],[Date of Issue]]),"",Table2[[#This Row],[Date of Issue]])</f>
        <v>43238</v>
      </c>
      <c r="G438" s="84" t="str">
        <f>Table2[[#This Row],[Unit]]</f>
        <v>-</v>
      </c>
      <c r="H438" s="84" t="str">
        <f>Table2[[#This Row],[Pack Size]]</f>
        <v>25 mg</v>
      </c>
      <c r="I438" s="84">
        <f>Table2[[#This Row],[Quantity]]</f>
        <v>1</v>
      </c>
      <c r="J438" s="133" t="str">
        <f>Table2[[#This Row],[Expiry Date]]</f>
        <v>NA</v>
      </c>
      <c r="K438" s="84" t="str">
        <f>Table2[[#This Row],[Department]]</f>
        <v>ATC</v>
      </c>
      <c r="L438" s="84" t="str">
        <f>IF(ISBLANK(Table2[[#This Row],[Remark]]),"",Table2[[#This Row],[Remark]])</f>
        <v/>
      </c>
      <c r="M438" s="84" t="str">
        <f>Table2[[#This Row],[Material Issued By]]</f>
        <v>Karan Pardeshi</v>
      </c>
      <c r="N438" s="84" t="str">
        <f>Table2[[#This Row],[Material Received By]]</f>
        <v>Sanket Patil</v>
      </c>
      <c r="O438" s="134">
        <f>SUMIFS('Stock Statement'!K:K,'Stock Statement'!C:C,Table4[[#This Row],[Part no./ Cat No.]])</f>
        <v>4050</v>
      </c>
      <c r="P438" s="134">
        <f t="shared" si="7"/>
        <v>4050</v>
      </c>
      <c r="Q438" s="84">
        <f>SUMIFS('Stock Statement'!J:J,'Stock Statement'!C:C,Table4[[#This Row],[Part no./ Cat No.]])</f>
        <v>0</v>
      </c>
    </row>
    <row r="439" spans="1:17">
      <c r="A439" s="84">
        <v>438</v>
      </c>
      <c r="B439" s="108" t="str">
        <f>Table2[[#This Row],[Description of Material]]</f>
        <v>Flex monoclonal mouse anti-human carcinoembryonic antigen</v>
      </c>
      <c r="C439" s="84">
        <f>IFERROR(VLOOKUP(D439,'Product Master'!B:G,6,),"-")</f>
        <v>0</v>
      </c>
      <c r="D439" s="84" t="str">
        <f>Table2[[#This Row],[Part no./ Cat No.]]</f>
        <v>IS622</v>
      </c>
      <c r="E439" s="84">
        <f>IF(ISBLANK(Table2[[#This Row],[Lot No]]),"-",Table2[[#This Row],[Lot No]])</f>
        <v>20055234</v>
      </c>
      <c r="F439" s="133">
        <f>IF(ISBLANK(Table2[[#This Row],[Date of Issue]]),"",Table2[[#This Row],[Date of Issue]])</f>
        <v>43238</v>
      </c>
      <c r="G439" s="84" t="str">
        <f>Table2[[#This Row],[Unit]]</f>
        <v>-</v>
      </c>
      <c r="H439" s="84" t="str">
        <f>Table2[[#This Row],[Pack Size]]</f>
        <v>6ml</v>
      </c>
      <c r="I439" s="84">
        <f>Table2[[#This Row],[Quantity]]</f>
        <v>1</v>
      </c>
      <c r="J439" s="133">
        <f>Table2[[#This Row],[Expiry Date]]</f>
        <v>43861</v>
      </c>
      <c r="K439" s="84" t="str">
        <f>Table2[[#This Row],[Department]]</f>
        <v>IHC</v>
      </c>
      <c r="L439" s="84" t="str">
        <f>IF(ISBLANK(Table2[[#This Row],[Remark]]),"",Table2[[#This Row],[Remark]])</f>
        <v/>
      </c>
      <c r="M439" s="84" t="str">
        <f>Table2[[#This Row],[Material Issued By]]</f>
        <v>Karan Pardeshi</v>
      </c>
      <c r="N439" s="84" t="str">
        <f>Table2[[#This Row],[Material Received By]]</f>
        <v>Asha Patil</v>
      </c>
      <c r="O439" s="134">
        <f>SUMIFS('Stock Statement'!K:K,'Stock Statement'!C:C,Table4[[#This Row],[Part no./ Cat No.]])</f>
        <v>8500</v>
      </c>
      <c r="P439" s="134">
        <f t="shared" si="7"/>
        <v>8500</v>
      </c>
      <c r="Q439" s="84">
        <f>SUMIFS('Stock Statement'!J:J,'Stock Statement'!C:C,Table4[[#This Row],[Part no./ Cat No.]])</f>
        <v>0</v>
      </c>
    </row>
    <row r="440" spans="1:17">
      <c r="A440" s="84">
        <v>439</v>
      </c>
      <c r="B440" s="108" t="str">
        <f>Table2[[#This Row],[Description of Material]]</f>
        <v xml:space="preserve">Flex monoclonal mouse anti KI-67 antigen </v>
      </c>
      <c r="C440" s="84">
        <f>IFERROR(VLOOKUP(D440,'Product Master'!B:G,6,),"-")</f>
        <v>0</v>
      </c>
      <c r="D440" s="84" t="str">
        <f>Table2[[#This Row],[Part no./ Cat No.]]</f>
        <v>IS626</v>
      </c>
      <c r="E440" s="84">
        <f>IF(ISBLANK(Table2[[#This Row],[Lot No]]),"-",Table2[[#This Row],[Lot No]])</f>
        <v>20046210</v>
      </c>
      <c r="F440" s="133">
        <f>IF(ISBLANK(Table2[[#This Row],[Date of Issue]]),"",Table2[[#This Row],[Date of Issue]])</f>
        <v>43238</v>
      </c>
      <c r="G440" s="84" t="str">
        <f>Table2[[#This Row],[Unit]]</f>
        <v>-</v>
      </c>
      <c r="H440" s="84" t="str">
        <f>Table2[[#This Row],[Pack Size]]</f>
        <v>6ml</v>
      </c>
      <c r="I440" s="84">
        <f>Table2[[#This Row],[Quantity]]</f>
        <v>1</v>
      </c>
      <c r="J440" s="133">
        <f>Table2[[#This Row],[Expiry Date]]</f>
        <v>43525</v>
      </c>
      <c r="K440" s="84" t="str">
        <f>Table2[[#This Row],[Department]]</f>
        <v>IHC</v>
      </c>
      <c r="L440" s="84" t="str">
        <f>IF(ISBLANK(Table2[[#This Row],[Remark]]),"",Table2[[#This Row],[Remark]])</f>
        <v/>
      </c>
      <c r="M440" s="84" t="str">
        <f>Table2[[#This Row],[Material Issued By]]</f>
        <v>Karan Pardeshi</v>
      </c>
      <c r="N440" s="84" t="str">
        <f>Table2[[#This Row],[Material Received By]]</f>
        <v>Asha Patil</v>
      </c>
      <c r="O440" s="134">
        <f>SUMIFS('Stock Statement'!K:K,'Stock Statement'!C:C,Table4[[#This Row],[Part no./ Cat No.]])</f>
        <v>8500</v>
      </c>
      <c r="P440" s="134">
        <f t="shared" si="7"/>
        <v>8500</v>
      </c>
      <c r="Q440" s="84">
        <f>SUMIFS('Stock Statement'!J:J,'Stock Statement'!C:C,Table4[[#This Row],[Part no./ Cat No.]])</f>
        <v>0</v>
      </c>
    </row>
    <row r="441" spans="1:17">
      <c r="A441" s="84">
        <v>440</v>
      </c>
      <c r="B441" s="108" t="str">
        <f>Table2[[#This Row],[Description of Material]]</f>
        <v>Flex monoclonal mouse anti-human CD30</v>
      </c>
      <c r="C441" s="84">
        <f>IFERROR(VLOOKUP(D441,'Product Master'!B:G,6,),"-")</f>
        <v>0</v>
      </c>
      <c r="D441" s="84" t="str">
        <f>Table2[[#This Row],[Part no./ Cat No.]]</f>
        <v>IS602</v>
      </c>
      <c r="E441" s="84">
        <f>IF(ISBLANK(Table2[[#This Row],[Lot No]]),"-",Table2[[#This Row],[Lot No]])</f>
        <v>20049615</v>
      </c>
      <c r="F441" s="133">
        <f>IF(ISBLANK(Table2[[#This Row],[Date of Issue]]),"",Table2[[#This Row],[Date of Issue]])</f>
        <v>43238</v>
      </c>
      <c r="G441" s="84" t="str">
        <f>Table2[[#This Row],[Unit]]</f>
        <v>-</v>
      </c>
      <c r="H441" s="84" t="str">
        <f>Table2[[#This Row],[Pack Size]]</f>
        <v>6ml</v>
      </c>
      <c r="I441" s="84">
        <f>Table2[[#This Row],[Quantity]]</f>
        <v>1</v>
      </c>
      <c r="J441" s="133">
        <f>Table2[[#This Row],[Expiry Date]]</f>
        <v>43647</v>
      </c>
      <c r="K441" s="84" t="str">
        <f>Table2[[#This Row],[Department]]</f>
        <v>IHC</v>
      </c>
      <c r="L441" s="84" t="str">
        <f>IF(ISBLANK(Table2[[#This Row],[Remark]]),"",Table2[[#This Row],[Remark]])</f>
        <v/>
      </c>
      <c r="M441" s="84" t="str">
        <f>Table2[[#This Row],[Material Issued By]]</f>
        <v>Karan Pardeshi</v>
      </c>
      <c r="N441" s="84" t="str">
        <f>Table2[[#This Row],[Material Received By]]</f>
        <v>Asha Patil</v>
      </c>
      <c r="O441" s="134">
        <f>SUMIFS('Stock Statement'!K:K,'Stock Statement'!C:C,Table4[[#This Row],[Part no./ Cat No.]])</f>
        <v>8500</v>
      </c>
      <c r="P441" s="134">
        <f t="shared" si="7"/>
        <v>8500</v>
      </c>
      <c r="Q441" s="84">
        <f>SUMIFS('Stock Statement'!J:J,'Stock Statement'!C:C,Table4[[#This Row],[Part no./ Cat No.]])</f>
        <v>0</v>
      </c>
    </row>
    <row r="442" spans="1:17">
      <c r="A442" s="84">
        <v>441</v>
      </c>
      <c r="B442" s="108" t="str">
        <f>Table2[[#This Row],[Description of Material]]</f>
        <v>HMB45 Antibody</v>
      </c>
      <c r="C442" s="84">
        <f>IFERROR(VLOOKUP(D442,'Product Master'!B:G,6,),"-")</f>
        <v>0</v>
      </c>
      <c r="D442" s="84" t="str">
        <f>Table2[[#This Row],[Part no./ Cat No.]]</f>
        <v>PM057AA</v>
      </c>
      <c r="E442" s="84">
        <f>IF(ISBLANK(Table2[[#This Row],[Lot No]]),"-",Table2[[#This Row],[Lot No]])</f>
        <v>121917</v>
      </c>
      <c r="F442" s="133">
        <f>IF(ISBLANK(Table2[[#This Row],[Date of Issue]]),"",Table2[[#This Row],[Date of Issue]])</f>
        <v>43238</v>
      </c>
      <c r="G442" s="84" t="str">
        <f>Table2[[#This Row],[Unit]]</f>
        <v>-</v>
      </c>
      <c r="H442" s="84" t="str">
        <f>Table2[[#This Row],[Pack Size]]</f>
        <v>6 ml</v>
      </c>
      <c r="I442" s="84">
        <f>Table2[[#This Row],[Quantity]]</f>
        <v>1</v>
      </c>
      <c r="J442" s="133">
        <f>Table2[[#This Row],[Expiry Date]]</f>
        <v>43800</v>
      </c>
      <c r="K442" s="84" t="str">
        <f>Table2[[#This Row],[Department]]</f>
        <v>IHC</v>
      </c>
      <c r="L442" s="84" t="str">
        <f>IF(ISBLANK(Table2[[#This Row],[Remark]]),"",Table2[[#This Row],[Remark]])</f>
        <v/>
      </c>
      <c r="M442" s="84" t="str">
        <f>Table2[[#This Row],[Material Issued By]]</f>
        <v>Karan Pardeshi</v>
      </c>
      <c r="N442" s="84" t="str">
        <f>Table2[[#This Row],[Material Received By]]</f>
        <v>Asha Patil</v>
      </c>
      <c r="O442" s="134">
        <f>SUMIFS('Stock Statement'!K:K,'Stock Statement'!C:C,Table4[[#This Row],[Part no./ Cat No.]])</f>
        <v>17822</v>
      </c>
      <c r="P442" s="134">
        <f t="shared" si="7"/>
        <v>17822</v>
      </c>
      <c r="Q442" s="84">
        <f>SUMIFS('Stock Statement'!J:J,'Stock Statement'!C:C,Table4[[#This Row],[Part no./ Cat No.]])</f>
        <v>1</v>
      </c>
    </row>
    <row r="443" spans="1:17">
      <c r="A443" s="84">
        <v>442</v>
      </c>
      <c r="B443" s="108" t="str">
        <f>Table2[[#This Row],[Description of Material]]</f>
        <v xml:space="preserve"> Mouse Monoclonal Renal Cell Carcinoma</v>
      </c>
      <c r="C443" s="84">
        <f>IFERROR(VLOOKUP(D443,'Product Master'!B:G,6,),"-")</f>
        <v>0</v>
      </c>
      <c r="D443" s="84" t="str">
        <f>Table2[[#This Row],[Part no./ Cat No.]]</f>
        <v>PDM169</v>
      </c>
      <c r="E443" s="84" t="str">
        <f>IF(ISBLANK(Table2[[#This Row],[Lot No]]),"-",Table2[[#This Row],[Lot No]])</f>
        <v>H562</v>
      </c>
      <c r="F443" s="133">
        <f>IF(ISBLANK(Table2[[#This Row],[Date of Issue]]),"",Table2[[#This Row],[Date of Issue]])</f>
        <v>43238</v>
      </c>
      <c r="G443" s="84" t="str">
        <f>Table2[[#This Row],[Unit]]</f>
        <v>-</v>
      </c>
      <c r="H443" s="84" t="str">
        <f>Table2[[#This Row],[Pack Size]]</f>
        <v>6 ml</v>
      </c>
      <c r="I443" s="84">
        <f>Table2[[#This Row],[Quantity]]</f>
        <v>1</v>
      </c>
      <c r="J443" s="133">
        <f>Table2[[#This Row],[Expiry Date]]</f>
        <v>43617</v>
      </c>
      <c r="K443" s="84" t="str">
        <f>Table2[[#This Row],[Department]]</f>
        <v>IHC</v>
      </c>
      <c r="L443" s="84" t="str">
        <f>IF(ISBLANK(Table2[[#This Row],[Remark]]),"",Table2[[#This Row],[Remark]])</f>
        <v/>
      </c>
      <c r="M443" s="84" t="str">
        <f>Table2[[#This Row],[Material Issued By]]</f>
        <v>Karan Pardeshi</v>
      </c>
      <c r="N443" s="84" t="str">
        <f>Table2[[#This Row],[Material Received By]]</f>
        <v>Asha Patil</v>
      </c>
      <c r="O443" s="134">
        <f>SUMIFS('Stock Statement'!K:K,'Stock Statement'!C:C,Table4[[#This Row],[Part no./ Cat No.]])</f>
        <v>14250</v>
      </c>
      <c r="P443" s="134">
        <f t="shared" si="7"/>
        <v>14250</v>
      </c>
      <c r="Q443" s="84">
        <f>SUMIFS('Stock Statement'!J:J,'Stock Statement'!C:C,Table4[[#This Row],[Part no./ Cat No.]])</f>
        <v>1</v>
      </c>
    </row>
    <row r="444" spans="1:17">
      <c r="A444" s="84">
        <v>443</v>
      </c>
      <c r="B444" s="108" t="str">
        <f>Table2[[#This Row],[Description of Material]]</f>
        <v>Rohem Glass slides frosted</v>
      </c>
      <c r="C444" s="84">
        <f>IFERROR(VLOOKUP(D444,'Product Master'!B:G,6,),"-")</f>
        <v>0</v>
      </c>
      <c r="D444" s="84" t="str">
        <f>Table2[[#This Row],[Part no./ Cat No.]]</f>
        <v>Rohem Glass slides frosted</v>
      </c>
      <c r="E444" s="84" t="str">
        <f>IF(ISBLANK(Table2[[#This Row],[Lot No]]),"-",Table2[[#This Row],[Lot No]])</f>
        <v>-</v>
      </c>
      <c r="F444" s="133">
        <f>IF(ISBLANK(Table2[[#This Row],[Date of Issue]]),"",Table2[[#This Row],[Date of Issue]])</f>
        <v>43238</v>
      </c>
      <c r="G444" s="84" t="str">
        <f>Table2[[#This Row],[Unit]]</f>
        <v>-</v>
      </c>
      <c r="H444" s="84">
        <f>Table2[[#This Row],[Pack Size]]</f>
        <v>0</v>
      </c>
      <c r="I444" s="84">
        <f>Table2[[#This Row],[Quantity]]</f>
        <v>15</v>
      </c>
      <c r="J444" s="133" t="str">
        <f>Table2[[#This Row],[Expiry Date]]</f>
        <v>NA</v>
      </c>
      <c r="K444" s="84" t="str">
        <f>Table2[[#This Row],[Department]]</f>
        <v>Histopath</v>
      </c>
      <c r="L444" s="84" t="str">
        <f>IF(ISBLANK(Table2[[#This Row],[Remark]]),"",Table2[[#This Row],[Remark]])</f>
        <v/>
      </c>
      <c r="M444" s="84" t="str">
        <f>Table2[[#This Row],[Material Issued By]]</f>
        <v>Karan Pardeshi</v>
      </c>
      <c r="N444" s="84" t="str">
        <f>Table2[[#This Row],[Material Received By]]</f>
        <v>Asha Patil</v>
      </c>
      <c r="O444" s="134" t="e">
        <f>SUMIFS('Stock Statement'!K:K,'Stock Statement'!C:C,Table4[[#This Row],[Part no./ Cat No.]])</f>
        <v>#N/A</v>
      </c>
      <c r="P444" s="134" t="e">
        <f t="shared" si="7"/>
        <v>#N/A</v>
      </c>
      <c r="Q444" s="84">
        <f>SUMIFS('Stock Statement'!J:J,'Stock Statement'!C:C,Table4[[#This Row],[Part no./ Cat No.]])</f>
        <v>0</v>
      </c>
    </row>
    <row r="445" spans="1:17">
      <c r="A445" s="84">
        <v>444</v>
      </c>
      <c r="B445" s="108" t="str">
        <f>Table2[[#This Row],[Description of Material]]</f>
        <v>Plastic tissue embedding cassette white colour</v>
      </c>
      <c r="C445" s="84">
        <f>IFERROR(VLOOKUP(D445,'Product Master'!B:G,6,),"-")</f>
        <v>0</v>
      </c>
      <c r="D445" s="84" t="str">
        <f>Table2[[#This Row],[Part no./ Cat No.]]</f>
        <v>Plastic tissue embedding cassette white colour</v>
      </c>
      <c r="E445" s="84" t="str">
        <f>IF(ISBLANK(Table2[[#This Row],[Lot No]]),"-",Table2[[#This Row],[Lot No]])</f>
        <v>-</v>
      </c>
      <c r="F445" s="133">
        <f>IF(ISBLANK(Table2[[#This Row],[Date of Issue]]),"",Table2[[#This Row],[Date of Issue]])</f>
        <v>43238</v>
      </c>
      <c r="G445" s="84" t="str">
        <f>Table2[[#This Row],[Unit]]</f>
        <v>NA</v>
      </c>
      <c r="H445" s="84" t="str">
        <f>Table2[[#This Row],[Pack Size]]</f>
        <v>1000 Pcs</v>
      </c>
      <c r="I445" s="84">
        <f>Table2[[#This Row],[Quantity]]</f>
        <v>2</v>
      </c>
      <c r="J445" s="133" t="str">
        <f>Table2[[#This Row],[Expiry Date]]</f>
        <v>NA</v>
      </c>
      <c r="K445" s="84" t="str">
        <f>Table2[[#This Row],[Department]]</f>
        <v>Histopath</v>
      </c>
      <c r="L445" s="84" t="str">
        <f>IF(ISBLANK(Table2[[#This Row],[Remark]]),"",Table2[[#This Row],[Remark]])</f>
        <v/>
      </c>
      <c r="M445" s="84" t="str">
        <f>Table2[[#This Row],[Material Issued By]]</f>
        <v>Karan Pardeshi</v>
      </c>
      <c r="N445" s="84" t="str">
        <f>Table2[[#This Row],[Material Received By]]</f>
        <v>Asha Patil</v>
      </c>
      <c r="O445" s="134">
        <f>SUMIFS('Stock Statement'!K:K,'Stock Statement'!C:C,Table4[[#This Row],[Part no./ Cat No.]])</f>
        <v>9700</v>
      </c>
      <c r="P445" s="134">
        <f t="shared" si="7"/>
        <v>19400</v>
      </c>
      <c r="Q445" s="84">
        <f>SUMIFS('Stock Statement'!J:J,'Stock Statement'!C:C,Table4[[#This Row],[Part no./ Cat No.]])</f>
        <v>2</v>
      </c>
    </row>
    <row r="446" spans="1:17">
      <c r="A446" s="84">
        <v>445</v>
      </c>
      <c r="B446" s="108" t="str">
        <f>Table2[[#This Row],[Description of Material]]</f>
        <v>Optical adhesive films</v>
      </c>
      <c r="C446" s="84">
        <f>IFERROR(VLOOKUP(D446,'Product Master'!B:G,6,),"-")</f>
        <v>0</v>
      </c>
      <c r="D446" s="84">
        <f>Table2[[#This Row],[Part no./ Cat No.]]</f>
        <v>4311971</v>
      </c>
      <c r="E446" s="84">
        <f>IF(ISBLANK(Table2[[#This Row],[Lot No]]),"-",Table2[[#This Row],[Lot No]])</f>
        <v>201706153</v>
      </c>
      <c r="F446" s="133">
        <f>IF(ISBLANK(Table2[[#This Row],[Date of Issue]]),"",Table2[[#This Row],[Date of Issue]])</f>
        <v>43238</v>
      </c>
      <c r="G446" s="84" t="str">
        <f>Table2[[#This Row],[Unit]]</f>
        <v>Pack</v>
      </c>
      <c r="H446" s="84" t="str">
        <f>Table2[[#This Row],[Pack Size]]</f>
        <v>100 films</v>
      </c>
      <c r="I446" s="84">
        <f>Table2[[#This Row],[Quantity]]</f>
        <v>1</v>
      </c>
      <c r="J446" s="133" t="str">
        <f>Table2[[#This Row],[Expiry Date]]</f>
        <v>-</v>
      </c>
      <c r="K446" s="84" t="str">
        <f>Table2[[#This Row],[Department]]</f>
        <v>DIA</v>
      </c>
      <c r="L446" s="84" t="str">
        <f>IF(ISBLANK(Table2[[#This Row],[Remark]]),"",Table2[[#This Row],[Remark]])</f>
        <v/>
      </c>
      <c r="M446" s="84" t="str">
        <f>Table2[[#This Row],[Material Issued By]]</f>
        <v>Karan Pardeshi</v>
      </c>
      <c r="N446" s="84" t="str">
        <f>Table2[[#This Row],[Material Received By]]</f>
        <v>Dipika Shivade</v>
      </c>
      <c r="O446" s="134" t="e">
        <f>SUMIFS('Stock Statement'!K:K,'Stock Statement'!C:C,Table4[[#This Row],[Part no./ Cat No.]])</f>
        <v>#N/A</v>
      </c>
      <c r="P446" s="134" t="e">
        <f t="shared" si="7"/>
        <v>#N/A</v>
      </c>
      <c r="Q446" s="84">
        <f>SUMIFS('Stock Statement'!J:J,'Stock Statement'!C:C,Table4[[#This Row],[Part no./ Cat No.]])</f>
        <v>-1</v>
      </c>
    </row>
    <row r="447" spans="1:17">
      <c r="A447" s="84">
        <v>446</v>
      </c>
      <c r="B447" s="108" t="str">
        <f>Table2[[#This Row],[Description of Material]]</f>
        <v>Ion Proton wash 2 Bottles</v>
      </c>
      <c r="C447" s="84">
        <f>IFERROR(VLOOKUP(D447,'Product Master'!B:G,6,),"-")</f>
        <v>0</v>
      </c>
      <c r="D447" s="84" t="str">
        <f>Table2[[#This Row],[Part no./ Cat No.]]</f>
        <v>A24893</v>
      </c>
      <c r="E447" s="84" t="str">
        <f>IF(ISBLANK(Table2[[#This Row],[Lot No]]),"-",Table2[[#This Row],[Lot No]])</f>
        <v>/012133</v>
      </c>
      <c r="F447" s="133">
        <f>IF(ISBLANK(Table2[[#This Row],[Date of Issue]]),"",Table2[[#This Row],[Date of Issue]])</f>
        <v>43238</v>
      </c>
      <c r="G447" s="84" t="str">
        <f>Table2[[#This Row],[Unit]]</f>
        <v>-</v>
      </c>
      <c r="H447" s="84">
        <f>Table2[[#This Row],[Pack Size]]</f>
        <v>0</v>
      </c>
      <c r="I447" s="84">
        <f>Table2[[#This Row],[Quantity]]</f>
        <v>1</v>
      </c>
      <c r="J447" s="133" t="str">
        <f>Table2[[#This Row],[Expiry Date]]</f>
        <v>-</v>
      </c>
      <c r="K447" s="84" t="str">
        <f>Table2[[#This Row],[Department]]</f>
        <v>DIA</v>
      </c>
      <c r="L447" s="84" t="str">
        <f>IF(ISBLANK(Table2[[#This Row],[Remark]]),"",Table2[[#This Row],[Remark]])</f>
        <v/>
      </c>
      <c r="M447" s="84" t="str">
        <f>Table2[[#This Row],[Material Issued By]]</f>
        <v>Karan Pardeshi</v>
      </c>
      <c r="N447" s="84" t="str">
        <f>Table2[[#This Row],[Material Received By]]</f>
        <v>Vikas Mane</v>
      </c>
      <c r="O447" s="134" t="e">
        <f>SUMIFS('Stock Statement'!K:K,'Stock Statement'!C:C,Table4[[#This Row],[Part no./ Cat No.]])</f>
        <v>#N/A</v>
      </c>
      <c r="P447" s="134" t="e">
        <f t="shared" si="7"/>
        <v>#N/A</v>
      </c>
      <c r="Q447" s="84">
        <f>SUMIFS('Stock Statement'!J:J,'Stock Statement'!C:C,Table4[[#This Row],[Part no./ Cat No.]])</f>
        <v>-1</v>
      </c>
    </row>
    <row r="448" spans="1:17">
      <c r="A448" s="84">
        <v>447</v>
      </c>
      <c r="B448" s="108" t="str">
        <f>Table2[[#This Row],[Description of Material]]</f>
        <v>Eurofins Primers (TP53rs730882029F-R)</v>
      </c>
      <c r="C448" s="84">
        <f>IFERROR(VLOOKUP(D448,'Product Master'!B:G,6,),"-")</f>
        <v>0</v>
      </c>
      <c r="D448" s="84" t="str">
        <f>Table2[[#This Row],[Part no./ Cat No.]]</f>
        <v>Eurofins Primers (TP53rs730882029F-R)</v>
      </c>
      <c r="E448" s="84" t="str">
        <f>IF(ISBLANK(Table2[[#This Row],[Lot No]]),"-",Table2[[#This Row],[Lot No]])</f>
        <v>-</v>
      </c>
      <c r="F448" s="133">
        <f>IF(ISBLANK(Table2[[#This Row],[Date of Issue]]),"",Table2[[#This Row],[Date of Issue]])</f>
        <v>43238</v>
      </c>
      <c r="G448" s="84" t="str">
        <f>Table2[[#This Row],[Unit]]</f>
        <v>-</v>
      </c>
      <c r="H448" s="84">
        <f>Table2[[#This Row],[Pack Size]]</f>
        <v>0</v>
      </c>
      <c r="I448" s="84">
        <f>Table2[[#This Row],[Quantity]]</f>
        <v>2</v>
      </c>
      <c r="J448" s="133" t="str">
        <f>Table2[[#This Row],[Expiry Date]]</f>
        <v>NA</v>
      </c>
      <c r="K448" s="84" t="str">
        <f>Table2[[#This Row],[Department]]</f>
        <v>DIA</v>
      </c>
      <c r="L448" s="84" t="str">
        <f>IF(ISBLANK(Table2[[#This Row],[Remark]]),"",Table2[[#This Row],[Remark]])</f>
        <v/>
      </c>
      <c r="M448" s="84" t="str">
        <f>Table2[[#This Row],[Material Issued By]]</f>
        <v>Karan Pardeshi</v>
      </c>
      <c r="N448" s="84" t="str">
        <f>Table2[[#This Row],[Material Received By]]</f>
        <v>Srinivas Phadke</v>
      </c>
      <c r="O448" s="134" t="e">
        <f>SUMIFS('Stock Statement'!K:K,'Stock Statement'!C:C,Table4[[#This Row],[Part no./ Cat No.]])</f>
        <v>#N/A</v>
      </c>
      <c r="P448" s="134" t="e">
        <f t="shared" si="7"/>
        <v>#N/A</v>
      </c>
      <c r="Q448" s="84">
        <f>SUMIFS('Stock Statement'!J:J,'Stock Statement'!C:C,Table4[[#This Row],[Part no./ Cat No.]])</f>
        <v>-2</v>
      </c>
    </row>
    <row r="449" spans="1:17">
      <c r="A449" s="84">
        <v>448</v>
      </c>
      <c r="B449" s="108" t="str">
        <f>Table2[[#This Row],[Description of Material]]</f>
        <v xml:space="preserve">100 Bp Ladder  </v>
      </c>
      <c r="C449" s="84">
        <f>IFERROR(VLOOKUP(D449,'Product Master'!B:G,6,),"-")</f>
        <v>0</v>
      </c>
      <c r="D449" s="84" t="str">
        <f>Table2[[#This Row],[Part no./ Cat No.]]</f>
        <v>15628-019</v>
      </c>
      <c r="E449" s="84">
        <f>IF(ISBLANK(Table2[[#This Row],[Lot No]]),"-",Table2[[#This Row],[Lot No]])</f>
        <v>1769808</v>
      </c>
      <c r="F449" s="133">
        <f>IF(ISBLANK(Table2[[#This Row],[Date of Issue]]),"",Table2[[#This Row],[Date of Issue]])</f>
        <v>43239</v>
      </c>
      <c r="G449" s="84" t="str">
        <f>Table2[[#This Row],[Unit]]</f>
        <v>-</v>
      </c>
      <c r="H449" s="84">
        <f>Table2[[#This Row],[Pack Size]]</f>
        <v>0</v>
      </c>
      <c r="I449" s="84">
        <f>Table2[[#This Row],[Quantity]]</f>
        <v>1</v>
      </c>
      <c r="J449" s="133" t="str">
        <f>Table2[[#This Row],[Expiry Date]]</f>
        <v>-</v>
      </c>
      <c r="K449" s="84" t="str">
        <f>Table2[[#This Row],[Department]]</f>
        <v>DIA</v>
      </c>
      <c r="L449" s="84" t="str">
        <f>IF(ISBLANK(Table2[[#This Row],[Remark]]),"",Table2[[#This Row],[Remark]])</f>
        <v/>
      </c>
      <c r="M449" s="84" t="str">
        <f>Table2[[#This Row],[Material Issued By]]</f>
        <v>Karan Pardeshi</v>
      </c>
      <c r="N449" s="84" t="str">
        <f>Table2[[#This Row],[Material Received By]]</f>
        <v>Srinivas Phadke</v>
      </c>
      <c r="O449" s="134" t="e">
        <f>SUMIFS('Stock Statement'!K:K,'Stock Statement'!C:C,Table4[[#This Row],[Part no./ Cat No.]])</f>
        <v>#N/A</v>
      </c>
      <c r="P449" s="134" t="e">
        <f t="shared" si="7"/>
        <v>#N/A</v>
      </c>
      <c r="Q449" s="84">
        <f>SUMIFS('Stock Statement'!J:J,'Stock Statement'!C:C,Table4[[#This Row],[Part no./ Cat No.]])</f>
        <v>-1</v>
      </c>
    </row>
    <row r="450" spans="1:17">
      <c r="A450" s="84">
        <v>449</v>
      </c>
      <c r="B450" s="108" t="str">
        <f>Table2[[#This Row],[Description of Material]]</f>
        <v>Jurkat E6.1 Acute T cell leukemia Cell Line</v>
      </c>
      <c r="C450" s="84">
        <f>IFERROR(VLOOKUP(D450,'Product Master'!B:G,6,),"-")</f>
        <v>0</v>
      </c>
      <c r="D450" s="84" t="str">
        <f>Table2[[#This Row],[Part no./ Cat No.]]</f>
        <v>Jurkat E6.1</v>
      </c>
      <c r="E450" s="84" t="str">
        <f>IF(ISBLANK(Table2[[#This Row],[Lot No]]),"-",Table2[[#This Row],[Lot No]])</f>
        <v>-</v>
      </c>
      <c r="F450" s="133">
        <f>IF(ISBLANK(Table2[[#This Row],[Date of Issue]]),"",Table2[[#This Row],[Date of Issue]])</f>
        <v>43239</v>
      </c>
      <c r="G450" s="84" t="str">
        <f>Table2[[#This Row],[Unit]]</f>
        <v>-</v>
      </c>
      <c r="H450" s="84">
        <f>Table2[[#This Row],[Pack Size]]</f>
        <v>1</v>
      </c>
      <c r="I450" s="84">
        <f>Table2[[#This Row],[Quantity]]</f>
        <v>1</v>
      </c>
      <c r="J450" s="133" t="str">
        <f>Table2[[#This Row],[Expiry Date]]</f>
        <v>NA</v>
      </c>
      <c r="K450" s="84" t="str">
        <f>Table2[[#This Row],[Department]]</f>
        <v>CTC</v>
      </c>
      <c r="L450" s="84" t="str">
        <f>IF(ISBLANK(Table2[[#This Row],[Remark]]),"",Table2[[#This Row],[Remark]])</f>
        <v/>
      </c>
      <c r="M450" s="84" t="str">
        <f>Table2[[#This Row],[Material Issued By]]</f>
        <v>Karan Pardeshi</v>
      </c>
      <c r="N450" s="84" t="str">
        <f>Table2[[#This Row],[Material Received By]]</f>
        <v>Acchana Adhav</v>
      </c>
      <c r="O450" s="134">
        <f>SUMIFS('Stock Statement'!K:K,'Stock Statement'!C:C,Table4[[#This Row],[Part no./ Cat No.]])</f>
        <v>5000</v>
      </c>
      <c r="P450" s="134">
        <f t="shared" si="7"/>
        <v>5000</v>
      </c>
      <c r="Q450" s="84">
        <f>SUMIFS('Stock Statement'!J:J,'Stock Statement'!C:C,Table4[[#This Row],[Part no./ Cat No.]])</f>
        <v>1</v>
      </c>
    </row>
    <row r="451" spans="1:17">
      <c r="A451" s="84">
        <v>450</v>
      </c>
      <c r="B451" s="108" t="str">
        <f>Table2[[#This Row],[Description of Material]]</f>
        <v>Tissue Culture plates 6 Well</v>
      </c>
      <c r="C451" s="84">
        <f>IFERROR(VLOOKUP(D451,'Product Master'!B:G,6,),"-")</f>
        <v>0</v>
      </c>
      <c r="D451" s="84">
        <f>Table2[[#This Row],[Part no./ Cat No.]]</f>
        <v>980010</v>
      </c>
      <c r="E451" s="84" t="str">
        <f>IF(ISBLANK(Table2[[#This Row],[Lot No]]),"-",Table2[[#This Row],[Lot No]])</f>
        <v>F9GA9CD104</v>
      </c>
      <c r="F451" s="133">
        <f>IF(ISBLANK(Table2[[#This Row],[Date of Issue]]),"",Table2[[#This Row],[Date of Issue]])</f>
        <v>43241</v>
      </c>
      <c r="G451" s="84" t="str">
        <f>Table2[[#This Row],[Unit]]</f>
        <v>Box</v>
      </c>
      <c r="H451" s="84" t="str">
        <f>Table2[[#This Row],[Pack Size]]</f>
        <v>50 Pcs</v>
      </c>
      <c r="I451" s="84">
        <f>Table2[[#This Row],[Quantity]]</f>
        <v>1</v>
      </c>
      <c r="J451" s="133" t="str">
        <f>Table2[[#This Row],[Expiry Date]]</f>
        <v>-</v>
      </c>
      <c r="K451" s="84" t="str">
        <f>Table2[[#This Row],[Department]]</f>
        <v>CTC</v>
      </c>
      <c r="L451" s="84" t="str">
        <f>IF(ISBLANK(Table2[[#This Row],[Remark]]),"",Table2[[#This Row],[Remark]])</f>
        <v/>
      </c>
      <c r="M451" s="84" t="str">
        <f>Table2[[#This Row],[Material Issued By]]</f>
        <v>Karan Pardeshi</v>
      </c>
      <c r="N451" s="84" t="str">
        <f>Table2[[#This Row],[Material Received By]]</f>
        <v>Sachin Hatkar</v>
      </c>
      <c r="O451" s="134">
        <f>SUMIFS('Stock Statement'!K:K,'Stock Statement'!C:C,Table4[[#This Row],[Part no./ Cat No.]])</f>
        <v>7392</v>
      </c>
      <c r="P451" s="134">
        <f t="shared" si="7"/>
        <v>7392</v>
      </c>
      <c r="Q451" s="84">
        <f>SUMIFS('Stock Statement'!J:J,'Stock Statement'!C:C,Table4[[#This Row],[Part no./ Cat No.]])</f>
        <v>4</v>
      </c>
    </row>
    <row r="452" spans="1:17">
      <c r="A452" s="84">
        <v>451</v>
      </c>
      <c r="B452" s="108" t="str">
        <f>Table2[[#This Row],[Description of Material]]</f>
        <v xml:space="preserve">0.22 Micron syringe filters </v>
      </c>
      <c r="C452" s="84">
        <f>IFERROR(VLOOKUP(D452,'Product Master'!B:G,6,),"-")</f>
        <v>0</v>
      </c>
      <c r="D452" s="84" t="str">
        <f>Table2[[#This Row],[Part no./ Cat No.]]</f>
        <v>F-25DY</v>
      </c>
      <c r="E452" s="84" t="str">
        <f>IF(ISBLANK(Table2[[#This Row],[Lot No]]),"-",Table2[[#This Row],[Lot No]])</f>
        <v>/0301/FEB/2018</v>
      </c>
      <c r="F452" s="133">
        <f>IF(ISBLANK(Table2[[#This Row],[Date of Issue]]),"",Table2[[#This Row],[Date of Issue]])</f>
        <v>43241</v>
      </c>
      <c r="G452" s="84" t="str">
        <f>Table2[[#This Row],[Unit]]</f>
        <v>Box</v>
      </c>
      <c r="H452" s="84" t="str">
        <f>Table2[[#This Row],[Pack Size]]</f>
        <v>50 Nos</v>
      </c>
      <c r="I452" s="84">
        <f>Table2[[#This Row],[Quantity]]</f>
        <v>1</v>
      </c>
      <c r="J452" s="133" t="str">
        <f>Table2[[#This Row],[Expiry Date]]</f>
        <v>-</v>
      </c>
      <c r="K452" s="84" t="str">
        <f>Table2[[#This Row],[Department]]</f>
        <v>CTC</v>
      </c>
      <c r="L452" s="84" t="str">
        <f>IF(ISBLANK(Table2[[#This Row],[Remark]]),"",Table2[[#This Row],[Remark]])</f>
        <v/>
      </c>
      <c r="M452" s="84" t="str">
        <f>Table2[[#This Row],[Material Issued By]]</f>
        <v>Karan Pardeshi</v>
      </c>
      <c r="N452" s="84" t="str">
        <f>Table2[[#This Row],[Material Received By]]</f>
        <v>Sachin Hatkar</v>
      </c>
      <c r="O452" s="134" t="e">
        <f>SUMIFS('Stock Statement'!K:K,'Stock Statement'!C:C,Table4[[#This Row],[Part no./ Cat No.]])</f>
        <v>#N/A</v>
      </c>
      <c r="P452" s="134" t="e">
        <f t="shared" si="7"/>
        <v>#N/A</v>
      </c>
      <c r="Q452" s="84">
        <f>SUMIFS('Stock Statement'!J:J,'Stock Statement'!C:C,Table4[[#This Row],[Part no./ Cat No.]])</f>
        <v>-1</v>
      </c>
    </row>
    <row r="453" spans="1:17">
      <c r="A453" s="84">
        <v>452</v>
      </c>
      <c r="B453" s="108" t="str">
        <f>Table2[[#This Row],[Description of Material]]</f>
        <v>Absolute Ethanol</v>
      </c>
      <c r="C453" s="84">
        <f>IFERROR(VLOOKUP(D453,'Product Master'!B:G,6,),"-")</f>
        <v>0</v>
      </c>
      <c r="D453" s="84" t="str">
        <f>Table2[[#This Row],[Part no./ Cat No.]]</f>
        <v>1.00983.0511</v>
      </c>
      <c r="E453" s="84" t="str">
        <f>IF(ISBLANK(Table2[[#This Row],[Lot No]]),"-",Table2[[#This Row],[Lot No]])</f>
        <v>K48709283706</v>
      </c>
      <c r="F453" s="133">
        <f>IF(ISBLANK(Table2[[#This Row],[Date of Issue]]),"",Table2[[#This Row],[Date of Issue]])</f>
        <v>43241</v>
      </c>
      <c r="G453" s="84" t="str">
        <f>Table2[[#This Row],[Unit]]</f>
        <v>Bottle</v>
      </c>
      <c r="H453" s="84" t="str">
        <f>Table2[[#This Row],[Pack Size]]</f>
        <v>500 ml</v>
      </c>
      <c r="I453" s="84">
        <f>Table2[[#This Row],[Quantity]]</f>
        <v>1</v>
      </c>
      <c r="J453" s="133" t="str">
        <f>Table2[[#This Row],[Expiry Date]]</f>
        <v>-</v>
      </c>
      <c r="K453" s="84" t="str">
        <f>Table2[[#This Row],[Department]]</f>
        <v>DIA</v>
      </c>
      <c r="L453" s="84" t="str">
        <f>IF(ISBLANK(Table2[[#This Row],[Remark]]),"",Table2[[#This Row],[Remark]])</f>
        <v/>
      </c>
      <c r="M453" s="84" t="str">
        <f>Table2[[#This Row],[Material Issued By]]</f>
        <v>Karan Pardeshi</v>
      </c>
      <c r="N453" s="84" t="str">
        <f>Table2[[#This Row],[Material Received By]]</f>
        <v>Swapnil Mukwane</v>
      </c>
      <c r="O453" s="134" t="e">
        <f>SUMIFS('Stock Statement'!K:K,'Stock Statement'!C:C,Table4[[#This Row],[Part no./ Cat No.]])</f>
        <v>#N/A</v>
      </c>
      <c r="P453" s="134" t="e">
        <f t="shared" si="7"/>
        <v>#N/A</v>
      </c>
      <c r="Q453" s="84">
        <f>SUMIFS('Stock Statement'!J:J,'Stock Statement'!C:C,Table4[[#This Row],[Part no./ Cat No.]])</f>
        <v>-1</v>
      </c>
    </row>
    <row r="454" spans="1:17">
      <c r="A454" s="84">
        <v>453</v>
      </c>
      <c r="B454" s="108" t="str">
        <f>Table2[[#This Row],[Description of Material]]</f>
        <v xml:space="preserve">Big dye terminator V3.1 Cycle Sequencing kit </v>
      </c>
      <c r="C454" s="84">
        <f>IFERROR(VLOOKUP(D454,'Product Master'!B:G,6,),"-")</f>
        <v>0</v>
      </c>
      <c r="D454" s="84">
        <f>Table2[[#This Row],[Part no./ Cat No.]]</f>
        <v>4336917</v>
      </c>
      <c r="E454" s="84">
        <f>IF(ISBLANK(Table2[[#This Row],[Lot No]]),"-",Table2[[#This Row],[Lot No]])</f>
        <v>1710408</v>
      </c>
      <c r="F454" s="133">
        <f>IF(ISBLANK(Table2[[#This Row],[Date of Issue]]),"",Table2[[#This Row],[Date of Issue]])</f>
        <v>43241</v>
      </c>
      <c r="G454" s="84" t="str">
        <f>Table2[[#This Row],[Unit]]</f>
        <v>-</v>
      </c>
      <c r="H454" s="84" t="str">
        <f>Table2[[#This Row],[Pack Size]]</f>
        <v>100 Rxns</v>
      </c>
      <c r="I454" s="84">
        <f>Table2[[#This Row],[Quantity]]</f>
        <v>1</v>
      </c>
      <c r="J454" s="133" t="str">
        <f>Table2[[#This Row],[Expiry Date]]</f>
        <v>-</v>
      </c>
      <c r="K454" s="84" t="str">
        <f>Table2[[#This Row],[Department]]</f>
        <v>DIA</v>
      </c>
      <c r="L454" s="84" t="str">
        <f>IF(ISBLANK(Table2[[#This Row],[Remark]]),"",Table2[[#This Row],[Remark]])</f>
        <v/>
      </c>
      <c r="M454" s="84" t="str">
        <f>Table2[[#This Row],[Material Issued By]]</f>
        <v>Karan Pardeshi</v>
      </c>
      <c r="N454" s="84" t="str">
        <f>Table2[[#This Row],[Material Received By]]</f>
        <v>Swapnil Mukwane</v>
      </c>
      <c r="O454" s="134" t="e">
        <f>SUMIFS('Stock Statement'!K:K,'Stock Statement'!C:C,Table4[[#This Row],[Part no./ Cat No.]])</f>
        <v>#N/A</v>
      </c>
      <c r="P454" s="134" t="e">
        <f t="shared" si="7"/>
        <v>#N/A</v>
      </c>
      <c r="Q454" s="84">
        <f>SUMIFS('Stock Statement'!J:J,'Stock Statement'!C:C,Table4[[#This Row],[Part no./ Cat No.]])</f>
        <v>-1</v>
      </c>
    </row>
    <row r="455" spans="1:17">
      <c r="A455" s="84">
        <v>454</v>
      </c>
      <c r="B455" s="108" t="str">
        <f>Table2[[#This Row],[Description of Material]]</f>
        <v>i. Big dye terminator sequencing buffer 5x</v>
      </c>
      <c r="C455" s="84">
        <f>IFERROR(VLOOKUP(D455,'Product Master'!B:G,6,),"-")</f>
        <v>0</v>
      </c>
      <c r="D455" s="84">
        <f>Table2[[#This Row],[Part no./ Cat No.]]</f>
        <v>4336697</v>
      </c>
      <c r="E455" s="84">
        <f>IF(ISBLANK(Table2[[#This Row],[Lot No]]),"-",Table2[[#This Row],[Lot No]])</f>
        <v>1708289</v>
      </c>
      <c r="F455" s="133">
        <f>IF(ISBLANK(Table2[[#This Row],[Date of Issue]]),"",Table2[[#This Row],[Date of Issue]])</f>
        <v>43241</v>
      </c>
      <c r="G455" s="84" t="str">
        <f>Table2[[#This Row],[Unit]]</f>
        <v>Vial</v>
      </c>
      <c r="H455" s="84" t="str">
        <f>Table2[[#This Row],[Pack Size]]</f>
        <v>1 ml</v>
      </c>
      <c r="I455" s="84">
        <f>Table2[[#This Row],[Quantity]]</f>
        <v>2</v>
      </c>
      <c r="J455" s="133" t="str">
        <f>Table2[[#This Row],[Expiry Date]]</f>
        <v>-</v>
      </c>
      <c r="K455" s="84" t="str">
        <f>Table2[[#This Row],[Department]]</f>
        <v>DIA</v>
      </c>
      <c r="L455" s="84" t="str">
        <f>IF(ISBLANK(Table2[[#This Row],[Remark]]),"",Table2[[#This Row],[Remark]])</f>
        <v/>
      </c>
      <c r="M455" s="84" t="str">
        <f>Table2[[#This Row],[Material Issued By]]</f>
        <v>Karan Pardeshi</v>
      </c>
      <c r="N455" s="84" t="str">
        <f>Table2[[#This Row],[Material Received By]]</f>
        <v>Swapnil Mukwane</v>
      </c>
      <c r="O455" s="134" t="e">
        <f>SUMIFS('Stock Statement'!K:K,'Stock Statement'!C:C,Table4[[#This Row],[Part no./ Cat No.]])</f>
        <v>#N/A</v>
      </c>
      <c r="P455" s="134" t="e">
        <f t="shared" si="7"/>
        <v>#N/A</v>
      </c>
      <c r="Q455" s="84">
        <f>SUMIFS('Stock Statement'!J:J,'Stock Statement'!C:C,Table4[[#This Row],[Part no./ Cat No.]])</f>
        <v>-2</v>
      </c>
    </row>
    <row r="456" spans="1:17">
      <c r="A456" s="84">
        <v>455</v>
      </c>
      <c r="B456" s="108" t="str">
        <f>Table2[[#This Row],[Description of Material]]</f>
        <v>PCR Supermix 100 reactions (Invitrogen)</v>
      </c>
      <c r="C456" s="84">
        <f>IFERROR(VLOOKUP(D456,'Product Master'!B:G,6,),"-")</f>
        <v>0</v>
      </c>
      <c r="D456" s="84" t="str">
        <f>Table2[[#This Row],[Part no./ Cat No.]]</f>
        <v>10572-014</v>
      </c>
      <c r="E456" s="84">
        <f>IF(ISBLANK(Table2[[#This Row],[Lot No]]),"-",Table2[[#This Row],[Lot No]])</f>
        <v>1904871</v>
      </c>
      <c r="F456" s="133">
        <f>IF(ISBLANK(Table2[[#This Row],[Date of Issue]]),"",Table2[[#This Row],[Date of Issue]])</f>
        <v>43241</v>
      </c>
      <c r="G456" s="84" t="str">
        <f>Table2[[#This Row],[Unit]]</f>
        <v>-</v>
      </c>
      <c r="H456" s="84" t="str">
        <f>Table2[[#This Row],[Pack Size]]</f>
        <v>100 Rxns</v>
      </c>
      <c r="I456" s="84">
        <f>Table2[[#This Row],[Quantity]]</f>
        <v>1</v>
      </c>
      <c r="J456" s="133">
        <f>Table2[[#This Row],[Expiry Date]]</f>
        <v>43709</v>
      </c>
      <c r="K456" s="84" t="str">
        <f>Table2[[#This Row],[Department]]</f>
        <v>DIA</v>
      </c>
      <c r="L456" s="84" t="str">
        <f>IF(ISBLANK(Table2[[#This Row],[Remark]]),"",Table2[[#This Row],[Remark]])</f>
        <v/>
      </c>
      <c r="M456" s="84" t="str">
        <f>Table2[[#This Row],[Material Issued By]]</f>
        <v>Karan Pardeshi</v>
      </c>
      <c r="N456" s="84" t="str">
        <f>Table2[[#This Row],[Material Received By]]</f>
        <v>Swapnil Mukwane</v>
      </c>
      <c r="O456" s="134">
        <f>SUMIFS('Stock Statement'!K:K,'Stock Statement'!C:C,Table4[[#This Row],[Part no./ Cat No.]])</f>
        <v>14668.96</v>
      </c>
      <c r="P456" s="134">
        <f t="shared" si="7"/>
        <v>14668.96</v>
      </c>
      <c r="Q456" s="84">
        <f>SUMIFS('Stock Statement'!J:J,'Stock Statement'!C:C,Table4[[#This Row],[Part no./ Cat No.]])</f>
        <v>3</v>
      </c>
    </row>
    <row r="457" spans="1:17">
      <c r="A457" s="84">
        <v>456</v>
      </c>
      <c r="B457" s="108" t="str">
        <f>Table2[[#This Row],[Description of Material]]</f>
        <v>Comprehensive cancer panel</v>
      </c>
      <c r="C457" s="84">
        <f>IFERROR(VLOOKUP(D457,'Product Master'!B:G,6,),"-")</f>
        <v>0</v>
      </c>
      <c r="D457" s="84">
        <f>Table2[[#This Row],[Part no./ Cat No.]]</f>
        <v>4477685</v>
      </c>
      <c r="E457" s="84">
        <f>IF(ISBLANK(Table2[[#This Row],[Lot No]]),"-",Table2[[#This Row],[Lot No]])</f>
        <v>1710008</v>
      </c>
      <c r="F457" s="133">
        <f>IF(ISBLANK(Table2[[#This Row],[Date of Issue]]),"",Table2[[#This Row],[Date of Issue]])</f>
        <v>43241</v>
      </c>
      <c r="G457" s="84" t="str">
        <f>Table2[[#This Row],[Unit]]</f>
        <v>Kit</v>
      </c>
      <c r="H457" s="84" t="str">
        <f>Table2[[#This Row],[Pack Size]]</f>
        <v>8 Rxns</v>
      </c>
      <c r="I457" s="84">
        <f>Table2[[#This Row],[Quantity]]</f>
        <v>1</v>
      </c>
      <c r="J457" s="133">
        <f>Table2[[#This Row],[Expiry Date]]</f>
        <v>43907</v>
      </c>
      <c r="K457" s="84" t="str">
        <f>Table2[[#This Row],[Department]]</f>
        <v>DIA-NGS</v>
      </c>
      <c r="L457" s="84" t="str">
        <f>IF(ISBLANK(Table2[[#This Row],[Remark]]),"",Table2[[#This Row],[Remark]])</f>
        <v/>
      </c>
      <c r="M457" s="84" t="str">
        <f>Table2[[#This Row],[Material Issued By]]</f>
        <v>Karan Pardeshi</v>
      </c>
      <c r="N457" s="84" t="str">
        <f>Table2[[#This Row],[Material Received By]]</f>
        <v>Punam Shingade</v>
      </c>
      <c r="O457" s="134">
        <f>SUMIFS('Stock Statement'!K:K,'Stock Statement'!C:C,Table4[[#This Row],[Part no./ Cat No.]])</f>
        <v>230000</v>
      </c>
      <c r="P457" s="134">
        <f t="shared" si="7"/>
        <v>230000</v>
      </c>
      <c r="Q457" s="84">
        <f>SUMIFS('Stock Statement'!J:J,'Stock Statement'!C:C,Table4[[#This Row],[Part no./ Cat No.]])</f>
        <v>7</v>
      </c>
    </row>
    <row r="458" spans="1:17">
      <c r="A458" s="84">
        <v>457</v>
      </c>
      <c r="B458" s="108" t="str">
        <f>Table2[[#This Row],[Description of Material]]</f>
        <v>E-Gel size select 2%</v>
      </c>
      <c r="C458" s="84">
        <f>IFERROR(VLOOKUP(D458,'Product Master'!B:G,6,),"-")</f>
        <v>0</v>
      </c>
      <c r="D458" s="84" t="str">
        <f>Table2[[#This Row],[Part no./ Cat No.]]</f>
        <v>G661012</v>
      </c>
      <c r="E458" s="84" t="str">
        <f>IF(ISBLANK(Table2[[#This Row],[Lot No]]),"-",Table2[[#This Row],[Lot No]])</f>
        <v>2R040318</v>
      </c>
      <c r="F458" s="133">
        <f>IF(ISBLANK(Table2[[#This Row],[Date of Issue]]),"",Table2[[#This Row],[Date of Issue]])</f>
        <v>43241</v>
      </c>
      <c r="G458" s="84" t="str">
        <f>Table2[[#This Row],[Unit]]</f>
        <v>Pack</v>
      </c>
      <c r="H458" s="84" t="str">
        <f>Table2[[#This Row],[Pack Size]]</f>
        <v>10 Gels/Pack</v>
      </c>
      <c r="I458" s="84">
        <f>Table2[[#This Row],[Quantity]]</f>
        <v>1</v>
      </c>
      <c r="J458" s="133">
        <f>Table2[[#This Row],[Expiry Date]]</f>
        <v>43438</v>
      </c>
      <c r="K458" s="84" t="str">
        <f>Table2[[#This Row],[Department]]</f>
        <v>DIA-NGS</v>
      </c>
      <c r="L458" s="84" t="str">
        <f>IF(ISBLANK(Table2[[#This Row],[Remark]]),"",Table2[[#This Row],[Remark]])</f>
        <v/>
      </c>
      <c r="M458" s="84" t="str">
        <f>Table2[[#This Row],[Material Issued By]]</f>
        <v>Karan Pardeshi</v>
      </c>
      <c r="N458" s="84" t="str">
        <f>Table2[[#This Row],[Material Received By]]</f>
        <v>Punam Shingade</v>
      </c>
      <c r="O458" s="134">
        <f>SUMIFS('Stock Statement'!K:K,'Stock Statement'!C:C,Table4[[#This Row],[Part no./ Cat No.]])</f>
        <v>10000</v>
      </c>
      <c r="P458" s="134">
        <f t="shared" si="7"/>
        <v>10000</v>
      </c>
      <c r="Q458" s="84">
        <f>SUMIFS('Stock Statement'!J:J,'Stock Statement'!C:C,Table4[[#This Row],[Part no./ Cat No.]])</f>
        <v>13</v>
      </c>
    </row>
    <row r="459" spans="1:17">
      <c r="A459" s="84">
        <v>458</v>
      </c>
      <c r="B459" s="108" t="str">
        <f>Table2[[#This Row],[Description of Material]]</f>
        <v>Human miRNA Panel</v>
      </c>
      <c r="C459" s="84">
        <f>IFERROR(VLOOKUP(D459,'Product Master'!B:G,6,),"-")</f>
        <v>0</v>
      </c>
      <c r="D459" s="84">
        <f>Table2[[#This Row],[Part no./ Cat No.]]</f>
        <v>4470189</v>
      </c>
      <c r="E459" s="84">
        <f>IF(ISBLANK(Table2[[#This Row],[Lot No]]),"-",Table2[[#This Row],[Lot No]])</f>
        <v>3151889</v>
      </c>
      <c r="F459" s="133">
        <f>IF(ISBLANK(Table2[[#This Row],[Date of Issue]]),"",Table2[[#This Row],[Date of Issue]])</f>
        <v>43241</v>
      </c>
      <c r="G459" s="84" t="str">
        <f>Table2[[#This Row],[Unit]]</f>
        <v>-</v>
      </c>
      <c r="H459" s="84" t="str">
        <f>Table2[[#This Row],[Pack Size]]</f>
        <v>-</v>
      </c>
      <c r="I459" s="84">
        <f>Table2[[#This Row],[Quantity]]</f>
        <v>8</v>
      </c>
      <c r="J459" s="133">
        <f>Table2[[#This Row],[Expiry Date]]</f>
        <v>43509</v>
      </c>
      <c r="K459" s="84" t="str">
        <f>Table2[[#This Row],[Department]]</f>
        <v>DIA</v>
      </c>
      <c r="L459" s="84" t="str">
        <f>IF(ISBLANK(Table2[[#This Row],[Remark]]),"",Table2[[#This Row],[Remark]])</f>
        <v/>
      </c>
      <c r="M459" s="84" t="str">
        <f>Table2[[#This Row],[Material Issued By]]</f>
        <v>Karan Pardeshi</v>
      </c>
      <c r="N459" s="84" t="str">
        <f>Table2[[#This Row],[Material Received By]]</f>
        <v>Rishikesh Bangale</v>
      </c>
      <c r="O459" s="134">
        <f>SUMIFS('Stock Statement'!K:K,'Stock Statement'!C:C,Table4[[#This Row],[Part no./ Cat No.]])</f>
        <v>40000</v>
      </c>
      <c r="P459" s="134">
        <f t="shared" si="7"/>
        <v>320000</v>
      </c>
      <c r="Q459" s="84">
        <f>SUMIFS('Stock Statement'!J:J,'Stock Statement'!C:C,Table4[[#This Row],[Part no./ Cat No.]])</f>
        <v>7</v>
      </c>
    </row>
    <row r="460" spans="1:17">
      <c r="A460" s="84">
        <v>459</v>
      </c>
      <c r="B460" s="108" t="str">
        <f>Table2[[#This Row],[Description of Material]]</f>
        <v>Eurofins Primers (CNGA3_Exon8_F-R)</v>
      </c>
      <c r="C460" s="84">
        <f>IFERROR(VLOOKUP(D460,'Product Master'!B:G,6,),"-")</f>
        <v>0</v>
      </c>
      <c r="D460" s="84" t="str">
        <f>Table2[[#This Row],[Part no./ Cat No.]]</f>
        <v>Eurofins Primers (CNGA3_Exon8_F-R)</v>
      </c>
      <c r="E460" s="84" t="str">
        <f>IF(ISBLANK(Table2[[#This Row],[Lot No]]),"-",Table2[[#This Row],[Lot No]])</f>
        <v>-</v>
      </c>
      <c r="F460" s="133">
        <f>IF(ISBLANK(Table2[[#This Row],[Date of Issue]]),"",Table2[[#This Row],[Date of Issue]])</f>
        <v>43242</v>
      </c>
      <c r="G460" s="84" t="str">
        <f>Table2[[#This Row],[Unit]]</f>
        <v>NA</v>
      </c>
      <c r="H460" s="84" t="str">
        <f>Table2[[#This Row],[Pack Size]]</f>
        <v>41 Bp</v>
      </c>
      <c r="I460" s="84">
        <f>Table2[[#This Row],[Quantity]]</f>
        <v>2</v>
      </c>
      <c r="J460" s="133" t="str">
        <f>Table2[[#This Row],[Expiry Date]]</f>
        <v>NA</v>
      </c>
      <c r="K460" s="84" t="str">
        <f>Table2[[#This Row],[Department]]</f>
        <v>DIA</v>
      </c>
      <c r="L460" s="84" t="str">
        <f>IF(ISBLANK(Table2[[#This Row],[Remark]]),"",Table2[[#This Row],[Remark]])</f>
        <v/>
      </c>
      <c r="M460" s="84" t="str">
        <f>Table2[[#This Row],[Material Issued By]]</f>
        <v>Karan Pardeshi</v>
      </c>
      <c r="N460" s="84" t="str">
        <f>Table2[[#This Row],[Material Received By]]</f>
        <v>Srinivas Phadke</v>
      </c>
      <c r="O460" s="134">
        <f>SUMIFS('Stock Statement'!K:K,'Stock Statement'!C:C,Table4[[#This Row],[Part no./ Cat No.]])</f>
        <v>24</v>
      </c>
      <c r="P460" s="134">
        <f t="shared" si="7"/>
        <v>48</v>
      </c>
      <c r="Q460" s="84">
        <f>SUMIFS('Stock Statement'!J:J,'Stock Statement'!C:C,Table4[[#This Row],[Part no./ Cat No.]])</f>
        <v>0</v>
      </c>
    </row>
    <row r="461" spans="1:17">
      <c r="A461" s="84">
        <v>460</v>
      </c>
      <c r="B461" s="108" t="str">
        <f>Table2[[#This Row],[Description of Material]]</f>
        <v xml:space="preserve">Automated droplet generation oil for probes </v>
      </c>
      <c r="C461" s="84">
        <f>IFERROR(VLOOKUP(D461,'Product Master'!B:G,6,),"-")</f>
        <v>0</v>
      </c>
      <c r="D461" s="84" t="str">
        <f>Table2[[#This Row],[Part no./ Cat No.]]</f>
        <v>186-4110</v>
      </c>
      <c r="E461" s="84">
        <f>IF(ISBLANK(Table2[[#This Row],[Lot No]]),"-",Table2[[#This Row],[Lot No]])</f>
        <v>64109503</v>
      </c>
      <c r="F461" s="133">
        <f>IF(ISBLANK(Table2[[#This Row],[Date of Issue]]),"",Table2[[#This Row],[Date of Issue]])</f>
        <v>43242</v>
      </c>
      <c r="G461" s="84" t="str">
        <f>Table2[[#This Row],[Unit]]</f>
        <v>-</v>
      </c>
      <c r="H461" s="84">
        <f>Table2[[#This Row],[Pack Size]]</f>
        <v>0</v>
      </c>
      <c r="I461" s="84">
        <f>Table2[[#This Row],[Quantity]]</f>
        <v>1</v>
      </c>
      <c r="J461" s="133">
        <f>Table2[[#This Row],[Expiry Date]]</f>
        <v>43699</v>
      </c>
      <c r="K461" s="84" t="str">
        <f>Table2[[#This Row],[Department]]</f>
        <v>ddPCR DIA</v>
      </c>
      <c r="L461" s="84" t="str">
        <f>IF(ISBLANK(Table2[[#This Row],[Remark]]),"",Table2[[#This Row],[Remark]])</f>
        <v/>
      </c>
      <c r="M461" s="84" t="str">
        <f>Table2[[#This Row],[Material Issued By]]</f>
        <v>Karan Pardeshi</v>
      </c>
      <c r="N461" s="84" t="str">
        <f>Table2[[#This Row],[Material Received By]]</f>
        <v>Sneha Puranik</v>
      </c>
      <c r="O461" s="134" t="e">
        <f>SUMIFS('Stock Statement'!K:K,'Stock Statement'!C:C,Table4[[#This Row],[Part no./ Cat No.]])</f>
        <v>#N/A</v>
      </c>
      <c r="P461" s="134" t="e">
        <f t="shared" si="7"/>
        <v>#N/A</v>
      </c>
      <c r="Q461" s="84">
        <f>SUMIFS('Stock Statement'!J:J,'Stock Statement'!C:C,Table4[[#This Row],[Part no./ Cat No.]])</f>
        <v>-1</v>
      </c>
    </row>
    <row r="462" spans="1:17">
      <c r="A462" s="84">
        <v>461</v>
      </c>
      <c r="B462" s="108" t="str">
        <f>Table2[[#This Row],[Description of Material]]</f>
        <v>DG32 Automated Droplet generator cartridges 60/pack</v>
      </c>
      <c r="C462" s="84">
        <f>IFERROR(VLOOKUP(D462,'Product Master'!B:G,6,),"-")</f>
        <v>0</v>
      </c>
      <c r="D462" s="84">
        <f>Table2[[#This Row],[Part no./ Cat No.]]</f>
        <v>1864109</v>
      </c>
      <c r="E462" s="84">
        <f>IF(ISBLANK(Table2[[#This Row],[Lot No]]),"-",Table2[[#This Row],[Lot No]])</f>
        <v>227827</v>
      </c>
      <c r="F462" s="133">
        <f>IF(ISBLANK(Table2[[#This Row],[Date of Issue]]),"",Table2[[#This Row],[Date of Issue]])</f>
        <v>43242</v>
      </c>
      <c r="G462" s="84" t="str">
        <f>Table2[[#This Row],[Unit]]</f>
        <v>Pack</v>
      </c>
      <c r="H462" s="84" t="str">
        <f>Table2[[#This Row],[Pack Size]]</f>
        <v>-</v>
      </c>
      <c r="I462" s="84">
        <f>Table2[[#This Row],[Quantity]]</f>
        <v>1</v>
      </c>
      <c r="J462" s="133" t="str">
        <f>Table2[[#This Row],[Expiry Date]]</f>
        <v>-</v>
      </c>
      <c r="K462" s="84" t="str">
        <f>Table2[[#This Row],[Department]]</f>
        <v>DIA</v>
      </c>
      <c r="L462" s="84" t="str">
        <f>IF(ISBLANK(Table2[[#This Row],[Remark]]),"",Table2[[#This Row],[Remark]])</f>
        <v/>
      </c>
      <c r="M462" s="84" t="str">
        <f>Table2[[#This Row],[Material Issued By]]</f>
        <v>Karan Pardeshi</v>
      </c>
      <c r="N462" s="84" t="str">
        <f>Table2[[#This Row],[Material Received By]]</f>
        <v>Sneha Puranik</v>
      </c>
      <c r="O462" s="134" t="e">
        <f>SUMIFS('Stock Statement'!K:K,'Stock Statement'!C:C,Table4[[#This Row],[Part no./ Cat No.]])</f>
        <v>#N/A</v>
      </c>
      <c r="P462" s="134" t="e">
        <f t="shared" si="7"/>
        <v>#N/A</v>
      </c>
      <c r="Q462" s="84">
        <f>SUMIFS('Stock Statement'!J:J,'Stock Statement'!C:C,Table4[[#This Row],[Part no./ Cat No.]])</f>
        <v>-1</v>
      </c>
    </row>
    <row r="463" spans="1:17">
      <c r="A463" s="84">
        <v>462</v>
      </c>
      <c r="B463" s="108" t="str">
        <f>Table2[[#This Row],[Description of Material]]</f>
        <v>Pipet tips for the auto DG system 40/pack</v>
      </c>
      <c r="C463" s="84">
        <f>IFERROR(VLOOKUP(D463,'Product Master'!B:G,6,),"-")</f>
        <v>0</v>
      </c>
      <c r="D463" s="84">
        <f>Table2[[#This Row],[Part no./ Cat No.]]</f>
        <v>1864121</v>
      </c>
      <c r="E463" s="84" t="str">
        <f>IF(ISBLANK(Table2[[#This Row],[Lot No]]),"-",Table2[[#This Row],[Lot No]])</f>
        <v>-</v>
      </c>
      <c r="F463" s="133">
        <f>IF(ISBLANK(Table2[[#This Row],[Date of Issue]]),"",Table2[[#This Row],[Date of Issue]])</f>
        <v>43242</v>
      </c>
      <c r="G463" s="84" t="str">
        <f>Table2[[#This Row],[Unit]]</f>
        <v>-</v>
      </c>
      <c r="H463" s="84">
        <f>Table2[[#This Row],[Pack Size]]</f>
        <v>0</v>
      </c>
      <c r="I463" s="84">
        <f>Table2[[#This Row],[Quantity]]</f>
        <v>1</v>
      </c>
      <c r="J463" s="133" t="str">
        <f>Table2[[#This Row],[Expiry Date]]</f>
        <v>NA</v>
      </c>
      <c r="K463" s="84" t="str">
        <f>Table2[[#This Row],[Department]]</f>
        <v>DIA</v>
      </c>
      <c r="L463" s="84" t="str">
        <f>IF(ISBLANK(Table2[[#This Row],[Remark]]),"",Table2[[#This Row],[Remark]])</f>
        <v/>
      </c>
      <c r="M463" s="84" t="str">
        <f>Table2[[#This Row],[Material Issued By]]</f>
        <v>Karan Pardeshi</v>
      </c>
      <c r="N463" s="84" t="str">
        <f>Table2[[#This Row],[Material Received By]]</f>
        <v>Sneha Puranik</v>
      </c>
      <c r="O463" s="134" t="e">
        <f>SUMIFS('Stock Statement'!K:K,'Stock Statement'!C:C,Table4[[#This Row],[Part no./ Cat No.]])</f>
        <v>#N/A</v>
      </c>
      <c r="P463" s="134" t="e">
        <f t="shared" si="7"/>
        <v>#N/A</v>
      </c>
      <c r="Q463" s="84">
        <f>SUMIFS('Stock Statement'!J:J,'Stock Statement'!C:C,Table4[[#This Row],[Part no./ Cat No.]])</f>
        <v>-1</v>
      </c>
    </row>
    <row r="464" spans="1:17">
      <c r="A464" s="84">
        <v>463</v>
      </c>
      <c r="B464" s="108" t="str">
        <f>Table2[[#This Row],[Description of Material]]</f>
        <v>Circulating Nucleic acid kit</v>
      </c>
      <c r="C464" s="84">
        <f>IFERROR(VLOOKUP(D464,'Product Master'!B:G,6,),"-")</f>
        <v>0</v>
      </c>
      <c r="D464" s="84">
        <f>Table2[[#This Row],[Part no./ Cat No.]]</f>
        <v>55114</v>
      </c>
      <c r="E464" s="84">
        <f>IF(ISBLANK(Table2[[#This Row],[Lot No]]),"-",Table2[[#This Row],[Lot No]])</f>
        <v>160013067</v>
      </c>
      <c r="F464" s="133">
        <f>IF(ISBLANK(Table2[[#This Row],[Date of Issue]]),"",Table2[[#This Row],[Date of Issue]])</f>
        <v>43242</v>
      </c>
      <c r="G464" s="84" t="str">
        <f>Table2[[#This Row],[Unit]]</f>
        <v>Kit</v>
      </c>
      <c r="H464" s="84" t="str">
        <f>Table2[[#This Row],[Pack Size]]</f>
        <v>50 Rxns</v>
      </c>
      <c r="I464" s="84">
        <f>Table2[[#This Row],[Quantity]]</f>
        <v>1</v>
      </c>
      <c r="J464" s="133">
        <f>Table2[[#This Row],[Expiry Date]]</f>
        <v>43665</v>
      </c>
      <c r="K464" s="84" t="str">
        <f>Table2[[#This Row],[Department]]</f>
        <v xml:space="preserve">DIA </v>
      </c>
      <c r="L464" s="84" t="str">
        <f>IF(ISBLANK(Table2[[#This Row],[Remark]]),"",Table2[[#This Row],[Remark]])</f>
        <v/>
      </c>
      <c r="M464" s="84" t="str">
        <f>Table2[[#This Row],[Material Issued By]]</f>
        <v>Karan Pardeshi</v>
      </c>
      <c r="N464" s="84" t="str">
        <f>Table2[[#This Row],[Material Received By]]</f>
        <v>Utkarsha Tambat</v>
      </c>
      <c r="O464" s="134">
        <f>SUMIFS('Stock Statement'!K:K,'Stock Statement'!C:C,Table4[[#This Row],[Part no./ Cat No.]])</f>
        <v>0</v>
      </c>
      <c r="P464" s="134">
        <f t="shared" ref="P464:P527" si="8">I464*O464</f>
        <v>0</v>
      </c>
      <c r="Q464" s="84">
        <f>SUMIFS('Stock Statement'!J:J,'Stock Statement'!C:C,Table4[[#This Row],[Part no./ Cat No.]])</f>
        <v>-2</v>
      </c>
    </row>
    <row r="465" spans="1:17">
      <c r="A465" s="84">
        <v>464</v>
      </c>
      <c r="B465" s="108" t="str">
        <f>Table2[[#This Row],[Description of Material]]</f>
        <v>Circulating Nucleic acid kit</v>
      </c>
      <c r="C465" s="84">
        <f>IFERROR(VLOOKUP(D465,'Product Master'!B:G,6,),"-")</f>
        <v>0</v>
      </c>
      <c r="D465" s="84">
        <f>Table2[[#This Row],[Part no./ Cat No.]]</f>
        <v>55114</v>
      </c>
      <c r="E465" s="84">
        <f>IF(ISBLANK(Table2[[#This Row],[Lot No]]),"-",Table2[[#This Row],[Lot No]])</f>
        <v>157047931</v>
      </c>
      <c r="F465" s="133">
        <f>IF(ISBLANK(Table2[[#This Row],[Date of Issue]]),"",Table2[[#This Row],[Date of Issue]])</f>
        <v>43242</v>
      </c>
      <c r="G465" s="84" t="str">
        <f>Table2[[#This Row],[Unit]]</f>
        <v>Kit</v>
      </c>
      <c r="H465" s="84" t="str">
        <f>Table2[[#This Row],[Pack Size]]</f>
        <v>50 Rxns</v>
      </c>
      <c r="I465" s="84">
        <f>Table2[[#This Row],[Quantity]]</f>
        <v>1</v>
      </c>
      <c r="J465" s="133" t="str">
        <f>Table2[[#This Row],[Expiry Date]]</f>
        <v>NA</v>
      </c>
      <c r="K465" s="84" t="str">
        <f>Table2[[#This Row],[Department]]</f>
        <v xml:space="preserve">DIA </v>
      </c>
      <c r="L465" s="84" t="str">
        <f>IF(ISBLANK(Table2[[#This Row],[Remark]]),"",Table2[[#This Row],[Remark]])</f>
        <v/>
      </c>
      <c r="M465" s="84" t="str">
        <f>Table2[[#This Row],[Material Issued By]]</f>
        <v>Karan Pardeshi</v>
      </c>
      <c r="N465" s="84" t="str">
        <f>Table2[[#This Row],[Material Received By]]</f>
        <v>Utkarsha Tambat</v>
      </c>
      <c r="O465" s="134">
        <f>SUMIFS('Stock Statement'!K:K,'Stock Statement'!C:C,Table4[[#This Row],[Part no./ Cat No.]])</f>
        <v>0</v>
      </c>
      <c r="P465" s="134">
        <f t="shared" si="8"/>
        <v>0</v>
      </c>
      <c r="Q465" s="84">
        <f>SUMIFS('Stock Statement'!J:J,'Stock Statement'!C:C,Table4[[#This Row],[Part no./ Cat No.]])</f>
        <v>-2</v>
      </c>
    </row>
    <row r="466" spans="1:17">
      <c r="A466" s="84">
        <v>465</v>
      </c>
      <c r="B466" s="108" t="str">
        <f>Table2[[#This Row],[Description of Material]]</f>
        <v>2-Propanol</v>
      </c>
      <c r="C466" s="84">
        <f>IFERROR(VLOOKUP(D466,'Product Master'!B:G,6,),"-")</f>
        <v>0</v>
      </c>
      <c r="D466" s="84">
        <f>Table2[[#This Row],[Part no./ Cat No.]]</f>
        <v>19516</v>
      </c>
      <c r="E466" s="84" t="str">
        <f>IF(ISBLANK(Table2[[#This Row],[Lot No]]),"-",Table2[[#This Row],[Lot No]])</f>
        <v>BCBV4036</v>
      </c>
      <c r="F466" s="133">
        <f>IF(ISBLANK(Table2[[#This Row],[Date of Issue]]),"",Table2[[#This Row],[Date of Issue]])</f>
        <v>43242</v>
      </c>
      <c r="G466" s="84" t="str">
        <f>Table2[[#This Row],[Unit]]</f>
        <v>Bottle</v>
      </c>
      <c r="H466" s="84" t="str">
        <f>Table2[[#This Row],[Pack Size]]</f>
        <v>500 ml</v>
      </c>
      <c r="I466" s="84">
        <f>Table2[[#This Row],[Quantity]]</f>
        <v>1</v>
      </c>
      <c r="J466" s="133" t="str">
        <f>Table2[[#This Row],[Expiry Date]]</f>
        <v>NA</v>
      </c>
      <c r="K466" s="84" t="str">
        <f>Table2[[#This Row],[Department]]</f>
        <v>DIA</v>
      </c>
      <c r="L466" s="84" t="str">
        <f>IF(ISBLANK(Table2[[#This Row],[Remark]]),"",Table2[[#This Row],[Remark]])</f>
        <v/>
      </c>
      <c r="M466" s="84" t="str">
        <f>Table2[[#This Row],[Material Issued By]]</f>
        <v>Karan Pardeshi</v>
      </c>
      <c r="N466" s="84" t="str">
        <f>Table2[[#This Row],[Material Received By]]</f>
        <v>Utkarsha Tambat</v>
      </c>
      <c r="O466" s="134">
        <f>SUMIFS('Stock Statement'!K:K,'Stock Statement'!C:C,Table4[[#This Row],[Part no./ Cat No.]])</f>
        <v>23410</v>
      </c>
      <c r="P466" s="134">
        <f t="shared" si="8"/>
        <v>23410</v>
      </c>
      <c r="Q466" s="84">
        <f>SUMIFS('Stock Statement'!J:J,'Stock Statement'!C:C,Table4[[#This Row],[Part no./ Cat No.]])</f>
        <v>5</v>
      </c>
    </row>
    <row r="467" spans="1:17">
      <c r="A467" s="84">
        <v>466</v>
      </c>
      <c r="B467" s="108" t="str">
        <f>Table2[[#This Row],[Description of Material]]</f>
        <v>Cryo cube box</v>
      </c>
      <c r="C467" s="84">
        <f>IFERROR(VLOOKUP(D467,'Product Master'!B:G,6,),"-")</f>
        <v>0</v>
      </c>
      <c r="D467" s="84">
        <f>Table2[[#This Row],[Part no./ Cat No.]]</f>
        <v>202070</v>
      </c>
      <c r="E467" s="84" t="str">
        <f>IF(ISBLANK(Table2[[#This Row],[Lot No]]),"-",Table2[[#This Row],[Lot No]])</f>
        <v>D-31-070716</v>
      </c>
      <c r="F467" s="133">
        <f>IF(ISBLANK(Table2[[#This Row],[Date of Issue]]),"",Table2[[#This Row],[Date of Issue]])</f>
        <v>43242</v>
      </c>
      <c r="G467" s="84" t="str">
        <f>Table2[[#This Row],[Unit]]</f>
        <v>-</v>
      </c>
      <c r="H467" s="84">
        <f>Table2[[#This Row],[Pack Size]]</f>
        <v>0</v>
      </c>
      <c r="I467" s="84">
        <f>Table2[[#This Row],[Quantity]]</f>
        <v>1</v>
      </c>
      <c r="J467" s="133" t="str">
        <f>Table2[[#This Row],[Expiry Date]]</f>
        <v>-</v>
      </c>
      <c r="K467" s="84" t="str">
        <f>Table2[[#This Row],[Department]]</f>
        <v>DIA</v>
      </c>
      <c r="L467" s="84" t="str">
        <f>IF(ISBLANK(Table2[[#This Row],[Remark]]),"",Table2[[#This Row],[Remark]])</f>
        <v/>
      </c>
      <c r="M467" s="84" t="str">
        <f>Table2[[#This Row],[Material Issued By]]</f>
        <v>Karan Pardeshi</v>
      </c>
      <c r="N467" s="84" t="str">
        <f>Table2[[#This Row],[Material Received By]]</f>
        <v>Utkarsha Tambat</v>
      </c>
      <c r="O467" s="134" t="e">
        <f>SUMIFS('Stock Statement'!K:K,'Stock Statement'!C:C,Table4[[#This Row],[Part no./ Cat No.]])</f>
        <v>#N/A</v>
      </c>
      <c r="P467" s="134" t="e">
        <f t="shared" si="8"/>
        <v>#N/A</v>
      </c>
      <c r="Q467" s="84">
        <f>SUMIFS('Stock Statement'!J:J,'Stock Statement'!C:C,Table4[[#This Row],[Part no./ Cat No.]])</f>
        <v>-1.3333333333333333</v>
      </c>
    </row>
    <row r="468" spans="1:17">
      <c r="A468" s="84">
        <v>467</v>
      </c>
      <c r="B468" s="108" t="str">
        <f>Table2[[#This Row],[Description of Material]]</f>
        <v>Qubit Assay tubes</v>
      </c>
      <c r="C468" s="84">
        <f>IFERROR(VLOOKUP(D468,'Product Master'!B:G,6,),"-")</f>
        <v>0</v>
      </c>
      <c r="D468" s="84" t="str">
        <f>Table2[[#This Row],[Part no./ Cat No.]]</f>
        <v>Q32856</v>
      </c>
      <c r="E468" s="84">
        <f>IF(ISBLANK(Table2[[#This Row],[Lot No]]),"-",Table2[[#This Row],[Lot No]])</f>
        <v>1683688</v>
      </c>
      <c r="F468" s="133">
        <f>IF(ISBLANK(Table2[[#This Row],[Date of Issue]]),"",Table2[[#This Row],[Date of Issue]])</f>
        <v>43242</v>
      </c>
      <c r="G468" s="84" t="str">
        <f>Table2[[#This Row],[Unit]]</f>
        <v>Pack</v>
      </c>
      <c r="H468" s="84" t="str">
        <f>Table2[[#This Row],[Pack Size]]</f>
        <v>500 Tubes</v>
      </c>
      <c r="I468" s="84">
        <f>Table2[[#This Row],[Quantity]]</f>
        <v>1</v>
      </c>
      <c r="J468" s="133" t="str">
        <f>Table2[[#This Row],[Expiry Date]]</f>
        <v>-</v>
      </c>
      <c r="K468" s="84" t="str">
        <f>Table2[[#This Row],[Department]]</f>
        <v>DIA</v>
      </c>
      <c r="L468" s="84" t="str">
        <f>IF(ISBLANK(Table2[[#This Row],[Remark]]),"",Table2[[#This Row],[Remark]])</f>
        <v/>
      </c>
      <c r="M468" s="84" t="str">
        <f>Table2[[#This Row],[Material Issued By]]</f>
        <v>Karan Pardeshi</v>
      </c>
      <c r="N468" s="84" t="str">
        <f>Table2[[#This Row],[Material Received By]]</f>
        <v>Utkarsha Tambat</v>
      </c>
      <c r="O468" s="134">
        <f>SUMIFS('Stock Statement'!K:K,'Stock Statement'!C:C,Table4[[#This Row],[Part no./ Cat No.]])</f>
        <v>35892</v>
      </c>
      <c r="P468" s="134">
        <f t="shared" si="8"/>
        <v>35892</v>
      </c>
      <c r="Q468" s="84">
        <f>SUMIFS('Stock Statement'!J:J,'Stock Statement'!C:C,Table4[[#This Row],[Part no./ Cat No.]])</f>
        <v>14</v>
      </c>
    </row>
    <row r="469" spans="1:17">
      <c r="A469" s="84">
        <v>468</v>
      </c>
      <c r="B469" s="108" t="str">
        <f>Table2[[#This Row],[Description of Material]]</f>
        <v>Filter Tips 10/20 ul Tarson</v>
      </c>
      <c r="C469" s="84">
        <f>IFERROR(VLOOKUP(D469,'Product Master'!B:G,6,),"-")</f>
        <v>0</v>
      </c>
      <c r="D469" s="84">
        <f>Table2[[#This Row],[Part no./ Cat No.]]</f>
        <v>527108</v>
      </c>
      <c r="E469" s="84" t="str">
        <f>IF(ISBLANK(Table2[[#This Row],[Lot No]]),"-",Table2[[#This Row],[Lot No]])</f>
        <v>JS-101117</v>
      </c>
      <c r="F469" s="133">
        <f>IF(ISBLANK(Table2[[#This Row],[Date of Issue]]),"",Table2[[#This Row],[Date of Issue]])</f>
        <v>43242</v>
      </c>
      <c r="G469" s="84" t="str">
        <f>Table2[[#This Row],[Unit]]</f>
        <v>Box</v>
      </c>
      <c r="H469" s="84" t="str">
        <f>Table2[[#This Row],[Pack Size]]</f>
        <v>1000 Pcs</v>
      </c>
      <c r="I469" s="84">
        <f>Table2[[#This Row],[Quantity]]</f>
        <v>22</v>
      </c>
      <c r="J469" s="133" t="str">
        <f>Table2[[#This Row],[Expiry Date]]</f>
        <v>NA</v>
      </c>
      <c r="K469" s="84" t="str">
        <f>Table2[[#This Row],[Department]]</f>
        <v>DIA</v>
      </c>
      <c r="L469" s="84" t="str">
        <f>IF(ISBLANK(Table2[[#This Row],[Remark]]),"",Table2[[#This Row],[Remark]])</f>
        <v/>
      </c>
      <c r="M469" s="84" t="str">
        <f>Table2[[#This Row],[Material Issued By]]</f>
        <v>Karan Pardeshi</v>
      </c>
      <c r="N469" s="84" t="str">
        <f>Table2[[#This Row],[Material Received By]]</f>
        <v>Anil Dalvi</v>
      </c>
      <c r="O469" s="134">
        <f>SUMIFS('Stock Statement'!K:K,'Stock Statement'!C:C,Table4[[#This Row],[Part no./ Cat No.]])</f>
        <v>78450</v>
      </c>
      <c r="P469" s="134">
        <f t="shared" si="8"/>
        <v>1725900</v>
      </c>
      <c r="Q469" s="84">
        <f>SUMIFS('Stock Statement'!J:J,'Stock Statement'!C:C,Table4[[#This Row],[Part no./ Cat No.]])</f>
        <v>41</v>
      </c>
    </row>
    <row r="470" spans="1:17">
      <c r="A470" s="84">
        <v>469</v>
      </c>
      <c r="B470" s="108" t="str">
        <f>Table2[[#This Row],[Description of Material]]</f>
        <v>Filter tips 1000 ul Tarson</v>
      </c>
      <c r="C470" s="84">
        <f>IFERROR(VLOOKUP(D470,'Product Master'!B:G,6,),"-")</f>
        <v>0</v>
      </c>
      <c r="D470" s="84">
        <f>Table2[[#This Row],[Part no./ Cat No.]]</f>
        <v>527106</v>
      </c>
      <c r="E470" s="84" t="str">
        <f>IF(ISBLANK(Table2[[#This Row],[Lot No]]),"-",Table2[[#This Row],[Lot No]])</f>
        <v>JS-220318-18 JS-250917-01 &amp; JS-080118-1</v>
      </c>
      <c r="F470" s="133">
        <f>IF(ISBLANK(Table2[[#This Row],[Date of Issue]]),"",Table2[[#This Row],[Date of Issue]])</f>
        <v>43242</v>
      </c>
      <c r="G470" s="84" t="str">
        <f>Table2[[#This Row],[Unit]]</f>
        <v>Box</v>
      </c>
      <c r="H470" s="84" t="str">
        <f>Table2[[#This Row],[Pack Size]]</f>
        <v>500 pcs</v>
      </c>
      <c r="I470" s="84">
        <f>Table2[[#This Row],[Quantity]]</f>
        <v>20</v>
      </c>
      <c r="J470" s="133" t="str">
        <f>Table2[[#This Row],[Expiry Date]]</f>
        <v>-</v>
      </c>
      <c r="K470" s="84" t="str">
        <f>Table2[[#This Row],[Department]]</f>
        <v>DIA</v>
      </c>
      <c r="L470" s="84" t="str">
        <f>IF(ISBLANK(Table2[[#This Row],[Remark]]),"",Table2[[#This Row],[Remark]])</f>
        <v/>
      </c>
      <c r="M470" s="84" t="str">
        <f>Table2[[#This Row],[Material Issued By]]</f>
        <v>Karan Pardeshi</v>
      </c>
      <c r="N470" s="84" t="str">
        <f>Table2[[#This Row],[Material Received By]]</f>
        <v>Anil Dalvi</v>
      </c>
      <c r="O470" s="134">
        <f>SUMIFS('Stock Statement'!K:K,'Stock Statement'!C:C,Table4[[#This Row],[Part no./ Cat No.]])</f>
        <v>30694.400000000001</v>
      </c>
      <c r="P470" s="134">
        <f t="shared" si="8"/>
        <v>613888</v>
      </c>
      <c r="Q470" s="84">
        <f>SUMIFS('Stock Statement'!J:J,'Stock Statement'!C:C,Table4[[#This Row],[Part no./ Cat No.]])</f>
        <v>72</v>
      </c>
    </row>
    <row r="471" spans="1:17">
      <c r="A471" s="84">
        <v>470</v>
      </c>
      <c r="B471" s="108" t="str">
        <f>Table2[[#This Row],[Description of Material]]</f>
        <v>Face Mask</v>
      </c>
      <c r="C471" s="84">
        <f>IFERROR(VLOOKUP(D471,'Product Master'!B:G,6,),"-")</f>
        <v>0</v>
      </c>
      <c r="D471" s="84" t="str">
        <f>Table2[[#This Row],[Part no./ Cat No.]]</f>
        <v>Face Mask</v>
      </c>
      <c r="E471" s="84" t="str">
        <f>IF(ISBLANK(Table2[[#This Row],[Lot No]]),"-",Table2[[#This Row],[Lot No]])</f>
        <v>-</v>
      </c>
      <c r="F471" s="133">
        <f>IF(ISBLANK(Table2[[#This Row],[Date of Issue]]),"",Table2[[#This Row],[Date of Issue]])</f>
        <v>43242</v>
      </c>
      <c r="G471" s="84" t="str">
        <f>Table2[[#This Row],[Unit]]</f>
        <v>-</v>
      </c>
      <c r="H471" s="84">
        <f>Table2[[#This Row],[Pack Size]]</f>
        <v>0</v>
      </c>
      <c r="I471" s="84">
        <f>Table2[[#This Row],[Quantity]]</f>
        <v>10</v>
      </c>
      <c r="J471" s="133" t="str">
        <f>Table2[[#This Row],[Expiry Date]]</f>
        <v>NA</v>
      </c>
      <c r="K471" s="84" t="str">
        <f>Table2[[#This Row],[Department]]</f>
        <v>DIA</v>
      </c>
      <c r="L471" s="84" t="str">
        <f>IF(ISBLANK(Table2[[#This Row],[Remark]]),"",Table2[[#This Row],[Remark]])</f>
        <v/>
      </c>
      <c r="M471" s="84" t="str">
        <f>Table2[[#This Row],[Material Issued By]]</f>
        <v>Karan Pardeshi</v>
      </c>
      <c r="N471" s="84" t="str">
        <f>Table2[[#This Row],[Material Received By]]</f>
        <v>Anil Dalvi</v>
      </c>
      <c r="O471" s="134" t="e">
        <f>SUMIFS('Stock Statement'!K:K,'Stock Statement'!C:C,Table4[[#This Row],[Part no./ Cat No.]])</f>
        <v>#N/A</v>
      </c>
      <c r="P471" s="134" t="e">
        <f t="shared" si="8"/>
        <v>#N/A</v>
      </c>
      <c r="Q471" s="84">
        <f>SUMIFS('Stock Statement'!J:J,'Stock Statement'!C:C,Table4[[#This Row],[Part no./ Cat No.]])</f>
        <v>-15</v>
      </c>
    </row>
    <row r="472" spans="1:17">
      <c r="A472" s="84">
        <v>471</v>
      </c>
      <c r="B472" s="108" t="str">
        <f>Table2[[#This Row],[Description of Material]]</f>
        <v xml:space="preserve">Tissue Rolls </v>
      </c>
      <c r="C472" s="84">
        <f>IFERROR(VLOOKUP(D472,'Product Master'!B:G,6,),"-")</f>
        <v>0</v>
      </c>
      <c r="D472" s="84" t="str">
        <f>Table2[[#This Row],[Part no./ Cat No.]]</f>
        <v>Cleen 200</v>
      </c>
      <c r="E472" s="84" t="str">
        <f>IF(ISBLANK(Table2[[#This Row],[Lot No]]),"-",Table2[[#This Row],[Lot No]])</f>
        <v>-</v>
      </c>
      <c r="F472" s="133">
        <f>IF(ISBLANK(Table2[[#This Row],[Date of Issue]]),"",Table2[[#This Row],[Date of Issue]])</f>
        <v>43242</v>
      </c>
      <c r="G472" s="84" t="str">
        <f>Table2[[#This Row],[Unit]]</f>
        <v>Rolls</v>
      </c>
      <c r="H472" s="84" t="str">
        <f>Table2[[#This Row],[Pack Size]]</f>
        <v>10*44 Cms</v>
      </c>
      <c r="I472" s="84">
        <f>Table2[[#This Row],[Quantity]]</f>
        <v>24</v>
      </c>
      <c r="J472" s="133" t="str">
        <f>Table2[[#This Row],[Expiry Date]]</f>
        <v>NA</v>
      </c>
      <c r="K472" s="84" t="str">
        <f>Table2[[#This Row],[Department]]</f>
        <v>DIA</v>
      </c>
      <c r="L472" s="84" t="str">
        <f>IF(ISBLANK(Table2[[#This Row],[Remark]]),"",Table2[[#This Row],[Remark]])</f>
        <v/>
      </c>
      <c r="M472" s="84" t="str">
        <f>Table2[[#This Row],[Material Issued By]]</f>
        <v>Karan Pardeshi</v>
      </c>
      <c r="N472" s="84" t="str">
        <f>Table2[[#This Row],[Material Received By]]</f>
        <v>Anil Dalvi</v>
      </c>
      <c r="O472" s="134" t="e">
        <f>SUMIFS('Stock Statement'!K:K,'Stock Statement'!C:C,Table4[[#This Row],[Part no./ Cat No.]])</f>
        <v>#N/A</v>
      </c>
      <c r="P472" s="134" t="e">
        <f t="shared" si="8"/>
        <v>#N/A</v>
      </c>
      <c r="Q472" s="84">
        <f>SUMIFS('Stock Statement'!J:J,'Stock Statement'!C:C,Table4[[#This Row],[Part no./ Cat No.]])</f>
        <v>-23</v>
      </c>
    </row>
    <row r="473" spans="1:17">
      <c r="A473" s="84">
        <v>472</v>
      </c>
      <c r="B473" s="108" t="str">
        <f>Table2[[#This Row],[Description of Material]]</f>
        <v>Powder free nitrile gloves Small</v>
      </c>
      <c r="C473" s="84">
        <f>IFERROR(VLOOKUP(D473,'Product Master'!B:G,6,),"-")</f>
        <v>0</v>
      </c>
      <c r="D473" s="84" t="str">
        <f>Table2[[#This Row],[Part no./ Cat No.]]</f>
        <v>GNB30S</v>
      </c>
      <c r="E473" s="84" t="str">
        <f>IF(ISBLANK(Table2[[#This Row],[Lot No]]),"-",Table2[[#This Row],[Lot No]])</f>
        <v xml:space="preserve"> MUN/IND/0118/GNB30  </v>
      </c>
      <c r="F473" s="133">
        <f>IF(ISBLANK(Table2[[#This Row],[Date of Issue]]),"",Table2[[#This Row],[Date of Issue]])</f>
        <v>43242</v>
      </c>
      <c r="G473" s="84" t="str">
        <f>Table2[[#This Row],[Unit]]</f>
        <v>Box</v>
      </c>
      <c r="H473" s="84" t="str">
        <f>Table2[[#This Row],[Pack Size]]</f>
        <v>100 Pcs</v>
      </c>
      <c r="I473" s="84">
        <f>Table2[[#This Row],[Quantity]]</f>
        <v>20</v>
      </c>
      <c r="J473" s="133" t="str">
        <f>Table2[[#This Row],[Expiry Date]]</f>
        <v>-</v>
      </c>
      <c r="K473" s="84" t="str">
        <f>Table2[[#This Row],[Department]]</f>
        <v>DIA</v>
      </c>
      <c r="L473" s="84" t="str">
        <f>IF(ISBLANK(Table2[[#This Row],[Remark]]),"",Table2[[#This Row],[Remark]])</f>
        <v/>
      </c>
      <c r="M473" s="84" t="str">
        <f>Table2[[#This Row],[Material Issued By]]</f>
        <v>Karan Pardeshi</v>
      </c>
      <c r="N473" s="84" t="str">
        <f>Table2[[#This Row],[Material Received By]]</f>
        <v>Anil Dalvi</v>
      </c>
      <c r="O473" s="134" t="e">
        <f>SUMIFS('Stock Statement'!K:K,'Stock Statement'!C:C,Table4[[#This Row],[Part no./ Cat No.]])</f>
        <v>#N/A</v>
      </c>
      <c r="P473" s="134" t="e">
        <f t="shared" si="8"/>
        <v>#N/A</v>
      </c>
      <c r="Q473" s="84">
        <f>SUMIFS('Stock Statement'!J:J,'Stock Statement'!C:C,Table4[[#This Row],[Part no./ Cat No.]])</f>
        <v>-16.666666666666668</v>
      </c>
    </row>
    <row r="474" spans="1:17">
      <c r="A474" s="84">
        <v>473</v>
      </c>
      <c r="B474" s="108" t="str">
        <f>Table2[[#This Row],[Description of Material]]</f>
        <v>Powder free nitrile gloves Medium</v>
      </c>
      <c r="C474" s="84">
        <f>IFERROR(VLOOKUP(D474,'Product Master'!B:G,6,),"-")</f>
        <v>0</v>
      </c>
      <c r="D474" s="84" t="str">
        <f>Table2[[#This Row],[Part no./ Cat No.]]</f>
        <v>GNB30M</v>
      </c>
      <c r="E474" s="84" t="str">
        <f>IF(ISBLANK(Table2[[#This Row],[Lot No]]),"-",Table2[[#This Row],[Lot No]])</f>
        <v>MUN/IND/0217/GNB30</v>
      </c>
      <c r="F474" s="133">
        <f>IF(ISBLANK(Table2[[#This Row],[Date of Issue]]),"",Table2[[#This Row],[Date of Issue]])</f>
        <v>43242</v>
      </c>
      <c r="G474" s="84" t="str">
        <f>Table2[[#This Row],[Unit]]</f>
        <v>Box</v>
      </c>
      <c r="H474" s="84" t="str">
        <f>Table2[[#This Row],[Pack Size]]</f>
        <v>100 Pcs</v>
      </c>
      <c r="I474" s="84">
        <f>Table2[[#This Row],[Quantity]]</f>
        <v>35</v>
      </c>
      <c r="J474" s="133" t="str">
        <f>Table2[[#This Row],[Expiry Date]]</f>
        <v>-</v>
      </c>
      <c r="K474" s="84" t="str">
        <f>Table2[[#This Row],[Department]]</f>
        <v>DIA</v>
      </c>
      <c r="L474" s="84" t="str">
        <f>IF(ISBLANK(Table2[[#This Row],[Remark]]),"",Table2[[#This Row],[Remark]])</f>
        <v/>
      </c>
      <c r="M474" s="84" t="str">
        <f>Table2[[#This Row],[Material Issued By]]</f>
        <v>Karan Pardeshi</v>
      </c>
      <c r="N474" s="84" t="str">
        <f>Table2[[#This Row],[Material Received By]]</f>
        <v>Anil Dalvi</v>
      </c>
      <c r="O474" s="134" t="e">
        <f>SUMIFS('Stock Statement'!K:K,'Stock Statement'!C:C,Table4[[#This Row],[Part no./ Cat No.]])</f>
        <v>#N/A</v>
      </c>
      <c r="P474" s="134" t="e">
        <f t="shared" si="8"/>
        <v>#N/A</v>
      </c>
      <c r="Q474" s="84">
        <f>SUMIFS('Stock Statement'!J:J,'Stock Statement'!C:C,Table4[[#This Row],[Part no./ Cat No.]])</f>
        <v>-15</v>
      </c>
    </row>
    <row r="475" spans="1:17">
      <c r="A475" s="84">
        <v>474</v>
      </c>
      <c r="B475" s="108" t="str">
        <f>Table2[[#This Row],[Description of Material]]</f>
        <v>Microcentrifuge tube 1.5 ml</v>
      </c>
      <c r="C475" s="84">
        <f>IFERROR(VLOOKUP(D475,'Product Master'!B:G,6,),"-")</f>
        <v>0</v>
      </c>
      <c r="D475" s="84" t="str">
        <f>Table2[[#This Row],[Part no./ Cat No.]]</f>
        <v>500010X</v>
      </c>
      <c r="E475" s="84" t="str">
        <f>IF(ISBLANK(Table2[[#This Row],[Lot No]]),"-",Table2[[#This Row],[Lot No]])</f>
        <v>JW-100318</v>
      </c>
      <c r="F475" s="133">
        <f>IF(ISBLANK(Table2[[#This Row],[Date of Issue]]),"",Table2[[#This Row],[Date of Issue]])</f>
        <v>43242</v>
      </c>
      <c r="G475" s="84" t="str">
        <f>Table2[[#This Row],[Unit]]</f>
        <v>Box</v>
      </c>
      <c r="H475" s="84" t="str">
        <f>Table2[[#This Row],[Pack Size]]</f>
        <v>500 Pcs</v>
      </c>
      <c r="I475" s="84">
        <f>Table2[[#This Row],[Quantity]]</f>
        <v>24</v>
      </c>
      <c r="J475" s="133" t="str">
        <f>Table2[[#This Row],[Expiry Date]]</f>
        <v>NA</v>
      </c>
      <c r="K475" s="84" t="str">
        <f>Table2[[#This Row],[Department]]</f>
        <v>DIA</v>
      </c>
      <c r="L475" s="84" t="str">
        <f>IF(ISBLANK(Table2[[#This Row],[Remark]]),"",Table2[[#This Row],[Remark]])</f>
        <v/>
      </c>
      <c r="M475" s="84" t="str">
        <f>Table2[[#This Row],[Material Issued By]]</f>
        <v>Karan Pardeshi</v>
      </c>
      <c r="N475" s="84" t="str">
        <f>Table2[[#This Row],[Material Received By]]</f>
        <v>Anil Dalvi</v>
      </c>
      <c r="O475" s="134">
        <f>SUMIFS('Stock Statement'!K:K,'Stock Statement'!C:C,Table4[[#This Row],[Part no./ Cat No.]])</f>
        <v>7650.7199999999993</v>
      </c>
      <c r="P475" s="134">
        <f t="shared" si="8"/>
        <v>183617.27999999997</v>
      </c>
      <c r="Q475" s="84">
        <f>SUMIFS('Stock Statement'!J:J,'Stock Statement'!C:C,Table4[[#This Row],[Part no./ Cat No.]])</f>
        <v>27</v>
      </c>
    </row>
    <row r="476" spans="1:17">
      <c r="A476" s="84">
        <v>475</v>
      </c>
      <c r="B476" s="108" t="str">
        <f>Table2[[#This Row],[Description of Material]]</f>
        <v>Microcentrifuge Tube 2 ml (Tarson)</v>
      </c>
      <c r="C476" s="84">
        <f>IFERROR(VLOOKUP(D476,'Product Master'!B:G,6,),"-")</f>
        <v>0</v>
      </c>
      <c r="D476" s="84">
        <f>Table2[[#This Row],[Part no./ Cat No.]]</f>
        <v>500020</v>
      </c>
      <c r="E476" s="84" t="str">
        <f>IF(ISBLANK(Table2[[#This Row],[Lot No]]),"-",Table2[[#This Row],[Lot No]])</f>
        <v>JW-020318</v>
      </c>
      <c r="F476" s="133">
        <f>IF(ISBLANK(Table2[[#This Row],[Date of Issue]]),"",Table2[[#This Row],[Date of Issue]])</f>
        <v>43183</v>
      </c>
      <c r="G476" s="84" t="str">
        <f>Table2[[#This Row],[Unit]]</f>
        <v>Box</v>
      </c>
      <c r="H476" s="84" t="str">
        <f>Table2[[#This Row],[Pack Size]]</f>
        <v>500 pcs</v>
      </c>
      <c r="I476" s="84">
        <f>Table2[[#This Row],[Quantity]]</f>
        <v>20</v>
      </c>
      <c r="J476" s="133" t="str">
        <f>Table2[[#This Row],[Expiry Date]]</f>
        <v>NA</v>
      </c>
      <c r="K476" s="84" t="str">
        <f>Table2[[#This Row],[Department]]</f>
        <v>DIA</v>
      </c>
      <c r="L476" s="84" t="str">
        <f>IF(ISBLANK(Table2[[#This Row],[Remark]]),"",Table2[[#This Row],[Remark]])</f>
        <v/>
      </c>
      <c r="M476" s="84" t="str">
        <f>Table2[[#This Row],[Material Issued By]]</f>
        <v>Karan Pardeshi</v>
      </c>
      <c r="N476" s="84" t="str">
        <f>Table2[[#This Row],[Material Received By]]</f>
        <v>Anil Dalvi</v>
      </c>
      <c r="O476" s="134">
        <f>SUMIFS('Stock Statement'!K:K,'Stock Statement'!C:C,Table4[[#This Row],[Part no./ Cat No.]])</f>
        <v>7037.7999999999993</v>
      </c>
      <c r="P476" s="134">
        <f t="shared" si="8"/>
        <v>140756</v>
      </c>
      <c r="Q476" s="84">
        <f>SUMIFS('Stock Statement'!J:J,'Stock Statement'!C:C,Table4[[#This Row],[Part no./ Cat No.]])</f>
        <v>0</v>
      </c>
    </row>
    <row r="477" spans="1:17">
      <c r="A477" s="84">
        <v>476</v>
      </c>
      <c r="B477" s="108" t="str">
        <f>Table2[[#This Row],[Description of Material]]</f>
        <v>Vinyle gloves small</v>
      </c>
      <c r="C477" s="84">
        <f>IFERROR(VLOOKUP(D477,'Product Master'!B:G,6,),"-")</f>
        <v>0</v>
      </c>
      <c r="D477" s="84" t="str">
        <f>Table2[[#This Row],[Part no./ Cat No.]]</f>
        <v>Vinyle gloves small</v>
      </c>
      <c r="E477" s="84" t="str">
        <f>IF(ISBLANK(Table2[[#This Row],[Lot No]]),"-",Table2[[#This Row],[Lot No]])</f>
        <v>-</v>
      </c>
      <c r="F477" s="133">
        <f>IF(ISBLANK(Table2[[#This Row],[Date of Issue]]),"",Table2[[#This Row],[Date of Issue]])</f>
        <v>43242</v>
      </c>
      <c r="G477" s="84" t="str">
        <f>Table2[[#This Row],[Unit]]</f>
        <v>-</v>
      </c>
      <c r="H477" s="84">
        <f>Table2[[#This Row],[Pack Size]]</f>
        <v>0</v>
      </c>
      <c r="I477" s="84">
        <f>Table2[[#This Row],[Quantity]]</f>
        <v>15</v>
      </c>
      <c r="J477" s="133" t="str">
        <f>Table2[[#This Row],[Expiry Date]]</f>
        <v>NA</v>
      </c>
      <c r="K477" s="84" t="str">
        <f>Table2[[#This Row],[Department]]</f>
        <v>DIA</v>
      </c>
      <c r="L477" s="84" t="str">
        <f>IF(ISBLANK(Table2[[#This Row],[Remark]]),"",Table2[[#This Row],[Remark]])</f>
        <v/>
      </c>
      <c r="M477" s="84" t="str">
        <f>Table2[[#This Row],[Material Issued By]]</f>
        <v>Karan Pardeshi</v>
      </c>
      <c r="N477" s="84" t="str">
        <f>Table2[[#This Row],[Material Received By]]</f>
        <v>Anil Dalvi</v>
      </c>
      <c r="O477" s="134" t="e">
        <f>SUMIFS('Stock Statement'!K:K,'Stock Statement'!C:C,Table4[[#This Row],[Part no./ Cat No.]])</f>
        <v>#N/A</v>
      </c>
      <c r="P477" s="134" t="e">
        <f t="shared" si="8"/>
        <v>#N/A</v>
      </c>
      <c r="Q477" s="84">
        <f>SUMIFS('Stock Statement'!J:J,'Stock Statement'!C:C,Table4[[#This Row],[Part no./ Cat No.]])</f>
        <v>0</v>
      </c>
    </row>
    <row r="478" spans="1:17">
      <c r="A478" s="84">
        <v>477</v>
      </c>
      <c r="B478" s="108" t="str">
        <f>Table2[[#This Row],[Description of Material]]</f>
        <v>Soyabean casein digest agar plate 90 mm</v>
      </c>
      <c r="C478" s="84">
        <f>IFERROR(VLOOKUP(D478,'Product Master'!B:G,6,),"-")</f>
        <v>0</v>
      </c>
      <c r="D478" s="84" t="str">
        <f>Table2[[#This Row],[Part no./ Cat No.]]</f>
        <v>MP290GT</v>
      </c>
      <c r="E478" s="84" t="str">
        <f>IF(ISBLANK(Table2[[#This Row],[Lot No]]),"-",Table2[[#This Row],[Lot No]])</f>
        <v>MPJ827 &amp; MPH067</v>
      </c>
      <c r="F478" s="133">
        <f>IF(ISBLANK(Table2[[#This Row],[Date of Issue]]),"",Table2[[#This Row],[Date of Issue]])</f>
        <v>43242</v>
      </c>
      <c r="G478" s="84" t="str">
        <f>Table2[[#This Row],[Unit]]</f>
        <v>Box</v>
      </c>
      <c r="H478" s="84" t="str">
        <f>Table2[[#This Row],[Pack Size]]</f>
        <v>50 Plates</v>
      </c>
      <c r="I478" s="84">
        <f>Table2[[#This Row],[Quantity]]</f>
        <v>3</v>
      </c>
      <c r="J478" s="133" t="str">
        <f>Table2[[#This Row],[Expiry Date]]</f>
        <v>-</v>
      </c>
      <c r="K478" s="84" t="str">
        <f>Table2[[#This Row],[Department]]</f>
        <v>DIA</v>
      </c>
      <c r="L478" s="84" t="str">
        <f>IF(ISBLANK(Table2[[#This Row],[Remark]]),"",Table2[[#This Row],[Remark]])</f>
        <v/>
      </c>
      <c r="M478" s="84" t="str">
        <f>Table2[[#This Row],[Material Issued By]]</f>
        <v>Karan Pardeshi</v>
      </c>
      <c r="N478" s="84" t="str">
        <f>Table2[[#This Row],[Material Received By]]</f>
        <v>Anil Dalvi</v>
      </c>
      <c r="O478" s="134">
        <f>SUMIFS('Stock Statement'!K:K,'Stock Statement'!C:C,Table4[[#This Row],[Part no./ Cat No.]])</f>
        <v>3512.88</v>
      </c>
      <c r="P478" s="134">
        <f t="shared" si="8"/>
        <v>10538.64</v>
      </c>
      <c r="Q478" s="84">
        <f>SUMIFS('Stock Statement'!J:J,'Stock Statement'!C:C,Table4[[#This Row],[Part no./ Cat No.]])</f>
        <v>3</v>
      </c>
    </row>
    <row r="479" spans="1:17">
      <c r="A479" s="84">
        <v>478</v>
      </c>
      <c r="B479" s="108" t="str">
        <f>Table2[[#This Row],[Description of Material]]</f>
        <v xml:space="preserve">Iso-Propyl alcohol </v>
      </c>
      <c r="C479" s="84">
        <f>IFERROR(VLOOKUP(D479,'Product Master'!B:G,6,),"-")</f>
        <v>0</v>
      </c>
      <c r="D479" s="84" t="str">
        <f>Table2[[#This Row],[Part no./ Cat No.]]</f>
        <v>2689C</v>
      </c>
      <c r="E479" s="84">
        <f>IF(ISBLANK(Table2[[#This Row],[Lot No]]),"-",Table2[[#This Row],[Lot No]])</f>
        <v>2480460118</v>
      </c>
      <c r="F479" s="133">
        <f>IF(ISBLANK(Table2[[#This Row],[Date of Issue]]),"",Table2[[#This Row],[Date of Issue]])</f>
        <v>43242</v>
      </c>
      <c r="G479" s="84" t="str">
        <f>Table2[[#This Row],[Unit]]</f>
        <v>Can</v>
      </c>
      <c r="H479" s="84" t="str">
        <f>Table2[[#This Row],[Pack Size]]</f>
        <v>25 Lit</v>
      </c>
      <c r="I479" s="84">
        <f>Table2[[#This Row],[Quantity]]</f>
        <v>2</v>
      </c>
      <c r="J479" s="133" t="str">
        <f>Table2[[#This Row],[Expiry Date]]</f>
        <v>NA</v>
      </c>
      <c r="K479" s="84" t="str">
        <f>Table2[[#This Row],[Department]]</f>
        <v>DIA</v>
      </c>
      <c r="L479" s="84" t="str">
        <f>IF(ISBLANK(Table2[[#This Row],[Remark]]),"",Table2[[#This Row],[Remark]])</f>
        <v/>
      </c>
      <c r="M479" s="84" t="str">
        <f>Table2[[#This Row],[Material Issued By]]</f>
        <v>Karan Pardeshi</v>
      </c>
      <c r="N479" s="84" t="str">
        <f>Table2[[#This Row],[Material Received By]]</f>
        <v>Anil Dalvi</v>
      </c>
      <c r="O479" s="134">
        <f>SUMIFS('Stock Statement'!K:K,'Stock Statement'!C:C,Table4[[#This Row],[Part no./ Cat No.]])</f>
        <v>7200</v>
      </c>
      <c r="P479" s="134">
        <f t="shared" si="8"/>
        <v>14400</v>
      </c>
      <c r="Q479" s="84">
        <f>SUMIFS('Stock Statement'!J:J,'Stock Statement'!C:C,Table4[[#This Row],[Part no./ Cat No.]])</f>
        <v>4.666666666666667</v>
      </c>
    </row>
    <row r="480" spans="1:17">
      <c r="A480" s="84">
        <v>479</v>
      </c>
      <c r="B480" s="108" t="str">
        <f>Table2[[#This Row],[Description of Material]]</f>
        <v>Sodium Hypochlorite 4% Fischer Scientific</v>
      </c>
      <c r="C480" s="84">
        <f>IFERROR(VLOOKUP(D480,'Product Master'!B:G,6,),"-")</f>
        <v>0</v>
      </c>
      <c r="D480" s="84" t="str">
        <f>Table2[[#This Row],[Part no./ Cat No.]]</f>
        <v xml:space="preserve">2790D </v>
      </c>
      <c r="E480" s="84">
        <f>IF(ISBLANK(Table2[[#This Row],[Lot No]]),"-",Table2[[#This Row],[Lot No]])</f>
        <v>2675020318</v>
      </c>
      <c r="F480" s="133">
        <f>IF(ISBLANK(Table2[[#This Row],[Date of Issue]]),"",Table2[[#This Row],[Date of Issue]])</f>
        <v>43243</v>
      </c>
      <c r="G480" s="84" t="str">
        <f>Table2[[#This Row],[Unit]]</f>
        <v>-</v>
      </c>
      <c r="H480" s="84">
        <f>Table2[[#This Row],[Pack Size]]</f>
        <v>0</v>
      </c>
      <c r="I480" s="84">
        <f>Table2[[#This Row],[Quantity]]</f>
        <v>1</v>
      </c>
      <c r="J480" s="133" t="str">
        <f>Table2[[#This Row],[Expiry Date]]</f>
        <v>NA</v>
      </c>
      <c r="K480" s="84" t="str">
        <f>Table2[[#This Row],[Department]]</f>
        <v>DIA</v>
      </c>
      <c r="L480" s="84" t="str">
        <f>IF(ISBLANK(Table2[[#This Row],[Remark]]),"",Table2[[#This Row],[Remark]])</f>
        <v/>
      </c>
      <c r="M480" s="84" t="str">
        <f>Table2[[#This Row],[Material Issued By]]</f>
        <v>Karan Pardeshi</v>
      </c>
      <c r="N480" s="84" t="str">
        <f>Table2[[#This Row],[Material Received By]]</f>
        <v>Anil Dalvi</v>
      </c>
      <c r="O480" s="134" t="e">
        <f>SUMIFS('Stock Statement'!K:K,'Stock Statement'!C:C,Table4[[#This Row],[Part no./ Cat No.]])</f>
        <v>#N/A</v>
      </c>
      <c r="P480" s="134" t="e">
        <f t="shared" si="8"/>
        <v>#N/A</v>
      </c>
      <c r="Q480" s="84">
        <f>SUMIFS('Stock Statement'!J:J,'Stock Statement'!C:C,Table4[[#This Row],[Part no./ Cat No.]])</f>
        <v>-1</v>
      </c>
    </row>
    <row r="481" spans="1:17">
      <c r="A481" s="84">
        <v>480</v>
      </c>
      <c r="B481" s="108" t="str">
        <f>Table2[[#This Row],[Description of Material]]</f>
        <v>Calcein AM cell-permeant dye</v>
      </c>
      <c r="C481" s="84">
        <f>IFERROR(VLOOKUP(D481,'Product Master'!B:G,6,),"-")</f>
        <v>0</v>
      </c>
      <c r="D481" s="84" t="str">
        <f>Table2[[#This Row],[Part no./ Cat No.]]</f>
        <v>C1430</v>
      </c>
      <c r="E481" s="84">
        <f>IF(ISBLANK(Table2[[#This Row],[Lot No]]),"-",Table2[[#This Row],[Lot No]])</f>
        <v>1878396</v>
      </c>
      <c r="F481" s="133">
        <f>IF(ISBLANK(Table2[[#This Row],[Date of Issue]]),"",Table2[[#This Row],[Date of Issue]])</f>
        <v>43243</v>
      </c>
      <c r="G481" s="84" t="str">
        <f>Table2[[#This Row],[Unit]]</f>
        <v>-</v>
      </c>
      <c r="H481" s="84" t="str">
        <f>Table2[[#This Row],[Pack Size]]</f>
        <v>1 mg</v>
      </c>
      <c r="I481" s="84">
        <f>Table2[[#This Row],[Quantity]]</f>
        <v>1</v>
      </c>
      <c r="J481" s="133" t="str">
        <f>Table2[[#This Row],[Expiry Date]]</f>
        <v>NA</v>
      </c>
      <c r="K481" s="84" t="str">
        <f>Table2[[#This Row],[Department]]</f>
        <v>ATC</v>
      </c>
      <c r="L481" s="84" t="str">
        <f>IF(ISBLANK(Table2[[#This Row],[Remark]]),"",Table2[[#This Row],[Remark]])</f>
        <v/>
      </c>
      <c r="M481" s="84" t="str">
        <f>Table2[[#This Row],[Material Issued By]]</f>
        <v>Karan Pardeshi</v>
      </c>
      <c r="N481" s="84" t="str">
        <f>Table2[[#This Row],[Material Received By]]</f>
        <v>Sanket Patil</v>
      </c>
      <c r="O481" s="134">
        <f>SUMIFS('Stock Statement'!K:K,'Stock Statement'!C:C,Table4[[#This Row],[Part no./ Cat No.]])</f>
        <v>14283.1</v>
      </c>
      <c r="P481" s="134">
        <f t="shared" si="8"/>
        <v>14283.1</v>
      </c>
      <c r="Q481" s="84">
        <f>SUMIFS('Stock Statement'!J:J,'Stock Statement'!C:C,Table4[[#This Row],[Part no./ Cat No.]])</f>
        <v>2</v>
      </c>
    </row>
    <row r="482" spans="1:17">
      <c r="A482" s="84">
        <v>481</v>
      </c>
      <c r="B482" s="108" t="str">
        <f>Table2[[#This Row],[Description of Material]]</f>
        <v>MagMAX Cell-Free Total Nucleic Acid Kit</v>
      </c>
      <c r="C482" s="84">
        <f>IFERROR(VLOOKUP(D482,'Product Master'!B:G,6,),"-")</f>
        <v>0</v>
      </c>
      <c r="D482" s="84" t="str">
        <f>Table2[[#This Row],[Part no./ Cat No.]]</f>
        <v>A36716</v>
      </c>
      <c r="E482" s="84">
        <f>IF(ISBLANK(Table2[[#This Row],[Lot No]]),"-",Table2[[#This Row],[Lot No]])</f>
        <v>1803006</v>
      </c>
      <c r="F482" s="133">
        <f>IF(ISBLANK(Table2[[#This Row],[Date of Issue]]),"",Table2[[#This Row],[Date of Issue]])</f>
        <v>43243</v>
      </c>
      <c r="G482" s="84" t="str">
        <f>Table2[[#This Row],[Unit]]</f>
        <v>-</v>
      </c>
      <c r="H482" s="84" t="str">
        <f>Table2[[#This Row],[Pack Size]]</f>
        <v>50 Preps</v>
      </c>
      <c r="I482" s="84">
        <f>Table2[[#This Row],[Quantity]]</f>
        <v>1</v>
      </c>
      <c r="J482" s="133" t="str">
        <f>Table2[[#This Row],[Expiry Date]]</f>
        <v>NA</v>
      </c>
      <c r="K482" s="84" t="str">
        <f>Table2[[#This Row],[Department]]</f>
        <v>DIA</v>
      </c>
      <c r="L482" s="84" t="str">
        <f>IF(ISBLANK(Table2[[#This Row],[Remark]]),"",Table2[[#This Row],[Remark]])</f>
        <v/>
      </c>
      <c r="M482" s="84" t="str">
        <f>Table2[[#This Row],[Material Issued By]]</f>
        <v>Karan Pardeshi</v>
      </c>
      <c r="N482" s="84" t="str">
        <f>Table2[[#This Row],[Material Received By]]</f>
        <v>Akshay Ainwale</v>
      </c>
      <c r="O482" s="134">
        <f>SUMIFS('Stock Statement'!K:K,'Stock Statement'!C:C,Table4[[#This Row],[Part no./ Cat No.]])</f>
        <v>92172</v>
      </c>
      <c r="P482" s="134">
        <f t="shared" si="8"/>
        <v>92172</v>
      </c>
      <c r="Q482" s="84">
        <f>SUMIFS('Stock Statement'!J:J,'Stock Statement'!C:C,Table4[[#This Row],[Part no./ Cat No.]])</f>
        <v>5</v>
      </c>
    </row>
    <row r="483" spans="1:17">
      <c r="A483" s="84">
        <v>482</v>
      </c>
      <c r="B483" s="108" t="str">
        <f>Table2[[#This Row],[Description of Material]]</f>
        <v xml:space="preserve">Ion PI HI-Q OT2 200 kit (8 rxn) </v>
      </c>
      <c r="C483" s="84">
        <f>IFERROR(VLOOKUP(D483,'Product Master'!B:G,6,),"-")</f>
        <v>0</v>
      </c>
      <c r="D483" s="84" t="str">
        <f>Table2[[#This Row],[Part no./ Cat No.]]</f>
        <v>A26434</v>
      </c>
      <c r="E483" s="84" t="str">
        <f>IF(ISBLANK(Table2[[#This Row],[Lot No]]),"-",Table2[[#This Row],[Lot No]])</f>
        <v>-</v>
      </c>
      <c r="F483" s="133">
        <f>IF(ISBLANK(Table2[[#This Row],[Date of Issue]]),"",Table2[[#This Row],[Date of Issue]])</f>
        <v>43243</v>
      </c>
      <c r="G483" s="84" t="str">
        <f>Table2[[#This Row],[Unit]]</f>
        <v>Kit</v>
      </c>
      <c r="H483" s="84" t="str">
        <f>Table2[[#This Row],[Pack Size]]</f>
        <v>8 Rxns</v>
      </c>
      <c r="I483" s="84">
        <f>Table2[[#This Row],[Quantity]]</f>
        <v>1</v>
      </c>
      <c r="J483" s="133" t="str">
        <f>Table2[[#This Row],[Expiry Date]]</f>
        <v>NA</v>
      </c>
      <c r="K483" s="84" t="str">
        <f>Table2[[#This Row],[Department]]</f>
        <v xml:space="preserve">R&amp;D </v>
      </c>
      <c r="L483" s="84" t="str">
        <f>IF(ISBLANK(Table2[[#This Row],[Remark]]),"",Table2[[#This Row],[Remark]])</f>
        <v/>
      </c>
      <c r="M483" s="84" t="str">
        <f>Table2[[#This Row],[Material Issued By]]</f>
        <v>Karan Pardeshi</v>
      </c>
      <c r="N483" s="84" t="str">
        <f>Table2[[#This Row],[Material Received By]]</f>
        <v>Vikas Mane</v>
      </c>
      <c r="O483" s="134">
        <f>SUMIFS('Stock Statement'!K:K,'Stock Statement'!C:C,Table4[[#This Row],[Part no./ Cat No.]])</f>
        <v>82377.600000000006</v>
      </c>
      <c r="P483" s="134">
        <f t="shared" si="8"/>
        <v>82377.600000000006</v>
      </c>
      <c r="Q483" s="84">
        <f>SUMIFS('Stock Statement'!J:J,'Stock Statement'!C:C,Table4[[#This Row],[Part no./ Cat No.]])</f>
        <v>10</v>
      </c>
    </row>
    <row r="484" spans="1:17">
      <c r="A484" s="84">
        <v>483</v>
      </c>
      <c r="B484" s="108" t="str">
        <f>Table2[[#This Row],[Description of Material]]</f>
        <v>i) Ion PI one touch 2 supplies</v>
      </c>
      <c r="C484" s="84">
        <f>IFERROR(VLOOKUP(D484,'Product Master'!B:G,6,),"-")</f>
        <v>0</v>
      </c>
      <c r="D484" s="84" t="str">
        <f>Table2[[#This Row],[Part no./ Cat No.]]</f>
        <v>A26367</v>
      </c>
      <c r="E484" s="84">
        <f>IF(ISBLANK(Table2[[#This Row],[Lot No]]),"-",Table2[[#This Row],[Lot No]])</f>
        <v>191177</v>
      </c>
      <c r="F484" s="133">
        <f>IF(ISBLANK(Table2[[#This Row],[Date of Issue]]),"",Table2[[#This Row],[Date of Issue]])</f>
        <v>43243</v>
      </c>
      <c r="G484" s="84" t="str">
        <f>Table2[[#This Row],[Unit]]</f>
        <v>Kit</v>
      </c>
      <c r="H484" s="84" t="str">
        <f>Table2[[#This Row],[Pack Size]]</f>
        <v>8 Rxns</v>
      </c>
      <c r="I484" s="84">
        <f>Table2[[#This Row],[Quantity]]</f>
        <v>1</v>
      </c>
      <c r="J484" s="133" t="str">
        <f>Table2[[#This Row],[Expiry Date]]</f>
        <v>-</v>
      </c>
      <c r="K484" s="84" t="str">
        <f>Table2[[#This Row],[Department]]</f>
        <v xml:space="preserve">R&amp;D </v>
      </c>
      <c r="L484" s="84" t="str">
        <f>IF(ISBLANK(Table2[[#This Row],[Remark]]),"",Table2[[#This Row],[Remark]])</f>
        <v/>
      </c>
      <c r="M484" s="84" t="str">
        <f>Table2[[#This Row],[Material Issued By]]</f>
        <v>Karan Pardeshi</v>
      </c>
      <c r="N484" s="84" t="str">
        <f>Table2[[#This Row],[Material Received By]]</f>
        <v>Vikas Mane</v>
      </c>
      <c r="O484" s="134">
        <f>SUMIFS('Stock Statement'!K:K,'Stock Statement'!C:C,Table4[[#This Row],[Part no./ Cat No.]])</f>
        <v>0</v>
      </c>
      <c r="P484" s="134">
        <f t="shared" si="8"/>
        <v>0</v>
      </c>
      <c r="Q484" s="84">
        <f>SUMIFS('Stock Statement'!J:J,'Stock Statement'!C:C,Table4[[#This Row],[Part no./ Cat No.]])</f>
        <v>10</v>
      </c>
    </row>
    <row r="485" spans="1:17">
      <c r="A485" s="84">
        <v>484</v>
      </c>
      <c r="B485" s="108" t="str">
        <f>Table2[[#This Row],[Description of Material]]</f>
        <v>ii) Ion PI Hi-Q OT2 Solution 200</v>
      </c>
      <c r="C485" s="84">
        <f>IFERROR(VLOOKUP(D485,'Product Master'!B:G,6,),"-")</f>
        <v>0</v>
      </c>
      <c r="D485" s="84" t="str">
        <f>Table2[[#This Row],[Part no./ Cat No.]]</f>
        <v>A26429</v>
      </c>
      <c r="E485" s="84">
        <f>IF(ISBLANK(Table2[[#This Row],[Lot No]]),"-",Table2[[#This Row],[Lot No]])</f>
        <v>1874681</v>
      </c>
      <c r="F485" s="133">
        <f>IF(ISBLANK(Table2[[#This Row],[Date of Issue]]),"",Table2[[#This Row],[Date of Issue]])</f>
        <v>43243</v>
      </c>
      <c r="G485" s="84" t="str">
        <f>Table2[[#This Row],[Unit]]</f>
        <v>Kit</v>
      </c>
      <c r="H485" s="84" t="str">
        <f>Table2[[#This Row],[Pack Size]]</f>
        <v>8 Rxns</v>
      </c>
      <c r="I485" s="84">
        <f>Table2[[#This Row],[Quantity]]</f>
        <v>1</v>
      </c>
      <c r="J485" s="133" t="str">
        <f>Table2[[#This Row],[Expiry Date]]</f>
        <v>-</v>
      </c>
      <c r="K485" s="84" t="str">
        <f>Table2[[#This Row],[Department]]</f>
        <v xml:space="preserve">R&amp;D </v>
      </c>
      <c r="L485" s="84" t="str">
        <f>IF(ISBLANK(Table2[[#This Row],[Remark]]),"",Table2[[#This Row],[Remark]])</f>
        <v/>
      </c>
      <c r="M485" s="84" t="str">
        <f>Table2[[#This Row],[Material Issued By]]</f>
        <v>Karan Pardeshi</v>
      </c>
      <c r="N485" s="84" t="str">
        <f>Table2[[#This Row],[Material Received By]]</f>
        <v>Vikas Mane</v>
      </c>
      <c r="O485" s="134">
        <f>SUMIFS('Stock Statement'!K:K,'Stock Statement'!C:C,Table4[[#This Row],[Part no./ Cat No.]])</f>
        <v>0</v>
      </c>
      <c r="P485" s="134">
        <f t="shared" si="8"/>
        <v>0</v>
      </c>
      <c r="Q485" s="84">
        <f>SUMIFS('Stock Statement'!J:J,'Stock Statement'!C:C,Table4[[#This Row],[Part no./ Cat No.]])</f>
        <v>10</v>
      </c>
    </row>
    <row r="486" spans="1:17">
      <c r="A486" s="84">
        <v>485</v>
      </c>
      <c r="B486" s="108" t="str">
        <f>Table2[[#This Row],[Description of Material]]</f>
        <v>iii) Ion PI Hi-Q OT2 Reagent 200</v>
      </c>
      <c r="C486" s="84">
        <f>IFERROR(VLOOKUP(D486,'Product Master'!B:G,6,),"-")</f>
        <v>0</v>
      </c>
      <c r="D486" s="84" t="str">
        <f>Table2[[#This Row],[Part no./ Cat No.]]</f>
        <v>A26428</v>
      </c>
      <c r="E486" s="84">
        <f>IF(ISBLANK(Table2[[#This Row],[Lot No]]),"-",Table2[[#This Row],[Lot No]])</f>
        <v>1901784</v>
      </c>
      <c r="F486" s="133">
        <f>IF(ISBLANK(Table2[[#This Row],[Date of Issue]]),"",Table2[[#This Row],[Date of Issue]])</f>
        <v>43243</v>
      </c>
      <c r="G486" s="84" t="str">
        <f>Table2[[#This Row],[Unit]]</f>
        <v>Kit</v>
      </c>
      <c r="H486" s="84" t="str">
        <f>Table2[[#This Row],[Pack Size]]</f>
        <v>8 Rxns</v>
      </c>
      <c r="I486" s="84">
        <f>Table2[[#This Row],[Quantity]]</f>
        <v>1</v>
      </c>
      <c r="J486" s="133">
        <f>Table2[[#This Row],[Expiry Date]]</f>
        <v>43465</v>
      </c>
      <c r="K486" s="84" t="str">
        <f>Table2[[#This Row],[Department]]</f>
        <v xml:space="preserve">R&amp;D </v>
      </c>
      <c r="L486" s="84" t="str">
        <f>IF(ISBLANK(Table2[[#This Row],[Remark]]),"",Table2[[#This Row],[Remark]])</f>
        <v/>
      </c>
      <c r="M486" s="84" t="str">
        <f>Table2[[#This Row],[Material Issued By]]</f>
        <v>Karan Pardeshi</v>
      </c>
      <c r="N486" s="84" t="str">
        <f>Table2[[#This Row],[Material Received By]]</f>
        <v>Vikas Mane</v>
      </c>
      <c r="O486" s="134">
        <f>SUMIFS('Stock Statement'!K:K,'Stock Statement'!C:C,Table4[[#This Row],[Part no./ Cat No.]])</f>
        <v>0</v>
      </c>
      <c r="P486" s="134">
        <f t="shared" si="8"/>
        <v>0</v>
      </c>
      <c r="Q486" s="84">
        <f>SUMIFS('Stock Statement'!J:J,'Stock Statement'!C:C,Table4[[#This Row],[Part no./ Cat No.]])</f>
        <v>10</v>
      </c>
    </row>
    <row r="487" spans="1:17">
      <c r="A487" s="84">
        <v>486</v>
      </c>
      <c r="B487" s="108" t="str">
        <f>Table2[[#This Row],[Description of Material]]</f>
        <v>Ion PI Hi Q Sequencing 200 kit (2 sequencings runs per initialization)</v>
      </c>
      <c r="C487" s="84">
        <f>IFERROR(VLOOKUP(D487,'Product Master'!B:G,6,),"-")</f>
        <v>0</v>
      </c>
      <c r="D487" s="84" t="str">
        <f>Table2[[#This Row],[Part no./ Cat No.]]</f>
        <v>A26433</v>
      </c>
      <c r="E487" s="84" t="str">
        <f>IF(ISBLANK(Table2[[#This Row],[Lot No]]),"-",Table2[[#This Row],[Lot No]])</f>
        <v>-</v>
      </c>
      <c r="F487" s="133">
        <f>IF(ISBLANK(Table2[[#This Row],[Date of Issue]]),"",Table2[[#This Row],[Date of Issue]])</f>
        <v>43243</v>
      </c>
      <c r="G487" s="84" t="str">
        <f>Table2[[#This Row],[Unit]]</f>
        <v>Kit</v>
      </c>
      <c r="H487" s="84">
        <f>Table2[[#This Row],[Pack Size]]</f>
        <v>1</v>
      </c>
      <c r="I487" s="84">
        <f>Table2[[#This Row],[Quantity]]</f>
        <v>1</v>
      </c>
      <c r="J487" s="133" t="str">
        <f>Table2[[#This Row],[Expiry Date]]</f>
        <v>NA</v>
      </c>
      <c r="K487" s="84" t="str">
        <f>Table2[[#This Row],[Department]]</f>
        <v xml:space="preserve">R&amp;D </v>
      </c>
      <c r="L487" s="84" t="str">
        <f>IF(ISBLANK(Table2[[#This Row],[Remark]]),"",Table2[[#This Row],[Remark]])</f>
        <v/>
      </c>
      <c r="M487" s="84" t="str">
        <f>Table2[[#This Row],[Material Issued By]]</f>
        <v>Karan Pardeshi</v>
      </c>
      <c r="N487" s="84" t="str">
        <f>Table2[[#This Row],[Material Received By]]</f>
        <v>Vikas Mane</v>
      </c>
      <c r="O487" s="134">
        <f>SUMIFS('Stock Statement'!K:K,'Stock Statement'!C:C,Table4[[#This Row],[Part no./ Cat No.]])</f>
        <v>108306</v>
      </c>
      <c r="P487" s="134">
        <f t="shared" si="8"/>
        <v>108306</v>
      </c>
      <c r="Q487" s="84">
        <f>SUMIFS('Stock Statement'!J:J,'Stock Statement'!C:C,Table4[[#This Row],[Part no./ Cat No.]])</f>
        <v>16</v>
      </c>
    </row>
    <row r="488" spans="1:17">
      <c r="A488" s="84">
        <v>487</v>
      </c>
      <c r="B488" s="108" t="str">
        <f>Table2[[#This Row],[Description of Material]]</f>
        <v>i) Ion Proton Sequencing supplies kit (RT)</v>
      </c>
      <c r="C488" s="84">
        <f>IFERROR(VLOOKUP(D488,'Product Master'!B:G,6,),"-")</f>
        <v>0</v>
      </c>
      <c r="D488" s="84">
        <f>Table2[[#This Row],[Part no./ Cat No.]]</f>
        <v>4488651</v>
      </c>
      <c r="E488" s="84" t="str">
        <f>IF(ISBLANK(Table2[[#This Row],[Lot No]]),"-",Table2[[#This Row],[Lot No]])</f>
        <v>MJKX920</v>
      </c>
      <c r="F488" s="133">
        <f>IF(ISBLANK(Table2[[#This Row],[Date of Issue]]),"",Table2[[#This Row],[Date of Issue]])</f>
        <v>43243</v>
      </c>
      <c r="G488" s="84" t="str">
        <f>Table2[[#This Row],[Unit]]</f>
        <v>Kit</v>
      </c>
      <c r="H488" s="84" t="str">
        <f>Table2[[#This Row],[Pack Size]]</f>
        <v>4 initialization</v>
      </c>
      <c r="I488" s="84">
        <f>Table2[[#This Row],[Quantity]]</f>
        <v>1</v>
      </c>
      <c r="J488" s="133">
        <f>Table2[[#This Row],[Expiry Date]]</f>
        <v>43769</v>
      </c>
      <c r="K488" s="84" t="str">
        <f>Table2[[#This Row],[Department]]</f>
        <v xml:space="preserve">R&amp;D </v>
      </c>
      <c r="L488" s="84" t="str">
        <f>IF(ISBLANK(Table2[[#This Row],[Remark]]),"",Table2[[#This Row],[Remark]])</f>
        <v/>
      </c>
      <c r="M488" s="84" t="str">
        <f>Table2[[#This Row],[Material Issued By]]</f>
        <v>Karan Pardeshi</v>
      </c>
      <c r="N488" s="84" t="str">
        <f>Table2[[#This Row],[Material Received By]]</f>
        <v>Vikas Mane</v>
      </c>
      <c r="O488" s="134">
        <f>SUMIFS('Stock Statement'!K:K,'Stock Statement'!C:C,Table4[[#This Row],[Part no./ Cat No.]])</f>
        <v>0</v>
      </c>
      <c r="P488" s="134">
        <f t="shared" si="8"/>
        <v>0</v>
      </c>
      <c r="Q488" s="84">
        <f>SUMIFS('Stock Statement'!J:J,'Stock Statement'!C:C,Table4[[#This Row],[Part no./ Cat No.]])</f>
        <v>16</v>
      </c>
    </row>
    <row r="489" spans="1:17">
      <c r="A489" s="84">
        <v>488</v>
      </c>
      <c r="B489" s="108" t="str">
        <f>Table2[[#This Row],[Description of Material]]</f>
        <v>ii) Ion PI Hi-Q sequencing 200 solutions</v>
      </c>
      <c r="C489" s="84">
        <f>IFERROR(VLOOKUP(D489,'Product Master'!B:G,6,),"-")</f>
        <v>0</v>
      </c>
      <c r="D489" s="84" t="str">
        <f>Table2[[#This Row],[Part no./ Cat No.]]</f>
        <v>A26430</v>
      </c>
      <c r="E489" s="84">
        <f>IF(ISBLANK(Table2[[#This Row],[Lot No]]),"-",Table2[[#This Row],[Lot No]])</f>
        <v>1884846</v>
      </c>
      <c r="F489" s="133">
        <f>IF(ISBLANK(Table2[[#This Row],[Date of Issue]]),"",Table2[[#This Row],[Date of Issue]])</f>
        <v>43243</v>
      </c>
      <c r="G489" s="84" t="str">
        <f>Table2[[#This Row],[Unit]]</f>
        <v>Kit</v>
      </c>
      <c r="H489" s="84">
        <f>Table2[[#This Row],[Pack Size]]</f>
        <v>1</v>
      </c>
      <c r="I489" s="84">
        <f>Table2[[#This Row],[Quantity]]</f>
        <v>1</v>
      </c>
      <c r="J489" s="133">
        <f>Table2[[#This Row],[Expiry Date]]</f>
        <v>43343</v>
      </c>
      <c r="K489" s="84" t="str">
        <f>Table2[[#This Row],[Department]]</f>
        <v xml:space="preserve">R&amp;D </v>
      </c>
      <c r="L489" s="84" t="str">
        <f>IF(ISBLANK(Table2[[#This Row],[Remark]]),"",Table2[[#This Row],[Remark]])</f>
        <v/>
      </c>
      <c r="M489" s="84" t="str">
        <f>Table2[[#This Row],[Material Issued By]]</f>
        <v>Karan Pardeshi</v>
      </c>
      <c r="N489" s="84" t="str">
        <f>Table2[[#This Row],[Material Received By]]</f>
        <v>Vikas Mane</v>
      </c>
      <c r="O489" s="134">
        <f>SUMIFS('Stock Statement'!K:K,'Stock Statement'!C:C,Table4[[#This Row],[Part no./ Cat No.]])</f>
        <v>0</v>
      </c>
      <c r="P489" s="134">
        <f t="shared" si="8"/>
        <v>0</v>
      </c>
      <c r="Q489" s="84">
        <f>SUMIFS('Stock Statement'!J:J,'Stock Statement'!C:C,Table4[[#This Row],[Part no./ Cat No.]])</f>
        <v>16</v>
      </c>
    </row>
    <row r="490" spans="1:17">
      <c r="A490" s="84">
        <v>489</v>
      </c>
      <c r="B490" s="108" t="str">
        <f>Table2[[#This Row],[Description of Material]]</f>
        <v>iii) Ion PI Hi Q sequencing 200 reagent</v>
      </c>
      <c r="C490" s="84">
        <f>IFERROR(VLOOKUP(D490,'Product Master'!B:G,6,),"-")</f>
        <v>0</v>
      </c>
      <c r="D490" s="84" t="str">
        <f>Table2[[#This Row],[Part no./ Cat No.]]</f>
        <v>A26431</v>
      </c>
      <c r="E490" s="84">
        <f>IF(ISBLANK(Table2[[#This Row],[Lot No]]),"-",Table2[[#This Row],[Lot No]])</f>
        <v>1898260</v>
      </c>
      <c r="F490" s="133">
        <f>IF(ISBLANK(Table2[[#This Row],[Date of Issue]]),"",Table2[[#This Row],[Date of Issue]])</f>
        <v>43243</v>
      </c>
      <c r="G490" s="84" t="str">
        <f>Table2[[#This Row],[Unit]]</f>
        <v>Kit</v>
      </c>
      <c r="H490" s="84">
        <f>Table2[[#This Row],[Pack Size]]</f>
        <v>1</v>
      </c>
      <c r="I490" s="84">
        <f>Table2[[#This Row],[Quantity]]</f>
        <v>1</v>
      </c>
      <c r="J490" s="133">
        <f>Table2[[#This Row],[Expiry Date]]</f>
        <v>43312</v>
      </c>
      <c r="K490" s="84" t="str">
        <f>Table2[[#This Row],[Department]]</f>
        <v xml:space="preserve">R&amp;D </v>
      </c>
      <c r="L490" s="84" t="str">
        <f>IF(ISBLANK(Table2[[#This Row],[Remark]]),"",Table2[[#This Row],[Remark]])</f>
        <v/>
      </c>
      <c r="M490" s="84" t="str">
        <f>Table2[[#This Row],[Material Issued By]]</f>
        <v>Karan Pardeshi</v>
      </c>
      <c r="N490" s="84" t="str">
        <f>Table2[[#This Row],[Material Received By]]</f>
        <v>Vikas Mane</v>
      </c>
      <c r="O490" s="134">
        <f>SUMIFS('Stock Statement'!K:K,'Stock Statement'!C:C,Table4[[#This Row],[Part no./ Cat No.]])</f>
        <v>0</v>
      </c>
      <c r="P490" s="134">
        <f t="shared" si="8"/>
        <v>0</v>
      </c>
      <c r="Q490" s="84">
        <f>SUMIFS('Stock Statement'!J:J,'Stock Statement'!C:C,Table4[[#This Row],[Part no./ Cat No.]])</f>
        <v>16</v>
      </c>
    </row>
    <row r="491" spans="1:17">
      <c r="A491" s="84">
        <v>490</v>
      </c>
      <c r="B491" s="108" t="str">
        <f>Table2[[#This Row],[Description of Material]]</f>
        <v>iv) Ion PI Sequencing nucleotides</v>
      </c>
      <c r="C491" s="84">
        <f>IFERROR(VLOOKUP(D491,'Product Master'!B:G,6,),"-")</f>
        <v>0</v>
      </c>
      <c r="D491" s="84" t="str">
        <f>Table2[[#This Row],[Part no./ Cat No.]]</f>
        <v>A26432</v>
      </c>
      <c r="E491" s="84" t="str">
        <f>IF(ISBLANK(Table2[[#This Row],[Lot No]]),"-",Table2[[#This Row],[Lot No]])</f>
        <v>/00579510</v>
      </c>
      <c r="F491" s="133">
        <f>IF(ISBLANK(Table2[[#This Row],[Date of Issue]]),"",Table2[[#This Row],[Date of Issue]])</f>
        <v>43243</v>
      </c>
      <c r="G491" s="84" t="str">
        <f>Table2[[#This Row],[Unit]]</f>
        <v>Kit</v>
      </c>
      <c r="H491" s="84">
        <f>Table2[[#This Row],[Pack Size]]</f>
        <v>1</v>
      </c>
      <c r="I491" s="84">
        <f>Table2[[#This Row],[Quantity]]</f>
        <v>1</v>
      </c>
      <c r="J491" s="133">
        <f>Table2[[#This Row],[Expiry Date]]</f>
        <v>43404</v>
      </c>
      <c r="K491" s="84" t="str">
        <f>Table2[[#This Row],[Department]]</f>
        <v xml:space="preserve">R&amp;D </v>
      </c>
      <c r="L491" s="84" t="str">
        <f>IF(ISBLANK(Table2[[#This Row],[Remark]]),"",Table2[[#This Row],[Remark]])</f>
        <v/>
      </c>
      <c r="M491" s="84" t="str">
        <f>Table2[[#This Row],[Material Issued By]]</f>
        <v>Karan Pardeshi</v>
      </c>
      <c r="N491" s="84" t="str">
        <f>Table2[[#This Row],[Material Received By]]</f>
        <v>Vikas Mane</v>
      </c>
      <c r="O491" s="134">
        <f>SUMIFS('Stock Statement'!K:K,'Stock Statement'!C:C,Table4[[#This Row],[Part no./ Cat No.]])</f>
        <v>0</v>
      </c>
      <c r="P491" s="134">
        <f t="shared" si="8"/>
        <v>0</v>
      </c>
      <c r="Q491" s="84">
        <f>SUMIFS('Stock Statement'!J:J,'Stock Statement'!C:C,Table4[[#This Row],[Part no./ Cat No.]])</f>
        <v>16</v>
      </c>
    </row>
    <row r="492" spans="1:17">
      <c r="A492" s="84">
        <v>491</v>
      </c>
      <c r="B492" s="108" t="str">
        <f>Table2[[#This Row],[Description of Material]]</f>
        <v>Ion PI Chip kit V3</v>
      </c>
      <c r="C492" s="84">
        <f>IFERROR(VLOOKUP(D492,'Product Master'!B:G,6,),"-")</f>
        <v>0</v>
      </c>
      <c r="D492" s="84" t="str">
        <f>Table2[[#This Row],[Part no./ Cat No.]]</f>
        <v>A26771</v>
      </c>
      <c r="E492" s="84" t="str">
        <f>IF(ISBLANK(Table2[[#This Row],[Lot No]]),"-",Table2[[#This Row],[Lot No]])</f>
        <v>QPP315B</v>
      </c>
      <c r="F492" s="133">
        <f>IF(ISBLANK(Table2[[#This Row],[Date of Issue]]),"",Table2[[#This Row],[Date of Issue]])</f>
        <v>43243</v>
      </c>
      <c r="G492" s="84" t="str">
        <f>Table2[[#This Row],[Unit]]</f>
        <v>Pack</v>
      </c>
      <c r="H492" s="84" t="str">
        <f>Table2[[#This Row],[Pack Size]]</f>
        <v>8 Chips</v>
      </c>
      <c r="I492" s="84">
        <f>Table2[[#This Row],[Quantity]]</f>
        <v>1</v>
      </c>
      <c r="J492" s="133" t="str">
        <f>Table2[[#This Row],[Expiry Date]]</f>
        <v>-</v>
      </c>
      <c r="K492" s="84" t="str">
        <f>Table2[[#This Row],[Department]]</f>
        <v xml:space="preserve">R&amp;D </v>
      </c>
      <c r="L492" s="84" t="str">
        <f>IF(ISBLANK(Table2[[#This Row],[Remark]]),"",Table2[[#This Row],[Remark]])</f>
        <v/>
      </c>
      <c r="M492" s="84" t="str">
        <f>Table2[[#This Row],[Material Issued By]]</f>
        <v>Karan Pardeshi</v>
      </c>
      <c r="N492" s="84" t="str">
        <f>Table2[[#This Row],[Material Received By]]</f>
        <v>Vikas Mane</v>
      </c>
      <c r="O492" s="134">
        <f>SUMIFS('Stock Statement'!K:K,'Stock Statement'!C:C,Table4[[#This Row],[Part no./ Cat No.]])</f>
        <v>225150.36</v>
      </c>
      <c r="P492" s="134">
        <f t="shared" si="8"/>
        <v>225150.36</v>
      </c>
      <c r="Q492" s="84">
        <f>SUMIFS('Stock Statement'!J:J,'Stock Statement'!C:C,Table4[[#This Row],[Part no./ Cat No.]])</f>
        <v>9</v>
      </c>
    </row>
    <row r="493" spans="1:17">
      <c r="A493" s="84">
        <v>492</v>
      </c>
      <c r="B493" s="108" t="str">
        <f>Table2[[#This Row],[Description of Material]]</f>
        <v>Taqman Rnase P Assay VIC-QSY 20X</v>
      </c>
      <c r="C493" s="84">
        <f>IFERROR(VLOOKUP(D493,'Product Master'!B:G,6,),"-")</f>
        <v>0</v>
      </c>
      <c r="D493" s="84" t="str">
        <f>Table2[[#This Row],[Part no./ Cat No.]]</f>
        <v>A30064</v>
      </c>
      <c r="E493" s="84">
        <f>IF(ISBLANK(Table2[[#This Row],[Lot No]]),"-",Table2[[#This Row],[Lot No]])</f>
        <v>1711006</v>
      </c>
      <c r="F493" s="133">
        <f>IF(ISBLANK(Table2[[#This Row],[Date of Issue]]),"",Table2[[#This Row],[Date of Issue]])</f>
        <v>43243</v>
      </c>
      <c r="G493" s="84" t="str">
        <f>Table2[[#This Row],[Unit]]</f>
        <v>Box</v>
      </c>
      <c r="H493" s="84" t="str">
        <f>Table2[[#This Row],[Pack Size]]</f>
        <v>250 ul</v>
      </c>
      <c r="I493" s="84">
        <f>Table2[[#This Row],[Quantity]]</f>
        <v>1</v>
      </c>
      <c r="J493" s="133" t="str">
        <f>Table2[[#This Row],[Expiry Date]]</f>
        <v>-</v>
      </c>
      <c r="K493" s="84" t="str">
        <f>Table2[[#This Row],[Department]]</f>
        <v>NGS</v>
      </c>
      <c r="L493" s="84" t="str">
        <f>IF(ISBLANK(Table2[[#This Row],[Remark]]),"",Table2[[#This Row],[Remark]])</f>
        <v/>
      </c>
      <c r="M493" s="84" t="str">
        <f>Table2[[#This Row],[Material Issued By]]</f>
        <v>Karan Pardeshi</v>
      </c>
      <c r="N493" s="84" t="str">
        <f>Table2[[#This Row],[Material Received By]]</f>
        <v>Arun Nile</v>
      </c>
      <c r="O493" s="134">
        <f>SUMIFS('Stock Statement'!K:K,'Stock Statement'!C:C,Table4[[#This Row],[Part no./ Cat No.]])</f>
        <v>17105</v>
      </c>
      <c r="P493" s="134">
        <f t="shared" si="8"/>
        <v>17105</v>
      </c>
      <c r="Q493" s="84">
        <f>SUMIFS('Stock Statement'!J:J,'Stock Statement'!C:C,Table4[[#This Row],[Part no./ Cat No.]])</f>
        <v>0</v>
      </c>
    </row>
    <row r="494" spans="1:17">
      <c r="A494" s="84">
        <v>493</v>
      </c>
      <c r="B494" s="108" t="str">
        <f>Table2[[#This Row],[Description of Material]]</f>
        <v>Cryo cube box</v>
      </c>
      <c r="C494" s="84">
        <f>IFERROR(VLOOKUP(D494,'Product Master'!B:G,6,),"-")</f>
        <v>0</v>
      </c>
      <c r="D494" s="84">
        <f>Table2[[#This Row],[Part no./ Cat No.]]</f>
        <v>202070</v>
      </c>
      <c r="E494" s="84" t="str">
        <f>IF(ISBLANK(Table2[[#This Row],[Lot No]]),"-",Table2[[#This Row],[Lot No]])</f>
        <v>D-31-070716</v>
      </c>
      <c r="F494" s="133">
        <f>IF(ISBLANK(Table2[[#This Row],[Date of Issue]]),"",Table2[[#This Row],[Date of Issue]])</f>
        <v>43243</v>
      </c>
      <c r="G494" s="84" t="str">
        <f>Table2[[#This Row],[Unit]]</f>
        <v>-</v>
      </c>
      <c r="H494" s="84">
        <f>Table2[[#This Row],[Pack Size]]</f>
        <v>0</v>
      </c>
      <c r="I494" s="84">
        <f>Table2[[#This Row],[Quantity]]</f>
        <v>1</v>
      </c>
      <c r="J494" s="133" t="str">
        <f>Table2[[#This Row],[Expiry Date]]</f>
        <v>-</v>
      </c>
      <c r="K494" s="84" t="str">
        <f>Table2[[#This Row],[Department]]</f>
        <v>NGS</v>
      </c>
      <c r="L494" s="84" t="str">
        <f>IF(ISBLANK(Table2[[#This Row],[Remark]]),"",Table2[[#This Row],[Remark]])</f>
        <v/>
      </c>
      <c r="M494" s="84" t="str">
        <f>Table2[[#This Row],[Material Issued By]]</f>
        <v>Karan Pardeshi</v>
      </c>
      <c r="N494" s="84" t="str">
        <f>Table2[[#This Row],[Material Received By]]</f>
        <v>Arun Nile</v>
      </c>
      <c r="O494" s="134" t="e">
        <f>SUMIFS('Stock Statement'!K:K,'Stock Statement'!C:C,Table4[[#This Row],[Part no./ Cat No.]])</f>
        <v>#N/A</v>
      </c>
      <c r="P494" s="134" t="e">
        <f t="shared" si="8"/>
        <v>#N/A</v>
      </c>
      <c r="Q494" s="84">
        <f>SUMIFS('Stock Statement'!J:J,'Stock Statement'!C:C,Table4[[#This Row],[Part no./ Cat No.]])</f>
        <v>-1.3333333333333333</v>
      </c>
    </row>
    <row r="495" spans="1:17">
      <c r="A495" s="84">
        <v>494</v>
      </c>
      <c r="B495" s="108" t="str">
        <f>Table2[[#This Row],[Description of Material]]</f>
        <v>Taqman Rnase P detection reagent kit</v>
      </c>
      <c r="C495" s="84">
        <f>IFERROR(VLOOKUP(D495,'Product Master'!B:G,6,),"-")</f>
        <v>0</v>
      </c>
      <c r="D495" s="84">
        <f>Table2[[#This Row],[Part no./ Cat No.]]</f>
        <v>4316831</v>
      </c>
      <c r="E495" s="84">
        <f>IF(ISBLANK(Table2[[#This Row],[Lot No]]),"-",Table2[[#This Row],[Lot No]])</f>
        <v>1711137</v>
      </c>
      <c r="F495" s="133">
        <f>IF(ISBLANK(Table2[[#This Row],[Date of Issue]]),"",Table2[[#This Row],[Date of Issue]])</f>
        <v>43243</v>
      </c>
      <c r="G495" s="84" t="str">
        <f>Table2[[#This Row],[Unit]]</f>
        <v>-</v>
      </c>
      <c r="H495" s="84" t="str">
        <f>Table2[[#This Row],[Pack Size]]</f>
        <v>100 rxns</v>
      </c>
      <c r="I495" s="84">
        <f>Table2[[#This Row],[Quantity]]</f>
        <v>1</v>
      </c>
      <c r="J495" s="133" t="str">
        <f>Table2[[#This Row],[Expiry Date]]</f>
        <v>NA</v>
      </c>
      <c r="K495" s="84" t="str">
        <f>Table2[[#This Row],[Department]]</f>
        <v>DIA</v>
      </c>
      <c r="L495" s="84" t="str">
        <f>IF(ISBLANK(Table2[[#This Row],[Remark]]),"",Table2[[#This Row],[Remark]])</f>
        <v/>
      </c>
      <c r="M495" s="84" t="str">
        <f>Table2[[#This Row],[Material Issued By]]</f>
        <v>Karan Pardeshi</v>
      </c>
      <c r="N495" s="84" t="str">
        <f>Table2[[#This Row],[Material Received By]]</f>
        <v>Arun Nile</v>
      </c>
      <c r="O495" s="134">
        <f>SUMIFS('Stock Statement'!K:K,'Stock Statement'!C:C,Table4[[#This Row],[Part no./ Cat No.]])</f>
        <v>28938</v>
      </c>
      <c r="P495" s="134">
        <f t="shared" si="8"/>
        <v>28938</v>
      </c>
      <c r="Q495" s="84">
        <f>SUMIFS('Stock Statement'!J:J,'Stock Statement'!C:C,Table4[[#This Row],[Part no./ Cat No.]])</f>
        <v>1</v>
      </c>
    </row>
    <row r="496" spans="1:17">
      <c r="A496" s="84">
        <v>495</v>
      </c>
      <c r="B496" s="108" t="str">
        <f>Table2[[#This Row],[Description of Material]]</f>
        <v>CEPH DNA</v>
      </c>
      <c r="C496" s="84">
        <f>IFERROR(VLOOKUP(D496,'Product Master'!B:G,6,),"-")</f>
        <v>0</v>
      </c>
      <c r="D496" s="84">
        <f>Table2[[#This Row],[Part no./ Cat No.]]</f>
        <v>403062</v>
      </c>
      <c r="E496" s="84">
        <f>IF(ISBLANK(Table2[[#This Row],[Lot No]]),"-",Table2[[#This Row],[Lot No]])</f>
        <v>1608128</v>
      </c>
      <c r="F496" s="133">
        <f>IF(ISBLANK(Table2[[#This Row],[Date of Issue]]),"",Table2[[#This Row],[Date of Issue]])</f>
        <v>43243</v>
      </c>
      <c r="G496" s="84" t="str">
        <f>Table2[[#This Row],[Unit]]</f>
        <v>-</v>
      </c>
      <c r="H496" s="84">
        <f>Table2[[#This Row],[Pack Size]]</f>
        <v>0</v>
      </c>
      <c r="I496" s="84">
        <f>Table2[[#This Row],[Quantity]]</f>
        <v>1</v>
      </c>
      <c r="J496" s="133" t="str">
        <f>Table2[[#This Row],[Expiry Date]]</f>
        <v>-</v>
      </c>
      <c r="K496" s="84" t="str">
        <f>Table2[[#This Row],[Department]]</f>
        <v>R&amp;I</v>
      </c>
      <c r="L496" s="84" t="str">
        <f>IF(ISBLANK(Table2[[#This Row],[Remark]]),"",Table2[[#This Row],[Remark]])</f>
        <v/>
      </c>
      <c r="M496" s="84" t="str">
        <f>Table2[[#This Row],[Material Issued By]]</f>
        <v>Karan Pardeshi</v>
      </c>
      <c r="N496" s="84" t="str">
        <f>Table2[[#This Row],[Material Received By]]</f>
        <v>Sneha Puranik</v>
      </c>
      <c r="O496" s="134" t="e">
        <f>SUMIFS('Stock Statement'!K:K,'Stock Statement'!C:C,Table4[[#This Row],[Part no./ Cat No.]])</f>
        <v>#N/A</v>
      </c>
      <c r="P496" s="134" t="e">
        <f t="shared" si="8"/>
        <v>#N/A</v>
      </c>
      <c r="Q496" s="84">
        <f>SUMIFS('Stock Statement'!J:J,'Stock Statement'!C:C,Table4[[#This Row],[Part no./ Cat No.]])</f>
        <v>-1</v>
      </c>
    </row>
    <row r="497" spans="1:17">
      <c r="A497" s="84">
        <v>496</v>
      </c>
      <c r="B497" s="108" t="str">
        <f>Table2[[#This Row],[Description of Material]]</f>
        <v>EB-3 Burkitt's lymphoma Cell Line</v>
      </c>
      <c r="C497" s="84">
        <f>IFERROR(VLOOKUP(D497,'Product Master'!B:G,6,),"-")</f>
        <v>0</v>
      </c>
      <c r="D497" s="84" t="str">
        <f>Table2[[#This Row],[Part no./ Cat No.]]</f>
        <v>EB-3</v>
      </c>
      <c r="E497" s="84" t="str">
        <f>IF(ISBLANK(Table2[[#This Row],[Lot No]]),"-",Table2[[#This Row],[Lot No]])</f>
        <v>-</v>
      </c>
      <c r="F497" s="133">
        <f>IF(ISBLANK(Table2[[#This Row],[Date of Issue]]),"",Table2[[#This Row],[Date of Issue]])</f>
        <v>43243</v>
      </c>
      <c r="G497" s="84" t="str">
        <f>Table2[[#This Row],[Unit]]</f>
        <v>-</v>
      </c>
      <c r="H497" s="84">
        <f>Table2[[#This Row],[Pack Size]]</f>
        <v>1</v>
      </c>
      <c r="I497" s="84">
        <f>Table2[[#This Row],[Quantity]]</f>
        <v>1</v>
      </c>
      <c r="J497" s="133" t="str">
        <f>Table2[[#This Row],[Expiry Date]]</f>
        <v>NA</v>
      </c>
      <c r="K497" s="84" t="str">
        <f>Table2[[#This Row],[Department]]</f>
        <v>CTC</v>
      </c>
      <c r="L497" s="84" t="str">
        <f>IF(ISBLANK(Table2[[#This Row],[Remark]]),"",Table2[[#This Row],[Remark]])</f>
        <v/>
      </c>
      <c r="M497" s="84" t="str">
        <f>Table2[[#This Row],[Material Issued By]]</f>
        <v>Karan Pardeshi</v>
      </c>
      <c r="N497" s="84" t="str">
        <f>Table2[[#This Row],[Material Received By]]</f>
        <v>Archana Adhav</v>
      </c>
      <c r="O497" s="134">
        <f>SUMIFS('Stock Statement'!K:K,'Stock Statement'!C:C,Table4[[#This Row],[Part no./ Cat No.]])</f>
        <v>5000</v>
      </c>
      <c r="P497" s="134">
        <f t="shared" si="8"/>
        <v>5000</v>
      </c>
      <c r="Q497" s="84">
        <f>SUMIFS('Stock Statement'!J:J,'Stock Statement'!C:C,Table4[[#This Row],[Part no./ Cat No.]])</f>
        <v>0</v>
      </c>
    </row>
    <row r="498" spans="1:17">
      <c r="A498" s="84">
        <v>497</v>
      </c>
      <c r="B498" s="108" t="str">
        <f>Table2[[#This Row],[Description of Material]]</f>
        <v>KG-1 Acute myelogenous leukemia Cell Line</v>
      </c>
      <c r="C498" s="84">
        <f>IFERROR(VLOOKUP(D498,'Product Master'!B:G,6,),"-")</f>
        <v>0</v>
      </c>
      <c r="D498" s="84" t="str">
        <f>Table2[[#This Row],[Part no./ Cat No.]]</f>
        <v>KG-1</v>
      </c>
      <c r="E498" s="84" t="str">
        <f>IF(ISBLANK(Table2[[#This Row],[Lot No]]),"-",Table2[[#This Row],[Lot No]])</f>
        <v>-</v>
      </c>
      <c r="F498" s="133">
        <f>IF(ISBLANK(Table2[[#This Row],[Date of Issue]]),"",Table2[[#This Row],[Date of Issue]])</f>
        <v>43243</v>
      </c>
      <c r="G498" s="84" t="str">
        <f>Table2[[#This Row],[Unit]]</f>
        <v>-</v>
      </c>
      <c r="H498" s="84">
        <f>Table2[[#This Row],[Pack Size]]</f>
        <v>1</v>
      </c>
      <c r="I498" s="84">
        <f>Table2[[#This Row],[Quantity]]</f>
        <v>1</v>
      </c>
      <c r="J498" s="133" t="str">
        <f>Table2[[#This Row],[Expiry Date]]</f>
        <v>NA</v>
      </c>
      <c r="K498" s="84" t="str">
        <f>Table2[[#This Row],[Department]]</f>
        <v>CTC</v>
      </c>
      <c r="L498" s="84" t="str">
        <f>IF(ISBLANK(Table2[[#This Row],[Remark]]),"",Table2[[#This Row],[Remark]])</f>
        <v/>
      </c>
      <c r="M498" s="84" t="str">
        <f>Table2[[#This Row],[Material Issued By]]</f>
        <v>Karan Pardeshi</v>
      </c>
      <c r="N498" s="84" t="str">
        <f>Table2[[#This Row],[Material Received By]]</f>
        <v>Archana Adhav</v>
      </c>
      <c r="O498" s="134">
        <f>SUMIFS('Stock Statement'!K:K,'Stock Statement'!C:C,Table4[[#This Row],[Part no./ Cat No.]])</f>
        <v>5000</v>
      </c>
      <c r="P498" s="134">
        <f t="shared" si="8"/>
        <v>5000</v>
      </c>
      <c r="Q498" s="84">
        <f>SUMIFS('Stock Statement'!J:J,'Stock Statement'!C:C,Table4[[#This Row],[Part no./ Cat No.]])</f>
        <v>1</v>
      </c>
    </row>
    <row r="499" spans="1:17">
      <c r="A499" s="84">
        <v>498</v>
      </c>
      <c r="B499" s="108" t="str">
        <f>Table2[[#This Row],[Description of Material]]</f>
        <v>U-937  histiocytic lymphoma Cell Line</v>
      </c>
      <c r="C499" s="84">
        <f>IFERROR(VLOOKUP(D499,'Product Master'!B:G,6,),"-")</f>
        <v>0</v>
      </c>
      <c r="D499" s="84" t="str">
        <f>Table2[[#This Row],[Part no./ Cat No.]]</f>
        <v>U-937</v>
      </c>
      <c r="E499" s="84" t="str">
        <f>IF(ISBLANK(Table2[[#This Row],[Lot No]]),"-",Table2[[#This Row],[Lot No]])</f>
        <v>-</v>
      </c>
      <c r="F499" s="133">
        <f>IF(ISBLANK(Table2[[#This Row],[Date of Issue]]),"",Table2[[#This Row],[Date of Issue]])</f>
        <v>43243</v>
      </c>
      <c r="G499" s="84" t="str">
        <f>Table2[[#This Row],[Unit]]</f>
        <v>-</v>
      </c>
      <c r="H499" s="84">
        <f>Table2[[#This Row],[Pack Size]]</f>
        <v>1</v>
      </c>
      <c r="I499" s="84">
        <f>Table2[[#This Row],[Quantity]]</f>
        <v>1</v>
      </c>
      <c r="J499" s="133" t="str">
        <f>Table2[[#This Row],[Expiry Date]]</f>
        <v>NA</v>
      </c>
      <c r="K499" s="84" t="str">
        <f>Table2[[#This Row],[Department]]</f>
        <v>CTC</v>
      </c>
      <c r="L499" s="84" t="str">
        <f>IF(ISBLANK(Table2[[#This Row],[Remark]]),"",Table2[[#This Row],[Remark]])</f>
        <v/>
      </c>
      <c r="M499" s="84" t="str">
        <f>Table2[[#This Row],[Material Issued By]]</f>
        <v>Karan Pardeshi</v>
      </c>
      <c r="N499" s="84" t="str">
        <f>Table2[[#This Row],[Material Received By]]</f>
        <v>Archana Adhav</v>
      </c>
      <c r="O499" s="134">
        <f>SUMIFS('Stock Statement'!K:K,'Stock Statement'!C:C,Table4[[#This Row],[Part no./ Cat No.]])</f>
        <v>5000</v>
      </c>
      <c r="P499" s="134">
        <f t="shared" si="8"/>
        <v>5000</v>
      </c>
      <c r="Q499" s="84">
        <f>SUMIFS('Stock Statement'!J:J,'Stock Statement'!C:C,Table4[[#This Row],[Part no./ Cat No.]])</f>
        <v>1</v>
      </c>
    </row>
    <row r="500" spans="1:17">
      <c r="A500" s="84">
        <v>499</v>
      </c>
      <c r="B500" s="108" t="str">
        <f>Table2[[#This Row],[Description of Material]]</f>
        <v>Flashback arrestor  DGN Oxygen 3/8 RH, regulator end (Messer)</v>
      </c>
      <c r="C500" s="84">
        <f>IFERROR(VLOOKUP(D500,'Product Master'!B:G,6,),"-")</f>
        <v>0</v>
      </c>
      <c r="D500" s="84" t="str">
        <f>Table2[[#This Row],[Part no./ Cat No.]]</f>
        <v>MS0463387</v>
      </c>
      <c r="E500" s="84" t="str">
        <f>IF(ISBLANK(Table2[[#This Row],[Lot No]]),"-",Table2[[#This Row],[Lot No]])</f>
        <v>-</v>
      </c>
      <c r="F500" s="133">
        <f>IF(ISBLANK(Table2[[#This Row],[Date of Issue]]),"",Table2[[#This Row],[Date of Issue]])</f>
        <v>43243</v>
      </c>
      <c r="G500" s="84" t="str">
        <f>Table2[[#This Row],[Unit]]</f>
        <v>-</v>
      </c>
      <c r="H500" s="84">
        <f>Table2[[#This Row],[Pack Size]]</f>
        <v>1</v>
      </c>
      <c r="I500" s="84">
        <f>Table2[[#This Row],[Quantity]]</f>
        <v>1</v>
      </c>
      <c r="J500" s="133" t="str">
        <f>Table2[[#This Row],[Expiry Date]]</f>
        <v>NA</v>
      </c>
      <c r="K500" s="84" t="str">
        <f>Table2[[#This Row],[Department]]</f>
        <v>DIA</v>
      </c>
      <c r="L500" s="84" t="str">
        <f>IF(ISBLANK(Table2[[#This Row],[Remark]]),"",Table2[[#This Row],[Remark]])</f>
        <v/>
      </c>
      <c r="M500" s="84" t="str">
        <f>Table2[[#This Row],[Material Issued By]]</f>
        <v>Karan Pardeshi</v>
      </c>
      <c r="N500" s="84" t="str">
        <f>Table2[[#This Row],[Material Received By]]</f>
        <v>Amol K</v>
      </c>
      <c r="O500" s="134">
        <f>SUMIFS('Stock Statement'!K:K,'Stock Statement'!C:C,Table4[[#This Row],[Part no./ Cat No.]])</f>
        <v>2280</v>
      </c>
      <c r="P500" s="134">
        <f t="shared" si="8"/>
        <v>2280</v>
      </c>
      <c r="Q500" s="84">
        <f>SUMIFS('Stock Statement'!J:J,'Stock Statement'!C:C,Table4[[#This Row],[Part no./ Cat No.]])</f>
        <v>1</v>
      </c>
    </row>
    <row r="501" spans="1:17">
      <c r="A501" s="84">
        <v>500</v>
      </c>
      <c r="B501" s="108" t="str">
        <f>Table2[[#This Row],[Description of Material]]</f>
        <v>Tornado R R/B-N 200/10 Bar, Nitrogen,(BSP)</v>
      </c>
      <c r="C501" s="84">
        <f>IFERROR(VLOOKUP(D501,'Product Master'!B:G,6,),"-")</f>
        <v>0</v>
      </c>
      <c r="D501" s="84" t="str">
        <f>Table2[[#This Row],[Part no./ Cat No.]]</f>
        <v>MS77051880</v>
      </c>
      <c r="E501" s="84" t="str">
        <f>IF(ISBLANK(Table2[[#This Row],[Lot No]]),"-",Table2[[#This Row],[Lot No]])</f>
        <v>-</v>
      </c>
      <c r="F501" s="133">
        <f>IF(ISBLANK(Table2[[#This Row],[Date of Issue]]),"",Table2[[#This Row],[Date of Issue]])</f>
        <v>43243</v>
      </c>
      <c r="G501" s="84" t="str">
        <f>Table2[[#This Row],[Unit]]</f>
        <v>-</v>
      </c>
      <c r="H501" s="84">
        <f>Table2[[#This Row],[Pack Size]]</f>
        <v>1</v>
      </c>
      <c r="I501" s="84">
        <f>Table2[[#This Row],[Quantity]]</f>
        <v>1</v>
      </c>
      <c r="J501" s="133" t="str">
        <f>Table2[[#This Row],[Expiry Date]]</f>
        <v>NA</v>
      </c>
      <c r="K501" s="84" t="str">
        <f>Table2[[#This Row],[Department]]</f>
        <v>DIA</v>
      </c>
      <c r="L501" s="84" t="str">
        <f>IF(ISBLANK(Table2[[#This Row],[Remark]]),"",Table2[[#This Row],[Remark]])</f>
        <v/>
      </c>
      <c r="M501" s="84" t="str">
        <f>Table2[[#This Row],[Material Issued By]]</f>
        <v>Karan Pardeshi</v>
      </c>
      <c r="N501" s="84" t="str">
        <f>Table2[[#This Row],[Material Received By]]</f>
        <v>Amol K</v>
      </c>
      <c r="O501" s="134">
        <f>SUMIFS('Stock Statement'!K:K,'Stock Statement'!C:C,Table4[[#This Row],[Part no./ Cat No.]])</f>
        <v>3784.8</v>
      </c>
      <c r="P501" s="134">
        <f t="shared" si="8"/>
        <v>3784.8</v>
      </c>
      <c r="Q501" s="84">
        <f>SUMIFS('Stock Statement'!J:J,'Stock Statement'!C:C,Table4[[#This Row],[Part no./ Cat No.]])</f>
        <v>1</v>
      </c>
    </row>
    <row r="502" spans="1:17">
      <c r="A502" s="84">
        <v>501</v>
      </c>
      <c r="B502" s="108" t="str">
        <f>Table2[[#This Row],[Description of Material]]</f>
        <v>JetSeq Clean (BioLine)</v>
      </c>
      <c r="C502" s="84">
        <f>IFERROR(VLOOKUP(D502,'Product Master'!B:G,6,),"-")</f>
        <v>0</v>
      </c>
      <c r="D502" s="84" t="str">
        <f>Table2[[#This Row],[Part no./ Cat No.]]</f>
        <v>BIO-68031</v>
      </c>
      <c r="E502" s="84" t="str">
        <f>IF(ISBLANK(Table2[[#This Row],[Lot No]]),"-",Table2[[#This Row],[Lot No]])</f>
        <v xml:space="preserve"> NG875-B051070</v>
      </c>
      <c r="F502" s="133">
        <f>IF(ISBLANK(Table2[[#This Row],[Date of Issue]]),"",Table2[[#This Row],[Date of Issue]])</f>
        <v>43243</v>
      </c>
      <c r="G502" s="84" t="str">
        <f>Table2[[#This Row],[Unit]]</f>
        <v>-</v>
      </c>
      <c r="H502" s="84" t="str">
        <f>Table2[[#This Row],[Pack Size]]</f>
        <v>50 ml</v>
      </c>
      <c r="I502" s="84">
        <f>Table2[[#This Row],[Quantity]]</f>
        <v>1</v>
      </c>
      <c r="J502" s="133" t="str">
        <f>Table2[[#This Row],[Expiry Date]]</f>
        <v>-</v>
      </c>
      <c r="K502" s="84" t="str">
        <f>Table2[[#This Row],[Department]]</f>
        <v>DIA</v>
      </c>
      <c r="L502" s="84" t="str">
        <f>IF(ISBLANK(Table2[[#This Row],[Remark]]),"",Table2[[#This Row],[Remark]])</f>
        <v/>
      </c>
      <c r="M502" s="84" t="str">
        <f>Table2[[#This Row],[Material Issued By]]</f>
        <v>Karan Pardeshi</v>
      </c>
      <c r="N502" s="84" t="str">
        <f>Table2[[#This Row],[Material Received By]]</f>
        <v>Punam Shingade</v>
      </c>
      <c r="O502" s="134">
        <f>SUMIFS('Stock Statement'!K:K,'Stock Statement'!C:C,Table4[[#This Row],[Part no./ Cat No.]])</f>
        <v>152000</v>
      </c>
      <c r="P502" s="134">
        <f t="shared" si="8"/>
        <v>152000</v>
      </c>
      <c r="Q502" s="84">
        <f>SUMIFS('Stock Statement'!J:J,'Stock Statement'!C:C,Table4[[#This Row],[Part no./ Cat No.]])</f>
        <v>1</v>
      </c>
    </row>
    <row r="503" spans="1:17">
      <c r="A503" s="84">
        <v>502</v>
      </c>
      <c r="B503" s="108" t="str">
        <f>Table2[[#This Row],[Description of Material]]</f>
        <v>MLH1 Antibody</v>
      </c>
      <c r="C503" s="84">
        <f>IFERROR(VLOOKUP(D503,'Product Master'!B:G,6,),"-")</f>
        <v>0</v>
      </c>
      <c r="D503" s="84" t="str">
        <f>Table2[[#This Row],[Part no./ Cat No.]]</f>
        <v>CM220A</v>
      </c>
      <c r="E503" s="84" t="str">
        <f>IF(ISBLANK(Table2[[#This Row],[Lot No]]),"-",Table2[[#This Row],[Lot No]])</f>
        <v>/030918</v>
      </c>
      <c r="F503" s="133">
        <f>IF(ISBLANK(Table2[[#This Row],[Date of Issue]]),"",Table2[[#This Row],[Date of Issue]])</f>
        <v>43244</v>
      </c>
      <c r="G503" s="84" t="str">
        <f>Table2[[#This Row],[Unit]]</f>
        <v>-</v>
      </c>
      <c r="H503" s="84" t="str">
        <f>Table2[[#This Row],[Pack Size]]</f>
        <v>0.1 ml</v>
      </c>
      <c r="I503" s="84">
        <f>Table2[[#This Row],[Quantity]]</f>
        <v>1</v>
      </c>
      <c r="J503" s="133">
        <f>Table2[[#This Row],[Expiry Date]]</f>
        <v>43770</v>
      </c>
      <c r="K503" s="84" t="str">
        <f>Table2[[#This Row],[Department]]</f>
        <v>IHC</v>
      </c>
      <c r="L503" s="84" t="str">
        <f>IF(ISBLANK(Table2[[#This Row],[Remark]]),"",Table2[[#This Row],[Remark]])</f>
        <v/>
      </c>
      <c r="M503" s="84" t="str">
        <f>Table2[[#This Row],[Material Issued By]]</f>
        <v>Karan Pardeshi</v>
      </c>
      <c r="N503" s="84" t="str">
        <f>Table2[[#This Row],[Material Received By]]</f>
        <v>Asha Patil</v>
      </c>
      <c r="O503" s="134">
        <f>SUMIFS('Stock Statement'!K:K,'Stock Statement'!C:C,Table4[[#This Row],[Part no./ Cat No.]])</f>
        <v>10507</v>
      </c>
      <c r="P503" s="134">
        <f t="shared" si="8"/>
        <v>10507</v>
      </c>
      <c r="Q503" s="84">
        <f>SUMIFS('Stock Statement'!J:J,'Stock Statement'!C:C,Table4[[#This Row],[Part no./ Cat No.]])</f>
        <v>0</v>
      </c>
    </row>
    <row r="504" spans="1:17">
      <c r="A504" s="84">
        <v>503</v>
      </c>
      <c r="B504" s="108" t="str">
        <f>Table2[[#This Row],[Description of Material]]</f>
        <v>Fetal Bovine serum</v>
      </c>
      <c r="C504" s="84">
        <f>IFERROR(VLOOKUP(D504,'Product Master'!B:G,6,),"-")</f>
        <v>0</v>
      </c>
      <c r="D504" s="84" t="str">
        <f>Table2[[#This Row],[Part no./ Cat No.]]</f>
        <v>RM1112</v>
      </c>
      <c r="E504" s="84" t="str">
        <f>IF(ISBLANK(Table2[[#This Row],[Lot No]]),"-",Table2[[#This Row],[Lot No]])</f>
        <v>/0000319768</v>
      </c>
      <c r="F504" s="133">
        <f>IF(ISBLANK(Table2[[#This Row],[Date of Issue]]),"",Table2[[#This Row],[Date of Issue]])</f>
        <v>43244</v>
      </c>
      <c r="G504" s="84" t="str">
        <f>Table2[[#This Row],[Unit]]</f>
        <v>Bottle</v>
      </c>
      <c r="H504" s="84" t="str">
        <f>Table2[[#This Row],[Pack Size]]</f>
        <v>100 ml</v>
      </c>
      <c r="I504" s="84">
        <f>Table2[[#This Row],[Quantity]]</f>
        <v>1</v>
      </c>
      <c r="J504" s="133">
        <f>Table2[[#This Row],[Expiry Date]]</f>
        <v>44440</v>
      </c>
      <c r="K504" s="84" t="str">
        <f>Table2[[#This Row],[Department]]</f>
        <v>Canconnect/CTC</v>
      </c>
      <c r="L504" s="84" t="str">
        <f>IF(ISBLANK(Table2[[#This Row],[Remark]]),"",Table2[[#This Row],[Remark]])</f>
        <v/>
      </c>
      <c r="M504" s="84" t="str">
        <f>Table2[[#This Row],[Material Issued By]]</f>
        <v>Karan Pardeshi</v>
      </c>
      <c r="N504" s="84" t="str">
        <f>Table2[[#This Row],[Material Received By]]</f>
        <v>Sachin Hatkar</v>
      </c>
      <c r="O504" s="134">
        <f>SUMIFS('Stock Statement'!K:K,'Stock Statement'!C:C,Table4[[#This Row],[Part no./ Cat No.]])</f>
        <v>5585</v>
      </c>
      <c r="P504" s="134">
        <f t="shared" si="8"/>
        <v>5585</v>
      </c>
      <c r="Q504" s="84">
        <f>SUMIFS('Stock Statement'!J:J,'Stock Statement'!C:C,Table4[[#This Row],[Part no./ Cat No.]])</f>
        <v>12</v>
      </c>
    </row>
    <row r="505" spans="1:17">
      <c r="A505" s="84">
        <v>504</v>
      </c>
      <c r="B505" s="108" t="str">
        <f>Table2[[#This Row],[Description of Material]]</f>
        <v>Agilent High Sensitivity DNA kit</v>
      </c>
      <c r="C505" s="84">
        <f>IFERROR(VLOOKUP(D505,'Product Master'!B:G,6,),"-")</f>
        <v>0</v>
      </c>
      <c r="D505" s="84">
        <f>Table2[[#This Row],[Part no./ Cat No.]]</f>
        <v>50674626</v>
      </c>
      <c r="E505" s="84" t="str">
        <f>IF(ISBLANK(Table2[[#This Row],[Lot No]]),"-",Table2[[#This Row],[Lot No]])</f>
        <v>-</v>
      </c>
      <c r="F505" s="133">
        <f>IF(ISBLANK(Table2[[#This Row],[Date of Issue]]),"",Table2[[#This Row],[Date of Issue]])</f>
        <v>43244</v>
      </c>
      <c r="G505" s="84" t="str">
        <f>Table2[[#This Row],[Unit]]</f>
        <v>Kit</v>
      </c>
      <c r="H505" s="84" t="str">
        <f>Table2[[#This Row],[Pack Size]]</f>
        <v>110 Rxns</v>
      </c>
      <c r="I505" s="84">
        <f>Table2[[#This Row],[Quantity]]</f>
        <v>1</v>
      </c>
      <c r="J505" s="133" t="str">
        <f>Table2[[#This Row],[Expiry Date]]</f>
        <v>NA</v>
      </c>
      <c r="K505" s="84" t="str">
        <f>Table2[[#This Row],[Department]]</f>
        <v xml:space="preserve">DIA </v>
      </c>
      <c r="L505" s="84" t="str">
        <f>IF(ISBLANK(Table2[[#This Row],[Remark]]),"",Table2[[#This Row],[Remark]])</f>
        <v/>
      </c>
      <c r="M505" s="84" t="str">
        <f>Table2[[#This Row],[Material Issued By]]</f>
        <v>Karan Pardeshi</v>
      </c>
      <c r="N505" s="84" t="str">
        <f>Table2[[#This Row],[Material Received By]]</f>
        <v>Poonam Tiwari</v>
      </c>
      <c r="O505" s="134" t="e">
        <f>SUMIFS('Stock Statement'!K:K,'Stock Statement'!C:C,Table4[[#This Row],[Part no./ Cat No.]])</f>
        <v>#N/A</v>
      </c>
      <c r="P505" s="134" t="e">
        <f t="shared" si="8"/>
        <v>#N/A</v>
      </c>
      <c r="Q505" s="84">
        <f>SUMIFS('Stock Statement'!J:J,'Stock Statement'!C:C,Table4[[#This Row],[Part no./ Cat No.]])</f>
        <v>-1</v>
      </c>
    </row>
    <row r="506" spans="1:17">
      <c r="A506" s="84">
        <v>505</v>
      </c>
      <c r="B506" s="108" t="str">
        <f>Table2[[#This Row],[Description of Material]]</f>
        <v xml:space="preserve">i) High Sensitivity DNA chips </v>
      </c>
      <c r="C506" s="84">
        <f>IFERROR(VLOOKUP(D506,'Product Master'!B:G,6,),"-")</f>
        <v>0</v>
      </c>
      <c r="D506" s="84" t="str">
        <f>Table2[[#This Row],[Part no./ Cat No.]]</f>
        <v>G2938-68000</v>
      </c>
      <c r="E506" s="84" t="str">
        <f>IF(ISBLANK(Table2[[#This Row],[Lot No]]),"-",Table2[[#This Row],[Lot No]])</f>
        <v>VM20BK50</v>
      </c>
      <c r="F506" s="133">
        <f>IF(ISBLANK(Table2[[#This Row],[Date of Issue]]),"",Table2[[#This Row],[Date of Issue]])</f>
        <v>43244</v>
      </c>
      <c r="G506" s="84" t="str">
        <f>Table2[[#This Row],[Unit]]</f>
        <v>Kit</v>
      </c>
      <c r="H506" s="84" t="str">
        <f>Table2[[#This Row],[Pack Size]]</f>
        <v>10 chips</v>
      </c>
      <c r="I506" s="84">
        <f>Table2[[#This Row],[Quantity]]</f>
        <v>1</v>
      </c>
      <c r="J506" s="133" t="str">
        <f>Table2[[#This Row],[Expiry Date]]</f>
        <v>-</v>
      </c>
      <c r="K506" s="84" t="str">
        <f>Table2[[#This Row],[Department]]</f>
        <v>DIA</v>
      </c>
      <c r="L506" s="84" t="str">
        <f>IF(ISBLANK(Table2[[#This Row],[Remark]]),"",Table2[[#This Row],[Remark]])</f>
        <v/>
      </c>
      <c r="M506" s="84" t="str">
        <f>Table2[[#This Row],[Material Issued By]]</f>
        <v>Karan Pardeshi</v>
      </c>
      <c r="N506" s="84" t="str">
        <f>Table2[[#This Row],[Material Received By]]</f>
        <v>Poonam Tiwari</v>
      </c>
      <c r="O506" s="134" t="e">
        <f>SUMIFS('Stock Statement'!K:K,'Stock Statement'!C:C,Table4[[#This Row],[Part no./ Cat No.]])</f>
        <v>#N/A</v>
      </c>
      <c r="P506" s="134" t="e">
        <f t="shared" si="8"/>
        <v>#N/A</v>
      </c>
      <c r="Q506" s="84">
        <f>SUMIFS('Stock Statement'!J:J,'Stock Statement'!C:C,Table4[[#This Row],[Part no./ Cat No.]])</f>
        <v>-1</v>
      </c>
    </row>
    <row r="507" spans="1:17">
      <c r="A507" s="84">
        <v>506</v>
      </c>
      <c r="B507" s="108" t="str">
        <f>Table2[[#This Row],[Description of Material]]</f>
        <v xml:space="preserve">ii) High Sensitivity DNA reagent </v>
      </c>
      <c r="C507" s="84">
        <f>IFERROR(VLOOKUP(D507,'Product Master'!B:G,6,),"-")</f>
        <v>0</v>
      </c>
      <c r="D507" s="84" t="str">
        <f>Table2[[#This Row],[Part no./ Cat No.]]</f>
        <v>G2938-85004</v>
      </c>
      <c r="E507" s="84">
        <f>IF(ISBLANK(Table2[[#This Row],[Lot No]]),"-",Table2[[#This Row],[Lot No]])</f>
        <v>1749</v>
      </c>
      <c r="F507" s="133">
        <f>IF(ISBLANK(Table2[[#This Row],[Date of Issue]]),"",Table2[[#This Row],[Date of Issue]])</f>
        <v>43244</v>
      </c>
      <c r="G507" s="84" t="str">
        <f>Table2[[#This Row],[Unit]]</f>
        <v>Kit</v>
      </c>
      <c r="H507" s="84" t="str">
        <f>Table2[[#This Row],[Pack Size]]</f>
        <v>-</v>
      </c>
      <c r="I507" s="84">
        <f>Table2[[#This Row],[Quantity]]</f>
        <v>1</v>
      </c>
      <c r="J507" s="133" t="str">
        <f>Table2[[#This Row],[Expiry Date]]</f>
        <v>-</v>
      </c>
      <c r="K507" s="84" t="str">
        <f>Table2[[#This Row],[Department]]</f>
        <v>DIA</v>
      </c>
      <c r="L507" s="84" t="str">
        <f>IF(ISBLANK(Table2[[#This Row],[Remark]]),"",Table2[[#This Row],[Remark]])</f>
        <v/>
      </c>
      <c r="M507" s="84" t="str">
        <f>Table2[[#This Row],[Material Issued By]]</f>
        <v>Karan Pardeshi</v>
      </c>
      <c r="N507" s="84" t="str">
        <f>Table2[[#This Row],[Material Received By]]</f>
        <v>Poonam Tiwari</v>
      </c>
      <c r="O507" s="134" t="e">
        <f>SUMIFS('Stock Statement'!K:K,'Stock Statement'!C:C,Table4[[#This Row],[Part no./ Cat No.]])</f>
        <v>#N/A</v>
      </c>
      <c r="P507" s="134" t="e">
        <f t="shared" si="8"/>
        <v>#N/A</v>
      </c>
      <c r="Q507" s="84">
        <f>SUMIFS('Stock Statement'!J:J,'Stock Statement'!C:C,Table4[[#This Row],[Part no./ Cat No.]])</f>
        <v>-1</v>
      </c>
    </row>
    <row r="508" spans="1:17">
      <c r="A508" s="84">
        <v>507</v>
      </c>
      <c r="B508" s="108" t="str">
        <f>Table2[[#This Row],[Description of Material]]</f>
        <v xml:space="preserve">iii) Syringe kit </v>
      </c>
      <c r="C508" s="84">
        <f>IFERROR(VLOOKUP(D508,'Product Master'!B:G,6,),"-")</f>
        <v>0</v>
      </c>
      <c r="D508" s="84" t="str">
        <f>Table2[[#This Row],[Part no./ Cat No.]]</f>
        <v>G2938-68706</v>
      </c>
      <c r="E508" s="84" t="str">
        <f>IF(ISBLANK(Table2[[#This Row],[Lot No]]),"-",Table2[[#This Row],[Lot No]])</f>
        <v>7300834CAV14</v>
      </c>
      <c r="F508" s="133">
        <f>IF(ISBLANK(Table2[[#This Row],[Date of Issue]]),"",Table2[[#This Row],[Date of Issue]])</f>
        <v>43244</v>
      </c>
      <c r="G508" s="84" t="str">
        <f>Table2[[#This Row],[Unit]]</f>
        <v>Kit</v>
      </c>
      <c r="H508" s="84" t="str">
        <f>Table2[[#This Row],[Pack Size]]</f>
        <v>1 no</v>
      </c>
      <c r="I508" s="84">
        <f>Table2[[#This Row],[Quantity]]</f>
        <v>1</v>
      </c>
      <c r="J508" s="133" t="str">
        <f>Table2[[#This Row],[Expiry Date]]</f>
        <v>-</v>
      </c>
      <c r="K508" s="84" t="str">
        <f>Table2[[#This Row],[Department]]</f>
        <v>DIA</v>
      </c>
      <c r="L508" s="84" t="str">
        <f>IF(ISBLANK(Table2[[#This Row],[Remark]]),"",Table2[[#This Row],[Remark]])</f>
        <v/>
      </c>
      <c r="M508" s="84" t="str">
        <f>Table2[[#This Row],[Material Issued By]]</f>
        <v>Karan Pardeshi</v>
      </c>
      <c r="N508" s="84" t="str">
        <f>Table2[[#This Row],[Material Received By]]</f>
        <v>Poonam Tiwari</v>
      </c>
      <c r="O508" s="134" t="e">
        <f>SUMIFS('Stock Statement'!K:K,'Stock Statement'!C:C,Table4[[#This Row],[Part no./ Cat No.]])</f>
        <v>#N/A</v>
      </c>
      <c r="P508" s="134" t="e">
        <f t="shared" si="8"/>
        <v>#N/A</v>
      </c>
      <c r="Q508" s="84">
        <f>SUMIFS('Stock Statement'!J:J,'Stock Statement'!C:C,Table4[[#This Row],[Part no./ Cat No.]])</f>
        <v>-1</v>
      </c>
    </row>
    <row r="509" spans="1:17">
      <c r="A509" s="84">
        <v>508</v>
      </c>
      <c r="B509" s="108" t="str">
        <f>Table2[[#This Row],[Description of Material]]</f>
        <v>Pronase Kit</v>
      </c>
      <c r="C509" s="84">
        <f>IFERROR(VLOOKUP(D509,'Product Master'!B:G,6,),"-")</f>
        <v>0</v>
      </c>
      <c r="D509" s="84" t="str">
        <f>Table2[[#This Row],[Part no./ Cat No.]]</f>
        <v>PRT957KH</v>
      </c>
      <c r="E509" s="84" t="str">
        <f>IF(ISBLANK(Table2[[#This Row],[Lot No]]),"-",Table2[[#This Row],[Lot No]])</f>
        <v>/022018</v>
      </c>
      <c r="F509" s="133">
        <f>IF(ISBLANK(Table2[[#This Row],[Date of Issue]]),"",Table2[[#This Row],[Date of Issue]])</f>
        <v>43245</v>
      </c>
      <c r="G509" s="84" t="str">
        <f>Table2[[#This Row],[Unit]]</f>
        <v>-</v>
      </c>
      <c r="H509" s="84" t="str">
        <f>Table2[[#This Row],[Pack Size]]</f>
        <v>25 ml</v>
      </c>
      <c r="I509" s="84">
        <f>Table2[[#This Row],[Quantity]]</f>
        <v>1</v>
      </c>
      <c r="J509" s="133">
        <f>Table2[[#This Row],[Expiry Date]]</f>
        <v>43617</v>
      </c>
      <c r="K509" s="84" t="str">
        <f>Table2[[#This Row],[Department]]</f>
        <v>IHC</v>
      </c>
      <c r="L509" s="84" t="str">
        <f>IF(ISBLANK(Table2[[#This Row],[Remark]]),"",Table2[[#This Row],[Remark]])</f>
        <v/>
      </c>
      <c r="M509" s="84" t="str">
        <f>Table2[[#This Row],[Material Issued By]]</f>
        <v>Karan Pardeshi</v>
      </c>
      <c r="N509" s="84" t="str">
        <f>Table2[[#This Row],[Material Received By]]</f>
        <v>Asha Patil</v>
      </c>
      <c r="O509" s="134">
        <f>SUMIFS('Stock Statement'!K:K,'Stock Statement'!C:C,Table4[[#This Row],[Part no./ Cat No.]])</f>
        <v>18050</v>
      </c>
      <c r="P509" s="134">
        <f t="shared" si="8"/>
        <v>18050</v>
      </c>
      <c r="Q509" s="84">
        <f>SUMIFS('Stock Statement'!J:J,'Stock Statement'!C:C,Table4[[#This Row],[Part no./ Cat No.]])</f>
        <v>1</v>
      </c>
    </row>
    <row r="510" spans="1:17">
      <c r="A510" s="84">
        <v>509</v>
      </c>
      <c r="B510" s="108" t="str">
        <f>Table2[[#This Row],[Description of Material]]</f>
        <v xml:space="preserve">i. Pronose Concentrate </v>
      </c>
      <c r="C510" s="84">
        <f>IFERROR(VLOOKUP(D510,'Product Master'!B:G,6,),"-")</f>
        <v>0</v>
      </c>
      <c r="D510" s="84" t="str">
        <f>Table2[[#This Row],[Part no./ Cat No.]]</f>
        <v>PRT957G</v>
      </c>
      <c r="E510" s="84">
        <f>IF(ISBLANK(Table2[[#This Row],[Lot No]]),"-",Table2[[#This Row],[Lot No]])</f>
        <v>121817</v>
      </c>
      <c r="F510" s="133">
        <f>IF(ISBLANK(Table2[[#This Row],[Date of Issue]]),"",Table2[[#This Row],[Date of Issue]])</f>
        <v>43245</v>
      </c>
      <c r="G510" s="84" t="str">
        <f>Table2[[#This Row],[Unit]]</f>
        <v>-</v>
      </c>
      <c r="H510" s="84" t="str">
        <f>Table2[[#This Row],[Pack Size]]</f>
        <v>6 ml</v>
      </c>
      <c r="I510" s="84">
        <f>Table2[[#This Row],[Quantity]]</f>
        <v>1</v>
      </c>
      <c r="J510" s="133">
        <f>Table2[[#This Row],[Expiry Date]]</f>
        <v>43617</v>
      </c>
      <c r="K510" s="84" t="str">
        <f>Table2[[#This Row],[Department]]</f>
        <v>IHC</v>
      </c>
      <c r="L510" s="84" t="str">
        <f>IF(ISBLANK(Table2[[#This Row],[Remark]]),"",Table2[[#This Row],[Remark]])</f>
        <v/>
      </c>
      <c r="M510" s="84" t="str">
        <f>Table2[[#This Row],[Material Issued By]]</f>
        <v>Karan Pardeshi</v>
      </c>
      <c r="N510" s="84" t="str">
        <f>Table2[[#This Row],[Material Received By]]</f>
        <v>Asha Patil</v>
      </c>
      <c r="O510" s="134">
        <f>SUMIFS('Stock Statement'!K:K,'Stock Statement'!C:C,Table4[[#This Row],[Part no./ Cat No.]])</f>
        <v>0</v>
      </c>
      <c r="P510" s="134">
        <f t="shared" si="8"/>
        <v>0</v>
      </c>
      <c r="Q510" s="84">
        <f>SUMIFS('Stock Statement'!J:J,'Stock Statement'!C:C,Table4[[#This Row],[Part no./ Cat No.]])</f>
        <v>1</v>
      </c>
    </row>
    <row r="511" spans="1:17">
      <c r="A511" s="84">
        <v>510</v>
      </c>
      <c r="B511" s="108" t="str">
        <f>Table2[[#This Row],[Description of Material]]</f>
        <v xml:space="preserve">ii. Pronase Buffer </v>
      </c>
      <c r="C511" s="84">
        <f>IFERROR(VLOOKUP(D511,'Product Master'!B:G,6,),"-")</f>
        <v>0</v>
      </c>
      <c r="D511" s="84" t="str">
        <f>Table2[[#This Row],[Part no./ Cat No.]]</f>
        <v>PRT957H</v>
      </c>
      <c r="E511" s="84">
        <f>IF(ISBLANK(Table2[[#This Row],[Lot No]]),"-",Table2[[#This Row],[Lot No]])</f>
        <v>121817</v>
      </c>
      <c r="F511" s="133">
        <f>IF(ISBLANK(Table2[[#This Row],[Date of Issue]]),"",Table2[[#This Row],[Date of Issue]])</f>
        <v>43245</v>
      </c>
      <c r="G511" s="84" t="str">
        <f>Table2[[#This Row],[Unit]]</f>
        <v>-</v>
      </c>
      <c r="H511" s="84" t="str">
        <f>Table2[[#This Row],[Pack Size]]</f>
        <v>25 ml</v>
      </c>
      <c r="I511" s="84">
        <f>Table2[[#This Row],[Quantity]]</f>
        <v>1</v>
      </c>
      <c r="J511" s="133">
        <f>Table2[[#This Row],[Expiry Date]]</f>
        <v>43617</v>
      </c>
      <c r="K511" s="84" t="str">
        <f>Table2[[#This Row],[Department]]</f>
        <v>IHC</v>
      </c>
      <c r="L511" s="84" t="str">
        <f>IF(ISBLANK(Table2[[#This Row],[Remark]]),"",Table2[[#This Row],[Remark]])</f>
        <v/>
      </c>
      <c r="M511" s="84" t="str">
        <f>Table2[[#This Row],[Material Issued By]]</f>
        <v>Karan Pardeshi</v>
      </c>
      <c r="N511" s="84" t="str">
        <f>Table2[[#This Row],[Material Received By]]</f>
        <v>Asha Patil</v>
      </c>
      <c r="O511" s="134">
        <f>SUMIFS('Stock Statement'!K:K,'Stock Statement'!C:C,Table4[[#This Row],[Part no./ Cat No.]])</f>
        <v>0</v>
      </c>
      <c r="P511" s="134">
        <f t="shared" si="8"/>
        <v>0</v>
      </c>
      <c r="Q511" s="84">
        <f>SUMIFS('Stock Statement'!J:J,'Stock Statement'!C:C,Table4[[#This Row],[Part no./ Cat No.]])</f>
        <v>1</v>
      </c>
    </row>
    <row r="512" spans="1:17">
      <c r="A512" s="84">
        <v>511</v>
      </c>
      <c r="B512" s="108" t="str">
        <f>Table2[[#This Row],[Description of Material]]</f>
        <v>Embedding cassettes pista green (Himedia)</v>
      </c>
      <c r="C512" s="84">
        <f>IFERROR(VLOOKUP(D512,'Product Master'!B:G,6,),"-")</f>
        <v>0</v>
      </c>
      <c r="D512" s="84" t="str">
        <f>Table2[[#This Row],[Part no./ Cat No.]]</f>
        <v>CG323</v>
      </c>
      <c r="E512" s="84" t="str">
        <f>IF(ISBLANK(Table2[[#This Row],[Lot No]]),"-",Table2[[#This Row],[Lot No]])</f>
        <v>/0000220378</v>
      </c>
      <c r="F512" s="133">
        <f>IF(ISBLANK(Table2[[#This Row],[Date of Issue]]),"",Table2[[#This Row],[Date of Issue]])</f>
        <v>43245</v>
      </c>
      <c r="G512" s="84" t="str">
        <f>Table2[[#This Row],[Unit]]</f>
        <v>-</v>
      </c>
      <c r="H512" s="84">
        <f>Table2[[#This Row],[Pack Size]]</f>
        <v>0</v>
      </c>
      <c r="I512" s="84">
        <f>Table2[[#This Row],[Quantity]]</f>
        <v>2</v>
      </c>
      <c r="J512" s="133" t="str">
        <f>Table2[[#This Row],[Expiry Date]]</f>
        <v>-</v>
      </c>
      <c r="K512" s="84" t="str">
        <f>Table2[[#This Row],[Department]]</f>
        <v>IHC</v>
      </c>
      <c r="L512" s="84" t="str">
        <f>IF(ISBLANK(Table2[[#This Row],[Remark]]),"",Table2[[#This Row],[Remark]])</f>
        <v/>
      </c>
      <c r="M512" s="84" t="str">
        <f>Table2[[#This Row],[Material Issued By]]</f>
        <v>Karan Pardeshi</v>
      </c>
      <c r="N512" s="84" t="str">
        <f>Table2[[#This Row],[Material Received By]]</f>
        <v>Asha Patil</v>
      </c>
      <c r="O512" s="134" t="e">
        <f>SUMIFS('Stock Statement'!K:K,'Stock Statement'!C:C,Table4[[#This Row],[Part no./ Cat No.]])</f>
        <v>#N/A</v>
      </c>
      <c r="P512" s="134" t="e">
        <f t="shared" si="8"/>
        <v>#N/A</v>
      </c>
      <c r="Q512" s="84">
        <f>SUMIFS('Stock Statement'!J:J,'Stock Statement'!C:C,Table4[[#This Row],[Part no./ Cat No.]])</f>
        <v>-2</v>
      </c>
    </row>
    <row r="513" spans="1:17">
      <c r="A513" s="84">
        <v>512</v>
      </c>
      <c r="B513" s="108" t="str">
        <f>Table2[[#This Row],[Description of Material]]</f>
        <v>PCR - Cooler starter set(Eppendorf)</v>
      </c>
      <c r="C513" s="84">
        <f>IFERROR(VLOOKUP(D513,'Product Master'!B:G,6,),"-")</f>
        <v>0</v>
      </c>
      <c r="D513" s="84" t="str">
        <f>Table2[[#This Row],[Part no./ Cat No.]]</f>
        <v>3881000.015(022510509)</v>
      </c>
      <c r="E513" s="84" t="str">
        <f>IF(ISBLANK(Table2[[#This Row],[Lot No]]),"-",Table2[[#This Row],[Lot No]])</f>
        <v>G293883R</v>
      </c>
      <c r="F513" s="133">
        <f>IF(ISBLANK(Table2[[#This Row],[Date of Issue]]),"",Table2[[#This Row],[Date of Issue]])</f>
        <v>43245</v>
      </c>
      <c r="G513" s="84" t="str">
        <f>Table2[[#This Row],[Unit]]</f>
        <v>-</v>
      </c>
      <c r="H513" s="84" t="str">
        <f>Table2[[#This Row],[Pack Size]]</f>
        <v>2 Pcs</v>
      </c>
      <c r="I513" s="84">
        <f>Table2[[#This Row],[Quantity]]</f>
        <v>2</v>
      </c>
      <c r="J513" s="133" t="str">
        <f>Table2[[#This Row],[Expiry Date]]</f>
        <v>NA</v>
      </c>
      <c r="K513" s="84" t="str">
        <f>Table2[[#This Row],[Department]]</f>
        <v>DIA</v>
      </c>
      <c r="L513" s="84" t="str">
        <f>IF(ISBLANK(Table2[[#This Row],[Remark]]),"",Table2[[#This Row],[Remark]])</f>
        <v/>
      </c>
      <c r="M513" s="84" t="str">
        <f>Table2[[#This Row],[Material Issued By]]</f>
        <v>Karan Pardeshi</v>
      </c>
      <c r="N513" s="84" t="str">
        <f>Table2[[#This Row],[Material Received By]]</f>
        <v>Dhanashri Ahire</v>
      </c>
      <c r="O513" s="134">
        <f>SUMIFS('Stock Statement'!K:K,'Stock Statement'!C:C,Table4[[#This Row],[Part no./ Cat No.]])</f>
        <v>32562</v>
      </c>
      <c r="P513" s="134">
        <f t="shared" si="8"/>
        <v>65124</v>
      </c>
      <c r="Q513" s="84">
        <f>SUMIFS('Stock Statement'!J:J,'Stock Statement'!C:C,Table4[[#This Row],[Part no./ Cat No.]])</f>
        <v>1</v>
      </c>
    </row>
    <row r="514" spans="1:17">
      <c r="A514" s="84">
        <v>513</v>
      </c>
      <c r="B514" s="108" t="str">
        <f>Table2[[#This Row],[Description of Material]]</f>
        <v xml:space="preserve">Iso Pack and Iso Rack Set </v>
      </c>
      <c r="C514" s="84">
        <f>IFERROR(VLOOKUP(D514,'Product Master'!B:G,6,),"-")</f>
        <v>0</v>
      </c>
      <c r="D514" s="84" t="str">
        <f>Table2[[#This Row],[Part no./ Cat No.]]</f>
        <v>3880001.174(022510258)</v>
      </c>
      <c r="E514" s="84" t="str">
        <f>IF(ISBLANK(Table2[[#This Row],[Lot No]]),"-",Table2[[#This Row],[Lot No]])</f>
        <v>F283895Q</v>
      </c>
      <c r="F514" s="133">
        <f>IF(ISBLANK(Table2[[#This Row],[Date of Issue]]),"",Table2[[#This Row],[Date of Issue]])</f>
        <v>43245</v>
      </c>
      <c r="G514" s="84" t="str">
        <f>Table2[[#This Row],[Unit]]</f>
        <v>-</v>
      </c>
      <c r="H514" s="84">
        <f>Table2[[#This Row],[Pack Size]]</f>
        <v>1</v>
      </c>
      <c r="I514" s="84">
        <f>Table2[[#This Row],[Quantity]]</f>
        <v>1</v>
      </c>
      <c r="J514" s="133" t="str">
        <f>Table2[[#This Row],[Expiry Date]]</f>
        <v>NA</v>
      </c>
      <c r="K514" s="84" t="str">
        <f>Table2[[#This Row],[Department]]</f>
        <v>DIA</v>
      </c>
      <c r="L514" s="84" t="str">
        <f>IF(ISBLANK(Table2[[#This Row],[Remark]]),"",Table2[[#This Row],[Remark]])</f>
        <v/>
      </c>
      <c r="M514" s="84" t="str">
        <f>Table2[[#This Row],[Material Issued By]]</f>
        <v>Karan Pardeshi</v>
      </c>
      <c r="N514" s="84" t="str">
        <f>Table2[[#This Row],[Material Received By]]</f>
        <v>Dhanashri Ahire</v>
      </c>
      <c r="O514" s="134">
        <f>SUMIFS('Stock Statement'!K:K,'Stock Statement'!C:C,Table4[[#This Row],[Part no./ Cat No.]])</f>
        <v>19062</v>
      </c>
      <c r="P514" s="134">
        <f t="shared" si="8"/>
        <v>19062</v>
      </c>
      <c r="Q514" s="84">
        <f>SUMIFS('Stock Statement'!J:J,'Stock Statement'!C:C,Table4[[#This Row],[Part no./ Cat No.]])</f>
        <v>2</v>
      </c>
    </row>
    <row r="515" spans="1:17">
      <c r="A515" s="84">
        <v>514</v>
      </c>
      <c r="B515" s="108" t="str">
        <f>Table2[[#This Row],[Description of Material]]</f>
        <v>Cryo cube box</v>
      </c>
      <c r="C515" s="84">
        <f>IFERROR(VLOOKUP(D515,'Product Master'!B:G,6,),"-")</f>
        <v>0</v>
      </c>
      <c r="D515" s="84">
        <f>Table2[[#This Row],[Part no./ Cat No.]]</f>
        <v>202070</v>
      </c>
      <c r="E515" s="84" t="str">
        <f>IF(ISBLANK(Table2[[#This Row],[Lot No]]),"-",Table2[[#This Row],[Lot No]])</f>
        <v>A261013</v>
      </c>
      <c r="F515" s="133">
        <f>IF(ISBLANK(Table2[[#This Row],[Date of Issue]]),"",Table2[[#This Row],[Date of Issue]])</f>
        <v>43245</v>
      </c>
      <c r="G515" s="84" t="str">
        <f>Table2[[#This Row],[Unit]]</f>
        <v>-</v>
      </c>
      <c r="H515" s="84">
        <f>Table2[[#This Row],[Pack Size]]</f>
        <v>0</v>
      </c>
      <c r="I515" s="84">
        <f>Table2[[#This Row],[Quantity]]</f>
        <v>2</v>
      </c>
      <c r="J515" s="133" t="str">
        <f>Table2[[#This Row],[Expiry Date]]</f>
        <v>-</v>
      </c>
      <c r="K515" s="84" t="str">
        <f>Table2[[#This Row],[Department]]</f>
        <v>DIA</v>
      </c>
      <c r="L515" s="84" t="str">
        <f>IF(ISBLANK(Table2[[#This Row],[Remark]]),"",Table2[[#This Row],[Remark]])</f>
        <v/>
      </c>
      <c r="M515" s="84" t="str">
        <f>Table2[[#This Row],[Material Issued By]]</f>
        <v>Karan Pardeshi</v>
      </c>
      <c r="N515" s="84" t="str">
        <f>Table2[[#This Row],[Material Received By]]</f>
        <v>Dhanashri Ahire</v>
      </c>
      <c r="O515" s="134" t="e">
        <f>SUMIFS('Stock Statement'!K:K,'Stock Statement'!C:C,Table4[[#This Row],[Part no./ Cat No.]])</f>
        <v>#N/A</v>
      </c>
      <c r="P515" s="134" t="e">
        <f t="shared" si="8"/>
        <v>#N/A</v>
      </c>
      <c r="Q515" s="84">
        <f>SUMIFS('Stock Statement'!J:J,'Stock Statement'!C:C,Table4[[#This Row],[Part no./ Cat No.]])</f>
        <v>-1.3333333333333333</v>
      </c>
    </row>
    <row r="516" spans="1:17">
      <c r="A516" s="84">
        <v>515</v>
      </c>
      <c r="B516" s="108" t="str">
        <f>Table2[[#This Row],[Description of Material]]</f>
        <v>Ion PI Hi Q Sequencing 200 kit (2 sequencings runs per initialization)</v>
      </c>
      <c r="C516" s="84">
        <f>IFERROR(VLOOKUP(D516,'Product Master'!B:G,6,),"-")</f>
        <v>0</v>
      </c>
      <c r="D516" s="84" t="str">
        <f>Table2[[#This Row],[Part no./ Cat No.]]</f>
        <v>A26433</v>
      </c>
      <c r="E516" s="84" t="str">
        <f>IF(ISBLANK(Table2[[#This Row],[Lot No]]),"-",Table2[[#This Row],[Lot No]])</f>
        <v>-</v>
      </c>
      <c r="F516" s="133">
        <f>IF(ISBLANK(Table2[[#This Row],[Date of Issue]]),"",Table2[[#This Row],[Date of Issue]])</f>
        <v>43245</v>
      </c>
      <c r="G516" s="84" t="str">
        <f>Table2[[#This Row],[Unit]]</f>
        <v>Kit</v>
      </c>
      <c r="H516" s="84">
        <f>Table2[[#This Row],[Pack Size]]</f>
        <v>1</v>
      </c>
      <c r="I516" s="84">
        <f>Table2[[#This Row],[Quantity]]</f>
        <v>1</v>
      </c>
      <c r="J516" s="133" t="str">
        <f>Table2[[#This Row],[Expiry Date]]</f>
        <v>NA</v>
      </c>
      <c r="K516" s="84" t="str">
        <f>Table2[[#This Row],[Department]]</f>
        <v xml:space="preserve">NGS </v>
      </c>
      <c r="L516" s="84" t="str">
        <f>IF(ISBLANK(Table2[[#This Row],[Remark]]),"",Table2[[#This Row],[Remark]])</f>
        <v/>
      </c>
      <c r="M516" s="84" t="str">
        <f>Table2[[#This Row],[Material Issued By]]</f>
        <v>Karan Pardeshi</v>
      </c>
      <c r="N516" s="84" t="str">
        <f>Table2[[#This Row],[Material Received By]]</f>
        <v>Yogesh Gawali</v>
      </c>
      <c r="O516" s="134">
        <f>SUMIFS('Stock Statement'!K:K,'Stock Statement'!C:C,Table4[[#This Row],[Part no./ Cat No.]])</f>
        <v>108306</v>
      </c>
      <c r="P516" s="134">
        <f t="shared" si="8"/>
        <v>108306</v>
      </c>
      <c r="Q516" s="84">
        <f>SUMIFS('Stock Statement'!J:J,'Stock Statement'!C:C,Table4[[#This Row],[Part no./ Cat No.]])</f>
        <v>16</v>
      </c>
    </row>
    <row r="517" spans="1:17">
      <c r="A517" s="84">
        <v>516</v>
      </c>
      <c r="B517" s="108" t="str">
        <f>Table2[[#This Row],[Description of Material]]</f>
        <v>i) Ion Proton Sequencing supplies kit (RT)</v>
      </c>
      <c r="C517" s="84">
        <f>IFERROR(VLOOKUP(D517,'Product Master'!B:G,6,),"-")</f>
        <v>0</v>
      </c>
      <c r="D517" s="84">
        <f>Table2[[#This Row],[Part no./ Cat No.]]</f>
        <v>4488651</v>
      </c>
      <c r="E517" s="84" t="str">
        <f>IF(ISBLANK(Table2[[#This Row],[Lot No]]),"-",Table2[[#This Row],[Lot No]])</f>
        <v>MJKX920</v>
      </c>
      <c r="F517" s="133">
        <f>IF(ISBLANK(Table2[[#This Row],[Date of Issue]]),"",Table2[[#This Row],[Date of Issue]])</f>
        <v>43245</v>
      </c>
      <c r="G517" s="84" t="str">
        <f>Table2[[#This Row],[Unit]]</f>
        <v>Kit</v>
      </c>
      <c r="H517" s="84" t="str">
        <f>Table2[[#This Row],[Pack Size]]</f>
        <v>4 initialization</v>
      </c>
      <c r="I517" s="84">
        <f>Table2[[#This Row],[Quantity]]</f>
        <v>1</v>
      </c>
      <c r="J517" s="133">
        <f>Table2[[#This Row],[Expiry Date]]</f>
        <v>43769</v>
      </c>
      <c r="K517" s="84" t="str">
        <f>Table2[[#This Row],[Department]]</f>
        <v xml:space="preserve">NGS </v>
      </c>
      <c r="L517" s="84" t="str">
        <f>IF(ISBLANK(Table2[[#This Row],[Remark]]),"",Table2[[#This Row],[Remark]])</f>
        <v/>
      </c>
      <c r="M517" s="84" t="str">
        <f>Table2[[#This Row],[Material Issued By]]</f>
        <v>Karan Pardeshi</v>
      </c>
      <c r="N517" s="84" t="str">
        <f>Table2[[#This Row],[Material Received By]]</f>
        <v>Yogesh Gawali</v>
      </c>
      <c r="O517" s="134">
        <f>SUMIFS('Stock Statement'!K:K,'Stock Statement'!C:C,Table4[[#This Row],[Part no./ Cat No.]])</f>
        <v>0</v>
      </c>
      <c r="P517" s="134">
        <f t="shared" si="8"/>
        <v>0</v>
      </c>
      <c r="Q517" s="84">
        <f>SUMIFS('Stock Statement'!J:J,'Stock Statement'!C:C,Table4[[#This Row],[Part no./ Cat No.]])</f>
        <v>16</v>
      </c>
    </row>
    <row r="518" spans="1:17">
      <c r="A518" s="84">
        <v>517</v>
      </c>
      <c r="B518" s="108" t="str">
        <f>Table2[[#This Row],[Description of Material]]</f>
        <v>ii) Ion PI Hi-Q sequencing 200 solutions</v>
      </c>
      <c r="C518" s="84">
        <f>IFERROR(VLOOKUP(D518,'Product Master'!B:G,6,),"-")</f>
        <v>0</v>
      </c>
      <c r="D518" s="84" t="str">
        <f>Table2[[#This Row],[Part no./ Cat No.]]</f>
        <v>A26430</v>
      </c>
      <c r="E518" s="84">
        <f>IF(ISBLANK(Table2[[#This Row],[Lot No]]),"-",Table2[[#This Row],[Lot No]])</f>
        <v>1884846</v>
      </c>
      <c r="F518" s="133">
        <f>IF(ISBLANK(Table2[[#This Row],[Date of Issue]]),"",Table2[[#This Row],[Date of Issue]])</f>
        <v>43245</v>
      </c>
      <c r="G518" s="84" t="str">
        <f>Table2[[#This Row],[Unit]]</f>
        <v>Kit</v>
      </c>
      <c r="H518" s="84">
        <f>Table2[[#This Row],[Pack Size]]</f>
        <v>1</v>
      </c>
      <c r="I518" s="84">
        <f>Table2[[#This Row],[Quantity]]</f>
        <v>1</v>
      </c>
      <c r="J518" s="133">
        <f>Table2[[#This Row],[Expiry Date]]</f>
        <v>43343</v>
      </c>
      <c r="K518" s="84" t="str">
        <f>Table2[[#This Row],[Department]]</f>
        <v xml:space="preserve">NGS </v>
      </c>
      <c r="L518" s="84" t="str">
        <f>IF(ISBLANK(Table2[[#This Row],[Remark]]),"",Table2[[#This Row],[Remark]])</f>
        <v/>
      </c>
      <c r="M518" s="84" t="str">
        <f>Table2[[#This Row],[Material Issued By]]</f>
        <v>Karan Pardeshi</v>
      </c>
      <c r="N518" s="84" t="str">
        <f>Table2[[#This Row],[Material Received By]]</f>
        <v>Yogesh Gawali</v>
      </c>
      <c r="O518" s="134">
        <f>SUMIFS('Stock Statement'!K:K,'Stock Statement'!C:C,Table4[[#This Row],[Part no./ Cat No.]])</f>
        <v>0</v>
      </c>
      <c r="P518" s="134">
        <f t="shared" si="8"/>
        <v>0</v>
      </c>
      <c r="Q518" s="84">
        <f>SUMIFS('Stock Statement'!J:J,'Stock Statement'!C:C,Table4[[#This Row],[Part no./ Cat No.]])</f>
        <v>16</v>
      </c>
    </row>
    <row r="519" spans="1:17">
      <c r="A519" s="84">
        <v>518</v>
      </c>
      <c r="B519" s="108" t="str">
        <f>Table2[[#This Row],[Description of Material]]</f>
        <v>iii) Ion PI Hi Q sequencing 200 reagent</v>
      </c>
      <c r="C519" s="84">
        <f>IFERROR(VLOOKUP(D519,'Product Master'!B:G,6,),"-")</f>
        <v>0</v>
      </c>
      <c r="D519" s="84" t="str">
        <f>Table2[[#This Row],[Part no./ Cat No.]]</f>
        <v>A26431</v>
      </c>
      <c r="E519" s="84">
        <f>IF(ISBLANK(Table2[[#This Row],[Lot No]]),"-",Table2[[#This Row],[Lot No]])</f>
        <v>1898260</v>
      </c>
      <c r="F519" s="133">
        <f>IF(ISBLANK(Table2[[#This Row],[Date of Issue]]),"",Table2[[#This Row],[Date of Issue]])</f>
        <v>43245</v>
      </c>
      <c r="G519" s="84" t="str">
        <f>Table2[[#This Row],[Unit]]</f>
        <v>Kit</v>
      </c>
      <c r="H519" s="84">
        <f>Table2[[#This Row],[Pack Size]]</f>
        <v>1</v>
      </c>
      <c r="I519" s="84">
        <f>Table2[[#This Row],[Quantity]]</f>
        <v>1</v>
      </c>
      <c r="J519" s="133">
        <f>Table2[[#This Row],[Expiry Date]]</f>
        <v>43312</v>
      </c>
      <c r="K519" s="84" t="str">
        <f>Table2[[#This Row],[Department]]</f>
        <v xml:space="preserve">NGS </v>
      </c>
      <c r="L519" s="84" t="str">
        <f>IF(ISBLANK(Table2[[#This Row],[Remark]]),"",Table2[[#This Row],[Remark]])</f>
        <v/>
      </c>
      <c r="M519" s="84" t="str">
        <f>Table2[[#This Row],[Material Issued By]]</f>
        <v>Karan Pardeshi</v>
      </c>
      <c r="N519" s="84" t="str">
        <f>Table2[[#This Row],[Material Received By]]</f>
        <v>Yogesh Gawali</v>
      </c>
      <c r="O519" s="134">
        <f>SUMIFS('Stock Statement'!K:K,'Stock Statement'!C:C,Table4[[#This Row],[Part no./ Cat No.]])</f>
        <v>0</v>
      </c>
      <c r="P519" s="134">
        <f t="shared" si="8"/>
        <v>0</v>
      </c>
      <c r="Q519" s="84">
        <f>SUMIFS('Stock Statement'!J:J,'Stock Statement'!C:C,Table4[[#This Row],[Part no./ Cat No.]])</f>
        <v>16</v>
      </c>
    </row>
    <row r="520" spans="1:17">
      <c r="A520" s="84">
        <v>519</v>
      </c>
      <c r="B520" s="108" t="str">
        <f>Table2[[#This Row],[Description of Material]]</f>
        <v>iv) Ion PI Sequencing nucleotides</v>
      </c>
      <c r="C520" s="84">
        <f>IFERROR(VLOOKUP(D520,'Product Master'!B:G,6,),"-")</f>
        <v>0</v>
      </c>
      <c r="D520" s="84" t="str">
        <f>Table2[[#This Row],[Part no./ Cat No.]]</f>
        <v>A26432</v>
      </c>
      <c r="E520" s="84" t="str">
        <f>IF(ISBLANK(Table2[[#This Row],[Lot No]]),"-",Table2[[#This Row],[Lot No]])</f>
        <v>/00579510</v>
      </c>
      <c r="F520" s="133">
        <f>IF(ISBLANK(Table2[[#This Row],[Date of Issue]]),"",Table2[[#This Row],[Date of Issue]])</f>
        <v>43245</v>
      </c>
      <c r="G520" s="84" t="str">
        <f>Table2[[#This Row],[Unit]]</f>
        <v>Kit</v>
      </c>
      <c r="H520" s="84">
        <f>Table2[[#This Row],[Pack Size]]</f>
        <v>1</v>
      </c>
      <c r="I520" s="84">
        <f>Table2[[#This Row],[Quantity]]</f>
        <v>1</v>
      </c>
      <c r="J520" s="133">
        <f>Table2[[#This Row],[Expiry Date]]</f>
        <v>43404</v>
      </c>
      <c r="K520" s="84" t="str">
        <f>Table2[[#This Row],[Department]]</f>
        <v xml:space="preserve">NGS </v>
      </c>
      <c r="L520" s="84" t="str">
        <f>IF(ISBLANK(Table2[[#This Row],[Remark]]),"",Table2[[#This Row],[Remark]])</f>
        <v/>
      </c>
      <c r="M520" s="84" t="str">
        <f>Table2[[#This Row],[Material Issued By]]</f>
        <v>Karan Pardeshi</v>
      </c>
      <c r="N520" s="84" t="str">
        <f>Table2[[#This Row],[Material Received By]]</f>
        <v>Yogesh Gawali</v>
      </c>
      <c r="O520" s="134">
        <f>SUMIFS('Stock Statement'!K:K,'Stock Statement'!C:C,Table4[[#This Row],[Part no./ Cat No.]])</f>
        <v>0</v>
      </c>
      <c r="P520" s="134">
        <f t="shared" si="8"/>
        <v>0</v>
      </c>
      <c r="Q520" s="84">
        <f>SUMIFS('Stock Statement'!J:J,'Stock Statement'!C:C,Table4[[#This Row],[Part no./ Cat No.]])</f>
        <v>16</v>
      </c>
    </row>
    <row r="521" spans="1:17">
      <c r="A521" s="84">
        <v>520</v>
      </c>
      <c r="B521" s="108" t="str">
        <f>Table2[[#This Row],[Description of Material]]</f>
        <v xml:space="preserve">Ion PI HI-Q OT2 200 kit (8 rxn) </v>
      </c>
      <c r="C521" s="84">
        <f>IFERROR(VLOOKUP(D521,'Product Master'!B:G,6,),"-")</f>
        <v>0</v>
      </c>
      <c r="D521" s="84" t="str">
        <f>Table2[[#This Row],[Part no./ Cat No.]]</f>
        <v>A26434</v>
      </c>
      <c r="E521" s="84" t="str">
        <f>IF(ISBLANK(Table2[[#This Row],[Lot No]]),"-",Table2[[#This Row],[Lot No]])</f>
        <v>-</v>
      </c>
      <c r="F521" s="133">
        <f>IF(ISBLANK(Table2[[#This Row],[Date of Issue]]),"",Table2[[#This Row],[Date of Issue]])</f>
        <v>43245</v>
      </c>
      <c r="G521" s="84" t="str">
        <f>Table2[[#This Row],[Unit]]</f>
        <v>Kit</v>
      </c>
      <c r="H521" s="84" t="str">
        <f>Table2[[#This Row],[Pack Size]]</f>
        <v>8 Rxns</v>
      </c>
      <c r="I521" s="84">
        <f>Table2[[#This Row],[Quantity]]</f>
        <v>1</v>
      </c>
      <c r="J521" s="133" t="str">
        <f>Table2[[#This Row],[Expiry Date]]</f>
        <v>NA</v>
      </c>
      <c r="K521" s="84" t="str">
        <f>Table2[[#This Row],[Department]]</f>
        <v xml:space="preserve">NGS </v>
      </c>
      <c r="L521" s="84" t="str">
        <f>IF(ISBLANK(Table2[[#This Row],[Remark]]),"",Table2[[#This Row],[Remark]])</f>
        <v/>
      </c>
      <c r="M521" s="84" t="str">
        <f>Table2[[#This Row],[Material Issued By]]</f>
        <v>Karan Pardeshi</v>
      </c>
      <c r="N521" s="84" t="str">
        <f>Table2[[#This Row],[Material Received By]]</f>
        <v>Yogesh Gawali</v>
      </c>
      <c r="O521" s="134">
        <f>SUMIFS('Stock Statement'!K:K,'Stock Statement'!C:C,Table4[[#This Row],[Part no./ Cat No.]])</f>
        <v>82377.600000000006</v>
      </c>
      <c r="P521" s="134">
        <f t="shared" si="8"/>
        <v>82377.600000000006</v>
      </c>
      <c r="Q521" s="84">
        <f>SUMIFS('Stock Statement'!J:J,'Stock Statement'!C:C,Table4[[#This Row],[Part no./ Cat No.]])</f>
        <v>10</v>
      </c>
    </row>
    <row r="522" spans="1:17">
      <c r="A522" s="84">
        <v>521</v>
      </c>
      <c r="B522" s="108" t="str">
        <f>Table2[[#This Row],[Description of Material]]</f>
        <v>i) Ion PI one touch 2 supplies</v>
      </c>
      <c r="C522" s="84">
        <f>IFERROR(VLOOKUP(D522,'Product Master'!B:G,6,),"-")</f>
        <v>0</v>
      </c>
      <c r="D522" s="84" t="str">
        <f>Table2[[#This Row],[Part no./ Cat No.]]</f>
        <v>A26367</v>
      </c>
      <c r="E522" s="84">
        <f>IF(ISBLANK(Table2[[#This Row],[Lot No]]),"-",Table2[[#This Row],[Lot No]])</f>
        <v>192790</v>
      </c>
      <c r="F522" s="133">
        <f>IF(ISBLANK(Table2[[#This Row],[Date of Issue]]),"",Table2[[#This Row],[Date of Issue]])</f>
        <v>43245</v>
      </c>
      <c r="G522" s="84" t="str">
        <f>Table2[[#This Row],[Unit]]</f>
        <v>Kit</v>
      </c>
      <c r="H522" s="84" t="str">
        <f>Table2[[#This Row],[Pack Size]]</f>
        <v>8 Rxns</v>
      </c>
      <c r="I522" s="84">
        <f>Table2[[#This Row],[Quantity]]</f>
        <v>1</v>
      </c>
      <c r="J522" s="133">
        <f>Table2[[#This Row],[Expiry Date]]</f>
        <v>43343</v>
      </c>
      <c r="K522" s="84" t="str">
        <f>Table2[[#This Row],[Department]]</f>
        <v xml:space="preserve">NGS </v>
      </c>
      <c r="L522" s="84" t="str">
        <f>IF(ISBLANK(Table2[[#This Row],[Remark]]),"",Table2[[#This Row],[Remark]])</f>
        <v/>
      </c>
      <c r="M522" s="84" t="str">
        <f>Table2[[#This Row],[Material Issued By]]</f>
        <v>Karan Pardeshi</v>
      </c>
      <c r="N522" s="84" t="str">
        <f>Table2[[#This Row],[Material Received By]]</f>
        <v>Yogesh Gawali</v>
      </c>
      <c r="O522" s="134">
        <f>SUMIFS('Stock Statement'!K:K,'Stock Statement'!C:C,Table4[[#This Row],[Part no./ Cat No.]])</f>
        <v>0</v>
      </c>
      <c r="P522" s="134">
        <f t="shared" si="8"/>
        <v>0</v>
      </c>
      <c r="Q522" s="84">
        <f>SUMIFS('Stock Statement'!J:J,'Stock Statement'!C:C,Table4[[#This Row],[Part no./ Cat No.]])</f>
        <v>10</v>
      </c>
    </row>
    <row r="523" spans="1:17">
      <c r="A523" s="84">
        <v>522</v>
      </c>
      <c r="B523" s="108" t="str">
        <f>Table2[[#This Row],[Description of Material]]</f>
        <v>ii) Ion PI Hi-Q OT2 Solution 200</v>
      </c>
      <c r="C523" s="84">
        <f>IFERROR(VLOOKUP(D523,'Product Master'!B:G,6,),"-")</f>
        <v>0</v>
      </c>
      <c r="D523" s="84" t="str">
        <f>Table2[[#This Row],[Part no./ Cat No.]]</f>
        <v>A26429</v>
      </c>
      <c r="E523" s="84">
        <f>IF(ISBLANK(Table2[[#This Row],[Lot No]]),"-",Table2[[#This Row],[Lot No]])</f>
        <v>1874681</v>
      </c>
      <c r="F523" s="133">
        <f>IF(ISBLANK(Table2[[#This Row],[Date of Issue]]),"",Table2[[#This Row],[Date of Issue]])</f>
        <v>43245</v>
      </c>
      <c r="G523" s="84" t="str">
        <f>Table2[[#This Row],[Unit]]</f>
        <v>Kit</v>
      </c>
      <c r="H523" s="84" t="str">
        <f>Table2[[#This Row],[Pack Size]]</f>
        <v>8 Rxns</v>
      </c>
      <c r="I523" s="84">
        <f>Table2[[#This Row],[Quantity]]</f>
        <v>1</v>
      </c>
      <c r="J523" s="133" t="str">
        <f>Table2[[#This Row],[Expiry Date]]</f>
        <v>-</v>
      </c>
      <c r="K523" s="84" t="str">
        <f>Table2[[#This Row],[Department]]</f>
        <v xml:space="preserve">NGS </v>
      </c>
      <c r="L523" s="84" t="str">
        <f>IF(ISBLANK(Table2[[#This Row],[Remark]]),"",Table2[[#This Row],[Remark]])</f>
        <v/>
      </c>
      <c r="M523" s="84" t="str">
        <f>Table2[[#This Row],[Material Issued By]]</f>
        <v>Karan Pardeshi</v>
      </c>
      <c r="N523" s="84" t="str">
        <f>Table2[[#This Row],[Material Received By]]</f>
        <v>Yogesh Gawali</v>
      </c>
      <c r="O523" s="134">
        <f>SUMIFS('Stock Statement'!K:K,'Stock Statement'!C:C,Table4[[#This Row],[Part no./ Cat No.]])</f>
        <v>0</v>
      </c>
      <c r="P523" s="134">
        <f t="shared" si="8"/>
        <v>0</v>
      </c>
      <c r="Q523" s="84">
        <f>SUMIFS('Stock Statement'!J:J,'Stock Statement'!C:C,Table4[[#This Row],[Part no./ Cat No.]])</f>
        <v>10</v>
      </c>
    </row>
    <row r="524" spans="1:17">
      <c r="A524" s="84">
        <v>523</v>
      </c>
      <c r="B524" s="108" t="str">
        <f>Table2[[#This Row],[Description of Material]]</f>
        <v>iii) Ion PI Hi-Q OT2 Reagent 200</v>
      </c>
      <c r="C524" s="84">
        <f>IFERROR(VLOOKUP(D524,'Product Master'!B:G,6,),"-")</f>
        <v>0</v>
      </c>
      <c r="D524" s="84" t="str">
        <f>Table2[[#This Row],[Part no./ Cat No.]]</f>
        <v>A26428</v>
      </c>
      <c r="E524" s="84">
        <f>IF(ISBLANK(Table2[[#This Row],[Lot No]]),"-",Table2[[#This Row],[Lot No]])</f>
        <v>1901784</v>
      </c>
      <c r="F524" s="133">
        <f>IF(ISBLANK(Table2[[#This Row],[Date of Issue]]),"",Table2[[#This Row],[Date of Issue]])</f>
        <v>43245</v>
      </c>
      <c r="G524" s="84" t="str">
        <f>Table2[[#This Row],[Unit]]</f>
        <v>Kit</v>
      </c>
      <c r="H524" s="84" t="str">
        <f>Table2[[#This Row],[Pack Size]]</f>
        <v>8 Rxns</v>
      </c>
      <c r="I524" s="84">
        <f>Table2[[#This Row],[Quantity]]</f>
        <v>1</v>
      </c>
      <c r="J524" s="133">
        <f>Table2[[#This Row],[Expiry Date]]</f>
        <v>43465</v>
      </c>
      <c r="K524" s="84" t="str">
        <f>Table2[[#This Row],[Department]]</f>
        <v xml:space="preserve">NGS </v>
      </c>
      <c r="L524" s="84" t="str">
        <f>IF(ISBLANK(Table2[[#This Row],[Remark]]),"",Table2[[#This Row],[Remark]])</f>
        <v/>
      </c>
      <c r="M524" s="84" t="str">
        <f>Table2[[#This Row],[Material Issued By]]</f>
        <v>Karan Pardeshi</v>
      </c>
      <c r="N524" s="84" t="str">
        <f>Table2[[#This Row],[Material Received By]]</f>
        <v>Yogesh Gawali</v>
      </c>
      <c r="O524" s="134">
        <f>SUMIFS('Stock Statement'!K:K,'Stock Statement'!C:C,Table4[[#This Row],[Part no./ Cat No.]])</f>
        <v>0</v>
      </c>
      <c r="P524" s="134">
        <f t="shared" si="8"/>
        <v>0</v>
      </c>
      <c r="Q524" s="84">
        <f>SUMIFS('Stock Statement'!J:J,'Stock Statement'!C:C,Table4[[#This Row],[Part no./ Cat No.]])</f>
        <v>10</v>
      </c>
    </row>
    <row r="525" spans="1:17">
      <c r="A525" s="84">
        <v>524</v>
      </c>
      <c r="B525" s="108" t="str">
        <f>Table2[[#This Row],[Description of Material]]</f>
        <v>Ion PI Chip kit V3</v>
      </c>
      <c r="C525" s="84">
        <f>IFERROR(VLOOKUP(D525,'Product Master'!B:G,6,),"-")</f>
        <v>0</v>
      </c>
      <c r="D525" s="84" t="str">
        <f>Table2[[#This Row],[Part no./ Cat No.]]</f>
        <v>A26771</v>
      </c>
      <c r="E525" s="84" t="str">
        <f>IF(ISBLANK(Table2[[#This Row],[Lot No]]),"-",Table2[[#This Row],[Lot No]])</f>
        <v>QPP315B</v>
      </c>
      <c r="F525" s="133">
        <f>IF(ISBLANK(Table2[[#This Row],[Date of Issue]]),"",Table2[[#This Row],[Date of Issue]])</f>
        <v>43245</v>
      </c>
      <c r="G525" s="84" t="str">
        <f>Table2[[#This Row],[Unit]]</f>
        <v>Pack</v>
      </c>
      <c r="H525" s="84" t="str">
        <f>Table2[[#This Row],[Pack Size]]</f>
        <v>8 Chips</v>
      </c>
      <c r="I525" s="84">
        <f>Table2[[#This Row],[Quantity]]</f>
        <v>1</v>
      </c>
      <c r="J525" s="133" t="str">
        <f>Table2[[#This Row],[Expiry Date]]</f>
        <v>-</v>
      </c>
      <c r="K525" s="84" t="str">
        <f>Table2[[#This Row],[Department]]</f>
        <v xml:space="preserve">NGS </v>
      </c>
      <c r="L525" s="84" t="str">
        <f>IF(ISBLANK(Table2[[#This Row],[Remark]]),"",Table2[[#This Row],[Remark]])</f>
        <v/>
      </c>
      <c r="M525" s="84" t="str">
        <f>Table2[[#This Row],[Material Issued By]]</f>
        <v>Karan Pardeshi</v>
      </c>
      <c r="N525" s="84" t="str">
        <f>Table2[[#This Row],[Material Received By]]</f>
        <v>Yogesh Gawali</v>
      </c>
      <c r="O525" s="134">
        <f>SUMIFS('Stock Statement'!K:K,'Stock Statement'!C:C,Table4[[#This Row],[Part no./ Cat No.]])</f>
        <v>225150.36</v>
      </c>
      <c r="P525" s="134">
        <f t="shared" si="8"/>
        <v>225150.36</v>
      </c>
      <c r="Q525" s="84">
        <f>SUMIFS('Stock Statement'!J:J,'Stock Statement'!C:C,Table4[[#This Row],[Part no./ Cat No.]])</f>
        <v>9</v>
      </c>
    </row>
    <row r="526" spans="1:17">
      <c r="A526" s="84">
        <v>525</v>
      </c>
      <c r="B526" s="108" t="str">
        <f>Table2[[#This Row],[Description of Material]]</f>
        <v>Dynabeads Myone Streptavidin C1 (Invitrogen)</v>
      </c>
      <c r="C526" s="84">
        <f>IFERROR(VLOOKUP(D526,'Product Master'!B:G,6,),"-")</f>
        <v>0</v>
      </c>
      <c r="D526" s="84">
        <f>Table2[[#This Row],[Part no./ Cat No.]]</f>
        <v>65001</v>
      </c>
      <c r="E526" s="84" t="str">
        <f>IF(ISBLANK(Table2[[#This Row],[Lot No]]),"-",Table2[[#This Row],[Lot No]])</f>
        <v>/00624350</v>
      </c>
      <c r="F526" s="133">
        <f>IF(ISBLANK(Table2[[#This Row],[Date of Issue]]),"",Table2[[#This Row],[Date of Issue]])</f>
        <v>43245</v>
      </c>
      <c r="G526" s="84" t="str">
        <f>Table2[[#This Row],[Unit]]</f>
        <v>-</v>
      </c>
      <c r="H526" s="84" t="str">
        <f>Table2[[#This Row],[Pack Size]]</f>
        <v>2 ml</v>
      </c>
      <c r="I526" s="84">
        <f>Table2[[#This Row],[Quantity]]</f>
        <v>1</v>
      </c>
      <c r="J526" s="133">
        <f>Table2[[#This Row],[Expiry Date]]</f>
        <v>44165</v>
      </c>
      <c r="K526" s="84" t="str">
        <f>Table2[[#This Row],[Department]]</f>
        <v>NGS</v>
      </c>
      <c r="L526" s="84" t="str">
        <f>IF(ISBLANK(Table2[[#This Row],[Remark]]),"",Table2[[#This Row],[Remark]])</f>
        <v/>
      </c>
      <c r="M526" s="84" t="str">
        <f>Table2[[#This Row],[Material Issued By]]</f>
        <v>Karan Pardeshi</v>
      </c>
      <c r="N526" s="84" t="str">
        <f>Table2[[#This Row],[Material Received By]]</f>
        <v>Yogesh Gawali</v>
      </c>
      <c r="O526" s="134">
        <f>SUMIFS('Stock Statement'!K:K,'Stock Statement'!C:C,Table4[[#This Row],[Part no./ Cat No.]])</f>
        <v>8955</v>
      </c>
      <c r="P526" s="134">
        <f t="shared" si="8"/>
        <v>8955</v>
      </c>
      <c r="Q526" s="84">
        <f>SUMIFS('Stock Statement'!J:J,'Stock Statement'!C:C,Table4[[#This Row],[Part no./ Cat No.]])</f>
        <v>0</v>
      </c>
    </row>
    <row r="527" spans="1:17">
      <c r="A527" s="84">
        <v>526</v>
      </c>
      <c r="B527" s="108" t="str">
        <f>Table2[[#This Row],[Description of Material]]</f>
        <v>IMR-32 Neuroblastoma, Cell Line</v>
      </c>
      <c r="C527" s="84">
        <f>IFERROR(VLOOKUP(D527,'Product Master'!B:G,6,),"-")</f>
        <v>0</v>
      </c>
      <c r="D527" s="84" t="str">
        <f>Table2[[#This Row],[Part no./ Cat No.]]</f>
        <v>IMR-32</v>
      </c>
      <c r="E527" s="84" t="str">
        <f>IF(ISBLANK(Table2[[#This Row],[Lot No]]),"-",Table2[[#This Row],[Lot No]])</f>
        <v>-</v>
      </c>
      <c r="F527" s="133">
        <f>IF(ISBLANK(Table2[[#This Row],[Date of Issue]]),"",Table2[[#This Row],[Date of Issue]])</f>
        <v>43245</v>
      </c>
      <c r="G527" s="84" t="str">
        <f>Table2[[#This Row],[Unit]]</f>
        <v>-</v>
      </c>
      <c r="H527" s="84">
        <f>Table2[[#This Row],[Pack Size]]</f>
        <v>0</v>
      </c>
      <c r="I527" s="84">
        <f>Table2[[#This Row],[Quantity]]</f>
        <v>1</v>
      </c>
      <c r="J527" s="133" t="str">
        <f>Table2[[#This Row],[Expiry Date]]</f>
        <v>NA</v>
      </c>
      <c r="K527" s="84" t="str">
        <f>Table2[[#This Row],[Department]]</f>
        <v>CTC</v>
      </c>
      <c r="L527" s="84" t="str">
        <f>IF(ISBLANK(Table2[[#This Row],[Remark]]),"",Table2[[#This Row],[Remark]])</f>
        <v/>
      </c>
      <c r="M527" s="84" t="str">
        <f>Table2[[#This Row],[Material Issued By]]</f>
        <v>Karan Pardeshi</v>
      </c>
      <c r="N527" s="84" t="str">
        <f>Table2[[#This Row],[Material Received By]]</f>
        <v>Archana Adhav</v>
      </c>
      <c r="O527" s="134" t="e">
        <f>SUMIFS('Stock Statement'!K:K,'Stock Statement'!C:C,Table4[[#This Row],[Part no./ Cat No.]])</f>
        <v>#N/A</v>
      </c>
      <c r="P527" s="134" t="e">
        <f t="shared" si="8"/>
        <v>#N/A</v>
      </c>
      <c r="Q527" s="84">
        <f>SUMIFS('Stock Statement'!J:J,'Stock Statement'!C:C,Table4[[#This Row],[Part no./ Cat No.]])</f>
        <v>-1</v>
      </c>
    </row>
    <row r="528" spans="1:17">
      <c r="A528" s="84">
        <v>527</v>
      </c>
      <c r="B528" s="108" t="str">
        <f>Table2[[#This Row],[Description of Material]]</f>
        <v xml:space="preserve">Hydrophobic filter 0.45 um sterile </v>
      </c>
      <c r="C528" s="84">
        <f>IFERROR(VLOOKUP(D528,'Product Master'!B:G,6,),"-")</f>
        <v>0</v>
      </c>
      <c r="D528" s="84">
        <f>Table2[[#This Row],[Part no./ Cat No.]]</f>
        <v>9057</v>
      </c>
      <c r="E528" s="84">
        <f>IF(ISBLANK(Table2[[#This Row],[Lot No]]),"-",Table2[[#This Row],[Lot No]])</f>
        <v>10239047</v>
      </c>
      <c r="F528" s="133">
        <f>IF(ISBLANK(Table2[[#This Row],[Date of Issue]]),"",Table2[[#This Row],[Date of Issue]])</f>
        <v>43245</v>
      </c>
      <c r="G528" s="84" t="str">
        <f>Table2[[#This Row],[Unit]]</f>
        <v>-</v>
      </c>
      <c r="H528" s="84" t="str">
        <f>Table2[[#This Row],[Pack Size]]</f>
        <v>25 Pcs</v>
      </c>
      <c r="I528" s="84">
        <f>Table2[[#This Row],[Quantity]]</f>
        <v>1</v>
      </c>
      <c r="J528" s="133" t="str">
        <f>Table2[[#This Row],[Expiry Date]]</f>
        <v>NA</v>
      </c>
      <c r="K528" s="84" t="str">
        <f>Table2[[#This Row],[Department]]</f>
        <v>ATC</v>
      </c>
      <c r="L528" s="84" t="str">
        <f>IF(ISBLANK(Table2[[#This Row],[Remark]]),"",Table2[[#This Row],[Remark]])</f>
        <v/>
      </c>
      <c r="M528" s="84" t="str">
        <f>Table2[[#This Row],[Material Issued By]]</f>
        <v>Karan Pardeshi</v>
      </c>
      <c r="N528" s="84" t="str">
        <f>Table2[[#This Row],[Material Received By]]</f>
        <v>Amol K</v>
      </c>
      <c r="O528" s="134">
        <f>SUMIFS('Stock Statement'!K:K,'Stock Statement'!C:C,Table4[[#This Row],[Part no./ Cat No.]])</f>
        <v>11338.15</v>
      </c>
      <c r="P528" s="134">
        <f t="shared" ref="P528:P591" si="9">I528*O528</f>
        <v>11338.15</v>
      </c>
      <c r="Q528" s="84">
        <f>SUMIFS('Stock Statement'!J:J,'Stock Statement'!C:C,Table4[[#This Row],[Part no./ Cat No.]])</f>
        <v>1</v>
      </c>
    </row>
    <row r="529" spans="1:17">
      <c r="A529" s="84">
        <v>528</v>
      </c>
      <c r="B529" s="108" t="str">
        <f>Table2[[#This Row],[Description of Material]]</f>
        <v>Ion Ampliseq libarary kit</v>
      </c>
      <c r="C529" s="84">
        <f>IFERROR(VLOOKUP(D529,'Product Master'!B:G,6,),"-")</f>
        <v>0</v>
      </c>
      <c r="D529" s="84">
        <f>Table2[[#This Row],[Part no./ Cat No.]]</f>
        <v>4480442</v>
      </c>
      <c r="E529" s="84" t="str">
        <f>IF(ISBLANK(Table2[[#This Row],[Lot No]]),"-",Table2[[#This Row],[Lot No]])</f>
        <v>1900943-1 &amp; 1918725-3</v>
      </c>
      <c r="F529" s="133">
        <f>IF(ISBLANK(Table2[[#This Row],[Date of Issue]]),"",Table2[[#This Row],[Date of Issue]])</f>
        <v>43246</v>
      </c>
      <c r="G529" s="84" t="str">
        <f>Table2[[#This Row],[Unit]]</f>
        <v>Kit</v>
      </c>
      <c r="H529" s="84" t="str">
        <f>Table2[[#This Row],[Pack Size]]</f>
        <v>384 Rxns</v>
      </c>
      <c r="I529" s="84">
        <f>Table2[[#This Row],[Quantity]]</f>
        <v>1</v>
      </c>
      <c r="J529" s="133" t="str">
        <f>Table2[[#This Row],[Expiry Date]]</f>
        <v>-</v>
      </c>
      <c r="K529" s="84" t="str">
        <f>Table2[[#This Row],[Department]]</f>
        <v>NGS</v>
      </c>
      <c r="L529" s="84" t="str">
        <f>IF(ISBLANK(Table2[[#This Row],[Remark]]),"",Table2[[#This Row],[Remark]])</f>
        <v/>
      </c>
      <c r="M529" s="84" t="str">
        <f>Table2[[#This Row],[Material Issued By]]</f>
        <v>Karan Pardeshi</v>
      </c>
      <c r="N529" s="84" t="str">
        <f>Table2[[#This Row],[Material Received By]]</f>
        <v>Arun Nile</v>
      </c>
      <c r="O529" s="134">
        <f>SUMIFS('Stock Statement'!K:K,'Stock Statement'!C:C,Table4[[#This Row],[Part no./ Cat No.]])</f>
        <v>817920</v>
      </c>
      <c r="P529" s="134">
        <f t="shared" si="9"/>
        <v>817920</v>
      </c>
      <c r="Q529" s="84">
        <f>SUMIFS('Stock Statement'!J:J,'Stock Statement'!C:C,Table4[[#This Row],[Part no./ Cat No.]])</f>
        <v>1</v>
      </c>
    </row>
    <row r="530" spans="1:17">
      <c r="A530" s="84">
        <v>529</v>
      </c>
      <c r="B530" s="108" t="str">
        <f>Table2[[#This Row],[Description of Material]]</f>
        <v>E-Gel size select 2%</v>
      </c>
      <c r="C530" s="84">
        <f>IFERROR(VLOOKUP(D530,'Product Master'!B:G,6,),"-")</f>
        <v>0</v>
      </c>
      <c r="D530" s="84" t="str">
        <f>Table2[[#This Row],[Part no./ Cat No.]]</f>
        <v>G661012</v>
      </c>
      <c r="E530" s="84" t="str">
        <f>IF(ISBLANK(Table2[[#This Row],[Lot No]]),"-",Table2[[#This Row],[Lot No]])</f>
        <v>2R120218</v>
      </c>
      <c r="F530" s="133">
        <f>IF(ISBLANK(Table2[[#This Row],[Date of Issue]]),"",Table2[[#This Row],[Date of Issue]])</f>
        <v>43246</v>
      </c>
      <c r="G530" s="84" t="str">
        <f>Table2[[#This Row],[Unit]]</f>
        <v>Pack</v>
      </c>
      <c r="H530" s="84" t="str">
        <f>Table2[[#This Row],[Pack Size]]</f>
        <v>10 Gels/Pack</v>
      </c>
      <c r="I530" s="84">
        <f>Table2[[#This Row],[Quantity]]</f>
        <v>1</v>
      </c>
      <c r="J530" s="133">
        <f>Table2[[#This Row],[Expiry Date]]</f>
        <v>43445</v>
      </c>
      <c r="K530" s="84" t="str">
        <f>Table2[[#This Row],[Department]]</f>
        <v>NGS</v>
      </c>
      <c r="L530" s="84" t="str">
        <f>IF(ISBLANK(Table2[[#This Row],[Remark]]),"",Table2[[#This Row],[Remark]])</f>
        <v/>
      </c>
      <c r="M530" s="84" t="str">
        <f>Table2[[#This Row],[Material Issued By]]</f>
        <v>Karan Pardeshi</v>
      </c>
      <c r="N530" s="84" t="str">
        <f>Table2[[#This Row],[Material Received By]]</f>
        <v>Arun Nile</v>
      </c>
      <c r="O530" s="134">
        <f>SUMIFS('Stock Statement'!K:K,'Stock Statement'!C:C,Table4[[#This Row],[Part no./ Cat No.]])</f>
        <v>10000</v>
      </c>
      <c r="P530" s="134">
        <f t="shared" si="9"/>
        <v>10000</v>
      </c>
      <c r="Q530" s="84">
        <f>SUMIFS('Stock Statement'!J:J,'Stock Statement'!C:C,Table4[[#This Row],[Part no./ Cat No.]])</f>
        <v>13</v>
      </c>
    </row>
    <row r="531" spans="1:17">
      <c r="A531" s="84">
        <v>530</v>
      </c>
      <c r="B531" s="108" t="str">
        <f>Table2[[#This Row],[Description of Material]]</f>
        <v>Fetal Bovine serum</v>
      </c>
      <c r="C531" s="84">
        <f>IFERROR(VLOOKUP(D531,'Product Master'!B:G,6,),"-")</f>
        <v>0</v>
      </c>
      <c r="D531" s="84" t="str">
        <f>Table2[[#This Row],[Part no./ Cat No.]]</f>
        <v>RM1112</v>
      </c>
      <c r="E531" s="84" t="str">
        <f>IF(ISBLANK(Table2[[#This Row],[Lot No]]),"-",Table2[[#This Row],[Lot No]])</f>
        <v>/0000338724</v>
      </c>
      <c r="F531" s="133">
        <f>IF(ISBLANK(Table2[[#This Row],[Date of Issue]]),"",Table2[[#This Row],[Date of Issue]])</f>
        <v>43246</v>
      </c>
      <c r="G531" s="84" t="str">
        <f>Table2[[#This Row],[Unit]]</f>
        <v>Bottle</v>
      </c>
      <c r="H531" s="84" t="str">
        <f>Table2[[#This Row],[Pack Size]]</f>
        <v>100 ml</v>
      </c>
      <c r="I531" s="84">
        <f>Table2[[#This Row],[Quantity]]</f>
        <v>2</v>
      </c>
      <c r="J531" s="133">
        <f>Table2[[#This Row],[Expiry Date]]</f>
        <v>44501</v>
      </c>
      <c r="K531" s="84" t="str">
        <f>Table2[[#This Row],[Department]]</f>
        <v>ATC</v>
      </c>
      <c r="L531" s="84" t="str">
        <f>IF(ISBLANK(Table2[[#This Row],[Remark]]),"",Table2[[#This Row],[Remark]])</f>
        <v/>
      </c>
      <c r="M531" s="84" t="str">
        <f>Table2[[#This Row],[Material Issued By]]</f>
        <v>Karan Pardeshi</v>
      </c>
      <c r="N531" s="84" t="str">
        <f>Table2[[#This Row],[Material Received By]]</f>
        <v xml:space="preserve">Ashok </v>
      </c>
      <c r="O531" s="134">
        <f>SUMIFS('Stock Statement'!K:K,'Stock Statement'!C:C,Table4[[#This Row],[Part no./ Cat No.]])</f>
        <v>5585</v>
      </c>
      <c r="P531" s="134">
        <f t="shared" si="9"/>
        <v>11170</v>
      </c>
      <c r="Q531" s="84">
        <f>SUMIFS('Stock Statement'!J:J,'Stock Statement'!C:C,Table4[[#This Row],[Part no./ Cat No.]])</f>
        <v>12</v>
      </c>
    </row>
    <row r="532" spans="1:17">
      <c r="A532" s="84">
        <v>531</v>
      </c>
      <c r="B532" s="108" t="str">
        <f>Table2[[#This Row],[Description of Material]]</f>
        <v>Dulbecco's Modified eagle medium</v>
      </c>
      <c r="C532" s="84">
        <f>IFERROR(VLOOKUP(D532,'Product Master'!B:G,6,),"-")</f>
        <v>0</v>
      </c>
      <c r="D532" s="84" t="str">
        <f>Table2[[#This Row],[Part no./ Cat No.]]</f>
        <v>AL219A</v>
      </c>
      <c r="E532" s="84" t="str">
        <f>IF(ISBLANK(Table2[[#This Row],[Lot No]]),"-",Table2[[#This Row],[Lot No]])</f>
        <v>/0000324936</v>
      </c>
      <c r="F532" s="133">
        <f>IF(ISBLANK(Table2[[#This Row],[Date of Issue]]),"",Table2[[#This Row],[Date of Issue]])</f>
        <v>43246</v>
      </c>
      <c r="G532" s="84" t="str">
        <f>Table2[[#This Row],[Unit]]</f>
        <v>Pack</v>
      </c>
      <c r="H532" s="84" t="str">
        <f>Table2[[#This Row],[Pack Size]]</f>
        <v>100 ml*5</v>
      </c>
      <c r="I532" s="84">
        <f>Table2[[#This Row],[Quantity]]</f>
        <v>1</v>
      </c>
      <c r="J532" s="133" t="str">
        <f>Table2[[#This Row],[Expiry Date]]</f>
        <v>-</v>
      </c>
      <c r="K532" s="84" t="str">
        <f>Table2[[#This Row],[Department]]</f>
        <v>ATC</v>
      </c>
      <c r="L532" s="84" t="str">
        <f>IF(ISBLANK(Table2[[#This Row],[Remark]]),"",Table2[[#This Row],[Remark]])</f>
        <v/>
      </c>
      <c r="M532" s="84" t="str">
        <f>Table2[[#This Row],[Material Issued By]]</f>
        <v>Karan Pardeshi</v>
      </c>
      <c r="N532" s="84" t="str">
        <f>Table2[[#This Row],[Material Received By]]</f>
        <v xml:space="preserve">Ashok </v>
      </c>
      <c r="O532" s="134">
        <f>SUMIFS('Stock Statement'!K:K,'Stock Statement'!C:C,Table4[[#This Row],[Part no./ Cat No.]])</f>
        <v>9832</v>
      </c>
      <c r="P532" s="134">
        <f t="shared" si="9"/>
        <v>9832</v>
      </c>
      <c r="Q532" s="84">
        <f>SUMIFS('Stock Statement'!J:J,'Stock Statement'!C:C,Table4[[#This Row],[Part no./ Cat No.]])</f>
        <v>-0.44444444444444464</v>
      </c>
    </row>
    <row r="533" spans="1:17">
      <c r="A533" s="84">
        <v>532</v>
      </c>
      <c r="B533" s="108" t="str">
        <f>Table2[[#This Row],[Description of Material]]</f>
        <v>Dulbecco's phosphate buffered saline</v>
      </c>
      <c r="C533" s="84">
        <f>IFERROR(VLOOKUP(D533,'Product Master'!B:G,6,),"-")</f>
        <v>0</v>
      </c>
      <c r="D533" s="84" t="str">
        <f>Table2[[#This Row],[Part no./ Cat No.]]</f>
        <v>TL1006</v>
      </c>
      <c r="E533" s="84" t="str">
        <f>IF(ISBLANK(Table2[[#This Row],[Lot No]]),"-",Table2[[#This Row],[Lot No]])</f>
        <v>/0000309292</v>
      </c>
      <c r="F533" s="133">
        <f>IF(ISBLANK(Table2[[#This Row],[Date of Issue]]),"",Table2[[#This Row],[Date of Issue]])</f>
        <v>43246</v>
      </c>
      <c r="G533" s="84" t="str">
        <f>Table2[[#This Row],[Unit]]</f>
        <v>Pack</v>
      </c>
      <c r="H533" s="84" t="str">
        <f>Table2[[#This Row],[Pack Size]]</f>
        <v>500 ml(6)</v>
      </c>
      <c r="I533" s="84">
        <f>Table2[[#This Row],[Quantity]]</f>
        <v>1</v>
      </c>
      <c r="J533" s="133" t="str">
        <f>Table2[[#This Row],[Expiry Date]]</f>
        <v>-</v>
      </c>
      <c r="K533" s="84" t="str">
        <f>Table2[[#This Row],[Department]]</f>
        <v>ATC</v>
      </c>
      <c r="L533" s="84" t="str">
        <f>IF(ISBLANK(Table2[[#This Row],[Remark]]),"",Table2[[#This Row],[Remark]])</f>
        <v/>
      </c>
      <c r="M533" s="84" t="str">
        <f>Table2[[#This Row],[Material Issued By]]</f>
        <v>Karan Pardeshi</v>
      </c>
      <c r="N533" s="84" t="str">
        <f>Table2[[#This Row],[Material Received By]]</f>
        <v xml:space="preserve">Ashok </v>
      </c>
      <c r="O533" s="134">
        <f>SUMIFS('Stock Statement'!K:K,'Stock Statement'!C:C,Table4[[#This Row],[Part no./ Cat No.]])</f>
        <v>16556</v>
      </c>
      <c r="P533" s="134">
        <f t="shared" si="9"/>
        <v>16556</v>
      </c>
      <c r="Q533" s="84">
        <f>SUMIFS('Stock Statement'!J:J,'Stock Statement'!C:C,Table4[[#This Row],[Part no./ Cat No.]])</f>
        <v>4</v>
      </c>
    </row>
    <row r="534" spans="1:17">
      <c r="A534" s="84">
        <v>533</v>
      </c>
      <c r="B534" s="108" t="str">
        <f>Table2[[#This Row],[Description of Material]]</f>
        <v>ExoRNeasy Serum/Plasma Midi kit Qiagen</v>
      </c>
      <c r="C534" s="84">
        <f>IFERROR(VLOOKUP(D534,'Product Master'!B:G,6,),"-")</f>
        <v>0</v>
      </c>
      <c r="D534" s="84">
        <f>Table2[[#This Row],[Part no./ Cat No.]]</f>
        <v>77044</v>
      </c>
      <c r="E534" s="84">
        <f>IF(ISBLANK(Table2[[#This Row],[Lot No]]),"-",Table2[[#This Row],[Lot No]])</f>
        <v>160010441</v>
      </c>
      <c r="F534" s="133">
        <f>IF(ISBLANK(Table2[[#This Row],[Date of Issue]]),"",Table2[[#This Row],[Date of Issue]])</f>
        <v>43246</v>
      </c>
      <c r="G534" s="84" t="str">
        <f>Table2[[#This Row],[Unit]]</f>
        <v>Kit</v>
      </c>
      <c r="H534" s="84" t="str">
        <f>Table2[[#This Row],[Pack Size]]</f>
        <v>50 Rxns</v>
      </c>
      <c r="I534" s="84">
        <f>Table2[[#This Row],[Quantity]]</f>
        <v>1</v>
      </c>
      <c r="J534" s="133">
        <f>Table2[[#This Row],[Expiry Date]]</f>
        <v>43649</v>
      </c>
      <c r="K534" s="84" t="str">
        <f>Table2[[#This Row],[Department]]</f>
        <v xml:space="preserve">NGS </v>
      </c>
      <c r="L534" s="84" t="str">
        <f>IF(ISBLANK(Table2[[#This Row],[Remark]]),"",Table2[[#This Row],[Remark]])</f>
        <v/>
      </c>
      <c r="M534" s="84" t="str">
        <f>Table2[[#This Row],[Material Issued By]]</f>
        <v>Karan Pardeshi</v>
      </c>
      <c r="N534" s="84" t="str">
        <f>Table2[[#This Row],[Material Received By]]</f>
        <v>Dipika Shivade</v>
      </c>
      <c r="O534" s="134">
        <f>SUMIFS('Stock Statement'!K:K,'Stock Statement'!C:C,Table4[[#This Row],[Part no./ Cat No.]])</f>
        <v>147060</v>
      </c>
      <c r="P534" s="134">
        <f t="shared" si="9"/>
        <v>147060</v>
      </c>
      <c r="Q534" s="84">
        <f>SUMIFS('Stock Statement'!J:J,'Stock Statement'!C:C,Table4[[#This Row],[Part no./ Cat No.]])</f>
        <v>8</v>
      </c>
    </row>
    <row r="535" spans="1:17">
      <c r="A535" s="84">
        <v>534</v>
      </c>
      <c r="B535" s="108" t="str">
        <f>Table2[[#This Row],[Description of Material]]</f>
        <v>ExoRNeasy Serum/Plasma Midi kit Qiagen</v>
      </c>
      <c r="C535" s="84">
        <f>IFERROR(VLOOKUP(D535,'Product Master'!B:G,6,),"-")</f>
        <v>0</v>
      </c>
      <c r="D535" s="84">
        <f>Table2[[#This Row],[Part no./ Cat No.]]</f>
        <v>77044</v>
      </c>
      <c r="E535" s="84">
        <f>IF(ISBLANK(Table2[[#This Row],[Lot No]]),"-",Table2[[#This Row],[Lot No]])</f>
        <v>557013394</v>
      </c>
      <c r="F535" s="133">
        <f>IF(ISBLANK(Table2[[#This Row],[Date of Issue]]),"",Table2[[#This Row],[Date of Issue]])</f>
        <v>43246</v>
      </c>
      <c r="G535" s="84" t="str">
        <f>Table2[[#This Row],[Unit]]</f>
        <v>Kit</v>
      </c>
      <c r="H535" s="84" t="str">
        <f>Table2[[#This Row],[Pack Size]]</f>
        <v>50 Rxns</v>
      </c>
      <c r="I535" s="84">
        <f>Table2[[#This Row],[Quantity]]</f>
        <v>1</v>
      </c>
      <c r="J535" s="133">
        <f>Table2[[#This Row],[Expiry Date]]</f>
        <v>43727</v>
      </c>
      <c r="K535" s="84" t="str">
        <f>Table2[[#This Row],[Department]]</f>
        <v>NGS</v>
      </c>
      <c r="L535" s="84" t="str">
        <f>IF(ISBLANK(Table2[[#This Row],[Remark]]),"",Table2[[#This Row],[Remark]])</f>
        <v/>
      </c>
      <c r="M535" s="84" t="str">
        <f>Table2[[#This Row],[Material Issued By]]</f>
        <v>Karan Pardeshi</v>
      </c>
      <c r="N535" s="84" t="str">
        <f>Table2[[#This Row],[Material Received By]]</f>
        <v>Dipika Shivade</v>
      </c>
      <c r="O535" s="134">
        <f>SUMIFS('Stock Statement'!K:K,'Stock Statement'!C:C,Table4[[#This Row],[Part no./ Cat No.]])</f>
        <v>147060</v>
      </c>
      <c r="P535" s="134">
        <f t="shared" si="9"/>
        <v>147060</v>
      </c>
      <c r="Q535" s="84">
        <f>SUMIFS('Stock Statement'!J:J,'Stock Statement'!C:C,Table4[[#This Row],[Part no./ Cat No.]])</f>
        <v>8</v>
      </c>
    </row>
    <row r="536" spans="1:17">
      <c r="A536" s="84">
        <v>535</v>
      </c>
      <c r="B536" s="108" t="str">
        <f>Table2[[#This Row],[Description of Material]]</f>
        <v>ii) ExoRneasy Serum/Plasma Midi Kit(Columns)</v>
      </c>
      <c r="C536" s="84">
        <f>IFERROR(VLOOKUP(D536,'Product Master'!B:G,6,),"-")</f>
        <v>0</v>
      </c>
      <c r="D536" s="84" t="str">
        <f>Table2[[#This Row],[Part no./ Cat No.]]</f>
        <v>77044-S2</v>
      </c>
      <c r="E536" s="84">
        <f>IF(ISBLANK(Table2[[#This Row],[Lot No]]),"-",Table2[[#This Row],[Lot No]])</f>
        <v>157048489</v>
      </c>
      <c r="F536" s="133">
        <f>IF(ISBLANK(Table2[[#This Row],[Date of Issue]]),"",Table2[[#This Row],[Date of Issue]])</f>
        <v>43246</v>
      </c>
      <c r="G536" s="84" t="str">
        <f>Table2[[#This Row],[Unit]]</f>
        <v>-</v>
      </c>
      <c r="H536" s="84" t="str">
        <f>Table2[[#This Row],[Pack Size]]</f>
        <v>50 column</v>
      </c>
      <c r="I536" s="84">
        <f>Table2[[#This Row],[Quantity]]</f>
        <v>1</v>
      </c>
      <c r="J536" s="133" t="str">
        <f>Table2[[#This Row],[Expiry Date]]</f>
        <v>NA</v>
      </c>
      <c r="K536" s="84" t="str">
        <f>Table2[[#This Row],[Department]]</f>
        <v>NGS</v>
      </c>
      <c r="L536" s="84" t="str">
        <f>IF(ISBLANK(Table2[[#This Row],[Remark]]),"",Table2[[#This Row],[Remark]])</f>
        <v/>
      </c>
      <c r="M536" s="84" t="str">
        <f>Table2[[#This Row],[Material Issued By]]</f>
        <v>Karan Pardeshi</v>
      </c>
      <c r="N536" s="84" t="str">
        <f>Table2[[#This Row],[Material Received By]]</f>
        <v>Dipika Shivade</v>
      </c>
      <c r="O536" s="134">
        <f>SUMIFS('Stock Statement'!K:K,'Stock Statement'!C:C,Table4[[#This Row],[Part no./ Cat No.]])</f>
        <v>0</v>
      </c>
      <c r="P536" s="134">
        <f t="shared" si="9"/>
        <v>0</v>
      </c>
      <c r="Q536" s="84">
        <f>SUMIFS('Stock Statement'!J:J,'Stock Statement'!C:C,Table4[[#This Row],[Part no./ Cat No.]])</f>
        <v>7</v>
      </c>
    </row>
    <row r="537" spans="1:17">
      <c r="A537" s="84">
        <v>536</v>
      </c>
      <c r="B537" s="108" t="str">
        <f>Table2[[#This Row],[Description of Material]]</f>
        <v>iii) Miscript primer assay</v>
      </c>
      <c r="C537" s="84">
        <f>IFERROR(VLOOKUP(D537,'Product Master'!B:G,6,),"-")</f>
        <v>0</v>
      </c>
      <c r="D537" s="84" t="str">
        <f>Table2[[#This Row],[Part no./ Cat No.]]</f>
        <v>77044-S3</v>
      </c>
      <c r="E537" s="84">
        <f>IF(ISBLANK(Table2[[#This Row],[Lot No]]),"-",Table2[[#This Row],[Lot No]])</f>
        <v>232068348</v>
      </c>
      <c r="F537" s="133">
        <f>IF(ISBLANK(Table2[[#This Row],[Date of Issue]]),"",Table2[[#This Row],[Date of Issue]])</f>
        <v>43246</v>
      </c>
      <c r="G537" s="84" t="str">
        <f>Table2[[#This Row],[Unit]]</f>
        <v>NA</v>
      </c>
      <c r="H537" s="84">
        <f>Table2[[#This Row],[Pack Size]]</f>
        <v>1</v>
      </c>
      <c r="I537" s="84">
        <f>Table2[[#This Row],[Quantity]]</f>
        <v>1</v>
      </c>
      <c r="J537" s="133" t="str">
        <f>Table2[[#This Row],[Expiry Date]]</f>
        <v>NA</v>
      </c>
      <c r="K537" s="84" t="str">
        <f>Table2[[#This Row],[Department]]</f>
        <v>NGS</v>
      </c>
      <c r="L537" s="84" t="str">
        <f>IF(ISBLANK(Table2[[#This Row],[Remark]]),"",Table2[[#This Row],[Remark]])</f>
        <v/>
      </c>
      <c r="M537" s="84" t="str">
        <f>Table2[[#This Row],[Material Issued By]]</f>
        <v>Karan Pardeshi</v>
      </c>
      <c r="N537" s="84" t="str">
        <f>Table2[[#This Row],[Material Received By]]</f>
        <v>Dipika Shivade</v>
      </c>
      <c r="O537" s="134">
        <f>SUMIFS('Stock Statement'!K:K,'Stock Statement'!C:C,Table4[[#This Row],[Part no./ Cat No.]])</f>
        <v>0</v>
      </c>
      <c r="P537" s="134">
        <f t="shared" si="9"/>
        <v>0</v>
      </c>
      <c r="Q537" s="84">
        <f>SUMIFS('Stock Statement'!J:J,'Stock Statement'!C:C,Table4[[#This Row],[Part no./ Cat No.]])</f>
        <v>7</v>
      </c>
    </row>
    <row r="538" spans="1:17">
      <c r="A538" s="84">
        <v>537</v>
      </c>
      <c r="B538" s="108" t="str">
        <f>Table2[[#This Row],[Description of Material]]</f>
        <v>Daudi Burkitt's lymphoma Cell Line</v>
      </c>
      <c r="C538" s="84">
        <f>IFERROR(VLOOKUP(D538,'Product Master'!B:G,6,),"-")</f>
        <v>0</v>
      </c>
      <c r="D538" s="84" t="str">
        <f>Table2[[#This Row],[Part no./ Cat No.]]</f>
        <v>Daudi</v>
      </c>
      <c r="E538" s="84" t="str">
        <f>IF(ISBLANK(Table2[[#This Row],[Lot No]]),"-",Table2[[#This Row],[Lot No]])</f>
        <v>-</v>
      </c>
      <c r="F538" s="133">
        <f>IF(ISBLANK(Table2[[#This Row],[Date of Issue]]),"",Table2[[#This Row],[Date of Issue]])</f>
        <v>43246</v>
      </c>
      <c r="G538" s="84" t="str">
        <f>Table2[[#This Row],[Unit]]</f>
        <v>-</v>
      </c>
      <c r="H538" s="84">
        <f>Table2[[#This Row],[Pack Size]]</f>
        <v>1</v>
      </c>
      <c r="I538" s="84">
        <f>Table2[[#This Row],[Quantity]]</f>
        <v>1</v>
      </c>
      <c r="J538" s="133" t="str">
        <f>Table2[[#This Row],[Expiry Date]]</f>
        <v>NA</v>
      </c>
      <c r="K538" s="84" t="str">
        <f>Table2[[#This Row],[Department]]</f>
        <v>ATC</v>
      </c>
      <c r="L538" s="84" t="str">
        <f>IF(ISBLANK(Table2[[#This Row],[Remark]]),"",Table2[[#This Row],[Remark]])</f>
        <v/>
      </c>
      <c r="M538" s="84" t="str">
        <f>Table2[[#This Row],[Material Issued By]]</f>
        <v>Karan Pardeshi</v>
      </c>
      <c r="N538" s="84" t="str">
        <f>Table2[[#This Row],[Material Received By]]</f>
        <v>Sanket Patil</v>
      </c>
      <c r="O538" s="134">
        <f>SUMIFS('Stock Statement'!K:K,'Stock Statement'!C:C,Table4[[#This Row],[Part no./ Cat No.]])</f>
        <v>5000</v>
      </c>
      <c r="P538" s="134">
        <f t="shared" si="9"/>
        <v>5000</v>
      </c>
      <c r="Q538" s="84">
        <f>SUMIFS('Stock Statement'!J:J,'Stock Statement'!C:C,Table4[[#This Row],[Part no./ Cat No.]])</f>
        <v>0</v>
      </c>
    </row>
    <row r="539" spans="1:17">
      <c r="A539" s="84">
        <v>538</v>
      </c>
      <c r="B539" s="108" t="str">
        <f>Table2[[#This Row],[Description of Material]]</f>
        <v>HL-60 acute promyelocytic leukemia, Cell Line</v>
      </c>
      <c r="C539" s="84">
        <f>IFERROR(VLOOKUP(D539,'Product Master'!B:G,6,),"-")</f>
        <v>0</v>
      </c>
      <c r="D539" s="84" t="str">
        <f>Table2[[#This Row],[Part no./ Cat No.]]</f>
        <v>HL-60</v>
      </c>
      <c r="E539" s="84" t="str">
        <f>IF(ISBLANK(Table2[[#This Row],[Lot No]]),"-",Table2[[#This Row],[Lot No]])</f>
        <v>-</v>
      </c>
      <c r="F539" s="133">
        <f>IF(ISBLANK(Table2[[#This Row],[Date of Issue]]),"",Table2[[#This Row],[Date of Issue]])</f>
        <v>43246</v>
      </c>
      <c r="G539" s="84" t="str">
        <f>Table2[[#This Row],[Unit]]</f>
        <v>-</v>
      </c>
      <c r="H539" s="84">
        <f>Table2[[#This Row],[Pack Size]]</f>
        <v>1</v>
      </c>
      <c r="I539" s="84">
        <f>Table2[[#This Row],[Quantity]]</f>
        <v>1</v>
      </c>
      <c r="J539" s="133" t="str">
        <f>Table2[[#This Row],[Expiry Date]]</f>
        <v>NA</v>
      </c>
      <c r="K539" s="84" t="str">
        <f>Table2[[#This Row],[Department]]</f>
        <v>ATC</v>
      </c>
      <c r="L539" s="84" t="str">
        <f>IF(ISBLANK(Table2[[#This Row],[Remark]]),"",Table2[[#This Row],[Remark]])</f>
        <v/>
      </c>
      <c r="M539" s="84" t="str">
        <f>Table2[[#This Row],[Material Issued By]]</f>
        <v>Karan Pardeshi</v>
      </c>
      <c r="N539" s="84" t="str">
        <f>Table2[[#This Row],[Material Received By]]</f>
        <v>Sanket Patil</v>
      </c>
      <c r="O539" s="134">
        <f>SUMIFS('Stock Statement'!K:K,'Stock Statement'!C:C,Table4[[#This Row],[Part no./ Cat No.]])</f>
        <v>5000</v>
      </c>
      <c r="P539" s="134">
        <f t="shared" si="9"/>
        <v>5000</v>
      </c>
      <c r="Q539" s="84">
        <f>SUMIFS('Stock Statement'!J:J,'Stock Statement'!C:C,Table4[[#This Row],[Part no./ Cat No.]])</f>
        <v>0</v>
      </c>
    </row>
    <row r="540" spans="1:17">
      <c r="A540" s="84">
        <v>539</v>
      </c>
      <c r="B540" s="108" t="str">
        <f>Table2[[#This Row],[Description of Material]]</f>
        <v>JM-1 B-Lymphocytes Cell Line</v>
      </c>
      <c r="C540" s="84">
        <f>IFERROR(VLOOKUP(D540,'Product Master'!B:G,6,),"-")</f>
        <v>0</v>
      </c>
      <c r="D540" s="84" t="str">
        <f>Table2[[#This Row],[Part no./ Cat No.]]</f>
        <v>JM-1</v>
      </c>
      <c r="E540" s="84" t="str">
        <f>IF(ISBLANK(Table2[[#This Row],[Lot No]]),"-",Table2[[#This Row],[Lot No]])</f>
        <v>-</v>
      </c>
      <c r="F540" s="133">
        <f>IF(ISBLANK(Table2[[#This Row],[Date of Issue]]),"",Table2[[#This Row],[Date of Issue]])</f>
        <v>43246</v>
      </c>
      <c r="G540" s="84" t="str">
        <f>Table2[[#This Row],[Unit]]</f>
        <v>-</v>
      </c>
      <c r="H540" s="84">
        <f>Table2[[#This Row],[Pack Size]]</f>
        <v>1</v>
      </c>
      <c r="I540" s="84">
        <f>Table2[[#This Row],[Quantity]]</f>
        <v>1</v>
      </c>
      <c r="J540" s="133" t="str">
        <f>Table2[[#This Row],[Expiry Date]]</f>
        <v>NA</v>
      </c>
      <c r="K540" s="84" t="str">
        <f>Table2[[#This Row],[Department]]</f>
        <v>ATC</v>
      </c>
      <c r="L540" s="84" t="str">
        <f>IF(ISBLANK(Table2[[#This Row],[Remark]]),"",Table2[[#This Row],[Remark]])</f>
        <v/>
      </c>
      <c r="M540" s="84" t="str">
        <f>Table2[[#This Row],[Material Issued By]]</f>
        <v>Karan Pardeshi</v>
      </c>
      <c r="N540" s="84" t="str">
        <f>Table2[[#This Row],[Material Received By]]</f>
        <v>Sanket Patil</v>
      </c>
      <c r="O540" s="134">
        <f>SUMIFS('Stock Statement'!K:K,'Stock Statement'!C:C,Table4[[#This Row],[Part no./ Cat No.]])</f>
        <v>5000</v>
      </c>
      <c r="P540" s="134">
        <f t="shared" si="9"/>
        <v>5000</v>
      </c>
      <c r="Q540" s="84">
        <f>SUMIFS('Stock Statement'!J:J,'Stock Statement'!C:C,Table4[[#This Row],[Part no./ Cat No.]])</f>
        <v>1</v>
      </c>
    </row>
    <row r="541" spans="1:17">
      <c r="A541" s="84">
        <v>540</v>
      </c>
      <c r="B541" s="108" t="str">
        <f>Table2[[#This Row],[Description of Material]]</f>
        <v>THP-1 Monocytes Cell Line</v>
      </c>
      <c r="C541" s="84">
        <f>IFERROR(VLOOKUP(D541,'Product Master'!B:G,6,),"-")</f>
        <v>0</v>
      </c>
      <c r="D541" s="84" t="str">
        <f>Table2[[#This Row],[Part no./ Cat No.]]</f>
        <v>THP-1</v>
      </c>
      <c r="E541" s="84" t="str">
        <f>IF(ISBLANK(Table2[[#This Row],[Lot No]]),"-",Table2[[#This Row],[Lot No]])</f>
        <v>-</v>
      </c>
      <c r="F541" s="133">
        <f>IF(ISBLANK(Table2[[#This Row],[Date of Issue]]),"",Table2[[#This Row],[Date of Issue]])</f>
        <v>43246</v>
      </c>
      <c r="G541" s="84" t="str">
        <f>Table2[[#This Row],[Unit]]</f>
        <v>-</v>
      </c>
      <c r="H541" s="84">
        <f>Table2[[#This Row],[Pack Size]]</f>
        <v>1</v>
      </c>
      <c r="I541" s="84">
        <f>Table2[[#This Row],[Quantity]]</f>
        <v>1</v>
      </c>
      <c r="J541" s="133" t="str">
        <f>Table2[[#This Row],[Expiry Date]]</f>
        <v>NA</v>
      </c>
      <c r="K541" s="84" t="str">
        <f>Table2[[#This Row],[Department]]</f>
        <v>ATC</v>
      </c>
      <c r="L541" s="84" t="str">
        <f>IF(ISBLANK(Table2[[#This Row],[Remark]]),"",Table2[[#This Row],[Remark]])</f>
        <v/>
      </c>
      <c r="M541" s="84" t="str">
        <f>Table2[[#This Row],[Material Issued By]]</f>
        <v>Karan Pardeshi</v>
      </c>
      <c r="N541" s="84" t="str">
        <f>Table2[[#This Row],[Material Received By]]</f>
        <v>Sanket Patil</v>
      </c>
      <c r="O541" s="134">
        <f>SUMIFS('Stock Statement'!K:K,'Stock Statement'!C:C,Table4[[#This Row],[Part no./ Cat No.]])</f>
        <v>5000</v>
      </c>
      <c r="P541" s="134">
        <f t="shared" si="9"/>
        <v>5000</v>
      </c>
      <c r="Q541" s="84">
        <f>SUMIFS('Stock Statement'!J:J,'Stock Statement'!C:C,Table4[[#This Row],[Part no./ Cat No.]])</f>
        <v>1</v>
      </c>
    </row>
    <row r="542" spans="1:17">
      <c r="A542" s="84">
        <v>541</v>
      </c>
      <c r="B542" s="108" t="str">
        <f>Table2[[#This Row],[Description of Material]]</f>
        <v>Enter Data in Product Master</v>
      </c>
      <c r="C542" s="84" t="str">
        <f>IFERROR(VLOOKUP(D542,'Product Master'!B:G,6,),"-")</f>
        <v>-</v>
      </c>
      <c r="D542" s="84">
        <f>Table2[[#This Row],[Part no./ Cat No.]]</f>
        <v>0</v>
      </c>
      <c r="E542" s="84" t="str">
        <f>IF(ISBLANK(Table2[[#This Row],[Lot No]]),"-",Table2[[#This Row],[Lot No]])</f>
        <v>-</v>
      </c>
      <c r="F542" s="133" t="str">
        <f>IF(ISBLANK(Table2[[#This Row],[Date of Issue]]),"",Table2[[#This Row],[Date of Issue]])</f>
        <v/>
      </c>
      <c r="G542" s="84" t="str">
        <f>Table2[[#This Row],[Unit]]</f>
        <v>-</v>
      </c>
      <c r="H542" s="84" t="str">
        <f>Table2[[#This Row],[Pack Size]]</f>
        <v>-</v>
      </c>
      <c r="I542" s="84">
        <f>Table2[[#This Row],[Quantity]]</f>
        <v>0</v>
      </c>
      <c r="J542" s="133" t="str">
        <f>Table2[[#This Row],[Expiry Date]]</f>
        <v>-</v>
      </c>
      <c r="K542" s="84">
        <f>Table2[[#This Row],[Department]]</f>
        <v>0</v>
      </c>
      <c r="L542" s="84" t="str">
        <f>IF(ISBLANK(Table2[[#This Row],[Remark]]),"",Table2[[#This Row],[Remark]])</f>
        <v/>
      </c>
      <c r="M542" s="84">
        <f>Table2[[#This Row],[Material Issued By]]</f>
        <v>0</v>
      </c>
      <c r="N542" s="84">
        <f>Table2[[#This Row],[Material Received By]]</f>
        <v>0</v>
      </c>
      <c r="O542" s="134">
        <f>SUMIFS('Stock Statement'!K:K,'Stock Statement'!C:C,Table4[[#This Row],[Part no./ Cat No.]])</f>
        <v>0</v>
      </c>
      <c r="P542" s="134">
        <f t="shared" si="9"/>
        <v>0</v>
      </c>
      <c r="Q542" s="84">
        <f>SUMIFS('Stock Statement'!J:J,'Stock Statement'!C:C,Table4[[#This Row],[Part no./ Cat No.]])</f>
        <v>0</v>
      </c>
    </row>
    <row r="543" spans="1:17">
      <c r="A543" s="84">
        <v>542</v>
      </c>
      <c r="B543" s="108" t="str">
        <f>Table2[[#This Row],[Description of Material]]</f>
        <v>Enter Data in Product Master</v>
      </c>
      <c r="C543" s="84" t="str">
        <f>IFERROR(VLOOKUP(D543,'Product Master'!B:G,6,),"-")</f>
        <v>-</v>
      </c>
      <c r="D543" s="84">
        <f>Table2[[#This Row],[Part no./ Cat No.]]</f>
        <v>0</v>
      </c>
      <c r="E543" s="84" t="str">
        <f>IF(ISBLANK(Table2[[#This Row],[Lot No]]),"-",Table2[[#This Row],[Lot No]])</f>
        <v>-</v>
      </c>
      <c r="F543" s="133" t="str">
        <f>IF(ISBLANK(Table2[[#This Row],[Date of Issue]]),"",Table2[[#This Row],[Date of Issue]])</f>
        <v/>
      </c>
      <c r="G543" s="84" t="str">
        <f>Table2[[#This Row],[Unit]]</f>
        <v>-</v>
      </c>
      <c r="H543" s="84" t="str">
        <f>Table2[[#This Row],[Pack Size]]</f>
        <v>-</v>
      </c>
      <c r="I543" s="84">
        <f>Table2[[#This Row],[Quantity]]</f>
        <v>0</v>
      </c>
      <c r="J543" s="133" t="str">
        <f>Table2[[#This Row],[Expiry Date]]</f>
        <v>-</v>
      </c>
      <c r="K543" s="84">
        <f>Table2[[#This Row],[Department]]</f>
        <v>0</v>
      </c>
      <c r="L543" s="84" t="str">
        <f>IF(ISBLANK(Table2[[#This Row],[Remark]]),"",Table2[[#This Row],[Remark]])</f>
        <v/>
      </c>
      <c r="M543" s="84">
        <f>Table2[[#This Row],[Material Issued By]]</f>
        <v>0</v>
      </c>
      <c r="N543" s="84">
        <f>Table2[[#This Row],[Material Received By]]</f>
        <v>0</v>
      </c>
      <c r="O543" s="134">
        <f>SUMIFS('Stock Statement'!K:K,'Stock Statement'!C:C,Table4[[#This Row],[Part no./ Cat No.]])</f>
        <v>0</v>
      </c>
      <c r="P543" s="134">
        <f t="shared" si="9"/>
        <v>0</v>
      </c>
      <c r="Q543" s="84">
        <f>SUMIFS('Stock Statement'!J:J,'Stock Statement'!C:C,Table4[[#This Row],[Part no./ Cat No.]])</f>
        <v>0</v>
      </c>
    </row>
    <row r="544" spans="1:17">
      <c r="A544" s="84">
        <v>543</v>
      </c>
      <c r="B544" s="108" t="str">
        <f>Table2[[#This Row],[Description of Material]]</f>
        <v>Enter Data in Product Master</v>
      </c>
      <c r="C544" s="84" t="str">
        <f>IFERROR(VLOOKUP(D544,'Product Master'!B:G,6,),"-")</f>
        <v>-</v>
      </c>
      <c r="D544" s="84">
        <f>Table2[[#This Row],[Part no./ Cat No.]]</f>
        <v>0</v>
      </c>
      <c r="E544" s="84" t="str">
        <f>IF(ISBLANK(Table2[[#This Row],[Lot No]]),"-",Table2[[#This Row],[Lot No]])</f>
        <v>-</v>
      </c>
      <c r="F544" s="133" t="str">
        <f>IF(ISBLANK(Table2[[#This Row],[Date of Issue]]),"",Table2[[#This Row],[Date of Issue]])</f>
        <v/>
      </c>
      <c r="G544" s="84" t="str">
        <f>Table2[[#This Row],[Unit]]</f>
        <v>-</v>
      </c>
      <c r="H544" s="84" t="str">
        <f>Table2[[#This Row],[Pack Size]]</f>
        <v>-</v>
      </c>
      <c r="I544" s="84">
        <f>Table2[[#This Row],[Quantity]]</f>
        <v>0</v>
      </c>
      <c r="J544" s="133" t="str">
        <f>Table2[[#This Row],[Expiry Date]]</f>
        <v>-</v>
      </c>
      <c r="K544" s="84">
        <f>Table2[[#This Row],[Department]]</f>
        <v>0</v>
      </c>
      <c r="L544" s="84" t="str">
        <f>IF(ISBLANK(Table2[[#This Row],[Remark]]),"",Table2[[#This Row],[Remark]])</f>
        <v/>
      </c>
      <c r="M544" s="84">
        <f>Table2[[#This Row],[Material Issued By]]</f>
        <v>0</v>
      </c>
      <c r="N544" s="84">
        <f>Table2[[#This Row],[Material Received By]]</f>
        <v>0</v>
      </c>
      <c r="O544" s="134">
        <f>SUMIFS('Stock Statement'!K:K,'Stock Statement'!C:C,Table4[[#This Row],[Part no./ Cat No.]])</f>
        <v>0</v>
      </c>
      <c r="P544" s="134">
        <f t="shared" si="9"/>
        <v>0</v>
      </c>
      <c r="Q544" s="84">
        <f>SUMIFS('Stock Statement'!J:J,'Stock Statement'!C:C,Table4[[#This Row],[Part no./ Cat No.]])</f>
        <v>0</v>
      </c>
    </row>
    <row r="545" spans="1:17">
      <c r="A545" s="84">
        <v>544</v>
      </c>
      <c r="B545" s="108" t="str">
        <f>Table2[[#This Row],[Description of Material]]</f>
        <v>Enter Data in Product Master</v>
      </c>
      <c r="C545" s="84" t="str">
        <f>IFERROR(VLOOKUP(D545,'Product Master'!B:G,6,),"-")</f>
        <v>-</v>
      </c>
      <c r="D545" s="84">
        <f>Table2[[#This Row],[Part no./ Cat No.]]</f>
        <v>0</v>
      </c>
      <c r="E545" s="84" t="str">
        <f>IF(ISBLANK(Table2[[#This Row],[Lot No]]),"-",Table2[[#This Row],[Lot No]])</f>
        <v>-</v>
      </c>
      <c r="F545" s="133" t="str">
        <f>IF(ISBLANK(Table2[[#This Row],[Date of Issue]]),"",Table2[[#This Row],[Date of Issue]])</f>
        <v/>
      </c>
      <c r="G545" s="84" t="str">
        <f>Table2[[#This Row],[Unit]]</f>
        <v>-</v>
      </c>
      <c r="H545" s="84" t="str">
        <f>Table2[[#This Row],[Pack Size]]</f>
        <v>-</v>
      </c>
      <c r="I545" s="84">
        <f>Table2[[#This Row],[Quantity]]</f>
        <v>0</v>
      </c>
      <c r="J545" s="133" t="str">
        <f>Table2[[#This Row],[Expiry Date]]</f>
        <v>-</v>
      </c>
      <c r="K545" s="84">
        <f>Table2[[#This Row],[Department]]</f>
        <v>0</v>
      </c>
      <c r="L545" s="84" t="str">
        <f>IF(ISBLANK(Table2[[#This Row],[Remark]]),"",Table2[[#This Row],[Remark]])</f>
        <v/>
      </c>
      <c r="M545" s="84">
        <f>Table2[[#This Row],[Material Issued By]]</f>
        <v>0</v>
      </c>
      <c r="N545" s="84">
        <f>Table2[[#This Row],[Material Received By]]</f>
        <v>0</v>
      </c>
      <c r="O545" s="134">
        <f>SUMIFS('Stock Statement'!K:K,'Stock Statement'!C:C,Table4[[#This Row],[Part no./ Cat No.]])</f>
        <v>0</v>
      </c>
      <c r="P545" s="134">
        <f t="shared" si="9"/>
        <v>0</v>
      </c>
      <c r="Q545" s="84">
        <f>SUMIFS('Stock Statement'!J:J,'Stock Statement'!C:C,Table4[[#This Row],[Part no./ Cat No.]])</f>
        <v>0</v>
      </c>
    </row>
    <row r="546" spans="1:17">
      <c r="A546" s="84">
        <v>545</v>
      </c>
      <c r="B546" s="108" t="str">
        <f>Table2[[#This Row],[Description of Material]]</f>
        <v>Enter Data in Product Master</v>
      </c>
      <c r="C546" s="84" t="str">
        <f>IFERROR(VLOOKUP(D546,'Product Master'!B:G,6,),"-")</f>
        <v>-</v>
      </c>
      <c r="D546" s="84">
        <f>Table2[[#This Row],[Part no./ Cat No.]]</f>
        <v>0</v>
      </c>
      <c r="E546" s="84" t="str">
        <f>IF(ISBLANK(Table2[[#This Row],[Lot No]]),"-",Table2[[#This Row],[Lot No]])</f>
        <v>-</v>
      </c>
      <c r="F546" s="133" t="str">
        <f>IF(ISBLANK(Table2[[#This Row],[Date of Issue]]),"",Table2[[#This Row],[Date of Issue]])</f>
        <v/>
      </c>
      <c r="G546" s="84" t="str">
        <f>Table2[[#This Row],[Unit]]</f>
        <v>-</v>
      </c>
      <c r="H546" s="84" t="str">
        <f>Table2[[#This Row],[Pack Size]]</f>
        <v>-</v>
      </c>
      <c r="I546" s="84">
        <f>Table2[[#This Row],[Quantity]]</f>
        <v>0</v>
      </c>
      <c r="J546" s="133" t="str">
        <f>Table2[[#This Row],[Expiry Date]]</f>
        <v>-</v>
      </c>
      <c r="K546" s="84">
        <f>Table2[[#This Row],[Department]]</f>
        <v>0</v>
      </c>
      <c r="L546" s="84" t="str">
        <f>IF(ISBLANK(Table2[[#This Row],[Remark]]),"",Table2[[#This Row],[Remark]])</f>
        <v/>
      </c>
      <c r="M546" s="84">
        <f>Table2[[#This Row],[Material Issued By]]</f>
        <v>0</v>
      </c>
      <c r="N546" s="84">
        <f>Table2[[#This Row],[Material Received By]]</f>
        <v>0</v>
      </c>
      <c r="O546" s="134">
        <f>SUMIFS('Stock Statement'!K:K,'Stock Statement'!C:C,Table4[[#This Row],[Part no./ Cat No.]])</f>
        <v>0</v>
      </c>
      <c r="P546" s="134">
        <f t="shared" si="9"/>
        <v>0</v>
      </c>
      <c r="Q546" s="84">
        <f>SUMIFS('Stock Statement'!J:J,'Stock Statement'!C:C,Table4[[#This Row],[Part no./ Cat No.]])</f>
        <v>0</v>
      </c>
    </row>
    <row r="547" spans="1:17">
      <c r="A547" s="84">
        <v>546</v>
      </c>
      <c r="B547" s="108" t="str">
        <f>Table2[[#This Row],[Description of Material]]</f>
        <v>Enter Data in Product Master</v>
      </c>
      <c r="C547" s="84" t="str">
        <f>IFERROR(VLOOKUP(D547,'Product Master'!B:G,6,),"-")</f>
        <v>-</v>
      </c>
      <c r="D547" s="84">
        <f>Table2[[#This Row],[Part no./ Cat No.]]</f>
        <v>0</v>
      </c>
      <c r="E547" s="84" t="str">
        <f>IF(ISBLANK(Table2[[#This Row],[Lot No]]),"-",Table2[[#This Row],[Lot No]])</f>
        <v>-</v>
      </c>
      <c r="F547" s="133" t="str">
        <f>IF(ISBLANK(Table2[[#This Row],[Date of Issue]]),"",Table2[[#This Row],[Date of Issue]])</f>
        <v/>
      </c>
      <c r="G547" s="84" t="str">
        <f>Table2[[#This Row],[Unit]]</f>
        <v>-</v>
      </c>
      <c r="H547" s="84" t="str">
        <f>Table2[[#This Row],[Pack Size]]</f>
        <v>-</v>
      </c>
      <c r="I547" s="84">
        <f>Table2[[#This Row],[Quantity]]</f>
        <v>0</v>
      </c>
      <c r="J547" s="133" t="str">
        <f>Table2[[#This Row],[Expiry Date]]</f>
        <v>-</v>
      </c>
      <c r="K547" s="84">
        <f>Table2[[#This Row],[Department]]</f>
        <v>0</v>
      </c>
      <c r="L547" s="84" t="str">
        <f>IF(ISBLANK(Table2[[#This Row],[Remark]]),"",Table2[[#This Row],[Remark]])</f>
        <v/>
      </c>
      <c r="M547" s="84">
        <f>Table2[[#This Row],[Material Issued By]]</f>
        <v>0</v>
      </c>
      <c r="N547" s="84">
        <f>Table2[[#This Row],[Material Received By]]</f>
        <v>0</v>
      </c>
      <c r="O547" s="134">
        <f>SUMIFS('Stock Statement'!K:K,'Stock Statement'!C:C,Table4[[#This Row],[Part no./ Cat No.]])</f>
        <v>0</v>
      </c>
      <c r="P547" s="134">
        <f t="shared" si="9"/>
        <v>0</v>
      </c>
      <c r="Q547" s="84">
        <f>SUMIFS('Stock Statement'!J:J,'Stock Statement'!C:C,Table4[[#This Row],[Part no./ Cat No.]])</f>
        <v>0</v>
      </c>
    </row>
    <row r="548" spans="1:17">
      <c r="A548" s="84">
        <v>547</v>
      </c>
      <c r="B548" s="108" t="str">
        <f>Table2[[#This Row],[Description of Material]]</f>
        <v>Enter Data in Product Master</v>
      </c>
      <c r="C548" s="84" t="str">
        <f>IFERROR(VLOOKUP(D548,'Product Master'!B:G,6,),"-")</f>
        <v>-</v>
      </c>
      <c r="D548" s="84">
        <f>Table2[[#This Row],[Part no./ Cat No.]]</f>
        <v>0</v>
      </c>
      <c r="E548" s="84" t="str">
        <f>IF(ISBLANK(Table2[[#This Row],[Lot No]]),"-",Table2[[#This Row],[Lot No]])</f>
        <v>-</v>
      </c>
      <c r="F548" s="133" t="str">
        <f>IF(ISBLANK(Table2[[#This Row],[Date of Issue]]),"",Table2[[#This Row],[Date of Issue]])</f>
        <v/>
      </c>
      <c r="G548" s="84" t="str">
        <f>Table2[[#This Row],[Unit]]</f>
        <v>-</v>
      </c>
      <c r="H548" s="84" t="str">
        <f>Table2[[#This Row],[Pack Size]]</f>
        <v>-</v>
      </c>
      <c r="I548" s="84">
        <f>Table2[[#This Row],[Quantity]]</f>
        <v>0</v>
      </c>
      <c r="J548" s="133" t="str">
        <f>Table2[[#This Row],[Expiry Date]]</f>
        <v>-</v>
      </c>
      <c r="K548" s="84">
        <f>Table2[[#This Row],[Department]]</f>
        <v>0</v>
      </c>
      <c r="L548" s="84" t="str">
        <f>IF(ISBLANK(Table2[[#This Row],[Remark]]),"",Table2[[#This Row],[Remark]])</f>
        <v/>
      </c>
      <c r="M548" s="84">
        <f>Table2[[#This Row],[Material Issued By]]</f>
        <v>0</v>
      </c>
      <c r="N548" s="84">
        <f>Table2[[#This Row],[Material Received By]]</f>
        <v>0</v>
      </c>
      <c r="O548" s="134">
        <f>SUMIFS('Stock Statement'!K:K,'Stock Statement'!C:C,Table4[[#This Row],[Part no./ Cat No.]])</f>
        <v>0</v>
      </c>
      <c r="P548" s="134">
        <f t="shared" si="9"/>
        <v>0</v>
      </c>
      <c r="Q548" s="84">
        <f>SUMIFS('Stock Statement'!J:J,'Stock Statement'!C:C,Table4[[#This Row],[Part no./ Cat No.]])</f>
        <v>0</v>
      </c>
    </row>
    <row r="549" spans="1:17">
      <c r="A549" s="84">
        <v>548</v>
      </c>
      <c r="B549" s="108" t="str">
        <f>Table2[[#This Row],[Description of Material]]</f>
        <v>Enter Data in Product Master</v>
      </c>
      <c r="C549" s="84" t="str">
        <f>IFERROR(VLOOKUP(D549,'Product Master'!B:G,6,),"-")</f>
        <v>-</v>
      </c>
      <c r="D549" s="84">
        <f>Table2[[#This Row],[Part no./ Cat No.]]</f>
        <v>0</v>
      </c>
      <c r="E549" s="84" t="str">
        <f>IF(ISBLANK(Table2[[#This Row],[Lot No]]),"-",Table2[[#This Row],[Lot No]])</f>
        <v>-</v>
      </c>
      <c r="F549" s="133" t="str">
        <f>IF(ISBLANK(Table2[[#This Row],[Date of Issue]]),"",Table2[[#This Row],[Date of Issue]])</f>
        <v/>
      </c>
      <c r="G549" s="84" t="str">
        <f>Table2[[#This Row],[Unit]]</f>
        <v>-</v>
      </c>
      <c r="H549" s="84" t="str">
        <f>Table2[[#This Row],[Pack Size]]</f>
        <v>-</v>
      </c>
      <c r="I549" s="84">
        <f>Table2[[#This Row],[Quantity]]</f>
        <v>0</v>
      </c>
      <c r="J549" s="133" t="str">
        <f>Table2[[#This Row],[Expiry Date]]</f>
        <v>-</v>
      </c>
      <c r="K549" s="84">
        <f>Table2[[#This Row],[Department]]</f>
        <v>0</v>
      </c>
      <c r="L549" s="84" t="str">
        <f>IF(ISBLANK(Table2[[#This Row],[Remark]]),"",Table2[[#This Row],[Remark]])</f>
        <v/>
      </c>
      <c r="M549" s="84">
        <f>Table2[[#This Row],[Material Issued By]]</f>
        <v>0</v>
      </c>
      <c r="N549" s="84">
        <f>Table2[[#This Row],[Material Received By]]</f>
        <v>0</v>
      </c>
      <c r="O549" s="134">
        <f>SUMIFS('Stock Statement'!K:K,'Stock Statement'!C:C,Table4[[#This Row],[Part no./ Cat No.]])</f>
        <v>0</v>
      </c>
      <c r="P549" s="134">
        <f t="shared" si="9"/>
        <v>0</v>
      </c>
      <c r="Q549" s="84">
        <f>SUMIFS('Stock Statement'!J:J,'Stock Statement'!C:C,Table4[[#This Row],[Part no./ Cat No.]])</f>
        <v>0</v>
      </c>
    </row>
    <row r="550" spans="1:17">
      <c r="A550" s="84">
        <v>549</v>
      </c>
      <c r="B550" s="108" t="str">
        <f>Table2[[#This Row],[Description of Material]]</f>
        <v>Enter Data in Product Master</v>
      </c>
      <c r="C550" s="84" t="str">
        <f>IFERROR(VLOOKUP(D550,'Product Master'!B:G,6,),"-")</f>
        <v>-</v>
      </c>
      <c r="D550" s="84">
        <f>Table2[[#This Row],[Part no./ Cat No.]]</f>
        <v>0</v>
      </c>
      <c r="E550" s="84" t="str">
        <f>IF(ISBLANK(Table2[[#This Row],[Lot No]]),"-",Table2[[#This Row],[Lot No]])</f>
        <v>-</v>
      </c>
      <c r="F550" s="133" t="str">
        <f>IF(ISBLANK(Table2[[#This Row],[Date of Issue]]),"",Table2[[#This Row],[Date of Issue]])</f>
        <v/>
      </c>
      <c r="G550" s="84" t="str">
        <f>Table2[[#This Row],[Unit]]</f>
        <v>-</v>
      </c>
      <c r="H550" s="84" t="str">
        <f>Table2[[#This Row],[Pack Size]]</f>
        <v>-</v>
      </c>
      <c r="I550" s="84">
        <f>Table2[[#This Row],[Quantity]]</f>
        <v>0</v>
      </c>
      <c r="J550" s="133" t="str">
        <f>Table2[[#This Row],[Expiry Date]]</f>
        <v>-</v>
      </c>
      <c r="K550" s="84">
        <f>Table2[[#This Row],[Department]]</f>
        <v>0</v>
      </c>
      <c r="L550" s="84" t="str">
        <f>IF(ISBLANK(Table2[[#This Row],[Remark]]),"",Table2[[#This Row],[Remark]])</f>
        <v/>
      </c>
      <c r="M550" s="84">
        <f>Table2[[#This Row],[Material Issued By]]</f>
        <v>0</v>
      </c>
      <c r="N550" s="84">
        <f>Table2[[#This Row],[Material Received By]]</f>
        <v>0</v>
      </c>
      <c r="O550" s="134">
        <f>SUMIFS('Stock Statement'!K:K,'Stock Statement'!C:C,Table4[[#This Row],[Part no./ Cat No.]])</f>
        <v>0</v>
      </c>
      <c r="P550" s="134">
        <f t="shared" si="9"/>
        <v>0</v>
      </c>
      <c r="Q550" s="84">
        <f>SUMIFS('Stock Statement'!J:J,'Stock Statement'!C:C,Table4[[#This Row],[Part no./ Cat No.]])</f>
        <v>0</v>
      </c>
    </row>
    <row r="551" spans="1:17">
      <c r="A551" s="84">
        <v>550</v>
      </c>
      <c r="B551" s="108" t="str">
        <f>Table2[[#This Row],[Description of Material]]</f>
        <v>Enter Data in Product Master</v>
      </c>
      <c r="C551" s="84" t="str">
        <f>IFERROR(VLOOKUP(D551,'Product Master'!B:G,6,),"-")</f>
        <v>-</v>
      </c>
      <c r="D551" s="84">
        <f>Table2[[#This Row],[Part no./ Cat No.]]</f>
        <v>0</v>
      </c>
      <c r="E551" s="84" t="str">
        <f>IF(ISBLANK(Table2[[#This Row],[Lot No]]),"-",Table2[[#This Row],[Lot No]])</f>
        <v>-</v>
      </c>
      <c r="F551" s="133" t="str">
        <f>IF(ISBLANK(Table2[[#This Row],[Date of Issue]]),"",Table2[[#This Row],[Date of Issue]])</f>
        <v/>
      </c>
      <c r="G551" s="84" t="str">
        <f>Table2[[#This Row],[Unit]]</f>
        <v>-</v>
      </c>
      <c r="H551" s="84" t="str">
        <f>Table2[[#This Row],[Pack Size]]</f>
        <v>-</v>
      </c>
      <c r="I551" s="84">
        <f>Table2[[#This Row],[Quantity]]</f>
        <v>0</v>
      </c>
      <c r="J551" s="133" t="str">
        <f>Table2[[#This Row],[Expiry Date]]</f>
        <v>-</v>
      </c>
      <c r="K551" s="84">
        <f>Table2[[#This Row],[Department]]</f>
        <v>0</v>
      </c>
      <c r="L551" s="84" t="str">
        <f>IF(ISBLANK(Table2[[#This Row],[Remark]]),"",Table2[[#This Row],[Remark]])</f>
        <v/>
      </c>
      <c r="M551" s="84">
        <f>Table2[[#This Row],[Material Issued By]]</f>
        <v>0</v>
      </c>
      <c r="N551" s="84">
        <f>Table2[[#This Row],[Material Received By]]</f>
        <v>0</v>
      </c>
      <c r="O551" s="134">
        <f>SUMIFS('Stock Statement'!K:K,'Stock Statement'!C:C,Table4[[#This Row],[Part no./ Cat No.]])</f>
        <v>0</v>
      </c>
      <c r="P551" s="134">
        <f t="shared" si="9"/>
        <v>0</v>
      </c>
      <c r="Q551" s="84">
        <f>SUMIFS('Stock Statement'!J:J,'Stock Statement'!C:C,Table4[[#This Row],[Part no./ Cat No.]])</f>
        <v>0</v>
      </c>
    </row>
    <row r="552" spans="1:17">
      <c r="A552" s="84">
        <v>551</v>
      </c>
      <c r="B552" s="108" t="str">
        <f>Table2[[#This Row],[Description of Material]]</f>
        <v>Enter Data in Product Master</v>
      </c>
      <c r="C552" s="84" t="str">
        <f>IFERROR(VLOOKUP(D552,'Product Master'!B:G,6,),"-")</f>
        <v>-</v>
      </c>
      <c r="D552" s="84">
        <f>Table2[[#This Row],[Part no./ Cat No.]]</f>
        <v>0</v>
      </c>
      <c r="E552" s="84" t="str">
        <f>IF(ISBLANK(Table2[[#This Row],[Lot No]]),"-",Table2[[#This Row],[Lot No]])</f>
        <v>-</v>
      </c>
      <c r="F552" s="133" t="str">
        <f>IF(ISBLANK(Table2[[#This Row],[Date of Issue]]),"",Table2[[#This Row],[Date of Issue]])</f>
        <v/>
      </c>
      <c r="G552" s="84" t="str">
        <f>Table2[[#This Row],[Unit]]</f>
        <v>-</v>
      </c>
      <c r="H552" s="84" t="str">
        <f>Table2[[#This Row],[Pack Size]]</f>
        <v>-</v>
      </c>
      <c r="I552" s="84">
        <f>Table2[[#This Row],[Quantity]]</f>
        <v>0</v>
      </c>
      <c r="J552" s="133" t="str">
        <f>Table2[[#This Row],[Expiry Date]]</f>
        <v>-</v>
      </c>
      <c r="K552" s="84">
        <f>Table2[[#This Row],[Department]]</f>
        <v>0</v>
      </c>
      <c r="L552" s="84" t="str">
        <f>IF(ISBLANK(Table2[[#This Row],[Remark]]),"",Table2[[#This Row],[Remark]])</f>
        <v/>
      </c>
      <c r="M552" s="84">
        <f>Table2[[#This Row],[Material Issued By]]</f>
        <v>0</v>
      </c>
      <c r="N552" s="84">
        <f>Table2[[#This Row],[Material Received By]]</f>
        <v>0</v>
      </c>
      <c r="O552" s="134">
        <f>SUMIFS('Stock Statement'!K:K,'Stock Statement'!C:C,Table4[[#This Row],[Part no./ Cat No.]])</f>
        <v>0</v>
      </c>
      <c r="P552" s="134">
        <f t="shared" si="9"/>
        <v>0</v>
      </c>
      <c r="Q552" s="84">
        <f>SUMIFS('Stock Statement'!J:J,'Stock Statement'!C:C,Table4[[#This Row],[Part no./ Cat No.]])</f>
        <v>0</v>
      </c>
    </row>
    <row r="553" spans="1:17">
      <c r="A553" s="84">
        <v>552</v>
      </c>
      <c r="B553" s="108" t="str">
        <f>Table2[[#This Row],[Description of Material]]</f>
        <v>Enter Data in Product Master</v>
      </c>
      <c r="C553" s="84" t="str">
        <f>IFERROR(VLOOKUP(D553,'Product Master'!B:G,6,),"-")</f>
        <v>-</v>
      </c>
      <c r="D553" s="84">
        <f>Table2[[#This Row],[Part no./ Cat No.]]</f>
        <v>0</v>
      </c>
      <c r="E553" s="84" t="str">
        <f>IF(ISBLANK(Table2[[#This Row],[Lot No]]),"-",Table2[[#This Row],[Lot No]])</f>
        <v>-</v>
      </c>
      <c r="F553" s="133" t="str">
        <f>IF(ISBLANK(Table2[[#This Row],[Date of Issue]]),"",Table2[[#This Row],[Date of Issue]])</f>
        <v/>
      </c>
      <c r="G553" s="84" t="str">
        <f>Table2[[#This Row],[Unit]]</f>
        <v>-</v>
      </c>
      <c r="H553" s="84" t="str">
        <f>Table2[[#This Row],[Pack Size]]</f>
        <v>-</v>
      </c>
      <c r="I553" s="84">
        <f>Table2[[#This Row],[Quantity]]</f>
        <v>0</v>
      </c>
      <c r="J553" s="133" t="str">
        <f>Table2[[#This Row],[Expiry Date]]</f>
        <v>-</v>
      </c>
      <c r="K553" s="84">
        <f>Table2[[#This Row],[Department]]</f>
        <v>0</v>
      </c>
      <c r="L553" s="84" t="str">
        <f>IF(ISBLANK(Table2[[#This Row],[Remark]]),"",Table2[[#This Row],[Remark]])</f>
        <v/>
      </c>
      <c r="M553" s="84">
        <f>Table2[[#This Row],[Material Issued By]]</f>
        <v>0</v>
      </c>
      <c r="N553" s="84">
        <f>Table2[[#This Row],[Material Received By]]</f>
        <v>0</v>
      </c>
      <c r="O553" s="134">
        <f>SUMIFS('Stock Statement'!K:K,'Stock Statement'!C:C,Table4[[#This Row],[Part no./ Cat No.]])</f>
        <v>0</v>
      </c>
      <c r="P553" s="134">
        <f t="shared" si="9"/>
        <v>0</v>
      </c>
      <c r="Q553" s="84">
        <f>SUMIFS('Stock Statement'!J:J,'Stock Statement'!C:C,Table4[[#This Row],[Part no./ Cat No.]])</f>
        <v>0</v>
      </c>
    </row>
    <row r="554" spans="1:17">
      <c r="A554" s="84">
        <v>553</v>
      </c>
      <c r="B554" s="108" t="str">
        <f>Table2[[#This Row],[Description of Material]]</f>
        <v>Enter Data in Product Master</v>
      </c>
      <c r="C554" s="84" t="str">
        <f>IFERROR(VLOOKUP(D554,'Product Master'!B:G,6,),"-")</f>
        <v>-</v>
      </c>
      <c r="D554" s="84">
        <f>Table2[[#This Row],[Part no./ Cat No.]]</f>
        <v>0</v>
      </c>
      <c r="E554" s="84" t="str">
        <f>IF(ISBLANK(Table2[[#This Row],[Lot No]]),"-",Table2[[#This Row],[Lot No]])</f>
        <v>-</v>
      </c>
      <c r="F554" s="133" t="str">
        <f>IF(ISBLANK(Table2[[#This Row],[Date of Issue]]),"",Table2[[#This Row],[Date of Issue]])</f>
        <v/>
      </c>
      <c r="G554" s="84" t="str">
        <f>Table2[[#This Row],[Unit]]</f>
        <v>-</v>
      </c>
      <c r="H554" s="84" t="str">
        <f>Table2[[#This Row],[Pack Size]]</f>
        <v>-</v>
      </c>
      <c r="I554" s="84">
        <f>Table2[[#This Row],[Quantity]]</f>
        <v>0</v>
      </c>
      <c r="J554" s="133" t="str">
        <f>Table2[[#This Row],[Expiry Date]]</f>
        <v>-</v>
      </c>
      <c r="K554" s="84">
        <f>Table2[[#This Row],[Department]]</f>
        <v>0</v>
      </c>
      <c r="L554" s="84" t="str">
        <f>IF(ISBLANK(Table2[[#This Row],[Remark]]),"",Table2[[#This Row],[Remark]])</f>
        <v/>
      </c>
      <c r="M554" s="84">
        <f>Table2[[#This Row],[Material Issued By]]</f>
        <v>0</v>
      </c>
      <c r="N554" s="84">
        <f>Table2[[#This Row],[Material Received By]]</f>
        <v>0</v>
      </c>
      <c r="O554" s="134">
        <f>SUMIFS('Stock Statement'!K:K,'Stock Statement'!C:C,Table4[[#This Row],[Part no./ Cat No.]])</f>
        <v>0</v>
      </c>
      <c r="P554" s="134">
        <f t="shared" si="9"/>
        <v>0</v>
      </c>
      <c r="Q554" s="84">
        <f>SUMIFS('Stock Statement'!J:J,'Stock Statement'!C:C,Table4[[#This Row],[Part no./ Cat No.]])</f>
        <v>0</v>
      </c>
    </row>
    <row r="555" spans="1:17">
      <c r="A555" s="84">
        <v>554</v>
      </c>
      <c r="B555" s="108" t="str">
        <f>Table2[[#This Row],[Description of Material]]</f>
        <v>Enter Data in Product Master</v>
      </c>
      <c r="C555" s="84" t="str">
        <f>IFERROR(VLOOKUP(D555,'Product Master'!B:G,6,),"-")</f>
        <v>-</v>
      </c>
      <c r="D555" s="84">
        <f>Table2[[#This Row],[Part no./ Cat No.]]</f>
        <v>0</v>
      </c>
      <c r="E555" s="84" t="str">
        <f>IF(ISBLANK(Table2[[#This Row],[Lot No]]),"-",Table2[[#This Row],[Lot No]])</f>
        <v>-</v>
      </c>
      <c r="F555" s="133" t="str">
        <f>IF(ISBLANK(Table2[[#This Row],[Date of Issue]]),"",Table2[[#This Row],[Date of Issue]])</f>
        <v/>
      </c>
      <c r="G555" s="84" t="str">
        <f>Table2[[#This Row],[Unit]]</f>
        <v>-</v>
      </c>
      <c r="H555" s="84" t="str">
        <f>Table2[[#This Row],[Pack Size]]</f>
        <v>-</v>
      </c>
      <c r="I555" s="84">
        <f>Table2[[#This Row],[Quantity]]</f>
        <v>0</v>
      </c>
      <c r="J555" s="133" t="str">
        <f>Table2[[#This Row],[Expiry Date]]</f>
        <v>-</v>
      </c>
      <c r="K555" s="84">
        <f>Table2[[#This Row],[Department]]</f>
        <v>0</v>
      </c>
      <c r="L555" s="84" t="str">
        <f>IF(ISBLANK(Table2[[#This Row],[Remark]]),"",Table2[[#This Row],[Remark]])</f>
        <v/>
      </c>
      <c r="M555" s="84">
        <f>Table2[[#This Row],[Material Issued By]]</f>
        <v>0</v>
      </c>
      <c r="N555" s="84">
        <f>Table2[[#This Row],[Material Received By]]</f>
        <v>0</v>
      </c>
      <c r="O555" s="134">
        <f>SUMIFS('Stock Statement'!K:K,'Stock Statement'!C:C,Table4[[#This Row],[Part no./ Cat No.]])</f>
        <v>0</v>
      </c>
      <c r="P555" s="134">
        <f t="shared" si="9"/>
        <v>0</v>
      </c>
      <c r="Q555" s="84">
        <f>SUMIFS('Stock Statement'!J:J,'Stock Statement'!C:C,Table4[[#This Row],[Part no./ Cat No.]])</f>
        <v>0</v>
      </c>
    </row>
    <row r="556" spans="1:17">
      <c r="A556" s="84">
        <v>555</v>
      </c>
      <c r="B556" s="108" t="str">
        <f>Table2[[#This Row],[Description of Material]]</f>
        <v>Enter Data in Product Master</v>
      </c>
      <c r="C556" s="84" t="str">
        <f>IFERROR(VLOOKUP(D556,'Product Master'!B:G,6,),"-")</f>
        <v>-</v>
      </c>
      <c r="D556" s="84">
        <f>Table2[[#This Row],[Part no./ Cat No.]]</f>
        <v>0</v>
      </c>
      <c r="E556" s="84" t="str">
        <f>IF(ISBLANK(Table2[[#This Row],[Lot No]]),"-",Table2[[#This Row],[Lot No]])</f>
        <v>-</v>
      </c>
      <c r="F556" s="133" t="str">
        <f>IF(ISBLANK(Table2[[#This Row],[Date of Issue]]),"",Table2[[#This Row],[Date of Issue]])</f>
        <v/>
      </c>
      <c r="G556" s="84" t="str">
        <f>Table2[[#This Row],[Unit]]</f>
        <v>-</v>
      </c>
      <c r="H556" s="84" t="str">
        <f>Table2[[#This Row],[Pack Size]]</f>
        <v>-</v>
      </c>
      <c r="I556" s="84">
        <f>Table2[[#This Row],[Quantity]]</f>
        <v>0</v>
      </c>
      <c r="J556" s="133" t="str">
        <f>Table2[[#This Row],[Expiry Date]]</f>
        <v>-</v>
      </c>
      <c r="K556" s="84">
        <f>Table2[[#This Row],[Department]]</f>
        <v>0</v>
      </c>
      <c r="L556" s="84" t="str">
        <f>IF(ISBLANK(Table2[[#This Row],[Remark]]),"",Table2[[#This Row],[Remark]])</f>
        <v/>
      </c>
      <c r="M556" s="84">
        <f>Table2[[#This Row],[Material Issued By]]</f>
        <v>0</v>
      </c>
      <c r="N556" s="84">
        <f>Table2[[#This Row],[Material Received By]]</f>
        <v>0</v>
      </c>
      <c r="O556" s="134">
        <f>SUMIFS('Stock Statement'!K:K,'Stock Statement'!C:C,Table4[[#This Row],[Part no./ Cat No.]])</f>
        <v>0</v>
      </c>
      <c r="P556" s="134">
        <f t="shared" si="9"/>
        <v>0</v>
      </c>
      <c r="Q556" s="84">
        <f>SUMIFS('Stock Statement'!J:J,'Stock Statement'!C:C,Table4[[#This Row],[Part no./ Cat No.]])</f>
        <v>0</v>
      </c>
    </row>
    <row r="557" spans="1:17">
      <c r="A557" s="84">
        <v>556</v>
      </c>
      <c r="B557" s="108" t="str">
        <f>Table2[[#This Row],[Description of Material]]</f>
        <v>Enter Data in Product Master</v>
      </c>
      <c r="C557" s="84" t="str">
        <f>IFERROR(VLOOKUP(D557,'Product Master'!B:G,6,),"-")</f>
        <v>-</v>
      </c>
      <c r="D557" s="84">
        <f>Table2[[#This Row],[Part no./ Cat No.]]</f>
        <v>0</v>
      </c>
      <c r="E557" s="84" t="str">
        <f>IF(ISBLANK(Table2[[#This Row],[Lot No]]),"-",Table2[[#This Row],[Lot No]])</f>
        <v>-</v>
      </c>
      <c r="F557" s="133" t="str">
        <f>IF(ISBLANK(Table2[[#This Row],[Date of Issue]]),"",Table2[[#This Row],[Date of Issue]])</f>
        <v/>
      </c>
      <c r="G557" s="84" t="str">
        <f>Table2[[#This Row],[Unit]]</f>
        <v>-</v>
      </c>
      <c r="H557" s="84" t="str">
        <f>Table2[[#This Row],[Pack Size]]</f>
        <v>-</v>
      </c>
      <c r="I557" s="84">
        <f>Table2[[#This Row],[Quantity]]</f>
        <v>0</v>
      </c>
      <c r="J557" s="133" t="str">
        <f>Table2[[#This Row],[Expiry Date]]</f>
        <v>-</v>
      </c>
      <c r="K557" s="84">
        <f>Table2[[#This Row],[Department]]</f>
        <v>0</v>
      </c>
      <c r="L557" s="84" t="str">
        <f>IF(ISBLANK(Table2[[#This Row],[Remark]]),"",Table2[[#This Row],[Remark]])</f>
        <v/>
      </c>
      <c r="M557" s="84">
        <f>Table2[[#This Row],[Material Issued By]]</f>
        <v>0</v>
      </c>
      <c r="N557" s="84">
        <f>Table2[[#This Row],[Material Received By]]</f>
        <v>0</v>
      </c>
      <c r="O557" s="134">
        <f>SUMIFS('Stock Statement'!K:K,'Stock Statement'!C:C,Table4[[#This Row],[Part no./ Cat No.]])</f>
        <v>0</v>
      </c>
      <c r="P557" s="134">
        <f t="shared" si="9"/>
        <v>0</v>
      </c>
      <c r="Q557" s="84">
        <f>SUMIFS('Stock Statement'!J:J,'Stock Statement'!C:C,Table4[[#This Row],[Part no./ Cat No.]])</f>
        <v>0</v>
      </c>
    </row>
    <row r="558" spans="1:17">
      <c r="A558" s="84">
        <v>557</v>
      </c>
      <c r="B558" s="108" t="str">
        <f>Table2[[#This Row],[Description of Material]]</f>
        <v>Enter Data in Product Master</v>
      </c>
      <c r="C558" s="84" t="str">
        <f>IFERROR(VLOOKUP(D558,'Product Master'!B:G,6,),"-")</f>
        <v>-</v>
      </c>
      <c r="D558" s="84">
        <f>Table2[[#This Row],[Part no./ Cat No.]]</f>
        <v>0</v>
      </c>
      <c r="E558" s="84" t="str">
        <f>IF(ISBLANK(Table2[[#This Row],[Lot No]]),"-",Table2[[#This Row],[Lot No]])</f>
        <v>-</v>
      </c>
      <c r="F558" s="133" t="str">
        <f>IF(ISBLANK(Table2[[#This Row],[Date of Issue]]),"",Table2[[#This Row],[Date of Issue]])</f>
        <v/>
      </c>
      <c r="G558" s="84" t="str">
        <f>Table2[[#This Row],[Unit]]</f>
        <v>-</v>
      </c>
      <c r="H558" s="84" t="str">
        <f>Table2[[#This Row],[Pack Size]]</f>
        <v>-</v>
      </c>
      <c r="I558" s="84">
        <f>Table2[[#This Row],[Quantity]]</f>
        <v>0</v>
      </c>
      <c r="J558" s="133" t="str">
        <f>Table2[[#This Row],[Expiry Date]]</f>
        <v>-</v>
      </c>
      <c r="K558" s="84">
        <f>Table2[[#This Row],[Department]]</f>
        <v>0</v>
      </c>
      <c r="L558" s="84" t="str">
        <f>IF(ISBLANK(Table2[[#This Row],[Remark]]),"",Table2[[#This Row],[Remark]])</f>
        <v/>
      </c>
      <c r="M558" s="84">
        <f>Table2[[#This Row],[Material Issued By]]</f>
        <v>0</v>
      </c>
      <c r="N558" s="84">
        <f>Table2[[#This Row],[Material Received By]]</f>
        <v>0</v>
      </c>
      <c r="O558" s="134">
        <f>SUMIFS('Stock Statement'!K:K,'Stock Statement'!C:C,Table4[[#This Row],[Part no./ Cat No.]])</f>
        <v>0</v>
      </c>
      <c r="P558" s="134">
        <f t="shared" si="9"/>
        <v>0</v>
      </c>
      <c r="Q558" s="84">
        <f>SUMIFS('Stock Statement'!J:J,'Stock Statement'!C:C,Table4[[#This Row],[Part no./ Cat No.]])</f>
        <v>0</v>
      </c>
    </row>
    <row r="559" spans="1:17">
      <c r="A559" s="84">
        <v>558</v>
      </c>
      <c r="B559" s="108" t="str">
        <f>Table2[[#This Row],[Description of Material]]</f>
        <v>Enter Data in Product Master</v>
      </c>
      <c r="C559" s="84" t="str">
        <f>IFERROR(VLOOKUP(D559,'Product Master'!B:G,6,),"-")</f>
        <v>-</v>
      </c>
      <c r="D559" s="84">
        <f>Table2[[#This Row],[Part no./ Cat No.]]</f>
        <v>0</v>
      </c>
      <c r="E559" s="84" t="str">
        <f>IF(ISBLANK(Table2[[#This Row],[Lot No]]),"-",Table2[[#This Row],[Lot No]])</f>
        <v>-</v>
      </c>
      <c r="F559" s="133" t="str">
        <f>IF(ISBLANK(Table2[[#This Row],[Date of Issue]]),"",Table2[[#This Row],[Date of Issue]])</f>
        <v/>
      </c>
      <c r="G559" s="84" t="str">
        <f>Table2[[#This Row],[Unit]]</f>
        <v>-</v>
      </c>
      <c r="H559" s="84" t="str">
        <f>Table2[[#This Row],[Pack Size]]</f>
        <v>-</v>
      </c>
      <c r="I559" s="84">
        <f>Table2[[#This Row],[Quantity]]</f>
        <v>0</v>
      </c>
      <c r="J559" s="133" t="str">
        <f>Table2[[#This Row],[Expiry Date]]</f>
        <v>-</v>
      </c>
      <c r="K559" s="84">
        <f>Table2[[#This Row],[Department]]</f>
        <v>0</v>
      </c>
      <c r="L559" s="84" t="str">
        <f>IF(ISBLANK(Table2[[#This Row],[Remark]]),"",Table2[[#This Row],[Remark]])</f>
        <v/>
      </c>
      <c r="M559" s="84">
        <f>Table2[[#This Row],[Material Issued By]]</f>
        <v>0</v>
      </c>
      <c r="N559" s="84">
        <f>Table2[[#This Row],[Material Received By]]</f>
        <v>0</v>
      </c>
      <c r="O559" s="134">
        <f>SUMIFS('Stock Statement'!K:K,'Stock Statement'!C:C,Table4[[#This Row],[Part no./ Cat No.]])</f>
        <v>0</v>
      </c>
      <c r="P559" s="134">
        <f t="shared" si="9"/>
        <v>0</v>
      </c>
      <c r="Q559" s="84">
        <f>SUMIFS('Stock Statement'!J:J,'Stock Statement'!C:C,Table4[[#This Row],[Part no./ Cat No.]])</f>
        <v>0</v>
      </c>
    </row>
    <row r="560" spans="1:17">
      <c r="A560" s="84">
        <v>559</v>
      </c>
      <c r="B560" s="108" t="str">
        <f>Table2[[#This Row],[Description of Material]]</f>
        <v>Enter Data in Product Master</v>
      </c>
      <c r="C560" s="84" t="str">
        <f>IFERROR(VLOOKUP(D560,'Product Master'!B:G,6,),"-")</f>
        <v>-</v>
      </c>
      <c r="D560" s="84">
        <f>Table2[[#This Row],[Part no./ Cat No.]]</f>
        <v>0</v>
      </c>
      <c r="E560" s="84" t="str">
        <f>IF(ISBLANK(Table2[[#This Row],[Lot No]]),"-",Table2[[#This Row],[Lot No]])</f>
        <v>-</v>
      </c>
      <c r="F560" s="133" t="str">
        <f>IF(ISBLANK(Table2[[#This Row],[Date of Issue]]),"",Table2[[#This Row],[Date of Issue]])</f>
        <v/>
      </c>
      <c r="G560" s="84" t="str">
        <f>Table2[[#This Row],[Unit]]</f>
        <v>-</v>
      </c>
      <c r="H560" s="84" t="str">
        <f>Table2[[#This Row],[Pack Size]]</f>
        <v>-</v>
      </c>
      <c r="I560" s="84">
        <f>Table2[[#This Row],[Quantity]]</f>
        <v>0</v>
      </c>
      <c r="J560" s="133" t="str">
        <f>Table2[[#This Row],[Expiry Date]]</f>
        <v>-</v>
      </c>
      <c r="K560" s="84">
        <f>Table2[[#This Row],[Department]]</f>
        <v>0</v>
      </c>
      <c r="L560" s="84" t="str">
        <f>IF(ISBLANK(Table2[[#This Row],[Remark]]),"",Table2[[#This Row],[Remark]])</f>
        <v/>
      </c>
      <c r="M560" s="84">
        <f>Table2[[#This Row],[Material Issued By]]</f>
        <v>0</v>
      </c>
      <c r="N560" s="84">
        <f>Table2[[#This Row],[Material Received By]]</f>
        <v>0</v>
      </c>
      <c r="O560" s="134">
        <f>SUMIFS('Stock Statement'!K:K,'Stock Statement'!C:C,Table4[[#This Row],[Part no./ Cat No.]])</f>
        <v>0</v>
      </c>
      <c r="P560" s="134">
        <f t="shared" si="9"/>
        <v>0</v>
      </c>
      <c r="Q560" s="84">
        <f>SUMIFS('Stock Statement'!J:J,'Stock Statement'!C:C,Table4[[#This Row],[Part no./ Cat No.]])</f>
        <v>0</v>
      </c>
    </row>
    <row r="561" spans="1:17">
      <c r="A561" s="84">
        <v>560</v>
      </c>
      <c r="B561" s="108" t="str">
        <f>Table2[[#This Row],[Description of Material]]</f>
        <v>Enter Data in Product Master</v>
      </c>
      <c r="C561" s="84" t="str">
        <f>IFERROR(VLOOKUP(D561,'Product Master'!B:G,6,),"-")</f>
        <v>-</v>
      </c>
      <c r="D561" s="84">
        <f>Table2[[#This Row],[Part no./ Cat No.]]</f>
        <v>0</v>
      </c>
      <c r="E561" s="84" t="str">
        <f>IF(ISBLANK(Table2[[#This Row],[Lot No]]),"-",Table2[[#This Row],[Lot No]])</f>
        <v>-</v>
      </c>
      <c r="F561" s="133" t="str">
        <f>IF(ISBLANK(Table2[[#This Row],[Date of Issue]]),"",Table2[[#This Row],[Date of Issue]])</f>
        <v/>
      </c>
      <c r="G561" s="84" t="str">
        <f>Table2[[#This Row],[Unit]]</f>
        <v>-</v>
      </c>
      <c r="H561" s="84" t="str">
        <f>Table2[[#This Row],[Pack Size]]</f>
        <v>-</v>
      </c>
      <c r="I561" s="84">
        <f>Table2[[#This Row],[Quantity]]</f>
        <v>0</v>
      </c>
      <c r="J561" s="133" t="str">
        <f>Table2[[#This Row],[Expiry Date]]</f>
        <v>-</v>
      </c>
      <c r="K561" s="84">
        <f>Table2[[#This Row],[Department]]</f>
        <v>0</v>
      </c>
      <c r="L561" s="84" t="str">
        <f>IF(ISBLANK(Table2[[#This Row],[Remark]]),"",Table2[[#This Row],[Remark]])</f>
        <v/>
      </c>
      <c r="M561" s="84">
        <f>Table2[[#This Row],[Material Issued By]]</f>
        <v>0</v>
      </c>
      <c r="N561" s="84">
        <f>Table2[[#This Row],[Material Received By]]</f>
        <v>0</v>
      </c>
      <c r="O561" s="134">
        <f>SUMIFS('Stock Statement'!K:K,'Stock Statement'!C:C,Table4[[#This Row],[Part no./ Cat No.]])</f>
        <v>0</v>
      </c>
      <c r="P561" s="134">
        <f t="shared" si="9"/>
        <v>0</v>
      </c>
      <c r="Q561" s="84">
        <f>SUMIFS('Stock Statement'!J:J,'Stock Statement'!C:C,Table4[[#This Row],[Part no./ Cat No.]])</f>
        <v>0</v>
      </c>
    </row>
    <row r="562" spans="1:17">
      <c r="A562" s="84">
        <v>561</v>
      </c>
      <c r="B562" s="108" t="str">
        <f>Table2[[#This Row],[Description of Material]]</f>
        <v>Enter Data in Product Master</v>
      </c>
      <c r="C562" s="84" t="str">
        <f>IFERROR(VLOOKUP(D562,'Product Master'!B:G,6,),"-")</f>
        <v>-</v>
      </c>
      <c r="D562" s="84">
        <f>Table2[[#This Row],[Part no./ Cat No.]]</f>
        <v>0</v>
      </c>
      <c r="E562" s="84" t="str">
        <f>IF(ISBLANK(Table2[[#This Row],[Lot No]]),"-",Table2[[#This Row],[Lot No]])</f>
        <v>-</v>
      </c>
      <c r="F562" s="133" t="str">
        <f>IF(ISBLANK(Table2[[#This Row],[Date of Issue]]),"",Table2[[#This Row],[Date of Issue]])</f>
        <v/>
      </c>
      <c r="G562" s="84" t="str">
        <f>Table2[[#This Row],[Unit]]</f>
        <v>-</v>
      </c>
      <c r="H562" s="84" t="str">
        <f>Table2[[#This Row],[Pack Size]]</f>
        <v>-</v>
      </c>
      <c r="I562" s="84">
        <f>Table2[[#This Row],[Quantity]]</f>
        <v>0</v>
      </c>
      <c r="J562" s="133" t="str">
        <f>Table2[[#This Row],[Expiry Date]]</f>
        <v>-</v>
      </c>
      <c r="K562" s="84">
        <f>Table2[[#This Row],[Department]]</f>
        <v>0</v>
      </c>
      <c r="L562" s="84" t="str">
        <f>IF(ISBLANK(Table2[[#This Row],[Remark]]),"",Table2[[#This Row],[Remark]])</f>
        <v/>
      </c>
      <c r="M562" s="84">
        <f>Table2[[#This Row],[Material Issued By]]</f>
        <v>0</v>
      </c>
      <c r="N562" s="84">
        <f>Table2[[#This Row],[Material Received By]]</f>
        <v>0</v>
      </c>
      <c r="O562" s="134">
        <f>SUMIFS('Stock Statement'!K:K,'Stock Statement'!C:C,Table4[[#This Row],[Part no./ Cat No.]])</f>
        <v>0</v>
      </c>
      <c r="P562" s="134">
        <f t="shared" si="9"/>
        <v>0</v>
      </c>
      <c r="Q562" s="84">
        <f>SUMIFS('Stock Statement'!J:J,'Stock Statement'!C:C,Table4[[#This Row],[Part no./ Cat No.]])</f>
        <v>0</v>
      </c>
    </row>
    <row r="563" spans="1:17">
      <c r="A563" s="84">
        <v>562</v>
      </c>
      <c r="B563" s="108" t="str">
        <f>Table2[[#This Row],[Description of Material]]</f>
        <v>Enter Data in Product Master</v>
      </c>
      <c r="C563" s="84" t="str">
        <f>IFERROR(VLOOKUP(D563,'Product Master'!B:G,6,),"-")</f>
        <v>-</v>
      </c>
      <c r="D563" s="84">
        <f>Table2[[#This Row],[Part no./ Cat No.]]</f>
        <v>0</v>
      </c>
      <c r="E563" s="84" t="str">
        <f>IF(ISBLANK(Table2[[#This Row],[Lot No]]),"-",Table2[[#This Row],[Lot No]])</f>
        <v>-</v>
      </c>
      <c r="F563" s="133" t="str">
        <f>IF(ISBLANK(Table2[[#This Row],[Date of Issue]]),"",Table2[[#This Row],[Date of Issue]])</f>
        <v/>
      </c>
      <c r="G563" s="84" t="str">
        <f>Table2[[#This Row],[Unit]]</f>
        <v>-</v>
      </c>
      <c r="H563" s="84" t="str">
        <f>Table2[[#This Row],[Pack Size]]</f>
        <v>-</v>
      </c>
      <c r="I563" s="84">
        <f>Table2[[#This Row],[Quantity]]</f>
        <v>0</v>
      </c>
      <c r="J563" s="133" t="str">
        <f>Table2[[#This Row],[Expiry Date]]</f>
        <v>-</v>
      </c>
      <c r="K563" s="84">
        <f>Table2[[#This Row],[Department]]</f>
        <v>0</v>
      </c>
      <c r="L563" s="84" t="str">
        <f>IF(ISBLANK(Table2[[#This Row],[Remark]]),"",Table2[[#This Row],[Remark]])</f>
        <v/>
      </c>
      <c r="M563" s="84">
        <f>Table2[[#This Row],[Material Issued By]]</f>
        <v>0</v>
      </c>
      <c r="N563" s="84">
        <f>Table2[[#This Row],[Material Received By]]</f>
        <v>0</v>
      </c>
      <c r="O563" s="134">
        <f>SUMIFS('Stock Statement'!K:K,'Stock Statement'!C:C,Table4[[#This Row],[Part no./ Cat No.]])</f>
        <v>0</v>
      </c>
      <c r="P563" s="134">
        <f t="shared" si="9"/>
        <v>0</v>
      </c>
      <c r="Q563" s="84">
        <f>SUMIFS('Stock Statement'!J:J,'Stock Statement'!C:C,Table4[[#This Row],[Part no./ Cat No.]])</f>
        <v>0</v>
      </c>
    </row>
    <row r="564" spans="1:17">
      <c r="A564" s="84">
        <v>563</v>
      </c>
      <c r="B564" s="108" t="str">
        <f>Table2[[#This Row],[Description of Material]]</f>
        <v>Enter Data in Product Master</v>
      </c>
      <c r="C564" s="84" t="str">
        <f>IFERROR(VLOOKUP(D564,'Product Master'!B:G,6,),"-")</f>
        <v>-</v>
      </c>
      <c r="D564" s="84">
        <f>Table2[[#This Row],[Part no./ Cat No.]]</f>
        <v>0</v>
      </c>
      <c r="E564" s="84" t="str">
        <f>IF(ISBLANK(Table2[[#This Row],[Lot No]]),"-",Table2[[#This Row],[Lot No]])</f>
        <v>-</v>
      </c>
      <c r="F564" s="133" t="str">
        <f>IF(ISBLANK(Table2[[#This Row],[Date of Issue]]),"",Table2[[#This Row],[Date of Issue]])</f>
        <v/>
      </c>
      <c r="G564" s="84" t="str">
        <f>Table2[[#This Row],[Unit]]</f>
        <v>-</v>
      </c>
      <c r="H564" s="84" t="str">
        <f>Table2[[#This Row],[Pack Size]]</f>
        <v>-</v>
      </c>
      <c r="I564" s="84">
        <f>Table2[[#This Row],[Quantity]]</f>
        <v>0</v>
      </c>
      <c r="J564" s="133" t="str">
        <f>Table2[[#This Row],[Expiry Date]]</f>
        <v>-</v>
      </c>
      <c r="K564" s="84">
        <f>Table2[[#This Row],[Department]]</f>
        <v>0</v>
      </c>
      <c r="L564" s="84" t="str">
        <f>IF(ISBLANK(Table2[[#This Row],[Remark]]),"",Table2[[#This Row],[Remark]])</f>
        <v/>
      </c>
      <c r="M564" s="84">
        <f>Table2[[#This Row],[Material Issued By]]</f>
        <v>0</v>
      </c>
      <c r="N564" s="84">
        <f>Table2[[#This Row],[Material Received By]]</f>
        <v>0</v>
      </c>
      <c r="O564" s="134">
        <f>SUMIFS('Stock Statement'!K:K,'Stock Statement'!C:C,Table4[[#This Row],[Part no./ Cat No.]])</f>
        <v>0</v>
      </c>
      <c r="P564" s="134">
        <f t="shared" si="9"/>
        <v>0</v>
      </c>
      <c r="Q564" s="84">
        <f>SUMIFS('Stock Statement'!J:J,'Stock Statement'!C:C,Table4[[#This Row],[Part no./ Cat No.]])</f>
        <v>0</v>
      </c>
    </row>
    <row r="565" spans="1:17">
      <c r="A565" s="84">
        <v>564</v>
      </c>
      <c r="B565" s="108" t="str">
        <f>Table2[[#This Row],[Description of Material]]</f>
        <v>Enter Data in Product Master</v>
      </c>
      <c r="C565" s="84" t="str">
        <f>IFERROR(VLOOKUP(D565,'Product Master'!B:G,6,),"-")</f>
        <v>-</v>
      </c>
      <c r="D565" s="84">
        <f>Table2[[#This Row],[Part no./ Cat No.]]</f>
        <v>0</v>
      </c>
      <c r="E565" s="84" t="str">
        <f>IF(ISBLANK(Table2[[#This Row],[Lot No]]),"-",Table2[[#This Row],[Lot No]])</f>
        <v>-</v>
      </c>
      <c r="F565" s="133" t="str">
        <f>IF(ISBLANK(Table2[[#This Row],[Date of Issue]]),"",Table2[[#This Row],[Date of Issue]])</f>
        <v/>
      </c>
      <c r="G565" s="84" t="str">
        <f>Table2[[#This Row],[Unit]]</f>
        <v>-</v>
      </c>
      <c r="H565" s="84" t="str">
        <f>Table2[[#This Row],[Pack Size]]</f>
        <v>-</v>
      </c>
      <c r="I565" s="84">
        <f>Table2[[#This Row],[Quantity]]</f>
        <v>0</v>
      </c>
      <c r="J565" s="133" t="str">
        <f>Table2[[#This Row],[Expiry Date]]</f>
        <v>-</v>
      </c>
      <c r="K565" s="84">
        <f>Table2[[#This Row],[Department]]</f>
        <v>0</v>
      </c>
      <c r="L565" s="84" t="str">
        <f>IF(ISBLANK(Table2[[#This Row],[Remark]]),"",Table2[[#This Row],[Remark]])</f>
        <v/>
      </c>
      <c r="M565" s="84">
        <f>Table2[[#This Row],[Material Issued By]]</f>
        <v>0</v>
      </c>
      <c r="N565" s="84">
        <f>Table2[[#This Row],[Material Received By]]</f>
        <v>0</v>
      </c>
      <c r="O565" s="134">
        <f>SUMIFS('Stock Statement'!K:K,'Stock Statement'!C:C,Table4[[#This Row],[Part no./ Cat No.]])</f>
        <v>0</v>
      </c>
      <c r="P565" s="134">
        <f t="shared" si="9"/>
        <v>0</v>
      </c>
      <c r="Q565" s="84">
        <f>SUMIFS('Stock Statement'!J:J,'Stock Statement'!C:C,Table4[[#This Row],[Part no./ Cat No.]])</f>
        <v>0</v>
      </c>
    </row>
    <row r="566" spans="1:17">
      <c r="A566" s="84">
        <v>565</v>
      </c>
      <c r="B566" s="108" t="str">
        <f>Table2[[#This Row],[Description of Material]]</f>
        <v>Enter Data in Product Master</v>
      </c>
      <c r="C566" s="84" t="str">
        <f>IFERROR(VLOOKUP(D566,'Product Master'!B:G,6,),"-")</f>
        <v>-</v>
      </c>
      <c r="D566" s="84">
        <f>Table2[[#This Row],[Part no./ Cat No.]]</f>
        <v>0</v>
      </c>
      <c r="E566" s="84" t="str">
        <f>IF(ISBLANK(Table2[[#This Row],[Lot No]]),"-",Table2[[#This Row],[Lot No]])</f>
        <v>-</v>
      </c>
      <c r="F566" s="133" t="str">
        <f>IF(ISBLANK(Table2[[#This Row],[Date of Issue]]),"",Table2[[#This Row],[Date of Issue]])</f>
        <v/>
      </c>
      <c r="G566" s="84" t="str">
        <f>Table2[[#This Row],[Unit]]</f>
        <v>-</v>
      </c>
      <c r="H566" s="84" t="str">
        <f>Table2[[#This Row],[Pack Size]]</f>
        <v>-</v>
      </c>
      <c r="I566" s="84">
        <f>Table2[[#This Row],[Quantity]]</f>
        <v>0</v>
      </c>
      <c r="J566" s="133" t="str">
        <f>Table2[[#This Row],[Expiry Date]]</f>
        <v>-</v>
      </c>
      <c r="K566" s="84">
        <f>Table2[[#This Row],[Department]]</f>
        <v>0</v>
      </c>
      <c r="L566" s="84" t="str">
        <f>IF(ISBLANK(Table2[[#This Row],[Remark]]),"",Table2[[#This Row],[Remark]])</f>
        <v/>
      </c>
      <c r="M566" s="84">
        <f>Table2[[#This Row],[Material Issued By]]</f>
        <v>0</v>
      </c>
      <c r="N566" s="84">
        <f>Table2[[#This Row],[Material Received By]]</f>
        <v>0</v>
      </c>
      <c r="O566" s="134">
        <f>SUMIFS('Stock Statement'!K:K,'Stock Statement'!C:C,Table4[[#This Row],[Part no./ Cat No.]])</f>
        <v>0</v>
      </c>
      <c r="P566" s="134">
        <f t="shared" si="9"/>
        <v>0</v>
      </c>
      <c r="Q566" s="84">
        <f>SUMIFS('Stock Statement'!J:J,'Stock Statement'!C:C,Table4[[#This Row],[Part no./ Cat No.]])</f>
        <v>0</v>
      </c>
    </row>
    <row r="567" spans="1:17">
      <c r="A567" s="84">
        <v>566</v>
      </c>
      <c r="B567" s="108" t="str">
        <f>Table2[[#This Row],[Description of Material]]</f>
        <v>Enter Data in Product Master</v>
      </c>
      <c r="C567" s="84" t="str">
        <f>IFERROR(VLOOKUP(D567,'Product Master'!B:G,6,),"-")</f>
        <v>-</v>
      </c>
      <c r="D567" s="84">
        <f>Table2[[#This Row],[Part no./ Cat No.]]</f>
        <v>0</v>
      </c>
      <c r="E567" s="84" t="str">
        <f>IF(ISBLANK(Table2[[#This Row],[Lot No]]),"-",Table2[[#This Row],[Lot No]])</f>
        <v>-</v>
      </c>
      <c r="F567" s="133" t="str">
        <f>IF(ISBLANK(Table2[[#This Row],[Date of Issue]]),"",Table2[[#This Row],[Date of Issue]])</f>
        <v/>
      </c>
      <c r="G567" s="84" t="str">
        <f>Table2[[#This Row],[Unit]]</f>
        <v>-</v>
      </c>
      <c r="H567" s="84" t="str">
        <f>Table2[[#This Row],[Pack Size]]</f>
        <v>-</v>
      </c>
      <c r="I567" s="84">
        <f>Table2[[#This Row],[Quantity]]</f>
        <v>0</v>
      </c>
      <c r="J567" s="133" t="str">
        <f>Table2[[#This Row],[Expiry Date]]</f>
        <v>-</v>
      </c>
      <c r="K567" s="84">
        <f>Table2[[#This Row],[Department]]</f>
        <v>0</v>
      </c>
      <c r="L567" s="84" t="str">
        <f>IF(ISBLANK(Table2[[#This Row],[Remark]]),"",Table2[[#This Row],[Remark]])</f>
        <v/>
      </c>
      <c r="M567" s="84">
        <f>Table2[[#This Row],[Material Issued By]]</f>
        <v>0</v>
      </c>
      <c r="N567" s="84">
        <f>Table2[[#This Row],[Material Received By]]</f>
        <v>0</v>
      </c>
      <c r="O567" s="134">
        <f>SUMIFS('Stock Statement'!K:K,'Stock Statement'!C:C,Table4[[#This Row],[Part no./ Cat No.]])</f>
        <v>0</v>
      </c>
      <c r="P567" s="134">
        <f t="shared" si="9"/>
        <v>0</v>
      </c>
      <c r="Q567" s="84">
        <f>SUMIFS('Stock Statement'!J:J,'Stock Statement'!C:C,Table4[[#This Row],[Part no./ Cat No.]])</f>
        <v>0</v>
      </c>
    </row>
    <row r="568" spans="1:17">
      <c r="A568" s="84">
        <v>567</v>
      </c>
      <c r="B568" s="108" t="str">
        <f>Table2[[#This Row],[Description of Material]]</f>
        <v>Enter Data in Product Master</v>
      </c>
      <c r="C568" s="84" t="str">
        <f>IFERROR(VLOOKUP(D568,'Product Master'!B:G,6,),"-")</f>
        <v>-</v>
      </c>
      <c r="D568" s="84">
        <f>Table2[[#This Row],[Part no./ Cat No.]]</f>
        <v>0</v>
      </c>
      <c r="E568" s="84" t="str">
        <f>IF(ISBLANK(Table2[[#This Row],[Lot No]]),"-",Table2[[#This Row],[Lot No]])</f>
        <v>-</v>
      </c>
      <c r="F568" s="133" t="str">
        <f>IF(ISBLANK(Table2[[#This Row],[Date of Issue]]),"",Table2[[#This Row],[Date of Issue]])</f>
        <v/>
      </c>
      <c r="G568" s="84" t="str">
        <f>Table2[[#This Row],[Unit]]</f>
        <v>-</v>
      </c>
      <c r="H568" s="84" t="str">
        <f>Table2[[#This Row],[Pack Size]]</f>
        <v>-</v>
      </c>
      <c r="I568" s="84">
        <f>Table2[[#This Row],[Quantity]]</f>
        <v>0</v>
      </c>
      <c r="J568" s="133" t="str">
        <f>Table2[[#This Row],[Expiry Date]]</f>
        <v>-</v>
      </c>
      <c r="K568" s="84">
        <f>Table2[[#This Row],[Department]]</f>
        <v>0</v>
      </c>
      <c r="L568" s="84" t="str">
        <f>IF(ISBLANK(Table2[[#This Row],[Remark]]),"",Table2[[#This Row],[Remark]])</f>
        <v/>
      </c>
      <c r="M568" s="84">
        <f>Table2[[#This Row],[Material Issued By]]</f>
        <v>0</v>
      </c>
      <c r="N568" s="84">
        <f>Table2[[#This Row],[Material Received By]]</f>
        <v>0</v>
      </c>
      <c r="O568" s="134">
        <f>SUMIFS('Stock Statement'!K:K,'Stock Statement'!C:C,Table4[[#This Row],[Part no./ Cat No.]])</f>
        <v>0</v>
      </c>
      <c r="P568" s="134">
        <f t="shared" si="9"/>
        <v>0</v>
      </c>
      <c r="Q568" s="84">
        <f>SUMIFS('Stock Statement'!J:J,'Stock Statement'!C:C,Table4[[#This Row],[Part no./ Cat No.]])</f>
        <v>0</v>
      </c>
    </row>
    <row r="569" spans="1:17">
      <c r="A569" s="84">
        <v>568</v>
      </c>
      <c r="B569" s="108" t="str">
        <f>Table2[[#This Row],[Description of Material]]</f>
        <v>Enter Data in Product Master</v>
      </c>
      <c r="C569" s="84" t="str">
        <f>IFERROR(VLOOKUP(D569,'Product Master'!B:G,6,),"-")</f>
        <v>-</v>
      </c>
      <c r="D569" s="84">
        <f>Table2[[#This Row],[Part no./ Cat No.]]</f>
        <v>0</v>
      </c>
      <c r="E569" s="84" t="str">
        <f>IF(ISBLANK(Table2[[#This Row],[Lot No]]),"-",Table2[[#This Row],[Lot No]])</f>
        <v>-</v>
      </c>
      <c r="F569" s="133" t="str">
        <f>IF(ISBLANK(Table2[[#This Row],[Date of Issue]]),"",Table2[[#This Row],[Date of Issue]])</f>
        <v/>
      </c>
      <c r="G569" s="84" t="str">
        <f>Table2[[#This Row],[Unit]]</f>
        <v>-</v>
      </c>
      <c r="H569" s="84" t="str">
        <f>Table2[[#This Row],[Pack Size]]</f>
        <v>-</v>
      </c>
      <c r="I569" s="84">
        <f>Table2[[#This Row],[Quantity]]</f>
        <v>0</v>
      </c>
      <c r="J569" s="133" t="str">
        <f>Table2[[#This Row],[Expiry Date]]</f>
        <v>-</v>
      </c>
      <c r="K569" s="84">
        <f>Table2[[#This Row],[Department]]</f>
        <v>0</v>
      </c>
      <c r="L569" s="84" t="str">
        <f>IF(ISBLANK(Table2[[#This Row],[Remark]]),"",Table2[[#This Row],[Remark]])</f>
        <v/>
      </c>
      <c r="M569" s="84">
        <f>Table2[[#This Row],[Material Issued By]]</f>
        <v>0</v>
      </c>
      <c r="N569" s="84">
        <f>Table2[[#This Row],[Material Received By]]</f>
        <v>0</v>
      </c>
      <c r="O569" s="134">
        <f>SUMIFS('Stock Statement'!K:K,'Stock Statement'!C:C,Table4[[#This Row],[Part no./ Cat No.]])</f>
        <v>0</v>
      </c>
      <c r="P569" s="134">
        <f t="shared" si="9"/>
        <v>0</v>
      </c>
      <c r="Q569" s="84">
        <f>SUMIFS('Stock Statement'!J:J,'Stock Statement'!C:C,Table4[[#This Row],[Part no./ Cat No.]])</f>
        <v>0</v>
      </c>
    </row>
    <row r="570" spans="1:17">
      <c r="A570" s="84">
        <v>569</v>
      </c>
      <c r="B570" s="108" t="str">
        <f>Table2[[#This Row],[Description of Material]]</f>
        <v>Enter Data in Product Master</v>
      </c>
      <c r="C570" s="84" t="str">
        <f>IFERROR(VLOOKUP(D570,'Product Master'!B:G,6,),"-")</f>
        <v>-</v>
      </c>
      <c r="D570" s="84">
        <f>Table2[[#This Row],[Part no./ Cat No.]]</f>
        <v>0</v>
      </c>
      <c r="E570" s="84" t="str">
        <f>IF(ISBLANK(Table2[[#This Row],[Lot No]]),"-",Table2[[#This Row],[Lot No]])</f>
        <v>-</v>
      </c>
      <c r="F570" s="133" t="str">
        <f>IF(ISBLANK(Table2[[#This Row],[Date of Issue]]),"",Table2[[#This Row],[Date of Issue]])</f>
        <v/>
      </c>
      <c r="G570" s="84" t="str">
        <f>Table2[[#This Row],[Unit]]</f>
        <v>-</v>
      </c>
      <c r="H570" s="84" t="str">
        <f>Table2[[#This Row],[Pack Size]]</f>
        <v>-</v>
      </c>
      <c r="I570" s="84">
        <f>Table2[[#This Row],[Quantity]]</f>
        <v>0</v>
      </c>
      <c r="J570" s="133" t="str">
        <f>Table2[[#This Row],[Expiry Date]]</f>
        <v>-</v>
      </c>
      <c r="K570" s="84">
        <f>Table2[[#This Row],[Department]]</f>
        <v>0</v>
      </c>
      <c r="L570" s="84" t="str">
        <f>IF(ISBLANK(Table2[[#This Row],[Remark]]),"",Table2[[#This Row],[Remark]])</f>
        <v/>
      </c>
      <c r="M570" s="84">
        <f>Table2[[#This Row],[Material Issued By]]</f>
        <v>0</v>
      </c>
      <c r="N570" s="84">
        <f>Table2[[#This Row],[Material Received By]]</f>
        <v>0</v>
      </c>
      <c r="O570" s="134">
        <f>SUMIFS('Stock Statement'!K:K,'Stock Statement'!C:C,Table4[[#This Row],[Part no./ Cat No.]])</f>
        <v>0</v>
      </c>
      <c r="P570" s="134">
        <f t="shared" si="9"/>
        <v>0</v>
      </c>
      <c r="Q570" s="84">
        <f>SUMIFS('Stock Statement'!J:J,'Stock Statement'!C:C,Table4[[#This Row],[Part no./ Cat No.]])</f>
        <v>0</v>
      </c>
    </row>
    <row r="571" spans="1:17">
      <c r="A571" s="84">
        <v>570</v>
      </c>
      <c r="B571" s="108" t="str">
        <f>Table2[[#This Row],[Description of Material]]</f>
        <v>Enter Data in Product Master</v>
      </c>
      <c r="C571" s="84" t="str">
        <f>IFERROR(VLOOKUP(D571,'Product Master'!B:G,6,),"-")</f>
        <v>-</v>
      </c>
      <c r="D571" s="84">
        <f>Table2[[#This Row],[Part no./ Cat No.]]</f>
        <v>0</v>
      </c>
      <c r="E571" s="84" t="str">
        <f>IF(ISBLANK(Table2[[#This Row],[Lot No]]),"-",Table2[[#This Row],[Lot No]])</f>
        <v>-</v>
      </c>
      <c r="F571" s="133" t="str">
        <f>IF(ISBLANK(Table2[[#This Row],[Date of Issue]]),"",Table2[[#This Row],[Date of Issue]])</f>
        <v/>
      </c>
      <c r="G571" s="84" t="str">
        <f>Table2[[#This Row],[Unit]]</f>
        <v>-</v>
      </c>
      <c r="H571" s="84" t="str">
        <f>Table2[[#This Row],[Pack Size]]</f>
        <v>-</v>
      </c>
      <c r="I571" s="84">
        <f>Table2[[#This Row],[Quantity]]</f>
        <v>0</v>
      </c>
      <c r="J571" s="133" t="str">
        <f>Table2[[#This Row],[Expiry Date]]</f>
        <v>-</v>
      </c>
      <c r="K571" s="84">
        <f>Table2[[#This Row],[Department]]</f>
        <v>0</v>
      </c>
      <c r="L571" s="84" t="str">
        <f>IF(ISBLANK(Table2[[#This Row],[Remark]]),"",Table2[[#This Row],[Remark]])</f>
        <v/>
      </c>
      <c r="M571" s="84">
        <f>Table2[[#This Row],[Material Issued By]]</f>
        <v>0</v>
      </c>
      <c r="N571" s="84">
        <f>Table2[[#This Row],[Material Received By]]</f>
        <v>0</v>
      </c>
      <c r="O571" s="134">
        <f>SUMIFS('Stock Statement'!K:K,'Stock Statement'!C:C,Table4[[#This Row],[Part no./ Cat No.]])</f>
        <v>0</v>
      </c>
      <c r="P571" s="134">
        <f t="shared" si="9"/>
        <v>0</v>
      </c>
      <c r="Q571" s="84">
        <f>SUMIFS('Stock Statement'!J:J,'Stock Statement'!C:C,Table4[[#This Row],[Part no./ Cat No.]])</f>
        <v>0</v>
      </c>
    </row>
    <row r="572" spans="1:17">
      <c r="A572" s="84">
        <v>571</v>
      </c>
      <c r="B572" s="108" t="str">
        <f>Table2[[#This Row],[Description of Material]]</f>
        <v>Enter Data in Product Master</v>
      </c>
      <c r="C572" s="84" t="str">
        <f>IFERROR(VLOOKUP(D572,'Product Master'!B:G,6,),"-")</f>
        <v>-</v>
      </c>
      <c r="D572" s="84">
        <f>Table2[[#This Row],[Part no./ Cat No.]]</f>
        <v>0</v>
      </c>
      <c r="E572" s="84" t="str">
        <f>IF(ISBLANK(Table2[[#This Row],[Lot No]]),"-",Table2[[#This Row],[Lot No]])</f>
        <v>-</v>
      </c>
      <c r="F572" s="133" t="str">
        <f>IF(ISBLANK(Table2[[#This Row],[Date of Issue]]),"",Table2[[#This Row],[Date of Issue]])</f>
        <v/>
      </c>
      <c r="G572" s="84" t="str">
        <f>Table2[[#This Row],[Unit]]</f>
        <v>-</v>
      </c>
      <c r="H572" s="84" t="str">
        <f>Table2[[#This Row],[Pack Size]]</f>
        <v>-</v>
      </c>
      <c r="I572" s="84">
        <f>Table2[[#This Row],[Quantity]]</f>
        <v>0</v>
      </c>
      <c r="J572" s="133" t="str">
        <f>Table2[[#This Row],[Expiry Date]]</f>
        <v>-</v>
      </c>
      <c r="K572" s="84">
        <f>Table2[[#This Row],[Department]]</f>
        <v>0</v>
      </c>
      <c r="L572" s="84" t="str">
        <f>IF(ISBLANK(Table2[[#This Row],[Remark]]),"",Table2[[#This Row],[Remark]])</f>
        <v/>
      </c>
      <c r="M572" s="84">
        <f>Table2[[#This Row],[Material Issued By]]</f>
        <v>0</v>
      </c>
      <c r="N572" s="84">
        <f>Table2[[#This Row],[Material Received By]]</f>
        <v>0</v>
      </c>
      <c r="O572" s="134">
        <f>SUMIFS('Stock Statement'!K:K,'Stock Statement'!C:C,Table4[[#This Row],[Part no./ Cat No.]])</f>
        <v>0</v>
      </c>
      <c r="P572" s="134">
        <f t="shared" si="9"/>
        <v>0</v>
      </c>
      <c r="Q572" s="84">
        <f>SUMIFS('Stock Statement'!J:J,'Stock Statement'!C:C,Table4[[#This Row],[Part no./ Cat No.]])</f>
        <v>0</v>
      </c>
    </row>
    <row r="573" spans="1:17">
      <c r="A573" s="84">
        <v>572</v>
      </c>
      <c r="B573" s="108" t="str">
        <f>Table2[[#This Row],[Description of Material]]</f>
        <v>Enter Data in Product Master</v>
      </c>
      <c r="C573" s="84" t="str">
        <f>IFERROR(VLOOKUP(D573,'Product Master'!B:G,6,),"-")</f>
        <v>-</v>
      </c>
      <c r="D573" s="84">
        <f>Table2[[#This Row],[Part no./ Cat No.]]</f>
        <v>0</v>
      </c>
      <c r="E573" s="84" t="str">
        <f>IF(ISBLANK(Table2[[#This Row],[Lot No]]),"-",Table2[[#This Row],[Lot No]])</f>
        <v>-</v>
      </c>
      <c r="F573" s="133" t="str">
        <f>IF(ISBLANK(Table2[[#This Row],[Date of Issue]]),"",Table2[[#This Row],[Date of Issue]])</f>
        <v/>
      </c>
      <c r="G573" s="84" t="str">
        <f>Table2[[#This Row],[Unit]]</f>
        <v>-</v>
      </c>
      <c r="H573" s="84" t="str">
        <f>Table2[[#This Row],[Pack Size]]</f>
        <v>-</v>
      </c>
      <c r="I573" s="84">
        <f>Table2[[#This Row],[Quantity]]</f>
        <v>0</v>
      </c>
      <c r="J573" s="133" t="str">
        <f>Table2[[#This Row],[Expiry Date]]</f>
        <v>-</v>
      </c>
      <c r="K573" s="84">
        <f>Table2[[#This Row],[Department]]</f>
        <v>0</v>
      </c>
      <c r="L573" s="84" t="str">
        <f>IF(ISBLANK(Table2[[#This Row],[Remark]]),"",Table2[[#This Row],[Remark]])</f>
        <v/>
      </c>
      <c r="M573" s="84">
        <f>Table2[[#This Row],[Material Issued By]]</f>
        <v>0</v>
      </c>
      <c r="N573" s="84">
        <f>Table2[[#This Row],[Material Received By]]</f>
        <v>0</v>
      </c>
      <c r="O573" s="134">
        <f>SUMIFS('Stock Statement'!K:K,'Stock Statement'!C:C,Table4[[#This Row],[Part no./ Cat No.]])</f>
        <v>0</v>
      </c>
      <c r="P573" s="134">
        <f t="shared" si="9"/>
        <v>0</v>
      </c>
      <c r="Q573" s="84">
        <f>SUMIFS('Stock Statement'!J:J,'Stock Statement'!C:C,Table4[[#This Row],[Part no./ Cat No.]])</f>
        <v>0</v>
      </c>
    </row>
    <row r="574" spans="1:17">
      <c r="A574" s="84">
        <v>573</v>
      </c>
      <c r="B574" s="108" t="str">
        <f>Table2[[#This Row],[Description of Material]]</f>
        <v>Enter Data in Product Master</v>
      </c>
      <c r="C574" s="84" t="str">
        <f>IFERROR(VLOOKUP(D574,'Product Master'!B:G,6,),"-")</f>
        <v>-</v>
      </c>
      <c r="D574" s="84">
        <f>Table2[[#This Row],[Part no./ Cat No.]]</f>
        <v>0</v>
      </c>
      <c r="E574" s="84" t="str">
        <f>IF(ISBLANK(Table2[[#This Row],[Lot No]]),"-",Table2[[#This Row],[Lot No]])</f>
        <v>-</v>
      </c>
      <c r="F574" s="133" t="str">
        <f>IF(ISBLANK(Table2[[#This Row],[Date of Issue]]),"",Table2[[#This Row],[Date of Issue]])</f>
        <v/>
      </c>
      <c r="G574" s="84" t="str">
        <f>Table2[[#This Row],[Unit]]</f>
        <v>-</v>
      </c>
      <c r="H574" s="84" t="str">
        <f>Table2[[#This Row],[Pack Size]]</f>
        <v>-</v>
      </c>
      <c r="I574" s="84">
        <f>Table2[[#This Row],[Quantity]]</f>
        <v>0</v>
      </c>
      <c r="J574" s="133" t="str">
        <f>Table2[[#This Row],[Expiry Date]]</f>
        <v>-</v>
      </c>
      <c r="K574" s="84">
        <f>Table2[[#This Row],[Department]]</f>
        <v>0</v>
      </c>
      <c r="L574" s="84" t="str">
        <f>IF(ISBLANK(Table2[[#This Row],[Remark]]),"",Table2[[#This Row],[Remark]])</f>
        <v/>
      </c>
      <c r="M574" s="84">
        <f>Table2[[#This Row],[Material Issued By]]</f>
        <v>0</v>
      </c>
      <c r="N574" s="84">
        <f>Table2[[#This Row],[Material Received By]]</f>
        <v>0</v>
      </c>
      <c r="O574" s="134">
        <f>SUMIFS('Stock Statement'!K:K,'Stock Statement'!C:C,Table4[[#This Row],[Part no./ Cat No.]])</f>
        <v>0</v>
      </c>
      <c r="P574" s="134">
        <f t="shared" si="9"/>
        <v>0</v>
      </c>
      <c r="Q574" s="84">
        <f>SUMIFS('Stock Statement'!J:J,'Stock Statement'!C:C,Table4[[#This Row],[Part no./ Cat No.]])</f>
        <v>0</v>
      </c>
    </row>
    <row r="575" spans="1:17">
      <c r="A575" s="84">
        <v>574</v>
      </c>
      <c r="B575" s="108" t="str">
        <f>Table2[[#This Row],[Description of Material]]</f>
        <v>Enter Data in Product Master</v>
      </c>
      <c r="C575" s="84" t="str">
        <f>IFERROR(VLOOKUP(D575,'Product Master'!B:G,6,),"-")</f>
        <v>-</v>
      </c>
      <c r="D575" s="84">
        <f>Table2[[#This Row],[Part no./ Cat No.]]</f>
        <v>0</v>
      </c>
      <c r="E575" s="84" t="str">
        <f>IF(ISBLANK(Table2[[#This Row],[Lot No]]),"-",Table2[[#This Row],[Lot No]])</f>
        <v>-</v>
      </c>
      <c r="F575" s="133" t="str">
        <f>IF(ISBLANK(Table2[[#This Row],[Date of Issue]]),"",Table2[[#This Row],[Date of Issue]])</f>
        <v/>
      </c>
      <c r="G575" s="84" t="str">
        <f>Table2[[#This Row],[Unit]]</f>
        <v>-</v>
      </c>
      <c r="H575" s="84" t="str">
        <f>Table2[[#This Row],[Pack Size]]</f>
        <v>-</v>
      </c>
      <c r="I575" s="84">
        <f>Table2[[#This Row],[Quantity]]</f>
        <v>0</v>
      </c>
      <c r="J575" s="133" t="str">
        <f>Table2[[#This Row],[Expiry Date]]</f>
        <v>-</v>
      </c>
      <c r="K575" s="84">
        <f>Table2[[#This Row],[Department]]</f>
        <v>0</v>
      </c>
      <c r="L575" s="84" t="str">
        <f>IF(ISBLANK(Table2[[#This Row],[Remark]]),"",Table2[[#This Row],[Remark]])</f>
        <v/>
      </c>
      <c r="M575" s="84">
        <f>Table2[[#This Row],[Material Issued By]]</f>
        <v>0</v>
      </c>
      <c r="N575" s="84">
        <f>Table2[[#This Row],[Material Received By]]</f>
        <v>0</v>
      </c>
      <c r="O575" s="134">
        <f>SUMIFS('Stock Statement'!K:K,'Stock Statement'!C:C,Table4[[#This Row],[Part no./ Cat No.]])</f>
        <v>0</v>
      </c>
      <c r="P575" s="134">
        <f t="shared" si="9"/>
        <v>0</v>
      </c>
      <c r="Q575" s="84">
        <f>SUMIFS('Stock Statement'!J:J,'Stock Statement'!C:C,Table4[[#This Row],[Part no./ Cat No.]])</f>
        <v>0</v>
      </c>
    </row>
    <row r="576" spans="1:17">
      <c r="A576" s="84">
        <v>575</v>
      </c>
      <c r="B576" s="108" t="str">
        <f>Table2[[#This Row],[Description of Material]]</f>
        <v>Enter Data in Product Master</v>
      </c>
      <c r="C576" s="84" t="str">
        <f>IFERROR(VLOOKUP(D576,'Product Master'!B:G,6,),"-")</f>
        <v>-</v>
      </c>
      <c r="D576" s="84">
        <f>Table2[[#This Row],[Part no./ Cat No.]]</f>
        <v>0</v>
      </c>
      <c r="E576" s="84" t="str">
        <f>IF(ISBLANK(Table2[[#This Row],[Lot No]]),"-",Table2[[#This Row],[Lot No]])</f>
        <v>-</v>
      </c>
      <c r="F576" s="133" t="str">
        <f>IF(ISBLANK(Table2[[#This Row],[Date of Issue]]),"",Table2[[#This Row],[Date of Issue]])</f>
        <v/>
      </c>
      <c r="G576" s="84" t="str">
        <f>Table2[[#This Row],[Unit]]</f>
        <v>-</v>
      </c>
      <c r="H576" s="84" t="str">
        <f>Table2[[#This Row],[Pack Size]]</f>
        <v>-</v>
      </c>
      <c r="I576" s="84">
        <f>Table2[[#This Row],[Quantity]]</f>
        <v>0</v>
      </c>
      <c r="J576" s="133" t="str">
        <f>Table2[[#This Row],[Expiry Date]]</f>
        <v>-</v>
      </c>
      <c r="K576" s="84">
        <f>Table2[[#This Row],[Department]]</f>
        <v>0</v>
      </c>
      <c r="L576" s="84" t="str">
        <f>IF(ISBLANK(Table2[[#This Row],[Remark]]),"",Table2[[#This Row],[Remark]])</f>
        <v/>
      </c>
      <c r="M576" s="84">
        <f>Table2[[#This Row],[Material Issued By]]</f>
        <v>0</v>
      </c>
      <c r="N576" s="84">
        <f>Table2[[#This Row],[Material Received By]]</f>
        <v>0</v>
      </c>
      <c r="O576" s="134">
        <f>SUMIFS('Stock Statement'!K:K,'Stock Statement'!C:C,Table4[[#This Row],[Part no./ Cat No.]])</f>
        <v>0</v>
      </c>
      <c r="P576" s="134">
        <f t="shared" si="9"/>
        <v>0</v>
      </c>
      <c r="Q576" s="84">
        <f>SUMIFS('Stock Statement'!J:J,'Stock Statement'!C:C,Table4[[#This Row],[Part no./ Cat No.]])</f>
        <v>0</v>
      </c>
    </row>
    <row r="577" spans="1:17">
      <c r="A577" s="84">
        <v>576</v>
      </c>
      <c r="B577" s="108" t="str">
        <f>Table2[[#This Row],[Description of Material]]</f>
        <v>Enter Data in Product Master</v>
      </c>
      <c r="C577" s="84" t="str">
        <f>IFERROR(VLOOKUP(D577,'Product Master'!B:G,6,),"-")</f>
        <v>-</v>
      </c>
      <c r="D577" s="84">
        <f>Table2[[#This Row],[Part no./ Cat No.]]</f>
        <v>0</v>
      </c>
      <c r="E577" s="84" t="str">
        <f>IF(ISBLANK(Table2[[#This Row],[Lot No]]),"-",Table2[[#This Row],[Lot No]])</f>
        <v>-</v>
      </c>
      <c r="F577" s="133" t="str">
        <f>IF(ISBLANK(Table2[[#This Row],[Date of Issue]]),"",Table2[[#This Row],[Date of Issue]])</f>
        <v/>
      </c>
      <c r="G577" s="84" t="str">
        <f>Table2[[#This Row],[Unit]]</f>
        <v>-</v>
      </c>
      <c r="H577" s="84" t="str">
        <f>Table2[[#This Row],[Pack Size]]</f>
        <v>-</v>
      </c>
      <c r="I577" s="84">
        <f>Table2[[#This Row],[Quantity]]</f>
        <v>0</v>
      </c>
      <c r="J577" s="133" t="str">
        <f>Table2[[#This Row],[Expiry Date]]</f>
        <v>-</v>
      </c>
      <c r="K577" s="84">
        <f>Table2[[#This Row],[Department]]</f>
        <v>0</v>
      </c>
      <c r="L577" s="84" t="str">
        <f>IF(ISBLANK(Table2[[#This Row],[Remark]]),"",Table2[[#This Row],[Remark]])</f>
        <v/>
      </c>
      <c r="M577" s="84">
        <f>Table2[[#This Row],[Material Issued By]]</f>
        <v>0</v>
      </c>
      <c r="N577" s="84">
        <f>Table2[[#This Row],[Material Received By]]</f>
        <v>0</v>
      </c>
      <c r="O577" s="134">
        <f>SUMIFS('Stock Statement'!K:K,'Stock Statement'!C:C,Table4[[#This Row],[Part no./ Cat No.]])</f>
        <v>0</v>
      </c>
      <c r="P577" s="134">
        <f t="shared" si="9"/>
        <v>0</v>
      </c>
      <c r="Q577" s="84">
        <f>SUMIFS('Stock Statement'!J:J,'Stock Statement'!C:C,Table4[[#This Row],[Part no./ Cat No.]])</f>
        <v>0</v>
      </c>
    </row>
    <row r="578" spans="1:17">
      <c r="A578" s="84">
        <v>577</v>
      </c>
      <c r="B578" s="108" t="str">
        <f>Table2[[#This Row],[Description of Material]]</f>
        <v>Enter Data in Product Master</v>
      </c>
      <c r="C578" s="84" t="str">
        <f>IFERROR(VLOOKUP(D578,'Product Master'!B:G,6,),"-")</f>
        <v>-</v>
      </c>
      <c r="D578" s="84">
        <f>Table2[[#This Row],[Part no./ Cat No.]]</f>
        <v>0</v>
      </c>
      <c r="E578" s="84" t="str">
        <f>IF(ISBLANK(Table2[[#This Row],[Lot No]]),"-",Table2[[#This Row],[Lot No]])</f>
        <v>-</v>
      </c>
      <c r="F578" s="133" t="str">
        <f>IF(ISBLANK(Table2[[#This Row],[Date of Issue]]),"",Table2[[#This Row],[Date of Issue]])</f>
        <v/>
      </c>
      <c r="G578" s="84" t="str">
        <f>Table2[[#This Row],[Unit]]</f>
        <v>-</v>
      </c>
      <c r="H578" s="84" t="str">
        <f>Table2[[#This Row],[Pack Size]]</f>
        <v>-</v>
      </c>
      <c r="I578" s="84">
        <f>Table2[[#This Row],[Quantity]]</f>
        <v>0</v>
      </c>
      <c r="J578" s="133" t="str">
        <f>Table2[[#This Row],[Expiry Date]]</f>
        <v>-</v>
      </c>
      <c r="K578" s="84">
        <f>Table2[[#This Row],[Department]]</f>
        <v>0</v>
      </c>
      <c r="L578" s="84" t="str">
        <f>IF(ISBLANK(Table2[[#This Row],[Remark]]),"",Table2[[#This Row],[Remark]])</f>
        <v/>
      </c>
      <c r="M578" s="84">
        <f>Table2[[#This Row],[Material Issued By]]</f>
        <v>0</v>
      </c>
      <c r="N578" s="84">
        <f>Table2[[#This Row],[Material Received By]]</f>
        <v>0</v>
      </c>
      <c r="O578" s="134">
        <f>SUMIFS('Stock Statement'!K:K,'Stock Statement'!C:C,Table4[[#This Row],[Part no./ Cat No.]])</f>
        <v>0</v>
      </c>
      <c r="P578" s="134">
        <f t="shared" si="9"/>
        <v>0</v>
      </c>
      <c r="Q578" s="84">
        <f>SUMIFS('Stock Statement'!J:J,'Stock Statement'!C:C,Table4[[#This Row],[Part no./ Cat No.]])</f>
        <v>0</v>
      </c>
    </row>
    <row r="579" spans="1:17">
      <c r="A579" s="84">
        <v>578</v>
      </c>
      <c r="B579" s="108" t="str">
        <f>Table2[[#This Row],[Description of Material]]</f>
        <v>Enter Data in Product Master</v>
      </c>
      <c r="C579" s="84" t="str">
        <f>IFERROR(VLOOKUP(D579,'Product Master'!B:G,6,),"-")</f>
        <v>-</v>
      </c>
      <c r="D579" s="84">
        <f>Table2[[#This Row],[Part no./ Cat No.]]</f>
        <v>0</v>
      </c>
      <c r="E579" s="84" t="str">
        <f>IF(ISBLANK(Table2[[#This Row],[Lot No]]),"-",Table2[[#This Row],[Lot No]])</f>
        <v>-</v>
      </c>
      <c r="F579" s="133" t="str">
        <f>IF(ISBLANK(Table2[[#This Row],[Date of Issue]]),"",Table2[[#This Row],[Date of Issue]])</f>
        <v/>
      </c>
      <c r="G579" s="84" t="str">
        <f>Table2[[#This Row],[Unit]]</f>
        <v>-</v>
      </c>
      <c r="H579" s="84" t="str">
        <f>Table2[[#This Row],[Pack Size]]</f>
        <v>-</v>
      </c>
      <c r="I579" s="84">
        <f>Table2[[#This Row],[Quantity]]</f>
        <v>0</v>
      </c>
      <c r="J579" s="133" t="str">
        <f>Table2[[#This Row],[Expiry Date]]</f>
        <v>-</v>
      </c>
      <c r="K579" s="84">
        <f>Table2[[#This Row],[Department]]</f>
        <v>0</v>
      </c>
      <c r="L579" s="84" t="str">
        <f>IF(ISBLANK(Table2[[#This Row],[Remark]]),"",Table2[[#This Row],[Remark]])</f>
        <v/>
      </c>
      <c r="M579" s="84">
        <f>Table2[[#This Row],[Material Issued By]]</f>
        <v>0</v>
      </c>
      <c r="N579" s="84">
        <f>Table2[[#This Row],[Material Received By]]</f>
        <v>0</v>
      </c>
      <c r="O579" s="134">
        <f>SUMIFS('Stock Statement'!K:K,'Stock Statement'!C:C,Table4[[#This Row],[Part no./ Cat No.]])</f>
        <v>0</v>
      </c>
      <c r="P579" s="134">
        <f t="shared" si="9"/>
        <v>0</v>
      </c>
      <c r="Q579" s="84">
        <f>SUMIFS('Stock Statement'!J:J,'Stock Statement'!C:C,Table4[[#This Row],[Part no./ Cat No.]])</f>
        <v>0</v>
      </c>
    </row>
    <row r="580" spans="1:17">
      <c r="A580" s="84">
        <v>579</v>
      </c>
      <c r="B580" s="108" t="str">
        <f>Table2[[#This Row],[Description of Material]]</f>
        <v>Enter Data in Product Master</v>
      </c>
      <c r="C580" s="84" t="str">
        <f>IFERROR(VLOOKUP(D580,'Product Master'!B:G,6,),"-")</f>
        <v>-</v>
      </c>
      <c r="D580" s="84">
        <f>Table2[[#This Row],[Part no./ Cat No.]]</f>
        <v>0</v>
      </c>
      <c r="E580" s="84" t="str">
        <f>IF(ISBLANK(Table2[[#This Row],[Lot No]]),"-",Table2[[#This Row],[Lot No]])</f>
        <v>-</v>
      </c>
      <c r="F580" s="133" t="str">
        <f>IF(ISBLANK(Table2[[#This Row],[Date of Issue]]),"",Table2[[#This Row],[Date of Issue]])</f>
        <v/>
      </c>
      <c r="G580" s="84" t="str">
        <f>Table2[[#This Row],[Unit]]</f>
        <v>-</v>
      </c>
      <c r="H580" s="84" t="str">
        <f>Table2[[#This Row],[Pack Size]]</f>
        <v>-</v>
      </c>
      <c r="I580" s="84">
        <f>Table2[[#This Row],[Quantity]]</f>
        <v>0</v>
      </c>
      <c r="J580" s="133" t="str">
        <f>Table2[[#This Row],[Expiry Date]]</f>
        <v>-</v>
      </c>
      <c r="K580" s="84">
        <f>Table2[[#This Row],[Department]]</f>
        <v>0</v>
      </c>
      <c r="L580" s="84" t="str">
        <f>IF(ISBLANK(Table2[[#This Row],[Remark]]),"",Table2[[#This Row],[Remark]])</f>
        <v/>
      </c>
      <c r="M580" s="84">
        <f>Table2[[#This Row],[Material Issued By]]</f>
        <v>0</v>
      </c>
      <c r="N580" s="84">
        <f>Table2[[#This Row],[Material Received By]]</f>
        <v>0</v>
      </c>
      <c r="O580" s="134">
        <f>SUMIFS('Stock Statement'!K:K,'Stock Statement'!C:C,Table4[[#This Row],[Part no./ Cat No.]])</f>
        <v>0</v>
      </c>
      <c r="P580" s="134">
        <f t="shared" si="9"/>
        <v>0</v>
      </c>
      <c r="Q580" s="84">
        <f>SUMIFS('Stock Statement'!J:J,'Stock Statement'!C:C,Table4[[#This Row],[Part no./ Cat No.]])</f>
        <v>0</v>
      </c>
    </row>
    <row r="581" spans="1:17">
      <c r="A581" s="84">
        <v>580</v>
      </c>
      <c r="B581" s="108" t="str">
        <f>Table2[[#This Row],[Description of Material]]</f>
        <v>Enter Data in Product Master</v>
      </c>
      <c r="C581" s="84" t="str">
        <f>IFERROR(VLOOKUP(D581,'Product Master'!B:G,6,),"-")</f>
        <v>-</v>
      </c>
      <c r="D581" s="84">
        <f>Table2[[#This Row],[Part no./ Cat No.]]</f>
        <v>0</v>
      </c>
      <c r="E581" s="84" t="str">
        <f>IF(ISBLANK(Table2[[#This Row],[Lot No]]),"-",Table2[[#This Row],[Lot No]])</f>
        <v>-</v>
      </c>
      <c r="F581" s="133" t="str">
        <f>IF(ISBLANK(Table2[[#This Row],[Date of Issue]]),"",Table2[[#This Row],[Date of Issue]])</f>
        <v/>
      </c>
      <c r="G581" s="84" t="str">
        <f>Table2[[#This Row],[Unit]]</f>
        <v>-</v>
      </c>
      <c r="H581" s="84" t="str">
        <f>Table2[[#This Row],[Pack Size]]</f>
        <v>-</v>
      </c>
      <c r="I581" s="84">
        <f>Table2[[#This Row],[Quantity]]</f>
        <v>0</v>
      </c>
      <c r="J581" s="133" t="str">
        <f>Table2[[#This Row],[Expiry Date]]</f>
        <v>-</v>
      </c>
      <c r="K581" s="84">
        <f>Table2[[#This Row],[Department]]</f>
        <v>0</v>
      </c>
      <c r="L581" s="84" t="str">
        <f>IF(ISBLANK(Table2[[#This Row],[Remark]]),"",Table2[[#This Row],[Remark]])</f>
        <v/>
      </c>
      <c r="M581" s="84">
        <f>Table2[[#This Row],[Material Issued By]]</f>
        <v>0</v>
      </c>
      <c r="N581" s="84">
        <f>Table2[[#This Row],[Material Received By]]</f>
        <v>0</v>
      </c>
      <c r="O581" s="134">
        <f>SUMIFS('Stock Statement'!K:K,'Stock Statement'!C:C,Table4[[#This Row],[Part no./ Cat No.]])</f>
        <v>0</v>
      </c>
      <c r="P581" s="134">
        <f t="shared" si="9"/>
        <v>0</v>
      </c>
      <c r="Q581" s="84">
        <f>SUMIFS('Stock Statement'!J:J,'Stock Statement'!C:C,Table4[[#This Row],[Part no./ Cat No.]])</f>
        <v>0</v>
      </c>
    </row>
    <row r="582" spans="1:17">
      <c r="A582" s="84">
        <v>581</v>
      </c>
      <c r="B582" s="108" t="str">
        <f>Table2[[#This Row],[Description of Material]]</f>
        <v>Enter Data in Product Master</v>
      </c>
      <c r="C582" s="84" t="str">
        <f>IFERROR(VLOOKUP(D582,'Product Master'!B:G,6,),"-")</f>
        <v>-</v>
      </c>
      <c r="D582" s="84">
        <f>Table2[[#This Row],[Part no./ Cat No.]]</f>
        <v>0</v>
      </c>
      <c r="E582" s="84" t="str">
        <f>IF(ISBLANK(Table2[[#This Row],[Lot No]]),"-",Table2[[#This Row],[Lot No]])</f>
        <v>-</v>
      </c>
      <c r="F582" s="133" t="str">
        <f>IF(ISBLANK(Table2[[#This Row],[Date of Issue]]),"",Table2[[#This Row],[Date of Issue]])</f>
        <v/>
      </c>
      <c r="G582" s="84" t="str">
        <f>Table2[[#This Row],[Unit]]</f>
        <v>-</v>
      </c>
      <c r="H582" s="84" t="str">
        <f>Table2[[#This Row],[Pack Size]]</f>
        <v>-</v>
      </c>
      <c r="I582" s="84">
        <f>Table2[[#This Row],[Quantity]]</f>
        <v>0</v>
      </c>
      <c r="J582" s="133" t="str">
        <f>Table2[[#This Row],[Expiry Date]]</f>
        <v>-</v>
      </c>
      <c r="K582" s="84">
        <f>Table2[[#This Row],[Department]]</f>
        <v>0</v>
      </c>
      <c r="L582" s="84" t="str">
        <f>IF(ISBLANK(Table2[[#This Row],[Remark]]),"",Table2[[#This Row],[Remark]])</f>
        <v/>
      </c>
      <c r="M582" s="84">
        <f>Table2[[#This Row],[Material Issued By]]</f>
        <v>0</v>
      </c>
      <c r="N582" s="84">
        <f>Table2[[#This Row],[Material Received By]]</f>
        <v>0</v>
      </c>
      <c r="O582" s="134">
        <f>SUMIFS('Stock Statement'!K:K,'Stock Statement'!C:C,Table4[[#This Row],[Part no./ Cat No.]])</f>
        <v>0</v>
      </c>
      <c r="P582" s="134">
        <f t="shared" si="9"/>
        <v>0</v>
      </c>
      <c r="Q582" s="84">
        <f>SUMIFS('Stock Statement'!J:J,'Stock Statement'!C:C,Table4[[#This Row],[Part no./ Cat No.]])</f>
        <v>0</v>
      </c>
    </row>
    <row r="583" spans="1:17">
      <c r="A583" s="84">
        <v>582</v>
      </c>
      <c r="B583" s="108" t="str">
        <f>Table2[[#This Row],[Description of Material]]</f>
        <v>Enter Data in Product Master</v>
      </c>
      <c r="C583" s="84" t="str">
        <f>IFERROR(VLOOKUP(D583,'Product Master'!B:G,6,),"-")</f>
        <v>-</v>
      </c>
      <c r="D583" s="84">
        <f>Table2[[#This Row],[Part no./ Cat No.]]</f>
        <v>0</v>
      </c>
      <c r="E583" s="84" t="str">
        <f>IF(ISBLANK(Table2[[#This Row],[Lot No]]),"-",Table2[[#This Row],[Lot No]])</f>
        <v>-</v>
      </c>
      <c r="F583" s="133" t="str">
        <f>IF(ISBLANK(Table2[[#This Row],[Date of Issue]]),"",Table2[[#This Row],[Date of Issue]])</f>
        <v/>
      </c>
      <c r="G583" s="84" t="str">
        <f>Table2[[#This Row],[Unit]]</f>
        <v>-</v>
      </c>
      <c r="H583" s="84" t="str">
        <f>Table2[[#This Row],[Pack Size]]</f>
        <v>-</v>
      </c>
      <c r="I583" s="84">
        <f>Table2[[#This Row],[Quantity]]</f>
        <v>0</v>
      </c>
      <c r="J583" s="133" t="str">
        <f>Table2[[#This Row],[Expiry Date]]</f>
        <v>-</v>
      </c>
      <c r="K583" s="84">
        <f>Table2[[#This Row],[Department]]</f>
        <v>0</v>
      </c>
      <c r="L583" s="84" t="str">
        <f>IF(ISBLANK(Table2[[#This Row],[Remark]]),"",Table2[[#This Row],[Remark]])</f>
        <v/>
      </c>
      <c r="M583" s="84">
        <f>Table2[[#This Row],[Material Issued By]]</f>
        <v>0</v>
      </c>
      <c r="N583" s="84">
        <f>Table2[[#This Row],[Material Received By]]</f>
        <v>0</v>
      </c>
      <c r="O583" s="134">
        <f>SUMIFS('Stock Statement'!K:K,'Stock Statement'!C:C,Table4[[#This Row],[Part no./ Cat No.]])</f>
        <v>0</v>
      </c>
      <c r="P583" s="134">
        <f t="shared" si="9"/>
        <v>0</v>
      </c>
      <c r="Q583" s="84">
        <f>SUMIFS('Stock Statement'!J:J,'Stock Statement'!C:C,Table4[[#This Row],[Part no./ Cat No.]])</f>
        <v>0</v>
      </c>
    </row>
    <row r="584" spans="1:17">
      <c r="A584" s="84">
        <v>583</v>
      </c>
      <c r="B584" s="108" t="str">
        <f>Table2[[#This Row],[Description of Material]]</f>
        <v>Enter Data in Product Master</v>
      </c>
      <c r="C584" s="84" t="str">
        <f>IFERROR(VLOOKUP(D584,'Product Master'!B:G,6,),"-")</f>
        <v>-</v>
      </c>
      <c r="D584" s="84">
        <f>Table2[[#This Row],[Part no./ Cat No.]]</f>
        <v>0</v>
      </c>
      <c r="E584" s="84" t="str">
        <f>IF(ISBLANK(Table2[[#This Row],[Lot No]]),"-",Table2[[#This Row],[Lot No]])</f>
        <v>-</v>
      </c>
      <c r="F584" s="133" t="str">
        <f>IF(ISBLANK(Table2[[#This Row],[Date of Issue]]),"",Table2[[#This Row],[Date of Issue]])</f>
        <v/>
      </c>
      <c r="G584" s="84" t="str">
        <f>Table2[[#This Row],[Unit]]</f>
        <v>-</v>
      </c>
      <c r="H584" s="84" t="str">
        <f>Table2[[#This Row],[Pack Size]]</f>
        <v>-</v>
      </c>
      <c r="I584" s="84">
        <f>Table2[[#This Row],[Quantity]]</f>
        <v>0</v>
      </c>
      <c r="J584" s="133" t="str">
        <f>Table2[[#This Row],[Expiry Date]]</f>
        <v>-</v>
      </c>
      <c r="K584" s="84">
        <f>Table2[[#This Row],[Department]]</f>
        <v>0</v>
      </c>
      <c r="L584" s="84" t="str">
        <f>IF(ISBLANK(Table2[[#This Row],[Remark]]),"",Table2[[#This Row],[Remark]])</f>
        <v/>
      </c>
      <c r="M584" s="84">
        <f>Table2[[#This Row],[Material Issued By]]</f>
        <v>0</v>
      </c>
      <c r="N584" s="84">
        <f>Table2[[#This Row],[Material Received By]]</f>
        <v>0</v>
      </c>
      <c r="O584" s="134">
        <f>SUMIFS('Stock Statement'!K:K,'Stock Statement'!C:C,Table4[[#This Row],[Part no./ Cat No.]])</f>
        <v>0</v>
      </c>
      <c r="P584" s="134">
        <f t="shared" si="9"/>
        <v>0</v>
      </c>
      <c r="Q584" s="84">
        <f>SUMIFS('Stock Statement'!J:J,'Stock Statement'!C:C,Table4[[#This Row],[Part no./ Cat No.]])</f>
        <v>0</v>
      </c>
    </row>
    <row r="585" spans="1:17">
      <c r="A585" s="84">
        <v>584</v>
      </c>
      <c r="B585" s="108" t="str">
        <f>Table2[[#This Row],[Description of Material]]</f>
        <v>Enter Data in Product Master</v>
      </c>
      <c r="C585" s="84" t="str">
        <f>IFERROR(VLOOKUP(D585,'Product Master'!B:G,6,),"-")</f>
        <v>-</v>
      </c>
      <c r="D585" s="84">
        <f>Table2[[#This Row],[Part no./ Cat No.]]</f>
        <v>0</v>
      </c>
      <c r="E585" s="84" t="str">
        <f>IF(ISBLANK(Table2[[#This Row],[Lot No]]),"-",Table2[[#This Row],[Lot No]])</f>
        <v>-</v>
      </c>
      <c r="F585" s="133" t="str">
        <f>IF(ISBLANK(Table2[[#This Row],[Date of Issue]]),"",Table2[[#This Row],[Date of Issue]])</f>
        <v/>
      </c>
      <c r="G585" s="84" t="str">
        <f>Table2[[#This Row],[Unit]]</f>
        <v>-</v>
      </c>
      <c r="H585" s="84" t="str">
        <f>Table2[[#This Row],[Pack Size]]</f>
        <v>-</v>
      </c>
      <c r="I585" s="84">
        <f>Table2[[#This Row],[Quantity]]</f>
        <v>0</v>
      </c>
      <c r="J585" s="133" t="str">
        <f>Table2[[#This Row],[Expiry Date]]</f>
        <v>-</v>
      </c>
      <c r="K585" s="84">
        <f>Table2[[#This Row],[Department]]</f>
        <v>0</v>
      </c>
      <c r="L585" s="84" t="str">
        <f>IF(ISBLANK(Table2[[#This Row],[Remark]]),"",Table2[[#This Row],[Remark]])</f>
        <v/>
      </c>
      <c r="M585" s="84">
        <f>Table2[[#This Row],[Material Issued By]]</f>
        <v>0</v>
      </c>
      <c r="N585" s="84">
        <f>Table2[[#This Row],[Material Received By]]</f>
        <v>0</v>
      </c>
      <c r="O585" s="134">
        <f>SUMIFS('Stock Statement'!K:K,'Stock Statement'!C:C,Table4[[#This Row],[Part no./ Cat No.]])</f>
        <v>0</v>
      </c>
      <c r="P585" s="134">
        <f t="shared" si="9"/>
        <v>0</v>
      </c>
      <c r="Q585" s="84">
        <f>SUMIFS('Stock Statement'!J:J,'Stock Statement'!C:C,Table4[[#This Row],[Part no./ Cat No.]])</f>
        <v>0</v>
      </c>
    </row>
    <row r="586" spans="1:17">
      <c r="A586" s="84">
        <v>585</v>
      </c>
      <c r="B586" s="108" t="str">
        <f>Table2[[#This Row],[Description of Material]]</f>
        <v>Enter Data in Product Master</v>
      </c>
      <c r="C586" s="84" t="str">
        <f>IFERROR(VLOOKUP(D586,'Product Master'!B:G,6,),"-")</f>
        <v>-</v>
      </c>
      <c r="D586" s="84">
        <f>Table2[[#This Row],[Part no./ Cat No.]]</f>
        <v>0</v>
      </c>
      <c r="E586" s="84" t="str">
        <f>IF(ISBLANK(Table2[[#This Row],[Lot No]]),"-",Table2[[#This Row],[Lot No]])</f>
        <v>-</v>
      </c>
      <c r="F586" s="133" t="str">
        <f>IF(ISBLANK(Table2[[#This Row],[Date of Issue]]),"",Table2[[#This Row],[Date of Issue]])</f>
        <v/>
      </c>
      <c r="G586" s="84" t="str">
        <f>Table2[[#This Row],[Unit]]</f>
        <v>-</v>
      </c>
      <c r="H586" s="84" t="str">
        <f>Table2[[#This Row],[Pack Size]]</f>
        <v>-</v>
      </c>
      <c r="I586" s="84">
        <f>Table2[[#This Row],[Quantity]]</f>
        <v>0</v>
      </c>
      <c r="J586" s="133" t="str">
        <f>Table2[[#This Row],[Expiry Date]]</f>
        <v>-</v>
      </c>
      <c r="K586" s="84">
        <f>Table2[[#This Row],[Department]]</f>
        <v>0</v>
      </c>
      <c r="L586" s="84" t="str">
        <f>IF(ISBLANK(Table2[[#This Row],[Remark]]),"",Table2[[#This Row],[Remark]])</f>
        <v/>
      </c>
      <c r="M586" s="84">
        <f>Table2[[#This Row],[Material Issued By]]</f>
        <v>0</v>
      </c>
      <c r="N586" s="84">
        <f>Table2[[#This Row],[Material Received By]]</f>
        <v>0</v>
      </c>
      <c r="O586" s="134">
        <f>SUMIFS('Stock Statement'!K:K,'Stock Statement'!C:C,Table4[[#This Row],[Part no./ Cat No.]])</f>
        <v>0</v>
      </c>
      <c r="P586" s="134">
        <f t="shared" si="9"/>
        <v>0</v>
      </c>
      <c r="Q586" s="84">
        <f>SUMIFS('Stock Statement'!J:J,'Stock Statement'!C:C,Table4[[#This Row],[Part no./ Cat No.]])</f>
        <v>0</v>
      </c>
    </row>
    <row r="587" spans="1:17">
      <c r="A587" s="84">
        <v>586</v>
      </c>
      <c r="B587" s="108" t="str">
        <f>Table2[[#This Row],[Description of Material]]</f>
        <v>Enter Data in Product Master</v>
      </c>
      <c r="C587" s="84" t="str">
        <f>IFERROR(VLOOKUP(D587,'Product Master'!B:G,6,),"-")</f>
        <v>-</v>
      </c>
      <c r="D587" s="84">
        <f>Table2[[#This Row],[Part no./ Cat No.]]</f>
        <v>0</v>
      </c>
      <c r="E587" s="84" t="str">
        <f>IF(ISBLANK(Table2[[#This Row],[Lot No]]),"-",Table2[[#This Row],[Lot No]])</f>
        <v>-</v>
      </c>
      <c r="F587" s="133" t="str">
        <f>IF(ISBLANK(Table2[[#This Row],[Date of Issue]]),"",Table2[[#This Row],[Date of Issue]])</f>
        <v/>
      </c>
      <c r="G587" s="84" t="str">
        <f>Table2[[#This Row],[Unit]]</f>
        <v>-</v>
      </c>
      <c r="H587" s="84" t="str">
        <f>Table2[[#This Row],[Pack Size]]</f>
        <v>-</v>
      </c>
      <c r="I587" s="84">
        <f>Table2[[#This Row],[Quantity]]</f>
        <v>0</v>
      </c>
      <c r="J587" s="133" t="str">
        <f>Table2[[#This Row],[Expiry Date]]</f>
        <v>-</v>
      </c>
      <c r="K587" s="84">
        <f>Table2[[#This Row],[Department]]</f>
        <v>0</v>
      </c>
      <c r="L587" s="84" t="str">
        <f>IF(ISBLANK(Table2[[#This Row],[Remark]]),"",Table2[[#This Row],[Remark]])</f>
        <v/>
      </c>
      <c r="M587" s="84">
        <f>Table2[[#This Row],[Material Issued By]]</f>
        <v>0</v>
      </c>
      <c r="N587" s="84">
        <f>Table2[[#This Row],[Material Received By]]</f>
        <v>0</v>
      </c>
      <c r="O587" s="134">
        <f>SUMIFS('Stock Statement'!K:K,'Stock Statement'!C:C,Table4[[#This Row],[Part no./ Cat No.]])</f>
        <v>0</v>
      </c>
      <c r="P587" s="134">
        <f t="shared" si="9"/>
        <v>0</v>
      </c>
      <c r="Q587" s="84">
        <f>SUMIFS('Stock Statement'!J:J,'Stock Statement'!C:C,Table4[[#This Row],[Part no./ Cat No.]])</f>
        <v>0</v>
      </c>
    </row>
    <row r="588" spans="1:17">
      <c r="A588" s="84">
        <v>587</v>
      </c>
      <c r="B588" s="108" t="str">
        <f>Table2[[#This Row],[Description of Material]]</f>
        <v>Enter Data in Product Master</v>
      </c>
      <c r="C588" s="84" t="str">
        <f>IFERROR(VLOOKUP(D588,'Product Master'!B:G,6,),"-")</f>
        <v>-</v>
      </c>
      <c r="D588" s="84">
        <f>Table2[[#This Row],[Part no./ Cat No.]]</f>
        <v>0</v>
      </c>
      <c r="E588" s="84" t="str">
        <f>IF(ISBLANK(Table2[[#This Row],[Lot No]]),"-",Table2[[#This Row],[Lot No]])</f>
        <v>-</v>
      </c>
      <c r="F588" s="133" t="str">
        <f>IF(ISBLANK(Table2[[#This Row],[Date of Issue]]),"",Table2[[#This Row],[Date of Issue]])</f>
        <v/>
      </c>
      <c r="G588" s="84" t="str">
        <f>Table2[[#This Row],[Unit]]</f>
        <v>-</v>
      </c>
      <c r="H588" s="84" t="str">
        <f>Table2[[#This Row],[Pack Size]]</f>
        <v>-</v>
      </c>
      <c r="I588" s="84">
        <f>Table2[[#This Row],[Quantity]]</f>
        <v>0</v>
      </c>
      <c r="J588" s="133" t="str">
        <f>Table2[[#This Row],[Expiry Date]]</f>
        <v>-</v>
      </c>
      <c r="K588" s="84">
        <f>Table2[[#This Row],[Department]]</f>
        <v>0</v>
      </c>
      <c r="L588" s="84" t="str">
        <f>IF(ISBLANK(Table2[[#This Row],[Remark]]),"",Table2[[#This Row],[Remark]])</f>
        <v/>
      </c>
      <c r="M588" s="84">
        <f>Table2[[#This Row],[Material Issued By]]</f>
        <v>0</v>
      </c>
      <c r="N588" s="84">
        <f>Table2[[#This Row],[Material Received By]]</f>
        <v>0</v>
      </c>
      <c r="O588" s="134">
        <f>SUMIFS('Stock Statement'!K:K,'Stock Statement'!C:C,Table4[[#This Row],[Part no./ Cat No.]])</f>
        <v>0</v>
      </c>
      <c r="P588" s="134">
        <f t="shared" si="9"/>
        <v>0</v>
      </c>
      <c r="Q588" s="84">
        <f>SUMIFS('Stock Statement'!J:J,'Stock Statement'!C:C,Table4[[#This Row],[Part no./ Cat No.]])</f>
        <v>0</v>
      </c>
    </row>
    <row r="589" spans="1:17">
      <c r="A589" s="84">
        <v>588</v>
      </c>
      <c r="B589" s="108" t="str">
        <f>Table2[[#This Row],[Description of Material]]</f>
        <v>Enter Data in Product Master</v>
      </c>
      <c r="C589" s="84" t="str">
        <f>IFERROR(VLOOKUP(D589,'Product Master'!B:G,6,),"-")</f>
        <v>-</v>
      </c>
      <c r="D589" s="84">
        <f>Table2[[#This Row],[Part no./ Cat No.]]</f>
        <v>0</v>
      </c>
      <c r="E589" s="84" t="str">
        <f>IF(ISBLANK(Table2[[#This Row],[Lot No]]),"-",Table2[[#This Row],[Lot No]])</f>
        <v>-</v>
      </c>
      <c r="F589" s="133" t="str">
        <f>IF(ISBLANK(Table2[[#This Row],[Date of Issue]]),"",Table2[[#This Row],[Date of Issue]])</f>
        <v/>
      </c>
      <c r="G589" s="84" t="str">
        <f>Table2[[#This Row],[Unit]]</f>
        <v>-</v>
      </c>
      <c r="H589" s="84" t="str">
        <f>Table2[[#This Row],[Pack Size]]</f>
        <v>-</v>
      </c>
      <c r="I589" s="84">
        <f>Table2[[#This Row],[Quantity]]</f>
        <v>0</v>
      </c>
      <c r="J589" s="133" t="str">
        <f>Table2[[#This Row],[Expiry Date]]</f>
        <v>-</v>
      </c>
      <c r="K589" s="84">
        <f>Table2[[#This Row],[Department]]</f>
        <v>0</v>
      </c>
      <c r="L589" s="84" t="str">
        <f>IF(ISBLANK(Table2[[#This Row],[Remark]]),"",Table2[[#This Row],[Remark]])</f>
        <v/>
      </c>
      <c r="M589" s="84">
        <f>Table2[[#This Row],[Material Issued By]]</f>
        <v>0</v>
      </c>
      <c r="N589" s="84">
        <f>Table2[[#This Row],[Material Received By]]</f>
        <v>0</v>
      </c>
      <c r="O589" s="134">
        <f>SUMIFS('Stock Statement'!K:K,'Stock Statement'!C:C,Table4[[#This Row],[Part no./ Cat No.]])</f>
        <v>0</v>
      </c>
      <c r="P589" s="134">
        <f t="shared" si="9"/>
        <v>0</v>
      </c>
      <c r="Q589" s="84">
        <f>SUMIFS('Stock Statement'!J:J,'Stock Statement'!C:C,Table4[[#This Row],[Part no./ Cat No.]])</f>
        <v>0</v>
      </c>
    </row>
    <row r="590" spans="1:17">
      <c r="A590" s="84">
        <v>589</v>
      </c>
      <c r="B590" s="108" t="str">
        <f>Table2[[#This Row],[Description of Material]]</f>
        <v>Enter Data in Product Master</v>
      </c>
      <c r="C590" s="84" t="str">
        <f>IFERROR(VLOOKUP(D590,'Product Master'!B:G,6,),"-")</f>
        <v>-</v>
      </c>
      <c r="D590" s="84">
        <f>Table2[[#This Row],[Part no./ Cat No.]]</f>
        <v>0</v>
      </c>
      <c r="E590" s="84" t="str">
        <f>IF(ISBLANK(Table2[[#This Row],[Lot No]]),"-",Table2[[#This Row],[Lot No]])</f>
        <v>-</v>
      </c>
      <c r="F590" s="133" t="str">
        <f>IF(ISBLANK(Table2[[#This Row],[Date of Issue]]),"",Table2[[#This Row],[Date of Issue]])</f>
        <v/>
      </c>
      <c r="G590" s="84" t="str">
        <f>Table2[[#This Row],[Unit]]</f>
        <v>-</v>
      </c>
      <c r="H590" s="84" t="str">
        <f>Table2[[#This Row],[Pack Size]]</f>
        <v>-</v>
      </c>
      <c r="I590" s="84">
        <f>Table2[[#This Row],[Quantity]]</f>
        <v>0</v>
      </c>
      <c r="J590" s="133" t="str">
        <f>Table2[[#This Row],[Expiry Date]]</f>
        <v>-</v>
      </c>
      <c r="K590" s="84">
        <f>Table2[[#This Row],[Department]]</f>
        <v>0</v>
      </c>
      <c r="L590" s="84" t="str">
        <f>IF(ISBLANK(Table2[[#This Row],[Remark]]),"",Table2[[#This Row],[Remark]])</f>
        <v/>
      </c>
      <c r="M590" s="84">
        <f>Table2[[#This Row],[Material Issued By]]</f>
        <v>0</v>
      </c>
      <c r="N590" s="84">
        <f>Table2[[#This Row],[Material Received By]]</f>
        <v>0</v>
      </c>
      <c r="O590" s="134">
        <f>SUMIFS('Stock Statement'!K:K,'Stock Statement'!C:C,Table4[[#This Row],[Part no./ Cat No.]])</f>
        <v>0</v>
      </c>
      <c r="P590" s="134">
        <f t="shared" si="9"/>
        <v>0</v>
      </c>
      <c r="Q590" s="84">
        <f>SUMIFS('Stock Statement'!J:J,'Stock Statement'!C:C,Table4[[#This Row],[Part no./ Cat No.]])</f>
        <v>0</v>
      </c>
    </row>
    <row r="591" spans="1:17">
      <c r="A591" s="84">
        <v>590</v>
      </c>
      <c r="B591" s="108" t="str">
        <f>Table2[[#This Row],[Description of Material]]</f>
        <v>Enter Data in Product Master</v>
      </c>
      <c r="C591" s="84" t="str">
        <f>IFERROR(VLOOKUP(D591,'Product Master'!B:G,6,),"-")</f>
        <v>-</v>
      </c>
      <c r="D591" s="84">
        <f>Table2[[#This Row],[Part no./ Cat No.]]</f>
        <v>0</v>
      </c>
      <c r="E591" s="84" t="str">
        <f>IF(ISBLANK(Table2[[#This Row],[Lot No]]),"-",Table2[[#This Row],[Lot No]])</f>
        <v>-</v>
      </c>
      <c r="F591" s="133" t="str">
        <f>IF(ISBLANK(Table2[[#This Row],[Date of Issue]]),"",Table2[[#This Row],[Date of Issue]])</f>
        <v/>
      </c>
      <c r="G591" s="84" t="str">
        <f>Table2[[#This Row],[Unit]]</f>
        <v>-</v>
      </c>
      <c r="H591" s="84" t="str">
        <f>Table2[[#This Row],[Pack Size]]</f>
        <v>-</v>
      </c>
      <c r="I591" s="84">
        <f>Table2[[#This Row],[Quantity]]</f>
        <v>0</v>
      </c>
      <c r="J591" s="133" t="str">
        <f>Table2[[#This Row],[Expiry Date]]</f>
        <v>-</v>
      </c>
      <c r="K591" s="84">
        <f>Table2[[#This Row],[Department]]</f>
        <v>0</v>
      </c>
      <c r="L591" s="84" t="str">
        <f>IF(ISBLANK(Table2[[#This Row],[Remark]]),"",Table2[[#This Row],[Remark]])</f>
        <v/>
      </c>
      <c r="M591" s="84">
        <f>Table2[[#This Row],[Material Issued By]]</f>
        <v>0</v>
      </c>
      <c r="N591" s="84">
        <f>Table2[[#This Row],[Material Received By]]</f>
        <v>0</v>
      </c>
      <c r="O591" s="134">
        <f>SUMIFS('Stock Statement'!K:K,'Stock Statement'!C:C,Table4[[#This Row],[Part no./ Cat No.]])</f>
        <v>0</v>
      </c>
      <c r="P591" s="134">
        <f t="shared" si="9"/>
        <v>0</v>
      </c>
      <c r="Q591" s="84">
        <f>SUMIFS('Stock Statement'!J:J,'Stock Statement'!C:C,Table4[[#This Row],[Part no./ Cat No.]])</f>
        <v>0</v>
      </c>
    </row>
    <row r="592" spans="1:17">
      <c r="A592" s="84">
        <v>591</v>
      </c>
      <c r="B592" s="108" t="str">
        <f>Table2[[#This Row],[Description of Material]]</f>
        <v>Enter Data in Product Master</v>
      </c>
      <c r="C592" s="84" t="str">
        <f>IFERROR(VLOOKUP(D592,'Product Master'!B:G,6,),"-")</f>
        <v>-</v>
      </c>
      <c r="D592" s="84">
        <f>Table2[[#This Row],[Part no./ Cat No.]]</f>
        <v>0</v>
      </c>
      <c r="E592" s="84" t="str">
        <f>IF(ISBLANK(Table2[[#This Row],[Lot No]]),"-",Table2[[#This Row],[Lot No]])</f>
        <v>-</v>
      </c>
      <c r="F592" s="133" t="str">
        <f>IF(ISBLANK(Table2[[#This Row],[Date of Issue]]),"",Table2[[#This Row],[Date of Issue]])</f>
        <v/>
      </c>
      <c r="G592" s="84" t="str">
        <f>Table2[[#This Row],[Unit]]</f>
        <v>-</v>
      </c>
      <c r="H592" s="84" t="str">
        <f>Table2[[#This Row],[Pack Size]]</f>
        <v>-</v>
      </c>
      <c r="I592" s="84">
        <f>Table2[[#This Row],[Quantity]]</f>
        <v>0</v>
      </c>
      <c r="J592" s="133" t="str">
        <f>Table2[[#This Row],[Expiry Date]]</f>
        <v>-</v>
      </c>
      <c r="K592" s="84">
        <f>Table2[[#This Row],[Department]]</f>
        <v>0</v>
      </c>
      <c r="L592" s="84" t="str">
        <f>IF(ISBLANK(Table2[[#This Row],[Remark]]),"",Table2[[#This Row],[Remark]])</f>
        <v/>
      </c>
      <c r="M592" s="84">
        <f>Table2[[#This Row],[Material Issued By]]</f>
        <v>0</v>
      </c>
      <c r="N592" s="84">
        <f>Table2[[#This Row],[Material Received By]]</f>
        <v>0</v>
      </c>
      <c r="O592" s="134">
        <f>SUMIFS('Stock Statement'!K:K,'Stock Statement'!C:C,Table4[[#This Row],[Part no./ Cat No.]])</f>
        <v>0</v>
      </c>
      <c r="P592" s="134">
        <f t="shared" ref="P592:P655" si="10">I592*O592</f>
        <v>0</v>
      </c>
      <c r="Q592" s="84">
        <f>SUMIFS('Stock Statement'!J:J,'Stock Statement'!C:C,Table4[[#This Row],[Part no./ Cat No.]])</f>
        <v>0</v>
      </c>
    </row>
    <row r="593" spans="1:17">
      <c r="A593" s="84">
        <v>592</v>
      </c>
      <c r="B593" s="108" t="str">
        <f>Table2[[#This Row],[Description of Material]]</f>
        <v>Enter Data in Product Master</v>
      </c>
      <c r="C593" s="84" t="str">
        <f>IFERROR(VLOOKUP(D593,'Product Master'!B:G,6,),"-")</f>
        <v>-</v>
      </c>
      <c r="D593" s="84">
        <f>Table2[[#This Row],[Part no./ Cat No.]]</f>
        <v>0</v>
      </c>
      <c r="E593" s="84" t="str">
        <f>IF(ISBLANK(Table2[[#This Row],[Lot No]]),"-",Table2[[#This Row],[Lot No]])</f>
        <v>-</v>
      </c>
      <c r="F593" s="133" t="str">
        <f>IF(ISBLANK(Table2[[#This Row],[Date of Issue]]),"",Table2[[#This Row],[Date of Issue]])</f>
        <v/>
      </c>
      <c r="G593" s="84" t="str">
        <f>Table2[[#This Row],[Unit]]</f>
        <v>-</v>
      </c>
      <c r="H593" s="84" t="str">
        <f>Table2[[#This Row],[Pack Size]]</f>
        <v>-</v>
      </c>
      <c r="I593" s="84">
        <f>Table2[[#This Row],[Quantity]]</f>
        <v>0</v>
      </c>
      <c r="J593" s="133" t="str">
        <f>Table2[[#This Row],[Expiry Date]]</f>
        <v>-</v>
      </c>
      <c r="K593" s="84">
        <f>Table2[[#This Row],[Department]]</f>
        <v>0</v>
      </c>
      <c r="L593" s="84" t="str">
        <f>IF(ISBLANK(Table2[[#This Row],[Remark]]),"",Table2[[#This Row],[Remark]])</f>
        <v/>
      </c>
      <c r="M593" s="84">
        <f>Table2[[#This Row],[Material Issued By]]</f>
        <v>0</v>
      </c>
      <c r="N593" s="84">
        <f>Table2[[#This Row],[Material Received By]]</f>
        <v>0</v>
      </c>
      <c r="O593" s="134">
        <f>SUMIFS('Stock Statement'!K:K,'Stock Statement'!C:C,Table4[[#This Row],[Part no./ Cat No.]])</f>
        <v>0</v>
      </c>
      <c r="P593" s="134">
        <f t="shared" si="10"/>
        <v>0</v>
      </c>
      <c r="Q593" s="84">
        <f>SUMIFS('Stock Statement'!J:J,'Stock Statement'!C:C,Table4[[#This Row],[Part no./ Cat No.]])</f>
        <v>0</v>
      </c>
    </row>
    <row r="594" spans="1:17">
      <c r="A594" s="84">
        <v>593</v>
      </c>
      <c r="B594" s="108" t="str">
        <f>Table2[[#This Row],[Description of Material]]</f>
        <v>Enter Data in Product Master</v>
      </c>
      <c r="C594" s="84" t="str">
        <f>IFERROR(VLOOKUP(D594,'Product Master'!B:G,6,),"-")</f>
        <v>-</v>
      </c>
      <c r="D594" s="84">
        <f>Table2[[#This Row],[Part no./ Cat No.]]</f>
        <v>0</v>
      </c>
      <c r="E594" s="84" t="str">
        <f>IF(ISBLANK(Table2[[#This Row],[Lot No]]),"-",Table2[[#This Row],[Lot No]])</f>
        <v>-</v>
      </c>
      <c r="F594" s="133" t="str">
        <f>IF(ISBLANK(Table2[[#This Row],[Date of Issue]]),"",Table2[[#This Row],[Date of Issue]])</f>
        <v/>
      </c>
      <c r="G594" s="84" t="str">
        <f>Table2[[#This Row],[Unit]]</f>
        <v>-</v>
      </c>
      <c r="H594" s="84" t="str">
        <f>Table2[[#This Row],[Pack Size]]</f>
        <v>-</v>
      </c>
      <c r="I594" s="84">
        <f>Table2[[#This Row],[Quantity]]</f>
        <v>0</v>
      </c>
      <c r="J594" s="133" t="str">
        <f>Table2[[#This Row],[Expiry Date]]</f>
        <v>-</v>
      </c>
      <c r="K594" s="84">
        <f>Table2[[#This Row],[Department]]</f>
        <v>0</v>
      </c>
      <c r="L594" s="84" t="str">
        <f>IF(ISBLANK(Table2[[#This Row],[Remark]]),"",Table2[[#This Row],[Remark]])</f>
        <v/>
      </c>
      <c r="M594" s="84">
        <f>Table2[[#This Row],[Material Issued By]]</f>
        <v>0</v>
      </c>
      <c r="N594" s="84">
        <f>Table2[[#This Row],[Material Received By]]</f>
        <v>0</v>
      </c>
      <c r="O594" s="134">
        <f>SUMIFS('Stock Statement'!K:K,'Stock Statement'!C:C,Table4[[#This Row],[Part no./ Cat No.]])</f>
        <v>0</v>
      </c>
      <c r="P594" s="134">
        <f t="shared" si="10"/>
        <v>0</v>
      </c>
      <c r="Q594" s="84">
        <f>SUMIFS('Stock Statement'!J:J,'Stock Statement'!C:C,Table4[[#This Row],[Part no./ Cat No.]])</f>
        <v>0</v>
      </c>
    </row>
    <row r="595" spans="1:17">
      <c r="A595" s="84">
        <v>594</v>
      </c>
      <c r="B595" s="108" t="str">
        <f>Table2[[#This Row],[Description of Material]]</f>
        <v>Enter Data in Product Master</v>
      </c>
      <c r="C595" s="84" t="str">
        <f>IFERROR(VLOOKUP(D595,'Product Master'!B:G,6,),"-")</f>
        <v>-</v>
      </c>
      <c r="D595" s="84">
        <f>Table2[[#This Row],[Part no./ Cat No.]]</f>
        <v>0</v>
      </c>
      <c r="E595" s="84" t="str">
        <f>IF(ISBLANK(Table2[[#This Row],[Lot No]]),"-",Table2[[#This Row],[Lot No]])</f>
        <v>-</v>
      </c>
      <c r="F595" s="133" t="str">
        <f>IF(ISBLANK(Table2[[#This Row],[Date of Issue]]),"",Table2[[#This Row],[Date of Issue]])</f>
        <v/>
      </c>
      <c r="G595" s="84" t="str">
        <f>Table2[[#This Row],[Unit]]</f>
        <v>-</v>
      </c>
      <c r="H595" s="84" t="str">
        <f>Table2[[#This Row],[Pack Size]]</f>
        <v>-</v>
      </c>
      <c r="I595" s="84">
        <f>Table2[[#This Row],[Quantity]]</f>
        <v>0</v>
      </c>
      <c r="J595" s="133" t="str">
        <f>Table2[[#This Row],[Expiry Date]]</f>
        <v>-</v>
      </c>
      <c r="K595" s="84">
        <f>Table2[[#This Row],[Department]]</f>
        <v>0</v>
      </c>
      <c r="L595" s="84" t="str">
        <f>IF(ISBLANK(Table2[[#This Row],[Remark]]),"",Table2[[#This Row],[Remark]])</f>
        <v/>
      </c>
      <c r="M595" s="84">
        <f>Table2[[#This Row],[Material Issued By]]</f>
        <v>0</v>
      </c>
      <c r="N595" s="84">
        <f>Table2[[#This Row],[Material Received By]]</f>
        <v>0</v>
      </c>
      <c r="O595" s="134">
        <f>SUMIFS('Stock Statement'!K:K,'Stock Statement'!C:C,Table4[[#This Row],[Part no./ Cat No.]])</f>
        <v>0</v>
      </c>
      <c r="P595" s="134">
        <f t="shared" si="10"/>
        <v>0</v>
      </c>
      <c r="Q595" s="84">
        <f>SUMIFS('Stock Statement'!J:J,'Stock Statement'!C:C,Table4[[#This Row],[Part no./ Cat No.]])</f>
        <v>0</v>
      </c>
    </row>
    <row r="596" spans="1:17">
      <c r="A596" s="84">
        <v>595</v>
      </c>
      <c r="B596" s="108" t="str">
        <f>Table2[[#This Row],[Description of Material]]</f>
        <v>Enter Data in Product Master</v>
      </c>
      <c r="C596" s="84" t="str">
        <f>IFERROR(VLOOKUP(D596,'Product Master'!B:G,6,),"-")</f>
        <v>-</v>
      </c>
      <c r="D596" s="84">
        <f>Table2[[#This Row],[Part no./ Cat No.]]</f>
        <v>0</v>
      </c>
      <c r="E596" s="84" t="str">
        <f>IF(ISBLANK(Table2[[#This Row],[Lot No]]),"-",Table2[[#This Row],[Lot No]])</f>
        <v>-</v>
      </c>
      <c r="F596" s="133" t="str">
        <f>IF(ISBLANK(Table2[[#This Row],[Date of Issue]]),"",Table2[[#This Row],[Date of Issue]])</f>
        <v/>
      </c>
      <c r="G596" s="84" t="str">
        <f>Table2[[#This Row],[Unit]]</f>
        <v>-</v>
      </c>
      <c r="H596" s="84" t="str">
        <f>Table2[[#This Row],[Pack Size]]</f>
        <v>-</v>
      </c>
      <c r="I596" s="84">
        <f>Table2[[#This Row],[Quantity]]</f>
        <v>0</v>
      </c>
      <c r="J596" s="133" t="str">
        <f>Table2[[#This Row],[Expiry Date]]</f>
        <v>-</v>
      </c>
      <c r="K596" s="84">
        <f>Table2[[#This Row],[Department]]</f>
        <v>0</v>
      </c>
      <c r="L596" s="84" t="str">
        <f>IF(ISBLANK(Table2[[#This Row],[Remark]]),"",Table2[[#This Row],[Remark]])</f>
        <v/>
      </c>
      <c r="M596" s="84">
        <f>Table2[[#This Row],[Material Issued By]]</f>
        <v>0</v>
      </c>
      <c r="N596" s="84">
        <f>Table2[[#This Row],[Material Received By]]</f>
        <v>0</v>
      </c>
      <c r="O596" s="134">
        <f>SUMIFS('Stock Statement'!K:K,'Stock Statement'!C:C,Table4[[#This Row],[Part no./ Cat No.]])</f>
        <v>0</v>
      </c>
      <c r="P596" s="134">
        <f t="shared" si="10"/>
        <v>0</v>
      </c>
      <c r="Q596" s="84">
        <f>SUMIFS('Stock Statement'!J:J,'Stock Statement'!C:C,Table4[[#This Row],[Part no./ Cat No.]])</f>
        <v>0</v>
      </c>
    </row>
    <row r="597" spans="1:17">
      <c r="A597" s="84">
        <v>596</v>
      </c>
      <c r="B597" s="108" t="str">
        <f>Table2[[#This Row],[Description of Material]]</f>
        <v>Enter Data in Product Master</v>
      </c>
      <c r="C597" s="84" t="str">
        <f>IFERROR(VLOOKUP(D597,'Product Master'!B:G,6,),"-")</f>
        <v>-</v>
      </c>
      <c r="D597" s="84">
        <f>Table2[[#This Row],[Part no./ Cat No.]]</f>
        <v>0</v>
      </c>
      <c r="E597" s="84" t="str">
        <f>IF(ISBLANK(Table2[[#This Row],[Lot No]]),"-",Table2[[#This Row],[Lot No]])</f>
        <v>-</v>
      </c>
      <c r="F597" s="133" t="str">
        <f>IF(ISBLANK(Table2[[#This Row],[Date of Issue]]),"",Table2[[#This Row],[Date of Issue]])</f>
        <v/>
      </c>
      <c r="G597" s="84" t="str">
        <f>Table2[[#This Row],[Unit]]</f>
        <v>-</v>
      </c>
      <c r="H597" s="84" t="str">
        <f>Table2[[#This Row],[Pack Size]]</f>
        <v>-</v>
      </c>
      <c r="I597" s="84">
        <f>Table2[[#This Row],[Quantity]]</f>
        <v>0</v>
      </c>
      <c r="J597" s="133" t="str">
        <f>Table2[[#This Row],[Expiry Date]]</f>
        <v>-</v>
      </c>
      <c r="K597" s="84">
        <f>Table2[[#This Row],[Department]]</f>
        <v>0</v>
      </c>
      <c r="L597" s="84" t="str">
        <f>IF(ISBLANK(Table2[[#This Row],[Remark]]),"",Table2[[#This Row],[Remark]])</f>
        <v/>
      </c>
      <c r="M597" s="84">
        <f>Table2[[#This Row],[Material Issued By]]</f>
        <v>0</v>
      </c>
      <c r="N597" s="84">
        <f>Table2[[#This Row],[Material Received By]]</f>
        <v>0</v>
      </c>
      <c r="O597" s="134">
        <f>SUMIFS('Stock Statement'!K:K,'Stock Statement'!C:C,Table4[[#This Row],[Part no./ Cat No.]])</f>
        <v>0</v>
      </c>
      <c r="P597" s="134">
        <f t="shared" si="10"/>
        <v>0</v>
      </c>
      <c r="Q597" s="84">
        <f>SUMIFS('Stock Statement'!J:J,'Stock Statement'!C:C,Table4[[#This Row],[Part no./ Cat No.]])</f>
        <v>0</v>
      </c>
    </row>
    <row r="598" spans="1:17">
      <c r="A598" s="84">
        <v>597</v>
      </c>
      <c r="B598" s="108" t="str">
        <f>Table2[[#This Row],[Description of Material]]</f>
        <v>Enter Data in Product Master</v>
      </c>
      <c r="C598" s="84" t="str">
        <f>IFERROR(VLOOKUP(D598,'Product Master'!B:G,6,),"-")</f>
        <v>-</v>
      </c>
      <c r="D598" s="84">
        <f>Table2[[#This Row],[Part no./ Cat No.]]</f>
        <v>0</v>
      </c>
      <c r="E598" s="84" t="str">
        <f>IF(ISBLANK(Table2[[#This Row],[Lot No]]),"-",Table2[[#This Row],[Lot No]])</f>
        <v>-</v>
      </c>
      <c r="F598" s="133" t="str">
        <f>IF(ISBLANK(Table2[[#This Row],[Date of Issue]]),"",Table2[[#This Row],[Date of Issue]])</f>
        <v/>
      </c>
      <c r="G598" s="84" t="str">
        <f>Table2[[#This Row],[Unit]]</f>
        <v>-</v>
      </c>
      <c r="H598" s="84" t="str">
        <f>Table2[[#This Row],[Pack Size]]</f>
        <v>-</v>
      </c>
      <c r="I598" s="84">
        <f>Table2[[#This Row],[Quantity]]</f>
        <v>0</v>
      </c>
      <c r="J598" s="133" t="str">
        <f>Table2[[#This Row],[Expiry Date]]</f>
        <v>-</v>
      </c>
      <c r="K598" s="84">
        <f>Table2[[#This Row],[Department]]</f>
        <v>0</v>
      </c>
      <c r="L598" s="84" t="str">
        <f>IF(ISBLANK(Table2[[#This Row],[Remark]]),"",Table2[[#This Row],[Remark]])</f>
        <v/>
      </c>
      <c r="M598" s="84">
        <f>Table2[[#This Row],[Material Issued By]]</f>
        <v>0</v>
      </c>
      <c r="N598" s="84">
        <f>Table2[[#This Row],[Material Received By]]</f>
        <v>0</v>
      </c>
      <c r="O598" s="134">
        <f>SUMIFS('Stock Statement'!K:K,'Stock Statement'!C:C,Table4[[#This Row],[Part no./ Cat No.]])</f>
        <v>0</v>
      </c>
      <c r="P598" s="134">
        <f t="shared" si="10"/>
        <v>0</v>
      </c>
      <c r="Q598" s="84">
        <f>SUMIFS('Stock Statement'!J:J,'Stock Statement'!C:C,Table4[[#This Row],[Part no./ Cat No.]])</f>
        <v>0</v>
      </c>
    </row>
    <row r="599" spans="1:17">
      <c r="A599" s="84">
        <v>598</v>
      </c>
      <c r="B599" s="108" t="str">
        <f>Table2[[#This Row],[Description of Material]]</f>
        <v>Enter Data in Product Master</v>
      </c>
      <c r="C599" s="84" t="str">
        <f>IFERROR(VLOOKUP(D599,'Product Master'!B:G,6,),"-")</f>
        <v>-</v>
      </c>
      <c r="D599" s="84">
        <f>Table2[[#This Row],[Part no./ Cat No.]]</f>
        <v>0</v>
      </c>
      <c r="E599" s="84" t="str">
        <f>IF(ISBLANK(Table2[[#This Row],[Lot No]]),"-",Table2[[#This Row],[Lot No]])</f>
        <v>-</v>
      </c>
      <c r="F599" s="133" t="str">
        <f>IF(ISBLANK(Table2[[#This Row],[Date of Issue]]),"",Table2[[#This Row],[Date of Issue]])</f>
        <v/>
      </c>
      <c r="G599" s="84" t="str">
        <f>Table2[[#This Row],[Unit]]</f>
        <v>-</v>
      </c>
      <c r="H599" s="84" t="str">
        <f>Table2[[#This Row],[Pack Size]]</f>
        <v>-</v>
      </c>
      <c r="I599" s="84">
        <f>Table2[[#This Row],[Quantity]]</f>
        <v>0</v>
      </c>
      <c r="J599" s="133" t="str">
        <f>Table2[[#This Row],[Expiry Date]]</f>
        <v>-</v>
      </c>
      <c r="K599" s="84">
        <f>Table2[[#This Row],[Department]]</f>
        <v>0</v>
      </c>
      <c r="L599" s="84" t="str">
        <f>IF(ISBLANK(Table2[[#This Row],[Remark]]),"",Table2[[#This Row],[Remark]])</f>
        <v/>
      </c>
      <c r="M599" s="84">
        <f>Table2[[#This Row],[Material Issued By]]</f>
        <v>0</v>
      </c>
      <c r="N599" s="84">
        <f>Table2[[#This Row],[Material Received By]]</f>
        <v>0</v>
      </c>
      <c r="O599" s="134">
        <f>SUMIFS('Stock Statement'!K:K,'Stock Statement'!C:C,Table4[[#This Row],[Part no./ Cat No.]])</f>
        <v>0</v>
      </c>
      <c r="P599" s="134">
        <f t="shared" si="10"/>
        <v>0</v>
      </c>
      <c r="Q599" s="84">
        <f>SUMIFS('Stock Statement'!J:J,'Stock Statement'!C:C,Table4[[#This Row],[Part no./ Cat No.]])</f>
        <v>0</v>
      </c>
    </row>
    <row r="600" spans="1:17">
      <c r="A600" s="84">
        <v>599</v>
      </c>
      <c r="B600" s="108" t="str">
        <f>Table2[[#This Row],[Description of Material]]</f>
        <v>Enter Data in Product Master</v>
      </c>
      <c r="C600" s="84" t="str">
        <f>IFERROR(VLOOKUP(D600,'Product Master'!B:G,6,),"-")</f>
        <v>-</v>
      </c>
      <c r="D600" s="84">
        <f>Table2[[#This Row],[Part no./ Cat No.]]</f>
        <v>0</v>
      </c>
      <c r="E600" s="84" t="str">
        <f>IF(ISBLANK(Table2[[#This Row],[Lot No]]),"-",Table2[[#This Row],[Lot No]])</f>
        <v>-</v>
      </c>
      <c r="F600" s="133" t="str">
        <f>IF(ISBLANK(Table2[[#This Row],[Date of Issue]]),"",Table2[[#This Row],[Date of Issue]])</f>
        <v/>
      </c>
      <c r="G600" s="84" t="str">
        <f>Table2[[#This Row],[Unit]]</f>
        <v>-</v>
      </c>
      <c r="H600" s="84" t="str">
        <f>Table2[[#This Row],[Pack Size]]</f>
        <v>-</v>
      </c>
      <c r="I600" s="84">
        <f>Table2[[#This Row],[Quantity]]</f>
        <v>0</v>
      </c>
      <c r="J600" s="133" t="str">
        <f>Table2[[#This Row],[Expiry Date]]</f>
        <v>-</v>
      </c>
      <c r="K600" s="84">
        <f>Table2[[#This Row],[Department]]</f>
        <v>0</v>
      </c>
      <c r="L600" s="84" t="str">
        <f>IF(ISBLANK(Table2[[#This Row],[Remark]]),"",Table2[[#This Row],[Remark]])</f>
        <v/>
      </c>
      <c r="M600" s="84">
        <f>Table2[[#This Row],[Material Issued By]]</f>
        <v>0</v>
      </c>
      <c r="N600" s="84">
        <f>Table2[[#This Row],[Material Received By]]</f>
        <v>0</v>
      </c>
      <c r="O600" s="134">
        <f>SUMIFS('Stock Statement'!K:K,'Stock Statement'!C:C,Table4[[#This Row],[Part no./ Cat No.]])</f>
        <v>0</v>
      </c>
      <c r="P600" s="134">
        <f t="shared" si="10"/>
        <v>0</v>
      </c>
      <c r="Q600" s="84">
        <f>SUMIFS('Stock Statement'!J:J,'Stock Statement'!C:C,Table4[[#This Row],[Part no./ Cat No.]])</f>
        <v>0</v>
      </c>
    </row>
    <row r="601" spans="1:17">
      <c r="A601" s="84">
        <v>600</v>
      </c>
      <c r="B601" s="108" t="str">
        <f>Table2[[#This Row],[Description of Material]]</f>
        <v>Enter Data in Product Master</v>
      </c>
      <c r="C601" s="84" t="str">
        <f>IFERROR(VLOOKUP(D601,'Product Master'!B:G,6,),"-")</f>
        <v>-</v>
      </c>
      <c r="D601" s="84">
        <f>Table2[[#This Row],[Part no./ Cat No.]]</f>
        <v>0</v>
      </c>
      <c r="E601" s="84" t="str">
        <f>IF(ISBLANK(Table2[[#This Row],[Lot No]]),"-",Table2[[#This Row],[Lot No]])</f>
        <v>-</v>
      </c>
      <c r="F601" s="133" t="str">
        <f>IF(ISBLANK(Table2[[#This Row],[Date of Issue]]),"",Table2[[#This Row],[Date of Issue]])</f>
        <v/>
      </c>
      <c r="G601" s="84" t="str">
        <f>Table2[[#This Row],[Unit]]</f>
        <v>-</v>
      </c>
      <c r="H601" s="84" t="str">
        <f>Table2[[#This Row],[Pack Size]]</f>
        <v>-</v>
      </c>
      <c r="I601" s="84">
        <f>Table2[[#This Row],[Quantity]]</f>
        <v>0</v>
      </c>
      <c r="J601" s="133" t="str">
        <f>Table2[[#This Row],[Expiry Date]]</f>
        <v>-</v>
      </c>
      <c r="K601" s="84">
        <f>Table2[[#This Row],[Department]]</f>
        <v>0</v>
      </c>
      <c r="L601" s="84" t="str">
        <f>IF(ISBLANK(Table2[[#This Row],[Remark]]),"",Table2[[#This Row],[Remark]])</f>
        <v/>
      </c>
      <c r="M601" s="84">
        <f>Table2[[#This Row],[Material Issued By]]</f>
        <v>0</v>
      </c>
      <c r="N601" s="84">
        <f>Table2[[#This Row],[Material Received By]]</f>
        <v>0</v>
      </c>
      <c r="O601" s="134">
        <f>SUMIFS('Stock Statement'!K:K,'Stock Statement'!C:C,Table4[[#This Row],[Part no./ Cat No.]])</f>
        <v>0</v>
      </c>
      <c r="P601" s="134">
        <f t="shared" si="10"/>
        <v>0</v>
      </c>
      <c r="Q601" s="84">
        <f>SUMIFS('Stock Statement'!J:J,'Stock Statement'!C:C,Table4[[#This Row],[Part no./ Cat No.]])</f>
        <v>0</v>
      </c>
    </row>
    <row r="602" spans="1:17">
      <c r="A602" s="84">
        <v>601</v>
      </c>
      <c r="B602" s="108" t="str">
        <f>Table2[[#This Row],[Description of Material]]</f>
        <v>Enter Data in Product Master</v>
      </c>
      <c r="C602" s="84" t="str">
        <f>IFERROR(VLOOKUP(D602,'Product Master'!B:G,6,),"-")</f>
        <v>-</v>
      </c>
      <c r="D602" s="84">
        <f>Table2[[#This Row],[Part no./ Cat No.]]</f>
        <v>0</v>
      </c>
      <c r="E602" s="84" t="str">
        <f>IF(ISBLANK(Table2[[#This Row],[Lot No]]),"-",Table2[[#This Row],[Lot No]])</f>
        <v>-</v>
      </c>
      <c r="F602" s="133" t="str">
        <f>IF(ISBLANK(Table2[[#This Row],[Date of Issue]]),"",Table2[[#This Row],[Date of Issue]])</f>
        <v/>
      </c>
      <c r="G602" s="84" t="str">
        <f>Table2[[#This Row],[Unit]]</f>
        <v>-</v>
      </c>
      <c r="H602" s="84" t="str">
        <f>Table2[[#This Row],[Pack Size]]</f>
        <v>-</v>
      </c>
      <c r="I602" s="84">
        <f>Table2[[#This Row],[Quantity]]</f>
        <v>0</v>
      </c>
      <c r="J602" s="133" t="str">
        <f>Table2[[#This Row],[Expiry Date]]</f>
        <v>-</v>
      </c>
      <c r="K602" s="84">
        <f>Table2[[#This Row],[Department]]</f>
        <v>0</v>
      </c>
      <c r="L602" s="84" t="str">
        <f>IF(ISBLANK(Table2[[#This Row],[Remark]]),"",Table2[[#This Row],[Remark]])</f>
        <v/>
      </c>
      <c r="M602" s="84">
        <f>Table2[[#This Row],[Material Issued By]]</f>
        <v>0</v>
      </c>
      <c r="N602" s="84">
        <f>Table2[[#This Row],[Material Received By]]</f>
        <v>0</v>
      </c>
      <c r="O602" s="134">
        <f>SUMIFS('Stock Statement'!K:K,'Stock Statement'!C:C,Table4[[#This Row],[Part no./ Cat No.]])</f>
        <v>0</v>
      </c>
      <c r="P602" s="134">
        <f t="shared" si="10"/>
        <v>0</v>
      </c>
      <c r="Q602" s="84">
        <f>SUMIFS('Stock Statement'!J:J,'Stock Statement'!C:C,Table4[[#This Row],[Part no./ Cat No.]])</f>
        <v>0</v>
      </c>
    </row>
    <row r="603" spans="1:17">
      <c r="A603" s="84">
        <v>602</v>
      </c>
      <c r="B603" s="108" t="str">
        <f>Table2[[#This Row],[Description of Material]]</f>
        <v>Enter Data in Product Master</v>
      </c>
      <c r="C603" s="84" t="str">
        <f>IFERROR(VLOOKUP(D603,'Product Master'!B:G,6,),"-")</f>
        <v>-</v>
      </c>
      <c r="D603" s="84">
        <f>Table2[[#This Row],[Part no./ Cat No.]]</f>
        <v>0</v>
      </c>
      <c r="E603" s="84" t="str">
        <f>IF(ISBLANK(Table2[[#This Row],[Lot No]]),"-",Table2[[#This Row],[Lot No]])</f>
        <v>-</v>
      </c>
      <c r="F603" s="133" t="str">
        <f>IF(ISBLANK(Table2[[#This Row],[Date of Issue]]),"",Table2[[#This Row],[Date of Issue]])</f>
        <v/>
      </c>
      <c r="G603" s="84" t="str">
        <f>Table2[[#This Row],[Unit]]</f>
        <v>-</v>
      </c>
      <c r="H603" s="84" t="str">
        <f>Table2[[#This Row],[Pack Size]]</f>
        <v>-</v>
      </c>
      <c r="I603" s="84">
        <f>Table2[[#This Row],[Quantity]]</f>
        <v>0</v>
      </c>
      <c r="J603" s="133" t="str">
        <f>Table2[[#This Row],[Expiry Date]]</f>
        <v>-</v>
      </c>
      <c r="K603" s="84">
        <f>Table2[[#This Row],[Department]]</f>
        <v>0</v>
      </c>
      <c r="L603" s="84" t="str">
        <f>IF(ISBLANK(Table2[[#This Row],[Remark]]),"",Table2[[#This Row],[Remark]])</f>
        <v/>
      </c>
      <c r="M603" s="84">
        <f>Table2[[#This Row],[Material Issued By]]</f>
        <v>0</v>
      </c>
      <c r="N603" s="84">
        <f>Table2[[#This Row],[Material Received By]]</f>
        <v>0</v>
      </c>
      <c r="O603" s="134">
        <f>SUMIFS('Stock Statement'!K:K,'Stock Statement'!C:C,Table4[[#This Row],[Part no./ Cat No.]])</f>
        <v>0</v>
      </c>
      <c r="P603" s="134">
        <f t="shared" si="10"/>
        <v>0</v>
      </c>
      <c r="Q603" s="84">
        <f>SUMIFS('Stock Statement'!J:J,'Stock Statement'!C:C,Table4[[#This Row],[Part no./ Cat No.]])</f>
        <v>0</v>
      </c>
    </row>
    <row r="604" spans="1:17">
      <c r="A604" s="84">
        <v>603</v>
      </c>
      <c r="B604" s="108" t="str">
        <f>Table2[[#This Row],[Description of Material]]</f>
        <v>Enter Data in Product Master</v>
      </c>
      <c r="C604" s="84" t="str">
        <f>IFERROR(VLOOKUP(D604,'Product Master'!B:G,6,),"-")</f>
        <v>-</v>
      </c>
      <c r="D604" s="84">
        <f>Table2[[#This Row],[Part no./ Cat No.]]</f>
        <v>0</v>
      </c>
      <c r="E604" s="84" t="str">
        <f>IF(ISBLANK(Table2[[#This Row],[Lot No]]),"-",Table2[[#This Row],[Lot No]])</f>
        <v>-</v>
      </c>
      <c r="F604" s="133" t="str">
        <f>IF(ISBLANK(Table2[[#This Row],[Date of Issue]]),"",Table2[[#This Row],[Date of Issue]])</f>
        <v/>
      </c>
      <c r="G604" s="84" t="str">
        <f>Table2[[#This Row],[Unit]]</f>
        <v>-</v>
      </c>
      <c r="H604" s="84" t="str">
        <f>Table2[[#This Row],[Pack Size]]</f>
        <v>-</v>
      </c>
      <c r="I604" s="84">
        <f>Table2[[#This Row],[Quantity]]</f>
        <v>0</v>
      </c>
      <c r="J604" s="133" t="str">
        <f>Table2[[#This Row],[Expiry Date]]</f>
        <v>-</v>
      </c>
      <c r="K604" s="84">
        <f>Table2[[#This Row],[Department]]</f>
        <v>0</v>
      </c>
      <c r="L604" s="84" t="str">
        <f>IF(ISBLANK(Table2[[#This Row],[Remark]]),"",Table2[[#This Row],[Remark]])</f>
        <v/>
      </c>
      <c r="M604" s="84">
        <f>Table2[[#This Row],[Material Issued By]]</f>
        <v>0</v>
      </c>
      <c r="N604" s="84">
        <f>Table2[[#This Row],[Material Received By]]</f>
        <v>0</v>
      </c>
      <c r="O604" s="134">
        <f>SUMIFS('Stock Statement'!K:K,'Stock Statement'!C:C,Table4[[#This Row],[Part no./ Cat No.]])</f>
        <v>0</v>
      </c>
      <c r="P604" s="134">
        <f t="shared" si="10"/>
        <v>0</v>
      </c>
      <c r="Q604" s="84">
        <f>SUMIFS('Stock Statement'!J:J,'Stock Statement'!C:C,Table4[[#This Row],[Part no./ Cat No.]])</f>
        <v>0</v>
      </c>
    </row>
    <row r="605" spans="1:17">
      <c r="A605" s="84">
        <v>604</v>
      </c>
      <c r="B605" s="108" t="str">
        <f>Table2[[#This Row],[Description of Material]]</f>
        <v>Enter Data in Product Master</v>
      </c>
      <c r="C605" s="84" t="str">
        <f>IFERROR(VLOOKUP(D605,'Product Master'!B:G,6,),"-")</f>
        <v>-</v>
      </c>
      <c r="D605" s="84">
        <f>Table2[[#This Row],[Part no./ Cat No.]]</f>
        <v>0</v>
      </c>
      <c r="E605" s="84" t="str">
        <f>IF(ISBLANK(Table2[[#This Row],[Lot No]]),"-",Table2[[#This Row],[Lot No]])</f>
        <v>-</v>
      </c>
      <c r="F605" s="133" t="str">
        <f>IF(ISBLANK(Table2[[#This Row],[Date of Issue]]),"",Table2[[#This Row],[Date of Issue]])</f>
        <v/>
      </c>
      <c r="G605" s="84" t="str">
        <f>Table2[[#This Row],[Unit]]</f>
        <v>-</v>
      </c>
      <c r="H605" s="84" t="str">
        <f>Table2[[#This Row],[Pack Size]]</f>
        <v>-</v>
      </c>
      <c r="I605" s="84">
        <f>Table2[[#This Row],[Quantity]]</f>
        <v>0</v>
      </c>
      <c r="J605" s="133" t="str">
        <f>Table2[[#This Row],[Expiry Date]]</f>
        <v>-</v>
      </c>
      <c r="K605" s="84">
        <f>Table2[[#This Row],[Department]]</f>
        <v>0</v>
      </c>
      <c r="L605" s="84" t="str">
        <f>IF(ISBLANK(Table2[[#This Row],[Remark]]),"",Table2[[#This Row],[Remark]])</f>
        <v/>
      </c>
      <c r="M605" s="84">
        <f>Table2[[#This Row],[Material Issued By]]</f>
        <v>0</v>
      </c>
      <c r="N605" s="84">
        <f>Table2[[#This Row],[Material Received By]]</f>
        <v>0</v>
      </c>
      <c r="O605" s="134">
        <f>SUMIFS('Stock Statement'!K:K,'Stock Statement'!C:C,Table4[[#This Row],[Part no./ Cat No.]])</f>
        <v>0</v>
      </c>
      <c r="P605" s="134">
        <f t="shared" si="10"/>
        <v>0</v>
      </c>
      <c r="Q605" s="84">
        <f>SUMIFS('Stock Statement'!J:J,'Stock Statement'!C:C,Table4[[#This Row],[Part no./ Cat No.]])</f>
        <v>0</v>
      </c>
    </row>
    <row r="606" spans="1:17">
      <c r="A606" s="84">
        <v>605</v>
      </c>
      <c r="B606" s="108" t="str">
        <f>Table2[[#This Row],[Description of Material]]</f>
        <v>Enter Data in Product Master</v>
      </c>
      <c r="C606" s="84" t="str">
        <f>IFERROR(VLOOKUP(D606,'Product Master'!B:G,6,),"-")</f>
        <v>-</v>
      </c>
      <c r="D606" s="84">
        <f>Table2[[#This Row],[Part no./ Cat No.]]</f>
        <v>0</v>
      </c>
      <c r="E606" s="84" t="str">
        <f>IF(ISBLANK(Table2[[#This Row],[Lot No]]),"-",Table2[[#This Row],[Lot No]])</f>
        <v>-</v>
      </c>
      <c r="F606" s="133" t="str">
        <f>IF(ISBLANK(Table2[[#This Row],[Date of Issue]]),"",Table2[[#This Row],[Date of Issue]])</f>
        <v/>
      </c>
      <c r="G606" s="84" t="str">
        <f>Table2[[#This Row],[Unit]]</f>
        <v>-</v>
      </c>
      <c r="H606" s="84" t="str">
        <f>Table2[[#This Row],[Pack Size]]</f>
        <v>-</v>
      </c>
      <c r="I606" s="84">
        <f>Table2[[#This Row],[Quantity]]</f>
        <v>0</v>
      </c>
      <c r="J606" s="133" t="str">
        <f>Table2[[#This Row],[Expiry Date]]</f>
        <v>-</v>
      </c>
      <c r="K606" s="84">
        <f>Table2[[#This Row],[Department]]</f>
        <v>0</v>
      </c>
      <c r="L606" s="84" t="str">
        <f>IF(ISBLANK(Table2[[#This Row],[Remark]]),"",Table2[[#This Row],[Remark]])</f>
        <v/>
      </c>
      <c r="M606" s="84">
        <f>Table2[[#This Row],[Material Issued By]]</f>
        <v>0</v>
      </c>
      <c r="N606" s="84">
        <f>Table2[[#This Row],[Material Received By]]</f>
        <v>0</v>
      </c>
      <c r="O606" s="134">
        <f>SUMIFS('Stock Statement'!K:K,'Stock Statement'!C:C,Table4[[#This Row],[Part no./ Cat No.]])</f>
        <v>0</v>
      </c>
      <c r="P606" s="134">
        <f t="shared" si="10"/>
        <v>0</v>
      </c>
      <c r="Q606" s="84">
        <f>SUMIFS('Stock Statement'!J:J,'Stock Statement'!C:C,Table4[[#This Row],[Part no./ Cat No.]])</f>
        <v>0</v>
      </c>
    </row>
    <row r="607" spans="1:17">
      <c r="A607" s="84">
        <v>606</v>
      </c>
      <c r="B607" s="108" t="str">
        <f>Table2[[#This Row],[Description of Material]]</f>
        <v>Enter Data in Product Master</v>
      </c>
      <c r="C607" s="84" t="str">
        <f>IFERROR(VLOOKUP(D607,'Product Master'!B:G,6,),"-")</f>
        <v>-</v>
      </c>
      <c r="D607" s="84">
        <f>Table2[[#This Row],[Part no./ Cat No.]]</f>
        <v>0</v>
      </c>
      <c r="E607" s="84" t="str">
        <f>IF(ISBLANK(Table2[[#This Row],[Lot No]]),"-",Table2[[#This Row],[Lot No]])</f>
        <v>-</v>
      </c>
      <c r="F607" s="133" t="str">
        <f>IF(ISBLANK(Table2[[#This Row],[Date of Issue]]),"",Table2[[#This Row],[Date of Issue]])</f>
        <v/>
      </c>
      <c r="G607" s="84" t="str">
        <f>Table2[[#This Row],[Unit]]</f>
        <v>-</v>
      </c>
      <c r="H607" s="84" t="str">
        <f>Table2[[#This Row],[Pack Size]]</f>
        <v>-</v>
      </c>
      <c r="I607" s="84">
        <f>Table2[[#This Row],[Quantity]]</f>
        <v>0</v>
      </c>
      <c r="J607" s="133" t="str">
        <f>Table2[[#This Row],[Expiry Date]]</f>
        <v>-</v>
      </c>
      <c r="K607" s="84">
        <f>Table2[[#This Row],[Department]]</f>
        <v>0</v>
      </c>
      <c r="L607" s="84" t="str">
        <f>IF(ISBLANK(Table2[[#This Row],[Remark]]),"",Table2[[#This Row],[Remark]])</f>
        <v/>
      </c>
      <c r="M607" s="84">
        <f>Table2[[#This Row],[Material Issued By]]</f>
        <v>0</v>
      </c>
      <c r="N607" s="84">
        <f>Table2[[#This Row],[Material Received By]]</f>
        <v>0</v>
      </c>
      <c r="O607" s="134">
        <f>SUMIFS('Stock Statement'!K:K,'Stock Statement'!C:C,Table4[[#This Row],[Part no./ Cat No.]])</f>
        <v>0</v>
      </c>
      <c r="P607" s="134">
        <f t="shared" si="10"/>
        <v>0</v>
      </c>
      <c r="Q607" s="84">
        <f>SUMIFS('Stock Statement'!J:J,'Stock Statement'!C:C,Table4[[#This Row],[Part no./ Cat No.]])</f>
        <v>0</v>
      </c>
    </row>
    <row r="608" spans="1:17">
      <c r="A608" s="84">
        <v>607</v>
      </c>
      <c r="B608" s="108" t="str">
        <f>Table2[[#This Row],[Description of Material]]</f>
        <v>Enter Data in Product Master</v>
      </c>
      <c r="C608" s="84" t="str">
        <f>IFERROR(VLOOKUP(D608,'Product Master'!B:G,6,),"-")</f>
        <v>-</v>
      </c>
      <c r="D608" s="84">
        <f>Table2[[#This Row],[Part no./ Cat No.]]</f>
        <v>0</v>
      </c>
      <c r="E608" s="84" t="str">
        <f>IF(ISBLANK(Table2[[#This Row],[Lot No]]),"-",Table2[[#This Row],[Lot No]])</f>
        <v>-</v>
      </c>
      <c r="F608" s="133" t="str">
        <f>IF(ISBLANK(Table2[[#This Row],[Date of Issue]]),"",Table2[[#This Row],[Date of Issue]])</f>
        <v/>
      </c>
      <c r="G608" s="84" t="str">
        <f>Table2[[#This Row],[Unit]]</f>
        <v>-</v>
      </c>
      <c r="H608" s="84" t="str">
        <f>Table2[[#This Row],[Pack Size]]</f>
        <v>-</v>
      </c>
      <c r="I608" s="84">
        <f>Table2[[#This Row],[Quantity]]</f>
        <v>0</v>
      </c>
      <c r="J608" s="133" t="str">
        <f>Table2[[#This Row],[Expiry Date]]</f>
        <v>-</v>
      </c>
      <c r="K608" s="84">
        <f>Table2[[#This Row],[Department]]</f>
        <v>0</v>
      </c>
      <c r="L608" s="84" t="str">
        <f>IF(ISBLANK(Table2[[#This Row],[Remark]]),"",Table2[[#This Row],[Remark]])</f>
        <v/>
      </c>
      <c r="M608" s="84">
        <f>Table2[[#This Row],[Material Issued By]]</f>
        <v>0</v>
      </c>
      <c r="N608" s="84">
        <f>Table2[[#This Row],[Material Received By]]</f>
        <v>0</v>
      </c>
      <c r="O608" s="134">
        <f>SUMIFS('Stock Statement'!K:K,'Stock Statement'!C:C,Table4[[#This Row],[Part no./ Cat No.]])</f>
        <v>0</v>
      </c>
      <c r="P608" s="134">
        <f t="shared" si="10"/>
        <v>0</v>
      </c>
      <c r="Q608" s="84">
        <f>SUMIFS('Stock Statement'!J:J,'Stock Statement'!C:C,Table4[[#This Row],[Part no./ Cat No.]])</f>
        <v>0</v>
      </c>
    </row>
    <row r="609" spans="1:17">
      <c r="A609" s="84">
        <v>608</v>
      </c>
      <c r="B609" s="108" t="str">
        <f>Table2[[#This Row],[Description of Material]]</f>
        <v>Enter Data in Product Master</v>
      </c>
      <c r="C609" s="84" t="str">
        <f>IFERROR(VLOOKUP(D609,'Product Master'!B:G,6,),"-")</f>
        <v>-</v>
      </c>
      <c r="D609" s="84">
        <f>Table2[[#This Row],[Part no./ Cat No.]]</f>
        <v>0</v>
      </c>
      <c r="E609" s="84" t="str">
        <f>IF(ISBLANK(Table2[[#This Row],[Lot No]]),"-",Table2[[#This Row],[Lot No]])</f>
        <v>-</v>
      </c>
      <c r="F609" s="133" t="str">
        <f>IF(ISBLANK(Table2[[#This Row],[Date of Issue]]),"",Table2[[#This Row],[Date of Issue]])</f>
        <v/>
      </c>
      <c r="G609" s="84" t="str">
        <f>Table2[[#This Row],[Unit]]</f>
        <v>-</v>
      </c>
      <c r="H609" s="84" t="str">
        <f>Table2[[#This Row],[Pack Size]]</f>
        <v>-</v>
      </c>
      <c r="I609" s="84">
        <f>Table2[[#This Row],[Quantity]]</f>
        <v>0</v>
      </c>
      <c r="J609" s="133" t="str">
        <f>Table2[[#This Row],[Expiry Date]]</f>
        <v>-</v>
      </c>
      <c r="K609" s="84">
        <f>Table2[[#This Row],[Department]]</f>
        <v>0</v>
      </c>
      <c r="L609" s="84" t="str">
        <f>IF(ISBLANK(Table2[[#This Row],[Remark]]),"",Table2[[#This Row],[Remark]])</f>
        <v/>
      </c>
      <c r="M609" s="84">
        <f>Table2[[#This Row],[Material Issued By]]</f>
        <v>0</v>
      </c>
      <c r="N609" s="84">
        <f>Table2[[#This Row],[Material Received By]]</f>
        <v>0</v>
      </c>
      <c r="O609" s="134">
        <f>SUMIFS('Stock Statement'!K:K,'Stock Statement'!C:C,Table4[[#This Row],[Part no./ Cat No.]])</f>
        <v>0</v>
      </c>
      <c r="P609" s="134">
        <f t="shared" si="10"/>
        <v>0</v>
      </c>
      <c r="Q609" s="84">
        <f>SUMIFS('Stock Statement'!J:J,'Stock Statement'!C:C,Table4[[#This Row],[Part no./ Cat No.]])</f>
        <v>0</v>
      </c>
    </row>
    <row r="610" spans="1:17">
      <c r="A610" s="84">
        <v>609</v>
      </c>
      <c r="B610" s="108" t="str">
        <f>Table2[[#This Row],[Description of Material]]</f>
        <v>Enter Data in Product Master</v>
      </c>
      <c r="C610" s="84" t="str">
        <f>IFERROR(VLOOKUP(D610,'Product Master'!B:G,6,),"-")</f>
        <v>-</v>
      </c>
      <c r="D610" s="84">
        <f>Table2[[#This Row],[Part no./ Cat No.]]</f>
        <v>0</v>
      </c>
      <c r="E610" s="84" t="str">
        <f>IF(ISBLANK(Table2[[#This Row],[Lot No]]),"-",Table2[[#This Row],[Lot No]])</f>
        <v>-</v>
      </c>
      <c r="F610" s="133" t="str">
        <f>IF(ISBLANK(Table2[[#This Row],[Date of Issue]]),"",Table2[[#This Row],[Date of Issue]])</f>
        <v/>
      </c>
      <c r="G610" s="84" t="str">
        <f>Table2[[#This Row],[Unit]]</f>
        <v>-</v>
      </c>
      <c r="H610" s="84" t="str">
        <f>Table2[[#This Row],[Pack Size]]</f>
        <v>-</v>
      </c>
      <c r="I610" s="84">
        <f>Table2[[#This Row],[Quantity]]</f>
        <v>0</v>
      </c>
      <c r="J610" s="133" t="str">
        <f>Table2[[#This Row],[Expiry Date]]</f>
        <v>-</v>
      </c>
      <c r="K610" s="84">
        <f>Table2[[#This Row],[Department]]</f>
        <v>0</v>
      </c>
      <c r="L610" s="84" t="str">
        <f>IF(ISBLANK(Table2[[#This Row],[Remark]]),"",Table2[[#This Row],[Remark]])</f>
        <v/>
      </c>
      <c r="M610" s="84">
        <f>Table2[[#This Row],[Material Issued By]]</f>
        <v>0</v>
      </c>
      <c r="N610" s="84">
        <f>Table2[[#This Row],[Material Received By]]</f>
        <v>0</v>
      </c>
      <c r="O610" s="134">
        <f>SUMIFS('Stock Statement'!K:K,'Stock Statement'!C:C,Table4[[#This Row],[Part no./ Cat No.]])</f>
        <v>0</v>
      </c>
      <c r="P610" s="134">
        <f t="shared" si="10"/>
        <v>0</v>
      </c>
      <c r="Q610" s="84">
        <f>SUMIFS('Stock Statement'!J:J,'Stock Statement'!C:C,Table4[[#This Row],[Part no./ Cat No.]])</f>
        <v>0</v>
      </c>
    </row>
    <row r="611" spans="1:17">
      <c r="A611" s="84">
        <v>610</v>
      </c>
      <c r="B611" s="108" t="str">
        <f>Table2[[#This Row],[Description of Material]]</f>
        <v>Enter Data in Product Master</v>
      </c>
      <c r="C611" s="84" t="str">
        <f>IFERROR(VLOOKUP(D611,'Product Master'!B:G,6,),"-")</f>
        <v>-</v>
      </c>
      <c r="D611" s="84">
        <f>Table2[[#This Row],[Part no./ Cat No.]]</f>
        <v>0</v>
      </c>
      <c r="E611" s="84" t="str">
        <f>IF(ISBLANK(Table2[[#This Row],[Lot No]]),"-",Table2[[#This Row],[Lot No]])</f>
        <v>-</v>
      </c>
      <c r="F611" s="133" t="str">
        <f>IF(ISBLANK(Table2[[#This Row],[Date of Issue]]),"",Table2[[#This Row],[Date of Issue]])</f>
        <v/>
      </c>
      <c r="G611" s="84" t="str">
        <f>Table2[[#This Row],[Unit]]</f>
        <v>-</v>
      </c>
      <c r="H611" s="84" t="str">
        <f>Table2[[#This Row],[Pack Size]]</f>
        <v>-</v>
      </c>
      <c r="I611" s="84">
        <f>Table2[[#This Row],[Quantity]]</f>
        <v>0</v>
      </c>
      <c r="J611" s="133" t="str">
        <f>Table2[[#This Row],[Expiry Date]]</f>
        <v>-</v>
      </c>
      <c r="K611" s="84">
        <f>Table2[[#This Row],[Department]]</f>
        <v>0</v>
      </c>
      <c r="L611" s="84" t="str">
        <f>IF(ISBLANK(Table2[[#This Row],[Remark]]),"",Table2[[#This Row],[Remark]])</f>
        <v/>
      </c>
      <c r="M611" s="84">
        <f>Table2[[#This Row],[Material Issued By]]</f>
        <v>0</v>
      </c>
      <c r="N611" s="84">
        <f>Table2[[#This Row],[Material Received By]]</f>
        <v>0</v>
      </c>
      <c r="O611" s="134">
        <f>SUMIFS('Stock Statement'!K:K,'Stock Statement'!C:C,Table4[[#This Row],[Part no./ Cat No.]])</f>
        <v>0</v>
      </c>
      <c r="P611" s="134">
        <f t="shared" si="10"/>
        <v>0</v>
      </c>
      <c r="Q611" s="84">
        <f>SUMIFS('Stock Statement'!J:J,'Stock Statement'!C:C,Table4[[#This Row],[Part no./ Cat No.]])</f>
        <v>0</v>
      </c>
    </row>
    <row r="612" spans="1:17">
      <c r="A612" s="84">
        <v>611</v>
      </c>
      <c r="B612" s="108" t="str">
        <f>Table2[[#This Row],[Description of Material]]</f>
        <v>Enter Data in Product Master</v>
      </c>
      <c r="C612" s="84" t="str">
        <f>IFERROR(VLOOKUP(D612,'Product Master'!B:G,6,),"-")</f>
        <v>-</v>
      </c>
      <c r="D612" s="84">
        <f>Table2[[#This Row],[Part no./ Cat No.]]</f>
        <v>0</v>
      </c>
      <c r="E612" s="84" t="str">
        <f>IF(ISBLANK(Table2[[#This Row],[Lot No]]),"-",Table2[[#This Row],[Lot No]])</f>
        <v>-</v>
      </c>
      <c r="F612" s="133" t="str">
        <f>IF(ISBLANK(Table2[[#This Row],[Date of Issue]]),"",Table2[[#This Row],[Date of Issue]])</f>
        <v/>
      </c>
      <c r="G612" s="84" t="str">
        <f>Table2[[#This Row],[Unit]]</f>
        <v>-</v>
      </c>
      <c r="H612" s="84" t="str">
        <f>Table2[[#This Row],[Pack Size]]</f>
        <v>-</v>
      </c>
      <c r="I612" s="84">
        <f>Table2[[#This Row],[Quantity]]</f>
        <v>0</v>
      </c>
      <c r="J612" s="133" t="str">
        <f>Table2[[#This Row],[Expiry Date]]</f>
        <v>-</v>
      </c>
      <c r="K612" s="84">
        <f>Table2[[#This Row],[Department]]</f>
        <v>0</v>
      </c>
      <c r="L612" s="84" t="str">
        <f>IF(ISBLANK(Table2[[#This Row],[Remark]]),"",Table2[[#This Row],[Remark]])</f>
        <v/>
      </c>
      <c r="M612" s="84">
        <f>Table2[[#This Row],[Material Issued By]]</f>
        <v>0</v>
      </c>
      <c r="N612" s="84">
        <f>Table2[[#This Row],[Material Received By]]</f>
        <v>0</v>
      </c>
      <c r="O612" s="134">
        <f>SUMIFS('Stock Statement'!K:K,'Stock Statement'!C:C,Table4[[#This Row],[Part no./ Cat No.]])</f>
        <v>0</v>
      </c>
      <c r="P612" s="134">
        <f t="shared" si="10"/>
        <v>0</v>
      </c>
      <c r="Q612" s="84">
        <f>SUMIFS('Stock Statement'!J:J,'Stock Statement'!C:C,Table4[[#This Row],[Part no./ Cat No.]])</f>
        <v>0</v>
      </c>
    </row>
    <row r="613" spans="1:17">
      <c r="A613" s="84">
        <v>612</v>
      </c>
      <c r="B613" s="108" t="str">
        <f>Table2[[#This Row],[Description of Material]]</f>
        <v>Enter Data in Product Master</v>
      </c>
      <c r="C613" s="84" t="str">
        <f>IFERROR(VLOOKUP(D613,'Product Master'!B:G,6,),"-")</f>
        <v>-</v>
      </c>
      <c r="D613" s="84">
        <f>Table2[[#This Row],[Part no./ Cat No.]]</f>
        <v>0</v>
      </c>
      <c r="E613" s="84" t="str">
        <f>IF(ISBLANK(Table2[[#This Row],[Lot No]]),"-",Table2[[#This Row],[Lot No]])</f>
        <v>-</v>
      </c>
      <c r="F613" s="133" t="str">
        <f>IF(ISBLANK(Table2[[#This Row],[Date of Issue]]),"",Table2[[#This Row],[Date of Issue]])</f>
        <v/>
      </c>
      <c r="G613" s="84" t="str">
        <f>Table2[[#This Row],[Unit]]</f>
        <v>-</v>
      </c>
      <c r="H613" s="84" t="str">
        <f>Table2[[#This Row],[Pack Size]]</f>
        <v>-</v>
      </c>
      <c r="I613" s="84">
        <f>Table2[[#This Row],[Quantity]]</f>
        <v>0</v>
      </c>
      <c r="J613" s="133" t="str">
        <f>Table2[[#This Row],[Expiry Date]]</f>
        <v>-</v>
      </c>
      <c r="K613" s="84">
        <f>Table2[[#This Row],[Department]]</f>
        <v>0</v>
      </c>
      <c r="L613" s="84" t="str">
        <f>IF(ISBLANK(Table2[[#This Row],[Remark]]),"",Table2[[#This Row],[Remark]])</f>
        <v/>
      </c>
      <c r="M613" s="84">
        <f>Table2[[#This Row],[Material Issued By]]</f>
        <v>0</v>
      </c>
      <c r="N613" s="84">
        <f>Table2[[#This Row],[Material Received By]]</f>
        <v>0</v>
      </c>
      <c r="O613" s="134">
        <f>SUMIFS('Stock Statement'!K:K,'Stock Statement'!C:C,Table4[[#This Row],[Part no./ Cat No.]])</f>
        <v>0</v>
      </c>
      <c r="P613" s="134">
        <f t="shared" si="10"/>
        <v>0</v>
      </c>
      <c r="Q613" s="84">
        <f>SUMIFS('Stock Statement'!J:J,'Stock Statement'!C:C,Table4[[#This Row],[Part no./ Cat No.]])</f>
        <v>0</v>
      </c>
    </row>
    <row r="614" spans="1:17">
      <c r="A614" s="84">
        <v>613</v>
      </c>
      <c r="B614" s="108" t="str">
        <f>Table2[[#This Row],[Description of Material]]</f>
        <v>Enter Data in Product Master</v>
      </c>
      <c r="C614" s="84" t="str">
        <f>IFERROR(VLOOKUP(D614,'Product Master'!B:G,6,),"-")</f>
        <v>-</v>
      </c>
      <c r="D614" s="84">
        <f>Table2[[#This Row],[Part no./ Cat No.]]</f>
        <v>0</v>
      </c>
      <c r="E614" s="84" t="str">
        <f>IF(ISBLANK(Table2[[#This Row],[Lot No]]),"-",Table2[[#This Row],[Lot No]])</f>
        <v>-</v>
      </c>
      <c r="F614" s="133" t="str">
        <f>IF(ISBLANK(Table2[[#This Row],[Date of Issue]]),"",Table2[[#This Row],[Date of Issue]])</f>
        <v/>
      </c>
      <c r="G614" s="84" t="str">
        <f>Table2[[#This Row],[Unit]]</f>
        <v>-</v>
      </c>
      <c r="H614" s="84" t="str">
        <f>Table2[[#This Row],[Pack Size]]</f>
        <v>-</v>
      </c>
      <c r="I614" s="84">
        <f>Table2[[#This Row],[Quantity]]</f>
        <v>0</v>
      </c>
      <c r="J614" s="133" t="str">
        <f>Table2[[#This Row],[Expiry Date]]</f>
        <v>-</v>
      </c>
      <c r="K614" s="84">
        <f>Table2[[#This Row],[Department]]</f>
        <v>0</v>
      </c>
      <c r="L614" s="84" t="str">
        <f>IF(ISBLANK(Table2[[#This Row],[Remark]]),"",Table2[[#This Row],[Remark]])</f>
        <v/>
      </c>
      <c r="M614" s="84">
        <f>Table2[[#This Row],[Material Issued By]]</f>
        <v>0</v>
      </c>
      <c r="N614" s="84">
        <f>Table2[[#This Row],[Material Received By]]</f>
        <v>0</v>
      </c>
      <c r="O614" s="134">
        <f>SUMIFS('Stock Statement'!K:K,'Stock Statement'!C:C,Table4[[#This Row],[Part no./ Cat No.]])</f>
        <v>0</v>
      </c>
      <c r="P614" s="134">
        <f t="shared" si="10"/>
        <v>0</v>
      </c>
      <c r="Q614" s="84">
        <f>SUMIFS('Stock Statement'!J:J,'Stock Statement'!C:C,Table4[[#This Row],[Part no./ Cat No.]])</f>
        <v>0</v>
      </c>
    </row>
    <row r="615" spans="1:17">
      <c r="A615" s="84">
        <v>614</v>
      </c>
      <c r="B615" s="108" t="str">
        <f>Table2[[#This Row],[Description of Material]]</f>
        <v>Enter Data in Product Master</v>
      </c>
      <c r="C615" s="84" t="str">
        <f>IFERROR(VLOOKUP(D615,'Product Master'!B:G,6,),"-")</f>
        <v>-</v>
      </c>
      <c r="D615" s="84">
        <f>Table2[[#This Row],[Part no./ Cat No.]]</f>
        <v>0</v>
      </c>
      <c r="E615" s="84" t="str">
        <f>IF(ISBLANK(Table2[[#This Row],[Lot No]]),"-",Table2[[#This Row],[Lot No]])</f>
        <v>-</v>
      </c>
      <c r="F615" s="133" t="str">
        <f>IF(ISBLANK(Table2[[#This Row],[Date of Issue]]),"",Table2[[#This Row],[Date of Issue]])</f>
        <v/>
      </c>
      <c r="G615" s="84" t="str">
        <f>Table2[[#This Row],[Unit]]</f>
        <v>-</v>
      </c>
      <c r="H615" s="84" t="str">
        <f>Table2[[#This Row],[Pack Size]]</f>
        <v>-</v>
      </c>
      <c r="I615" s="84">
        <f>Table2[[#This Row],[Quantity]]</f>
        <v>0</v>
      </c>
      <c r="J615" s="133" t="str">
        <f>Table2[[#This Row],[Expiry Date]]</f>
        <v>-</v>
      </c>
      <c r="K615" s="84">
        <f>Table2[[#This Row],[Department]]</f>
        <v>0</v>
      </c>
      <c r="L615" s="84" t="str">
        <f>IF(ISBLANK(Table2[[#This Row],[Remark]]),"",Table2[[#This Row],[Remark]])</f>
        <v/>
      </c>
      <c r="M615" s="84">
        <f>Table2[[#This Row],[Material Issued By]]</f>
        <v>0</v>
      </c>
      <c r="N615" s="84">
        <f>Table2[[#This Row],[Material Received By]]</f>
        <v>0</v>
      </c>
      <c r="O615" s="134">
        <f>SUMIFS('Stock Statement'!K:K,'Stock Statement'!C:C,Table4[[#This Row],[Part no./ Cat No.]])</f>
        <v>0</v>
      </c>
      <c r="P615" s="134">
        <f t="shared" si="10"/>
        <v>0</v>
      </c>
      <c r="Q615" s="84">
        <f>SUMIFS('Stock Statement'!J:J,'Stock Statement'!C:C,Table4[[#This Row],[Part no./ Cat No.]])</f>
        <v>0</v>
      </c>
    </row>
    <row r="616" spans="1:17">
      <c r="A616" s="84">
        <v>615</v>
      </c>
      <c r="B616" s="108" t="str">
        <f>Table2[[#This Row],[Description of Material]]</f>
        <v>Enter Data in Product Master</v>
      </c>
      <c r="C616" s="84" t="str">
        <f>IFERROR(VLOOKUP(D616,'Product Master'!B:G,6,),"-")</f>
        <v>-</v>
      </c>
      <c r="D616" s="84">
        <f>Table2[[#This Row],[Part no./ Cat No.]]</f>
        <v>0</v>
      </c>
      <c r="E616" s="84" t="str">
        <f>IF(ISBLANK(Table2[[#This Row],[Lot No]]),"-",Table2[[#This Row],[Lot No]])</f>
        <v>-</v>
      </c>
      <c r="F616" s="133" t="str">
        <f>IF(ISBLANK(Table2[[#This Row],[Date of Issue]]),"",Table2[[#This Row],[Date of Issue]])</f>
        <v/>
      </c>
      <c r="G616" s="84" t="str">
        <f>Table2[[#This Row],[Unit]]</f>
        <v>-</v>
      </c>
      <c r="H616" s="84" t="str">
        <f>Table2[[#This Row],[Pack Size]]</f>
        <v>-</v>
      </c>
      <c r="I616" s="84">
        <f>Table2[[#This Row],[Quantity]]</f>
        <v>0</v>
      </c>
      <c r="J616" s="133" t="str">
        <f>Table2[[#This Row],[Expiry Date]]</f>
        <v>-</v>
      </c>
      <c r="K616" s="84">
        <f>Table2[[#This Row],[Department]]</f>
        <v>0</v>
      </c>
      <c r="L616" s="84" t="str">
        <f>IF(ISBLANK(Table2[[#This Row],[Remark]]),"",Table2[[#This Row],[Remark]])</f>
        <v/>
      </c>
      <c r="M616" s="84">
        <f>Table2[[#This Row],[Material Issued By]]</f>
        <v>0</v>
      </c>
      <c r="N616" s="84">
        <f>Table2[[#This Row],[Material Received By]]</f>
        <v>0</v>
      </c>
      <c r="O616" s="134">
        <f>SUMIFS('Stock Statement'!K:K,'Stock Statement'!C:C,Table4[[#This Row],[Part no./ Cat No.]])</f>
        <v>0</v>
      </c>
      <c r="P616" s="134">
        <f t="shared" si="10"/>
        <v>0</v>
      </c>
      <c r="Q616" s="84">
        <f>SUMIFS('Stock Statement'!J:J,'Stock Statement'!C:C,Table4[[#This Row],[Part no./ Cat No.]])</f>
        <v>0</v>
      </c>
    </row>
    <row r="617" spans="1:17">
      <c r="A617" s="84">
        <v>616</v>
      </c>
      <c r="B617" s="108" t="str">
        <f>Table2[[#This Row],[Description of Material]]</f>
        <v>Enter Data in Product Master</v>
      </c>
      <c r="C617" s="84" t="str">
        <f>IFERROR(VLOOKUP(D617,'Product Master'!B:G,6,),"-")</f>
        <v>-</v>
      </c>
      <c r="D617" s="84">
        <f>Table2[[#This Row],[Part no./ Cat No.]]</f>
        <v>0</v>
      </c>
      <c r="E617" s="84" t="str">
        <f>IF(ISBLANK(Table2[[#This Row],[Lot No]]),"-",Table2[[#This Row],[Lot No]])</f>
        <v>-</v>
      </c>
      <c r="F617" s="133" t="str">
        <f>IF(ISBLANK(Table2[[#This Row],[Date of Issue]]),"",Table2[[#This Row],[Date of Issue]])</f>
        <v/>
      </c>
      <c r="G617" s="84" t="str">
        <f>Table2[[#This Row],[Unit]]</f>
        <v>-</v>
      </c>
      <c r="H617" s="84" t="str">
        <f>Table2[[#This Row],[Pack Size]]</f>
        <v>-</v>
      </c>
      <c r="I617" s="84">
        <f>Table2[[#This Row],[Quantity]]</f>
        <v>0</v>
      </c>
      <c r="J617" s="133" t="str">
        <f>Table2[[#This Row],[Expiry Date]]</f>
        <v>-</v>
      </c>
      <c r="K617" s="84">
        <f>Table2[[#This Row],[Department]]</f>
        <v>0</v>
      </c>
      <c r="L617" s="84" t="str">
        <f>IF(ISBLANK(Table2[[#This Row],[Remark]]),"",Table2[[#This Row],[Remark]])</f>
        <v/>
      </c>
      <c r="M617" s="84">
        <f>Table2[[#This Row],[Material Issued By]]</f>
        <v>0</v>
      </c>
      <c r="N617" s="84">
        <f>Table2[[#This Row],[Material Received By]]</f>
        <v>0</v>
      </c>
      <c r="O617" s="134">
        <f>SUMIFS('Stock Statement'!K:K,'Stock Statement'!C:C,Table4[[#This Row],[Part no./ Cat No.]])</f>
        <v>0</v>
      </c>
      <c r="P617" s="134">
        <f t="shared" si="10"/>
        <v>0</v>
      </c>
      <c r="Q617" s="84">
        <f>SUMIFS('Stock Statement'!J:J,'Stock Statement'!C:C,Table4[[#This Row],[Part no./ Cat No.]])</f>
        <v>0</v>
      </c>
    </row>
    <row r="618" spans="1:17">
      <c r="A618" s="84">
        <v>617</v>
      </c>
      <c r="B618" s="108" t="str">
        <f>Table2[[#This Row],[Description of Material]]</f>
        <v>Enter Data in Product Master</v>
      </c>
      <c r="C618" s="84" t="str">
        <f>IFERROR(VLOOKUP(D618,'Product Master'!B:G,6,),"-")</f>
        <v>-</v>
      </c>
      <c r="D618" s="84">
        <f>Table2[[#This Row],[Part no./ Cat No.]]</f>
        <v>0</v>
      </c>
      <c r="E618" s="84" t="str">
        <f>IF(ISBLANK(Table2[[#This Row],[Lot No]]),"-",Table2[[#This Row],[Lot No]])</f>
        <v>-</v>
      </c>
      <c r="F618" s="133" t="str">
        <f>IF(ISBLANK(Table2[[#This Row],[Date of Issue]]),"",Table2[[#This Row],[Date of Issue]])</f>
        <v/>
      </c>
      <c r="G618" s="84" t="str">
        <f>Table2[[#This Row],[Unit]]</f>
        <v>-</v>
      </c>
      <c r="H618" s="84" t="str">
        <f>Table2[[#This Row],[Pack Size]]</f>
        <v>-</v>
      </c>
      <c r="I618" s="84">
        <f>Table2[[#This Row],[Quantity]]</f>
        <v>0</v>
      </c>
      <c r="J618" s="133" t="str">
        <f>Table2[[#This Row],[Expiry Date]]</f>
        <v>-</v>
      </c>
      <c r="K618" s="84">
        <f>Table2[[#This Row],[Department]]</f>
        <v>0</v>
      </c>
      <c r="L618" s="84" t="str">
        <f>IF(ISBLANK(Table2[[#This Row],[Remark]]),"",Table2[[#This Row],[Remark]])</f>
        <v/>
      </c>
      <c r="M618" s="84">
        <f>Table2[[#This Row],[Material Issued By]]</f>
        <v>0</v>
      </c>
      <c r="N618" s="84">
        <f>Table2[[#This Row],[Material Received By]]</f>
        <v>0</v>
      </c>
      <c r="O618" s="134">
        <f>SUMIFS('Stock Statement'!K:K,'Stock Statement'!C:C,Table4[[#This Row],[Part no./ Cat No.]])</f>
        <v>0</v>
      </c>
      <c r="P618" s="134">
        <f t="shared" si="10"/>
        <v>0</v>
      </c>
      <c r="Q618" s="84">
        <f>SUMIFS('Stock Statement'!J:J,'Stock Statement'!C:C,Table4[[#This Row],[Part no./ Cat No.]])</f>
        <v>0</v>
      </c>
    </row>
    <row r="619" spans="1:17">
      <c r="A619" s="84">
        <v>618</v>
      </c>
      <c r="B619" s="108" t="str">
        <f>Table2[[#This Row],[Description of Material]]</f>
        <v>Enter Data in Product Master</v>
      </c>
      <c r="C619" s="84" t="str">
        <f>IFERROR(VLOOKUP(D619,'Product Master'!B:G,6,),"-")</f>
        <v>-</v>
      </c>
      <c r="D619" s="84">
        <f>Table2[[#This Row],[Part no./ Cat No.]]</f>
        <v>0</v>
      </c>
      <c r="E619" s="84" t="str">
        <f>IF(ISBLANK(Table2[[#This Row],[Lot No]]),"-",Table2[[#This Row],[Lot No]])</f>
        <v>-</v>
      </c>
      <c r="F619" s="133" t="str">
        <f>IF(ISBLANK(Table2[[#This Row],[Date of Issue]]),"",Table2[[#This Row],[Date of Issue]])</f>
        <v/>
      </c>
      <c r="G619" s="84" t="str">
        <f>Table2[[#This Row],[Unit]]</f>
        <v>-</v>
      </c>
      <c r="H619" s="84" t="str">
        <f>Table2[[#This Row],[Pack Size]]</f>
        <v>-</v>
      </c>
      <c r="I619" s="84">
        <f>Table2[[#This Row],[Quantity]]</f>
        <v>0</v>
      </c>
      <c r="J619" s="133" t="str">
        <f>Table2[[#This Row],[Expiry Date]]</f>
        <v>-</v>
      </c>
      <c r="K619" s="84">
        <f>Table2[[#This Row],[Department]]</f>
        <v>0</v>
      </c>
      <c r="L619" s="84" t="str">
        <f>IF(ISBLANK(Table2[[#This Row],[Remark]]),"",Table2[[#This Row],[Remark]])</f>
        <v/>
      </c>
      <c r="M619" s="84">
        <f>Table2[[#This Row],[Material Issued By]]</f>
        <v>0</v>
      </c>
      <c r="N619" s="84">
        <f>Table2[[#This Row],[Material Received By]]</f>
        <v>0</v>
      </c>
      <c r="O619" s="134">
        <f>SUMIFS('Stock Statement'!K:K,'Stock Statement'!C:C,Table4[[#This Row],[Part no./ Cat No.]])</f>
        <v>0</v>
      </c>
      <c r="P619" s="134">
        <f t="shared" si="10"/>
        <v>0</v>
      </c>
      <c r="Q619" s="84">
        <f>SUMIFS('Stock Statement'!J:J,'Stock Statement'!C:C,Table4[[#This Row],[Part no./ Cat No.]])</f>
        <v>0</v>
      </c>
    </row>
    <row r="620" spans="1:17">
      <c r="A620" s="84">
        <v>619</v>
      </c>
      <c r="B620" s="108" t="str">
        <f>Table2[[#This Row],[Description of Material]]</f>
        <v>Enter Data in Product Master</v>
      </c>
      <c r="C620" s="84" t="str">
        <f>IFERROR(VLOOKUP(D620,'Product Master'!B:G,6,),"-")</f>
        <v>-</v>
      </c>
      <c r="D620" s="84">
        <f>Table2[[#This Row],[Part no./ Cat No.]]</f>
        <v>0</v>
      </c>
      <c r="E620" s="84" t="str">
        <f>IF(ISBLANK(Table2[[#This Row],[Lot No]]),"-",Table2[[#This Row],[Lot No]])</f>
        <v>-</v>
      </c>
      <c r="F620" s="133" t="str">
        <f>IF(ISBLANK(Table2[[#This Row],[Date of Issue]]),"",Table2[[#This Row],[Date of Issue]])</f>
        <v/>
      </c>
      <c r="G620" s="84" t="str">
        <f>Table2[[#This Row],[Unit]]</f>
        <v>-</v>
      </c>
      <c r="H620" s="84" t="str">
        <f>Table2[[#This Row],[Pack Size]]</f>
        <v>-</v>
      </c>
      <c r="I620" s="84">
        <f>Table2[[#This Row],[Quantity]]</f>
        <v>0</v>
      </c>
      <c r="J620" s="133" t="str">
        <f>Table2[[#This Row],[Expiry Date]]</f>
        <v>-</v>
      </c>
      <c r="K620" s="84">
        <f>Table2[[#This Row],[Department]]</f>
        <v>0</v>
      </c>
      <c r="L620" s="84" t="str">
        <f>IF(ISBLANK(Table2[[#This Row],[Remark]]),"",Table2[[#This Row],[Remark]])</f>
        <v/>
      </c>
      <c r="M620" s="84">
        <f>Table2[[#This Row],[Material Issued By]]</f>
        <v>0</v>
      </c>
      <c r="N620" s="84">
        <f>Table2[[#This Row],[Material Received By]]</f>
        <v>0</v>
      </c>
      <c r="O620" s="134">
        <f>SUMIFS('Stock Statement'!K:K,'Stock Statement'!C:C,Table4[[#This Row],[Part no./ Cat No.]])</f>
        <v>0</v>
      </c>
      <c r="P620" s="134">
        <f t="shared" si="10"/>
        <v>0</v>
      </c>
      <c r="Q620" s="84">
        <f>SUMIFS('Stock Statement'!J:J,'Stock Statement'!C:C,Table4[[#This Row],[Part no./ Cat No.]])</f>
        <v>0</v>
      </c>
    </row>
    <row r="621" spans="1:17">
      <c r="A621" s="84">
        <v>620</v>
      </c>
      <c r="B621" s="108" t="str">
        <f>Table2[[#This Row],[Description of Material]]</f>
        <v>Enter Data in Product Master</v>
      </c>
      <c r="C621" s="84" t="str">
        <f>IFERROR(VLOOKUP(D621,'Product Master'!B:G,6,),"-")</f>
        <v>-</v>
      </c>
      <c r="D621" s="84">
        <f>Table2[[#This Row],[Part no./ Cat No.]]</f>
        <v>0</v>
      </c>
      <c r="E621" s="84" t="str">
        <f>IF(ISBLANK(Table2[[#This Row],[Lot No]]),"-",Table2[[#This Row],[Lot No]])</f>
        <v>-</v>
      </c>
      <c r="F621" s="133" t="str">
        <f>IF(ISBLANK(Table2[[#This Row],[Date of Issue]]),"",Table2[[#This Row],[Date of Issue]])</f>
        <v/>
      </c>
      <c r="G621" s="84" t="str">
        <f>Table2[[#This Row],[Unit]]</f>
        <v>-</v>
      </c>
      <c r="H621" s="84" t="str">
        <f>Table2[[#This Row],[Pack Size]]</f>
        <v>-</v>
      </c>
      <c r="I621" s="84">
        <f>Table2[[#This Row],[Quantity]]</f>
        <v>0</v>
      </c>
      <c r="J621" s="133" t="str">
        <f>Table2[[#This Row],[Expiry Date]]</f>
        <v>-</v>
      </c>
      <c r="K621" s="84">
        <f>Table2[[#This Row],[Department]]</f>
        <v>0</v>
      </c>
      <c r="L621" s="84" t="str">
        <f>IF(ISBLANK(Table2[[#This Row],[Remark]]),"",Table2[[#This Row],[Remark]])</f>
        <v/>
      </c>
      <c r="M621" s="84">
        <f>Table2[[#This Row],[Material Issued By]]</f>
        <v>0</v>
      </c>
      <c r="N621" s="84">
        <f>Table2[[#This Row],[Material Received By]]</f>
        <v>0</v>
      </c>
      <c r="O621" s="134">
        <f>SUMIFS('Stock Statement'!K:K,'Stock Statement'!C:C,Table4[[#This Row],[Part no./ Cat No.]])</f>
        <v>0</v>
      </c>
      <c r="P621" s="134">
        <f t="shared" si="10"/>
        <v>0</v>
      </c>
      <c r="Q621" s="84">
        <f>SUMIFS('Stock Statement'!J:J,'Stock Statement'!C:C,Table4[[#This Row],[Part no./ Cat No.]])</f>
        <v>0</v>
      </c>
    </row>
    <row r="622" spans="1:17">
      <c r="A622" s="84">
        <v>621</v>
      </c>
      <c r="B622" s="108" t="str">
        <f>Table2[[#This Row],[Description of Material]]</f>
        <v>Enter Data in Product Master</v>
      </c>
      <c r="C622" s="84" t="str">
        <f>IFERROR(VLOOKUP(D622,'Product Master'!B:G,6,),"-")</f>
        <v>-</v>
      </c>
      <c r="D622" s="84">
        <f>Table2[[#This Row],[Part no./ Cat No.]]</f>
        <v>0</v>
      </c>
      <c r="E622" s="84" t="str">
        <f>IF(ISBLANK(Table2[[#This Row],[Lot No]]),"-",Table2[[#This Row],[Lot No]])</f>
        <v>-</v>
      </c>
      <c r="F622" s="133" t="str">
        <f>IF(ISBLANK(Table2[[#This Row],[Date of Issue]]),"",Table2[[#This Row],[Date of Issue]])</f>
        <v/>
      </c>
      <c r="G622" s="84" t="str">
        <f>Table2[[#This Row],[Unit]]</f>
        <v>-</v>
      </c>
      <c r="H622" s="84" t="str">
        <f>Table2[[#This Row],[Pack Size]]</f>
        <v>-</v>
      </c>
      <c r="I622" s="84">
        <f>Table2[[#This Row],[Quantity]]</f>
        <v>0</v>
      </c>
      <c r="J622" s="133" t="str">
        <f>Table2[[#This Row],[Expiry Date]]</f>
        <v>-</v>
      </c>
      <c r="K622" s="84">
        <f>Table2[[#This Row],[Department]]</f>
        <v>0</v>
      </c>
      <c r="L622" s="84" t="str">
        <f>IF(ISBLANK(Table2[[#This Row],[Remark]]),"",Table2[[#This Row],[Remark]])</f>
        <v/>
      </c>
      <c r="M622" s="84">
        <f>Table2[[#This Row],[Material Issued By]]</f>
        <v>0</v>
      </c>
      <c r="N622" s="84">
        <f>Table2[[#This Row],[Material Received By]]</f>
        <v>0</v>
      </c>
      <c r="O622" s="134">
        <f>SUMIFS('Stock Statement'!K:K,'Stock Statement'!C:C,Table4[[#This Row],[Part no./ Cat No.]])</f>
        <v>0</v>
      </c>
      <c r="P622" s="134">
        <f t="shared" si="10"/>
        <v>0</v>
      </c>
      <c r="Q622" s="84">
        <f>SUMIFS('Stock Statement'!J:J,'Stock Statement'!C:C,Table4[[#This Row],[Part no./ Cat No.]])</f>
        <v>0</v>
      </c>
    </row>
    <row r="623" spans="1:17">
      <c r="A623" s="84">
        <v>622</v>
      </c>
      <c r="B623" s="108" t="str">
        <f>Table2[[#This Row],[Description of Material]]</f>
        <v>Enter Data in Product Master</v>
      </c>
      <c r="C623" s="84" t="str">
        <f>IFERROR(VLOOKUP(D623,'Product Master'!B:G,6,),"-")</f>
        <v>-</v>
      </c>
      <c r="D623" s="84">
        <f>Table2[[#This Row],[Part no./ Cat No.]]</f>
        <v>0</v>
      </c>
      <c r="E623" s="84" t="str">
        <f>IF(ISBLANK(Table2[[#This Row],[Lot No]]),"-",Table2[[#This Row],[Lot No]])</f>
        <v>-</v>
      </c>
      <c r="F623" s="133" t="str">
        <f>IF(ISBLANK(Table2[[#This Row],[Date of Issue]]),"",Table2[[#This Row],[Date of Issue]])</f>
        <v/>
      </c>
      <c r="G623" s="84" t="str">
        <f>Table2[[#This Row],[Unit]]</f>
        <v>-</v>
      </c>
      <c r="H623" s="84" t="str">
        <f>Table2[[#This Row],[Pack Size]]</f>
        <v>-</v>
      </c>
      <c r="I623" s="84">
        <f>Table2[[#This Row],[Quantity]]</f>
        <v>0</v>
      </c>
      <c r="J623" s="133" t="str">
        <f>Table2[[#This Row],[Expiry Date]]</f>
        <v>-</v>
      </c>
      <c r="K623" s="84">
        <f>Table2[[#This Row],[Department]]</f>
        <v>0</v>
      </c>
      <c r="L623" s="84" t="str">
        <f>IF(ISBLANK(Table2[[#This Row],[Remark]]),"",Table2[[#This Row],[Remark]])</f>
        <v/>
      </c>
      <c r="M623" s="84">
        <f>Table2[[#This Row],[Material Issued By]]</f>
        <v>0</v>
      </c>
      <c r="N623" s="84">
        <f>Table2[[#This Row],[Material Received By]]</f>
        <v>0</v>
      </c>
      <c r="O623" s="134">
        <f>SUMIFS('Stock Statement'!K:K,'Stock Statement'!C:C,Table4[[#This Row],[Part no./ Cat No.]])</f>
        <v>0</v>
      </c>
      <c r="P623" s="134">
        <f t="shared" si="10"/>
        <v>0</v>
      </c>
      <c r="Q623" s="84">
        <f>SUMIFS('Stock Statement'!J:J,'Stock Statement'!C:C,Table4[[#This Row],[Part no./ Cat No.]])</f>
        <v>0</v>
      </c>
    </row>
    <row r="624" spans="1:17">
      <c r="A624" s="84">
        <v>623</v>
      </c>
      <c r="B624" s="108" t="str">
        <f>Table2[[#This Row],[Description of Material]]</f>
        <v>Enter Data in Product Master</v>
      </c>
      <c r="C624" s="84" t="str">
        <f>IFERROR(VLOOKUP(D624,'Product Master'!B:G,6,),"-")</f>
        <v>-</v>
      </c>
      <c r="D624" s="84">
        <f>Table2[[#This Row],[Part no./ Cat No.]]</f>
        <v>0</v>
      </c>
      <c r="E624" s="84" t="str">
        <f>IF(ISBLANK(Table2[[#This Row],[Lot No]]),"-",Table2[[#This Row],[Lot No]])</f>
        <v>-</v>
      </c>
      <c r="F624" s="133" t="str">
        <f>IF(ISBLANK(Table2[[#This Row],[Date of Issue]]),"",Table2[[#This Row],[Date of Issue]])</f>
        <v/>
      </c>
      <c r="G624" s="84" t="str">
        <f>Table2[[#This Row],[Unit]]</f>
        <v>-</v>
      </c>
      <c r="H624" s="84" t="str">
        <f>Table2[[#This Row],[Pack Size]]</f>
        <v>-</v>
      </c>
      <c r="I624" s="84">
        <f>Table2[[#This Row],[Quantity]]</f>
        <v>0</v>
      </c>
      <c r="J624" s="133" t="str">
        <f>Table2[[#This Row],[Expiry Date]]</f>
        <v>-</v>
      </c>
      <c r="K624" s="84">
        <f>Table2[[#This Row],[Department]]</f>
        <v>0</v>
      </c>
      <c r="L624" s="84" t="str">
        <f>IF(ISBLANK(Table2[[#This Row],[Remark]]),"",Table2[[#This Row],[Remark]])</f>
        <v/>
      </c>
      <c r="M624" s="84">
        <f>Table2[[#This Row],[Material Issued By]]</f>
        <v>0</v>
      </c>
      <c r="N624" s="84">
        <f>Table2[[#This Row],[Material Received By]]</f>
        <v>0</v>
      </c>
      <c r="O624" s="134">
        <f>SUMIFS('Stock Statement'!K:K,'Stock Statement'!C:C,Table4[[#This Row],[Part no./ Cat No.]])</f>
        <v>0</v>
      </c>
      <c r="P624" s="134">
        <f t="shared" si="10"/>
        <v>0</v>
      </c>
      <c r="Q624" s="84">
        <f>SUMIFS('Stock Statement'!J:J,'Stock Statement'!C:C,Table4[[#This Row],[Part no./ Cat No.]])</f>
        <v>0</v>
      </c>
    </row>
    <row r="625" spans="1:17">
      <c r="A625" s="84">
        <v>624</v>
      </c>
      <c r="B625" s="108" t="str">
        <f>Table2[[#This Row],[Description of Material]]</f>
        <v>Enter Data in Product Master</v>
      </c>
      <c r="C625" s="84" t="str">
        <f>IFERROR(VLOOKUP(D625,'Product Master'!B:G,6,),"-")</f>
        <v>-</v>
      </c>
      <c r="D625" s="84">
        <f>Table2[[#This Row],[Part no./ Cat No.]]</f>
        <v>0</v>
      </c>
      <c r="E625" s="84" t="str">
        <f>IF(ISBLANK(Table2[[#This Row],[Lot No]]),"-",Table2[[#This Row],[Lot No]])</f>
        <v>-</v>
      </c>
      <c r="F625" s="133" t="str">
        <f>IF(ISBLANK(Table2[[#This Row],[Date of Issue]]),"",Table2[[#This Row],[Date of Issue]])</f>
        <v/>
      </c>
      <c r="G625" s="84" t="str">
        <f>Table2[[#This Row],[Unit]]</f>
        <v>-</v>
      </c>
      <c r="H625" s="84" t="str">
        <f>Table2[[#This Row],[Pack Size]]</f>
        <v>-</v>
      </c>
      <c r="I625" s="84">
        <f>Table2[[#This Row],[Quantity]]</f>
        <v>0</v>
      </c>
      <c r="J625" s="133" t="str">
        <f>Table2[[#This Row],[Expiry Date]]</f>
        <v>-</v>
      </c>
      <c r="K625" s="84">
        <f>Table2[[#This Row],[Department]]</f>
        <v>0</v>
      </c>
      <c r="L625" s="84" t="str">
        <f>IF(ISBLANK(Table2[[#This Row],[Remark]]),"",Table2[[#This Row],[Remark]])</f>
        <v/>
      </c>
      <c r="M625" s="84">
        <f>Table2[[#This Row],[Material Issued By]]</f>
        <v>0</v>
      </c>
      <c r="N625" s="84">
        <f>Table2[[#This Row],[Material Received By]]</f>
        <v>0</v>
      </c>
      <c r="O625" s="134">
        <f>SUMIFS('Stock Statement'!K:K,'Stock Statement'!C:C,Table4[[#This Row],[Part no./ Cat No.]])</f>
        <v>0</v>
      </c>
      <c r="P625" s="134">
        <f t="shared" si="10"/>
        <v>0</v>
      </c>
      <c r="Q625" s="84">
        <f>SUMIFS('Stock Statement'!J:J,'Stock Statement'!C:C,Table4[[#This Row],[Part no./ Cat No.]])</f>
        <v>0</v>
      </c>
    </row>
    <row r="626" spans="1:17">
      <c r="A626" s="84">
        <v>625</v>
      </c>
      <c r="B626" s="108" t="str">
        <f>Table2[[#This Row],[Description of Material]]</f>
        <v>Enter Data in Product Master</v>
      </c>
      <c r="C626" s="84" t="str">
        <f>IFERROR(VLOOKUP(D626,'Product Master'!B:G,6,),"-")</f>
        <v>-</v>
      </c>
      <c r="D626" s="84">
        <f>Table2[[#This Row],[Part no./ Cat No.]]</f>
        <v>0</v>
      </c>
      <c r="E626" s="84" t="str">
        <f>IF(ISBLANK(Table2[[#This Row],[Lot No]]),"-",Table2[[#This Row],[Lot No]])</f>
        <v>-</v>
      </c>
      <c r="F626" s="133" t="str">
        <f>IF(ISBLANK(Table2[[#This Row],[Date of Issue]]),"",Table2[[#This Row],[Date of Issue]])</f>
        <v/>
      </c>
      <c r="G626" s="84" t="str">
        <f>Table2[[#This Row],[Unit]]</f>
        <v>-</v>
      </c>
      <c r="H626" s="84" t="str">
        <f>Table2[[#This Row],[Pack Size]]</f>
        <v>-</v>
      </c>
      <c r="I626" s="84">
        <f>Table2[[#This Row],[Quantity]]</f>
        <v>0</v>
      </c>
      <c r="J626" s="133" t="str">
        <f>Table2[[#This Row],[Expiry Date]]</f>
        <v>-</v>
      </c>
      <c r="K626" s="84">
        <f>Table2[[#This Row],[Department]]</f>
        <v>0</v>
      </c>
      <c r="L626" s="84" t="str">
        <f>IF(ISBLANK(Table2[[#This Row],[Remark]]),"",Table2[[#This Row],[Remark]])</f>
        <v/>
      </c>
      <c r="M626" s="84">
        <f>Table2[[#This Row],[Material Issued By]]</f>
        <v>0</v>
      </c>
      <c r="N626" s="84">
        <f>Table2[[#This Row],[Material Received By]]</f>
        <v>0</v>
      </c>
      <c r="O626" s="134">
        <f>SUMIFS('Stock Statement'!K:K,'Stock Statement'!C:C,Table4[[#This Row],[Part no./ Cat No.]])</f>
        <v>0</v>
      </c>
      <c r="P626" s="134">
        <f t="shared" si="10"/>
        <v>0</v>
      </c>
      <c r="Q626" s="84">
        <f>SUMIFS('Stock Statement'!J:J,'Stock Statement'!C:C,Table4[[#This Row],[Part no./ Cat No.]])</f>
        <v>0</v>
      </c>
    </row>
    <row r="627" spans="1:17">
      <c r="A627" s="84">
        <v>626</v>
      </c>
      <c r="B627" s="108" t="str">
        <f>Table2[[#This Row],[Description of Material]]</f>
        <v>Enter Data in Product Master</v>
      </c>
      <c r="C627" s="84" t="str">
        <f>IFERROR(VLOOKUP(D627,'Product Master'!B:G,6,),"-")</f>
        <v>-</v>
      </c>
      <c r="D627" s="84">
        <f>Table2[[#This Row],[Part no./ Cat No.]]</f>
        <v>0</v>
      </c>
      <c r="E627" s="84" t="str">
        <f>IF(ISBLANK(Table2[[#This Row],[Lot No]]),"-",Table2[[#This Row],[Lot No]])</f>
        <v>-</v>
      </c>
      <c r="F627" s="133" t="str">
        <f>IF(ISBLANK(Table2[[#This Row],[Date of Issue]]),"",Table2[[#This Row],[Date of Issue]])</f>
        <v/>
      </c>
      <c r="G627" s="84" t="str">
        <f>Table2[[#This Row],[Unit]]</f>
        <v>-</v>
      </c>
      <c r="H627" s="84" t="str">
        <f>Table2[[#This Row],[Pack Size]]</f>
        <v>-</v>
      </c>
      <c r="I627" s="84">
        <f>Table2[[#This Row],[Quantity]]</f>
        <v>0</v>
      </c>
      <c r="J627" s="133" t="str">
        <f>Table2[[#This Row],[Expiry Date]]</f>
        <v>-</v>
      </c>
      <c r="K627" s="84">
        <f>Table2[[#This Row],[Department]]</f>
        <v>0</v>
      </c>
      <c r="L627" s="84" t="str">
        <f>IF(ISBLANK(Table2[[#This Row],[Remark]]),"",Table2[[#This Row],[Remark]])</f>
        <v/>
      </c>
      <c r="M627" s="84">
        <f>Table2[[#This Row],[Material Issued By]]</f>
        <v>0</v>
      </c>
      <c r="N627" s="84">
        <f>Table2[[#This Row],[Material Received By]]</f>
        <v>0</v>
      </c>
      <c r="O627" s="134">
        <f>SUMIFS('Stock Statement'!K:K,'Stock Statement'!C:C,Table4[[#This Row],[Part no./ Cat No.]])</f>
        <v>0</v>
      </c>
      <c r="P627" s="134">
        <f t="shared" si="10"/>
        <v>0</v>
      </c>
      <c r="Q627" s="84">
        <f>SUMIFS('Stock Statement'!J:J,'Stock Statement'!C:C,Table4[[#This Row],[Part no./ Cat No.]])</f>
        <v>0</v>
      </c>
    </row>
    <row r="628" spans="1:17">
      <c r="A628" s="84">
        <v>627</v>
      </c>
      <c r="B628" s="108" t="str">
        <f>Table2[[#This Row],[Description of Material]]</f>
        <v>Enter Data in Product Master</v>
      </c>
      <c r="C628" s="84" t="str">
        <f>IFERROR(VLOOKUP(D628,'Product Master'!B:G,6,),"-")</f>
        <v>-</v>
      </c>
      <c r="D628" s="84">
        <f>Table2[[#This Row],[Part no./ Cat No.]]</f>
        <v>0</v>
      </c>
      <c r="E628" s="84" t="str">
        <f>IF(ISBLANK(Table2[[#This Row],[Lot No]]),"-",Table2[[#This Row],[Lot No]])</f>
        <v>-</v>
      </c>
      <c r="F628" s="133" t="str">
        <f>IF(ISBLANK(Table2[[#This Row],[Date of Issue]]),"",Table2[[#This Row],[Date of Issue]])</f>
        <v/>
      </c>
      <c r="G628" s="84" t="str">
        <f>Table2[[#This Row],[Unit]]</f>
        <v>-</v>
      </c>
      <c r="H628" s="84" t="str">
        <f>Table2[[#This Row],[Pack Size]]</f>
        <v>-</v>
      </c>
      <c r="I628" s="84">
        <f>Table2[[#This Row],[Quantity]]</f>
        <v>0</v>
      </c>
      <c r="J628" s="133" t="str">
        <f>Table2[[#This Row],[Expiry Date]]</f>
        <v>-</v>
      </c>
      <c r="K628" s="84">
        <f>Table2[[#This Row],[Department]]</f>
        <v>0</v>
      </c>
      <c r="L628" s="84" t="str">
        <f>IF(ISBLANK(Table2[[#This Row],[Remark]]),"",Table2[[#This Row],[Remark]])</f>
        <v/>
      </c>
      <c r="M628" s="84">
        <f>Table2[[#This Row],[Material Issued By]]</f>
        <v>0</v>
      </c>
      <c r="N628" s="84">
        <f>Table2[[#This Row],[Material Received By]]</f>
        <v>0</v>
      </c>
      <c r="O628" s="134">
        <f>SUMIFS('Stock Statement'!K:K,'Stock Statement'!C:C,Table4[[#This Row],[Part no./ Cat No.]])</f>
        <v>0</v>
      </c>
      <c r="P628" s="134">
        <f t="shared" si="10"/>
        <v>0</v>
      </c>
      <c r="Q628" s="84">
        <f>SUMIFS('Stock Statement'!J:J,'Stock Statement'!C:C,Table4[[#This Row],[Part no./ Cat No.]])</f>
        <v>0</v>
      </c>
    </row>
    <row r="629" spans="1:17">
      <c r="A629" s="84">
        <v>628</v>
      </c>
      <c r="B629" s="108" t="str">
        <f>Table2[[#This Row],[Description of Material]]</f>
        <v>Enter Data in Product Master</v>
      </c>
      <c r="C629" s="84" t="str">
        <f>IFERROR(VLOOKUP(D629,'Product Master'!B:G,6,),"-")</f>
        <v>-</v>
      </c>
      <c r="D629" s="84">
        <f>Table2[[#This Row],[Part no./ Cat No.]]</f>
        <v>0</v>
      </c>
      <c r="E629" s="84" t="str">
        <f>IF(ISBLANK(Table2[[#This Row],[Lot No]]),"-",Table2[[#This Row],[Lot No]])</f>
        <v>-</v>
      </c>
      <c r="F629" s="133" t="str">
        <f>IF(ISBLANK(Table2[[#This Row],[Date of Issue]]),"",Table2[[#This Row],[Date of Issue]])</f>
        <v/>
      </c>
      <c r="G629" s="84" t="str">
        <f>Table2[[#This Row],[Unit]]</f>
        <v>-</v>
      </c>
      <c r="H629" s="84" t="str">
        <f>Table2[[#This Row],[Pack Size]]</f>
        <v>-</v>
      </c>
      <c r="I629" s="84">
        <f>Table2[[#This Row],[Quantity]]</f>
        <v>0</v>
      </c>
      <c r="J629" s="133" t="str">
        <f>Table2[[#This Row],[Expiry Date]]</f>
        <v>-</v>
      </c>
      <c r="K629" s="84">
        <f>Table2[[#This Row],[Department]]</f>
        <v>0</v>
      </c>
      <c r="L629" s="84" t="str">
        <f>IF(ISBLANK(Table2[[#This Row],[Remark]]),"",Table2[[#This Row],[Remark]])</f>
        <v/>
      </c>
      <c r="M629" s="84">
        <f>Table2[[#This Row],[Material Issued By]]</f>
        <v>0</v>
      </c>
      <c r="N629" s="84">
        <f>Table2[[#This Row],[Material Received By]]</f>
        <v>0</v>
      </c>
      <c r="O629" s="134">
        <f>SUMIFS('Stock Statement'!K:K,'Stock Statement'!C:C,Table4[[#This Row],[Part no./ Cat No.]])</f>
        <v>0</v>
      </c>
      <c r="P629" s="134">
        <f t="shared" si="10"/>
        <v>0</v>
      </c>
      <c r="Q629" s="84">
        <f>SUMIFS('Stock Statement'!J:J,'Stock Statement'!C:C,Table4[[#This Row],[Part no./ Cat No.]])</f>
        <v>0</v>
      </c>
    </row>
    <row r="630" spans="1:17">
      <c r="A630" s="84">
        <v>629</v>
      </c>
      <c r="B630" s="108" t="str">
        <f>Table2[[#This Row],[Description of Material]]</f>
        <v>Enter Data in Product Master</v>
      </c>
      <c r="C630" s="84" t="str">
        <f>IFERROR(VLOOKUP(D630,'Product Master'!B:G,6,),"-")</f>
        <v>-</v>
      </c>
      <c r="D630" s="84">
        <f>Table2[[#This Row],[Part no./ Cat No.]]</f>
        <v>0</v>
      </c>
      <c r="E630" s="84" t="str">
        <f>IF(ISBLANK(Table2[[#This Row],[Lot No]]),"-",Table2[[#This Row],[Lot No]])</f>
        <v>-</v>
      </c>
      <c r="F630" s="133" t="str">
        <f>IF(ISBLANK(Table2[[#This Row],[Date of Issue]]),"",Table2[[#This Row],[Date of Issue]])</f>
        <v/>
      </c>
      <c r="G630" s="84" t="str">
        <f>Table2[[#This Row],[Unit]]</f>
        <v>-</v>
      </c>
      <c r="H630" s="84" t="str">
        <f>Table2[[#This Row],[Pack Size]]</f>
        <v>-</v>
      </c>
      <c r="I630" s="84">
        <f>Table2[[#This Row],[Quantity]]</f>
        <v>0</v>
      </c>
      <c r="J630" s="133" t="str">
        <f>Table2[[#This Row],[Expiry Date]]</f>
        <v>-</v>
      </c>
      <c r="K630" s="84">
        <f>Table2[[#This Row],[Department]]</f>
        <v>0</v>
      </c>
      <c r="L630" s="84" t="str">
        <f>IF(ISBLANK(Table2[[#This Row],[Remark]]),"",Table2[[#This Row],[Remark]])</f>
        <v/>
      </c>
      <c r="M630" s="84">
        <f>Table2[[#This Row],[Material Issued By]]</f>
        <v>0</v>
      </c>
      <c r="N630" s="84">
        <f>Table2[[#This Row],[Material Received By]]</f>
        <v>0</v>
      </c>
      <c r="O630" s="134">
        <f>SUMIFS('Stock Statement'!K:K,'Stock Statement'!C:C,Table4[[#This Row],[Part no./ Cat No.]])</f>
        <v>0</v>
      </c>
      <c r="P630" s="134">
        <f t="shared" si="10"/>
        <v>0</v>
      </c>
      <c r="Q630" s="84">
        <f>SUMIFS('Stock Statement'!J:J,'Stock Statement'!C:C,Table4[[#This Row],[Part no./ Cat No.]])</f>
        <v>0</v>
      </c>
    </row>
    <row r="631" spans="1:17">
      <c r="A631" s="84">
        <v>630</v>
      </c>
      <c r="B631" s="108" t="str">
        <f>Table2[[#This Row],[Description of Material]]</f>
        <v>Enter Data in Product Master</v>
      </c>
      <c r="C631" s="84" t="str">
        <f>IFERROR(VLOOKUP(D631,'Product Master'!B:G,6,),"-")</f>
        <v>-</v>
      </c>
      <c r="D631" s="84">
        <f>Table2[[#This Row],[Part no./ Cat No.]]</f>
        <v>0</v>
      </c>
      <c r="E631" s="84" t="str">
        <f>IF(ISBLANK(Table2[[#This Row],[Lot No]]),"-",Table2[[#This Row],[Lot No]])</f>
        <v>-</v>
      </c>
      <c r="F631" s="133" t="str">
        <f>IF(ISBLANK(Table2[[#This Row],[Date of Issue]]),"",Table2[[#This Row],[Date of Issue]])</f>
        <v/>
      </c>
      <c r="G631" s="84" t="str">
        <f>Table2[[#This Row],[Unit]]</f>
        <v>-</v>
      </c>
      <c r="H631" s="84" t="str">
        <f>Table2[[#This Row],[Pack Size]]</f>
        <v>-</v>
      </c>
      <c r="I631" s="84">
        <f>Table2[[#This Row],[Quantity]]</f>
        <v>0</v>
      </c>
      <c r="J631" s="133" t="str">
        <f>Table2[[#This Row],[Expiry Date]]</f>
        <v>-</v>
      </c>
      <c r="K631" s="84">
        <f>Table2[[#This Row],[Department]]</f>
        <v>0</v>
      </c>
      <c r="L631" s="84" t="str">
        <f>IF(ISBLANK(Table2[[#This Row],[Remark]]),"",Table2[[#This Row],[Remark]])</f>
        <v/>
      </c>
      <c r="M631" s="84">
        <f>Table2[[#This Row],[Material Issued By]]</f>
        <v>0</v>
      </c>
      <c r="N631" s="84">
        <f>Table2[[#This Row],[Material Received By]]</f>
        <v>0</v>
      </c>
      <c r="O631" s="134">
        <f>SUMIFS('Stock Statement'!K:K,'Stock Statement'!C:C,Table4[[#This Row],[Part no./ Cat No.]])</f>
        <v>0</v>
      </c>
      <c r="P631" s="134">
        <f t="shared" si="10"/>
        <v>0</v>
      </c>
      <c r="Q631" s="84">
        <f>SUMIFS('Stock Statement'!J:J,'Stock Statement'!C:C,Table4[[#This Row],[Part no./ Cat No.]])</f>
        <v>0</v>
      </c>
    </row>
    <row r="632" spans="1:17">
      <c r="A632" s="84">
        <v>631</v>
      </c>
      <c r="B632" s="108" t="str">
        <f>Table2[[#This Row],[Description of Material]]</f>
        <v>Enter Data in Product Master</v>
      </c>
      <c r="C632" s="84" t="str">
        <f>IFERROR(VLOOKUP(D632,'Product Master'!B:G,6,),"-")</f>
        <v>-</v>
      </c>
      <c r="D632" s="84">
        <f>Table2[[#This Row],[Part no./ Cat No.]]</f>
        <v>0</v>
      </c>
      <c r="E632" s="84" t="str">
        <f>IF(ISBLANK(Table2[[#This Row],[Lot No]]),"-",Table2[[#This Row],[Lot No]])</f>
        <v>-</v>
      </c>
      <c r="F632" s="133" t="str">
        <f>IF(ISBLANK(Table2[[#This Row],[Date of Issue]]),"",Table2[[#This Row],[Date of Issue]])</f>
        <v/>
      </c>
      <c r="G632" s="84" t="str">
        <f>Table2[[#This Row],[Unit]]</f>
        <v>-</v>
      </c>
      <c r="H632" s="84" t="str">
        <f>Table2[[#This Row],[Pack Size]]</f>
        <v>-</v>
      </c>
      <c r="I632" s="84">
        <f>Table2[[#This Row],[Quantity]]</f>
        <v>0</v>
      </c>
      <c r="J632" s="133" t="str">
        <f>Table2[[#This Row],[Expiry Date]]</f>
        <v>-</v>
      </c>
      <c r="K632" s="84">
        <f>Table2[[#This Row],[Department]]</f>
        <v>0</v>
      </c>
      <c r="L632" s="84" t="str">
        <f>IF(ISBLANK(Table2[[#This Row],[Remark]]),"",Table2[[#This Row],[Remark]])</f>
        <v/>
      </c>
      <c r="M632" s="84">
        <f>Table2[[#This Row],[Material Issued By]]</f>
        <v>0</v>
      </c>
      <c r="N632" s="84">
        <f>Table2[[#This Row],[Material Received By]]</f>
        <v>0</v>
      </c>
      <c r="O632" s="134">
        <f>SUMIFS('Stock Statement'!K:K,'Stock Statement'!C:C,Table4[[#This Row],[Part no./ Cat No.]])</f>
        <v>0</v>
      </c>
      <c r="P632" s="134">
        <f t="shared" si="10"/>
        <v>0</v>
      </c>
      <c r="Q632" s="84">
        <f>SUMIFS('Stock Statement'!J:J,'Stock Statement'!C:C,Table4[[#This Row],[Part no./ Cat No.]])</f>
        <v>0</v>
      </c>
    </row>
    <row r="633" spans="1:17">
      <c r="A633" s="84">
        <v>632</v>
      </c>
      <c r="B633" s="108" t="str">
        <f>Table2[[#This Row],[Description of Material]]</f>
        <v>Enter Data in Product Master</v>
      </c>
      <c r="C633" s="84" t="str">
        <f>IFERROR(VLOOKUP(D633,'Product Master'!B:G,6,),"-")</f>
        <v>-</v>
      </c>
      <c r="D633" s="84">
        <f>Table2[[#This Row],[Part no./ Cat No.]]</f>
        <v>0</v>
      </c>
      <c r="E633" s="84" t="str">
        <f>IF(ISBLANK(Table2[[#This Row],[Lot No]]),"-",Table2[[#This Row],[Lot No]])</f>
        <v>-</v>
      </c>
      <c r="F633" s="133" t="str">
        <f>IF(ISBLANK(Table2[[#This Row],[Date of Issue]]),"",Table2[[#This Row],[Date of Issue]])</f>
        <v/>
      </c>
      <c r="G633" s="84" t="str">
        <f>Table2[[#This Row],[Unit]]</f>
        <v>-</v>
      </c>
      <c r="H633" s="84" t="str">
        <f>Table2[[#This Row],[Pack Size]]</f>
        <v>-</v>
      </c>
      <c r="I633" s="84">
        <f>Table2[[#This Row],[Quantity]]</f>
        <v>0</v>
      </c>
      <c r="J633" s="133" t="str">
        <f>Table2[[#This Row],[Expiry Date]]</f>
        <v>-</v>
      </c>
      <c r="K633" s="84">
        <f>Table2[[#This Row],[Department]]</f>
        <v>0</v>
      </c>
      <c r="L633" s="84" t="str">
        <f>IF(ISBLANK(Table2[[#This Row],[Remark]]),"",Table2[[#This Row],[Remark]])</f>
        <v/>
      </c>
      <c r="M633" s="84">
        <f>Table2[[#This Row],[Material Issued By]]</f>
        <v>0</v>
      </c>
      <c r="N633" s="84">
        <f>Table2[[#This Row],[Material Received By]]</f>
        <v>0</v>
      </c>
      <c r="O633" s="134">
        <f>SUMIFS('Stock Statement'!K:K,'Stock Statement'!C:C,Table4[[#This Row],[Part no./ Cat No.]])</f>
        <v>0</v>
      </c>
      <c r="P633" s="134">
        <f t="shared" si="10"/>
        <v>0</v>
      </c>
      <c r="Q633" s="84">
        <f>SUMIFS('Stock Statement'!J:J,'Stock Statement'!C:C,Table4[[#This Row],[Part no./ Cat No.]])</f>
        <v>0</v>
      </c>
    </row>
    <row r="634" spans="1:17">
      <c r="A634" s="84">
        <v>633</v>
      </c>
      <c r="B634" s="108" t="str">
        <f>Table2[[#This Row],[Description of Material]]</f>
        <v>Enter Data in Product Master</v>
      </c>
      <c r="C634" s="84" t="str">
        <f>IFERROR(VLOOKUP(D634,'Product Master'!B:G,6,),"-")</f>
        <v>-</v>
      </c>
      <c r="D634" s="84">
        <f>Table2[[#This Row],[Part no./ Cat No.]]</f>
        <v>0</v>
      </c>
      <c r="E634" s="84" t="str">
        <f>IF(ISBLANK(Table2[[#This Row],[Lot No]]),"-",Table2[[#This Row],[Lot No]])</f>
        <v>-</v>
      </c>
      <c r="F634" s="133" t="str">
        <f>IF(ISBLANK(Table2[[#This Row],[Date of Issue]]),"",Table2[[#This Row],[Date of Issue]])</f>
        <v/>
      </c>
      <c r="G634" s="84" t="str">
        <f>Table2[[#This Row],[Unit]]</f>
        <v>-</v>
      </c>
      <c r="H634" s="84" t="str">
        <f>Table2[[#This Row],[Pack Size]]</f>
        <v>-</v>
      </c>
      <c r="I634" s="84">
        <f>Table2[[#This Row],[Quantity]]</f>
        <v>0</v>
      </c>
      <c r="J634" s="133" t="str">
        <f>Table2[[#This Row],[Expiry Date]]</f>
        <v>-</v>
      </c>
      <c r="K634" s="84">
        <f>Table2[[#This Row],[Department]]</f>
        <v>0</v>
      </c>
      <c r="L634" s="84" t="str">
        <f>IF(ISBLANK(Table2[[#This Row],[Remark]]),"",Table2[[#This Row],[Remark]])</f>
        <v/>
      </c>
      <c r="M634" s="84">
        <f>Table2[[#This Row],[Material Issued By]]</f>
        <v>0</v>
      </c>
      <c r="N634" s="84">
        <f>Table2[[#This Row],[Material Received By]]</f>
        <v>0</v>
      </c>
      <c r="O634" s="134">
        <f>SUMIFS('Stock Statement'!K:K,'Stock Statement'!C:C,Table4[[#This Row],[Part no./ Cat No.]])</f>
        <v>0</v>
      </c>
      <c r="P634" s="134">
        <f t="shared" si="10"/>
        <v>0</v>
      </c>
      <c r="Q634" s="84">
        <f>SUMIFS('Stock Statement'!J:J,'Stock Statement'!C:C,Table4[[#This Row],[Part no./ Cat No.]])</f>
        <v>0</v>
      </c>
    </row>
    <row r="635" spans="1:17">
      <c r="A635" s="84">
        <v>634</v>
      </c>
      <c r="B635" s="108" t="str">
        <f>Table2[[#This Row],[Description of Material]]</f>
        <v>Enter Data in Product Master</v>
      </c>
      <c r="C635" s="84" t="str">
        <f>IFERROR(VLOOKUP(D635,'Product Master'!B:G,6,),"-")</f>
        <v>-</v>
      </c>
      <c r="D635" s="84">
        <f>Table2[[#This Row],[Part no./ Cat No.]]</f>
        <v>0</v>
      </c>
      <c r="E635" s="84" t="str">
        <f>IF(ISBLANK(Table2[[#This Row],[Lot No]]),"-",Table2[[#This Row],[Lot No]])</f>
        <v>-</v>
      </c>
      <c r="F635" s="133" t="str">
        <f>IF(ISBLANK(Table2[[#This Row],[Date of Issue]]),"",Table2[[#This Row],[Date of Issue]])</f>
        <v/>
      </c>
      <c r="G635" s="84" t="str">
        <f>Table2[[#This Row],[Unit]]</f>
        <v>-</v>
      </c>
      <c r="H635" s="84" t="str">
        <f>Table2[[#This Row],[Pack Size]]</f>
        <v>-</v>
      </c>
      <c r="I635" s="84">
        <f>Table2[[#This Row],[Quantity]]</f>
        <v>0</v>
      </c>
      <c r="J635" s="133" t="str">
        <f>Table2[[#This Row],[Expiry Date]]</f>
        <v>-</v>
      </c>
      <c r="K635" s="84">
        <f>Table2[[#This Row],[Department]]</f>
        <v>0</v>
      </c>
      <c r="L635" s="84" t="str">
        <f>IF(ISBLANK(Table2[[#This Row],[Remark]]),"",Table2[[#This Row],[Remark]])</f>
        <v/>
      </c>
      <c r="M635" s="84">
        <f>Table2[[#This Row],[Material Issued By]]</f>
        <v>0</v>
      </c>
      <c r="N635" s="84">
        <f>Table2[[#This Row],[Material Received By]]</f>
        <v>0</v>
      </c>
      <c r="O635" s="134">
        <f>SUMIFS('Stock Statement'!K:K,'Stock Statement'!C:C,Table4[[#This Row],[Part no./ Cat No.]])</f>
        <v>0</v>
      </c>
      <c r="P635" s="134">
        <f t="shared" si="10"/>
        <v>0</v>
      </c>
      <c r="Q635" s="84">
        <f>SUMIFS('Stock Statement'!J:J,'Stock Statement'!C:C,Table4[[#This Row],[Part no./ Cat No.]])</f>
        <v>0</v>
      </c>
    </row>
    <row r="636" spans="1:17">
      <c r="A636" s="84">
        <v>635</v>
      </c>
      <c r="B636" s="108" t="str">
        <f>Table2[[#This Row],[Description of Material]]</f>
        <v>Enter Data in Product Master</v>
      </c>
      <c r="C636" s="84" t="str">
        <f>IFERROR(VLOOKUP(D636,'Product Master'!B:G,6,),"-")</f>
        <v>-</v>
      </c>
      <c r="D636" s="84">
        <f>Table2[[#This Row],[Part no./ Cat No.]]</f>
        <v>0</v>
      </c>
      <c r="E636" s="84" t="str">
        <f>IF(ISBLANK(Table2[[#This Row],[Lot No]]),"-",Table2[[#This Row],[Lot No]])</f>
        <v>-</v>
      </c>
      <c r="F636" s="133" t="str">
        <f>IF(ISBLANK(Table2[[#This Row],[Date of Issue]]),"",Table2[[#This Row],[Date of Issue]])</f>
        <v/>
      </c>
      <c r="G636" s="84" t="str">
        <f>Table2[[#This Row],[Unit]]</f>
        <v>-</v>
      </c>
      <c r="H636" s="84" t="str">
        <f>Table2[[#This Row],[Pack Size]]</f>
        <v>-</v>
      </c>
      <c r="I636" s="84">
        <f>Table2[[#This Row],[Quantity]]</f>
        <v>0</v>
      </c>
      <c r="J636" s="133" t="str">
        <f>Table2[[#This Row],[Expiry Date]]</f>
        <v>-</v>
      </c>
      <c r="K636" s="84">
        <f>Table2[[#This Row],[Department]]</f>
        <v>0</v>
      </c>
      <c r="L636" s="84" t="str">
        <f>IF(ISBLANK(Table2[[#This Row],[Remark]]),"",Table2[[#This Row],[Remark]])</f>
        <v/>
      </c>
      <c r="M636" s="84">
        <f>Table2[[#This Row],[Material Issued By]]</f>
        <v>0</v>
      </c>
      <c r="N636" s="84">
        <f>Table2[[#This Row],[Material Received By]]</f>
        <v>0</v>
      </c>
      <c r="O636" s="134">
        <f>SUMIFS('Stock Statement'!K:K,'Stock Statement'!C:C,Table4[[#This Row],[Part no./ Cat No.]])</f>
        <v>0</v>
      </c>
      <c r="P636" s="134">
        <f t="shared" si="10"/>
        <v>0</v>
      </c>
      <c r="Q636" s="84">
        <f>SUMIFS('Stock Statement'!J:J,'Stock Statement'!C:C,Table4[[#This Row],[Part no./ Cat No.]])</f>
        <v>0</v>
      </c>
    </row>
    <row r="637" spans="1:17">
      <c r="A637" s="84">
        <v>636</v>
      </c>
      <c r="B637" s="108" t="str">
        <f>Table2[[#This Row],[Description of Material]]</f>
        <v>Enter Data in Product Master</v>
      </c>
      <c r="C637" s="84" t="str">
        <f>IFERROR(VLOOKUP(D637,'Product Master'!B:G,6,),"-")</f>
        <v>-</v>
      </c>
      <c r="D637" s="84">
        <f>Table2[[#This Row],[Part no./ Cat No.]]</f>
        <v>0</v>
      </c>
      <c r="E637" s="84" t="str">
        <f>IF(ISBLANK(Table2[[#This Row],[Lot No]]),"-",Table2[[#This Row],[Lot No]])</f>
        <v>-</v>
      </c>
      <c r="F637" s="133" t="str">
        <f>IF(ISBLANK(Table2[[#This Row],[Date of Issue]]),"",Table2[[#This Row],[Date of Issue]])</f>
        <v/>
      </c>
      <c r="G637" s="84" t="str">
        <f>Table2[[#This Row],[Unit]]</f>
        <v>-</v>
      </c>
      <c r="H637" s="84" t="str">
        <f>Table2[[#This Row],[Pack Size]]</f>
        <v>-</v>
      </c>
      <c r="I637" s="84">
        <f>Table2[[#This Row],[Quantity]]</f>
        <v>0</v>
      </c>
      <c r="J637" s="133" t="str">
        <f>Table2[[#This Row],[Expiry Date]]</f>
        <v>-</v>
      </c>
      <c r="K637" s="84">
        <f>Table2[[#This Row],[Department]]</f>
        <v>0</v>
      </c>
      <c r="L637" s="84" t="str">
        <f>IF(ISBLANK(Table2[[#This Row],[Remark]]),"",Table2[[#This Row],[Remark]])</f>
        <v/>
      </c>
      <c r="M637" s="84">
        <f>Table2[[#This Row],[Material Issued By]]</f>
        <v>0</v>
      </c>
      <c r="N637" s="84">
        <f>Table2[[#This Row],[Material Received By]]</f>
        <v>0</v>
      </c>
      <c r="O637" s="134">
        <f>SUMIFS('Stock Statement'!K:K,'Stock Statement'!C:C,Table4[[#This Row],[Part no./ Cat No.]])</f>
        <v>0</v>
      </c>
      <c r="P637" s="134">
        <f t="shared" si="10"/>
        <v>0</v>
      </c>
      <c r="Q637" s="84">
        <f>SUMIFS('Stock Statement'!J:J,'Stock Statement'!C:C,Table4[[#This Row],[Part no./ Cat No.]])</f>
        <v>0</v>
      </c>
    </row>
    <row r="638" spans="1:17">
      <c r="A638" s="84">
        <v>637</v>
      </c>
      <c r="B638" s="108" t="str">
        <f>Table2[[#This Row],[Description of Material]]</f>
        <v>Enter Data in Product Master</v>
      </c>
      <c r="C638" s="84" t="str">
        <f>IFERROR(VLOOKUP(D638,'Product Master'!B:G,6,),"-")</f>
        <v>-</v>
      </c>
      <c r="D638" s="84">
        <f>Table2[[#This Row],[Part no./ Cat No.]]</f>
        <v>0</v>
      </c>
      <c r="E638" s="84" t="str">
        <f>IF(ISBLANK(Table2[[#This Row],[Lot No]]),"-",Table2[[#This Row],[Lot No]])</f>
        <v>-</v>
      </c>
      <c r="F638" s="133" t="str">
        <f>IF(ISBLANK(Table2[[#This Row],[Date of Issue]]),"",Table2[[#This Row],[Date of Issue]])</f>
        <v/>
      </c>
      <c r="G638" s="84" t="str">
        <f>Table2[[#This Row],[Unit]]</f>
        <v>-</v>
      </c>
      <c r="H638" s="84" t="str">
        <f>Table2[[#This Row],[Pack Size]]</f>
        <v>-</v>
      </c>
      <c r="I638" s="84">
        <f>Table2[[#This Row],[Quantity]]</f>
        <v>0</v>
      </c>
      <c r="J638" s="133" t="str">
        <f>Table2[[#This Row],[Expiry Date]]</f>
        <v>-</v>
      </c>
      <c r="K638" s="84">
        <f>Table2[[#This Row],[Department]]</f>
        <v>0</v>
      </c>
      <c r="L638" s="84" t="str">
        <f>IF(ISBLANK(Table2[[#This Row],[Remark]]),"",Table2[[#This Row],[Remark]])</f>
        <v/>
      </c>
      <c r="M638" s="84">
        <f>Table2[[#This Row],[Material Issued By]]</f>
        <v>0</v>
      </c>
      <c r="N638" s="84">
        <f>Table2[[#This Row],[Material Received By]]</f>
        <v>0</v>
      </c>
      <c r="O638" s="134">
        <f>SUMIFS('Stock Statement'!K:K,'Stock Statement'!C:C,Table4[[#This Row],[Part no./ Cat No.]])</f>
        <v>0</v>
      </c>
      <c r="P638" s="134">
        <f t="shared" si="10"/>
        <v>0</v>
      </c>
      <c r="Q638" s="84">
        <f>SUMIFS('Stock Statement'!J:J,'Stock Statement'!C:C,Table4[[#This Row],[Part no./ Cat No.]])</f>
        <v>0</v>
      </c>
    </row>
    <row r="639" spans="1:17">
      <c r="A639" s="84">
        <v>638</v>
      </c>
      <c r="B639" s="108" t="str">
        <f>Table2[[#This Row],[Description of Material]]</f>
        <v>Enter Data in Product Master</v>
      </c>
      <c r="C639" s="84" t="str">
        <f>IFERROR(VLOOKUP(D639,'Product Master'!B:G,6,),"-")</f>
        <v>-</v>
      </c>
      <c r="D639" s="84">
        <f>Table2[[#This Row],[Part no./ Cat No.]]</f>
        <v>0</v>
      </c>
      <c r="E639" s="84" t="str">
        <f>IF(ISBLANK(Table2[[#This Row],[Lot No]]),"-",Table2[[#This Row],[Lot No]])</f>
        <v>-</v>
      </c>
      <c r="F639" s="133" t="str">
        <f>IF(ISBLANK(Table2[[#This Row],[Date of Issue]]),"",Table2[[#This Row],[Date of Issue]])</f>
        <v/>
      </c>
      <c r="G639" s="84" t="str">
        <f>Table2[[#This Row],[Unit]]</f>
        <v>-</v>
      </c>
      <c r="H639" s="84" t="str">
        <f>Table2[[#This Row],[Pack Size]]</f>
        <v>-</v>
      </c>
      <c r="I639" s="84">
        <f>Table2[[#This Row],[Quantity]]</f>
        <v>0</v>
      </c>
      <c r="J639" s="133" t="str">
        <f>Table2[[#This Row],[Expiry Date]]</f>
        <v>-</v>
      </c>
      <c r="K639" s="84">
        <f>Table2[[#This Row],[Department]]</f>
        <v>0</v>
      </c>
      <c r="L639" s="84" t="str">
        <f>IF(ISBLANK(Table2[[#This Row],[Remark]]),"",Table2[[#This Row],[Remark]])</f>
        <v/>
      </c>
      <c r="M639" s="84">
        <f>Table2[[#This Row],[Material Issued By]]</f>
        <v>0</v>
      </c>
      <c r="N639" s="84">
        <f>Table2[[#This Row],[Material Received By]]</f>
        <v>0</v>
      </c>
      <c r="O639" s="134">
        <f>SUMIFS('Stock Statement'!K:K,'Stock Statement'!C:C,Table4[[#This Row],[Part no./ Cat No.]])</f>
        <v>0</v>
      </c>
      <c r="P639" s="134">
        <f t="shared" si="10"/>
        <v>0</v>
      </c>
      <c r="Q639" s="84">
        <f>SUMIFS('Stock Statement'!J:J,'Stock Statement'!C:C,Table4[[#This Row],[Part no./ Cat No.]])</f>
        <v>0</v>
      </c>
    </row>
    <row r="640" spans="1:17">
      <c r="A640" s="84">
        <v>639</v>
      </c>
      <c r="B640" s="108" t="str">
        <f>Table2[[#This Row],[Description of Material]]</f>
        <v>Enter Data in Product Master</v>
      </c>
      <c r="C640" s="84" t="str">
        <f>IFERROR(VLOOKUP(D640,'Product Master'!B:G,6,),"-")</f>
        <v>-</v>
      </c>
      <c r="D640" s="84">
        <f>Table2[[#This Row],[Part no./ Cat No.]]</f>
        <v>0</v>
      </c>
      <c r="E640" s="84" t="str">
        <f>IF(ISBLANK(Table2[[#This Row],[Lot No]]),"-",Table2[[#This Row],[Lot No]])</f>
        <v>-</v>
      </c>
      <c r="F640" s="133" t="str">
        <f>IF(ISBLANK(Table2[[#This Row],[Date of Issue]]),"",Table2[[#This Row],[Date of Issue]])</f>
        <v/>
      </c>
      <c r="G640" s="84" t="str">
        <f>Table2[[#This Row],[Unit]]</f>
        <v>-</v>
      </c>
      <c r="H640" s="84" t="str">
        <f>Table2[[#This Row],[Pack Size]]</f>
        <v>-</v>
      </c>
      <c r="I640" s="84">
        <f>Table2[[#This Row],[Quantity]]</f>
        <v>0</v>
      </c>
      <c r="J640" s="133" t="str">
        <f>Table2[[#This Row],[Expiry Date]]</f>
        <v>-</v>
      </c>
      <c r="K640" s="84">
        <f>Table2[[#This Row],[Department]]</f>
        <v>0</v>
      </c>
      <c r="L640" s="84" t="str">
        <f>IF(ISBLANK(Table2[[#This Row],[Remark]]),"",Table2[[#This Row],[Remark]])</f>
        <v/>
      </c>
      <c r="M640" s="84">
        <f>Table2[[#This Row],[Material Issued By]]</f>
        <v>0</v>
      </c>
      <c r="N640" s="84">
        <f>Table2[[#This Row],[Material Received By]]</f>
        <v>0</v>
      </c>
      <c r="O640" s="134">
        <f>SUMIFS('Stock Statement'!K:K,'Stock Statement'!C:C,Table4[[#This Row],[Part no./ Cat No.]])</f>
        <v>0</v>
      </c>
      <c r="P640" s="134">
        <f t="shared" si="10"/>
        <v>0</v>
      </c>
      <c r="Q640" s="84">
        <f>SUMIFS('Stock Statement'!J:J,'Stock Statement'!C:C,Table4[[#This Row],[Part no./ Cat No.]])</f>
        <v>0</v>
      </c>
    </row>
    <row r="641" spans="1:17">
      <c r="A641" s="84">
        <v>640</v>
      </c>
      <c r="B641" s="108" t="str">
        <f>Table2[[#This Row],[Description of Material]]</f>
        <v>Enter Data in Product Master</v>
      </c>
      <c r="C641" s="84" t="str">
        <f>IFERROR(VLOOKUP(D641,'Product Master'!B:G,6,),"-")</f>
        <v>-</v>
      </c>
      <c r="D641" s="84">
        <f>Table2[[#This Row],[Part no./ Cat No.]]</f>
        <v>0</v>
      </c>
      <c r="E641" s="84" t="str">
        <f>IF(ISBLANK(Table2[[#This Row],[Lot No]]),"-",Table2[[#This Row],[Lot No]])</f>
        <v>-</v>
      </c>
      <c r="F641" s="133" t="str">
        <f>IF(ISBLANK(Table2[[#This Row],[Date of Issue]]),"",Table2[[#This Row],[Date of Issue]])</f>
        <v/>
      </c>
      <c r="G641" s="84" t="str">
        <f>Table2[[#This Row],[Unit]]</f>
        <v>-</v>
      </c>
      <c r="H641" s="84" t="str">
        <f>Table2[[#This Row],[Pack Size]]</f>
        <v>-</v>
      </c>
      <c r="I641" s="84">
        <f>Table2[[#This Row],[Quantity]]</f>
        <v>0</v>
      </c>
      <c r="J641" s="133" t="str">
        <f>Table2[[#This Row],[Expiry Date]]</f>
        <v>-</v>
      </c>
      <c r="K641" s="84">
        <f>Table2[[#This Row],[Department]]</f>
        <v>0</v>
      </c>
      <c r="L641" s="84" t="str">
        <f>IF(ISBLANK(Table2[[#This Row],[Remark]]),"",Table2[[#This Row],[Remark]])</f>
        <v/>
      </c>
      <c r="M641" s="84">
        <f>Table2[[#This Row],[Material Issued By]]</f>
        <v>0</v>
      </c>
      <c r="N641" s="84">
        <f>Table2[[#This Row],[Material Received By]]</f>
        <v>0</v>
      </c>
      <c r="O641" s="134">
        <f>SUMIFS('Stock Statement'!K:K,'Stock Statement'!C:C,Table4[[#This Row],[Part no./ Cat No.]])</f>
        <v>0</v>
      </c>
      <c r="P641" s="134">
        <f t="shared" si="10"/>
        <v>0</v>
      </c>
      <c r="Q641" s="84">
        <f>SUMIFS('Stock Statement'!J:J,'Stock Statement'!C:C,Table4[[#This Row],[Part no./ Cat No.]])</f>
        <v>0</v>
      </c>
    </row>
    <row r="642" spans="1:17">
      <c r="A642" s="84">
        <v>641</v>
      </c>
      <c r="B642" s="108" t="str">
        <f>Table2[[#This Row],[Description of Material]]</f>
        <v>Enter Data in Product Master</v>
      </c>
      <c r="C642" s="84" t="str">
        <f>IFERROR(VLOOKUP(D642,'Product Master'!B:G,6,),"-")</f>
        <v>-</v>
      </c>
      <c r="D642" s="84">
        <f>Table2[[#This Row],[Part no./ Cat No.]]</f>
        <v>0</v>
      </c>
      <c r="E642" s="84" t="str">
        <f>IF(ISBLANK(Table2[[#This Row],[Lot No]]),"-",Table2[[#This Row],[Lot No]])</f>
        <v>-</v>
      </c>
      <c r="F642" s="133" t="str">
        <f>IF(ISBLANK(Table2[[#This Row],[Date of Issue]]),"",Table2[[#This Row],[Date of Issue]])</f>
        <v/>
      </c>
      <c r="G642" s="84" t="str">
        <f>Table2[[#This Row],[Unit]]</f>
        <v>-</v>
      </c>
      <c r="H642" s="84" t="str">
        <f>Table2[[#This Row],[Pack Size]]</f>
        <v>-</v>
      </c>
      <c r="I642" s="84">
        <f>Table2[[#This Row],[Quantity]]</f>
        <v>0</v>
      </c>
      <c r="J642" s="133" t="str">
        <f>Table2[[#This Row],[Expiry Date]]</f>
        <v>-</v>
      </c>
      <c r="K642" s="84">
        <f>Table2[[#This Row],[Department]]</f>
        <v>0</v>
      </c>
      <c r="L642" s="84" t="str">
        <f>IF(ISBLANK(Table2[[#This Row],[Remark]]),"",Table2[[#This Row],[Remark]])</f>
        <v/>
      </c>
      <c r="M642" s="84">
        <f>Table2[[#This Row],[Material Issued By]]</f>
        <v>0</v>
      </c>
      <c r="N642" s="84">
        <f>Table2[[#This Row],[Material Received By]]</f>
        <v>0</v>
      </c>
      <c r="O642" s="134">
        <f>SUMIFS('Stock Statement'!K:K,'Stock Statement'!C:C,Table4[[#This Row],[Part no./ Cat No.]])</f>
        <v>0</v>
      </c>
      <c r="P642" s="134">
        <f t="shared" si="10"/>
        <v>0</v>
      </c>
      <c r="Q642" s="84">
        <f>SUMIFS('Stock Statement'!J:J,'Stock Statement'!C:C,Table4[[#This Row],[Part no./ Cat No.]])</f>
        <v>0</v>
      </c>
    </row>
    <row r="643" spans="1:17">
      <c r="A643" s="84">
        <v>642</v>
      </c>
      <c r="B643" s="108" t="str">
        <f>Table2[[#This Row],[Description of Material]]</f>
        <v>Enter Data in Product Master</v>
      </c>
      <c r="C643" s="84" t="str">
        <f>IFERROR(VLOOKUP(D643,'Product Master'!B:G,6,),"-")</f>
        <v>-</v>
      </c>
      <c r="D643" s="84">
        <f>Table2[[#This Row],[Part no./ Cat No.]]</f>
        <v>0</v>
      </c>
      <c r="E643" s="84" t="str">
        <f>IF(ISBLANK(Table2[[#This Row],[Lot No]]),"-",Table2[[#This Row],[Lot No]])</f>
        <v>-</v>
      </c>
      <c r="F643" s="133" t="str">
        <f>IF(ISBLANK(Table2[[#This Row],[Date of Issue]]),"",Table2[[#This Row],[Date of Issue]])</f>
        <v/>
      </c>
      <c r="G643" s="84" t="str">
        <f>Table2[[#This Row],[Unit]]</f>
        <v>-</v>
      </c>
      <c r="H643" s="84" t="str">
        <f>Table2[[#This Row],[Pack Size]]</f>
        <v>-</v>
      </c>
      <c r="I643" s="84">
        <f>Table2[[#This Row],[Quantity]]</f>
        <v>0</v>
      </c>
      <c r="J643" s="133" t="str">
        <f>Table2[[#This Row],[Expiry Date]]</f>
        <v>-</v>
      </c>
      <c r="K643" s="84">
        <f>Table2[[#This Row],[Department]]</f>
        <v>0</v>
      </c>
      <c r="L643" s="84" t="str">
        <f>IF(ISBLANK(Table2[[#This Row],[Remark]]),"",Table2[[#This Row],[Remark]])</f>
        <v/>
      </c>
      <c r="M643" s="84">
        <f>Table2[[#This Row],[Material Issued By]]</f>
        <v>0</v>
      </c>
      <c r="N643" s="84">
        <f>Table2[[#This Row],[Material Received By]]</f>
        <v>0</v>
      </c>
      <c r="O643" s="134">
        <f>SUMIFS('Stock Statement'!K:K,'Stock Statement'!C:C,Table4[[#This Row],[Part no./ Cat No.]])</f>
        <v>0</v>
      </c>
      <c r="P643" s="134">
        <f t="shared" si="10"/>
        <v>0</v>
      </c>
      <c r="Q643" s="84">
        <f>SUMIFS('Stock Statement'!J:J,'Stock Statement'!C:C,Table4[[#This Row],[Part no./ Cat No.]])</f>
        <v>0</v>
      </c>
    </row>
    <row r="644" spans="1:17">
      <c r="A644" s="84">
        <v>643</v>
      </c>
      <c r="B644" s="108" t="str">
        <f>Table2[[#This Row],[Description of Material]]</f>
        <v>Enter Data in Product Master</v>
      </c>
      <c r="C644" s="84" t="str">
        <f>IFERROR(VLOOKUP(D644,'Product Master'!B:G,6,),"-")</f>
        <v>-</v>
      </c>
      <c r="D644" s="84">
        <f>Table2[[#This Row],[Part no./ Cat No.]]</f>
        <v>0</v>
      </c>
      <c r="E644" s="84" t="str">
        <f>IF(ISBLANK(Table2[[#This Row],[Lot No]]),"-",Table2[[#This Row],[Lot No]])</f>
        <v>-</v>
      </c>
      <c r="F644" s="133" t="str">
        <f>IF(ISBLANK(Table2[[#This Row],[Date of Issue]]),"",Table2[[#This Row],[Date of Issue]])</f>
        <v/>
      </c>
      <c r="G644" s="84" t="str">
        <f>Table2[[#This Row],[Unit]]</f>
        <v>-</v>
      </c>
      <c r="H644" s="84" t="str">
        <f>Table2[[#This Row],[Pack Size]]</f>
        <v>-</v>
      </c>
      <c r="I644" s="84">
        <f>Table2[[#This Row],[Quantity]]</f>
        <v>0</v>
      </c>
      <c r="J644" s="133" t="str">
        <f>Table2[[#This Row],[Expiry Date]]</f>
        <v>-</v>
      </c>
      <c r="K644" s="84">
        <f>Table2[[#This Row],[Department]]</f>
        <v>0</v>
      </c>
      <c r="L644" s="84" t="str">
        <f>IF(ISBLANK(Table2[[#This Row],[Remark]]),"",Table2[[#This Row],[Remark]])</f>
        <v/>
      </c>
      <c r="M644" s="84">
        <f>Table2[[#This Row],[Material Issued By]]</f>
        <v>0</v>
      </c>
      <c r="N644" s="84">
        <f>Table2[[#This Row],[Material Received By]]</f>
        <v>0</v>
      </c>
      <c r="O644" s="134">
        <f>SUMIFS('Stock Statement'!K:K,'Stock Statement'!C:C,Table4[[#This Row],[Part no./ Cat No.]])</f>
        <v>0</v>
      </c>
      <c r="P644" s="134">
        <f t="shared" si="10"/>
        <v>0</v>
      </c>
      <c r="Q644" s="84">
        <f>SUMIFS('Stock Statement'!J:J,'Stock Statement'!C:C,Table4[[#This Row],[Part no./ Cat No.]])</f>
        <v>0</v>
      </c>
    </row>
    <row r="645" spans="1:17">
      <c r="A645" s="84">
        <v>644</v>
      </c>
      <c r="B645" s="108" t="str">
        <f>Table2[[#This Row],[Description of Material]]</f>
        <v>Enter Data in Product Master</v>
      </c>
      <c r="C645" s="84" t="str">
        <f>IFERROR(VLOOKUP(D645,'Product Master'!B:G,6,),"-")</f>
        <v>-</v>
      </c>
      <c r="D645" s="84">
        <f>Table2[[#This Row],[Part no./ Cat No.]]</f>
        <v>0</v>
      </c>
      <c r="E645" s="84" t="str">
        <f>IF(ISBLANK(Table2[[#This Row],[Lot No]]),"-",Table2[[#This Row],[Lot No]])</f>
        <v>-</v>
      </c>
      <c r="F645" s="133" t="str">
        <f>IF(ISBLANK(Table2[[#This Row],[Date of Issue]]),"",Table2[[#This Row],[Date of Issue]])</f>
        <v/>
      </c>
      <c r="G645" s="84" t="str">
        <f>Table2[[#This Row],[Unit]]</f>
        <v>-</v>
      </c>
      <c r="H645" s="84" t="str">
        <f>Table2[[#This Row],[Pack Size]]</f>
        <v>-</v>
      </c>
      <c r="I645" s="84">
        <f>Table2[[#This Row],[Quantity]]</f>
        <v>0</v>
      </c>
      <c r="J645" s="133" t="str">
        <f>Table2[[#This Row],[Expiry Date]]</f>
        <v>-</v>
      </c>
      <c r="K645" s="84">
        <f>Table2[[#This Row],[Department]]</f>
        <v>0</v>
      </c>
      <c r="L645" s="84" t="str">
        <f>IF(ISBLANK(Table2[[#This Row],[Remark]]),"",Table2[[#This Row],[Remark]])</f>
        <v/>
      </c>
      <c r="M645" s="84">
        <f>Table2[[#This Row],[Material Issued By]]</f>
        <v>0</v>
      </c>
      <c r="N645" s="84">
        <f>Table2[[#This Row],[Material Received By]]</f>
        <v>0</v>
      </c>
      <c r="O645" s="134">
        <f>SUMIFS('Stock Statement'!K:K,'Stock Statement'!C:C,Table4[[#This Row],[Part no./ Cat No.]])</f>
        <v>0</v>
      </c>
      <c r="P645" s="134">
        <f t="shared" si="10"/>
        <v>0</v>
      </c>
      <c r="Q645" s="84">
        <f>SUMIFS('Stock Statement'!J:J,'Stock Statement'!C:C,Table4[[#This Row],[Part no./ Cat No.]])</f>
        <v>0</v>
      </c>
    </row>
    <row r="646" spans="1:17">
      <c r="A646" s="84">
        <v>645</v>
      </c>
      <c r="B646" s="108" t="str">
        <f>Table2[[#This Row],[Description of Material]]</f>
        <v>Enter Data in Product Master</v>
      </c>
      <c r="C646" s="84" t="str">
        <f>IFERROR(VLOOKUP(D646,'Product Master'!B:G,6,),"-")</f>
        <v>-</v>
      </c>
      <c r="D646" s="84">
        <f>Table2[[#This Row],[Part no./ Cat No.]]</f>
        <v>0</v>
      </c>
      <c r="E646" s="84" t="str">
        <f>IF(ISBLANK(Table2[[#This Row],[Lot No]]),"-",Table2[[#This Row],[Lot No]])</f>
        <v>-</v>
      </c>
      <c r="F646" s="133" t="str">
        <f>IF(ISBLANK(Table2[[#This Row],[Date of Issue]]),"",Table2[[#This Row],[Date of Issue]])</f>
        <v/>
      </c>
      <c r="G646" s="84" t="str">
        <f>Table2[[#This Row],[Unit]]</f>
        <v>-</v>
      </c>
      <c r="H646" s="84" t="str">
        <f>Table2[[#This Row],[Pack Size]]</f>
        <v>-</v>
      </c>
      <c r="I646" s="84">
        <f>Table2[[#This Row],[Quantity]]</f>
        <v>0</v>
      </c>
      <c r="J646" s="133" t="str">
        <f>Table2[[#This Row],[Expiry Date]]</f>
        <v>-</v>
      </c>
      <c r="K646" s="84">
        <f>Table2[[#This Row],[Department]]</f>
        <v>0</v>
      </c>
      <c r="L646" s="84" t="str">
        <f>IF(ISBLANK(Table2[[#This Row],[Remark]]),"",Table2[[#This Row],[Remark]])</f>
        <v/>
      </c>
      <c r="M646" s="84">
        <f>Table2[[#This Row],[Material Issued By]]</f>
        <v>0</v>
      </c>
      <c r="N646" s="84">
        <f>Table2[[#This Row],[Material Received By]]</f>
        <v>0</v>
      </c>
      <c r="O646" s="134">
        <f>SUMIFS('Stock Statement'!K:K,'Stock Statement'!C:C,Table4[[#This Row],[Part no./ Cat No.]])</f>
        <v>0</v>
      </c>
      <c r="P646" s="134">
        <f t="shared" si="10"/>
        <v>0</v>
      </c>
      <c r="Q646" s="84">
        <f>SUMIFS('Stock Statement'!J:J,'Stock Statement'!C:C,Table4[[#This Row],[Part no./ Cat No.]])</f>
        <v>0</v>
      </c>
    </row>
    <row r="647" spans="1:17">
      <c r="A647" s="84">
        <v>646</v>
      </c>
      <c r="B647" s="108" t="str">
        <f>Table2[[#This Row],[Description of Material]]</f>
        <v>Enter Data in Product Master</v>
      </c>
      <c r="C647" s="84" t="str">
        <f>IFERROR(VLOOKUP(D647,'Product Master'!B:G,6,),"-")</f>
        <v>-</v>
      </c>
      <c r="D647" s="84">
        <f>Table2[[#This Row],[Part no./ Cat No.]]</f>
        <v>0</v>
      </c>
      <c r="E647" s="84" t="str">
        <f>IF(ISBLANK(Table2[[#This Row],[Lot No]]),"-",Table2[[#This Row],[Lot No]])</f>
        <v>-</v>
      </c>
      <c r="F647" s="133" t="str">
        <f>IF(ISBLANK(Table2[[#This Row],[Date of Issue]]),"",Table2[[#This Row],[Date of Issue]])</f>
        <v/>
      </c>
      <c r="G647" s="84" t="str">
        <f>Table2[[#This Row],[Unit]]</f>
        <v>-</v>
      </c>
      <c r="H647" s="84" t="str">
        <f>Table2[[#This Row],[Pack Size]]</f>
        <v>-</v>
      </c>
      <c r="I647" s="84">
        <f>Table2[[#This Row],[Quantity]]</f>
        <v>0</v>
      </c>
      <c r="J647" s="133" t="str">
        <f>Table2[[#This Row],[Expiry Date]]</f>
        <v>-</v>
      </c>
      <c r="K647" s="84">
        <f>Table2[[#This Row],[Department]]</f>
        <v>0</v>
      </c>
      <c r="L647" s="84" t="str">
        <f>IF(ISBLANK(Table2[[#This Row],[Remark]]),"",Table2[[#This Row],[Remark]])</f>
        <v/>
      </c>
      <c r="M647" s="84">
        <f>Table2[[#This Row],[Material Issued By]]</f>
        <v>0</v>
      </c>
      <c r="N647" s="84">
        <f>Table2[[#This Row],[Material Received By]]</f>
        <v>0</v>
      </c>
      <c r="O647" s="134">
        <f>SUMIFS('Stock Statement'!K:K,'Stock Statement'!C:C,Table4[[#This Row],[Part no./ Cat No.]])</f>
        <v>0</v>
      </c>
      <c r="P647" s="134">
        <f t="shared" si="10"/>
        <v>0</v>
      </c>
      <c r="Q647" s="84">
        <f>SUMIFS('Stock Statement'!J:J,'Stock Statement'!C:C,Table4[[#This Row],[Part no./ Cat No.]])</f>
        <v>0</v>
      </c>
    </row>
    <row r="648" spans="1:17">
      <c r="A648" s="84">
        <v>647</v>
      </c>
      <c r="B648" s="108" t="str">
        <f>Table2[[#This Row],[Description of Material]]</f>
        <v>Enter Data in Product Master</v>
      </c>
      <c r="C648" s="84" t="str">
        <f>IFERROR(VLOOKUP(D648,'Product Master'!B:G,6,),"-")</f>
        <v>-</v>
      </c>
      <c r="D648" s="84">
        <f>Table2[[#This Row],[Part no./ Cat No.]]</f>
        <v>0</v>
      </c>
      <c r="E648" s="84" t="str">
        <f>IF(ISBLANK(Table2[[#This Row],[Lot No]]),"-",Table2[[#This Row],[Lot No]])</f>
        <v>-</v>
      </c>
      <c r="F648" s="133" t="str">
        <f>IF(ISBLANK(Table2[[#This Row],[Date of Issue]]),"",Table2[[#This Row],[Date of Issue]])</f>
        <v/>
      </c>
      <c r="G648" s="84" t="str">
        <f>Table2[[#This Row],[Unit]]</f>
        <v>-</v>
      </c>
      <c r="H648" s="84" t="str">
        <f>Table2[[#This Row],[Pack Size]]</f>
        <v>-</v>
      </c>
      <c r="I648" s="84">
        <f>Table2[[#This Row],[Quantity]]</f>
        <v>0</v>
      </c>
      <c r="J648" s="133" t="str">
        <f>Table2[[#This Row],[Expiry Date]]</f>
        <v>-</v>
      </c>
      <c r="K648" s="84">
        <f>Table2[[#This Row],[Department]]</f>
        <v>0</v>
      </c>
      <c r="L648" s="84" t="str">
        <f>IF(ISBLANK(Table2[[#This Row],[Remark]]),"",Table2[[#This Row],[Remark]])</f>
        <v/>
      </c>
      <c r="M648" s="84">
        <f>Table2[[#This Row],[Material Issued By]]</f>
        <v>0</v>
      </c>
      <c r="N648" s="84">
        <f>Table2[[#This Row],[Material Received By]]</f>
        <v>0</v>
      </c>
      <c r="O648" s="134">
        <f>SUMIFS('Stock Statement'!K:K,'Stock Statement'!C:C,Table4[[#This Row],[Part no./ Cat No.]])</f>
        <v>0</v>
      </c>
      <c r="P648" s="134">
        <f t="shared" si="10"/>
        <v>0</v>
      </c>
      <c r="Q648" s="84">
        <f>SUMIFS('Stock Statement'!J:J,'Stock Statement'!C:C,Table4[[#This Row],[Part no./ Cat No.]])</f>
        <v>0</v>
      </c>
    </row>
    <row r="649" spans="1:17">
      <c r="A649" s="84">
        <v>648</v>
      </c>
      <c r="B649" s="108" t="str">
        <f>Table2[[#This Row],[Description of Material]]</f>
        <v>Enter Data in Product Master</v>
      </c>
      <c r="C649" s="84" t="str">
        <f>IFERROR(VLOOKUP(D649,'Product Master'!B:G,6,),"-")</f>
        <v>-</v>
      </c>
      <c r="D649" s="84">
        <f>Table2[[#This Row],[Part no./ Cat No.]]</f>
        <v>0</v>
      </c>
      <c r="E649" s="84" t="str">
        <f>IF(ISBLANK(Table2[[#This Row],[Lot No]]),"-",Table2[[#This Row],[Lot No]])</f>
        <v>-</v>
      </c>
      <c r="F649" s="133" t="str">
        <f>IF(ISBLANK(Table2[[#This Row],[Date of Issue]]),"",Table2[[#This Row],[Date of Issue]])</f>
        <v/>
      </c>
      <c r="G649" s="84" t="str">
        <f>Table2[[#This Row],[Unit]]</f>
        <v>-</v>
      </c>
      <c r="H649" s="84" t="str">
        <f>Table2[[#This Row],[Pack Size]]</f>
        <v>-</v>
      </c>
      <c r="I649" s="84">
        <f>Table2[[#This Row],[Quantity]]</f>
        <v>0</v>
      </c>
      <c r="J649" s="133" t="str">
        <f>Table2[[#This Row],[Expiry Date]]</f>
        <v>-</v>
      </c>
      <c r="K649" s="84">
        <f>Table2[[#This Row],[Department]]</f>
        <v>0</v>
      </c>
      <c r="L649" s="84" t="str">
        <f>IF(ISBLANK(Table2[[#This Row],[Remark]]),"",Table2[[#This Row],[Remark]])</f>
        <v/>
      </c>
      <c r="M649" s="84">
        <f>Table2[[#This Row],[Material Issued By]]</f>
        <v>0</v>
      </c>
      <c r="N649" s="84">
        <f>Table2[[#This Row],[Material Received By]]</f>
        <v>0</v>
      </c>
      <c r="O649" s="134">
        <f>SUMIFS('Stock Statement'!K:K,'Stock Statement'!C:C,Table4[[#This Row],[Part no./ Cat No.]])</f>
        <v>0</v>
      </c>
      <c r="P649" s="134">
        <f t="shared" si="10"/>
        <v>0</v>
      </c>
      <c r="Q649" s="84">
        <f>SUMIFS('Stock Statement'!J:J,'Stock Statement'!C:C,Table4[[#This Row],[Part no./ Cat No.]])</f>
        <v>0</v>
      </c>
    </row>
    <row r="650" spans="1:17">
      <c r="A650" s="84">
        <v>649</v>
      </c>
      <c r="B650" s="108" t="str">
        <f>Table2[[#This Row],[Description of Material]]</f>
        <v>Enter Data in Product Master</v>
      </c>
      <c r="C650" s="84" t="str">
        <f>IFERROR(VLOOKUP(D650,'Product Master'!B:G,6,),"-")</f>
        <v>-</v>
      </c>
      <c r="D650" s="84">
        <f>Table2[[#This Row],[Part no./ Cat No.]]</f>
        <v>0</v>
      </c>
      <c r="E650" s="84" t="str">
        <f>IF(ISBLANK(Table2[[#This Row],[Lot No]]),"-",Table2[[#This Row],[Lot No]])</f>
        <v>-</v>
      </c>
      <c r="F650" s="133" t="str">
        <f>IF(ISBLANK(Table2[[#This Row],[Date of Issue]]),"",Table2[[#This Row],[Date of Issue]])</f>
        <v/>
      </c>
      <c r="G650" s="84" t="str">
        <f>Table2[[#This Row],[Unit]]</f>
        <v>-</v>
      </c>
      <c r="H650" s="84" t="str">
        <f>Table2[[#This Row],[Pack Size]]</f>
        <v>-</v>
      </c>
      <c r="I650" s="84">
        <f>Table2[[#This Row],[Quantity]]</f>
        <v>0</v>
      </c>
      <c r="J650" s="133" t="str">
        <f>Table2[[#This Row],[Expiry Date]]</f>
        <v>-</v>
      </c>
      <c r="K650" s="84">
        <f>Table2[[#This Row],[Department]]</f>
        <v>0</v>
      </c>
      <c r="L650" s="84" t="str">
        <f>IF(ISBLANK(Table2[[#This Row],[Remark]]),"",Table2[[#This Row],[Remark]])</f>
        <v/>
      </c>
      <c r="M650" s="84">
        <f>Table2[[#This Row],[Material Issued By]]</f>
        <v>0</v>
      </c>
      <c r="N650" s="84">
        <f>Table2[[#This Row],[Material Received By]]</f>
        <v>0</v>
      </c>
      <c r="O650" s="134">
        <f>SUMIFS('Stock Statement'!K:K,'Stock Statement'!C:C,Table4[[#This Row],[Part no./ Cat No.]])</f>
        <v>0</v>
      </c>
      <c r="P650" s="134">
        <f t="shared" si="10"/>
        <v>0</v>
      </c>
      <c r="Q650" s="84">
        <f>SUMIFS('Stock Statement'!J:J,'Stock Statement'!C:C,Table4[[#This Row],[Part no./ Cat No.]])</f>
        <v>0</v>
      </c>
    </row>
    <row r="651" spans="1:17">
      <c r="A651" s="84">
        <v>650</v>
      </c>
      <c r="B651" s="108" t="str">
        <f>Table2[[#This Row],[Description of Material]]</f>
        <v>Enter Data in Product Master</v>
      </c>
      <c r="C651" s="84" t="str">
        <f>IFERROR(VLOOKUP(D651,'Product Master'!B:G,6,),"-")</f>
        <v>-</v>
      </c>
      <c r="D651" s="84">
        <f>Table2[[#This Row],[Part no./ Cat No.]]</f>
        <v>0</v>
      </c>
      <c r="E651" s="84" t="str">
        <f>IF(ISBLANK(Table2[[#This Row],[Lot No]]),"-",Table2[[#This Row],[Lot No]])</f>
        <v>-</v>
      </c>
      <c r="F651" s="133" t="str">
        <f>IF(ISBLANK(Table2[[#This Row],[Date of Issue]]),"",Table2[[#This Row],[Date of Issue]])</f>
        <v/>
      </c>
      <c r="G651" s="84" t="str">
        <f>Table2[[#This Row],[Unit]]</f>
        <v>-</v>
      </c>
      <c r="H651" s="84" t="str">
        <f>Table2[[#This Row],[Pack Size]]</f>
        <v>-</v>
      </c>
      <c r="I651" s="84">
        <f>Table2[[#This Row],[Quantity]]</f>
        <v>0</v>
      </c>
      <c r="J651" s="133" t="str">
        <f>Table2[[#This Row],[Expiry Date]]</f>
        <v>-</v>
      </c>
      <c r="K651" s="84">
        <f>Table2[[#This Row],[Department]]</f>
        <v>0</v>
      </c>
      <c r="L651" s="84" t="str">
        <f>IF(ISBLANK(Table2[[#This Row],[Remark]]),"",Table2[[#This Row],[Remark]])</f>
        <v/>
      </c>
      <c r="M651" s="84">
        <f>Table2[[#This Row],[Material Issued By]]</f>
        <v>0</v>
      </c>
      <c r="N651" s="84">
        <f>Table2[[#This Row],[Material Received By]]</f>
        <v>0</v>
      </c>
      <c r="O651" s="134">
        <f>SUMIFS('Stock Statement'!K:K,'Stock Statement'!C:C,Table4[[#This Row],[Part no./ Cat No.]])</f>
        <v>0</v>
      </c>
      <c r="P651" s="134">
        <f t="shared" si="10"/>
        <v>0</v>
      </c>
      <c r="Q651" s="84">
        <f>SUMIFS('Stock Statement'!J:J,'Stock Statement'!C:C,Table4[[#This Row],[Part no./ Cat No.]])</f>
        <v>0</v>
      </c>
    </row>
    <row r="652" spans="1:17">
      <c r="A652" s="84">
        <v>651</v>
      </c>
      <c r="B652" s="108" t="str">
        <f>Table2[[#This Row],[Description of Material]]</f>
        <v>Enter Data in Product Master</v>
      </c>
      <c r="C652" s="84" t="str">
        <f>IFERROR(VLOOKUP(D652,'Product Master'!B:G,6,),"-")</f>
        <v>-</v>
      </c>
      <c r="D652" s="84">
        <f>Table2[[#This Row],[Part no./ Cat No.]]</f>
        <v>0</v>
      </c>
      <c r="E652" s="84" t="str">
        <f>IF(ISBLANK(Table2[[#This Row],[Lot No]]),"-",Table2[[#This Row],[Lot No]])</f>
        <v>-</v>
      </c>
      <c r="F652" s="133" t="str">
        <f>IF(ISBLANK(Table2[[#This Row],[Date of Issue]]),"",Table2[[#This Row],[Date of Issue]])</f>
        <v/>
      </c>
      <c r="G652" s="84" t="str">
        <f>Table2[[#This Row],[Unit]]</f>
        <v>-</v>
      </c>
      <c r="H652" s="84" t="str">
        <f>Table2[[#This Row],[Pack Size]]</f>
        <v>-</v>
      </c>
      <c r="I652" s="84">
        <f>Table2[[#This Row],[Quantity]]</f>
        <v>0</v>
      </c>
      <c r="J652" s="133" t="str">
        <f>Table2[[#This Row],[Expiry Date]]</f>
        <v>-</v>
      </c>
      <c r="K652" s="84">
        <f>Table2[[#This Row],[Department]]</f>
        <v>0</v>
      </c>
      <c r="L652" s="84" t="str">
        <f>IF(ISBLANK(Table2[[#This Row],[Remark]]),"",Table2[[#This Row],[Remark]])</f>
        <v/>
      </c>
      <c r="M652" s="84">
        <f>Table2[[#This Row],[Material Issued By]]</f>
        <v>0</v>
      </c>
      <c r="N652" s="84">
        <f>Table2[[#This Row],[Material Received By]]</f>
        <v>0</v>
      </c>
      <c r="O652" s="134">
        <f>SUMIFS('Stock Statement'!K:K,'Stock Statement'!C:C,Table4[[#This Row],[Part no./ Cat No.]])</f>
        <v>0</v>
      </c>
      <c r="P652" s="134">
        <f t="shared" si="10"/>
        <v>0</v>
      </c>
      <c r="Q652" s="84">
        <f>SUMIFS('Stock Statement'!J:J,'Stock Statement'!C:C,Table4[[#This Row],[Part no./ Cat No.]])</f>
        <v>0</v>
      </c>
    </row>
    <row r="653" spans="1:17">
      <c r="A653" s="84">
        <v>652</v>
      </c>
      <c r="B653" s="108" t="str">
        <f>Table2[[#This Row],[Description of Material]]</f>
        <v>Enter Data in Product Master</v>
      </c>
      <c r="C653" s="84" t="str">
        <f>IFERROR(VLOOKUP(D653,'Product Master'!B:G,6,),"-")</f>
        <v>-</v>
      </c>
      <c r="D653" s="84">
        <f>Table2[[#This Row],[Part no./ Cat No.]]</f>
        <v>0</v>
      </c>
      <c r="E653" s="84" t="str">
        <f>IF(ISBLANK(Table2[[#This Row],[Lot No]]),"-",Table2[[#This Row],[Lot No]])</f>
        <v>-</v>
      </c>
      <c r="F653" s="133" t="str">
        <f>IF(ISBLANK(Table2[[#This Row],[Date of Issue]]),"",Table2[[#This Row],[Date of Issue]])</f>
        <v/>
      </c>
      <c r="G653" s="84" t="str">
        <f>Table2[[#This Row],[Unit]]</f>
        <v>-</v>
      </c>
      <c r="H653" s="84" t="str">
        <f>Table2[[#This Row],[Pack Size]]</f>
        <v>-</v>
      </c>
      <c r="I653" s="84">
        <f>Table2[[#This Row],[Quantity]]</f>
        <v>0</v>
      </c>
      <c r="J653" s="133" t="str">
        <f>Table2[[#This Row],[Expiry Date]]</f>
        <v>-</v>
      </c>
      <c r="K653" s="84">
        <f>Table2[[#This Row],[Department]]</f>
        <v>0</v>
      </c>
      <c r="L653" s="84" t="str">
        <f>IF(ISBLANK(Table2[[#This Row],[Remark]]),"",Table2[[#This Row],[Remark]])</f>
        <v/>
      </c>
      <c r="M653" s="84">
        <f>Table2[[#This Row],[Material Issued By]]</f>
        <v>0</v>
      </c>
      <c r="N653" s="84">
        <f>Table2[[#This Row],[Material Received By]]</f>
        <v>0</v>
      </c>
      <c r="O653" s="134">
        <f>SUMIFS('Stock Statement'!K:K,'Stock Statement'!C:C,Table4[[#This Row],[Part no./ Cat No.]])</f>
        <v>0</v>
      </c>
      <c r="P653" s="134">
        <f t="shared" si="10"/>
        <v>0</v>
      </c>
      <c r="Q653" s="84">
        <f>SUMIFS('Stock Statement'!J:J,'Stock Statement'!C:C,Table4[[#This Row],[Part no./ Cat No.]])</f>
        <v>0</v>
      </c>
    </row>
    <row r="654" spans="1:17">
      <c r="A654" s="84">
        <v>653</v>
      </c>
      <c r="B654" s="108" t="str">
        <f>Table2[[#This Row],[Description of Material]]</f>
        <v>Enter Data in Product Master</v>
      </c>
      <c r="C654" s="84" t="str">
        <f>IFERROR(VLOOKUP(D654,'Product Master'!B:G,6,),"-")</f>
        <v>-</v>
      </c>
      <c r="D654" s="84">
        <f>Table2[[#This Row],[Part no./ Cat No.]]</f>
        <v>0</v>
      </c>
      <c r="E654" s="84" t="str">
        <f>IF(ISBLANK(Table2[[#This Row],[Lot No]]),"-",Table2[[#This Row],[Lot No]])</f>
        <v>-</v>
      </c>
      <c r="F654" s="133" t="str">
        <f>IF(ISBLANK(Table2[[#This Row],[Date of Issue]]),"",Table2[[#This Row],[Date of Issue]])</f>
        <v/>
      </c>
      <c r="G654" s="84" t="str">
        <f>Table2[[#This Row],[Unit]]</f>
        <v>-</v>
      </c>
      <c r="H654" s="84" t="str">
        <f>Table2[[#This Row],[Pack Size]]</f>
        <v>-</v>
      </c>
      <c r="I654" s="84">
        <f>Table2[[#This Row],[Quantity]]</f>
        <v>0</v>
      </c>
      <c r="J654" s="133" t="str">
        <f>Table2[[#This Row],[Expiry Date]]</f>
        <v>-</v>
      </c>
      <c r="K654" s="84">
        <f>Table2[[#This Row],[Department]]</f>
        <v>0</v>
      </c>
      <c r="L654" s="84" t="str">
        <f>IF(ISBLANK(Table2[[#This Row],[Remark]]),"",Table2[[#This Row],[Remark]])</f>
        <v/>
      </c>
      <c r="M654" s="84">
        <f>Table2[[#This Row],[Material Issued By]]</f>
        <v>0</v>
      </c>
      <c r="N654" s="84">
        <f>Table2[[#This Row],[Material Received By]]</f>
        <v>0</v>
      </c>
      <c r="O654" s="134">
        <f>SUMIFS('Stock Statement'!K:K,'Stock Statement'!C:C,Table4[[#This Row],[Part no./ Cat No.]])</f>
        <v>0</v>
      </c>
      <c r="P654" s="134">
        <f t="shared" si="10"/>
        <v>0</v>
      </c>
      <c r="Q654" s="84">
        <f>SUMIFS('Stock Statement'!J:J,'Stock Statement'!C:C,Table4[[#This Row],[Part no./ Cat No.]])</f>
        <v>0</v>
      </c>
    </row>
    <row r="655" spans="1:17">
      <c r="A655" s="84">
        <v>654</v>
      </c>
      <c r="B655" s="108" t="str">
        <f>Table2[[#This Row],[Description of Material]]</f>
        <v>Enter Data in Product Master</v>
      </c>
      <c r="C655" s="84" t="str">
        <f>IFERROR(VLOOKUP(D655,'Product Master'!B:G,6,),"-")</f>
        <v>-</v>
      </c>
      <c r="D655" s="84">
        <f>Table2[[#This Row],[Part no./ Cat No.]]</f>
        <v>0</v>
      </c>
      <c r="E655" s="84" t="str">
        <f>IF(ISBLANK(Table2[[#This Row],[Lot No]]),"-",Table2[[#This Row],[Lot No]])</f>
        <v>-</v>
      </c>
      <c r="F655" s="133" t="str">
        <f>IF(ISBLANK(Table2[[#This Row],[Date of Issue]]),"",Table2[[#This Row],[Date of Issue]])</f>
        <v/>
      </c>
      <c r="G655" s="84" t="str">
        <f>Table2[[#This Row],[Unit]]</f>
        <v>-</v>
      </c>
      <c r="H655" s="84" t="str">
        <f>Table2[[#This Row],[Pack Size]]</f>
        <v>-</v>
      </c>
      <c r="I655" s="84">
        <f>Table2[[#This Row],[Quantity]]</f>
        <v>0</v>
      </c>
      <c r="J655" s="133" t="str">
        <f>Table2[[#This Row],[Expiry Date]]</f>
        <v>-</v>
      </c>
      <c r="K655" s="84">
        <f>Table2[[#This Row],[Department]]</f>
        <v>0</v>
      </c>
      <c r="L655" s="84" t="str">
        <f>IF(ISBLANK(Table2[[#This Row],[Remark]]),"",Table2[[#This Row],[Remark]])</f>
        <v/>
      </c>
      <c r="M655" s="84">
        <f>Table2[[#This Row],[Material Issued By]]</f>
        <v>0</v>
      </c>
      <c r="N655" s="84">
        <f>Table2[[#This Row],[Material Received By]]</f>
        <v>0</v>
      </c>
      <c r="O655" s="134">
        <f>SUMIFS('Stock Statement'!K:K,'Stock Statement'!C:C,Table4[[#This Row],[Part no./ Cat No.]])</f>
        <v>0</v>
      </c>
      <c r="P655" s="134">
        <f t="shared" si="10"/>
        <v>0</v>
      </c>
      <c r="Q655" s="84">
        <f>SUMIFS('Stock Statement'!J:J,'Stock Statement'!C:C,Table4[[#This Row],[Part no./ Cat No.]])</f>
        <v>0</v>
      </c>
    </row>
    <row r="656" spans="1:17">
      <c r="A656" s="84">
        <v>655</v>
      </c>
      <c r="B656" s="108" t="str">
        <f>Table2[[#This Row],[Description of Material]]</f>
        <v>Enter Data in Product Master</v>
      </c>
      <c r="C656" s="84" t="str">
        <f>IFERROR(VLOOKUP(D656,'Product Master'!B:G,6,),"-")</f>
        <v>-</v>
      </c>
      <c r="D656" s="84">
        <f>Table2[[#This Row],[Part no./ Cat No.]]</f>
        <v>0</v>
      </c>
      <c r="E656" s="84" t="str">
        <f>IF(ISBLANK(Table2[[#This Row],[Lot No]]),"-",Table2[[#This Row],[Lot No]])</f>
        <v>-</v>
      </c>
      <c r="F656" s="133" t="str">
        <f>IF(ISBLANK(Table2[[#This Row],[Date of Issue]]),"",Table2[[#This Row],[Date of Issue]])</f>
        <v/>
      </c>
      <c r="G656" s="84" t="str">
        <f>Table2[[#This Row],[Unit]]</f>
        <v>-</v>
      </c>
      <c r="H656" s="84" t="str">
        <f>Table2[[#This Row],[Pack Size]]</f>
        <v>-</v>
      </c>
      <c r="I656" s="84">
        <f>Table2[[#This Row],[Quantity]]</f>
        <v>0</v>
      </c>
      <c r="J656" s="133" t="str">
        <f>Table2[[#This Row],[Expiry Date]]</f>
        <v>-</v>
      </c>
      <c r="K656" s="84">
        <f>Table2[[#This Row],[Department]]</f>
        <v>0</v>
      </c>
      <c r="L656" s="84" t="str">
        <f>IF(ISBLANK(Table2[[#This Row],[Remark]]),"",Table2[[#This Row],[Remark]])</f>
        <v/>
      </c>
      <c r="M656" s="84">
        <f>Table2[[#This Row],[Material Issued By]]</f>
        <v>0</v>
      </c>
      <c r="N656" s="84">
        <f>Table2[[#This Row],[Material Received By]]</f>
        <v>0</v>
      </c>
      <c r="O656" s="134">
        <f>SUMIFS('Stock Statement'!K:K,'Stock Statement'!C:C,Table4[[#This Row],[Part no./ Cat No.]])</f>
        <v>0</v>
      </c>
      <c r="P656" s="134">
        <f t="shared" ref="P656:P719" si="11">I656*O656</f>
        <v>0</v>
      </c>
      <c r="Q656" s="84">
        <f>SUMIFS('Stock Statement'!J:J,'Stock Statement'!C:C,Table4[[#This Row],[Part no./ Cat No.]])</f>
        <v>0</v>
      </c>
    </row>
    <row r="657" spans="1:17">
      <c r="A657" s="84">
        <v>656</v>
      </c>
      <c r="B657" s="108" t="str">
        <f>Table2[[#This Row],[Description of Material]]</f>
        <v>Enter Data in Product Master</v>
      </c>
      <c r="C657" s="84" t="str">
        <f>IFERROR(VLOOKUP(D657,'Product Master'!B:G,6,),"-")</f>
        <v>-</v>
      </c>
      <c r="D657" s="84">
        <f>Table2[[#This Row],[Part no./ Cat No.]]</f>
        <v>0</v>
      </c>
      <c r="E657" s="84" t="str">
        <f>IF(ISBLANK(Table2[[#This Row],[Lot No]]),"-",Table2[[#This Row],[Lot No]])</f>
        <v>-</v>
      </c>
      <c r="F657" s="133" t="str">
        <f>IF(ISBLANK(Table2[[#This Row],[Date of Issue]]),"",Table2[[#This Row],[Date of Issue]])</f>
        <v/>
      </c>
      <c r="G657" s="84" t="str">
        <f>Table2[[#This Row],[Unit]]</f>
        <v>-</v>
      </c>
      <c r="H657" s="84" t="str">
        <f>Table2[[#This Row],[Pack Size]]</f>
        <v>-</v>
      </c>
      <c r="I657" s="84">
        <f>Table2[[#This Row],[Quantity]]</f>
        <v>0</v>
      </c>
      <c r="J657" s="133" t="str">
        <f>Table2[[#This Row],[Expiry Date]]</f>
        <v>-</v>
      </c>
      <c r="K657" s="84">
        <f>Table2[[#This Row],[Department]]</f>
        <v>0</v>
      </c>
      <c r="L657" s="84" t="str">
        <f>IF(ISBLANK(Table2[[#This Row],[Remark]]),"",Table2[[#This Row],[Remark]])</f>
        <v/>
      </c>
      <c r="M657" s="84">
        <f>Table2[[#This Row],[Material Issued By]]</f>
        <v>0</v>
      </c>
      <c r="N657" s="84">
        <f>Table2[[#This Row],[Material Received By]]</f>
        <v>0</v>
      </c>
      <c r="O657" s="134">
        <f>SUMIFS('Stock Statement'!K:K,'Stock Statement'!C:C,Table4[[#This Row],[Part no./ Cat No.]])</f>
        <v>0</v>
      </c>
      <c r="P657" s="134">
        <f t="shared" si="11"/>
        <v>0</v>
      </c>
      <c r="Q657" s="84">
        <f>SUMIFS('Stock Statement'!J:J,'Stock Statement'!C:C,Table4[[#This Row],[Part no./ Cat No.]])</f>
        <v>0</v>
      </c>
    </row>
    <row r="658" spans="1:17">
      <c r="A658" s="84">
        <v>657</v>
      </c>
      <c r="B658" s="108" t="str">
        <f>Table2[[#This Row],[Description of Material]]</f>
        <v>Enter Data in Product Master</v>
      </c>
      <c r="C658" s="84" t="str">
        <f>IFERROR(VLOOKUP(D658,'Product Master'!B:G,6,),"-")</f>
        <v>-</v>
      </c>
      <c r="D658" s="84">
        <f>Table2[[#This Row],[Part no./ Cat No.]]</f>
        <v>0</v>
      </c>
      <c r="E658" s="84" t="str">
        <f>IF(ISBLANK(Table2[[#This Row],[Lot No]]),"-",Table2[[#This Row],[Lot No]])</f>
        <v>-</v>
      </c>
      <c r="F658" s="133" t="str">
        <f>IF(ISBLANK(Table2[[#This Row],[Date of Issue]]),"",Table2[[#This Row],[Date of Issue]])</f>
        <v/>
      </c>
      <c r="G658" s="84" t="str">
        <f>Table2[[#This Row],[Unit]]</f>
        <v>-</v>
      </c>
      <c r="H658" s="84" t="str">
        <f>Table2[[#This Row],[Pack Size]]</f>
        <v>-</v>
      </c>
      <c r="I658" s="84">
        <f>Table2[[#This Row],[Quantity]]</f>
        <v>0</v>
      </c>
      <c r="J658" s="133" t="str">
        <f>Table2[[#This Row],[Expiry Date]]</f>
        <v>-</v>
      </c>
      <c r="K658" s="84">
        <f>Table2[[#This Row],[Department]]</f>
        <v>0</v>
      </c>
      <c r="L658" s="84" t="str">
        <f>IF(ISBLANK(Table2[[#This Row],[Remark]]),"",Table2[[#This Row],[Remark]])</f>
        <v/>
      </c>
      <c r="M658" s="84">
        <f>Table2[[#This Row],[Material Issued By]]</f>
        <v>0</v>
      </c>
      <c r="N658" s="84">
        <f>Table2[[#This Row],[Material Received By]]</f>
        <v>0</v>
      </c>
      <c r="O658" s="134">
        <f>SUMIFS('Stock Statement'!K:K,'Stock Statement'!C:C,Table4[[#This Row],[Part no./ Cat No.]])</f>
        <v>0</v>
      </c>
      <c r="P658" s="134">
        <f t="shared" si="11"/>
        <v>0</v>
      </c>
      <c r="Q658" s="84">
        <f>SUMIFS('Stock Statement'!J:J,'Stock Statement'!C:C,Table4[[#This Row],[Part no./ Cat No.]])</f>
        <v>0</v>
      </c>
    </row>
    <row r="659" spans="1:17">
      <c r="A659" s="84">
        <v>658</v>
      </c>
      <c r="B659" s="108" t="str">
        <f>Table2[[#This Row],[Description of Material]]</f>
        <v>Enter Data in Product Master</v>
      </c>
      <c r="C659" s="84" t="str">
        <f>IFERROR(VLOOKUP(D659,'Product Master'!B:G,6,),"-")</f>
        <v>-</v>
      </c>
      <c r="D659" s="84">
        <f>Table2[[#This Row],[Part no./ Cat No.]]</f>
        <v>0</v>
      </c>
      <c r="E659" s="84" t="str">
        <f>IF(ISBLANK(Table2[[#This Row],[Lot No]]),"-",Table2[[#This Row],[Lot No]])</f>
        <v>-</v>
      </c>
      <c r="F659" s="133" t="str">
        <f>IF(ISBLANK(Table2[[#This Row],[Date of Issue]]),"",Table2[[#This Row],[Date of Issue]])</f>
        <v/>
      </c>
      <c r="G659" s="84" t="str">
        <f>Table2[[#This Row],[Unit]]</f>
        <v>-</v>
      </c>
      <c r="H659" s="84" t="str">
        <f>Table2[[#This Row],[Pack Size]]</f>
        <v>-</v>
      </c>
      <c r="I659" s="84">
        <f>Table2[[#This Row],[Quantity]]</f>
        <v>0</v>
      </c>
      <c r="J659" s="133" t="str">
        <f>Table2[[#This Row],[Expiry Date]]</f>
        <v>-</v>
      </c>
      <c r="K659" s="84">
        <f>Table2[[#This Row],[Department]]</f>
        <v>0</v>
      </c>
      <c r="L659" s="84" t="str">
        <f>IF(ISBLANK(Table2[[#This Row],[Remark]]),"",Table2[[#This Row],[Remark]])</f>
        <v/>
      </c>
      <c r="M659" s="84">
        <f>Table2[[#This Row],[Material Issued By]]</f>
        <v>0</v>
      </c>
      <c r="N659" s="84">
        <f>Table2[[#This Row],[Material Received By]]</f>
        <v>0</v>
      </c>
      <c r="O659" s="134">
        <f>SUMIFS('Stock Statement'!K:K,'Stock Statement'!C:C,Table4[[#This Row],[Part no./ Cat No.]])</f>
        <v>0</v>
      </c>
      <c r="P659" s="134">
        <f t="shared" si="11"/>
        <v>0</v>
      </c>
      <c r="Q659" s="84">
        <f>SUMIFS('Stock Statement'!J:J,'Stock Statement'!C:C,Table4[[#This Row],[Part no./ Cat No.]])</f>
        <v>0</v>
      </c>
    </row>
    <row r="660" spans="1:17">
      <c r="A660" s="84">
        <v>659</v>
      </c>
      <c r="B660" s="108" t="str">
        <f>Table2[[#This Row],[Description of Material]]</f>
        <v>Enter Data in Product Master</v>
      </c>
      <c r="C660" s="84" t="str">
        <f>IFERROR(VLOOKUP(D660,'Product Master'!B:G,6,),"-")</f>
        <v>-</v>
      </c>
      <c r="D660" s="84">
        <f>Table2[[#This Row],[Part no./ Cat No.]]</f>
        <v>0</v>
      </c>
      <c r="E660" s="84" t="str">
        <f>IF(ISBLANK(Table2[[#This Row],[Lot No]]),"-",Table2[[#This Row],[Lot No]])</f>
        <v>-</v>
      </c>
      <c r="F660" s="133" t="str">
        <f>IF(ISBLANK(Table2[[#This Row],[Date of Issue]]),"",Table2[[#This Row],[Date of Issue]])</f>
        <v/>
      </c>
      <c r="G660" s="84" t="str">
        <f>Table2[[#This Row],[Unit]]</f>
        <v>-</v>
      </c>
      <c r="H660" s="84" t="str">
        <f>Table2[[#This Row],[Pack Size]]</f>
        <v>-</v>
      </c>
      <c r="I660" s="84">
        <f>Table2[[#This Row],[Quantity]]</f>
        <v>0</v>
      </c>
      <c r="J660" s="133" t="str">
        <f>Table2[[#This Row],[Expiry Date]]</f>
        <v>-</v>
      </c>
      <c r="K660" s="84">
        <f>Table2[[#This Row],[Department]]</f>
        <v>0</v>
      </c>
      <c r="L660" s="84" t="str">
        <f>IF(ISBLANK(Table2[[#This Row],[Remark]]),"",Table2[[#This Row],[Remark]])</f>
        <v/>
      </c>
      <c r="M660" s="84">
        <f>Table2[[#This Row],[Material Issued By]]</f>
        <v>0</v>
      </c>
      <c r="N660" s="84">
        <f>Table2[[#This Row],[Material Received By]]</f>
        <v>0</v>
      </c>
      <c r="O660" s="134">
        <f>SUMIFS('Stock Statement'!K:K,'Stock Statement'!C:C,Table4[[#This Row],[Part no./ Cat No.]])</f>
        <v>0</v>
      </c>
      <c r="P660" s="134">
        <f t="shared" si="11"/>
        <v>0</v>
      </c>
      <c r="Q660" s="84">
        <f>SUMIFS('Stock Statement'!J:J,'Stock Statement'!C:C,Table4[[#This Row],[Part no./ Cat No.]])</f>
        <v>0</v>
      </c>
    </row>
    <row r="661" spans="1:17">
      <c r="A661" s="84">
        <v>660</v>
      </c>
      <c r="B661" s="108" t="str">
        <f>Table2[[#This Row],[Description of Material]]</f>
        <v>Enter Data in Product Master</v>
      </c>
      <c r="C661" s="84" t="str">
        <f>IFERROR(VLOOKUP(D661,'Product Master'!B:G,6,),"-")</f>
        <v>-</v>
      </c>
      <c r="D661" s="84">
        <f>Table2[[#This Row],[Part no./ Cat No.]]</f>
        <v>0</v>
      </c>
      <c r="E661" s="84" t="str">
        <f>IF(ISBLANK(Table2[[#This Row],[Lot No]]),"-",Table2[[#This Row],[Lot No]])</f>
        <v>-</v>
      </c>
      <c r="F661" s="133" t="str">
        <f>IF(ISBLANK(Table2[[#This Row],[Date of Issue]]),"",Table2[[#This Row],[Date of Issue]])</f>
        <v/>
      </c>
      <c r="G661" s="84" t="str">
        <f>Table2[[#This Row],[Unit]]</f>
        <v>-</v>
      </c>
      <c r="H661" s="84" t="str">
        <f>Table2[[#This Row],[Pack Size]]</f>
        <v>-</v>
      </c>
      <c r="I661" s="84">
        <f>Table2[[#This Row],[Quantity]]</f>
        <v>0</v>
      </c>
      <c r="J661" s="133" t="str">
        <f>Table2[[#This Row],[Expiry Date]]</f>
        <v>-</v>
      </c>
      <c r="K661" s="84">
        <f>Table2[[#This Row],[Department]]</f>
        <v>0</v>
      </c>
      <c r="L661" s="84" t="str">
        <f>IF(ISBLANK(Table2[[#This Row],[Remark]]),"",Table2[[#This Row],[Remark]])</f>
        <v/>
      </c>
      <c r="M661" s="84">
        <f>Table2[[#This Row],[Material Issued By]]</f>
        <v>0</v>
      </c>
      <c r="N661" s="84">
        <f>Table2[[#This Row],[Material Received By]]</f>
        <v>0</v>
      </c>
      <c r="O661" s="134">
        <f>SUMIFS('Stock Statement'!K:K,'Stock Statement'!C:C,Table4[[#This Row],[Part no./ Cat No.]])</f>
        <v>0</v>
      </c>
      <c r="P661" s="134">
        <f t="shared" si="11"/>
        <v>0</v>
      </c>
      <c r="Q661" s="84">
        <f>SUMIFS('Stock Statement'!J:J,'Stock Statement'!C:C,Table4[[#This Row],[Part no./ Cat No.]])</f>
        <v>0</v>
      </c>
    </row>
    <row r="662" spans="1:17">
      <c r="A662" s="84">
        <v>661</v>
      </c>
      <c r="B662" s="108" t="str">
        <f>Table2[[#This Row],[Description of Material]]</f>
        <v>Enter Data in Product Master</v>
      </c>
      <c r="C662" s="84" t="str">
        <f>IFERROR(VLOOKUP(D662,'Product Master'!B:G,6,),"-")</f>
        <v>-</v>
      </c>
      <c r="D662" s="84">
        <f>Table2[[#This Row],[Part no./ Cat No.]]</f>
        <v>0</v>
      </c>
      <c r="E662" s="84" t="str">
        <f>IF(ISBLANK(Table2[[#This Row],[Lot No]]),"-",Table2[[#This Row],[Lot No]])</f>
        <v>-</v>
      </c>
      <c r="F662" s="133" t="str">
        <f>IF(ISBLANK(Table2[[#This Row],[Date of Issue]]),"",Table2[[#This Row],[Date of Issue]])</f>
        <v/>
      </c>
      <c r="G662" s="84" t="str">
        <f>Table2[[#This Row],[Unit]]</f>
        <v>-</v>
      </c>
      <c r="H662" s="84" t="str">
        <f>Table2[[#This Row],[Pack Size]]</f>
        <v>-</v>
      </c>
      <c r="I662" s="84">
        <f>Table2[[#This Row],[Quantity]]</f>
        <v>0</v>
      </c>
      <c r="J662" s="133" t="str">
        <f>Table2[[#This Row],[Expiry Date]]</f>
        <v>-</v>
      </c>
      <c r="K662" s="84">
        <f>Table2[[#This Row],[Department]]</f>
        <v>0</v>
      </c>
      <c r="L662" s="84" t="str">
        <f>IF(ISBLANK(Table2[[#This Row],[Remark]]),"",Table2[[#This Row],[Remark]])</f>
        <v/>
      </c>
      <c r="M662" s="84">
        <f>Table2[[#This Row],[Material Issued By]]</f>
        <v>0</v>
      </c>
      <c r="N662" s="84">
        <f>Table2[[#This Row],[Material Received By]]</f>
        <v>0</v>
      </c>
      <c r="O662" s="134">
        <f>SUMIFS('Stock Statement'!K:K,'Stock Statement'!C:C,Table4[[#This Row],[Part no./ Cat No.]])</f>
        <v>0</v>
      </c>
      <c r="P662" s="134">
        <f t="shared" si="11"/>
        <v>0</v>
      </c>
      <c r="Q662" s="84">
        <f>SUMIFS('Stock Statement'!J:J,'Stock Statement'!C:C,Table4[[#This Row],[Part no./ Cat No.]])</f>
        <v>0</v>
      </c>
    </row>
    <row r="663" spans="1:17">
      <c r="A663" s="84">
        <v>662</v>
      </c>
      <c r="B663" s="108" t="str">
        <f>Table2[[#This Row],[Description of Material]]</f>
        <v>Enter Data in Product Master</v>
      </c>
      <c r="C663" s="84" t="str">
        <f>IFERROR(VLOOKUP(D663,'Product Master'!B:G,6,),"-")</f>
        <v>-</v>
      </c>
      <c r="D663" s="84">
        <f>Table2[[#This Row],[Part no./ Cat No.]]</f>
        <v>0</v>
      </c>
      <c r="E663" s="84" t="str">
        <f>IF(ISBLANK(Table2[[#This Row],[Lot No]]),"-",Table2[[#This Row],[Lot No]])</f>
        <v>-</v>
      </c>
      <c r="F663" s="133" t="str">
        <f>IF(ISBLANK(Table2[[#This Row],[Date of Issue]]),"",Table2[[#This Row],[Date of Issue]])</f>
        <v/>
      </c>
      <c r="G663" s="84" t="str">
        <f>Table2[[#This Row],[Unit]]</f>
        <v>-</v>
      </c>
      <c r="H663" s="84" t="str">
        <f>Table2[[#This Row],[Pack Size]]</f>
        <v>-</v>
      </c>
      <c r="I663" s="84">
        <f>Table2[[#This Row],[Quantity]]</f>
        <v>0</v>
      </c>
      <c r="J663" s="133" t="str">
        <f>Table2[[#This Row],[Expiry Date]]</f>
        <v>-</v>
      </c>
      <c r="K663" s="84">
        <f>Table2[[#This Row],[Department]]</f>
        <v>0</v>
      </c>
      <c r="L663" s="84" t="str">
        <f>IF(ISBLANK(Table2[[#This Row],[Remark]]),"",Table2[[#This Row],[Remark]])</f>
        <v/>
      </c>
      <c r="M663" s="84">
        <f>Table2[[#This Row],[Material Issued By]]</f>
        <v>0</v>
      </c>
      <c r="N663" s="84">
        <f>Table2[[#This Row],[Material Received By]]</f>
        <v>0</v>
      </c>
      <c r="O663" s="134">
        <f>SUMIFS('Stock Statement'!K:K,'Stock Statement'!C:C,Table4[[#This Row],[Part no./ Cat No.]])</f>
        <v>0</v>
      </c>
      <c r="P663" s="134">
        <f t="shared" si="11"/>
        <v>0</v>
      </c>
      <c r="Q663" s="84">
        <f>SUMIFS('Stock Statement'!J:J,'Stock Statement'!C:C,Table4[[#This Row],[Part no./ Cat No.]])</f>
        <v>0</v>
      </c>
    </row>
    <row r="664" spans="1:17">
      <c r="A664" s="84">
        <v>663</v>
      </c>
      <c r="B664" s="108" t="str">
        <f>Table2[[#This Row],[Description of Material]]</f>
        <v>Enter Data in Product Master</v>
      </c>
      <c r="C664" s="84" t="str">
        <f>IFERROR(VLOOKUP(D664,'Product Master'!B:G,6,),"-")</f>
        <v>-</v>
      </c>
      <c r="D664" s="84">
        <f>Table2[[#This Row],[Part no./ Cat No.]]</f>
        <v>0</v>
      </c>
      <c r="E664" s="84" t="str">
        <f>IF(ISBLANK(Table2[[#This Row],[Lot No]]),"-",Table2[[#This Row],[Lot No]])</f>
        <v>-</v>
      </c>
      <c r="F664" s="133" t="str">
        <f>IF(ISBLANK(Table2[[#This Row],[Date of Issue]]),"",Table2[[#This Row],[Date of Issue]])</f>
        <v/>
      </c>
      <c r="G664" s="84" t="str">
        <f>Table2[[#This Row],[Unit]]</f>
        <v>-</v>
      </c>
      <c r="H664" s="84" t="str">
        <f>Table2[[#This Row],[Pack Size]]</f>
        <v>-</v>
      </c>
      <c r="I664" s="84">
        <f>Table2[[#This Row],[Quantity]]</f>
        <v>0</v>
      </c>
      <c r="J664" s="133" t="str">
        <f>Table2[[#This Row],[Expiry Date]]</f>
        <v>-</v>
      </c>
      <c r="K664" s="84">
        <f>Table2[[#This Row],[Department]]</f>
        <v>0</v>
      </c>
      <c r="L664" s="84" t="str">
        <f>IF(ISBLANK(Table2[[#This Row],[Remark]]),"",Table2[[#This Row],[Remark]])</f>
        <v/>
      </c>
      <c r="M664" s="84">
        <f>Table2[[#This Row],[Material Issued By]]</f>
        <v>0</v>
      </c>
      <c r="N664" s="84">
        <f>Table2[[#This Row],[Material Received By]]</f>
        <v>0</v>
      </c>
      <c r="O664" s="134">
        <f>SUMIFS('Stock Statement'!K:K,'Stock Statement'!C:C,Table4[[#This Row],[Part no./ Cat No.]])</f>
        <v>0</v>
      </c>
      <c r="P664" s="134">
        <f t="shared" si="11"/>
        <v>0</v>
      </c>
      <c r="Q664" s="84">
        <f>SUMIFS('Stock Statement'!J:J,'Stock Statement'!C:C,Table4[[#This Row],[Part no./ Cat No.]])</f>
        <v>0</v>
      </c>
    </row>
    <row r="665" spans="1:17">
      <c r="A665" s="84">
        <v>664</v>
      </c>
      <c r="B665" s="108" t="str">
        <f>Table2[[#This Row],[Description of Material]]</f>
        <v>Enter Data in Product Master</v>
      </c>
      <c r="C665" s="84" t="str">
        <f>IFERROR(VLOOKUP(D665,'Product Master'!B:G,6,),"-")</f>
        <v>-</v>
      </c>
      <c r="D665" s="84">
        <f>Table2[[#This Row],[Part no./ Cat No.]]</f>
        <v>0</v>
      </c>
      <c r="E665" s="84" t="str">
        <f>IF(ISBLANK(Table2[[#This Row],[Lot No]]),"-",Table2[[#This Row],[Lot No]])</f>
        <v>-</v>
      </c>
      <c r="F665" s="133" t="str">
        <f>IF(ISBLANK(Table2[[#This Row],[Date of Issue]]),"",Table2[[#This Row],[Date of Issue]])</f>
        <v/>
      </c>
      <c r="G665" s="84" t="str">
        <f>Table2[[#This Row],[Unit]]</f>
        <v>-</v>
      </c>
      <c r="H665" s="84" t="str">
        <f>Table2[[#This Row],[Pack Size]]</f>
        <v>-</v>
      </c>
      <c r="I665" s="84">
        <f>Table2[[#This Row],[Quantity]]</f>
        <v>0</v>
      </c>
      <c r="J665" s="133" t="str">
        <f>Table2[[#This Row],[Expiry Date]]</f>
        <v>-</v>
      </c>
      <c r="K665" s="84">
        <f>Table2[[#This Row],[Department]]</f>
        <v>0</v>
      </c>
      <c r="L665" s="84" t="str">
        <f>IF(ISBLANK(Table2[[#This Row],[Remark]]),"",Table2[[#This Row],[Remark]])</f>
        <v/>
      </c>
      <c r="M665" s="84">
        <f>Table2[[#This Row],[Material Issued By]]</f>
        <v>0</v>
      </c>
      <c r="N665" s="84">
        <f>Table2[[#This Row],[Material Received By]]</f>
        <v>0</v>
      </c>
      <c r="O665" s="134">
        <f>SUMIFS('Stock Statement'!K:K,'Stock Statement'!C:C,Table4[[#This Row],[Part no./ Cat No.]])</f>
        <v>0</v>
      </c>
      <c r="P665" s="134">
        <f t="shared" si="11"/>
        <v>0</v>
      </c>
      <c r="Q665" s="84">
        <f>SUMIFS('Stock Statement'!J:J,'Stock Statement'!C:C,Table4[[#This Row],[Part no./ Cat No.]])</f>
        <v>0</v>
      </c>
    </row>
    <row r="666" spans="1:17">
      <c r="A666" s="84">
        <v>665</v>
      </c>
      <c r="B666" s="108" t="str">
        <f>Table2[[#This Row],[Description of Material]]</f>
        <v>Enter Data in Product Master</v>
      </c>
      <c r="C666" s="84" t="str">
        <f>IFERROR(VLOOKUP(D666,'Product Master'!B:G,6,),"-")</f>
        <v>-</v>
      </c>
      <c r="D666" s="84">
        <f>Table2[[#This Row],[Part no./ Cat No.]]</f>
        <v>0</v>
      </c>
      <c r="E666" s="84" t="str">
        <f>IF(ISBLANK(Table2[[#This Row],[Lot No]]),"-",Table2[[#This Row],[Lot No]])</f>
        <v>-</v>
      </c>
      <c r="F666" s="133" t="str">
        <f>IF(ISBLANK(Table2[[#This Row],[Date of Issue]]),"",Table2[[#This Row],[Date of Issue]])</f>
        <v/>
      </c>
      <c r="G666" s="84" t="str">
        <f>Table2[[#This Row],[Unit]]</f>
        <v>-</v>
      </c>
      <c r="H666" s="84" t="str">
        <f>Table2[[#This Row],[Pack Size]]</f>
        <v>-</v>
      </c>
      <c r="I666" s="84">
        <f>Table2[[#This Row],[Quantity]]</f>
        <v>0</v>
      </c>
      <c r="J666" s="133" t="str">
        <f>Table2[[#This Row],[Expiry Date]]</f>
        <v>-</v>
      </c>
      <c r="K666" s="84">
        <f>Table2[[#This Row],[Department]]</f>
        <v>0</v>
      </c>
      <c r="L666" s="84" t="str">
        <f>IF(ISBLANK(Table2[[#This Row],[Remark]]),"",Table2[[#This Row],[Remark]])</f>
        <v/>
      </c>
      <c r="M666" s="84">
        <f>Table2[[#This Row],[Material Issued By]]</f>
        <v>0</v>
      </c>
      <c r="N666" s="84">
        <f>Table2[[#This Row],[Material Received By]]</f>
        <v>0</v>
      </c>
      <c r="O666" s="134">
        <f>SUMIFS('Stock Statement'!K:K,'Stock Statement'!C:C,Table4[[#This Row],[Part no./ Cat No.]])</f>
        <v>0</v>
      </c>
      <c r="P666" s="134">
        <f t="shared" si="11"/>
        <v>0</v>
      </c>
      <c r="Q666" s="84">
        <f>SUMIFS('Stock Statement'!J:J,'Stock Statement'!C:C,Table4[[#This Row],[Part no./ Cat No.]])</f>
        <v>0</v>
      </c>
    </row>
    <row r="667" spans="1:17">
      <c r="A667" s="84">
        <v>666</v>
      </c>
      <c r="B667" s="108" t="str">
        <f>Table2[[#This Row],[Description of Material]]</f>
        <v>Enter Data in Product Master</v>
      </c>
      <c r="C667" s="84" t="str">
        <f>IFERROR(VLOOKUP(D667,'Product Master'!B:G,6,),"-")</f>
        <v>-</v>
      </c>
      <c r="D667" s="84">
        <f>Table2[[#This Row],[Part no./ Cat No.]]</f>
        <v>0</v>
      </c>
      <c r="E667" s="84" t="str">
        <f>IF(ISBLANK(Table2[[#This Row],[Lot No]]),"-",Table2[[#This Row],[Lot No]])</f>
        <v>-</v>
      </c>
      <c r="F667" s="133" t="str">
        <f>IF(ISBLANK(Table2[[#This Row],[Date of Issue]]),"",Table2[[#This Row],[Date of Issue]])</f>
        <v/>
      </c>
      <c r="G667" s="84" t="str">
        <f>Table2[[#This Row],[Unit]]</f>
        <v>-</v>
      </c>
      <c r="H667" s="84" t="str">
        <f>Table2[[#This Row],[Pack Size]]</f>
        <v>-</v>
      </c>
      <c r="I667" s="84">
        <f>Table2[[#This Row],[Quantity]]</f>
        <v>0</v>
      </c>
      <c r="J667" s="133" t="str">
        <f>Table2[[#This Row],[Expiry Date]]</f>
        <v>-</v>
      </c>
      <c r="K667" s="84">
        <f>Table2[[#This Row],[Department]]</f>
        <v>0</v>
      </c>
      <c r="L667" s="84" t="str">
        <f>IF(ISBLANK(Table2[[#This Row],[Remark]]),"",Table2[[#This Row],[Remark]])</f>
        <v/>
      </c>
      <c r="M667" s="84">
        <f>Table2[[#This Row],[Material Issued By]]</f>
        <v>0</v>
      </c>
      <c r="N667" s="84">
        <f>Table2[[#This Row],[Material Received By]]</f>
        <v>0</v>
      </c>
      <c r="O667" s="134">
        <f>SUMIFS('Stock Statement'!K:K,'Stock Statement'!C:C,Table4[[#This Row],[Part no./ Cat No.]])</f>
        <v>0</v>
      </c>
      <c r="P667" s="134">
        <f t="shared" si="11"/>
        <v>0</v>
      </c>
      <c r="Q667" s="84">
        <f>SUMIFS('Stock Statement'!J:J,'Stock Statement'!C:C,Table4[[#This Row],[Part no./ Cat No.]])</f>
        <v>0</v>
      </c>
    </row>
    <row r="668" spans="1:17">
      <c r="A668" s="84">
        <v>667</v>
      </c>
      <c r="B668" s="108" t="str">
        <f>Table2[[#This Row],[Description of Material]]</f>
        <v>Enter Data in Product Master</v>
      </c>
      <c r="C668" s="84" t="str">
        <f>IFERROR(VLOOKUP(D668,'Product Master'!B:G,6,),"-")</f>
        <v>-</v>
      </c>
      <c r="D668" s="84">
        <f>Table2[[#This Row],[Part no./ Cat No.]]</f>
        <v>0</v>
      </c>
      <c r="E668" s="84" t="str">
        <f>IF(ISBLANK(Table2[[#This Row],[Lot No]]),"-",Table2[[#This Row],[Lot No]])</f>
        <v>-</v>
      </c>
      <c r="F668" s="133" t="str">
        <f>IF(ISBLANK(Table2[[#This Row],[Date of Issue]]),"",Table2[[#This Row],[Date of Issue]])</f>
        <v/>
      </c>
      <c r="G668" s="84" t="str">
        <f>Table2[[#This Row],[Unit]]</f>
        <v>-</v>
      </c>
      <c r="H668" s="84" t="str">
        <f>Table2[[#This Row],[Pack Size]]</f>
        <v>-</v>
      </c>
      <c r="I668" s="84">
        <f>Table2[[#This Row],[Quantity]]</f>
        <v>0</v>
      </c>
      <c r="J668" s="133" t="str">
        <f>Table2[[#This Row],[Expiry Date]]</f>
        <v>-</v>
      </c>
      <c r="K668" s="84">
        <f>Table2[[#This Row],[Department]]</f>
        <v>0</v>
      </c>
      <c r="L668" s="84" t="str">
        <f>IF(ISBLANK(Table2[[#This Row],[Remark]]),"",Table2[[#This Row],[Remark]])</f>
        <v/>
      </c>
      <c r="M668" s="84">
        <f>Table2[[#This Row],[Material Issued By]]</f>
        <v>0</v>
      </c>
      <c r="N668" s="84">
        <f>Table2[[#This Row],[Material Received By]]</f>
        <v>0</v>
      </c>
      <c r="O668" s="134">
        <f>SUMIFS('Stock Statement'!K:K,'Stock Statement'!C:C,Table4[[#This Row],[Part no./ Cat No.]])</f>
        <v>0</v>
      </c>
      <c r="P668" s="134">
        <f t="shared" si="11"/>
        <v>0</v>
      </c>
      <c r="Q668" s="84">
        <f>SUMIFS('Stock Statement'!J:J,'Stock Statement'!C:C,Table4[[#This Row],[Part no./ Cat No.]])</f>
        <v>0</v>
      </c>
    </row>
    <row r="669" spans="1:17">
      <c r="A669" s="84">
        <v>668</v>
      </c>
      <c r="B669" s="108" t="str">
        <f>Table2[[#This Row],[Description of Material]]</f>
        <v>Enter Data in Product Master</v>
      </c>
      <c r="C669" s="84" t="str">
        <f>IFERROR(VLOOKUP(D669,'Product Master'!B:G,6,),"-")</f>
        <v>-</v>
      </c>
      <c r="D669" s="84">
        <f>Table2[[#This Row],[Part no./ Cat No.]]</f>
        <v>0</v>
      </c>
      <c r="E669" s="84" t="str">
        <f>IF(ISBLANK(Table2[[#This Row],[Lot No]]),"-",Table2[[#This Row],[Lot No]])</f>
        <v>-</v>
      </c>
      <c r="F669" s="133" t="str">
        <f>IF(ISBLANK(Table2[[#This Row],[Date of Issue]]),"",Table2[[#This Row],[Date of Issue]])</f>
        <v/>
      </c>
      <c r="G669" s="84" t="str">
        <f>Table2[[#This Row],[Unit]]</f>
        <v>-</v>
      </c>
      <c r="H669" s="84" t="str">
        <f>Table2[[#This Row],[Pack Size]]</f>
        <v>-</v>
      </c>
      <c r="I669" s="84">
        <f>Table2[[#This Row],[Quantity]]</f>
        <v>0</v>
      </c>
      <c r="J669" s="133" t="str">
        <f>Table2[[#This Row],[Expiry Date]]</f>
        <v>-</v>
      </c>
      <c r="K669" s="84">
        <f>Table2[[#This Row],[Department]]</f>
        <v>0</v>
      </c>
      <c r="L669" s="84" t="str">
        <f>IF(ISBLANK(Table2[[#This Row],[Remark]]),"",Table2[[#This Row],[Remark]])</f>
        <v/>
      </c>
      <c r="M669" s="84">
        <f>Table2[[#This Row],[Material Issued By]]</f>
        <v>0</v>
      </c>
      <c r="N669" s="84">
        <f>Table2[[#This Row],[Material Received By]]</f>
        <v>0</v>
      </c>
      <c r="O669" s="134">
        <f>SUMIFS('Stock Statement'!K:K,'Stock Statement'!C:C,Table4[[#This Row],[Part no./ Cat No.]])</f>
        <v>0</v>
      </c>
      <c r="P669" s="134">
        <f t="shared" si="11"/>
        <v>0</v>
      </c>
      <c r="Q669" s="84">
        <f>SUMIFS('Stock Statement'!J:J,'Stock Statement'!C:C,Table4[[#This Row],[Part no./ Cat No.]])</f>
        <v>0</v>
      </c>
    </row>
    <row r="670" spans="1:17">
      <c r="A670" s="84">
        <v>669</v>
      </c>
      <c r="B670" s="108" t="str">
        <f>Table2[[#This Row],[Description of Material]]</f>
        <v>Enter Data in Product Master</v>
      </c>
      <c r="C670" s="84" t="str">
        <f>IFERROR(VLOOKUP(D670,'Product Master'!B:G,6,),"-")</f>
        <v>-</v>
      </c>
      <c r="D670" s="84">
        <f>Table2[[#This Row],[Part no./ Cat No.]]</f>
        <v>0</v>
      </c>
      <c r="E670" s="84" t="str">
        <f>IF(ISBLANK(Table2[[#This Row],[Lot No]]),"-",Table2[[#This Row],[Lot No]])</f>
        <v>-</v>
      </c>
      <c r="F670" s="133" t="str">
        <f>IF(ISBLANK(Table2[[#This Row],[Date of Issue]]),"",Table2[[#This Row],[Date of Issue]])</f>
        <v/>
      </c>
      <c r="G670" s="84" t="str">
        <f>Table2[[#This Row],[Unit]]</f>
        <v>-</v>
      </c>
      <c r="H670" s="84" t="str">
        <f>Table2[[#This Row],[Pack Size]]</f>
        <v>-</v>
      </c>
      <c r="I670" s="84">
        <f>Table2[[#This Row],[Quantity]]</f>
        <v>0</v>
      </c>
      <c r="J670" s="133" t="str">
        <f>Table2[[#This Row],[Expiry Date]]</f>
        <v>-</v>
      </c>
      <c r="K670" s="84">
        <f>Table2[[#This Row],[Department]]</f>
        <v>0</v>
      </c>
      <c r="L670" s="84" t="str">
        <f>IF(ISBLANK(Table2[[#This Row],[Remark]]),"",Table2[[#This Row],[Remark]])</f>
        <v/>
      </c>
      <c r="M670" s="84">
        <f>Table2[[#This Row],[Material Issued By]]</f>
        <v>0</v>
      </c>
      <c r="N670" s="84">
        <f>Table2[[#This Row],[Material Received By]]</f>
        <v>0</v>
      </c>
      <c r="O670" s="134">
        <f>SUMIFS('Stock Statement'!K:K,'Stock Statement'!C:C,Table4[[#This Row],[Part no./ Cat No.]])</f>
        <v>0</v>
      </c>
      <c r="P670" s="134">
        <f t="shared" si="11"/>
        <v>0</v>
      </c>
      <c r="Q670" s="84">
        <f>SUMIFS('Stock Statement'!J:J,'Stock Statement'!C:C,Table4[[#This Row],[Part no./ Cat No.]])</f>
        <v>0</v>
      </c>
    </row>
    <row r="671" spans="1:17">
      <c r="A671" s="84">
        <v>670</v>
      </c>
      <c r="B671" s="108" t="str">
        <f>Table2[[#This Row],[Description of Material]]</f>
        <v>Enter Data in Product Master</v>
      </c>
      <c r="C671" s="84" t="str">
        <f>IFERROR(VLOOKUP(D671,'Product Master'!B:G,6,),"-")</f>
        <v>-</v>
      </c>
      <c r="D671" s="84">
        <f>Table2[[#This Row],[Part no./ Cat No.]]</f>
        <v>0</v>
      </c>
      <c r="E671" s="84" t="str">
        <f>IF(ISBLANK(Table2[[#This Row],[Lot No]]),"-",Table2[[#This Row],[Lot No]])</f>
        <v>-</v>
      </c>
      <c r="F671" s="133" t="str">
        <f>IF(ISBLANK(Table2[[#This Row],[Date of Issue]]),"",Table2[[#This Row],[Date of Issue]])</f>
        <v/>
      </c>
      <c r="G671" s="84" t="str">
        <f>Table2[[#This Row],[Unit]]</f>
        <v>-</v>
      </c>
      <c r="H671" s="84" t="str">
        <f>Table2[[#This Row],[Pack Size]]</f>
        <v>-</v>
      </c>
      <c r="I671" s="84">
        <f>Table2[[#This Row],[Quantity]]</f>
        <v>0</v>
      </c>
      <c r="J671" s="133" t="str">
        <f>Table2[[#This Row],[Expiry Date]]</f>
        <v>-</v>
      </c>
      <c r="K671" s="84">
        <f>Table2[[#This Row],[Department]]</f>
        <v>0</v>
      </c>
      <c r="L671" s="84" t="str">
        <f>IF(ISBLANK(Table2[[#This Row],[Remark]]),"",Table2[[#This Row],[Remark]])</f>
        <v/>
      </c>
      <c r="M671" s="84">
        <f>Table2[[#This Row],[Material Issued By]]</f>
        <v>0</v>
      </c>
      <c r="N671" s="84">
        <f>Table2[[#This Row],[Material Received By]]</f>
        <v>0</v>
      </c>
      <c r="O671" s="134">
        <f>SUMIFS('Stock Statement'!K:K,'Stock Statement'!C:C,Table4[[#This Row],[Part no./ Cat No.]])</f>
        <v>0</v>
      </c>
      <c r="P671" s="134">
        <f t="shared" si="11"/>
        <v>0</v>
      </c>
      <c r="Q671" s="84">
        <f>SUMIFS('Stock Statement'!J:J,'Stock Statement'!C:C,Table4[[#This Row],[Part no./ Cat No.]])</f>
        <v>0</v>
      </c>
    </row>
    <row r="672" spans="1:17">
      <c r="A672" s="84">
        <v>671</v>
      </c>
      <c r="B672" s="108" t="str">
        <f>Table2[[#This Row],[Description of Material]]</f>
        <v>Enter Data in Product Master</v>
      </c>
      <c r="C672" s="84" t="str">
        <f>IFERROR(VLOOKUP(D672,'Product Master'!B:G,6,),"-")</f>
        <v>-</v>
      </c>
      <c r="D672" s="84">
        <f>Table2[[#This Row],[Part no./ Cat No.]]</f>
        <v>0</v>
      </c>
      <c r="E672" s="84" t="str">
        <f>IF(ISBLANK(Table2[[#This Row],[Lot No]]),"-",Table2[[#This Row],[Lot No]])</f>
        <v>-</v>
      </c>
      <c r="F672" s="133" t="str">
        <f>IF(ISBLANK(Table2[[#This Row],[Date of Issue]]),"",Table2[[#This Row],[Date of Issue]])</f>
        <v/>
      </c>
      <c r="G672" s="84" t="str">
        <f>Table2[[#This Row],[Unit]]</f>
        <v>-</v>
      </c>
      <c r="H672" s="84" t="str">
        <f>Table2[[#This Row],[Pack Size]]</f>
        <v>-</v>
      </c>
      <c r="I672" s="84">
        <f>Table2[[#This Row],[Quantity]]</f>
        <v>0</v>
      </c>
      <c r="J672" s="133" t="str">
        <f>Table2[[#This Row],[Expiry Date]]</f>
        <v>-</v>
      </c>
      <c r="K672" s="84">
        <f>Table2[[#This Row],[Department]]</f>
        <v>0</v>
      </c>
      <c r="L672" s="84" t="str">
        <f>IF(ISBLANK(Table2[[#This Row],[Remark]]),"",Table2[[#This Row],[Remark]])</f>
        <v/>
      </c>
      <c r="M672" s="84">
        <f>Table2[[#This Row],[Material Issued By]]</f>
        <v>0</v>
      </c>
      <c r="N672" s="84">
        <f>Table2[[#This Row],[Material Received By]]</f>
        <v>0</v>
      </c>
      <c r="O672" s="134">
        <f>SUMIFS('Stock Statement'!K:K,'Stock Statement'!C:C,Table4[[#This Row],[Part no./ Cat No.]])</f>
        <v>0</v>
      </c>
      <c r="P672" s="134">
        <f t="shared" si="11"/>
        <v>0</v>
      </c>
      <c r="Q672" s="84">
        <f>SUMIFS('Stock Statement'!J:J,'Stock Statement'!C:C,Table4[[#This Row],[Part no./ Cat No.]])</f>
        <v>0</v>
      </c>
    </row>
    <row r="673" spans="1:17">
      <c r="A673" s="84">
        <v>672</v>
      </c>
      <c r="B673" s="108" t="str">
        <f>Table2[[#This Row],[Description of Material]]</f>
        <v>Enter Data in Product Master</v>
      </c>
      <c r="C673" s="84" t="str">
        <f>IFERROR(VLOOKUP(D673,'Product Master'!B:G,6,),"-")</f>
        <v>-</v>
      </c>
      <c r="D673" s="84">
        <f>Table2[[#This Row],[Part no./ Cat No.]]</f>
        <v>0</v>
      </c>
      <c r="E673" s="84" t="str">
        <f>IF(ISBLANK(Table2[[#This Row],[Lot No]]),"-",Table2[[#This Row],[Lot No]])</f>
        <v>-</v>
      </c>
      <c r="F673" s="133" t="str">
        <f>IF(ISBLANK(Table2[[#This Row],[Date of Issue]]),"",Table2[[#This Row],[Date of Issue]])</f>
        <v/>
      </c>
      <c r="G673" s="84" t="str">
        <f>Table2[[#This Row],[Unit]]</f>
        <v>-</v>
      </c>
      <c r="H673" s="84" t="str">
        <f>Table2[[#This Row],[Pack Size]]</f>
        <v>-</v>
      </c>
      <c r="I673" s="84">
        <f>Table2[[#This Row],[Quantity]]</f>
        <v>0</v>
      </c>
      <c r="J673" s="133" t="str">
        <f>Table2[[#This Row],[Expiry Date]]</f>
        <v>-</v>
      </c>
      <c r="K673" s="84">
        <f>Table2[[#This Row],[Department]]</f>
        <v>0</v>
      </c>
      <c r="L673" s="84" t="str">
        <f>IF(ISBLANK(Table2[[#This Row],[Remark]]),"",Table2[[#This Row],[Remark]])</f>
        <v/>
      </c>
      <c r="M673" s="84">
        <f>Table2[[#This Row],[Material Issued By]]</f>
        <v>0</v>
      </c>
      <c r="N673" s="84">
        <f>Table2[[#This Row],[Material Received By]]</f>
        <v>0</v>
      </c>
      <c r="O673" s="134">
        <f>SUMIFS('Stock Statement'!K:K,'Stock Statement'!C:C,Table4[[#This Row],[Part no./ Cat No.]])</f>
        <v>0</v>
      </c>
      <c r="P673" s="134">
        <f t="shared" si="11"/>
        <v>0</v>
      </c>
      <c r="Q673" s="84">
        <f>SUMIFS('Stock Statement'!J:J,'Stock Statement'!C:C,Table4[[#This Row],[Part no./ Cat No.]])</f>
        <v>0</v>
      </c>
    </row>
    <row r="674" spans="1:17">
      <c r="A674" s="84">
        <v>673</v>
      </c>
      <c r="B674" s="108" t="str">
        <f>Table2[[#This Row],[Description of Material]]</f>
        <v>Enter Data in Product Master</v>
      </c>
      <c r="C674" s="84" t="str">
        <f>IFERROR(VLOOKUP(D674,'Product Master'!B:G,6,),"-")</f>
        <v>-</v>
      </c>
      <c r="D674" s="84">
        <f>Table2[[#This Row],[Part no./ Cat No.]]</f>
        <v>0</v>
      </c>
      <c r="E674" s="84" t="str">
        <f>IF(ISBLANK(Table2[[#This Row],[Lot No]]),"-",Table2[[#This Row],[Lot No]])</f>
        <v>-</v>
      </c>
      <c r="F674" s="133" t="str">
        <f>IF(ISBLANK(Table2[[#This Row],[Date of Issue]]),"",Table2[[#This Row],[Date of Issue]])</f>
        <v/>
      </c>
      <c r="G674" s="84" t="str">
        <f>Table2[[#This Row],[Unit]]</f>
        <v>-</v>
      </c>
      <c r="H674" s="84" t="str">
        <f>Table2[[#This Row],[Pack Size]]</f>
        <v>-</v>
      </c>
      <c r="I674" s="84">
        <f>Table2[[#This Row],[Quantity]]</f>
        <v>0</v>
      </c>
      <c r="J674" s="133" t="str">
        <f>Table2[[#This Row],[Expiry Date]]</f>
        <v>-</v>
      </c>
      <c r="K674" s="84">
        <f>Table2[[#This Row],[Department]]</f>
        <v>0</v>
      </c>
      <c r="L674" s="84" t="str">
        <f>IF(ISBLANK(Table2[[#This Row],[Remark]]),"",Table2[[#This Row],[Remark]])</f>
        <v/>
      </c>
      <c r="M674" s="84">
        <f>Table2[[#This Row],[Material Issued By]]</f>
        <v>0</v>
      </c>
      <c r="N674" s="84">
        <f>Table2[[#This Row],[Material Received By]]</f>
        <v>0</v>
      </c>
      <c r="O674" s="134">
        <f>SUMIFS('Stock Statement'!K:K,'Stock Statement'!C:C,Table4[[#This Row],[Part no./ Cat No.]])</f>
        <v>0</v>
      </c>
      <c r="P674" s="134">
        <f t="shared" si="11"/>
        <v>0</v>
      </c>
      <c r="Q674" s="84">
        <f>SUMIFS('Stock Statement'!J:J,'Stock Statement'!C:C,Table4[[#This Row],[Part no./ Cat No.]])</f>
        <v>0</v>
      </c>
    </row>
    <row r="675" spans="1:17">
      <c r="A675" s="84">
        <v>674</v>
      </c>
      <c r="B675" s="108" t="str">
        <f>Table2[[#This Row],[Description of Material]]</f>
        <v>Enter Data in Product Master</v>
      </c>
      <c r="C675" s="84" t="str">
        <f>IFERROR(VLOOKUP(D675,'Product Master'!B:G,6,),"-")</f>
        <v>-</v>
      </c>
      <c r="D675" s="84">
        <f>Table2[[#This Row],[Part no./ Cat No.]]</f>
        <v>0</v>
      </c>
      <c r="E675" s="84" t="str">
        <f>IF(ISBLANK(Table2[[#This Row],[Lot No]]),"-",Table2[[#This Row],[Lot No]])</f>
        <v>-</v>
      </c>
      <c r="F675" s="133" t="str">
        <f>IF(ISBLANK(Table2[[#This Row],[Date of Issue]]),"",Table2[[#This Row],[Date of Issue]])</f>
        <v/>
      </c>
      <c r="G675" s="84" t="str">
        <f>Table2[[#This Row],[Unit]]</f>
        <v>-</v>
      </c>
      <c r="H675" s="84" t="str">
        <f>Table2[[#This Row],[Pack Size]]</f>
        <v>-</v>
      </c>
      <c r="I675" s="84">
        <f>Table2[[#This Row],[Quantity]]</f>
        <v>0</v>
      </c>
      <c r="J675" s="133" t="str">
        <f>Table2[[#This Row],[Expiry Date]]</f>
        <v>-</v>
      </c>
      <c r="K675" s="84">
        <f>Table2[[#This Row],[Department]]</f>
        <v>0</v>
      </c>
      <c r="L675" s="84" t="str">
        <f>IF(ISBLANK(Table2[[#This Row],[Remark]]),"",Table2[[#This Row],[Remark]])</f>
        <v/>
      </c>
      <c r="M675" s="84">
        <f>Table2[[#This Row],[Material Issued By]]</f>
        <v>0</v>
      </c>
      <c r="N675" s="84">
        <f>Table2[[#This Row],[Material Received By]]</f>
        <v>0</v>
      </c>
      <c r="O675" s="134">
        <f>SUMIFS('Stock Statement'!K:K,'Stock Statement'!C:C,Table4[[#This Row],[Part no./ Cat No.]])</f>
        <v>0</v>
      </c>
      <c r="P675" s="134">
        <f t="shared" si="11"/>
        <v>0</v>
      </c>
      <c r="Q675" s="84">
        <f>SUMIFS('Stock Statement'!J:J,'Stock Statement'!C:C,Table4[[#This Row],[Part no./ Cat No.]])</f>
        <v>0</v>
      </c>
    </row>
    <row r="676" spans="1:17">
      <c r="A676" s="84">
        <v>675</v>
      </c>
      <c r="B676" s="108" t="str">
        <f>Table2[[#This Row],[Description of Material]]</f>
        <v>Enter Data in Product Master</v>
      </c>
      <c r="C676" s="84" t="str">
        <f>IFERROR(VLOOKUP(D676,'Product Master'!B:G,6,),"-")</f>
        <v>-</v>
      </c>
      <c r="D676" s="84">
        <f>Table2[[#This Row],[Part no./ Cat No.]]</f>
        <v>0</v>
      </c>
      <c r="E676" s="84" t="str">
        <f>IF(ISBLANK(Table2[[#This Row],[Lot No]]),"-",Table2[[#This Row],[Lot No]])</f>
        <v>-</v>
      </c>
      <c r="F676" s="133" t="str">
        <f>IF(ISBLANK(Table2[[#This Row],[Date of Issue]]),"",Table2[[#This Row],[Date of Issue]])</f>
        <v/>
      </c>
      <c r="G676" s="84" t="str">
        <f>Table2[[#This Row],[Unit]]</f>
        <v>-</v>
      </c>
      <c r="H676" s="84" t="str">
        <f>Table2[[#This Row],[Pack Size]]</f>
        <v>-</v>
      </c>
      <c r="I676" s="84">
        <f>Table2[[#This Row],[Quantity]]</f>
        <v>0</v>
      </c>
      <c r="J676" s="133" t="str">
        <f>Table2[[#This Row],[Expiry Date]]</f>
        <v>-</v>
      </c>
      <c r="K676" s="84">
        <f>Table2[[#This Row],[Department]]</f>
        <v>0</v>
      </c>
      <c r="L676" s="84" t="str">
        <f>IF(ISBLANK(Table2[[#This Row],[Remark]]),"",Table2[[#This Row],[Remark]])</f>
        <v/>
      </c>
      <c r="M676" s="84">
        <f>Table2[[#This Row],[Material Issued By]]</f>
        <v>0</v>
      </c>
      <c r="N676" s="84">
        <f>Table2[[#This Row],[Material Received By]]</f>
        <v>0</v>
      </c>
      <c r="O676" s="134">
        <f>SUMIFS('Stock Statement'!K:K,'Stock Statement'!C:C,Table4[[#This Row],[Part no./ Cat No.]])</f>
        <v>0</v>
      </c>
      <c r="P676" s="134">
        <f t="shared" si="11"/>
        <v>0</v>
      </c>
      <c r="Q676" s="84">
        <f>SUMIFS('Stock Statement'!J:J,'Stock Statement'!C:C,Table4[[#This Row],[Part no./ Cat No.]])</f>
        <v>0</v>
      </c>
    </row>
    <row r="677" spans="1:17">
      <c r="A677" s="84">
        <v>676</v>
      </c>
      <c r="B677" s="108" t="str">
        <f>Table2[[#This Row],[Description of Material]]</f>
        <v>Enter Data in Product Master</v>
      </c>
      <c r="C677" s="84" t="str">
        <f>IFERROR(VLOOKUP(D677,'Product Master'!B:G,6,),"-")</f>
        <v>-</v>
      </c>
      <c r="D677" s="84">
        <f>Table2[[#This Row],[Part no./ Cat No.]]</f>
        <v>0</v>
      </c>
      <c r="E677" s="84" t="str">
        <f>IF(ISBLANK(Table2[[#This Row],[Lot No]]),"-",Table2[[#This Row],[Lot No]])</f>
        <v>-</v>
      </c>
      <c r="F677" s="133" t="str">
        <f>IF(ISBLANK(Table2[[#This Row],[Date of Issue]]),"",Table2[[#This Row],[Date of Issue]])</f>
        <v/>
      </c>
      <c r="G677" s="84" t="str">
        <f>Table2[[#This Row],[Unit]]</f>
        <v>-</v>
      </c>
      <c r="H677" s="84" t="str">
        <f>Table2[[#This Row],[Pack Size]]</f>
        <v>-</v>
      </c>
      <c r="I677" s="84">
        <f>Table2[[#This Row],[Quantity]]</f>
        <v>0</v>
      </c>
      <c r="J677" s="133" t="str">
        <f>Table2[[#This Row],[Expiry Date]]</f>
        <v>-</v>
      </c>
      <c r="K677" s="84">
        <f>Table2[[#This Row],[Department]]</f>
        <v>0</v>
      </c>
      <c r="L677" s="84" t="str">
        <f>IF(ISBLANK(Table2[[#This Row],[Remark]]),"",Table2[[#This Row],[Remark]])</f>
        <v/>
      </c>
      <c r="M677" s="84">
        <f>Table2[[#This Row],[Material Issued By]]</f>
        <v>0</v>
      </c>
      <c r="N677" s="84">
        <f>Table2[[#This Row],[Material Received By]]</f>
        <v>0</v>
      </c>
      <c r="O677" s="134">
        <f>SUMIFS('Stock Statement'!K:K,'Stock Statement'!C:C,Table4[[#This Row],[Part no./ Cat No.]])</f>
        <v>0</v>
      </c>
      <c r="P677" s="134">
        <f t="shared" si="11"/>
        <v>0</v>
      </c>
      <c r="Q677" s="84">
        <f>SUMIFS('Stock Statement'!J:J,'Stock Statement'!C:C,Table4[[#This Row],[Part no./ Cat No.]])</f>
        <v>0</v>
      </c>
    </row>
    <row r="678" spans="1:17">
      <c r="A678" s="84">
        <v>677</v>
      </c>
      <c r="B678" s="108" t="str">
        <f>Table2[[#This Row],[Description of Material]]</f>
        <v>Enter Data in Product Master</v>
      </c>
      <c r="C678" s="84" t="str">
        <f>IFERROR(VLOOKUP(D678,'Product Master'!B:G,6,),"-")</f>
        <v>-</v>
      </c>
      <c r="D678" s="84">
        <f>Table2[[#This Row],[Part no./ Cat No.]]</f>
        <v>0</v>
      </c>
      <c r="E678" s="84" t="str">
        <f>IF(ISBLANK(Table2[[#This Row],[Lot No]]),"-",Table2[[#This Row],[Lot No]])</f>
        <v>-</v>
      </c>
      <c r="F678" s="133" t="str">
        <f>IF(ISBLANK(Table2[[#This Row],[Date of Issue]]),"",Table2[[#This Row],[Date of Issue]])</f>
        <v/>
      </c>
      <c r="G678" s="84" t="str">
        <f>Table2[[#This Row],[Unit]]</f>
        <v>-</v>
      </c>
      <c r="H678" s="84" t="str">
        <f>Table2[[#This Row],[Pack Size]]</f>
        <v>-</v>
      </c>
      <c r="I678" s="84">
        <f>Table2[[#This Row],[Quantity]]</f>
        <v>0</v>
      </c>
      <c r="J678" s="133" t="str">
        <f>Table2[[#This Row],[Expiry Date]]</f>
        <v>-</v>
      </c>
      <c r="K678" s="84">
        <f>Table2[[#This Row],[Department]]</f>
        <v>0</v>
      </c>
      <c r="L678" s="84" t="str">
        <f>IF(ISBLANK(Table2[[#This Row],[Remark]]),"",Table2[[#This Row],[Remark]])</f>
        <v/>
      </c>
      <c r="M678" s="84">
        <f>Table2[[#This Row],[Material Issued By]]</f>
        <v>0</v>
      </c>
      <c r="N678" s="84">
        <f>Table2[[#This Row],[Material Received By]]</f>
        <v>0</v>
      </c>
      <c r="O678" s="134">
        <f>SUMIFS('Stock Statement'!K:K,'Stock Statement'!C:C,Table4[[#This Row],[Part no./ Cat No.]])</f>
        <v>0</v>
      </c>
      <c r="P678" s="134">
        <f t="shared" si="11"/>
        <v>0</v>
      </c>
      <c r="Q678" s="84">
        <f>SUMIFS('Stock Statement'!J:J,'Stock Statement'!C:C,Table4[[#This Row],[Part no./ Cat No.]])</f>
        <v>0</v>
      </c>
    </row>
    <row r="679" spans="1:17">
      <c r="A679" s="84">
        <v>678</v>
      </c>
      <c r="B679" s="108" t="str">
        <f>Table2[[#This Row],[Description of Material]]</f>
        <v>Enter Data in Product Master</v>
      </c>
      <c r="C679" s="84" t="str">
        <f>IFERROR(VLOOKUP(D679,'Product Master'!B:G,6,),"-")</f>
        <v>-</v>
      </c>
      <c r="D679" s="84">
        <f>Table2[[#This Row],[Part no./ Cat No.]]</f>
        <v>0</v>
      </c>
      <c r="E679" s="84" t="str">
        <f>IF(ISBLANK(Table2[[#This Row],[Lot No]]),"-",Table2[[#This Row],[Lot No]])</f>
        <v>-</v>
      </c>
      <c r="F679" s="133" t="str">
        <f>IF(ISBLANK(Table2[[#This Row],[Date of Issue]]),"",Table2[[#This Row],[Date of Issue]])</f>
        <v/>
      </c>
      <c r="G679" s="84" t="str">
        <f>Table2[[#This Row],[Unit]]</f>
        <v>-</v>
      </c>
      <c r="H679" s="84" t="str">
        <f>Table2[[#This Row],[Pack Size]]</f>
        <v>-</v>
      </c>
      <c r="I679" s="84">
        <f>Table2[[#This Row],[Quantity]]</f>
        <v>0</v>
      </c>
      <c r="J679" s="133" t="str">
        <f>Table2[[#This Row],[Expiry Date]]</f>
        <v>-</v>
      </c>
      <c r="K679" s="84">
        <f>Table2[[#This Row],[Department]]</f>
        <v>0</v>
      </c>
      <c r="L679" s="84" t="str">
        <f>IF(ISBLANK(Table2[[#This Row],[Remark]]),"",Table2[[#This Row],[Remark]])</f>
        <v/>
      </c>
      <c r="M679" s="84">
        <f>Table2[[#This Row],[Material Issued By]]</f>
        <v>0</v>
      </c>
      <c r="N679" s="84">
        <f>Table2[[#This Row],[Material Received By]]</f>
        <v>0</v>
      </c>
      <c r="O679" s="134">
        <f>SUMIFS('Stock Statement'!K:K,'Stock Statement'!C:C,Table4[[#This Row],[Part no./ Cat No.]])</f>
        <v>0</v>
      </c>
      <c r="P679" s="134">
        <f t="shared" si="11"/>
        <v>0</v>
      </c>
      <c r="Q679" s="84">
        <f>SUMIFS('Stock Statement'!J:J,'Stock Statement'!C:C,Table4[[#This Row],[Part no./ Cat No.]])</f>
        <v>0</v>
      </c>
    </row>
    <row r="680" spans="1:17">
      <c r="A680" s="84">
        <v>679</v>
      </c>
      <c r="B680" s="108" t="str">
        <f>Table2[[#This Row],[Description of Material]]</f>
        <v>Enter Data in Product Master</v>
      </c>
      <c r="C680" s="84" t="str">
        <f>IFERROR(VLOOKUP(D680,'Product Master'!B:G,6,),"-")</f>
        <v>-</v>
      </c>
      <c r="D680" s="84">
        <f>Table2[[#This Row],[Part no./ Cat No.]]</f>
        <v>0</v>
      </c>
      <c r="E680" s="84" t="str">
        <f>IF(ISBLANK(Table2[[#This Row],[Lot No]]),"-",Table2[[#This Row],[Lot No]])</f>
        <v>-</v>
      </c>
      <c r="F680" s="133" t="str">
        <f>IF(ISBLANK(Table2[[#This Row],[Date of Issue]]),"",Table2[[#This Row],[Date of Issue]])</f>
        <v/>
      </c>
      <c r="G680" s="84" t="str">
        <f>Table2[[#This Row],[Unit]]</f>
        <v>-</v>
      </c>
      <c r="H680" s="84" t="str">
        <f>Table2[[#This Row],[Pack Size]]</f>
        <v>-</v>
      </c>
      <c r="I680" s="84">
        <f>Table2[[#This Row],[Quantity]]</f>
        <v>0</v>
      </c>
      <c r="J680" s="133" t="str">
        <f>Table2[[#This Row],[Expiry Date]]</f>
        <v>-</v>
      </c>
      <c r="K680" s="84">
        <f>Table2[[#This Row],[Department]]</f>
        <v>0</v>
      </c>
      <c r="L680" s="84" t="str">
        <f>IF(ISBLANK(Table2[[#This Row],[Remark]]),"",Table2[[#This Row],[Remark]])</f>
        <v/>
      </c>
      <c r="M680" s="84">
        <f>Table2[[#This Row],[Material Issued By]]</f>
        <v>0</v>
      </c>
      <c r="N680" s="84">
        <f>Table2[[#This Row],[Material Received By]]</f>
        <v>0</v>
      </c>
      <c r="O680" s="134">
        <f>SUMIFS('Stock Statement'!K:K,'Stock Statement'!C:C,Table4[[#This Row],[Part no./ Cat No.]])</f>
        <v>0</v>
      </c>
      <c r="P680" s="134">
        <f t="shared" si="11"/>
        <v>0</v>
      </c>
      <c r="Q680" s="84">
        <f>SUMIFS('Stock Statement'!J:J,'Stock Statement'!C:C,Table4[[#This Row],[Part no./ Cat No.]])</f>
        <v>0</v>
      </c>
    </row>
    <row r="681" spans="1:17">
      <c r="A681" s="84">
        <v>680</v>
      </c>
      <c r="B681" s="108" t="str">
        <f>Table2[[#This Row],[Description of Material]]</f>
        <v>Enter Data in Product Master</v>
      </c>
      <c r="C681" s="84" t="str">
        <f>IFERROR(VLOOKUP(D681,'Product Master'!B:G,6,),"-")</f>
        <v>-</v>
      </c>
      <c r="D681" s="84">
        <f>Table2[[#This Row],[Part no./ Cat No.]]</f>
        <v>0</v>
      </c>
      <c r="E681" s="84" t="str">
        <f>IF(ISBLANK(Table2[[#This Row],[Lot No]]),"-",Table2[[#This Row],[Lot No]])</f>
        <v>-</v>
      </c>
      <c r="F681" s="133" t="str">
        <f>IF(ISBLANK(Table2[[#This Row],[Date of Issue]]),"",Table2[[#This Row],[Date of Issue]])</f>
        <v/>
      </c>
      <c r="G681" s="84" t="str">
        <f>Table2[[#This Row],[Unit]]</f>
        <v>-</v>
      </c>
      <c r="H681" s="84" t="str">
        <f>Table2[[#This Row],[Pack Size]]</f>
        <v>-</v>
      </c>
      <c r="I681" s="84">
        <f>Table2[[#This Row],[Quantity]]</f>
        <v>0</v>
      </c>
      <c r="J681" s="133" t="str">
        <f>Table2[[#This Row],[Expiry Date]]</f>
        <v>-</v>
      </c>
      <c r="K681" s="84">
        <f>Table2[[#This Row],[Department]]</f>
        <v>0</v>
      </c>
      <c r="L681" s="84" t="str">
        <f>IF(ISBLANK(Table2[[#This Row],[Remark]]),"",Table2[[#This Row],[Remark]])</f>
        <v/>
      </c>
      <c r="M681" s="84">
        <f>Table2[[#This Row],[Material Issued By]]</f>
        <v>0</v>
      </c>
      <c r="N681" s="84">
        <f>Table2[[#This Row],[Material Received By]]</f>
        <v>0</v>
      </c>
      <c r="O681" s="134">
        <f>SUMIFS('Stock Statement'!K:K,'Stock Statement'!C:C,Table4[[#This Row],[Part no./ Cat No.]])</f>
        <v>0</v>
      </c>
      <c r="P681" s="134">
        <f t="shared" si="11"/>
        <v>0</v>
      </c>
      <c r="Q681" s="84">
        <f>SUMIFS('Stock Statement'!J:J,'Stock Statement'!C:C,Table4[[#This Row],[Part no./ Cat No.]])</f>
        <v>0</v>
      </c>
    </row>
    <row r="682" spans="1:17">
      <c r="A682" s="84">
        <v>681</v>
      </c>
      <c r="B682" s="108" t="str">
        <f>Table2[[#This Row],[Description of Material]]</f>
        <v>Enter Data in Product Master</v>
      </c>
      <c r="C682" s="84" t="str">
        <f>IFERROR(VLOOKUP(D682,'Product Master'!B:G,6,),"-")</f>
        <v>-</v>
      </c>
      <c r="D682" s="84">
        <f>Table2[[#This Row],[Part no./ Cat No.]]</f>
        <v>0</v>
      </c>
      <c r="E682" s="84" t="str">
        <f>IF(ISBLANK(Table2[[#This Row],[Lot No]]),"-",Table2[[#This Row],[Lot No]])</f>
        <v>-</v>
      </c>
      <c r="F682" s="133" t="str">
        <f>IF(ISBLANK(Table2[[#This Row],[Date of Issue]]),"",Table2[[#This Row],[Date of Issue]])</f>
        <v/>
      </c>
      <c r="G682" s="84" t="str">
        <f>Table2[[#This Row],[Unit]]</f>
        <v>-</v>
      </c>
      <c r="H682" s="84" t="str">
        <f>Table2[[#This Row],[Pack Size]]</f>
        <v>-</v>
      </c>
      <c r="I682" s="84">
        <f>Table2[[#This Row],[Quantity]]</f>
        <v>0</v>
      </c>
      <c r="J682" s="133" t="str">
        <f>Table2[[#This Row],[Expiry Date]]</f>
        <v>-</v>
      </c>
      <c r="K682" s="84">
        <f>Table2[[#This Row],[Department]]</f>
        <v>0</v>
      </c>
      <c r="L682" s="84" t="str">
        <f>IF(ISBLANK(Table2[[#This Row],[Remark]]),"",Table2[[#This Row],[Remark]])</f>
        <v/>
      </c>
      <c r="M682" s="84">
        <f>Table2[[#This Row],[Material Issued By]]</f>
        <v>0</v>
      </c>
      <c r="N682" s="84">
        <f>Table2[[#This Row],[Material Received By]]</f>
        <v>0</v>
      </c>
      <c r="O682" s="134">
        <f>SUMIFS('Stock Statement'!K:K,'Stock Statement'!C:C,Table4[[#This Row],[Part no./ Cat No.]])</f>
        <v>0</v>
      </c>
      <c r="P682" s="134">
        <f t="shared" si="11"/>
        <v>0</v>
      </c>
      <c r="Q682" s="84">
        <f>SUMIFS('Stock Statement'!J:J,'Stock Statement'!C:C,Table4[[#This Row],[Part no./ Cat No.]])</f>
        <v>0</v>
      </c>
    </row>
    <row r="683" spans="1:17">
      <c r="A683" s="84">
        <v>682</v>
      </c>
      <c r="B683" s="108" t="str">
        <f>Table2[[#This Row],[Description of Material]]</f>
        <v>Enter Data in Product Master</v>
      </c>
      <c r="C683" s="84" t="str">
        <f>IFERROR(VLOOKUP(D683,'Product Master'!B:G,6,),"-")</f>
        <v>-</v>
      </c>
      <c r="D683" s="84">
        <f>Table2[[#This Row],[Part no./ Cat No.]]</f>
        <v>0</v>
      </c>
      <c r="E683" s="84" t="str">
        <f>IF(ISBLANK(Table2[[#This Row],[Lot No]]),"-",Table2[[#This Row],[Lot No]])</f>
        <v>-</v>
      </c>
      <c r="F683" s="133" t="str">
        <f>IF(ISBLANK(Table2[[#This Row],[Date of Issue]]),"",Table2[[#This Row],[Date of Issue]])</f>
        <v/>
      </c>
      <c r="G683" s="84" t="str">
        <f>Table2[[#This Row],[Unit]]</f>
        <v>-</v>
      </c>
      <c r="H683" s="84" t="str">
        <f>Table2[[#This Row],[Pack Size]]</f>
        <v>-</v>
      </c>
      <c r="I683" s="84">
        <f>Table2[[#This Row],[Quantity]]</f>
        <v>0</v>
      </c>
      <c r="J683" s="133" t="str">
        <f>Table2[[#This Row],[Expiry Date]]</f>
        <v>-</v>
      </c>
      <c r="K683" s="84">
        <f>Table2[[#This Row],[Department]]</f>
        <v>0</v>
      </c>
      <c r="L683" s="84" t="str">
        <f>IF(ISBLANK(Table2[[#This Row],[Remark]]),"",Table2[[#This Row],[Remark]])</f>
        <v/>
      </c>
      <c r="M683" s="84">
        <f>Table2[[#This Row],[Material Issued By]]</f>
        <v>0</v>
      </c>
      <c r="N683" s="84">
        <f>Table2[[#This Row],[Material Received By]]</f>
        <v>0</v>
      </c>
      <c r="O683" s="134">
        <f>SUMIFS('Stock Statement'!K:K,'Stock Statement'!C:C,Table4[[#This Row],[Part no./ Cat No.]])</f>
        <v>0</v>
      </c>
      <c r="P683" s="134">
        <f t="shared" si="11"/>
        <v>0</v>
      </c>
      <c r="Q683" s="84">
        <f>SUMIFS('Stock Statement'!J:J,'Stock Statement'!C:C,Table4[[#This Row],[Part no./ Cat No.]])</f>
        <v>0</v>
      </c>
    </row>
    <row r="684" spans="1:17">
      <c r="A684" s="84">
        <v>683</v>
      </c>
      <c r="B684" s="108" t="str">
        <f>Table2[[#This Row],[Description of Material]]</f>
        <v>Enter Data in Product Master</v>
      </c>
      <c r="C684" s="84" t="str">
        <f>IFERROR(VLOOKUP(D684,'Product Master'!B:G,6,),"-")</f>
        <v>-</v>
      </c>
      <c r="D684" s="84">
        <f>Table2[[#This Row],[Part no./ Cat No.]]</f>
        <v>0</v>
      </c>
      <c r="E684" s="84" t="str">
        <f>IF(ISBLANK(Table2[[#This Row],[Lot No]]),"-",Table2[[#This Row],[Lot No]])</f>
        <v>-</v>
      </c>
      <c r="F684" s="133" t="str">
        <f>IF(ISBLANK(Table2[[#This Row],[Date of Issue]]),"",Table2[[#This Row],[Date of Issue]])</f>
        <v/>
      </c>
      <c r="G684" s="84" t="str">
        <f>Table2[[#This Row],[Unit]]</f>
        <v>-</v>
      </c>
      <c r="H684" s="84" t="str">
        <f>Table2[[#This Row],[Pack Size]]</f>
        <v>-</v>
      </c>
      <c r="I684" s="84">
        <f>Table2[[#This Row],[Quantity]]</f>
        <v>0</v>
      </c>
      <c r="J684" s="133" t="str">
        <f>Table2[[#This Row],[Expiry Date]]</f>
        <v>-</v>
      </c>
      <c r="K684" s="84">
        <f>Table2[[#This Row],[Department]]</f>
        <v>0</v>
      </c>
      <c r="L684" s="84" t="str">
        <f>IF(ISBLANK(Table2[[#This Row],[Remark]]),"",Table2[[#This Row],[Remark]])</f>
        <v/>
      </c>
      <c r="M684" s="84">
        <f>Table2[[#This Row],[Material Issued By]]</f>
        <v>0</v>
      </c>
      <c r="N684" s="84">
        <f>Table2[[#This Row],[Material Received By]]</f>
        <v>0</v>
      </c>
      <c r="O684" s="134">
        <f>SUMIFS('Stock Statement'!K:K,'Stock Statement'!C:C,Table4[[#This Row],[Part no./ Cat No.]])</f>
        <v>0</v>
      </c>
      <c r="P684" s="134">
        <f t="shared" si="11"/>
        <v>0</v>
      </c>
      <c r="Q684" s="84">
        <f>SUMIFS('Stock Statement'!J:J,'Stock Statement'!C:C,Table4[[#This Row],[Part no./ Cat No.]])</f>
        <v>0</v>
      </c>
    </row>
    <row r="685" spans="1:17">
      <c r="A685" s="84">
        <v>684</v>
      </c>
      <c r="B685" s="108" t="str">
        <f>Table2[[#This Row],[Description of Material]]</f>
        <v>Enter Data in Product Master</v>
      </c>
      <c r="C685" s="84" t="str">
        <f>IFERROR(VLOOKUP(D685,'Product Master'!B:G,6,),"-")</f>
        <v>-</v>
      </c>
      <c r="D685" s="84">
        <f>Table2[[#This Row],[Part no./ Cat No.]]</f>
        <v>0</v>
      </c>
      <c r="E685" s="84" t="str">
        <f>IF(ISBLANK(Table2[[#This Row],[Lot No]]),"-",Table2[[#This Row],[Lot No]])</f>
        <v>-</v>
      </c>
      <c r="F685" s="133" t="str">
        <f>IF(ISBLANK(Table2[[#This Row],[Date of Issue]]),"",Table2[[#This Row],[Date of Issue]])</f>
        <v/>
      </c>
      <c r="G685" s="84" t="str">
        <f>Table2[[#This Row],[Unit]]</f>
        <v>-</v>
      </c>
      <c r="H685" s="84" t="str">
        <f>Table2[[#This Row],[Pack Size]]</f>
        <v>-</v>
      </c>
      <c r="I685" s="84">
        <f>Table2[[#This Row],[Quantity]]</f>
        <v>0</v>
      </c>
      <c r="J685" s="133" t="str">
        <f>Table2[[#This Row],[Expiry Date]]</f>
        <v>-</v>
      </c>
      <c r="K685" s="84">
        <f>Table2[[#This Row],[Department]]</f>
        <v>0</v>
      </c>
      <c r="L685" s="84" t="str">
        <f>IF(ISBLANK(Table2[[#This Row],[Remark]]),"",Table2[[#This Row],[Remark]])</f>
        <v/>
      </c>
      <c r="M685" s="84">
        <f>Table2[[#This Row],[Material Issued By]]</f>
        <v>0</v>
      </c>
      <c r="N685" s="84">
        <f>Table2[[#This Row],[Material Received By]]</f>
        <v>0</v>
      </c>
      <c r="O685" s="134">
        <f>SUMIFS('Stock Statement'!K:K,'Stock Statement'!C:C,Table4[[#This Row],[Part no./ Cat No.]])</f>
        <v>0</v>
      </c>
      <c r="P685" s="134">
        <f t="shared" si="11"/>
        <v>0</v>
      </c>
      <c r="Q685" s="84">
        <f>SUMIFS('Stock Statement'!J:J,'Stock Statement'!C:C,Table4[[#This Row],[Part no./ Cat No.]])</f>
        <v>0</v>
      </c>
    </row>
    <row r="686" spans="1:17">
      <c r="A686" s="84">
        <v>685</v>
      </c>
      <c r="B686" s="108" t="str">
        <f>Table2[[#This Row],[Description of Material]]</f>
        <v>Enter Data in Product Master</v>
      </c>
      <c r="C686" s="84" t="str">
        <f>IFERROR(VLOOKUP(D686,'Product Master'!B:G,6,),"-")</f>
        <v>-</v>
      </c>
      <c r="D686" s="84">
        <f>Table2[[#This Row],[Part no./ Cat No.]]</f>
        <v>0</v>
      </c>
      <c r="E686" s="84" t="str">
        <f>IF(ISBLANK(Table2[[#This Row],[Lot No]]),"-",Table2[[#This Row],[Lot No]])</f>
        <v>-</v>
      </c>
      <c r="F686" s="133" t="str">
        <f>IF(ISBLANK(Table2[[#This Row],[Date of Issue]]),"",Table2[[#This Row],[Date of Issue]])</f>
        <v/>
      </c>
      <c r="G686" s="84" t="str">
        <f>Table2[[#This Row],[Unit]]</f>
        <v>-</v>
      </c>
      <c r="H686" s="84" t="str">
        <f>Table2[[#This Row],[Pack Size]]</f>
        <v>-</v>
      </c>
      <c r="I686" s="84">
        <f>Table2[[#This Row],[Quantity]]</f>
        <v>0</v>
      </c>
      <c r="J686" s="133" t="str">
        <f>Table2[[#This Row],[Expiry Date]]</f>
        <v>-</v>
      </c>
      <c r="K686" s="84">
        <f>Table2[[#This Row],[Department]]</f>
        <v>0</v>
      </c>
      <c r="L686" s="84" t="str">
        <f>IF(ISBLANK(Table2[[#This Row],[Remark]]),"",Table2[[#This Row],[Remark]])</f>
        <v/>
      </c>
      <c r="M686" s="84">
        <f>Table2[[#This Row],[Material Issued By]]</f>
        <v>0</v>
      </c>
      <c r="N686" s="84">
        <f>Table2[[#This Row],[Material Received By]]</f>
        <v>0</v>
      </c>
      <c r="O686" s="134">
        <f>SUMIFS('Stock Statement'!K:K,'Stock Statement'!C:C,Table4[[#This Row],[Part no./ Cat No.]])</f>
        <v>0</v>
      </c>
      <c r="P686" s="134">
        <f t="shared" si="11"/>
        <v>0</v>
      </c>
      <c r="Q686" s="84">
        <f>SUMIFS('Stock Statement'!J:J,'Stock Statement'!C:C,Table4[[#This Row],[Part no./ Cat No.]])</f>
        <v>0</v>
      </c>
    </row>
    <row r="687" spans="1:17">
      <c r="A687" s="84">
        <v>686</v>
      </c>
      <c r="B687" s="108" t="str">
        <f>Table2[[#This Row],[Description of Material]]</f>
        <v>Enter Data in Product Master</v>
      </c>
      <c r="C687" s="84" t="str">
        <f>IFERROR(VLOOKUP(D687,'Product Master'!B:G,6,),"-")</f>
        <v>-</v>
      </c>
      <c r="D687" s="84">
        <f>Table2[[#This Row],[Part no./ Cat No.]]</f>
        <v>0</v>
      </c>
      <c r="E687" s="84" t="str">
        <f>IF(ISBLANK(Table2[[#This Row],[Lot No]]),"-",Table2[[#This Row],[Lot No]])</f>
        <v>-</v>
      </c>
      <c r="F687" s="133" t="str">
        <f>IF(ISBLANK(Table2[[#This Row],[Date of Issue]]),"",Table2[[#This Row],[Date of Issue]])</f>
        <v/>
      </c>
      <c r="G687" s="84" t="str">
        <f>Table2[[#This Row],[Unit]]</f>
        <v>-</v>
      </c>
      <c r="H687" s="84" t="str">
        <f>Table2[[#This Row],[Pack Size]]</f>
        <v>-</v>
      </c>
      <c r="I687" s="84">
        <f>Table2[[#This Row],[Quantity]]</f>
        <v>0</v>
      </c>
      <c r="J687" s="133" t="str">
        <f>Table2[[#This Row],[Expiry Date]]</f>
        <v>-</v>
      </c>
      <c r="K687" s="84">
        <f>Table2[[#This Row],[Department]]</f>
        <v>0</v>
      </c>
      <c r="L687" s="84" t="str">
        <f>IF(ISBLANK(Table2[[#This Row],[Remark]]),"",Table2[[#This Row],[Remark]])</f>
        <v/>
      </c>
      <c r="M687" s="84">
        <f>Table2[[#This Row],[Material Issued By]]</f>
        <v>0</v>
      </c>
      <c r="N687" s="84">
        <f>Table2[[#This Row],[Material Received By]]</f>
        <v>0</v>
      </c>
      <c r="O687" s="134">
        <f>SUMIFS('Stock Statement'!K:K,'Stock Statement'!C:C,Table4[[#This Row],[Part no./ Cat No.]])</f>
        <v>0</v>
      </c>
      <c r="P687" s="134">
        <f t="shared" si="11"/>
        <v>0</v>
      </c>
      <c r="Q687" s="84">
        <f>SUMIFS('Stock Statement'!J:J,'Stock Statement'!C:C,Table4[[#This Row],[Part no./ Cat No.]])</f>
        <v>0</v>
      </c>
    </row>
    <row r="688" spans="1:17">
      <c r="A688" s="84">
        <v>687</v>
      </c>
      <c r="B688" s="108" t="str">
        <f>Table2[[#This Row],[Description of Material]]</f>
        <v>Enter Data in Product Master</v>
      </c>
      <c r="C688" s="84" t="str">
        <f>IFERROR(VLOOKUP(D688,'Product Master'!B:G,6,),"-")</f>
        <v>-</v>
      </c>
      <c r="D688" s="84">
        <f>Table2[[#This Row],[Part no./ Cat No.]]</f>
        <v>0</v>
      </c>
      <c r="E688" s="84" t="str">
        <f>IF(ISBLANK(Table2[[#This Row],[Lot No]]),"-",Table2[[#This Row],[Lot No]])</f>
        <v>-</v>
      </c>
      <c r="F688" s="133" t="str">
        <f>IF(ISBLANK(Table2[[#This Row],[Date of Issue]]),"",Table2[[#This Row],[Date of Issue]])</f>
        <v/>
      </c>
      <c r="G688" s="84" t="str">
        <f>Table2[[#This Row],[Unit]]</f>
        <v>-</v>
      </c>
      <c r="H688" s="84" t="str">
        <f>Table2[[#This Row],[Pack Size]]</f>
        <v>-</v>
      </c>
      <c r="I688" s="84">
        <f>Table2[[#This Row],[Quantity]]</f>
        <v>0</v>
      </c>
      <c r="J688" s="133" t="str">
        <f>Table2[[#This Row],[Expiry Date]]</f>
        <v>-</v>
      </c>
      <c r="K688" s="84">
        <f>Table2[[#This Row],[Department]]</f>
        <v>0</v>
      </c>
      <c r="L688" s="84" t="str">
        <f>IF(ISBLANK(Table2[[#This Row],[Remark]]),"",Table2[[#This Row],[Remark]])</f>
        <v/>
      </c>
      <c r="M688" s="84">
        <f>Table2[[#This Row],[Material Issued By]]</f>
        <v>0</v>
      </c>
      <c r="N688" s="84">
        <f>Table2[[#This Row],[Material Received By]]</f>
        <v>0</v>
      </c>
      <c r="O688" s="134">
        <f>SUMIFS('Stock Statement'!K:K,'Stock Statement'!C:C,Table4[[#This Row],[Part no./ Cat No.]])</f>
        <v>0</v>
      </c>
      <c r="P688" s="134">
        <f t="shared" si="11"/>
        <v>0</v>
      </c>
      <c r="Q688" s="84">
        <f>SUMIFS('Stock Statement'!J:J,'Stock Statement'!C:C,Table4[[#This Row],[Part no./ Cat No.]])</f>
        <v>0</v>
      </c>
    </row>
    <row r="689" spans="1:17">
      <c r="A689" s="84">
        <v>688</v>
      </c>
      <c r="B689" s="108" t="str">
        <f>Table2[[#This Row],[Description of Material]]</f>
        <v>Enter Data in Product Master</v>
      </c>
      <c r="C689" s="84" t="str">
        <f>IFERROR(VLOOKUP(D689,'Product Master'!B:G,6,),"-")</f>
        <v>-</v>
      </c>
      <c r="D689" s="84">
        <f>Table2[[#This Row],[Part no./ Cat No.]]</f>
        <v>0</v>
      </c>
      <c r="E689" s="84" t="str">
        <f>IF(ISBLANK(Table2[[#This Row],[Lot No]]),"-",Table2[[#This Row],[Lot No]])</f>
        <v>-</v>
      </c>
      <c r="F689" s="133" t="str">
        <f>IF(ISBLANK(Table2[[#This Row],[Date of Issue]]),"",Table2[[#This Row],[Date of Issue]])</f>
        <v/>
      </c>
      <c r="G689" s="84" t="str">
        <f>Table2[[#This Row],[Unit]]</f>
        <v>-</v>
      </c>
      <c r="H689" s="84" t="str">
        <f>Table2[[#This Row],[Pack Size]]</f>
        <v>-</v>
      </c>
      <c r="I689" s="84">
        <f>Table2[[#This Row],[Quantity]]</f>
        <v>0</v>
      </c>
      <c r="J689" s="133" t="str">
        <f>Table2[[#This Row],[Expiry Date]]</f>
        <v>-</v>
      </c>
      <c r="K689" s="84">
        <f>Table2[[#This Row],[Department]]</f>
        <v>0</v>
      </c>
      <c r="L689" s="84" t="str">
        <f>IF(ISBLANK(Table2[[#This Row],[Remark]]),"",Table2[[#This Row],[Remark]])</f>
        <v/>
      </c>
      <c r="M689" s="84">
        <f>Table2[[#This Row],[Material Issued By]]</f>
        <v>0</v>
      </c>
      <c r="N689" s="84">
        <f>Table2[[#This Row],[Material Received By]]</f>
        <v>0</v>
      </c>
      <c r="O689" s="134">
        <f>SUMIFS('Stock Statement'!K:K,'Stock Statement'!C:C,Table4[[#This Row],[Part no./ Cat No.]])</f>
        <v>0</v>
      </c>
      <c r="P689" s="134">
        <f t="shared" si="11"/>
        <v>0</v>
      </c>
      <c r="Q689" s="84">
        <f>SUMIFS('Stock Statement'!J:J,'Stock Statement'!C:C,Table4[[#This Row],[Part no./ Cat No.]])</f>
        <v>0</v>
      </c>
    </row>
    <row r="690" spans="1:17">
      <c r="A690" s="84">
        <v>689</v>
      </c>
      <c r="B690" s="108" t="str">
        <f>Table2[[#This Row],[Description of Material]]</f>
        <v>Enter Data in Product Master</v>
      </c>
      <c r="C690" s="84" t="str">
        <f>IFERROR(VLOOKUP(D690,'Product Master'!B:G,6,),"-")</f>
        <v>-</v>
      </c>
      <c r="D690" s="84">
        <f>Table2[[#This Row],[Part no./ Cat No.]]</f>
        <v>0</v>
      </c>
      <c r="E690" s="84" t="str">
        <f>IF(ISBLANK(Table2[[#This Row],[Lot No]]),"-",Table2[[#This Row],[Lot No]])</f>
        <v>-</v>
      </c>
      <c r="F690" s="133" t="str">
        <f>IF(ISBLANK(Table2[[#This Row],[Date of Issue]]),"",Table2[[#This Row],[Date of Issue]])</f>
        <v/>
      </c>
      <c r="G690" s="84" t="str">
        <f>Table2[[#This Row],[Unit]]</f>
        <v>-</v>
      </c>
      <c r="H690" s="84" t="str">
        <f>Table2[[#This Row],[Pack Size]]</f>
        <v>-</v>
      </c>
      <c r="I690" s="84">
        <f>Table2[[#This Row],[Quantity]]</f>
        <v>0</v>
      </c>
      <c r="J690" s="133" t="str">
        <f>Table2[[#This Row],[Expiry Date]]</f>
        <v>-</v>
      </c>
      <c r="K690" s="84">
        <f>Table2[[#This Row],[Department]]</f>
        <v>0</v>
      </c>
      <c r="L690" s="84" t="str">
        <f>IF(ISBLANK(Table2[[#This Row],[Remark]]),"",Table2[[#This Row],[Remark]])</f>
        <v/>
      </c>
      <c r="M690" s="84">
        <f>Table2[[#This Row],[Material Issued By]]</f>
        <v>0</v>
      </c>
      <c r="N690" s="84">
        <f>Table2[[#This Row],[Material Received By]]</f>
        <v>0</v>
      </c>
      <c r="O690" s="134">
        <f>SUMIFS('Stock Statement'!K:K,'Stock Statement'!C:C,Table4[[#This Row],[Part no./ Cat No.]])</f>
        <v>0</v>
      </c>
      <c r="P690" s="134">
        <f t="shared" si="11"/>
        <v>0</v>
      </c>
      <c r="Q690" s="84">
        <f>SUMIFS('Stock Statement'!J:J,'Stock Statement'!C:C,Table4[[#This Row],[Part no./ Cat No.]])</f>
        <v>0</v>
      </c>
    </row>
    <row r="691" spans="1:17">
      <c r="A691" s="84">
        <v>690</v>
      </c>
      <c r="B691" s="108" t="str">
        <f>Table2[[#This Row],[Description of Material]]</f>
        <v>Enter Data in Product Master</v>
      </c>
      <c r="C691" s="84" t="str">
        <f>IFERROR(VLOOKUP(D691,'Product Master'!B:G,6,),"-")</f>
        <v>-</v>
      </c>
      <c r="D691" s="84">
        <f>Table2[[#This Row],[Part no./ Cat No.]]</f>
        <v>0</v>
      </c>
      <c r="E691" s="84" t="str">
        <f>IF(ISBLANK(Table2[[#This Row],[Lot No]]),"-",Table2[[#This Row],[Lot No]])</f>
        <v>-</v>
      </c>
      <c r="F691" s="133" t="str">
        <f>IF(ISBLANK(Table2[[#This Row],[Date of Issue]]),"",Table2[[#This Row],[Date of Issue]])</f>
        <v/>
      </c>
      <c r="G691" s="84" t="str">
        <f>Table2[[#This Row],[Unit]]</f>
        <v>-</v>
      </c>
      <c r="H691" s="84" t="str">
        <f>Table2[[#This Row],[Pack Size]]</f>
        <v>-</v>
      </c>
      <c r="I691" s="84">
        <f>Table2[[#This Row],[Quantity]]</f>
        <v>0</v>
      </c>
      <c r="J691" s="133" t="str">
        <f>Table2[[#This Row],[Expiry Date]]</f>
        <v>-</v>
      </c>
      <c r="K691" s="84">
        <f>Table2[[#This Row],[Department]]</f>
        <v>0</v>
      </c>
      <c r="L691" s="84" t="str">
        <f>IF(ISBLANK(Table2[[#This Row],[Remark]]),"",Table2[[#This Row],[Remark]])</f>
        <v/>
      </c>
      <c r="M691" s="84">
        <f>Table2[[#This Row],[Material Issued By]]</f>
        <v>0</v>
      </c>
      <c r="N691" s="84">
        <f>Table2[[#This Row],[Material Received By]]</f>
        <v>0</v>
      </c>
      <c r="O691" s="134">
        <f>SUMIFS('Stock Statement'!K:K,'Stock Statement'!C:C,Table4[[#This Row],[Part no./ Cat No.]])</f>
        <v>0</v>
      </c>
      <c r="P691" s="134">
        <f t="shared" si="11"/>
        <v>0</v>
      </c>
      <c r="Q691" s="84">
        <f>SUMIFS('Stock Statement'!J:J,'Stock Statement'!C:C,Table4[[#This Row],[Part no./ Cat No.]])</f>
        <v>0</v>
      </c>
    </row>
    <row r="692" spans="1:17">
      <c r="A692" s="84">
        <v>691</v>
      </c>
      <c r="B692" s="108" t="str">
        <f>Table2[[#This Row],[Description of Material]]</f>
        <v>Enter Data in Product Master</v>
      </c>
      <c r="C692" s="84" t="str">
        <f>IFERROR(VLOOKUP(D692,'Product Master'!B:G,6,),"-")</f>
        <v>-</v>
      </c>
      <c r="D692" s="84">
        <f>Table2[[#This Row],[Part no./ Cat No.]]</f>
        <v>0</v>
      </c>
      <c r="E692" s="84" t="str">
        <f>IF(ISBLANK(Table2[[#This Row],[Lot No]]),"-",Table2[[#This Row],[Lot No]])</f>
        <v>-</v>
      </c>
      <c r="F692" s="133" t="str">
        <f>IF(ISBLANK(Table2[[#This Row],[Date of Issue]]),"",Table2[[#This Row],[Date of Issue]])</f>
        <v/>
      </c>
      <c r="G692" s="84" t="str">
        <f>Table2[[#This Row],[Unit]]</f>
        <v>-</v>
      </c>
      <c r="H692" s="84" t="str">
        <f>Table2[[#This Row],[Pack Size]]</f>
        <v>-</v>
      </c>
      <c r="I692" s="84">
        <f>Table2[[#This Row],[Quantity]]</f>
        <v>0</v>
      </c>
      <c r="J692" s="133" t="str">
        <f>Table2[[#This Row],[Expiry Date]]</f>
        <v>-</v>
      </c>
      <c r="K692" s="84">
        <f>Table2[[#This Row],[Department]]</f>
        <v>0</v>
      </c>
      <c r="L692" s="84" t="str">
        <f>IF(ISBLANK(Table2[[#This Row],[Remark]]),"",Table2[[#This Row],[Remark]])</f>
        <v/>
      </c>
      <c r="M692" s="84">
        <f>Table2[[#This Row],[Material Issued By]]</f>
        <v>0</v>
      </c>
      <c r="N692" s="84">
        <f>Table2[[#This Row],[Material Received By]]</f>
        <v>0</v>
      </c>
      <c r="O692" s="134">
        <f>SUMIFS('Stock Statement'!K:K,'Stock Statement'!C:C,Table4[[#This Row],[Part no./ Cat No.]])</f>
        <v>0</v>
      </c>
      <c r="P692" s="134">
        <f t="shared" si="11"/>
        <v>0</v>
      </c>
      <c r="Q692" s="84">
        <f>SUMIFS('Stock Statement'!J:J,'Stock Statement'!C:C,Table4[[#This Row],[Part no./ Cat No.]])</f>
        <v>0</v>
      </c>
    </row>
    <row r="693" spans="1:17">
      <c r="A693" s="84">
        <v>692</v>
      </c>
      <c r="B693" s="108" t="str">
        <f>Table2[[#This Row],[Description of Material]]</f>
        <v>Enter Data in Product Master</v>
      </c>
      <c r="C693" s="84" t="str">
        <f>IFERROR(VLOOKUP(D693,'Product Master'!B:G,6,),"-")</f>
        <v>-</v>
      </c>
      <c r="D693" s="84">
        <f>Table2[[#This Row],[Part no./ Cat No.]]</f>
        <v>0</v>
      </c>
      <c r="E693" s="84" t="str">
        <f>IF(ISBLANK(Table2[[#This Row],[Lot No]]),"-",Table2[[#This Row],[Lot No]])</f>
        <v>-</v>
      </c>
      <c r="F693" s="133" t="str">
        <f>IF(ISBLANK(Table2[[#This Row],[Date of Issue]]),"",Table2[[#This Row],[Date of Issue]])</f>
        <v/>
      </c>
      <c r="G693" s="84" t="str">
        <f>Table2[[#This Row],[Unit]]</f>
        <v>-</v>
      </c>
      <c r="H693" s="84" t="str">
        <f>Table2[[#This Row],[Pack Size]]</f>
        <v>-</v>
      </c>
      <c r="I693" s="84">
        <f>Table2[[#This Row],[Quantity]]</f>
        <v>0</v>
      </c>
      <c r="J693" s="133" t="str">
        <f>Table2[[#This Row],[Expiry Date]]</f>
        <v>-</v>
      </c>
      <c r="K693" s="84">
        <f>Table2[[#This Row],[Department]]</f>
        <v>0</v>
      </c>
      <c r="L693" s="84" t="str">
        <f>IF(ISBLANK(Table2[[#This Row],[Remark]]),"",Table2[[#This Row],[Remark]])</f>
        <v/>
      </c>
      <c r="M693" s="84">
        <f>Table2[[#This Row],[Material Issued By]]</f>
        <v>0</v>
      </c>
      <c r="N693" s="84">
        <f>Table2[[#This Row],[Material Received By]]</f>
        <v>0</v>
      </c>
      <c r="O693" s="134">
        <f>SUMIFS('Stock Statement'!K:K,'Stock Statement'!C:C,Table4[[#This Row],[Part no./ Cat No.]])</f>
        <v>0</v>
      </c>
      <c r="P693" s="134">
        <f t="shared" si="11"/>
        <v>0</v>
      </c>
      <c r="Q693" s="84">
        <f>SUMIFS('Stock Statement'!J:J,'Stock Statement'!C:C,Table4[[#This Row],[Part no./ Cat No.]])</f>
        <v>0</v>
      </c>
    </row>
    <row r="694" spans="1:17">
      <c r="A694" s="84">
        <v>693</v>
      </c>
      <c r="B694" s="108" t="str">
        <f>Table2[[#This Row],[Description of Material]]</f>
        <v>Enter Data in Product Master</v>
      </c>
      <c r="C694" s="84" t="str">
        <f>IFERROR(VLOOKUP(D694,'Product Master'!B:G,6,),"-")</f>
        <v>-</v>
      </c>
      <c r="D694" s="84">
        <f>Table2[[#This Row],[Part no./ Cat No.]]</f>
        <v>0</v>
      </c>
      <c r="E694" s="84" t="str">
        <f>IF(ISBLANK(Table2[[#This Row],[Lot No]]),"-",Table2[[#This Row],[Lot No]])</f>
        <v>-</v>
      </c>
      <c r="F694" s="133" t="str">
        <f>IF(ISBLANK(Table2[[#This Row],[Date of Issue]]),"",Table2[[#This Row],[Date of Issue]])</f>
        <v/>
      </c>
      <c r="G694" s="84" t="str">
        <f>Table2[[#This Row],[Unit]]</f>
        <v>-</v>
      </c>
      <c r="H694" s="84" t="str">
        <f>Table2[[#This Row],[Pack Size]]</f>
        <v>-</v>
      </c>
      <c r="I694" s="84">
        <f>Table2[[#This Row],[Quantity]]</f>
        <v>0</v>
      </c>
      <c r="J694" s="133" t="str">
        <f>Table2[[#This Row],[Expiry Date]]</f>
        <v>-</v>
      </c>
      <c r="K694" s="84">
        <f>Table2[[#This Row],[Department]]</f>
        <v>0</v>
      </c>
      <c r="L694" s="84" t="str">
        <f>IF(ISBLANK(Table2[[#This Row],[Remark]]),"",Table2[[#This Row],[Remark]])</f>
        <v/>
      </c>
      <c r="M694" s="84">
        <f>Table2[[#This Row],[Material Issued By]]</f>
        <v>0</v>
      </c>
      <c r="N694" s="84">
        <f>Table2[[#This Row],[Material Received By]]</f>
        <v>0</v>
      </c>
      <c r="O694" s="134">
        <f>SUMIFS('Stock Statement'!K:K,'Stock Statement'!C:C,Table4[[#This Row],[Part no./ Cat No.]])</f>
        <v>0</v>
      </c>
      <c r="P694" s="134">
        <f t="shared" si="11"/>
        <v>0</v>
      </c>
      <c r="Q694" s="84">
        <f>SUMIFS('Stock Statement'!J:J,'Stock Statement'!C:C,Table4[[#This Row],[Part no./ Cat No.]])</f>
        <v>0</v>
      </c>
    </row>
    <row r="695" spans="1:17">
      <c r="A695" s="84">
        <v>694</v>
      </c>
      <c r="B695" s="108" t="str">
        <f>Table2[[#This Row],[Description of Material]]</f>
        <v>Enter Data in Product Master</v>
      </c>
      <c r="C695" s="84" t="str">
        <f>IFERROR(VLOOKUP(D695,'Product Master'!B:G,6,),"-")</f>
        <v>-</v>
      </c>
      <c r="D695" s="84">
        <f>Table2[[#This Row],[Part no./ Cat No.]]</f>
        <v>0</v>
      </c>
      <c r="E695" s="84" t="str">
        <f>IF(ISBLANK(Table2[[#This Row],[Lot No]]),"-",Table2[[#This Row],[Lot No]])</f>
        <v>-</v>
      </c>
      <c r="F695" s="133" t="str">
        <f>IF(ISBLANK(Table2[[#This Row],[Date of Issue]]),"",Table2[[#This Row],[Date of Issue]])</f>
        <v/>
      </c>
      <c r="G695" s="84" t="str">
        <f>Table2[[#This Row],[Unit]]</f>
        <v>-</v>
      </c>
      <c r="H695" s="84" t="str">
        <f>Table2[[#This Row],[Pack Size]]</f>
        <v>-</v>
      </c>
      <c r="I695" s="84">
        <f>Table2[[#This Row],[Quantity]]</f>
        <v>0</v>
      </c>
      <c r="J695" s="133" t="str">
        <f>Table2[[#This Row],[Expiry Date]]</f>
        <v>-</v>
      </c>
      <c r="K695" s="84">
        <f>Table2[[#This Row],[Department]]</f>
        <v>0</v>
      </c>
      <c r="L695" s="84" t="str">
        <f>IF(ISBLANK(Table2[[#This Row],[Remark]]),"",Table2[[#This Row],[Remark]])</f>
        <v/>
      </c>
      <c r="M695" s="84">
        <f>Table2[[#This Row],[Material Issued By]]</f>
        <v>0</v>
      </c>
      <c r="N695" s="84">
        <f>Table2[[#This Row],[Material Received By]]</f>
        <v>0</v>
      </c>
      <c r="O695" s="134">
        <f>SUMIFS('Stock Statement'!K:K,'Stock Statement'!C:C,Table4[[#This Row],[Part no./ Cat No.]])</f>
        <v>0</v>
      </c>
      <c r="P695" s="134">
        <f t="shared" si="11"/>
        <v>0</v>
      </c>
      <c r="Q695" s="84">
        <f>SUMIFS('Stock Statement'!J:J,'Stock Statement'!C:C,Table4[[#This Row],[Part no./ Cat No.]])</f>
        <v>0</v>
      </c>
    </row>
    <row r="696" spans="1:17">
      <c r="A696" s="84">
        <v>695</v>
      </c>
      <c r="B696" s="108" t="str">
        <f>Table2[[#This Row],[Description of Material]]</f>
        <v>Enter Data in Product Master</v>
      </c>
      <c r="C696" s="84" t="str">
        <f>IFERROR(VLOOKUP(D696,'Product Master'!B:G,6,),"-")</f>
        <v>-</v>
      </c>
      <c r="D696" s="84">
        <f>Table2[[#This Row],[Part no./ Cat No.]]</f>
        <v>0</v>
      </c>
      <c r="E696" s="84" t="str">
        <f>IF(ISBLANK(Table2[[#This Row],[Lot No]]),"-",Table2[[#This Row],[Lot No]])</f>
        <v>-</v>
      </c>
      <c r="F696" s="133" t="str">
        <f>IF(ISBLANK(Table2[[#This Row],[Date of Issue]]),"",Table2[[#This Row],[Date of Issue]])</f>
        <v/>
      </c>
      <c r="G696" s="84" t="str">
        <f>Table2[[#This Row],[Unit]]</f>
        <v>-</v>
      </c>
      <c r="H696" s="84" t="str">
        <f>Table2[[#This Row],[Pack Size]]</f>
        <v>-</v>
      </c>
      <c r="I696" s="84">
        <f>Table2[[#This Row],[Quantity]]</f>
        <v>0</v>
      </c>
      <c r="J696" s="133" t="str">
        <f>Table2[[#This Row],[Expiry Date]]</f>
        <v>-</v>
      </c>
      <c r="K696" s="84">
        <f>Table2[[#This Row],[Department]]</f>
        <v>0</v>
      </c>
      <c r="L696" s="84" t="str">
        <f>IF(ISBLANK(Table2[[#This Row],[Remark]]),"",Table2[[#This Row],[Remark]])</f>
        <v/>
      </c>
      <c r="M696" s="84">
        <f>Table2[[#This Row],[Material Issued By]]</f>
        <v>0</v>
      </c>
      <c r="N696" s="84">
        <f>Table2[[#This Row],[Material Received By]]</f>
        <v>0</v>
      </c>
      <c r="O696" s="134">
        <f>SUMIFS('Stock Statement'!K:K,'Stock Statement'!C:C,Table4[[#This Row],[Part no./ Cat No.]])</f>
        <v>0</v>
      </c>
      <c r="P696" s="134">
        <f t="shared" si="11"/>
        <v>0</v>
      </c>
      <c r="Q696" s="84">
        <f>SUMIFS('Stock Statement'!J:J,'Stock Statement'!C:C,Table4[[#This Row],[Part no./ Cat No.]])</f>
        <v>0</v>
      </c>
    </row>
    <row r="697" spans="1:17">
      <c r="A697" s="84">
        <v>696</v>
      </c>
      <c r="B697" s="108" t="str">
        <f>Table2[[#This Row],[Description of Material]]</f>
        <v>Enter Data in Product Master</v>
      </c>
      <c r="C697" s="84" t="str">
        <f>IFERROR(VLOOKUP(D697,'Product Master'!B:G,6,),"-")</f>
        <v>-</v>
      </c>
      <c r="D697" s="84">
        <f>Table2[[#This Row],[Part no./ Cat No.]]</f>
        <v>0</v>
      </c>
      <c r="E697" s="84" t="str">
        <f>IF(ISBLANK(Table2[[#This Row],[Lot No]]),"-",Table2[[#This Row],[Lot No]])</f>
        <v>-</v>
      </c>
      <c r="F697" s="133" t="str">
        <f>IF(ISBLANK(Table2[[#This Row],[Date of Issue]]),"",Table2[[#This Row],[Date of Issue]])</f>
        <v/>
      </c>
      <c r="G697" s="84" t="str">
        <f>Table2[[#This Row],[Unit]]</f>
        <v>-</v>
      </c>
      <c r="H697" s="84" t="str">
        <f>Table2[[#This Row],[Pack Size]]</f>
        <v>-</v>
      </c>
      <c r="I697" s="84">
        <f>Table2[[#This Row],[Quantity]]</f>
        <v>0</v>
      </c>
      <c r="J697" s="133" t="str">
        <f>Table2[[#This Row],[Expiry Date]]</f>
        <v>-</v>
      </c>
      <c r="K697" s="84">
        <f>Table2[[#This Row],[Department]]</f>
        <v>0</v>
      </c>
      <c r="L697" s="84" t="str">
        <f>IF(ISBLANK(Table2[[#This Row],[Remark]]),"",Table2[[#This Row],[Remark]])</f>
        <v/>
      </c>
      <c r="M697" s="84">
        <f>Table2[[#This Row],[Material Issued By]]</f>
        <v>0</v>
      </c>
      <c r="N697" s="84">
        <f>Table2[[#This Row],[Material Received By]]</f>
        <v>0</v>
      </c>
      <c r="O697" s="134">
        <f>SUMIFS('Stock Statement'!K:K,'Stock Statement'!C:C,Table4[[#This Row],[Part no./ Cat No.]])</f>
        <v>0</v>
      </c>
      <c r="P697" s="134">
        <f t="shared" si="11"/>
        <v>0</v>
      </c>
      <c r="Q697" s="84">
        <f>SUMIFS('Stock Statement'!J:J,'Stock Statement'!C:C,Table4[[#This Row],[Part no./ Cat No.]])</f>
        <v>0</v>
      </c>
    </row>
    <row r="698" spans="1:17">
      <c r="A698" s="84">
        <v>697</v>
      </c>
      <c r="B698" s="108" t="str">
        <f>Table2[[#This Row],[Description of Material]]</f>
        <v>Enter Data in Product Master</v>
      </c>
      <c r="C698" s="84" t="str">
        <f>IFERROR(VLOOKUP(D698,'Product Master'!B:G,6,),"-")</f>
        <v>-</v>
      </c>
      <c r="D698" s="84">
        <f>Table2[[#This Row],[Part no./ Cat No.]]</f>
        <v>0</v>
      </c>
      <c r="E698" s="84" t="str">
        <f>IF(ISBLANK(Table2[[#This Row],[Lot No]]),"-",Table2[[#This Row],[Lot No]])</f>
        <v>-</v>
      </c>
      <c r="F698" s="133" t="str">
        <f>IF(ISBLANK(Table2[[#This Row],[Date of Issue]]),"",Table2[[#This Row],[Date of Issue]])</f>
        <v/>
      </c>
      <c r="G698" s="84" t="str">
        <f>Table2[[#This Row],[Unit]]</f>
        <v>-</v>
      </c>
      <c r="H698" s="84" t="str">
        <f>Table2[[#This Row],[Pack Size]]</f>
        <v>-</v>
      </c>
      <c r="I698" s="84">
        <f>Table2[[#This Row],[Quantity]]</f>
        <v>0</v>
      </c>
      <c r="J698" s="133" t="str">
        <f>Table2[[#This Row],[Expiry Date]]</f>
        <v>-</v>
      </c>
      <c r="K698" s="84">
        <f>Table2[[#This Row],[Department]]</f>
        <v>0</v>
      </c>
      <c r="L698" s="84" t="str">
        <f>IF(ISBLANK(Table2[[#This Row],[Remark]]),"",Table2[[#This Row],[Remark]])</f>
        <v/>
      </c>
      <c r="M698" s="84">
        <f>Table2[[#This Row],[Material Issued By]]</f>
        <v>0</v>
      </c>
      <c r="N698" s="84">
        <f>Table2[[#This Row],[Material Received By]]</f>
        <v>0</v>
      </c>
      <c r="O698" s="134">
        <f>SUMIFS('Stock Statement'!K:K,'Stock Statement'!C:C,Table4[[#This Row],[Part no./ Cat No.]])</f>
        <v>0</v>
      </c>
      <c r="P698" s="134">
        <f t="shared" si="11"/>
        <v>0</v>
      </c>
      <c r="Q698" s="84">
        <f>SUMIFS('Stock Statement'!J:J,'Stock Statement'!C:C,Table4[[#This Row],[Part no./ Cat No.]])</f>
        <v>0</v>
      </c>
    </row>
    <row r="699" spans="1:17">
      <c r="A699" s="84">
        <v>698</v>
      </c>
      <c r="B699" s="108" t="str">
        <f>Table2[[#This Row],[Description of Material]]</f>
        <v>Enter Data in Product Master</v>
      </c>
      <c r="C699" s="84" t="str">
        <f>IFERROR(VLOOKUP(D699,'Product Master'!B:G,6,),"-")</f>
        <v>-</v>
      </c>
      <c r="D699" s="84">
        <f>Table2[[#This Row],[Part no./ Cat No.]]</f>
        <v>0</v>
      </c>
      <c r="E699" s="84" t="str">
        <f>IF(ISBLANK(Table2[[#This Row],[Lot No]]),"-",Table2[[#This Row],[Lot No]])</f>
        <v>-</v>
      </c>
      <c r="F699" s="133" t="str">
        <f>IF(ISBLANK(Table2[[#This Row],[Date of Issue]]),"",Table2[[#This Row],[Date of Issue]])</f>
        <v/>
      </c>
      <c r="G699" s="84" t="str">
        <f>Table2[[#This Row],[Unit]]</f>
        <v>-</v>
      </c>
      <c r="H699" s="84" t="str">
        <f>Table2[[#This Row],[Pack Size]]</f>
        <v>-</v>
      </c>
      <c r="I699" s="84">
        <f>Table2[[#This Row],[Quantity]]</f>
        <v>0</v>
      </c>
      <c r="J699" s="133" t="str">
        <f>Table2[[#This Row],[Expiry Date]]</f>
        <v>-</v>
      </c>
      <c r="K699" s="84">
        <f>Table2[[#This Row],[Department]]</f>
        <v>0</v>
      </c>
      <c r="L699" s="84" t="str">
        <f>IF(ISBLANK(Table2[[#This Row],[Remark]]),"",Table2[[#This Row],[Remark]])</f>
        <v/>
      </c>
      <c r="M699" s="84">
        <f>Table2[[#This Row],[Material Issued By]]</f>
        <v>0</v>
      </c>
      <c r="N699" s="84">
        <f>Table2[[#This Row],[Material Received By]]</f>
        <v>0</v>
      </c>
      <c r="O699" s="134">
        <f>SUMIFS('Stock Statement'!K:K,'Stock Statement'!C:C,Table4[[#This Row],[Part no./ Cat No.]])</f>
        <v>0</v>
      </c>
      <c r="P699" s="134">
        <f t="shared" si="11"/>
        <v>0</v>
      </c>
      <c r="Q699" s="84">
        <f>SUMIFS('Stock Statement'!J:J,'Stock Statement'!C:C,Table4[[#This Row],[Part no./ Cat No.]])</f>
        <v>0</v>
      </c>
    </row>
    <row r="700" spans="1:17">
      <c r="A700" s="84">
        <v>699</v>
      </c>
      <c r="B700" s="108" t="str">
        <f>Table2[[#This Row],[Description of Material]]</f>
        <v>Enter Data in Product Master</v>
      </c>
      <c r="C700" s="84" t="str">
        <f>IFERROR(VLOOKUP(D700,'Product Master'!B:G,6,),"-")</f>
        <v>-</v>
      </c>
      <c r="D700" s="84">
        <f>Table2[[#This Row],[Part no./ Cat No.]]</f>
        <v>0</v>
      </c>
      <c r="E700" s="84" t="str">
        <f>IF(ISBLANK(Table2[[#This Row],[Lot No]]),"-",Table2[[#This Row],[Lot No]])</f>
        <v>-</v>
      </c>
      <c r="F700" s="133" t="str">
        <f>IF(ISBLANK(Table2[[#This Row],[Date of Issue]]),"",Table2[[#This Row],[Date of Issue]])</f>
        <v/>
      </c>
      <c r="G700" s="84" t="str">
        <f>Table2[[#This Row],[Unit]]</f>
        <v>-</v>
      </c>
      <c r="H700" s="84" t="str">
        <f>Table2[[#This Row],[Pack Size]]</f>
        <v>-</v>
      </c>
      <c r="I700" s="84">
        <f>Table2[[#This Row],[Quantity]]</f>
        <v>0</v>
      </c>
      <c r="J700" s="133" t="str">
        <f>Table2[[#This Row],[Expiry Date]]</f>
        <v>-</v>
      </c>
      <c r="K700" s="84">
        <f>Table2[[#This Row],[Department]]</f>
        <v>0</v>
      </c>
      <c r="L700" s="84" t="str">
        <f>IF(ISBLANK(Table2[[#This Row],[Remark]]),"",Table2[[#This Row],[Remark]])</f>
        <v/>
      </c>
      <c r="M700" s="84">
        <f>Table2[[#This Row],[Material Issued By]]</f>
        <v>0</v>
      </c>
      <c r="N700" s="84">
        <f>Table2[[#This Row],[Material Received By]]</f>
        <v>0</v>
      </c>
      <c r="O700" s="134">
        <f>SUMIFS('Stock Statement'!K:K,'Stock Statement'!C:C,Table4[[#This Row],[Part no./ Cat No.]])</f>
        <v>0</v>
      </c>
      <c r="P700" s="134">
        <f t="shared" si="11"/>
        <v>0</v>
      </c>
      <c r="Q700" s="84">
        <f>SUMIFS('Stock Statement'!J:J,'Stock Statement'!C:C,Table4[[#This Row],[Part no./ Cat No.]])</f>
        <v>0</v>
      </c>
    </row>
    <row r="701" spans="1:17">
      <c r="A701" s="84">
        <v>700</v>
      </c>
      <c r="B701" s="108" t="str">
        <f>Table2[[#This Row],[Description of Material]]</f>
        <v>Enter Data in Product Master</v>
      </c>
      <c r="C701" s="84" t="str">
        <f>IFERROR(VLOOKUP(D701,'Product Master'!B:G,6,),"-")</f>
        <v>-</v>
      </c>
      <c r="D701" s="84">
        <f>Table2[[#This Row],[Part no./ Cat No.]]</f>
        <v>0</v>
      </c>
      <c r="E701" s="84" t="str">
        <f>IF(ISBLANK(Table2[[#This Row],[Lot No]]),"-",Table2[[#This Row],[Lot No]])</f>
        <v>-</v>
      </c>
      <c r="F701" s="133" t="str">
        <f>IF(ISBLANK(Table2[[#This Row],[Date of Issue]]),"",Table2[[#This Row],[Date of Issue]])</f>
        <v/>
      </c>
      <c r="G701" s="84" t="str">
        <f>Table2[[#This Row],[Unit]]</f>
        <v>-</v>
      </c>
      <c r="H701" s="84" t="str">
        <f>Table2[[#This Row],[Pack Size]]</f>
        <v>-</v>
      </c>
      <c r="I701" s="84">
        <f>Table2[[#This Row],[Quantity]]</f>
        <v>0</v>
      </c>
      <c r="J701" s="133" t="str">
        <f>Table2[[#This Row],[Expiry Date]]</f>
        <v>-</v>
      </c>
      <c r="K701" s="84">
        <f>Table2[[#This Row],[Department]]</f>
        <v>0</v>
      </c>
      <c r="L701" s="84" t="str">
        <f>IF(ISBLANK(Table2[[#This Row],[Remark]]),"",Table2[[#This Row],[Remark]])</f>
        <v/>
      </c>
      <c r="M701" s="84">
        <f>Table2[[#This Row],[Material Issued By]]</f>
        <v>0</v>
      </c>
      <c r="N701" s="84">
        <f>Table2[[#This Row],[Material Received By]]</f>
        <v>0</v>
      </c>
      <c r="O701" s="134">
        <f>SUMIFS('Stock Statement'!K:K,'Stock Statement'!C:C,Table4[[#This Row],[Part no./ Cat No.]])</f>
        <v>0</v>
      </c>
      <c r="P701" s="134">
        <f t="shared" si="11"/>
        <v>0</v>
      </c>
      <c r="Q701" s="84">
        <f>SUMIFS('Stock Statement'!J:J,'Stock Statement'!C:C,Table4[[#This Row],[Part no./ Cat No.]])</f>
        <v>0</v>
      </c>
    </row>
    <row r="702" spans="1:17">
      <c r="A702" s="84">
        <v>701</v>
      </c>
      <c r="B702" s="108" t="str">
        <f>Table2[[#This Row],[Description of Material]]</f>
        <v>Enter Data in Product Master</v>
      </c>
      <c r="C702" s="84" t="str">
        <f>IFERROR(VLOOKUP(D702,'Product Master'!B:G,6,),"-")</f>
        <v>-</v>
      </c>
      <c r="D702" s="84">
        <f>Table2[[#This Row],[Part no./ Cat No.]]</f>
        <v>0</v>
      </c>
      <c r="E702" s="84" t="str">
        <f>IF(ISBLANK(Table2[[#This Row],[Lot No]]),"-",Table2[[#This Row],[Lot No]])</f>
        <v>-</v>
      </c>
      <c r="F702" s="133" t="str">
        <f>IF(ISBLANK(Table2[[#This Row],[Date of Issue]]),"",Table2[[#This Row],[Date of Issue]])</f>
        <v/>
      </c>
      <c r="G702" s="84" t="str">
        <f>Table2[[#This Row],[Unit]]</f>
        <v>-</v>
      </c>
      <c r="H702" s="84" t="str">
        <f>Table2[[#This Row],[Pack Size]]</f>
        <v>-</v>
      </c>
      <c r="I702" s="84">
        <f>Table2[[#This Row],[Quantity]]</f>
        <v>0</v>
      </c>
      <c r="J702" s="133" t="str">
        <f>Table2[[#This Row],[Expiry Date]]</f>
        <v>-</v>
      </c>
      <c r="K702" s="84">
        <f>Table2[[#This Row],[Department]]</f>
        <v>0</v>
      </c>
      <c r="L702" s="84" t="str">
        <f>IF(ISBLANK(Table2[[#This Row],[Remark]]),"",Table2[[#This Row],[Remark]])</f>
        <v/>
      </c>
      <c r="M702" s="84">
        <f>Table2[[#This Row],[Material Issued By]]</f>
        <v>0</v>
      </c>
      <c r="N702" s="84">
        <f>Table2[[#This Row],[Material Received By]]</f>
        <v>0</v>
      </c>
      <c r="O702" s="134">
        <f>SUMIFS('Stock Statement'!K:K,'Stock Statement'!C:C,Table4[[#This Row],[Part no./ Cat No.]])</f>
        <v>0</v>
      </c>
      <c r="P702" s="134">
        <f t="shared" si="11"/>
        <v>0</v>
      </c>
      <c r="Q702" s="84">
        <f>SUMIFS('Stock Statement'!J:J,'Stock Statement'!C:C,Table4[[#This Row],[Part no./ Cat No.]])</f>
        <v>0</v>
      </c>
    </row>
    <row r="703" spans="1:17">
      <c r="A703" s="84">
        <v>702</v>
      </c>
      <c r="B703" s="108" t="str">
        <f>Table2[[#This Row],[Description of Material]]</f>
        <v>Enter Data in Product Master</v>
      </c>
      <c r="C703" s="84" t="str">
        <f>IFERROR(VLOOKUP(D703,'Product Master'!B:G,6,),"-")</f>
        <v>-</v>
      </c>
      <c r="D703" s="84">
        <f>Table2[[#This Row],[Part no./ Cat No.]]</f>
        <v>0</v>
      </c>
      <c r="E703" s="84" t="str">
        <f>IF(ISBLANK(Table2[[#This Row],[Lot No]]),"-",Table2[[#This Row],[Lot No]])</f>
        <v>-</v>
      </c>
      <c r="F703" s="133" t="str">
        <f>IF(ISBLANK(Table2[[#This Row],[Date of Issue]]),"",Table2[[#This Row],[Date of Issue]])</f>
        <v/>
      </c>
      <c r="G703" s="84" t="str">
        <f>Table2[[#This Row],[Unit]]</f>
        <v>-</v>
      </c>
      <c r="H703" s="84" t="str">
        <f>Table2[[#This Row],[Pack Size]]</f>
        <v>-</v>
      </c>
      <c r="I703" s="84">
        <f>Table2[[#This Row],[Quantity]]</f>
        <v>0</v>
      </c>
      <c r="J703" s="133" t="str">
        <f>Table2[[#This Row],[Expiry Date]]</f>
        <v>-</v>
      </c>
      <c r="K703" s="84">
        <f>Table2[[#This Row],[Department]]</f>
        <v>0</v>
      </c>
      <c r="L703" s="84" t="str">
        <f>IF(ISBLANK(Table2[[#This Row],[Remark]]),"",Table2[[#This Row],[Remark]])</f>
        <v/>
      </c>
      <c r="M703" s="84">
        <f>Table2[[#This Row],[Material Issued By]]</f>
        <v>0</v>
      </c>
      <c r="N703" s="84">
        <f>Table2[[#This Row],[Material Received By]]</f>
        <v>0</v>
      </c>
      <c r="O703" s="134">
        <f>SUMIFS('Stock Statement'!K:K,'Stock Statement'!C:C,Table4[[#This Row],[Part no./ Cat No.]])</f>
        <v>0</v>
      </c>
      <c r="P703" s="134">
        <f t="shared" si="11"/>
        <v>0</v>
      </c>
      <c r="Q703" s="84">
        <f>SUMIFS('Stock Statement'!J:J,'Stock Statement'!C:C,Table4[[#This Row],[Part no./ Cat No.]])</f>
        <v>0</v>
      </c>
    </row>
    <row r="704" spans="1:17">
      <c r="A704" s="84">
        <v>703</v>
      </c>
      <c r="B704" s="108" t="str">
        <f>Table2[[#This Row],[Description of Material]]</f>
        <v>Enter Data in Product Master</v>
      </c>
      <c r="C704" s="84" t="str">
        <f>IFERROR(VLOOKUP(D704,'Product Master'!B:G,6,),"-")</f>
        <v>-</v>
      </c>
      <c r="D704" s="84">
        <f>Table2[[#This Row],[Part no./ Cat No.]]</f>
        <v>0</v>
      </c>
      <c r="E704" s="84" t="str">
        <f>IF(ISBLANK(Table2[[#This Row],[Lot No]]),"-",Table2[[#This Row],[Lot No]])</f>
        <v>-</v>
      </c>
      <c r="F704" s="133" t="str">
        <f>IF(ISBLANK(Table2[[#This Row],[Date of Issue]]),"",Table2[[#This Row],[Date of Issue]])</f>
        <v/>
      </c>
      <c r="G704" s="84" t="str">
        <f>Table2[[#This Row],[Unit]]</f>
        <v>-</v>
      </c>
      <c r="H704" s="84" t="str">
        <f>Table2[[#This Row],[Pack Size]]</f>
        <v>-</v>
      </c>
      <c r="I704" s="84">
        <f>Table2[[#This Row],[Quantity]]</f>
        <v>0</v>
      </c>
      <c r="J704" s="133" t="str">
        <f>Table2[[#This Row],[Expiry Date]]</f>
        <v>-</v>
      </c>
      <c r="K704" s="84">
        <f>Table2[[#This Row],[Department]]</f>
        <v>0</v>
      </c>
      <c r="L704" s="84" t="str">
        <f>IF(ISBLANK(Table2[[#This Row],[Remark]]),"",Table2[[#This Row],[Remark]])</f>
        <v/>
      </c>
      <c r="M704" s="84">
        <f>Table2[[#This Row],[Material Issued By]]</f>
        <v>0</v>
      </c>
      <c r="N704" s="84">
        <f>Table2[[#This Row],[Material Received By]]</f>
        <v>0</v>
      </c>
      <c r="O704" s="134">
        <f>SUMIFS('Stock Statement'!K:K,'Stock Statement'!C:C,Table4[[#This Row],[Part no./ Cat No.]])</f>
        <v>0</v>
      </c>
      <c r="P704" s="134">
        <f t="shared" si="11"/>
        <v>0</v>
      </c>
      <c r="Q704" s="84">
        <f>SUMIFS('Stock Statement'!J:J,'Stock Statement'!C:C,Table4[[#This Row],[Part no./ Cat No.]])</f>
        <v>0</v>
      </c>
    </row>
    <row r="705" spans="1:17">
      <c r="A705" s="84">
        <v>704</v>
      </c>
      <c r="B705" s="108" t="str">
        <f>Table2[[#This Row],[Description of Material]]</f>
        <v>Enter Data in Product Master</v>
      </c>
      <c r="C705" s="84" t="str">
        <f>IFERROR(VLOOKUP(D705,'Product Master'!B:G,6,),"-")</f>
        <v>-</v>
      </c>
      <c r="D705" s="84">
        <f>Table2[[#This Row],[Part no./ Cat No.]]</f>
        <v>0</v>
      </c>
      <c r="E705" s="84" t="str">
        <f>IF(ISBLANK(Table2[[#This Row],[Lot No]]),"-",Table2[[#This Row],[Lot No]])</f>
        <v>-</v>
      </c>
      <c r="F705" s="133" t="str">
        <f>IF(ISBLANK(Table2[[#This Row],[Date of Issue]]),"",Table2[[#This Row],[Date of Issue]])</f>
        <v/>
      </c>
      <c r="G705" s="84" t="str">
        <f>Table2[[#This Row],[Unit]]</f>
        <v>-</v>
      </c>
      <c r="H705" s="84" t="str">
        <f>Table2[[#This Row],[Pack Size]]</f>
        <v>-</v>
      </c>
      <c r="I705" s="84">
        <f>Table2[[#This Row],[Quantity]]</f>
        <v>0</v>
      </c>
      <c r="J705" s="133" t="str">
        <f>Table2[[#This Row],[Expiry Date]]</f>
        <v>-</v>
      </c>
      <c r="K705" s="84">
        <f>Table2[[#This Row],[Department]]</f>
        <v>0</v>
      </c>
      <c r="L705" s="84" t="str">
        <f>IF(ISBLANK(Table2[[#This Row],[Remark]]),"",Table2[[#This Row],[Remark]])</f>
        <v/>
      </c>
      <c r="M705" s="84">
        <f>Table2[[#This Row],[Material Issued By]]</f>
        <v>0</v>
      </c>
      <c r="N705" s="84">
        <f>Table2[[#This Row],[Material Received By]]</f>
        <v>0</v>
      </c>
      <c r="O705" s="134">
        <f>SUMIFS('Stock Statement'!K:K,'Stock Statement'!C:C,Table4[[#This Row],[Part no./ Cat No.]])</f>
        <v>0</v>
      </c>
      <c r="P705" s="134">
        <f t="shared" si="11"/>
        <v>0</v>
      </c>
      <c r="Q705" s="84">
        <f>SUMIFS('Stock Statement'!J:J,'Stock Statement'!C:C,Table4[[#This Row],[Part no./ Cat No.]])</f>
        <v>0</v>
      </c>
    </row>
    <row r="706" spans="1:17">
      <c r="A706" s="84">
        <v>705</v>
      </c>
      <c r="B706" s="108" t="str">
        <f>Table2[[#This Row],[Description of Material]]</f>
        <v>Enter Data in Product Master</v>
      </c>
      <c r="C706" s="84" t="str">
        <f>IFERROR(VLOOKUP(D706,'Product Master'!B:G,6,),"-")</f>
        <v>-</v>
      </c>
      <c r="D706" s="84">
        <f>Table2[[#This Row],[Part no./ Cat No.]]</f>
        <v>0</v>
      </c>
      <c r="E706" s="84" t="str">
        <f>IF(ISBLANK(Table2[[#This Row],[Lot No]]),"-",Table2[[#This Row],[Lot No]])</f>
        <v>-</v>
      </c>
      <c r="F706" s="133" t="str">
        <f>IF(ISBLANK(Table2[[#This Row],[Date of Issue]]),"",Table2[[#This Row],[Date of Issue]])</f>
        <v/>
      </c>
      <c r="G706" s="84" t="str">
        <f>Table2[[#This Row],[Unit]]</f>
        <v>-</v>
      </c>
      <c r="H706" s="84" t="str">
        <f>Table2[[#This Row],[Pack Size]]</f>
        <v>-</v>
      </c>
      <c r="I706" s="84">
        <f>Table2[[#This Row],[Quantity]]</f>
        <v>0</v>
      </c>
      <c r="J706" s="133" t="str">
        <f>Table2[[#This Row],[Expiry Date]]</f>
        <v>-</v>
      </c>
      <c r="K706" s="84">
        <f>Table2[[#This Row],[Department]]</f>
        <v>0</v>
      </c>
      <c r="L706" s="84" t="str">
        <f>IF(ISBLANK(Table2[[#This Row],[Remark]]),"",Table2[[#This Row],[Remark]])</f>
        <v/>
      </c>
      <c r="M706" s="84">
        <f>Table2[[#This Row],[Material Issued By]]</f>
        <v>0</v>
      </c>
      <c r="N706" s="84">
        <f>Table2[[#This Row],[Material Received By]]</f>
        <v>0</v>
      </c>
      <c r="O706" s="134">
        <f>SUMIFS('Stock Statement'!K:K,'Stock Statement'!C:C,Table4[[#This Row],[Part no./ Cat No.]])</f>
        <v>0</v>
      </c>
      <c r="P706" s="134">
        <f t="shared" si="11"/>
        <v>0</v>
      </c>
      <c r="Q706" s="84">
        <f>SUMIFS('Stock Statement'!J:J,'Stock Statement'!C:C,Table4[[#This Row],[Part no./ Cat No.]])</f>
        <v>0</v>
      </c>
    </row>
    <row r="707" spans="1:17">
      <c r="A707" s="84">
        <v>706</v>
      </c>
      <c r="B707" s="108" t="str">
        <f>Table2[[#This Row],[Description of Material]]</f>
        <v>Enter Data in Product Master</v>
      </c>
      <c r="C707" s="84" t="str">
        <f>IFERROR(VLOOKUP(D707,'Product Master'!B:G,6,),"-")</f>
        <v>-</v>
      </c>
      <c r="D707" s="84">
        <f>Table2[[#This Row],[Part no./ Cat No.]]</f>
        <v>0</v>
      </c>
      <c r="E707" s="84" t="str">
        <f>IF(ISBLANK(Table2[[#This Row],[Lot No]]),"-",Table2[[#This Row],[Lot No]])</f>
        <v>-</v>
      </c>
      <c r="F707" s="133" t="str">
        <f>IF(ISBLANK(Table2[[#This Row],[Date of Issue]]),"",Table2[[#This Row],[Date of Issue]])</f>
        <v/>
      </c>
      <c r="G707" s="84" t="str">
        <f>Table2[[#This Row],[Unit]]</f>
        <v>-</v>
      </c>
      <c r="H707" s="84" t="str">
        <f>Table2[[#This Row],[Pack Size]]</f>
        <v>-</v>
      </c>
      <c r="I707" s="84">
        <f>Table2[[#This Row],[Quantity]]</f>
        <v>0</v>
      </c>
      <c r="J707" s="133" t="str">
        <f>Table2[[#This Row],[Expiry Date]]</f>
        <v>-</v>
      </c>
      <c r="K707" s="84">
        <f>Table2[[#This Row],[Department]]</f>
        <v>0</v>
      </c>
      <c r="L707" s="84" t="str">
        <f>IF(ISBLANK(Table2[[#This Row],[Remark]]),"",Table2[[#This Row],[Remark]])</f>
        <v/>
      </c>
      <c r="M707" s="84">
        <f>Table2[[#This Row],[Material Issued By]]</f>
        <v>0</v>
      </c>
      <c r="N707" s="84">
        <f>Table2[[#This Row],[Material Received By]]</f>
        <v>0</v>
      </c>
      <c r="O707" s="134">
        <f>SUMIFS('Stock Statement'!K:K,'Stock Statement'!C:C,Table4[[#This Row],[Part no./ Cat No.]])</f>
        <v>0</v>
      </c>
      <c r="P707" s="134">
        <f t="shared" si="11"/>
        <v>0</v>
      </c>
      <c r="Q707" s="84">
        <f>SUMIFS('Stock Statement'!J:J,'Stock Statement'!C:C,Table4[[#This Row],[Part no./ Cat No.]])</f>
        <v>0</v>
      </c>
    </row>
    <row r="708" spans="1:17">
      <c r="A708" s="84">
        <v>707</v>
      </c>
      <c r="B708" s="108" t="str">
        <f>Table2[[#This Row],[Description of Material]]</f>
        <v>Enter Data in Product Master</v>
      </c>
      <c r="C708" s="84" t="str">
        <f>IFERROR(VLOOKUP(D708,'Product Master'!B:G,6,),"-")</f>
        <v>-</v>
      </c>
      <c r="D708" s="84">
        <f>Table2[[#This Row],[Part no./ Cat No.]]</f>
        <v>0</v>
      </c>
      <c r="E708" s="84" t="str">
        <f>IF(ISBLANK(Table2[[#This Row],[Lot No]]),"-",Table2[[#This Row],[Lot No]])</f>
        <v>-</v>
      </c>
      <c r="F708" s="133" t="str">
        <f>IF(ISBLANK(Table2[[#This Row],[Date of Issue]]),"",Table2[[#This Row],[Date of Issue]])</f>
        <v/>
      </c>
      <c r="G708" s="84" t="str">
        <f>Table2[[#This Row],[Unit]]</f>
        <v>-</v>
      </c>
      <c r="H708" s="84" t="str">
        <f>Table2[[#This Row],[Pack Size]]</f>
        <v>-</v>
      </c>
      <c r="I708" s="84">
        <f>Table2[[#This Row],[Quantity]]</f>
        <v>0</v>
      </c>
      <c r="J708" s="133" t="str">
        <f>Table2[[#This Row],[Expiry Date]]</f>
        <v>-</v>
      </c>
      <c r="K708" s="84">
        <f>Table2[[#This Row],[Department]]</f>
        <v>0</v>
      </c>
      <c r="L708" s="84" t="str">
        <f>IF(ISBLANK(Table2[[#This Row],[Remark]]),"",Table2[[#This Row],[Remark]])</f>
        <v/>
      </c>
      <c r="M708" s="84">
        <f>Table2[[#This Row],[Material Issued By]]</f>
        <v>0</v>
      </c>
      <c r="N708" s="84">
        <f>Table2[[#This Row],[Material Received By]]</f>
        <v>0</v>
      </c>
      <c r="O708" s="134">
        <f>SUMIFS('Stock Statement'!K:K,'Stock Statement'!C:C,Table4[[#This Row],[Part no./ Cat No.]])</f>
        <v>0</v>
      </c>
      <c r="P708" s="134">
        <f t="shared" si="11"/>
        <v>0</v>
      </c>
      <c r="Q708" s="84">
        <f>SUMIFS('Stock Statement'!J:J,'Stock Statement'!C:C,Table4[[#This Row],[Part no./ Cat No.]])</f>
        <v>0</v>
      </c>
    </row>
    <row r="709" spans="1:17">
      <c r="A709" s="84">
        <v>708</v>
      </c>
      <c r="B709" s="108" t="str">
        <f>Table2[[#This Row],[Description of Material]]</f>
        <v>Enter Data in Product Master</v>
      </c>
      <c r="C709" s="84" t="str">
        <f>IFERROR(VLOOKUP(D709,'Product Master'!B:G,6,),"-")</f>
        <v>-</v>
      </c>
      <c r="D709" s="84">
        <f>Table2[[#This Row],[Part no./ Cat No.]]</f>
        <v>0</v>
      </c>
      <c r="E709" s="84" t="str">
        <f>IF(ISBLANK(Table2[[#This Row],[Lot No]]),"-",Table2[[#This Row],[Lot No]])</f>
        <v>-</v>
      </c>
      <c r="F709" s="133" t="str">
        <f>IF(ISBLANK(Table2[[#This Row],[Date of Issue]]),"",Table2[[#This Row],[Date of Issue]])</f>
        <v/>
      </c>
      <c r="G709" s="84" t="str">
        <f>Table2[[#This Row],[Unit]]</f>
        <v>-</v>
      </c>
      <c r="H709" s="84" t="str">
        <f>Table2[[#This Row],[Pack Size]]</f>
        <v>-</v>
      </c>
      <c r="I709" s="84">
        <f>Table2[[#This Row],[Quantity]]</f>
        <v>0</v>
      </c>
      <c r="J709" s="133" t="str">
        <f>Table2[[#This Row],[Expiry Date]]</f>
        <v>-</v>
      </c>
      <c r="K709" s="84">
        <f>Table2[[#This Row],[Department]]</f>
        <v>0</v>
      </c>
      <c r="L709" s="84" t="str">
        <f>IF(ISBLANK(Table2[[#This Row],[Remark]]),"",Table2[[#This Row],[Remark]])</f>
        <v/>
      </c>
      <c r="M709" s="84">
        <f>Table2[[#This Row],[Material Issued By]]</f>
        <v>0</v>
      </c>
      <c r="N709" s="84">
        <f>Table2[[#This Row],[Material Received By]]</f>
        <v>0</v>
      </c>
      <c r="O709" s="134">
        <f>SUMIFS('Stock Statement'!K:K,'Stock Statement'!C:C,Table4[[#This Row],[Part no./ Cat No.]])</f>
        <v>0</v>
      </c>
      <c r="P709" s="134">
        <f t="shared" si="11"/>
        <v>0</v>
      </c>
      <c r="Q709" s="84">
        <f>SUMIFS('Stock Statement'!J:J,'Stock Statement'!C:C,Table4[[#This Row],[Part no./ Cat No.]])</f>
        <v>0</v>
      </c>
    </row>
    <row r="710" spans="1:17">
      <c r="A710" s="84">
        <v>709</v>
      </c>
      <c r="B710" s="108" t="str">
        <f>Table2[[#This Row],[Description of Material]]</f>
        <v>Enter Data in Product Master</v>
      </c>
      <c r="C710" s="84" t="str">
        <f>IFERROR(VLOOKUP(D710,'Product Master'!B:G,6,),"-")</f>
        <v>-</v>
      </c>
      <c r="D710" s="84">
        <f>Table2[[#This Row],[Part no./ Cat No.]]</f>
        <v>0</v>
      </c>
      <c r="E710" s="84" t="str">
        <f>IF(ISBLANK(Table2[[#This Row],[Lot No]]),"-",Table2[[#This Row],[Lot No]])</f>
        <v>-</v>
      </c>
      <c r="F710" s="133" t="str">
        <f>IF(ISBLANK(Table2[[#This Row],[Date of Issue]]),"",Table2[[#This Row],[Date of Issue]])</f>
        <v/>
      </c>
      <c r="G710" s="84" t="str">
        <f>Table2[[#This Row],[Unit]]</f>
        <v>-</v>
      </c>
      <c r="H710" s="84" t="str">
        <f>Table2[[#This Row],[Pack Size]]</f>
        <v>-</v>
      </c>
      <c r="I710" s="84">
        <f>Table2[[#This Row],[Quantity]]</f>
        <v>0</v>
      </c>
      <c r="J710" s="133" t="str">
        <f>Table2[[#This Row],[Expiry Date]]</f>
        <v>-</v>
      </c>
      <c r="K710" s="84">
        <f>Table2[[#This Row],[Department]]</f>
        <v>0</v>
      </c>
      <c r="L710" s="84" t="str">
        <f>IF(ISBLANK(Table2[[#This Row],[Remark]]),"",Table2[[#This Row],[Remark]])</f>
        <v/>
      </c>
      <c r="M710" s="84">
        <f>Table2[[#This Row],[Material Issued By]]</f>
        <v>0</v>
      </c>
      <c r="N710" s="84">
        <f>Table2[[#This Row],[Material Received By]]</f>
        <v>0</v>
      </c>
      <c r="O710" s="134">
        <f>SUMIFS('Stock Statement'!K:K,'Stock Statement'!C:C,Table4[[#This Row],[Part no./ Cat No.]])</f>
        <v>0</v>
      </c>
      <c r="P710" s="134">
        <f t="shared" si="11"/>
        <v>0</v>
      </c>
      <c r="Q710" s="84">
        <f>SUMIFS('Stock Statement'!J:J,'Stock Statement'!C:C,Table4[[#This Row],[Part no./ Cat No.]])</f>
        <v>0</v>
      </c>
    </row>
    <row r="711" spans="1:17">
      <c r="A711" s="84">
        <v>710</v>
      </c>
      <c r="B711" s="108" t="str">
        <f>Table2[[#This Row],[Description of Material]]</f>
        <v>Enter Data in Product Master</v>
      </c>
      <c r="C711" s="84" t="str">
        <f>IFERROR(VLOOKUP(D711,'Product Master'!B:G,6,),"-")</f>
        <v>-</v>
      </c>
      <c r="D711" s="84">
        <f>Table2[[#This Row],[Part no./ Cat No.]]</f>
        <v>0</v>
      </c>
      <c r="E711" s="84" t="str">
        <f>IF(ISBLANK(Table2[[#This Row],[Lot No]]),"-",Table2[[#This Row],[Lot No]])</f>
        <v>-</v>
      </c>
      <c r="F711" s="133" t="str">
        <f>IF(ISBLANK(Table2[[#This Row],[Date of Issue]]),"",Table2[[#This Row],[Date of Issue]])</f>
        <v/>
      </c>
      <c r="G711" s="84" t="str">
        <f>Table2[[#This Row],[Unit]]</f>
        <v>-</v>
      </c>
      <c r="H711" s="84" t="str">
        <f>Table2[[#This Row],[Pack Size]]</f>
        <v>-</v>
      </c>
      <c r="I711" s="84">
        <f>Table2[[#This Row],[Quantity]]</f>
        <v>0</v>
      </c>
      <c r="J711" s="133" t="str">
        <f>Table2[[#This Row],[Expiry Date]]</f>
        <v>-</v>
      </c>
      <c r="K711" s="84">
        <f>Table2[[#This Row],[Department]]</f>
        <v>0</v>
      </c>
      <c r="L711" s="84" t="str">
        <f>IF(ISBLANK(Table2[[#This Row],[Remark]]),"",Table2[[#This Row],[Remark]])</f>
        <v/>
      </c>
      <c r="M711" s="84">
        <f>Table2[[#This Row],[Material Issued By]]</f>
        <v>0</v>
      </c>
      <c r="N711" s="84">
        <f>Table2[[#This Row],[Material Received By]]</f>
        <v>0</v>
      </c>
      <c r="O711" s="134">
        <f>SUMIFS('Stock Statement'!K:K,'Stock Statement'!C:C,Table4[[#This Row],[Part no./ Cat No.]])</f>
        <v>0</v>
      </c>
      <c r="P711" s="134">
        <f t="shared" si="11"/>
        <v>0</v>
      </c>
      <c r="Q711" s="84">
        <f>SUMIFS('Stock Statement'!J:J,'Stock Statement'!C:C,Table4[[#This Row],[Part no./ Cat No.]])</f>
        <v>0</v>
      </c>
    </row>
    <row r="712" spans="1:17">
      <c r="A712" s="84">
        <v>711</v>
      </c>
      <c r="B712" s="108" t="str">
        <f>Table2[[#This Row],[Description of Material]]</f>
        <v>Enter Data in Product Master</v>
      </c>
      <c r="C712" s="84" t="str">
        <f>IFERROR(VLOOKUP(D712,'Product Master'!B:G,6,),"-")</f>
        <v>-</v>
      </c>
      <c r="D712" s="84">
        <f>Table2[[#This Row],[Part no./ Cat No.]]</f>
        <v>0</v>
      </c>
      <c r="E712" s="84" t="str">
        <f>IF(ISBLANK(Table2[[#This Row],[Lot No]]),"-",Table2[[#This Row],[Lot No]])</f>
        <v>-</v>
      </c>
      <c r="F712" s="133" t="str">
        <f>IF(ISBLANK(Table2[[#This Row],[Date of Issue]]),"",Table2[[#This Row],[Date of Issue]])</f>
        <v/>
      </c>
      <c r="G712" s="84" t="str">
        <f>Table2[[#This Row],[Unit]]</f>
        <v>-</v>
      </c>
      <c r="H712" s="84" t="str">
        <f>Table2[[#This Row],[Pack Size]]</f>
        <v>-</v>
      </c>
      <c r="I712" s="84">
        <f>Table2[[#This Row],[Quantity]]</f>
        <v>0</v>
      </c>
      <c r="J712" s="133" t="str">
        <f>Table2[[#This Row],[Expiry Date]]</f>
        <v>-</v>
      </c>
      <c r="K712" s="84">
        <f>Table2[[#This Row],[Department]]</f>
        <v>0</v>
      </c>
      <c r="L712" s="84" t="str">
        <f>IF(ISBLANK(Table2[[#This Row],[Remark]]),"",Table2[[#This Row],[Remark]])</f>
        <v/>
      </c>
      <c r="M712" s="84">
        <f>Table2[[#This Row],[Material Issued By]]</f>
        <v>0</v>
      </c>
      <c r="N712" s="84">
        <f>Table2[[#This Row],[Material Received By]]</f>
        <v>0</v>
      </c>
      <c r="O712" s="134">
        <f>SUMIFS('Stock Statement'!K:K,'Stock Statement'!C:C,Table4[[#This Row],[Part no./ Cat No.]])</f>
        <v>0</v>
      </c>
      <c r="P712" s="134">
        <f t="shared" si="11"/>
        <v>0</v>
      </c>
      <c r="Q712" s="84">
        <f>SUMIFS('Stock Statement'!J:J,'Stock Statement'!C:C,Table4[[#This Row],[Part no./ Cat No.]])</f>
        <v>0</v>
      </c>
    </row>
    <row r="713" spans="1:17">
      <c r="A713" s="84">
        <v>712</v>
      </c>
      <c r="B713" s="108" t="str">
        <f>Table2[[#This Row],[Description of Material]]</f>
        <v>Enter Data in Product Master</v>
      </c>
      <c r="C713" s="84" t="str">
        <f>IFERROR(VLOOKUP(D713,'Product Master'!B:G,6,),"-")</f>
        <v>-</v>
      </c>
      <c r="D713" s="84">
        <f>Table2[[#This Row],[Part no./ Cat No.]]</f>
        <v>0</v>
      </c>
      <c r="E713" s="84" t="str">
        <f>IF(ISBLANK(Table2[[#This Row],[Lot No]]),"-",Table2[[#This Row],[Lot No]])</f>
        <v>-</v>
      </c>
      <c r="F713" s="133" t="str">
        <f>IF(ISBLANK(Table2[[#This Row],[Date of Issue]]),"",Table2[[#This Row],[Date of Issue]])</f>
        <v/>
      </c>
      <c r="G713" s="84" t="str">
        <f>Table2[[#This Row],[Unit]]</f>
        <v>-</v>
      </c>
      <c r="H713" s="84" t="str">
        <f>Table2[[#This Row],[Pack Size]]</f>
        <v>-</v>
      </c>
      <c r="I713" s="84">
        <f>Table2[[#This Row],[Quantity]]</f>
        <v>0</v>
      </c>
      <c r="J713" s="133" t="str">
        <f>Table2[[#This Row],[Expiry Date]]</f>
        <v>-</v>
      </c>
      <c r="K713" s="84">
        <f>Table2[[#This Row],[Department]]</f>
        <v>0</v>
      </c>
      <c r="L713" s="84" t="str">
        <f>IF(ISBLANK(Table2[[#This Row],[Remark]]),"",Table2[[#This Row],[Remark]])</f>
        <v/>
      </c>
      <c r="M713" s="84">
        <f>Table2[[#This Row],[Material Issued By]]</f>
        <v>0</v>
      </c>
      <c r="N713" s="84">
        <f>Table2[[#This Row],[Material Received By]]</f>
        <v>0</v>
      </c>
      <c r="O713" s="134">
        <f>SUMIFS('Stock Statement'!K:K,'Stock Statement'!C:C,Table4[[#This Row],[Part no./ Cat No.]])</f>
        <v>0</v>
      </c>
      <c r="P713" s="134">
        <f t="shared" si="11"/>
        <v>0</v>
      </c>
      <c r="Q713" s="84">
        <f>SUMIFS('Stock Statement'!J:J,'Stock Statement'!C:C,Table4[[#This Row],[Part no./ Cat No.]])</f>
        <v>0</v>
      </c>
    </row>
    <row r="714" spans="1:17">
      <c r="A714" s="84">
        <v>713</v>
      </c>
      <c r="B714" s="108" t="str">
        <f>Table2[[#This Row],[Description of Material]]</f>
        <v>Enter Data in Product Master</v>
      </c>
      <c r="C714" s="84" t="str">
        <f>IFERROR(VLOOKUP(D714,'Product Master'!B:G,6,),"-")</f>
        <v>-</v>
      </c>
      <c r="D714" s="84">
        <f>Table2[[#This Row],[Part no./ Cat No.]]</f>
        <v>0</v>
      </c>
      <c r="E714" s="84" t="str">
        <f>IF(ISBLANK(Table2[[#This Row],[Lot No]]),"-",Table2[[#This Row],[Lot No]])</f>
        <v>-</v>
      </c>
      <c r="F714" s="133" t="str">
        <f>IF(ISBLANK(Table2[[#This Row],[Date of Issue]]),"",Table2[[#This Row],[Date of Issue]])</f>
        <v/>
      </c>
      <c r="G714" s="84" t="str">
        <f>Table2[[#This Row],[Unit]]</f>
        <v>-</v>
      </c>
      <c r="H714" s="84" t="str">
        <f>Table2[[#This Row],[Pack Size]]</f>
        <v>-</v>
      </c>
      <c r="I714" s="84">
        <f>Table2[[#This Row],[Quantity]]</f>
        <v>0</v>
      </c>
      <c r="J714" s="133" t="str">
        <f>Table2[[#This Row],[Expiry Date]]</f>
        <v>-</v>
      </c>
      <c r="K714" s="84">
        <f>Table2[[#This Row],[Department]]</f>
        <v>0</v>
      </c>
      <c r="L714" s="84" t="str">
        <f>IF(ISBLANK(Table2[[#This Row],[Remark]]),"",Table2[[#This Row],[Remark]])</f>
        <v/>
      </c>
      <c r="M714" s="84">
        <f>Table2[[#This Row],[Material Issued By]]</f>
        <v>0</v>
      </c>
      <c r="N714" s="84">
        <f>Table2[[#This Row],[Material Received By]]</f>
        <v>0</v>
      </c>
      <c r="O714" s="134">
        <f>SUMIFS('Stock Statement'!K:K,'Stock Statement'!C:C,Table4[[#This Row],[Part no./ Cat No.]])</f>
        <v>0</v>
      </c>
      <c r="P714" s="134">
        <f t="shared" si="11"/>
        <v>0</v>
      </c>
      <c r="Q714" s="84">
        <f>SUMIFS('Stock Statement'!J:J,'Stock Statement'!C:C,Table4[[#This Row],[Part no./ Cat No.]])</f>
        <v>0</v>
      </c>
    </row>
    <row r="715" spans="1:17">
      <c r="A715" s="84">
        <v>714</v>
      </c>
      <c r="B715" s="108" t="str">
        <f>Table2[[#This Row],[Description of Material]]</f>
        <v>Enter Data in Product Master</v>
      </c>
      <c r="C715" s="84" t="str">
        <f>IFERROR(VLOOKUP(D715,'Product Master'!B:G,6,),"-")</f>
        <v>-</v>
      </c>
      <c r="D715" s="84">
        <f>Table2[[#This Row],[Part no./ Cat No.]]</f>
        <v>0</v>
      </c>
      <c r="E715" s="84" t="str">
        <f>IF(ISBLANK(Table2[[#This Row],[Lot No]]),"-",Table2[[#This Row],[Lot No]])</f>
        <v>-</v>
      </c>
      <c r="F715" s="133" t="str">
        <f>IF(ISBLANK(Table2[[#This Row],[Date of Issue]]),"",Table2[[#This Row],[Date of Issue]])</f>
        <v/>
      </c>
      <c r="G715" s="84" t="str">
        <f>Table2[[#This Row],[Unit]]</f>
        <v>-</v>
      </c>
      <c r="H715" s="84" t="str">
        <f>Table2[[#This Row],[Pack Size]]</f>
        <v>-</v>
      </c>
      <c r="I715" s="84">
        <f>Table2[[#This Row],[Quantity]]</f>
        <v>0</v>
      </c>
      <c r="J715" s="133" t="str">
        <f>Table2[[#This Row],[Expiry Date]]</f>
        <v>-</v>
      </c>
      <c r="K715" s="84">
        <f>Table2[[#This Row],[Department]]</f>
        <v>0</v>
      </c>
      <c r="L715" s="84" t="str">
        <f>IF(ISBLANK(Table2[[#This Row],[Remark]]),"",Table2[[#This Row],[Remark]])</f>
        <v/>
      </c>
      <c r="M715" s="84">
        <f>Table2[[#This Row],[Material Issued By]]</f>
        <v>0</v>
      </c>
      <c r="N715" s="84">
        <f>Table2[[#This Row],[Material Received By]]</f>
        <v>0</v>
      </c>
      <c r="O715" s="134">
        <f>SUMIFS('Stock Statement'!K:K,'Stock Statement'!C:C,Table4[[#This Row],[Part no./ Cat No.]])</f>
        <v>0</v>
      </c>
      <c r="P715" s="134">
        <f t="shared" si="11"/>
        <v>0</v>
      </c>
      <c r="Q715" s="84">
        <f>SUMIFS('Stock Statement'!J:J,'Stock Statement'!C:C,Table4[[#This Row],[Part no./ Cat No.]])</f>
        <v>0</v>
      </c>
    </row>
    <row r="716" spans="1:17">
      <c r="A716" s="84">
        <v>715</v>
      </c>
      <c r="B716" s="108" t="str">
        <f>Table2[[#This Row],[Description of Material]]</f>
        <v>Enter Data in Product Master</v>
      </c>
      <c r="C716" s="84" t="str">
        <f>IFERROR(VLOOKUP(D716,'Product Master'!B:G,6,),"-")</f>
        <v>-</v>
      </c>
      <c r="D716" s="84">
        <f>Table2[[#This Row],[Part no./ Cat No.]]</f>
        <v>0</v>
      </c>
      <c r="E716" s="84" t="str">
        <f>IF(ISBLANK(Table2[[#This Row],[Lot No]]),"-",Table2[[#This Row],[Lot No]])</f>
        <v>-</v>
      </c>
      <c r="F716" s="133" t="str">
        <f>IF(ISBLANK(Table2[[#This Row],[Date of Issue]]),"",Table2[[#This Row],[Date of Issue]])</f>
        <v/>
      </c>
      <c r="G716" s="84" t="str">
        <f>Table2[[#This Row],[Unit]]</f>
        <v>-</v>
      </c>
      <c r="H716" s="84" t="str">
        <f>Table2[[#This Row],[Pack Size]]</f>
        <v>-</v>
      </c>
      <c r="I716" s="84">
        <f>Table2[[#This Row],[Quantity]]</f>
        <v>0</v>
      </c>
      <c r="J716" s="133" t="str">
        <f>Table2[[#This Row],[Expiry Date]]</f>
        <v>-</v>
      </c>
      <c r="K716" s="84">
        <f>Table2[[#This Row],[Department]]</f>
        <v>0</v>
      </c>
      <c r="L716" s="84" t="str">
        <f>IF(ISBLANK(Table2[[#This Row],[Remark]]),"",Table2[[#This Row],[Remark]])</f>
        <v/>
      </c>
      <c r="M716" s="84">
        <f>Table2[[#This Row],[Material Issued By]]</f>
        <v>0</v>
      </c>
      <c r="N716" s="84">
        <f>Table2[[#This Row],[Material Received By]]</f>
        <v>0</v>
      </c>
      <c r="O716" s="134">
        <f>SUMIFS('Stock Statement'!K:K,'Stock Statement'!C:C,Table4[[#This Row],[Part no./ Cat No.]])</f>
        <v>0</v>
      </c>
      <c r="P716" s="134">
        <f t="shared" si="11"/>
        <v>0</v>
      </c>
      <c r="Q716" s="84">
        <f>SUMIFS('Stock Statement'!J:J,'Stock Statement'!C:C,Table4[[#This Row],[Part no./ Cat No.]])</f>
        <v>0</v>
      </c>
    </row>
    <row r="717" spans="1:17">
      <c r="A717" s="84">
        <v>716</v>
      </c>
      <c r="B717" s="108" t="str">
        <f>Table2[[#This Row],[Description of Material]]</f>
        <v>Enter Data in Product Master</v>
      </c>
      <c r="C717" s="84" t="str">
        <f>IFERROR(VLOOKUP(D717,'Product Master'!B:G,6,),"-")</f>
        <v>-</v>
      </c>
      <c r="D717" s="84">
        <f>Table2[[#This Row],[Part no./ Cat No.]]</f>
        <v>0</v>
      </c>
      <c r="E717" s="84" t="str">
        <f>IF(ISBLANK(Table2[[#This Row],[Lot No]]),"-",Table2[[#This Row],[Lot No]])</f>
        <v>-</v>
      </c>
      <c r="F717" s="133" t="str">
        <f>IF(ISBLANK(Table2[[#This Row],[Date of Issue]]),"",Table2[[#This Row],[Date of Issue]])</f>
        <v/>
      </c>
      <c r="G717" s="84" t="str">
        <f>Table2[[#This Row],[Unit]]</f>
        <v>-</v>
      </c>
      <c r="H717" s="84" t="str">
        <f>Table2[[#This Row],[Pack Size]]</f>
        <v>-</v>
      </c>
      <c r="I717" s="84">
        <f>Table2[[#This Row],[Quantity]]</f>
        <v>0</v>
      </c>
      <c r="J717" s="133" t="str">
        <f>Table2[[#This Row],[Expiry Date]]</f>
        <v>-</v>
      </c>
      <c r="K717" s="84">
        <f>Table2[[#This Row],[Department]]</f>
        <v>0</v>
      </c>
      <c r="L717" s="84" t="str">
        <f>IF(ISBLANK(Table2[[#This Row],[Remark]]),"",Table2[[#This Row],[Remark]])</f>
        <v/>
      </c>
      <c r="M717" s="84">
        <f>Table2[[#This Row],[Material Issued By]]</f>
        <v>0</v>
      </c>
      <c r="N717" s="84">
        <f>Table2[[#This Row],[Material Received By]]</f>
        <v>0</v>
      </c>
      <c r="O717" s="134">
        <f>SUMIFS('Stock Statement'!K:K,'Stock Statement'!C:C,Table4[[#This Row],[Part no./ Cat No.]])</f>
        <v>0</v>
      </c>
      <c r="P717" s="134">
        <f t="shared" si="11"/>
        <v>0</v>
      </c>
      <c r="Q717" s="84">
        <f>SUMIFS('Stock Statement'!J:J,'Stock Statement'!C:C,Table4[[#This Row],[Part no./ Cat No.]])</f>
        <v>0</v>
      </c>
    </row>
    <row r="718" spans="1:17">
      <c r="A718" s="84">
        <v>717</v>
      </c>
      <c r="B718" s="108" t="str">
        <f>Table2[[#This Row],[Description of Material]]</f>
        <v>Enter Data in Product Master</v>
      </c>
      <c r="C718" s="84" t="str">
        <f>IFERROR(VLOOKUP(D718,'Product Master'!B:G,6,),"-")</f>
        <v>-</v>
      </c>
      <c r="D718" s="84">
        <f>Table2[[#This Row],[Part no./ Cat No.]]</f>
        <v>0</v>
      </c>
      <c r="E718" s="84" t="str">
        <f>IF(ISBLANK(Table2[[#This Row],[Lot No]]),"-",Table2[[#This Row],[Lot No]])</f>
        <v>-</v>
      </c>
      <c r="F718" s="133" t="str">
        <f>IF(ISBLANK(Table2[[#This Row],[Date of Issue]]),"",Table2[[#This Row],[Date of Issue]])</f>
        <v/>
      </c>
      <c r="G718" s="84" t="str">
        <f>Table2[[#This Row],[Unit]]</f>
        <v>-</v>
      </c>
      <c r="H718" s="84" t="str">
        <f>Table2[[#This Row],[Pack Size]]</f>
        <v>-</v>
      </c>
      <c r="I718" s="84">
        <f>Table2[[#This Row],[Quantity]]</f>
        <v>0</v>
      </c>
      <c r="J718" s="133" t="str">
        <f>Table2[[#This Row],[Expiry Date]]</f>
        <v>-</v>
      </c>
      <c r="K718" s="84">
        <f>Table2[[#This Row],[Department]]</f>
        <v>0</v>
      </c>
      <c r="L718" s="84" t="str">
        <f>IF(ISBLANK(Table2[[#This Row],[Remark]]),"",Table2[[#This Row],[Remark]])</f>
        <v/>
      </c>
      <c r="M718" s="84">
        <f>Table2[[#This Row],[Material Issued By]]</f>
        <v>0</v>
      </c>
      <c r="N718" s="84">
        <f>Table2[[#This Row],[Material Received By]]</f>
        <v>0</v>
      </c>
      <c r="O718" s="134">
        <f>SUMIFS('Stock Statement'!K:K,'Stock Statement'!C:C,Table4[[#This Row],[Part no./ Cat No.]])</f>
        <v>0</v>
      </c>
      <c r="P718" s="134">
        <f t="shared" si="11"/>
        <v>0</v>
      </c>
      <c r="Q718" s="84">
        <f>SUMIFS('Stock Statement'!J:J,'Stock Statement'!C:C,Table4[[#This Row],[Part no./ Cat No.]])</f>
        <v>0</v>
      </c>
    </row>
    <row r="719" spans="1:17">
      <c r="A719" s="84">
        <v>718</v>
      </c>
      <c r="B719" s="108" t="str">
        <f>Table2[[#This Row],[Description of Material]]</f>
        <v>Enter Data in Product Master</v>
      </c>
      <c r="C719" s="84" t="str">
        <f>IFERROR(VLOOKUP(D719,'Product Master'!B:G,6,),"-")</f>
        <v>-</v>
      </c>
      <c r="D719" s="84">
        <f>Table2[[#This Row],[Part no./ Cat No.]]</f>
        <v>0</v>
      </c>
      <c r="E719" s="84" t="str">
        <f>IF(ISBLANK(Table2[[#This Row],[Lot No]]),"-",Table2[[#This Row],[Lot No]])</f>
        <v>-</v>
      </c>
      <c r="F719" s="133" t="str">
        <f>IF(ISBLANK(Table2[[#This Row],[Date of Issue]]),"",Table2[[#This Row],[Date of Issue]])</f>
        <v/>
      </c>
      <c r="G719" s="84" t="str">
        <f>Table2[[#This Row],[Unit]]</f>
        <v>-</v>
      </c>
      <c r="H719" s="84" t="str">
        <f>Table2[[#This Row],[Pack Size]]</f>
        <v>-</v>
      </c>
      <c r="I719" s="84">
        <f>Table2[[#This Row],[Quantity]]</f>
        <v>0</v>
      </c>
      <c r="J719" s="133" t="str">
        <f>Table2[[#This Row],[Expiry Date]]</f>
        <v>-</v>
      </c>
      <c r="K719" s="84">
        <f>Table2[[#This Row],[Department]]</f>
        <v>0</v>
      </c>
      <c r="L719" s="84" t="str">
        <f>IF(ISBLANK(Table2[[#This Row],[Remark]]),"",Table2[[#This Row],[Remark]])</f>
        <v/>
      </c>
      <c r="M719" s="84">
        <f>Table2[[#This Row],[Material Issued By]]</f>
        <v>0</v>
      </c>
      <c r="N719" s="84">
        <f>Table2[[#This Row],[Material Received By]]</f>
        <v>0</v>
      </c>
      <c r="O719" s="134">
        <f>SUMIFS('Stock Statement'!K:K,'Stock Statement'!C:C,Table4[[#This Row],[Part no./ Cat No.]])</f>
        <v>0</v>
      </c>
      <c r="P719" s="134">
        <f t="shared" si="11"/>
        <v>0</v>
      </c>
      <c r="Q719" s="84">
        <f>SUMIFS('Stock Statement'!J:J,'Stock Statement'!C:C,Table4[[#This Row],[Part no./ Cat No.]])</f>
        <v>0</v>
      </c>
    </row>
    <row r="720" spans="1:17">
      <c r="A720" s="84">
        <v>719</v>
      </c>
      <c r="B720" s="108" t="str">
        <f>Table2[[#This Row],[Description of Material]]</f>
        <v>Enter Data in Product Master</v>
      </c>
      <c r="C720" s="84" t="str">
        <f>IFERROR(VLOOKUP(D720,'Product Master'!B:G,6,),"-")</f>
        <v>-</v>
      </c>
      <c r="D720" s="84">
        <f>Table2[[#This Row],[Part no./ Cat No.]]</f>
        <v>0</v>
      </c>
      <c r="E720" s="84" t="str">
        <f>IF(ISBLANK(Table2[[#This Row],[Lot No]]),"-",Table2[[#This Row],[Lot No]])</f>
        <v>-</v>
      </c>
      <c r="F720" s="133" t="str">
        <f>IF(ISBLANK(Table2[[#This Row],[Date of Issue]]),"",Table2[[#This Row],[Date of Issue]])</f>
        <v/>
      </c>
      <c r="G720" s="84" t="str">
        <f>Table2[[#This Row],[Unit]]</f>
        <v>-</v>
      </c>
      <c r="H720" s="84" t="str">
        <f>Table2[[#This Row],[Pack Size]]</f>
        <v>-</v>
      </c>
      <c r="I720" s="84">
        <f>Table2[[#This Row],[Quantity]]</f>
        <v>0</v>
      </c>
      <c r="J720" s="133" t="str">
        <f>Table2[[#This Row],[Expiry Date]]</f>
        <v>-</v>
      </c>
      <c r="K720" s="84">
        <f>Table2[[#This Row],[Department]]</f>
        <v>0</v>
      </c>
      <c r="L720" s="84" t="str">
        <f>IF(ISBLANK(Table2[[#This Row],[Remark]]),"",Table2[[#This Row],[Remark]])</f>
        <v/>
      </c>
      <c r="M720" s="84">
        <f>Table2[[#This Row],[Material Issued By]]</f>
        <v>0</v>
      </c>
      <c r="N720" s="84">
        <f>Table2[[#This Row],[Material Received By]]</f>
        <v>0</v>
      </c>
      <c r="O720" s="134">
        <f>SUMIFS('Stock Statement'!K:K,'Stock Statement'!C:C,Table4[[#This Row],[Part no./ Cat No.]])</f>
        <v>0</v>
      </c>
      <c r="P720" s="134">
        <f t="shared" ref="P720:P783" si="12">I720*O720</f>
        <v>0</v>
      </c>
      <c r="Q720" s="84">
        <f>SUMIFS('Stock Statement'!J:J,'Stock Statement'!C:C,Table4[[#This Row],[Part no./ Cat No.]])</f>
        <v>0</v>
      </c>
    </row>
    <row r="721" spans="1:17">
      <c r="A721" s="84">
        <v>720</v>
      </c>
      <c r="B721" s="108" t="str">
        <f>Table2[[#This Row],[Description of Material]]</f>
        <v>Enter Data in Product Master</v>
      </c>
      <c r="C721" s="84" t="str">
        <f>IFERROR(VLOOKUP(D721,'Product Master'!B:G,6,),"-")</f>
        <v>-</v>
      </c>
      <c r="D721" s="84">
        <f>Table2[[#This Row],[Part no./ Cat No.]]</f>
        <v>0</v>
      </c>
      <c r="E721" s="84" t="str">
        <f>IF(ISBLANK(Table2[[#This Row],[Lot No]]),"-",Table2[[#This Row],[Lot No]])</f>
        <v>-</v>
      </c>
      <c r="F721" s="133" t="str">
        <f>IF(ISBLANK(Table2[[#This Row],[Date of Issue]]),"",Table2[[#This Row],[Date of Issue]])</f>
        <v/>
      </c>
      <c r="G721" s="84" t="str">
        <f>Table2[[#This Row],[Unit]]</f>
        <v>-</v>
      </c>
      <c r="H721" s="84" t="str">
        <f>Table2[[#This Row],[Pack Size]]</f>
        <v>-</v>
      </c>
      <c r="I721" s="84">
        <f>Table2[[#This Row],[Quantity]]</f>
        <v>0</v>
      </c>
      <c r="J721" s="133" t="str">
        <f>Table2[[#This Row],[Expiry Date]]</f>
        <v>-</v>
      </c>
      <c r="K721" s="84">
        <f>Table2[[#This Row],[Department]]</f>
        <v>0</v>
      </c>
      <c r="L721" s="84" t="str">
        <f>IF(ISBLANK(Table2[[#This Row],[Remark]]),"",Table2[[#This Row],[Remark]])</f>
        <v/>
      </c>
      <c r="M721" s="84">
        <f>Table2[[#This Row],[Material Issued By]]</f>
        <v>0</v>
      </c>
      <c r="N721" s="84">
        <f>Table2[[#This Row],[Material Received By]]</f>
        <v>0</v>
      </c>
      <c r="O721" s="134">
        <f>SUMIFS('Stock Statement'!K:K,'Stock Statement'!C:C,Table4[[#This Row],[Part no./ Cat No.]])</f>
        <v>0</v>
      </c>
      <c r="P721" s="134">
        <f t="shared" si="12"/>
        <v>0</v>
      </c>
      <c r="Q721" s="84">
        <f>SUMIFS('Stock Statement'!J:J,'Stock Statement'!C:C,Table4[[#This Row],[Part no./ Cat No.]])</f>
        <v>0</v>
      </c>
    </row>
    <row r="722" spans="1:17">
      <c r="A722" s="84">
        <v>721</v>
      </c>
      <c r="B722" s="108" t="str">
        <f>Table2[[#This Row],[Description of Material]]</f>
        <v>Enter Data in Product Master</v>
      </c>
      <c r="C722" s="84" t="str">
        <f>IFERROR(VLOOKUP(D722,'Product Master'!B:G,6,),"-")</f>
        <v>-</v>
      </c>
      <c r="D722" s="84">
        <f>Table2[[#This Row],[Part no./ Cat No.]]</f>
        <v>0</v>
      </c>
      <c r="E722" s="84" t="str">
        <f>IF(ISBLANK(Table2[[#This Row],[Lot No]]),"-",Table2[[#This Row],[Lot No]])</f>
        <v>-</v>
      </c>
      <c r="F722" s="133" t="str">
        <f>IF(ISBLANK(Table2[[#This Row],[Date of Issue]]),"",Table2[[#This Row],[Date of Issue]])</f>
        <v/>
      </c>
      <c r="G722" s="84" t="str">
        <f>Table2[[#This Row],[Unit]]</f>
        <v>-</v>
      </c>
      <c r="H722" s="84" t="str">
        <f>Table2[[#This Row],[Pack Size]]</f>
        <v>-</v>
      </c>
      <c r="I722" s="84">
        <f>Table2[[#This Row],[Quantity]]</f>
        <v>0</v>
      </c>
      <c r="J722" s="133" t="str">
        <f>Table2[[#This Row],[Expiry Date]]</f>
        <v>-</v>
      </c>
      <c r="K722" s="84">
        <f>Table2[[#This Row],[Department]]</f>
        <v>0</v>
      </c>
      <c r="L722" s="84" t="str">
        <f>IF(ISBLANK(Table2[[#This Row],[Remark]]),"",Table2[[#This Row],[Remark]])</f>
        <v/>
      </c>
      <c r="M722" s="84">
        <f>Table2[[#This Row],[Material Issued By]]</f>
        <v>0</v>
      </c>
      <c r="N722" s="84">
        <f>Table2[[#This Row],[Material Received By]]</f>
        <v>0</v>
      </c>
      <c r="O722" s="134">
        <f>SUMIFS('Stock Statement'!K:K,'Stock Statement'!C:C,Table4[[#This Row],[Part no./ Cat No.]])</f>
        <v>0</v>
      </c>
      <c r="P722" s="134">
        <f t="shared" si="12"/>
        <v>0</v>
      </c>
      <c r="Q722" s="84">
        <f>SUMIFS('Stock Statement'!J:J,'Stock Statement'!C:C,Table4[[#This Row],[Part no./ Cat No.]])</f>
        <v>0</v>
      </c>
    </row>
    <row r="723" spans="1:17">
      <c r="A723" s="84">
        <v>722</v>
      </c>
      <c r="B723" s="108" t="str">
        <f>Table2[[#This Row],[Description of Material]]</f>
        <v>Enter Data in Product Master</v>
      </c>
      <c r="C723" s="84" t="str">
        <f>IFERROR(VLOOKUP(D723,'Product Master'!B:G,6,),"-")</f>
        <v>-</v>
      </c>
      <c r="D723" s="84">
        <f>Table2[[#This Row],[Part no./ Cat No.]]</f>
        <v>0</v>
      </c>
      <c r="E723" s="84" t="str">
        <f>IF(ISBLANK(Table2[[#This Row],[Lot No]]),"-",Table2[[#This Row],[Lot No]])</f>
        <v>-</v>
      </c>
      <c r="F723" s="133" t="str">
        <f>IF(ISBLANK(Table2[[#This Row],[Date of Issue]]),"",Table2[[#This Row],[Date of Issue]])</f>
        <v/>
      </c>
      <c r="G723" s="84" t="str">
        <f>Table2[[#This Row],[Unit]]</f>
        <v>-</v>
      </c>
      <c r="H723" s="84" t="str">
        <f>Table2[[#This Row],[Pack Size]]</f>
        <v>-</v>
      </c>
      <c r="I723" s="84">
        <f>Table2[[#This Row],[Quantity]]</f>
        <v>0</v>
      </c>
      <c r="J723" s="133" t="str">
        <f>Table2[[#This Row],[Expiry Date]]</f>
        <v>-</v>
      </c>
      <c r="K723" s="84">
        <f>Table2[[#This Row],[Department]]</f>
        <v>0</v>
      </c>
      <c r="L723" s="84" t="str">
        <f>IF(ISBLANK(Table2[[#This Row],[Remark]]),"",Table2[[#This Row],[Remark]])</f>
        <v/>
      </c>
      <c r="M723" s="84">
        <f>Table2[[#This Row],[Material Issued By]]</f>
        <v>0</v>
      </c>
      <c r="N723" s="84">
        <f>Table2[[#This Row],[Material Received By]]</f>
        <v>0</v>
      </c>
      <c r="O723" s="134">
        <f>SUMIFS('Stock Statement'!K:K,'Stock Statement'!C:C,Table4[[#This Row],[Part no./ Cat No.]])</f>
        <v>0</v>
      </c>
      <c r="P723" s="134">
        <f t="shared" si="12"/>
        <v>0</v>
      </c>
      <c r="Q723" s="84">
        <f>SUMIFS('Stock Statement'!J:J,'Stock Statement'!C:C,Table4[[#This Row],[Part no./ Cat No.]])</f>
        <v>0</v>
      </c>
    </row>
    <row r="724" spans="1:17">
      <c r="A724" s="84">
        <v>723</v>
      </c>
      <c r="B724" s="108" t="str">
        <f>Table2[[#This Row],[Description of Material]]</f>
        <v>Enter Data in Product Master</v>
      </c>
      <c r="C724" s="84" t="str">
        <f>IFERROR(VLOOKUP(D724,'Product Master'!B:G,6,),"-")</f>
        <v>-</v>
      </c>
      <c r="D724" s="84">
        <f>Table2[[#This Row],[Part no./ Cat No.]]</f>
        <v>0</v>
      </c>
      <c r="E724" s="84" t="str">
        <f>IF(ISBLANK(Table2[[#This Row],[Lot No]]),"-",Table2[[#This Row],[Lot No]])</f>
        <v>-</v>
      </c>
      <c r="F724" s="133" t="str">
        <f>IF(ISBLANK(Table2[[#This Row],[Date of Issue]]),"",Table2[[#This Row],[Date of Issue]])</f>
        <v/>
      </c>
      <c r="G724" s="84" t="str">
        <f>Table2[[#This Row],[Unit]]</f>
        <v>-</v>
      </c>
      <c r="H724" s="84" t="str">
        <f>Table2[[#This Row],[Pack Size]]</f>
        <v>-</v>
      </c>
      <c r="I724" s="84">
        <f>Table2[[#This Row],[Quantity]]</f>
        <v>0</v>
      </c>
      <c r="J724" s="133" t="str">
        <f>Table2[[#This Row],[Expiry Date]]</f>
        <v>-</v>
      </c>
      <c r="K724" s="84">
        <f>Table2[[#This Row],[Department]]</f>
        <v>0</v>
      </c>
      <c r="L724" s="84" t="str">
        <f>IF(ISBLANK(Table2[[#This Row],[Remark]]),"",Table2[[#This Row],[Remark]])</f>
        <v/>
      </c>
      <c r="M724" s="84">
        <f>Table2[[#This Row],[Material Issued By]]</f>
        <v>0</v>
      </c>
      <c r="N724" s="84">
        <f>Table2[[#This Row],[Material Received By]]</f>
        <v>0</v>
      </c>
      <c r="O724" s="134">
        <f>SUMIFS('Stock Statement'!K:K,'Stock Statement'!C:C,Table4[[#This Row],[Part no./ Cat No.]])</f>
        <v>0</v>
      </c>
      <c r="P724" s="134">
        <f t="shared" si="12"/>
        <v>0</v>
      </c>
      <c r="Q724" s="84">
        <f>SUMIFS('Stock Statement'!J:J,'Stock Statement'!C:C,Table4[[#This Row],[Part no./ Cat No.]])</f>
        <v>0</v>
      </c>
    </row>
    <row r="725" spans="1:17">
      <c r="A725" s="84">
        <v>724</v>
      </c>
      <c r="B725" s="108" t="str">
        <f>Table2[[#This Row],[Description of Material]]</f>
        <v>Enter Data in Product Master</v>
      </c>
      <c r="C725" s="84" t="str">
        <f>IFERROR(VLOOKUP(D725,'Product Master'!B:G,6,),"-")</f>
        <v>-</v>
      </c>
      <c r="D725" s="84">
        <f>Table2[[#This Row],[Part no./ Cat No.]]</f>
        <v>0</v>
      </c>
      <c r="E725" s="84" t="str">
        <f>IF(ISBLANK(Table2[[#This Row],[Lot No]]),"-",Table2[[#This Row],[Lot No]])</f>
        <v>-</v>
      </c>
      <c r="F725" s="133" t="str">
        <f>IF(ISBLANK(Table2[[#This Row],[Date of Issue]]),"",Table2[[#This Row],[Date of Issue]])</f>
        <v/>
      </c>
      <c r="G725" s="84" t="str">
        <f>Table2[[#This Row],[Unit]]</f>
        <v>-</v>
      </c>
      <c r="H725" s="84" t="str">
        <f>Table2[[#This Row],[Pack Size]]</f>
        <v>-</v>
      </c>
      <c r="I725" s="84">
        <f>Table2[[#This Row],[Quantity]]</f>
        <v>0</v>
      </c>
      <c r="J725" s="133" t="str">
        <f>Table2[[#This Row],[Expiry Date]]</f>
        <v>-</v>
      </c>
      <c r="K725" s="84">
        <f>Table2[[#This Row],[Department]]</f>
        <v>0</v>
      </c>
      <c r="L725" s="84" t="str">
        <f>IF(ISBLANK(Table2[[#This Row],[Remark]]),"",Table2[[#This Row],[Remark]])</f>
        <v/>
      </c>
      <c r="M725" s="84">
        <f>Table2[[#This Row],[Material Issued By]]</f>
        <v>0</v>
      </c>
      <c r="N725" s="84">
        <f>Table2[[#This Row],[Material Received By]]</f>
        <v>0</v>
      </c>
      <c r="O725" s="134">
        <f>SUMIFS('Stock Statement'!K:K,'Stock Statement'!C:C,Table4[[#This Row],[Part no./ Cat No.]])</f>
        <v>0</v>
      </c>
      <c r="P725" s="134">
        <f t="shared" si="12"/>
        <v>0</v>
      </c>
      <c r="Q725" s="84">
        <f>SUMIFS('Stock Statement'!J:J,'Stock Statement'!C:C,Table4[[#This Row],[Part no./ Cat No.]])</f>
        <v>0</v>
      </c>
    </row>
    <row r="726" spans="1:17">
      <c r="A726" s="84">
        <v>725</v>
      </c>
      <c r="B726" s="108" t="str">
        <f>Table2[[#This Row],[Description of Material]]</f>
        <v>Enter Data in Product Master</v>
      </c>
      <c r="C726" s="84" t="str">
        <f>IFERROR(VLOOKUP(D726,'Product Master'!B:G,6,),"-")</f>
        <v>-</v>
      </c>
      <c r="D726" s="84">
        <f>Table2[[#This Row],[Part no./ Cat No.]]</f>
        <v>0</v>
      </c>
      <c r="E726" s="84" t="str">
        <f>IF(ISBLANK(Table2[[#This Row],[Lot No]]),"-",Table2[[#This Row],[Lot No]])</f>
        <v>-</v>
      </c>
      <c r="F726" s="133" t="str">
        <f>IF(ISBLANK(Table2[[#This Row],[Date of Issue]]),"",Table2[[#This Row],[Date of Issue]])</f>
        <v/>
      </c>
      <c r="G726" s="84" t="str">
        <f>Table2[[#This Row],[Unit]]</f>
        <v>-</v>
      </c>
      <c r="H726" s="84" t="str">
        <f>Table2[[#This Row],[Pack Size]]</f>
        <v>-</v>
      </c>
      <c r="I726" s="84">
        <f>Table2[[#This Row],[Quantity]]</f>
        <v>0</v>
      </c>
      <c r="J726" s="133" t="str">
        <f>Table2[[#This Row],[Expiry Date]]</f>
        <v>-</v>
      </c>
      <c r="K726" s="84">
        <f>Table2[[#This Row],[Department]]</f>
        <v>0</v>
      </c>
      <c r="L726" s="84" t="str">
        <f>IF(ISBLANK(Table2[[#This Row],[Remark]]),"",Table2[[#This Row],[Remark]])</f>
        <v/>
      </c>
      <c r="M726" s="84">
        <f>Table2[[#This Row],[Material Issued By]]</f>
        <v>0</v>
      </c>
      <c r="N726" s="84">
        <f>Table2[[#This Row],[Material Received By]]</f>
        <v>0</v>
      </c>
      <c r="O726" s="134">
        <f>SUMIFS('Stock Statement'!K:K,'Stock Statement'!C:C,Table4[[#This Row],[Part no./ Cat No.]])</f>
        <v>0</v>
      </c>
      <c r="P726" s="134">
        <f t="shared" si="12"/>
        <v>0</v>
      </c>
      <c r="Q726" s="84">
        <f>SUMIFS('Stock Statement'!J:J,'Stock Statement'!C:C,Table4[[#This Row],[Part no./ Cat No.]])</f>
        <v>0</v>
      </c>
    </row>
    <row r="727" spans="1:17">
      <c r="A727" s="84">
        <v>726</v>
      </c>
      <c r="B727" s="108" t="str">
        <f>Table2[[#This Row],[Description of Material]]</f>
        <v>Enter Data in Product Master</v>
      </c>
      <c r="C727" s="84" t="str">
        <f>IFERROR(VLOOKUP(D727,'Product Master'!B:G,6,),"-")</f>
        <v>-</v>
      </c>
      <c r="D727" s="84">
        <f>Table2[[#This Row],[Part no./ Cat No.]]</f>
        <v>0</v>
      </c>
      <c r="E727" s="84" t="str">
        <f>IF(ISBLANK(Table2[[#This Row],[Lot No]]),"-",Table2[[#This Row],[Lot No]])</f>
        <v>-</v>
      </c>
      <c r="F727" s="133" t="str">
        <f>IF(ISBLANK(Table2[[#This Row],[Date of Issue]]),"",Table2[[#This Row],[Date of Issue]])</f>
        <v/>
      </c>
      <c r="G727" s="84" t="str">
        <f>Table2[[#This Row],[Unit]]</f>
        <v>-</v>
      </c>
      <c r="H727" s="84" t="str">
        <f>Table2[[#This Row],[Pack Size]]</f>
        <v>-</v>
      </c>
      <c r="I727" s="84">
        <f>Table2[[#This Row],[Quantity]]</f>
        <v>0</v>
      </c>
      <c r="J727" s="133" t="str">
        <f>Table2[[#This Row],[Expiry Date]]</f>
        <v>-</v>
      </c>
      <c r="K727" s="84">
        <f>Table2[[#This Row],[Department]]</f>
        <v>0</v>
      </c>
      <c r="L727" s="84" t="str">
        <f>IF(ISBLANK(Table2[[#This Row],[Remark]]),"",Table2[[#This Row],[Remark]])</f>
        <v/>
      </c>
      <c r="M727" s="84">
        <f>Table2[[#This Row],[Material Issued By]]</f>
        <v>0</v>
      </c>
      <c r="N727" s="84">
        <f>Table2[[#This Row],[Material Received By]]</f>
        <v>0</v>
      </c>
      <c r="O727" s="134">
        <f>SUMIFS('Stock Statement'!K:K,'Stock Statement'!C:C,Table4[[#This Row],[Part no./ Cat No.]])</f>
        <v>0</v>
      </c>
      <c r="P727" s="134">
        <f t="shared" si="12"/>
        <v>0</v>
      </c>
      <c r="Q727" s="84">
        <f>SUMIFS('Stock Statement'!J:J,'Stock Statement'!C:C,Table4[[#This Row],[Part no./ Cat No.]])</f>
        <v>0</v>
      </c>
    </row>
    <row r="728" spans="1:17">
      <c r="A728" s="84">
        <v>727</v>
      </c>
      <c r="B728" s="108" t="str">
        <f>Table2[[#This Row],[Description of Material]]</f>
        <v>Enter Data in Product Master</v>
      </c>
      <c r="C728" s="84" t="str">
        <f>IFERROR(VLOOKUP(D728,'Product Master'!B:G,6,),"-")</f>
        <v>-</v>
      </c>
      <c r="D728" s="84">
        <f>Table2[[#This Row],[Part no./ Cat No.]]</f>
        <v>0</v>
      </c>
      <c r="E728" s="84" t="str">
        <f>IF(ISBLANK(Table2[[#This Row],[Lot No]]),"-",Table2[[#This Row],[Lot No]])</f>
        <v>-</v>
      </c>
      <c r="F728" s="133" t="str">
        <f>IF(ISBLANK(Table2[[#This Row],[Date of Issue]]),"",Table2[[#This Row],[Date of Issue]])</f>
        <v/>
      </c>
      <c r="G728" s="84" t="str">
        <f>Table2[[#This Row],[Unit]]</f>
        <v>-</v>
      </c>
      <c r="H728" s="84" t="str">
        <f>Table2[[#This Row],[Pack Size]]</f>
        <v>-</v>
      </c>
      <c r="I728" s="84">
        <f>Table2[[#This Row],[Quantity]]</f>
        <v>0</v>
      </c>
      <c r="J728" s="133" t="str">
        <f>Table2[[#This Row],[Expiry Date]]</f>
        <v>-</v>
      </c>
      <c r="K728" s="84">
        <f>Table2[[#This Row],[Department]]</f>
        <v>0</v>
      </c>
      <c r="L728" s="84" t="str">
        <f>IF(ISBLANK(Table2[[#This Row],[Remark]]),"",Table2[[#This Row],[Remark]])</f>
        <v/>
      </c>
      <c r="M728" s="84">
        <f>Table2[[#This Row],[Material Issued By]]</f>
        <v>0</v>
      </c>
      <c r="N728" s="84">
        <f>Table2[[#This Row],[Material Received By]]</f>
        <v>0</v>
      </c>
      <c r="O728" s="134">
        <f>SUMIFS('Stock Statement'!K:K,'Stock Statement'!C:C,Table4[[#This Row],[Part no./ Cat No.]])</f>
        <v>0</v>
      </c>
      <c r="P728" s="134">
        <f t="shared" si="12"/>
        <v>0</v>
      </c>
      <c r="Q728" s="84">
        <f>SUMIFS('Stock Statement'!J:J,'Stock Statement'!C:C,Table4[[#This Row],[Part no./ Cat No.]])</f>
        <v>0</v>
      </c>
    </row>
    <row r="729" spans="1:17">
      <c r="A729" s="84">
        <v>728</v>
      </c>
      <c r="B729" s="108" t="str">
        <f>Table2[[#This Row],[Description of Material]]</f>
        <v>Enter Data in Product Master</v>
      </c>
      <c r="C729" s="84" t="str">
        <f>IFERROR(VLOOKUP(D729,'Product Master'!B:G,6,),"-")</f>
        <v>-</v>
      </c>
      <c r="D729" s="84">
        <f>Table2[[#This Row],[Part no./ Cat No.]]</f>
        <v>0</v>
      </c>
      <c r="E729" s="84" t="str">
        <f>IF(ISBLANK(Table2[[#This Row],[Lot No]]),"-",Table2[[#This Row],[Lot No]])</f>
        <v>-</v>
      </c>
      <c r="F729" s="133" t="str">
        <f>IF(ISBLANK(Table2[[#This Row],[Date of Issue]]),"",Table2[[#This Row],[Date of Issue]])</f>
        <v/>
      </c>
      <c r="G729" s="84" t="str">
        <f>Table2[[#This Row],[Unit]]</f>
        <v>-</v>
      </c>
      <c r="H729" s="84" t="str">
        <f>Table2[[#This Row],[Pack Size]]</f>
        <v>-</v>
      </c>
      <c r="I729" s="84">
        <f>Table2[[#This Row],[Quantity]]</f>
        <v>0</v>
      </c>
      <c r="J729" s="133" t="str">
        <f>Table2[[#This Row],[Expiry Date]]</f>
        <v>-</v>
      </c>
      <c r="K729" s="84">
        <f>Table2[[#This Row],[Department]]</f>
        <v>0</v>
      </c>
      <c r="L729" s="84" t="str">
        <f>IF(ISBLANK(Table2[[#This Row],[Remark]]),"",Table2[[#This Row],[Remark]])</f>
        <v/>
      </c>
      <c r="M729" s="84">
        <f>Table2[[#This Row],[Material Issued By]]</f>
        <v>0</v>
      </c>
      <c r="N729" s="84">
        <f>Table2[[#This Row],[Material Received By]]</f>
        <v>0</v>
      </c>
      <c r="O729" s="134">
        <f>SUMIFS('Stock Statement'!K:K,'Stock Statement'!C:C,Table4[[#This Row],[Part no./ Cat No.]])</f>
        <v>0</v>
      </c>
      <c r="P729" s="134">
        <f t="shared" si="12"/>
        <v>0</v>
      </c>
      <c r="Q729" s="84">
        <f>SUMIFS('Stock Statement'!J:J,'Stock Statement'!C:C,Table4[[#This Row],[Part no./ Cat No.]])</f>
        <v>0</v>
      </c>
    </row>
    <row r="730" spans="1:17">
      <c r="A730" s="84">
        <v>729</v>
      </c>
      <c r="B730" s="108" t="str">
        <f>Table2[[#This Row],[Description of Material]]</f>
        <v>Enter Data in Product Master</v>
      </c>
      <c r="C730" s="84" t="str">
        <f>IFERROR(VLOOKUP(D730,'Product Master'!B:G,6,),"-")</f>
        <v>-</v>
      </c>
      <c r="D730" s="84">
        <f>Table2[[#This Row],[Part no./ Cat No.]]</f>
        <v>0</v>
      </c>
      <c r="E730" s="84" t="str">
        <f>IF(ISBLANK(Table2[[#This Row],[Lot No]]),"-",Table2[[#This Row],[Lot No]])</f>
        <v>-</v>
      </c>
      <c r="F730" s="133" t="str">
        <f>IF(ISBLANK(Table2[[#This Row],[Date of Issue]]),"",Table2[[#This Row],[Date of Issue]])</f>
        <v/>
      </c>
      <c r="G730" s="84" t="str">
        <f>Table2[[#This Row],[Unit]]</f>
        <v>-</v>
      </c>
      <c r="H730" s="84" t="str">
        <f>Table2[[#This Row],[Pack Size]]</f>
        <v>-</v>
      </c>
      <c r="I730" s="84">
        <f>Table2[[#This Row],[Quantity]]</f>
        <v>0</v>
      </c>
      <c r="J730" s="133" t="str">
        <f>Table2[[#This Row],[Expiry Date]]</f>
        <v>-</v>
      </c>
      <c r="K730" s="84">
        <f>Table2[[#This Row],[Department]]</f>
        <v>0</v>
      </c>
      <c r="L730" s="84" t="str">
        <f>IF(ISBLANK(Table2[[#This Row],[Remark]]),"",Table2[[#This Row],[Remark]])</f>
        <v/>
      </c>
      <c r="M730" s="84">
        <f>Table2[[#This Row],[Material Issued By]]</f>
        <v>0</v>
      </c>
      <c r="N730" s="84">
        <f>Table2[[#This Row],[Material Received By]]</f>
        <v>0</v>
      </c>
      <c r="O730" s="134">
        <f>SUMIFS('Stock Statement'!K:K,'Stock Statement'!C:C,Table4[[#This Row],[Part no./ Cat No.]])</f>
        <v>0</v>
      </c>
      <c r="P730" s="134">
        <f t="shared" si="12"/>
        <v>0</v>
      </c>
      <c r="Q730" s="84">
        <f>SUMIFS('Stock Statement'!J:J,'Stock Statement'!C:C,Table4[[#This Row],[Part no./ Cat No.]])</f>
        <v>0</v>
      </c>
    </row>
    <row r="731" spans="1:17">
      <c r="A731" s="84">
        <v>730</v>
      </c>
      <c r="B731" s="108" t="str">
        <f>Table2[[#This Row],[Description of Material]]</f>
        <v>Enter Data in Product Master</v>
      </c>
      <c r="C731" s="84" t="str">
        <f>IFERROR(VLOOKUP(D731,'Product Master'!B:G,6,),"-")</f>
        <v>-</v>
      </c>
      <c r="D731" s="84">
        <f>Table2[[#This Row],[Part no./ Cat No.]]</f>
        <v>0</v>
      </c>
      <c r="E731" s="84" t="str">
        <f>IF(ISBLANK(Table2[[#This Row],[Lot No]]),"-",Table2[[#This Row],[Lot No]])</f>
        <v>-</v>
      </c>
      <c r="F731" s="133" t="str">
        <f>IF(ISBLANK(Table2[[#This Row],[Date of Issue]]),"",Table2[[#This Row],[Date of Issue]])</f>
        <v/>
      </c>
      <c r="G731" s="84" t="str">
        <f>Table2[[#This Row],[Unit]]</f>
        <v>-</v>
      </c>
      <c r="H731" s="84" t="str">
        <f>Table2[[#This Row],[Pack Size]]</f>
        <v>-</v>
      </c>
      <c r="I731" s="84">
        <f>Table2[[#This Row],[Quantity]]</f>
        <v>0</v>
      </c>
      <c r="J731" s="133" t="str">
        <f>Table2[[#This Row],[Expiry Date]]</f>
        <v>-</v>
      </c>
      <c r="K731" s="84">
        <f>Table2[[#This Row],[Department]]</f>
        <v>0</v>
      </c>
      <c r="L731" s="84" t="str">
        <f>IF(ISBLANK(Table2[[#This Row],[Remark]]),"",Table2[[#This Row],[Remark]])</f>
        <v/>
      </c>
      <c r="M731" s="84">
        <f>Table2[[#This Row],[Material Issued By]]</f>
        <v>0</v>
      </c>
      <c r="N731" s="84">
        <f>Table2[[#This Row],[Material Received By]]</f>
        <v>0</v>
      </c>
      <c r="O731" s="134">
        <f>SUMIFS('Stock Statement'!K:K,'Stock Statement'!C:C,Table4[[#This Row],[Part no./ Cat No.]])</f>
        <v>0</v>
      </c>
      <c r="P731" s="134">
        <f t="shared" si="12"/>
        <v>0</v>
      </c>
      <c r="Q731" s="84">
        <f>SUMIFS('Stock Statement'!J:J,'Stock Statement'!C:C,Table4[[#This Row],[Part no./ Cat No.]])</f>
        <v>0</v>
      </c>
    </row>
    <row r="732" spans="1:17">
      <c r="A732" s="84">
        <v>731</v>
      </c>
      <c r="B732" s="108" t="str">
        <f>Table2[[#This Row],[Description of Material]]</f>
        <v>Enter Data in Product Master</v>
      </c>
      <c r="C732" s="84" t="str">
        <f>IFERROR(VLOOKUP(D732,'Product Master'!B:G,6,),"-")</f>
        <v>-</v>
      </c>
      <c r="D732" s="84">
        <f>Table2[[#This Row],[Part no./ Cat No.]]</f>
        <v>0</v>
      </c>
      <c r="E732" s="84" t="str">
        <f>IF(ISBLANK(Table2[[#This Row],[Lot No]]),"-",Table2[[#This Row],[Lot No]])</f>
        <v>-</v>
      </c>
      <c r="F732" s="133" t="str">
        <f>IF(ISBLANK(Table2[[#This Row],[Date of Issue]]),"",Table2[[#This Row],[Date of Issue]])</f>
        <v/>
      </c>
      <c r="G732" s="84" t="str">
        <f>Table2[[#This Row],[Unit]]</f>
        <v>-</v>
      </c>
      <c r="H732" s="84" t="str">
        <f>Table2[[#This Row],[Pack Size]]</f>
        <v>-</v>
      </c>
      <c r="I732" s="84">
        <f>Table2[[#This Row],[Quantity]]</f>
        <v>0</v>
      </c>
      <c r="J732" s="133" t="str">
        <f>Table2[[#This Row],[Expiry Date]]</f>
        <v>-</v>
      </c>
      <c r="K732" s="84">
        <f>Table2[[#This Row],[Department]]</f>
        <v>0</v>
      </c>
      <c r="L732" s="84" t="str">
        <f>IF(ISBLANK(Table2[[#This Row],[Remark]]),"",Table2[[#This Row],[Remark]])</f>
        <v/>
      </c>
      <c r="M732" s="84">
        <f>Table2[[#This Row],[Material Issued By]]</f>
        <v>0</v>
      </c>
      <c r="N732" s="84">
        <f>Table2[[#This Row],[Material Received By]]</f>
        <v>0</v>
      </c>
      <c r="O732" s="134">
        <f>SUMIFS('Stock Statement'!K:K,'Stock Statement'!C:C,Table4[[#This Row],[Part no./ Cat No.]])</f>
        <v>0</v>
      </c>
      <c r="P732" s="134">
        <f t="shared" si="12"/>
        <v>0</v>
      </c>
      <c r="Q732" s="84">
        <f>SUMIFS('Stock Statement'!J:J,'Stock Statement'!C:C,Table4[[#This Row],[Part no./ Cat No.]])</f>
        <v>0</v>
      </c>
    </row>
    <row r="733" spans="1:17">
      <c r="A733" s="84">
        <v>732</v>
      </c>
      <c r="B733" s="108" t="str">
        <f>Table2[[#This Row],[Description of Material]]</f>
        <v>Enter Data in Product Master</v>
      </c>
      <c r="C733" s="84" t="str">
        <f>IFERROR(VLOOKUP(D733,'Product Master'!B:G,6,),"-")</f>
        <v>-</v>
      </c>
      <c r="D733" s="84">
        <f>Table2[[#This Row],[Part no./ Cat No.]]</f>
        <v>0</v>
      </c>
      <c r="E733" s="84" t="str">
        <f>IF(ISBLANK(Table2[[#This Row],[Lot No]]),"-",Table2[[#This Row],[Lot No]])</f>
        <v>-</v>
      </c>
      <c r="F733" s="133" t="str">
        <f>IF(ISBLANK(Table2[[#This Row],[Date of Issue]]),"",Table2[[#This Row],[Date of Issue]])</f>
        <v/>
      </c>
      <c r="G733" s="84" t="str">
        <f>Table2[[#This Row],[Unit]]</f>
        <v>-</v>
      </c>
      <c r="H733" s="84" t="str">
        <f>Table2[[#This Row],[Pack Size]]</f>
        <v>-</v>
      </c>
      <c r="I733" s="84">
        <f>Table2[[#This Row],[Quantity]]</f>
        <v>0</v>
      </c>
      <c r="J733" s="133" t="str">
        <f>Table2[[#This Row],[Expiry Date]]</f>
        <v>-</v>
      </c>
      <c r="K733" s="84">
        <f>Table2[[#This Row],[Department]]</f>
        <v>0</v>
      </c>
      <c r="L733" s="84" t="str">
        <f>IF(ISBLANK(Table2[[#This Row],[Remark]]),"",Table2[[#This Row],[Remark]])</f>
        <v/>
      </c>
      <c r="M733" s="84">
        <f>Table2[[#This Row],[Material Issued By]]</f>
        <v>0</v>
      </c>
      <c r="N733" s="84">
        <f>Table2[[#This Row],[Material Received By]]</f>
        <v>0</v>
      </c>
      <c r="O733" s="134">
        <f>SUMIFS('Stock Statement'!K:K,'Stock Statement'!C:C,Table4[[#This Row],[Part no./ Cat No.]])</f>
        <v>0</v>
      </c>
      <c r="P733" s="134">
        <f t="shared" si="12"/>
        <v>0</v>
      </c>
      <c r="Q733" s="84">
        <f>SUMIFS('Stock Statement'!J:J,'Stock Statement'!C:C,Table4[[#This Row],[Part no./ Cat No.]])</f>
        <v>0</v>
      </c>
    </row>
    <row r="734" spans="1:17">
      <c r="A734" s="84">
        <v>733</v>
      </c>
      <c r="B734" s="108" t="str">
        <f>Table2[[#This Row],[Description of Material]]</f>
        <v>Enter Data in Product Master</v>
      </c>
      <c r="C734" s="84" t="str">
        <f>IFERROR(VLOOKUP(D734,'Product Master'!B:G,6,),"-")</f>
        <v>-</v>
      </c>
      <c r="D734" s="84">
        <f>Table2[[#This Row],[Part no./ Cat No.]]</f>
        <v>0</v>
      </c>
      <c r="E734" s="84" t="str">
        <f>IF(ISBLANK(Table2[[#This Row],[Lot No]]),"-",Table2[[#This Row],[Lot No]])</f>
        <v>-</v>
      </c>
      <c r="F734" s="133" t="str">
        <f>IF(ISBLANK(Table2[[#This Row],[Date of Issue]]),"",Table2[[#This Row],[Date of Issue]])</f>
        <v/>
      </c>
      <c r="G734" s="84" t="str">
        <f>Table2[[#This Row],[Unit]]</f>
        <v>-</v>
      </c>
      <c r="H734" s="84" t="str">
        <f>Table2[[#This Row],[Pack Size]]</f>
        <v>-</v>
      </c>
      <c r="I734" s="84">
        <f>Table2[[#This Row],[Quantity]]</f>
        <v>0</v>
      </c>
      <c r="J734" s="133" t="str">
        <f>Table2[[#This Row],[Expiry Date]]</f>
        <v>-</v>
      </c>
      <c r="K734" s="84">
        <f>Table2[[#This Row],[Department]]</f>
        <v>0</v>
      </c>
      <c r="L734" s="84" t="str">
        <f>IF(ISBLANK(Table2[[#This Row],[Remark]]),"",Table2[[#This Row],[Remark]])</f>
        <v/>
      </c>
      <c r="M734" s="84">
        <f>Table2[[#This Row],[Material Issued By]]</f>
        <v>0</v>
      </c>
      <c r="N734" s="84">
        <f>Table2[[#This Row],[Material Received By]]</f>
        <v>0</v>
      </c>
      <c r="O734" s="134">
        <f>SUMIFS('Stock Statement'!K:K,'Stock Statement'!C:C,Table4[[#This Row],[Part no./ Cat No.]])</f>
        <v>0</v>
      </c>
      <c r="P734" s="134">
        <f t="shared" si="12"/>
        <v>0</v>
      </c>
      <c r="Q734" s="84">
        <f>SUMIFS('Stock Statement'!J:J,'Stock Statement'!C:C,Table4[[#This Row],[Part no./ Cat No.]])</f>
        <v>0</v>
      </c>
    </row>
    <row r="735" spans="1:17">
      <c r="A735" s="84">
        <v>734</v>
      </c>
      <c r="B735" s="108" t="str">
        <f>Table2[[#This Row],[Description of Material]]</f>
        <v>Enter Data in Product Master</v>
      </c>
      <c r="C735" s="84" t="str">
        <f>IFERROR(VLOOKUP(D735,'Product Master'!B:G,6,),"-")</f>
        <v>-</v>
      </c>
      <c r="D735" s="84">
        <f>Table2[[#This Row],[Part no./ Cat No.]]</f>
        <v>0</v>
      </c>
      <c r="E735" s="84" t="str">
        <f>IF(ISBLANK(Table2[[#This Row],[Lot No]]),"-",Table2[[#This Row],[Lot No]])</f>
        <v>-</v>
      </c>
      <c r="F735" s="133" t="str">
        <f>IF(ISBLANK(Table2[[#This Row],[Date of Issue]]),"",Table2[[#This Row],[Date of Issue]])</f>
        <v/>
      </c>
      <c r="G735" s="84" t="str">
        <f>Table2[[#This Row],[Unit]]</f>
        <v>-</v>
      </c>
      <c r="H735" s="84" t="str">
        <f>Table2[[#This Row],[Pack Size]]</f>
        <v>-</v>
      </c>
      <c r="I735" s="84">
        <f>Table2[[#This Row],[Quantity]]</f>
        <v>0</v>
      </c>
      <c r="J735" s="133" t="str">
        <f>Table2[[#This Row],[Expiry Date]]</f>
        <v>-</v>
      </c>
      <c r="K735" s="84">
        <f>Table2[[#This Row],[Department]]</f>
        <v>0</v>
      </c>
      <c r="L735" s="84" t="str">
        <f>IF(ISBLANK(Table2[[#This Row],[Remark]]),"",Table2[[#This Row],[Remark]])</f>
        <v/>
      </c>
      <c r="M735" s="84">
        <f>Table2[[#This Row],[Material Issued By]]</f>
        <v>0</v>
      </c>
      <c r="N735" s="84">
        <f>Table2[[#This Row],[Material Received By]]</f>
        <v>0</v>
      </c>
      <c r="O735" s="134">
        <f>SUMIFS('Stock Statement'!K:K,'Stock Statement'!C:C,Table4[[#This Row],[Part no./ Cat No.]])</f>
        <v>0</v>
      </c>
      <c r="P735" s="134">
        <f t="shared" si="12"/>
        <v>0</v>
      </c>
      <c r="Q735" s="84">
        <f>SUMIFS('Stock Statement'!J:J,'Stock Statement'!C:C,Table4[[#This Row],[Part no./ Cat No.]])</f>
        <v>0</v>
      </c>
    </row>
    <row r="736" spans="1:17">
      <c r="A736" s="84">
        <v>735</v>
      </c>
      <c r="B736" s="108" t="str">
        <f>Table2[[#This Row],[Description of Material]]</f>
        <v>Enter Data in Product Master</v>
      </c>
      <c r="C736" s="84" t="str">
        <f>IFERROR(VLOOKUP(D736,'Product Master'!B:G,6,),"-")</f>
        <v>-</v>
      </c>
      <c r="D736" s="84">
        <f>Table2[[#This Row],[Part no./ Cat No.]]</f>
        <v>0</v>
      </c>
      <c r="E736" s="84" t="str">
        <f>IF(ISBLANK(Table2[[#This Row],[Lot No]]),"-",Table2[[#This Row],[Lot No]])</f>
        <v>-</v>
      </c>
      <c r="F736" s="133" t="str">
        <f>IF(ISBLANK(Table2[[#This Row],[Date of Issue]]),"",Table2[[#This Row],[Date of Issue]])</f>
        <v/>
      </c>
      <c r="G736" s="84" t="str">
        <f>Table2[[#This Row],[Unit]]</f>
        <v>-</v>
      </c>
      <c r="H736" s="84" t="str">
        <f>Table2[[#This Row],[Pack Size]]</f>
        <v>-</v>
      </c>
      <c r="I736" s="84">
        <f>Table2[[#This Row],[Quantity]]</f>
        <v>0</v>
      </c>
      <c r="J736" s="133" t="str">
        <f>Table2[[#This Row],[Expiry Date]]</f>
        <v>-</v>
      </c>
      <c r="K736" s="84">
        <f>Table2[[#This Row],[Department]]</f>
        <v>0</v>
      </c>
      <c r="L736" s="84" t="str">
        <f>IF(ISBLANK(Table2[[#This Row],[Remark]]),"",Table2[[#This Row],[Remark]])</f>
        <v/>
      </c>
      <c r="M736" s="84">
        <f>Table2[[#This Row],[Material Issued By]]</f>
        <v>0</v>
      </c>
      <c r="N736" s="84">
        <f>Table2[[#This Row],[Material Received By]]</f>
        <v>0</v>
      </c>
      <c r="O736" s="134">
        <f>SUMIFS('Stock Statement'!K:K,'Stock Statement'!C:C,Table4[[#This Row],[Part no./ Cat No.]])</f>
        <v>0</v>
      </c>
      <c r="P736" s="134">
        <f t="shared" si="12"/>
        <v>0</v>
      </c>
      <c r="Q736" s="84">
        <f>SUMIFS('Stock Statement'!J:J,'Stock Statement'!C:C,Table4[[#This Row],[Part no./ Cat No.]])</f>
        <v>0</v>
      </c>
    </row>
    <row r="737" spans="1:17">
      <c r="A737" s="84">
        <v>736</v>
      </c>
      <c r="B737" s="108" t="str">
        <f>Table2[[#This Row],[Description of Material]]</f>
        <v>Enter Data in Product Master</v>
      </c>
      <c r="C737" s="84" t="str">
        <f>IFERROR(VLOOKUP(D737,'Product Master'!B:G,6,),"-")</f>
        <v>-</v>
      </c>
      <c r="D737" s="84">
        <f>Table2[[#This Row],[Part no./ Cat No.]]</f>
        <v>0</v>
      </c>
      <c r="E737" s="84" t="str">
        <f>IF(ISBLANK(Table2[[#This Row],[Lot No]]),"-",Table2[[#This Row],[Lot No]])</f>
        <v>-</v>
      </c>
      <c r="F737" s="133" t="str">
        <f>IF(ISBLANK(Table2[[#This Row],[Date of Issue]]),"",Table2[[#This Row],[Date of Issue]])</f>
        <v/>
      </c>
      <c r="G737" s="84" t="str">
        <f>Table2[[#This Row],[Unit]]</f>
        <v>-</v>
      </c>
      <c r="H737" s="84" t="str">
        <f>Table2[[#This Row],[Pack Size]]</f>
        <v>-</v>
      </c>
      <c r="I737" s="84">
        <f>Table2[[#This Row],[Quantity]]</f>
        <v>0</v>
      </c>
      <c r="J737" s="133" t="str">
        <f>Table2[[#This Row],[Expiry Date]]</f>
        <v>-</v>
      </c>
      <c r="K737" s="84">
        <f>Table2[[#This Row],[Department]]</f>
        <v>0</v>
      </c>
      <c r="L737" s="84" t="str">
        <f>IF(ISBLANK(Table2[[#This Row],[Remark]]),"",Table2[[#This Row],[Remark]])</f>
        <v/>
      </c>
      <c r="M737" s="84">
        <f>Table2[[#This Row],[Material Issued By]]</f>
        <v>0</v>
      </c>
      <c r="N737" s="84">
        <f>Table2[[#This Row],[Material Received By]]</f>
        <v>0</v>
      </c>
      <c r="O737" s="134">
        <f>SUMIFS('Stock Statement'!K:K,'Stock Statement'!C:C,Table4[[#This Row],[Part no./ Cat No.]])</f>
        <v>0</v>
      </c>
      <c r="P737" s="134">
        <f t="shared" si="12"/>
        <v>0</v>
      </c>
      <c r="Q737" s="84">
        <f>SUMIFS('Stock Statement'!J:J,'Stock Statement'!C:C,Table4[[#This Row],[Part no./ Cat No.]])</f>
        <v>0</v>
      </c>
    </row>
    <row r="738" spans="1:17">
      <c r="A738" s="84">
        <v>737</v>
      </c>
      <c r="B738" s="108" t="str">
        <f>Table2[[#This Row],[Description of Material]]</f>
        <v>Enter Data in Product Master</v>
      </c>
      <c r="C738" s="84" t="str">
        <f>IFERROR(VLOOKUP(D738,'Product Master'!B:G,6,),"-")</f>
        <v>-</v>
      </c>
      <c r="D738" s="84">
        <f>Table2[[#This Row],[Part no./ Cat No.]]</f>
        <v>0</v>
      </c>
      <c r="E738" s="84" t="str">
        <f>IF(ISBLANK(Table2[[#This Row],[Lot No]]),"-",Table2[[#This Row],[Lot No]])</f>
        <v>-</v>
      </c>
      <c r="F738" s="133" t="str">
        <f>IF(ISBLANK(Table2[[#This Row],[Date of Issue]]),"",Table2[[#This Row],[Date of Issue]])</f>
        <v/>
      </c>
      <c r="G738" s="84" t="str">
        <f>Table2[[#This Row],[Unit]]</f>
        <v>-</v>
      </c>
      <c r="H738" s="84" t="str">
        <f>Table2[[#This Row],[Pack Size]]</f>
        <v>-</v>
      </c>
      <c r="I738" s="84">
        <f>Table2[[#This Row],[Quantity]]</f>
        <v>0</v>
      </c>
      <c r="J738" s="133" t="str">
        <f>Table2[[#This Row],[Expiry Date]]</f>
        <v>-</v>
      </c>
      <c r="K738" s="84">
        <f>Table2[[#This Row],[Department]]</f>
        <v>0</v>
      </c>
      <c r="L738" s="84" t="str">
        <f>IF(ISBLANK(Table2[[#This Row],[Remark]]),"",Table2[[#This Row],[Remark]])</f>
        <v/>
      </c>
      <c r="M738" s="84">
        <f>Table2[[#This Row],[Material Issued By]]</f>
        <v>0</v>
      </c>
      <c r="N738" s="84">
        <f>Table2[[#This Row],[Material Received By]]</f>
        <v>0</v>
      </c>
      <c r="O738" s="134">
        <f>SUMIFS('Stock Statement'!K:K,'Stock Statement'!C:C,Table4[[#This Row],[Part no./ Cat No.]])</f>
        <v>0</v>
      </c>
      <c r="P738" s="134">
        <f t="shared" si="12"/>
        <v>0</v>
      </c>
      <c r="Q738" s="84">
        <f>SUMIFS('Stock Statement'!J:J,'Stock Statement'!C:C,Table4[[#This Row],[Part no./ Cat No.]])</f>
        <v>0</v>
      </c>
    </row>
    <row r="739" spans="1:17">
      <c r="A739" s="84">
        <v>738</v>
      </c>
      <c r="B739" s="108" t="str">
        <f>Table2[[#This Row],[Description of Material]]</f>
        <v>Enter Data in Product Master</v>
      </c>
      <c r="C739" s="84" t="str">
        <f>IFERROR(VLOOKUP(D739,'Product Master'!B:G,6,),"-")</f>
        <v>-</v>
      </c>
      <c r="D739" s="84">
        <f>Table2[[#This Row],[Part no./ Cat No.]]</f>
        <v>0</v>
      </c>
      <c r="E739" s="84" t="str">
        <f>IF(ISBLANK(Table2[[#This Row],[Lot No]]),"-",Table2[[#This Row],[Lot No]])</f>
        <v>-</v>
      </c>
      <c r="F739" s="133" t="str">
        <f>IF(ISBLANK(Table2[[#This Row],[Date of Issue]]),"",Table2[[#This Row],[Date of Issue]])</f>
        <v/>
      </c>
      <c r="G739" s="84" t="str">
        <f>Table2[[#This Row],[Unit]]</f>
        <v>-</v>
      </c>
      <c r="H739" s="84" t="str">
        <f>Table2[[#This Row],[Pack Size]]</f>
        <v>-</v>
      </c>
      <c r="I739" s="84">
        <f>Table2[[#This Row],[Quantity]]</f>
        <v>0</v>
      </c>
      <c r="J739" s="133" t="str">
        <f>Table2[[#This Row],[Expiry Date]]</f>
        <v>-</v>
      </c>
      <c r="K739" s="84">
        <f>Table2[[#This Row],[Department]]</f>
        <v>0</v>
      </c>
      <c r="L739" s="84" t="str">
        <f>IF(ISBLANK(Table2[[#This Row],[Remark]]),"",Table2[[#This Row],[Remark]])</f>
        <v/>
      </c>
      <c r="M739" s="84">
        <f>Table2[[#This Row],[Material Issued By]]</f>
        <v>0</v>
      </c>
      <c r="N739" s="84">
        <f>Table2[[#This Row],[Material Received By]]</f>
        <v>0</v>
      </c>
      <c r="O739" s="134">
        <f>SUMIFS('Stock Statement'!K:K,'Stock Statement'!C:C,Table4[[#This Row],[Part no./ Cat No.]])</f>
        <v>0</v>
      </c>
      <c r="P739" s="134">
        <f t="shared" si="12"/>
        <v>0</v>
      </c>
      <c r="Q739" s="84">
        <f>SUMIFS('Stock Statement'!J:J,'Stock Statement'!C:C,Table4[[#This Row],[Part no./ Cat No.]])</f>
        <v>0</v>
      </c>
    </row>
    <row r="740" spans="1:17">
      <c r="A740" s="84">
        <v>739</v>
      </c>
      <c r="B740" s="108" t="str">
        <f>Table2[[#This Row],[Description of Material]]</f>
        <v>Enter Data in Product Master</v>
      </c>
      <c r="C740" s="84" t="str">
        <f>IFERROR(VLOOKUP(D740,'Product Master'!B:G,6,),"-")</f>
        <v>-</v>
      </c>
      <c r="D740" s="84">
        <f>Table2[[#This Row],[Part no./ Cat No.]]</f>
        <v>0</v>
      </c>
      <c r="E740" s="84" t="str">
        <f>IF(ISBLANK(Table2[[#This Row],[Lot No]]),"-",Table2[[#This Row],[Lot No]])</f>
        <v>-</v>
      </c>
      <c r="F740" s="133" t="str">
        <f>IF(ISBLANK(Table2[[#This Row],[Date of Issue]]),"",Table2[[#This Row],[Date of Issue]])</f>
        <v/>
      </c>
      <c r="G740" s="84" t="str">
        <f>Table2[[#This Row],[Unit]]</f>
        <v>-</v>
      </c>
      <c r="H740" s="84" t="str">
        <f>Table2[[#This Row],[Pack Size]]</f>
        <v>-</v>
      </c>
      <c r="I740" s="84">
        <f>Table2[[#This Row],[Quantity]]</f>
        <v>0</v>
      </c>
      <c r="J740" s="133" t="str">
        <f>Table2[[#This Row],[Expiry Date]]</f>
        <v>-</v>
      </c>
      <c r="K740" s="84">
        <f>Table2[[#This Row],[Department]]</f>
        <v>0</v>
      </c>
      <c r="L740" s="84" t="str">
        <f>IF(ISBLANK(Table2[[#This Row],[Remark]]),"",Table2[[#This Row],[Remark]])</f>
        <v/>
      </c>
      <c r="M740" s="84">
        <f>Table2[[#This Row],[Material Issued By]]</f>
        <v>0</v>
      </c>
      <c r="N740" s="84">
        <f>Table2[[#This Row],[Material Received By]]</f>
        <v>0</v>
      </c>
      <c r="O740" s="134">
        <f>SUMIFS('Stock Statement'!K:K,'Stock Statement'!C:C,Table4[[#This Row],[Part no./ Cat No.]])</f>
        <v>0</v>
      </c>
      <c r="P740" s="134">
        <f t="shared" si="12"/>
        <v>0</v>
      </c>
      <c r="Q740" s="84">
        <f>SUMIFS('Stock Statement'!J:J,'Stock Statement'!C:C,Table4[[#This Row],[Part no./ Cat No.]])</f>
        <v>0</v>
      </c>
    </row>
    <row r="741" spans="1:17">
      <c r="A741" s="84">
        <v>740</v>
      </c>
      <c r="B741" s="108" t="str">
        <f>Table2[[#This Row],[Description of Material]]</f>
        <v>Enter Data in Product Master</v>
      </c>
      <c r="C741" s="84" t="str">
        <f>IFERROR(VLOOKUP(D741,'Product Master'!B:G,6,),"-")</f>
        <v>-</v>
      </c>
      <c r="D741" s="84">
        <f>Table2[[#This Row],[Part no./ Cat No.]]</f>
        <v>0</v>
      </c>
      <c r="E741" s="84" t="str">
        <f>IF(ISBLANK(Table2[[#This Row],[Lot No]]),"-",Table2[[#This Row],[Lot No]])</f>
        <v>-</v>
      </c>
      <c r="F741" s="133" t="str">
        <f>IF(ISBLANK(Table2[[#This Row],[Date of Issue]]),"",Table2[[#This Row],[Date of Issue]])</f>
        <v/>
      </c>
      <c r="G741" s="84" t="str">
        <f>Table2[[#This Row],[Unit]]</f>
        <v>-</v>
      </c>
      <c r="H741" s="84" t="str">
        <f>Table2[[#This Row],[Pack Size]]</f>
        <v>-</v>
      </c>
      <c r="I741" s="84">
        <f>Table2[[#This Row],[Quantity]]</f>
        <v>0</v>
      </c>
      <c r="J741" s="133" t="str">
        <f>Table2[[#This Row],[Expiry Date]]</f>
        <v>-</v>
      </c>
      <c r="K741" s="84">
        <f>Table2[[#This Row],[Department]]</f>
        <v>0</v>
      </c>
      <c r="L741" s="84" t="str">
        <f>IF(ISBLANK(Table2[[#This Row],[Remark]]),"",Table2[[#This Row],[Remark]])</f>
        <v/>
      </c>
      <c r="M741" s="84">
        <f>Table2[[#This Row],[Material Issued By]]</f>
        <v>0</v>
      </c>
      <c r="N741" s="84">
        <f>Table2[[#This Row],[Material Received By]]</f>
        <v>0</v>
      </c>
      <c r="O741" s="134">
        <f>SUMIFS('Stock Statement'!K:K,'Stock Statement'!C:C,Table4[[#This Row],[Part no./ Cat No.]])</f>
        <v>0</v>
      </c>
      <c r="P741" s="134">
        <f t="shared" si="12"/>
        <v>0</v>
      </c>
      <c r="Q741" s="84">
        <f>SUMIFS('Stock Statement'!J:J,'Stock Statement'!C:C,Table4[[#This Row],[Part no./ Cat No.]])</f>
        <v>0</v>
      </c>
    </row>
    <row r="742" spans="1:17">
      <c r="A742" s="84">
        <v>741</v>
      </c>
      <c r="B742" s="108" t="str">
        <f>Table2[[#This Row],[Description of Material]]</f>
        <v>Enter Data in Product Master</v>
      </c>
      <c r="C742" s="84" t="str">
        <f>IFERROR(VLOOKUP(D742,'Product Master'!B:G,6,),"-")</f>
        <v>-</v>
      </c>
      <c r="D742" s="84">
        <f>Table2[[#This Row],[Part no./ Cat No.]]</f>
        <v>0</v>
      </c>
      <c r="E742" s="84" t="str">
        <f>IF(ISBLANK(Table2[[#This Row],[Lot No]]),"-",Table2[[#This Row],[Lot No]])</f>
        <v>-</v>
      </c>
      <c r="F742" s="133" t="str">
        <f>IF(ISBLANK(Table2[[#This Row],[Date of Issue]]),"",Table2[[#This Row],[Date of Issue]])</f>
        <v/>
      </c>
      <c r="G742" s="84" t="str">
        <f>Table2[[#This Row],[Unit]]</f>
        <v>-</v>
      </c>
      <c r="H742" s="84" t="str">
        <f>Table2[[#This Row],[Pack Size]]</f>
        <v>-</v>
      </c>
      <c r="I742" s="84">
        <f>Table2[[#This Row],[Quantity]]</f>
        <v>0</v>
      </c>
      <c r="J742" s="133" t="str">
        <f>Table2[[#This Row],[Expiry Date]]</f>
        <v>-</v>
      </c>
      <c r="K742" s="84">
        <f>Table2[[#This Row],[Department]]</f>
        <v>0</v>
      </c>
      <c r="L742" s="84" t="str">
        <f>IF(ISBLANK(Table2[[#This Row],[Remark]]),"",Table2[[#This Row],[Remark]])</f>
        <v/>
      </c>
      <c r="M742" s="84">
        <f>Table2[[#This Row],[Material Issued By]]</f>
        <v>0</v>
      </c>
      <c r="N742" s="84">
        <f>Table2[[#This Row],[Material Received By]]</f>
        <v>0</v>
      </c>
      <c r="O742" s="134">
        <f>SUMIFS('Stock Statement'!K:K,'Stock Statement'!C:C,Table4[[#This Row],[Part no./ Cat No.]])</f>
        <v>0</v>
      </c>
      <c r="P742" s="134">
        <f t="shared" si="12"/>
        <v>0</v>
      </c>
      <c r="Q742" s="84">
        <f>SUMIFS('Stock Statement'!J:J,'Stock Statement'!C:C,Table4[[#This Row],[Part no./ Cat No.]])</f>
        <v>0</v>
      </c>
    </row>
    <row r="743" spans="1:17">
      <c r="A743" s="84">
        <v>742</v>
      </c>
      <c r="B743" s="108" t="str">
        <f>Table2[[#This Row],[Description of Material]]</f>
        <v>Enter Data in Product Master</v>
      </c>
      <c r="C743" s="84" t="str">
        <f>IFERROR(VLOOKUP(D743,'Product Master'!B:G,6,),"-")</f>
        <v>-</v>
      </c>
      <c r="D743" s="84">
        <f>Table2[[#This Row],[Part no./ Cat No.]]</f>
        <v>0</v>
      </c>
      <c r="E743" s="84" t="str">
        <f>IF(ISBLANK(Table2[[#This Row],[Lot No]]),"-",Table2[[#This Row],[Lot No]])</f>
        <v>-</v>
      </c>
      <c r="F743" s="133" t="str">
        <f>IF(ISBLANK(Table2[[#This Row],[Date of Issue]]),"",Table2[[#This Row],[Date of Issue]])</f>
        <v/>
      </c>
      <c r="G743" s="84" t="str">
        <f>Table2[[#This Row],[Unit]]</f>
        <v>-</v>
      </c>
      <c r="H743" s="84" t="str">
        <f>Table2[[#This Row],[Pack Size]]</f>
        <v>-</v>
      </c>
      <c r="I743" s="84">
        <f>Table2[[#This Row],[Quantity]]</f>
        <v>0</v>
      </c>
      <c r="J743" s="133" t="str">
        <f>Table2[[#This Row],[Expiry Date]]</f>
        <v>-</v>
      </c>
      <c r="K743" s="84">
        <f>Table2[[#This Row],[Department]]</f>
        <v>0</v>
      </c>
      <c r="L743" s="84" t="str">
        <f>IF(ISBLANK(Table2[[#This Row],[Remark]]),"",Table2[[#This Row],[Remark]])</f>
        <v/>
      </c>
      <c r="M743" s="84">
        <f>Table2[[#This Row],[Material Issued By]]</f>
        <v>0</v>
      </c>
      <c r="N743" s="84">
        <f>Table2[[#This Row],[Material Received By]]</f>
        <v>0</v>
      </c>
      <c r="O743" s="134">
        <f>SUMIFS('Stock Statement'!K:K,'Stock Statement'!C:C,Table4[[#This Row],[Part no./ Cat No.]])</f>
        <v>0</v>
      </c>
      <c r="P743" s="134">
        <f t="shared" si="12"/>
        <v>0</v>
      </c>
      <c r="Q743" s="84">
        <f>SUMIFS('Stock Statement'!J:J,'Stock Statement'!C:C,Table4[[#This Row],[Part no./ Cat No.]])</f>
        <v>0</v>
      </c>
    </row>
    <row r="744" spans="1:17">
      <c r="A744" s="84">
        <v>743</v>
      </c>
      <c r="B744" s="108" t="str">
        <f>Table2[[#This Row],[Description of Material]]</f>
        <v>Enter Data in Product Master</v>
      </c>
      <c r="C744" s="84" t="str">
        <f>IFERROR(VLOOKUP(D744,'Product Master'!B:G,6,),"-")</f>
        <v>-</v>
      </c>
      <c r="D744" s="84">
        <f>Table2[[#This Row],[Part no./ Cat No.]]</f>
        <v>0</v>
      </c>
      <c r="E744" s="84" t="str">
        <f>IF(ISBLANK(Table2[[#This Row],[Lot No]]),"-",Table2[[#This Row],[Lot No]])</f>
        <v>-</v>
      </c>
      <c r="F744" s="133" t="str">
        <f>IF(ISBLANK(Table2[[#This Row],[Date of Issue]]),"",Table2[[#This Row],[Date of Issue]])</f>
        <v/>
      </c>
      <c r="G744" s="84" t="str">
        <f>Table2[[#This Row],[Unit]]</f>
        <v>-</v>
      </c>
      <c r="H744" s="84" t="str">
        <f>Table2[[#This Row],[Pack Size]]</f>
        <v>-</v>
      </c>
      <c r="I744" s="84">
        <f>Table2[[#This Row],[Quantity]]</f>
        <v>0</v>
      </c>
      <c r="J744" s="133" t="str">
        <f>Table2[[#This Row],[Expiry Date]]</f>
        <v>-</v>
      </c>
      <c r="K744" s="84">
        <f>Table2[[#This Row],[Department]]</f>
        <v>0</v>
      </c>
      <c r="L744" s="84" t="str">
        <f>IF(ISBLANK(Table2[[#This Row],[Remark]]),"",Table2[[#This Row],[Remark]])</f>
        <v/>
      </c>
      <c r="M744" s="84">
        <f>Table2[[#This Row],[Material Issued By]]</f>
        <v>0</v>
      </c>
      <c r="N744" s="84">
        <f>Table2[[#This Row],[Material Received By]]</f>
        <v>0</v>
      </c>
      <c r="O744" s="134">
        <f>SUMIFS('Stock Statement'!K:K,'Stock Statement'!C:C,Table4[[#This Row],[Part no./ Cat No.]])</f>
        <v>0</v>
      </c>
      <c r="P744" s="134">
        <f t="shared" si="12"/>
        <v>0</v>
      </c>
      <c r="Q744" s="84">
        <f>SUMIFS('Stock Statement'!J:J,'Stock Statement'!C:C,Table4[[#This Row],[Part no./ Cat No.]])</f>
        <v>0</v>
      </c>
    </row>
    <row r="745" spans="1:17">
      <c r="A745" s="84">
        <v>744</v>
      </c>
      <c r="B745" s="108" t="str">
        <f>Table2[[#This Row],[Description of Material]]</f>
        <v>Enter Data in Product Master</v>
      </c>
      <c r="C745" s="84" t="str">
        <f>IFERROR(VLOOKUP(D745,'Product Master'!B:G,6,),"-")</f>
        <v>-</v>
      </c>
      <c r="D745" s="84">
        <f>Table2[[#This Row],[Part no./ Cat No.]]</f>
        <v>0</v>
      </c>
      <c r="E745" s="84" t="str">
        <f>IF(ISBLANK(Table2[[#This Row],[Lot No]]),"-",Table2[[#This Row],[Lot No]])</f>
        <v>-</v>
      </c>
      <c r="F745" s="133" t="str">
        <f>IF(ISBLANK(Table2[[#This Row],[Date of Issue]]),"",Table2[[#This Row],[Date of Issue]])</f>
        <v/>
      </c>
      <c r="G745" s="84" t="str">
        <f>Table2[[#This Row],[Unit]]</f>
        <v>-</v>
      </c>
      <c r="H745" s="84" t="str">
        <f>Table2[[#This Row],[Pack Size]]</f>
        <v>-</v>
      </c>
      <c r="I745" s="84">
        <f>Table2[[#This Row],[Quantity]]</f>
        <v>0</v>
      </c>
      <c r="J745" s="133" t="str">
        <f>Table2[[#This Row],[Expiry Date]]</f>
        <v>-</v>
      </c>
      <c r="K745" s="84">
        <f>Table2[[#This Row],[Department]]</f>
        <v>0</v>
      </c>
      <c r="L745" s="84" t="str">
        <f>IF(ISBLANK(Table2[[#This Row],[Remark]]),"",Table2[[#This Row],[Remark]])</f>
        <v/>
      </c>
      <c r="M745" s="84">
        <f>Table2[[#This Row],[Material Issued By]]</f>
        <v>0</v>
      </c>
      <c r="N745" s="84">
        <f>Table2[[#This Row],[Material Received By]]</f>
        <v>0</v>
      </c>
      <c r="O745" s="134">
        <f>SUMIFS('Stock Statement'!K:K,'Stock Statement'!C:C,Table4[[#This Row],[Part no./ Cat No.]])</f>
        <v>0</v>
      </c>
      <c r="P745" s="134">
        <f t="shared" si="12"/>
        <v>0</v>
      </c>
      <c r="Q745" s="84">
        <f>SUMIFS('Stock Statement'!J:J,'Stock Statement'!C:C,Table4[[#This Row],[Part no./ Cat No.]])</f>
        <v>0</v>
      </c>
    </row>
    <row r="746" spans="1:17">
      <c r="A746" s="84">
        <v>745</v>
      </c>
      <c r="B746" s="108" t="str">
        <f>Table2[[#This Row],[Description of Material]]</f>
        <v>Enter Data in Product Master</v>
      </c>
      <c r="C746" s="84" t="str">
        <f>IFERROR(VLOOKUP(D746,'Product Master'!B:G,6,),"-")</f>
        <v>-</v>
      </c>
      <c r="D746" s="84">
        <f>Table2[[#This Row],[Part no./ Cat No.]]</f>
        <v>0</v>
      </c>
      <c r="E746" s="84" t="str">
        <f>IF(ISBLANK(Table2[[#This Row],[Lot No]]),"-",Table2[[#This Row],[Lot No]])</f>
        <v>-</v>
      </c>
      <c r="F746" s="133" t="str">
        <f>IF(ISBLANK(Table2[[#This Row],[Date of Issue]]),"",Table2[[#This Row],[Date of Issue]])</f>
        <v/>
      </c>
      <c r="G746" s="84" t="str">
        <f>Table2[[#This Row],[Unit]]</f>
        <v>-</v>
      </c>
      <c r="H746" s="84" t="str">
        <f>Table2[[#This Row],[Pack Size]]</f>
        <v>-</v>
      </c>
      <c r="I746" s="84">
        <f>Table2[[#This Row],[Quantity]]</f>
        <v>0</v>
      </c>
      <c r="J746" s="133" t="str">
        <f>Table2[[#This Row],[Expiry Date]]</f>
        <v>-</v>
      </c>
      <c r="K746" s="84">
        <f>Table2[[#This Row],[Department]]</f>
        <v>0</v>
      </c>
      <c r="L746" s="84" t="str">
        <f>IF(ISBLANK(Table2[[#This Row],[Remark]]),"",Table2[[#This Row],[Remark]])</f>
        <v/>
      </c>
      <c r="M746" s="84">
        <f>Table2[[#This Row],[Material Issued By]]</f>
        <v>0</v>
      </c>
      <c r="N746" s="84">
        <f>Table2[[#This Row],[Material Received By]]</f>
        <v>0</v>
      </c>
      <c r="O746" s="134">
        <f>SUMIFS('Stock Statement'!K:K,'Stock Statement'!C:C,Table4[[#This Row],[Part no./ Cat No.]])</f>
        <v>0</v>
      </c>
      <c r="P746" s="134">
        <f t="shared" si="12"/>
        <v>0</v>
      </c>
      <c r="Q746" s="84">
        <f>SUMIFS('Stock Statement'!J:J,'Stock Statement'!C:C,Table4[[#This Row],[Part no./ Cat No.]])</f>
        <v>0</v>
      </c>
    </row>
    <row r="747" spans="1:17">
      <c r="A747" s="84">
        <v>746</v>
      </c>
      <c r="B747" s="108" t="str">
        <f>Table2[[#This Row],[Description of Material]]</f>
        <v>Enter Data in Product Master</v>
      </c>
      <c r="C747" s="84" t="str">
        <f>IFERROR(VLOOKUP(D747,'Product Master'!B:G,6,),"-")</f>
        <v>-</v>
      </c>
      <c r="D747" s="84">
        <f>Table2[[#This Row],[Part no./ Cat No.]]</f>
        <v>0</v>
      </c>
      <c r="E747" s="84" t="str">
        <f>IF(ISBLANK(Table2[[#This Row],[Lot No]]),"-",Table2[[#This Row],[Lot No]])</f>
        <v>-</v>
      </c>
      <c r="F747" s="133" t="str">
        <f>IF(ISBLANK(Table2[[#This Row],[Date of Issue]]),"",Table2[[#This Row],[Date of Issue]])</f>
        <v/>
      </c>
      <c r="G747" s="84" t="str">
        <f>Table2[[#This Row],[Unit]]</f>
        <v>-</v>
      </c>
      <c r="H747" s="84" t="str">
        <f>Table2[[#This Row],[Pack Size]]</f>
        <v>-</v>
      </c>
      <c r="I747" s="84">
        <f>Table2[[#This Row],[Quantity]]</f>
        <v>0</v>
      </c>
      <c r="J747" s="133" t="str">
        <f>Table2[[#This Row],[Expiry Date]]</f>
        <v>-</v>
      </c>
      <c r="K747" s="84">
        <f>Table2[[#This Row],[Department]]</f>
        <v>0</v>
      </c>
      <c r="L747" s="84" t="str">
        <f>IF(ISBLANK(Table2[[#This Row],[Remark]]),"",Table2[[#This Row],[Remark]])</f>
        <v/>
      </c>
      <c r="M747" s="84">
        <f>Table2[[#This Row],[Material Issued By]]</f>
        <v>0</v>
      </c>
      <c r="N747" s="84">
        <f>Table2[[#This Row],[Material Received By]]</f>
        <v>0</v>
      </c>
      <c r="O747" s="134">
        <f>SUMIFS('Stock Statement'!K:K,'Stock Statement'!C:C,Table4[[#This Row],[Part no./ Cat No.]])</f>
        <v>0</v>
      </c>
      <c r="P747" s="134">
        <f t="shared" si="12"/>
        <v>0</v>
      </c>
      <c r="Q747" s="84">
        <f>SUMIFS('Stock Statement'!J:J,'Stock Statement'!C:C,Table4[[#This Row],[Part no./ Cat No.]])</f>
        <v>0</v>
      </c>
    </row>
    <row r="748" spans="1:17">
      <c r="A748" s="84">
        <v>747</v>
      </c>
      <c r="B748" s="108" t="str">
        <f>Table2[[#This Row],[Description of Material]]</f>
        <v>Enter Data in Product Master</v>
      </c>
      <c r="C748" s="84" t="str">
        <f>IFERROR(VLOOKUP(D748,'Product Master'!B:G,6,),"-")</f>
        <v>-</v>
      </c>
      <c r="D748" s="84">
        <f>Table2[[#This Row],[Part no./ Cat No.]]</f>
        <v>0</v>
      </c>
      <c r="E748" s="84" t="str">
        <f>IF(ISBLANK(Table2[[#This Row],[Lot No]]),"-",Table2[[#This Row],[Lot No]])</f>
        <v>-</v>
      </c>
      <c r="F748" s="133" t="str">
        <f>IF(ISBLANK(Table2[[#This Row],[Date of Issue]]),"",Table2[[#This Row],[Date of Issue]])</f>
        <v/>
      </c>
      <c r="G748" s="84" t="str">
        <f>Table2[[#This Row],[Unit]]</f>
        <v>-</v>
      </c>
      <c r="H748" s="84" t="str">
        <f>Table2[[#This Row],[Pack Size]]</f>
        <v>-</v>
      </c>
      <c r="I748" s="84">
        <f>Table2[[#This Row],[Quantity]]</f>
        <v>0</v>
      </c>
      <c r="J748" s="133" t="str">
        <f>Table2[[#This Row],[Expiry Date]]</f>
        <v>-</v>
      </c>
      <c r="K748" s="84">
        <f>Table2[[#This Row],[Department]]</f>
        <v>0</v>
      </c>
      <c r="L748" s="84" t="str">
        <f>IF(ISBLANK(Table2[[#This Row],[Remark]]),"",Table2[[#This Row],[Remark]])</f>
        <v/>
      </c>
      <c r="M748" s="84">
        <f>Table2[[#This Row],[Material Issued By]]</f>
        <v>0</v>
      </c>
      <c r="N748" s="84">
        <f>Table2[[#This Row],[Material Received By]]</f>
        <v>0</v>
      </c>
      <c r="O748" s="134">
        <f>SUMIFS('Stock Statement'!K:K,'Stock Statement'!C:C,Table4[[#This Row],[Part no./ Cat No.]])</f>
        <v>0</v>
      </c>
      <c r="P748" s="134">
        <f t="shared" si="12"/>
        <v>0</v>
      </c>
      <c r="Q748" s="84">
        <f>SUMIFS('Stock Statement'!J:J,'Stock Statement'!C:C,Table4[[#This Row],[Part no./ Cat No.]])</f>
        <v>0</v>
      </c>
    </row>
    <row r="749" spans="1:17">
      <c r="A749" s="84">
        <v>748</v>
      </c>
      <c r="B749" s="108" t="str">
        <f>Table2[[#This Row],[Description of Material]]</f>
        <v>Enter Data in Product Master</v>
      </c>
      <c r="C749" s="84" t="str">
        <f>IFERROR(VLOOKUP(D749,'Product Master'!B:G,6,),"-")</f>
        <v>-</v>
      </c>
      <c r="D749" s="84">
        <f>Table2[[#This Row],[Part no./ Cat No.]]</f>
        <v>0</v>
      </c>
      <c r="E749" s="84" t="str">
        <f>IF(ISBLANK(Table2[[#This Row],[Lot No]]),"-",Table2[[#This Row],[Lot No]])</f>
        <v>-</v>
      </c>
      <c r="F749" s="133" t="str">
        <f>IF(ISBLANK(Table2[[#This Row],[Date of Issue]]),"",Table2[[#This Row],[Date of Issue]])</f>
        <v/>
      </c>
      <c r="G749" s="84" t="str">
        <f>Table2[[#This Row],[Unit]]</f>
        <v>-</v>
      </c>
      <c r="H749" s="84" t="str">
        <f>Table2[[#This Row],[Pack Size]]</f>
        <v>-</v>
      </c>
      <c r="I749" s="84">
        <f>Table2[[#This Row],[Quantity]]</f>
        <v>0</v>
      </c>
      <c r="J749" s="133" t="str">
        <f>Table2[[#This Row],[Expiry Date]]</f>
        <v>-</v>
      </c>
      <c r="K749" s="84">
        <f>Table2[[#This Row],[Department]]</f>
        <v>0</v>
      </c>
      <c r="L749" s="84" t="str">
        <f>IF(ISBLANK(Table2[[#This Row],[Remark]]),"",Table2[[#This Row],[Remark]])</f>
        <v/>
      </c>
      <c r="M749" s="84">
        <f>Table2[[#This Row],[Material Issued By]]</f>
        <v>0</v>
      </c>
      <c r="N749" s="84">
        <f>Table2[[#This Row],[Material Received By]]</f>
        <v>0</v>
      </c>
      <c r="O749" s="134">
        <f>SUMIFS('Stock Statement'!K:K,'Stock Statement'!C:C,Table4[[#This Row],[Part no./ Cat No.]])</f>
        <v>0</v>
      </c>
      <c r="P749" s="134">
        <f t="shared" si="12"/>
        <v>0</v>
      </c>
      <c r="Q749" s="84">
        <f>SUMIFS('Stock Statement'!J:J,'Stock Statement'!C:C,Table4[[#This Row],[Part no./ Cat No.]])</f>
        <v>0</v>
      </c>
    </row>
    <row r="750" spans="1:17">
      <c r="A750" s="84">
        <v>749</v>
      </c>
      <c r="B750" s="108" t="str">
        <f>Table2[[#This Row],[Description of Material]]</f>
        <v>Enter Data in Product Master</v>
      </c>
      <c r="C750" s="84" t="str">
        <f>IFERROR(VLOOKUP(D750,'Product Master'!B:G,6,),"-")</f>
        <v>-</v>
      </c>
      <c r="D750" s="84">
        <f>Table2[[#This Row],[Part no./ Cat No.]]</f>
        <v>0</v>
      </c>
      <c r="E750" s="84" t="str">
        <f>IF(ISBLANK(Table2[[#This Row],[Lot No]]),"-",Table2[[#This Row],[Lot No]])</f>
        <v>-</v>
      </c>
      <c r="F750" s="133" t="str">
        <f>IF(ISBLANK(Table2[[#This Row],[Date of Issue]]),"",Table2[[#This Row],[Date of Issue]])</f>
        <v/>
      </c>
      <c r="G750" s="84" t="str">
        <f>Table2[[#This Row],[Unit]]</f>
        <v>-</v>
      </c>
      <c r="H750" s="84" t="str">
        <f>Table2[[#This Row],[Pack Size]]</f>
        <v>-</v>
      </c>
      <c r="I750" s="84">
        <f>Table2[[#This Row],[Quantity]]</f>
        <v>0</v>
      </c>
      <c r="J750" s="133" t="str">
        <f>Table2[[#This Row],[Expiry Date]]</f>
        <v>-</v>
      </c>
      <c r="K750" s="84">
        <f>Table2[[#This Row],[Department]]</f>
        <v>0</v>
      </c>
      <c r="L750" s="84" t="str">
        <f>IF(ISBLANK(Table2[[#This Row],[Remark]]),"",Table2[[#This Row],[Remark]])</f>
        <v/>
      </c>
      <c r="M750" s="84">
        <f>Table2[[#This Row],[Material Issued By]]</f>
        <v>0</v>
      </c>
      <c r="N750" s="84">
        <f>Table2[[#This Row],[Material Received By]]</f>
        <v>0</v>
      </c>
      <c r="O750" s="134">
        <f>SUMIFS('Stock Statement'!K:K,'Stock Statement'!C:C,Table4[[#This Row],[Part no./ Cat No.]])</f>
        <v>0</v>
      </c>
      <c r="P750" s="134">
        <f t="shared" si="12"/>
        <v>0</v>
      </c>
      <c r="Q750" s="84">
        <f>SUMIFS('Stock Statement'!J:J,'Stock Statement'!C:C,Table4[[#This Row],[Part no./ Cat No.]])</f>
        <v>0</v>
      </c>
    </row>
    <row r="751" spans="1:17">
      <c r="A751" s="84">
        <v>750</v>
      </c>
      <c r="B751" s="108" t="str">
        <f>Table2[[#This Row],[Description of Material]]</f>
        <v>Enter Data in Product Master</v>
      </c>
      <c r="C751" s="84" t="str">
        <f>IFERROR(VLOOKUP(D751,'Product Master'!B:G,6,),"-")</f>
        <v>-</v>
      </c>
      <c r="D751" s="84">
        <f>Table2[[#This Row],[Part no./ Cat No.]]</f>
        <v>0</v>
      </c>
      <c r="E751" s="84" t="str">
        <f>IF(ISBLANK(Table2[[#This Row],[Lot No]]),"-",Table2[[#This Row],[Lot No]])</f>
        <v>-</v>
      </c>
      <c r="F751" s="133" t="str">
        <f>IF(ISBLANK(Table2[[#This Row],[Date of Issue]]),"",Table2[[#This Row],[Date of Issue]])</f>
        <v/>
      </c>
      <c r="G751" s="84" t="str">
        <f>Table2[[#This Row],[Unit]]</f>
        <v>-</v>
      </c>
      <c r="H751" s="84" t="str">
        <f>Table2[[#This Row],[Pack Size]]</f>
        <v>-</v>
      </c>
      <c r="I751" s="84">
        <f>Table2[[#This Row],[Quantity]]</f>
        <v>0</v>
      </c>
      <c r="J751" s="133" t="str">
        <f>Table2[[#This Row],[Expiry Date]]</f>
        <v>-</v>
      </c>
      <c r="K751" s="84">
        <f>Table2[[#This Row],[Department]]</f>
        <v>0</v>
      </c>
      <c r="L751" s="84" t="str">
        <f>IF(ISBLANK(Table2[[#This Row],[Remark]]),"",Table2[[#This Row],[Remark]])</f>
        <v/>
      </c>
      <c r="M751" s="84">
        <f>Table2[[#This Row],[Material Issued By]]</f>
        <v>0</v>
      </c>
      <c r="N751" s="84">
        <f>Table2[[#This Row],[Material Received By]]</f>
        <v>0</v>
      </c>
      <c r="O751" s="134">
        <f>SUMIFS('Stock Statement'!K:K,'Stock Statement'!C:C,Table4[[#This Row],[Part no./ Cat No.]])</f>
        <v>0</v>
      </c>
      <c r="P751" s="134">
        <f t="shared" si="12"/>
        <v>0</v>
      </c>
      <c r="Q751" s="84">
        <f>SUMIFS('Stock Statement'!J:J,'Stock Statement'!C:C,Table4[[#This Row],[Part no./ Cat No.]])</f>
        <v>0</v>
      </c>
    </row>
    <row r="752" spans="1:17">
      <c r="A752" s="84">
        <v>751</v>
      </c>
      <c r="B752" s="108" t="str">
        <f>Table2[[#This Row],[Description of Material]]</f>
        <v>Enter Data in Product Master</v>
      </c>
      <c r="C752" s="84" t="str">
        <f>IFERROR(VLOOKUP(D752,'Product Master'!B:G,6,),"-")</f>
        <v>-</v>
      </c>
      <c r="D752" s="84">
        <f>Table2[[#This Row],[Part no./ Cat No.]]</f>
        <v>0</v>
      </c>
      <c r="E752" s="84" t="str">
        <f>IF(ISBLANK(Table2[[#This Row],[Lot No]]),"-",Table2[[#This Row],[Lot No]])</f>
        <v>-</v>
      </c>
      <c r="F752" s="133" t="str">
        <f>IF(ISBLANK(Table2[[#This Row],[Date of Issue]]),"",Table2[[#This Row],[Date of Issue]])</f>
        <v/>
      </c>
      <c r="G752" s="84" t="str">
        <f>Table2[[#This Row],[Unit]]</f>
        <v>-</v>
      </c>
      <c r="H752" s="84" t="str">
        <f>Table2[[#This Row],[Pack Size]]</f>
        <v>-</v>
      </c>
      <c r="I752" s="84">
        <f>Table2[[#This Row],[Quantity]]</f>
        <v>0</v>
      </c>
      <c r="J752" s="133" t="str">
        <f>Table2[[#This Row],[Expiry Date]]</f>
        <v>-</v>
      </c>
      <c r="K752" s="84">
        <f>Table2[[#This Row],[Department]]</f>
        <v>0</v>
      </c>
      <c r="L752" s="84" t="str">
        <f>IF(ISBLANK(Table2[[#This Row],[Remark]]),"",Table2[[#This Row],[Remark]])</f>
        <v/>
      </c>
      <c r="M752" s="84">
        <f>Table2[[#This Row],[Material Issued By]]</f>
        <v>0</v>
      </c>
      <c r="N752" s="84">
        <f>Table2[[#This Row],[Material Received By]]</f>
        <v>0</v>
      </c>
      <c r="O752" s="134">
        <f>SUMIFS('Stock Statement'!K:K,'Stock Statement'!C:C,Table4[[#This Row],[Part no./ Cat No.]])</f>
        <v>0</v>
      </c>
      <c r="P752" s="134">
        <f t="shared" si="12"/>
        <v>0</v>
      </c>
      <c r="Q752" s="84">
        <f>SUMIFS('Stock Statement'!J:J,'Stock Statement'!C:C,Table4[[#This Row],[Part no./ Cat No.]])</f>
        <v>0</v>
      </c>
    </row>
    <row r="753" spans="1:17">
      <c r="A753" s="84">
        <v>752</v>
      </c>
      <c r="B753" s="108" t="str">
        <f>Table2[[#This Row],[Description of Material]]</f>
        <v>Enter Data in Product Master</v>
      </c>
      <c r="C753" s="84" t="str">
        <f>IFERROR(VLOOKUP(D753,'Product Master'!B:G,6,),"-")</f>
        <v>-</v>
      </c>
      <c r="D753" s="84">
        <f>Table2[[#This Row],[Part no./ Cat No.]]</f>
        <v>0</v>
      </c>
      <c r="E753" s="84" t="str">
        <f>IF(ISBLANK(Table2[[#This Row],[Lot No]]),"-",Table2[[#This Row],[Lot No]])</f>
        <v>-</v>
      </c>
      <c r="F753" s="133" t="str">
        <f>IF(ISBLANK(Table2[[#This Row],[Date of Issue]]),"",Table2[[#This Row],[Date of Issue]])</f>
        <v/>
      </c>
      <c r="G753" s="84" t="str">
        <f>Table2[[#This Row],[Unit]]</f>
        <v>-</v>
      </c>
      <c r="H753" s="84" t="str">
        <f>Table2[[#This Row],[Pack Size]]</f>
        <v>-</v>
      </c>
      <c r="I753" s="84">
        <f>Table2[[#This Row],[Quantity]]</f>
        <v>0</v>
      </c>
      <c r="J753" s="133" t="str">
        <f>Table2[[#This Row],[Expiry Date]]</f>
        <v>-</v>
      </c>
      <c r="K753" s="84">
        <f>Table2[[#This Row],[Department]]</f>
        <v>0</v>
      </c>
      <c r="L753" s="84" t="str">
        <f>IF(ISBLANK(Table2[[#This Row],[Remark]]),"",Table2[[#This Row],[Remark]])</f>
        <v/>
      </c>
      <c r="M753" s="84">
        <f>Table2[[#This Row],[Material Issued By]]</f>
        <v>0</v>
      </c>
      <c r="N753" s="84">
        <f>Table2[[#This Row],[Material Received By]]</f>
        <v>0</v>
      </c>
      <c r="O753" s="134">
        <f>SUMIFS('Stock Statement'!K:K,'Stock Statement'!C:C,Table4[[#This Row],[Part no./ Cat No.]])</f>
        <v>0</v>
      </c>
      <c r="P753" s="134">
        <f t="shared" si="12"/>
        <v>0</v>
      </c>
      <c r="Q753" s="84">
        <f>SUMIFS('Stock Statement'!J:J,'Stock Statement'!C:C,Table4[[#This Row],[Part no./ Cat No.]])</f>
        <v>0</v>
      </c>
    </row>
    <row r="754" spans="1:17">
      <c r="A754" s="84">
        <v>753</v>
      </c>
      <c r="B754" s="108" t="str">
        <f>Table2[[#This Row],[Description of Material]]</f>
        <v>Enter Data in Product Master</v>
      </c>
      <c r="C754" s="84" t="str">
        <f>IFERROR(VLOOKUP(D754,'Product Master'!B:G,6,),"-")</f>
        <v>-</v>
      </c>
      <c r="D754" s="84">
        <f>Table2[[#This Row],[Part no./ Cat No.]]</f>
        <v>0</v>
      </c>
      <c r="E754" s="84" t="str">
        <f>IF(ISBLANK(Table2[[#This Row],[Lot No]]),"-",Table2[[#This Row],[Lot No]])</f>
        <v>-</v>
      </c>
      <c r="F754" s="133" t="str">
        <f>IF(ISBLANK(Table2[[#This Row],[Date of Issue]]),"",Table2[[#This Row],[Date of Issue]])</f>
        <v/>
      </c>
      <c r="G754" s="84" t="str">
        <f>Table2[[#This Row],[Unit]]</f>
        <v>-</v>
      </c>
      <c r="H754" s="84" t="str">
        <f>Table2[[#This Row],[Pack Size]]</f>
        <v>-</v>
      </c>
      <c r="I754" s="84">
        <f>Table2[[#This Row],[Quantity]]</f>
        <v>0</v>
      </c>
      <c r="J754" s="133" t="str">
        <f>Table2[[#This Row],[Expiry Date]]</f>
        <v>-</v>
      </c>
      <c r="K754" s="84">
        <f>Table2[[#This Row],[Department]]</f>
        <v>0</v>
      </c>
      <c r="L754" s="84" t="str">
        <f>IF(ISBLANK(Table2[[#This Row],[Remark]]),"",Table2[[#This Row],[Remark]])</f>
        <v/>
      </c>
      <c r="M754" s="84">
        <f>Table2[[#This Row],[Material Issued By]]</f>
        <v>0</v>
      </c>
      <c r="N754" s="84">
        <f>Table2[[#This Row],[Material Received By]]</f>
        <v>0</v>
      </c>
      <c r="O754" s="134">
        <f>SUMIFS('Stock Statement'!K:K,'Stock Statement'!C:C,Table4[[#This Row],[Part no./ Cat No.]])</f>
        <v>0</v>
      </c>
      <c r="P754" s="134">
        <f t="shared" si="12"/>
        <v>0</v>
      </c>
      <c r="Q754" s="84">
        <f>SUMIFS('Stock Statement'!J:J,'Stock Statement'!C:C,Table4[[#This Row],[Part no./ Cat No.]])</f>
        <v>0</v>
      </c>
    </row>
    <row r="755" spans="1:17">
      <c r="A755" s="84">
        <v>754</v>
      </c>
      <c r="B755" s="108" t="str">
        <f>Table2[[#This Row],[Description of Material]]</f>
        <v>Enter Data in Product Master</v>
      </c>
      <c r="C755" s="84" t="str">
        <f>IFERROR(VLOOKUP(D755,'Product Master'!B:G,6,),"-")</f>
        <v>-</v>
      </c>
      <c r="D755" s="84">
        <f>Table2[[#This Row],[Part no./ Cat No.]]</f>
        <v>0</v>
      </c>
      <c r="E755" s="84" t="str">
        <f>IF(ISBLANK(Table2[[#This Row],[Lot No]]),"-",Table2[[#This Row],[Lot No]])</f>
        <v>-</v>
      </c>
      <c r="F755" s="133" t="str">
        <f>IF(ISBLANK(Table2[[#This Row],[Date of Issue]]),"",Table2[[#This Row],[Date of Issue]])</f>
        <v/>
      </c>
      <c r="G755" s="84" t="str">
        <f>Table2[[#This Row],[Unit]]</f>
        <v>-</v>
      </c>
      <c r="H755" s="84" t="str">
        <f>Table2[[#This Row],[Pack Size]]</f>
        <v>-</v>
      </c>
      <c r="I755" s="84">
        <f>Table2[[#This Row],[Quantity]]</f>
        <v>0</v>
      </c>
      <c r="J755" s="133" t="str">
        <f>Table2[[#This Row],[Expiry Date]]</f>
        <v>-</v>
      </c>
      <c r="K755" s="84">
        <f>Table2[[#This Row],[Department]]</f>
        <v>0</v>
      </c>
      <c r="L755" s="84" t="str">
        <f>IF(ISBLANK(Table2[[#This Row],[Remark]]),"",Table2[[#This Row],[Remark]])</f>
        <v/>
      </c>
      <c r="M755" s="84">
        <f>Table2[[#This Row],[Material Issued By]]</f>
        <v>0</v>
      </c>
      <c r="N755" s="84">
        <f>Table2[[#This Row],[Material Received By]]</f>
        <v>0</v>
      </c>
      <c r="O755" s="134">
        <f>SUMIFS('Stock Statement'!K:K,'Stock Statement'!C:C,Table4[[#This Row],[Part no./ Cat No.]])</f>
        <v>0</v>
      </c>
      <c r="P755" s="134">
        <f t="shared" si="12"/>
        <v>0</v>
      </c>
      <c r="Q755" s="84">
        <f>SUMIFS('Stock Statement'!J:J,'Stock Statement'!C:C,Table4[[#This Row],[Part no./ Cat No.]])</f>
        <v>0</v>
      </c>
    </row>
    <row r="756" spans="1:17">
      <c r="A756" s="84">
        <v>755</v>
      </c>
      <c r="B756" s="108" t="str">
        <f>Table2[[#This Row],[Description of Material]]</f>
        <v>Enter Data in Product Master</v>
      </c>
      <c r="C756" s="84" t="str">
        <f>IFERROR(VLOOKUP(D756,'Product Master'!B:G,6,),"-")</f>
        <v>-</v>
      </c>
      <c r="D756" s="84">
        <f>Table2[[#This Row],[Part no./ Cat No.]]</f>
        <v>0</v>
      </c>
      <c r="E756" s="84" t="str">
        <f>IF(ISBLANK(Table2[[#This Row],[Lot No]]),"-",Table2[[#This Row],[Lot No]])</f>
        <v>-</v>
      </c>
      <c r="F756" s="133" t="str">
        <f>IF(ISBLANK(Table2[[#This Row],[Date of Issue]]),"",Table2[[#This Row],[Date of Issue]])</f>
        <v/>
      </c>
      <c r="G756" s="84" t="str">
        <f>Table2[[#This Row],[Unit]]</f>
        <v>-</v>
      </c>
      <c r="H756" s="84" t="str">
        <f>Table2[[#This Row],[Pack Size]]</f>
        <v>-</v>
      </c>
      <c r="I756" s="84">
        <f>Table2[[#This Row],[Quantity]]</f>
        <v>0</v>
      </c>
      <c r="J756" s="133" t="str">
        <f>Table2[[#This Row],[Expiry Date]]</f>
        <v>-</v>
      </c>
      <c r="K756" s="84">
        <f>Table2[[#This Row],[Department]]</f>
        <v>0</v>
      </c>
      <c r="L756" s="84" t="str">
        <f>IF(ISBLANK(Table2[[#This Row],[Remark]]),"",Table2[[#This Row],[Remark]])</f>
        <v/>
      </c>
      <c r="M756" s="84">
        <f>Table2[[#This Row],[Material Issued By]]</f>
        <v>0</v>
      </c>
      <c r="N756" s="84">
        <f>Table2[[#This Row],[Material Received By]]</f>
        <v>0</v>
      </c>
      <c r="O756" s="134">
        <f>SUMIFS('Stock Statement'!K:K,'Stock Statement'!C:C,Table4[[#This Row],[Part no./ Cat No.]])</f>
        <v>0</v>
      </c>
      <c r="P756" s="134">
        <f t="shared" si="12"/>
        <v>0</v>
      </c>
      <c r="Q756" s="84">
        <f>SUMIFS('Stock Statement'!J:J,'Stock Statement'!C:C,Table4[[#This Row],[Part no./ Cat No.]])</f>
        <v>0</v>
      </c>
    </row>
    <row r="757" spans="1:17">
      <c r="A757" s="84">
        <v>756</v>
      </c>
      <c r="B757" s="108" t="str">
        <f>Table2[[#This Row],[Description of Material]]</f>
        <v>Enter Data in Product Master</v>
      </c>
      <c r="C757" s="84" t="str">
        <f>IFERROR(VLOOKUP(D757,'Product Master'!B:G,6,),"-")</f>
        <v>-</v>
      </c>
      <c r="D757" s="84">
        <f>Table2[[#This Row],[Part no./ Cat No.]]</f>
        <v>0</v>
      </c>
      <c r="E757" s="84" t="str">
        <f>IF(ISBLANK(Table2[[#This Row],[Lot No]]),"-",Table2[[#This Row],[Lot No]])</f>
        <v>-</v>
      </c>
      <c r="F757" s="133" t="str">
        <f>IF(ISBLANK(Table2[[#This Row],[Date of Issue]]),"",Table2[[#This Row],[Date of Issue]])</f>
        <v/>
      </c>
      <c r="G757" s="84" t="str">
        <f>Table2[[#This Row],[Unit]]</f>
        <v>-</v>
      </c>
      <c r="H757" s="84" t="str">
        <f>Table2[[#This Row],[Pack Size]]</f>
        <v>-</v>
      </c>
      <c r="I757" s="84">
        <f>Table2[[#This Row],[Quantity]]</f>
        <v>0</v>
      </c>
      <c r="J757" s="133" t="str">
        <f>Table2[[#This Row],[Expiry Date]]</f>
        <v>-</v>
      </c>
      <c r="K757" s="84">
        <f>Table2[[#This Row],[Department]]</f>
        <v>0</v>
      </c>
      <c r="L757" s="84" t="str">
        <f>IF(ISBLANK(Table2[[#This Row],[Remark]]),"",Table2[[#This Row],[Remark]])</f>
        <v/>
      </c>
      <c r="M757" s="84">
        <f>Table2[[#This Row],[Material Issued By]]</f>
        <v>0</v>
      </c>
      <c r="N757" s="84">
        <f>Table2[[#This Row],[Material Received By]]</f>
        <v>0</v>
      </c>
      <c r="O757" s="134">
        <f>SUMIFS('Stock Statement'!K:K,'Stock Statement'!C:C,Table4[[#This Row],[Part no./ Cat No.]])</f>
        <v>0</v>
      </c>
      <c r="P757" s="134">
        <f t="shared" si="12"/>
        <v>0</v>
      </c>
      <c r="Q757" s="84">
        <f>SUMIFS('Stock Statement'!J:J,'Stock Statement'!C:C,Table4[[#This Row],[Part no./ Cat No.]])</f>
        <v>0</v>
      </c>
    </row>
    <row r="758" spans="1:17">
      <c r="A758" s="84">
        <v>757</v>
      </c>
      <c r="B758" s="108" t="str">
        <f>Table2[[#This Row],[Description of Material]]</f>
        <v>Enter Data in Product Master</v>
      </c>
      <c r="C758" s="84" t="str">
        <f>IFERROR(VLOOKUP(D758,'Product Master'!B:G,6,),"-")</f>
        <v>-</v>
      </c>
      <c r="D758" s="84">
        <f>Table2[[#This Row],[Part no./ Cat No.]]</f>
        <v>0</v>
      </c>
      <c r="E758" s="84" t="str">
        <f>IF(ISBLANK(Table2[[#This Row],[Lot No]]),"-",Table2[[#This Row],[Lot No]])</f>
        <v>-</v>
      </c>
      <c r="F758" s="133" t="str">
        <f>IF(ISBLANK(Table2[[#This Row],[Date of Issue]]),"",Table2[[#This Row],[Date of Issue]])</f>
        <v/>
      </c>
      <c r="G758" s="84" t="str">
        <f>Table2[[#This Row],[Unit]]</f>
        <v>-</v>
      </c>
      <c r="H758" s="84" t="str">
        <f>Table2[[#This Row],[Pack Size]]</f>
        <v>-</v>
      </c>
      <c r="I758" s="84">
        <f>Table2[[#This Row],[Quantity]]</f>
        <v>0</v>
      </c>
      <c r="J758" s="133" t="str">
        <f>Table2[[#This Row],[Expiry Date]]</f>
        <v>-</v>
      </c>
      <c r="K758" s="84">
        <f>Table2[[#This Row],[Department]]</f>
        <v>0</v>
      </c>
      <c r="L758" s="84" t="str">
        <f>IF(ISBLANK(Table2[[#This Row],[Remark]]),"",Table2[[#This Row],[Remark]])</f>
        <v/>
      </c>
      <c r="M758" s="84">
        <f>Table2[[#This Row],[Material Issued By]]</f>
        <v>0</v>
      </c>
      <c r="N758" s="84">
        <f>Table2[[#This Row],[Material Received By]]</f>
        <v>0</v>
      </c>
      <c r="O758" s="134">
        <f>SUMIFS('Stock Statement'!K:K,'Stock Statement'!C:C,Table4[[#This Row],[Part no./ Cat No.]])</f>
        <v>0</v>
      </c>
      <c r="P758" s="134">
        <f t="shared" si="12"/>
        <v>0</v>
      </c>
      <c r="Q758" s="84">
        <f>SUMIFS('Stock Statement'!J:J,'Stock Statement'!C:C,Table4[[#This Row],[Part no./ Cat No.]])</f>
        <v>0</v>
      </c>
    </row>
    <row r="759" spans="1:17">
      <c r="A759" s="84">
        <v>758</v>
      </c>
      <c r="B759" s="108" t="str">
        <f>Table2[[#This Row],[Description of Material]]</f>
        <v>Enter Data in Product Master</v>
      </c>
      <c r="C759" s="84" t="str">
        <f>IFERROR(VLOOKUP(D759,'Product Master'!B:G,6,),"-")</f>
        <v>-</v>
      </c>
      <c r="D759" s="84">
        <f>Table2[[#This Row],[Part no./ Cat No.]]</f>
        <v>0</v>
      </c>
      <c r="E759" s="84" t="str">
        <f>IF(ISBLANK(Table2[[#This Row],[Lot No]]),"-",Table2[[#This Row],[Lot No]])</f>
        <v>-</v>
      </c>
      <c r="F759" s="133" t="str">
        <f>IF(ISBLANK(Table2[[#This Row],[Date of Issue]]),"",Table2[[#This Row],[Date of Issue]])</f>
        <v/>
      </c>
      <c r="G759" s="84" t="str">
        <f>Table2[[#This Row],[Unit]]</f>
        <v>-</v>
      </c>
      <c r="H759" s="84" t="str">
        <f>Table2[[#This Row],[Pack Size]]</f>
        <v>-</v>
      </c>
      <c r="I759" s="84">
        <f>Table2[[#This Row],[Quantity]]</f>
        <v>0</v>
      </c>
      <c r="J759" s="133" t="str">
        <f>Table2[[#This Row],[Expiry Date]]</f>
        <v>-</v>
      </c>
      <c r="K759" s="84">
        <f>Table2[[#This Row],[Department]]</f>
        <v>0</v>
      </c>
      <c r="L759" s="84" t="str">
        <f>IF(ISBLANK(Table2[[#This Row],[Remark]]),"",Table2[[#This Row],[Remark]])</f>
        <v/>
      </c>
      <c r="M759" s="84">
        <f>Table2[[#This Row],[Material Issued By]]</f>
        <v>0</v>
      </c>
      <c r="N759" s="84">
        <f>Table2[[#This Row],[Material Received By]]</f>
        <v>0</v>
      </c>
      <c r="O759" s="134">
        <f>SUMIFS('Stock Statement'!K:K,'Stock Statement'!C:C,Table4[[#This Row],[Part no./ Cat No.]])</f>
        <v>0</v>
      </c>
      <c r="P759" s="134">
        <f t="shared" si="12"/>
        <v>0</v>
      </c>
      <c r="Q759" s="84">
        <f>SUMIFS('Stock Statement'!J:J,'Stock Statement'!C:C,Table4[[#This Row],[Part no./ Cat No.]])</f>
        <v>0</v>
      </c>
    </row>
    <row r="760" spans="1:17">
      <c r="A760" s="84">
        <v>759</v>
      </c>
      <c r="B760" s="108" t="str">
        <f>Table2[[#This Row],[Description of Material]]</f>
        <v>Enter Data in Product Master</v>
      </c>
      <c r="C760" s="84" t="str">
        <f>IFERROR(VLOOKUP(D760,'Product Master'!B:G,6,),"-")</f>
        <v>-</v>
      </c>
      <c r="D760" s="84">
        <f>Table2[[#This Row],[Part no./ Cat No.]]</f>
        <v>0</v>
      </c>
      <c r="E760" s="84" t="str">
        <f>IF(ISBLANK(Table2[[#This Row],[Lot No]]),"-",Table2[[#This Row],[Lot No]])</f>
        <v>-</v>
      </c>
      <c r="F760" s="133" t="str">
        <f>IF(ISBLANK(Table2[[#This Row],[Date of Issue]]),"",Table2[[#This Row],[Date of Issue]])</f>
        <v/>
      </c>
      <c r="G760" s="84" t="str">
        <f>Table2[[#This Row],[Unit]]</f>
        <v>-</v>
      </c>
      <c r="H760" s="84" t="str">
        <f>Table2[[#This Row],[Pack Size]]</f>
        <v>-</v>
      </c>
      <c r="I760" s="84">
        <f>Table2[[#This Row],[Quantity]]</f>
        <v>0</v>
      </c>
      <c r="J760" s="133" t="str">
        <f>Table2[[#This Row],[Expiry Date]]</f>
        <v>-</v>
      </c>
      <c r="K760" s="84">
        <f>Table2[[#This Row],[Department]]</f>
        <v>0</v>
      </c>
      <c r="L760" s="84" t="str">
        <f>IF(ISBLANK(Table2[[#This Row],[Remark]]),"",Table2[[#This Row],[Remark]])</f>
        <v/>
      </c>
      <c r="M760" s="84">
        <f>Table2[[#This Row],[Material Issued By]]</f>
        <v>0</v>
      </c>
      <c r="N760" s="84">
        <f>Table2[[#This Row],[Material Received By]]</f>
        <v>0</v>
      </c>
      <c r="O760" s="134">
        <f>SUMIFS('Stock Statement'!K:K,'Stock Statement'!C:C,Table4[[#This Row],[Part no./ Cat No.]])</f>
        <v>0</v>
      </c>
      <c r="P760" s="134">
        <f t="shared" si="12"/>
        <v>0</v>
      </c>
      <c r="Q760" s="84">
        <f>SUMIFS('Stock Statement'!J:J,'Stock Statement'!C:C,Table4[[#This Row],[Part no./ Cat No.]])</f>
        <v>0</v>
      </c>
    </row>
    <row r="761" spans="1:17">
      <c r="A761" s="84">
        <v>760</v>
      </c>
      <c r="B761" s="108" t="str">
        <f>Table2[[#This Row],[Description of Material]]</f>
        <v>Enter Data in Product Master</v>
      </c>
      <c r="C761" s="84" t="str">
        <f>IFERROR(VLOOKUP(D761,'Product Master'!B:G,6,),"-")</f>
        <v>-</v>
      </c>
      <c r="D761" s="84">
        <f>Table2[[#This Row],[Part no./ Cat No.]]</f>
        <v>0</v>
      </c>
      <c r="E761" s="84" t="str">
        <f>IF(ISBLANK(Table2[[#This Row],[Lot No]]),"-",Table2[[#This Row],[Lot No]])</f>
        <v>-</v>
      </c>
      <c r="F761" s="133" t="str">
        <f>IF(ISBLANK(Table2[[#This Row],[Date of Issue]]),"",Table2[[#This Row],[Date of Issue]])</f>
        <v/>
      </c>
      <c r="G761" s="84" t="str">
        <f>Table2[[#This Row],[Unit]]</f>
        <v>-</v>
      </c>
      <c r="H761" s="84" t="str">
        <f>Table2[[#This Row],[Pack Size]]</f>
        <v>-</v>
      </c>
      <c r="I761" s="84">
        <f>Table2[[#This Row],[Quantity]]</f>
        <v>0</v>
      </c>
      <c r="J761" s="133" t="str">
        <f>Table2[[#This Row],[Expiry Date]]</f>
        <v>-</v>
      </c>
      <c r="K761" s="84">
        <f>Table2[[#This Row],[Department]]</f>
        <v>0</v>
      </c>
      <c r="L761" s="84" t="str">
        <f>IF(ISBLANK(Table2[[#This Row],[Remark]]),"",Table2[[#This Row],[Remark]])</f>
        <v/>
      </c>
      <c r="M761" s="84">
        <f>Table2[[#This Row],[Material Issued By]]</f>
        <v>0</v>
      </c>
      <c r="N761" s="84">
        <f>Table2[[#This Row],[Material Received By]]</f>
        <v>0</v>
      </c>
      <c r="O761" s="134">
        <f>SUMIFS('Stock Statement'!K:K,'Stock Statement'!C:C,Table4[[#This Row],[Part no./ Cat No.]])</f>
        <v>0</v>
      </c>
      <c r="P761" s="134">
        <f t="shared" si="12"/>
        <v>0</v>
      </c>
      <c r="Q761" s="84">
        <f>SUMIFS('Stock Statement'!J:J,'Stock Statement'!C:C,Table4[[#This Row],[Part no./ Cat No.]])</f>
        <v>0</v>
      </c>
    </row>
    <row r="762" spans="1:17">
      <c r="A762" s="84">
        <v>761</v>
      </c>
      <c r="B762" s="108" t="str">
        <f>Table2[[#This Row],[Description of Material]]</f>
        <v>Enter Data in Product Master</v>
      </c>
      <c r="C762" s="84" t="str">
        <f>IFERROR(VLOOKUP(D762,'Product Master'!B:G,6,),"-")</f>
        <v>-</v>
      </c>
      <c r="D762" s="84">
        <f>Table2[[#This Row],[Part no./ Cat No.]]</f>
        <v>0</v>
      </c>
      <c r="E762" s="84" t="str">
        <f>IF(ISBLANK(Table2[[#This Row],[Lot No]]),"-",Table2[[#This Row],[Lot No]])</f>
        <v>-</v>
      </c>
      <c r="F762" s="133" t="str">
        <f>IF(ISBLANK(Table2[[#This Row],[Date of Issue]]),"",Table2[[#This Row],[Date of Issue]])</f>
        <v/>
      </c>
      <c r="G762" s="84" t="str">
        <f>Table2[[#This Row],[Unit]]</f>
        <v>-</v>
      </c>
      <c r="H762" s="84" t="str">
        <f>Table2[[#This Row],[Pack Size]]</f>
        <v>-</v>
      </c>
      <c r="I762" s="84">
        <f>Table2[[#This Row],[Quantity]]</f>
        <v>0</v>
      </c>
      <c r="J762" s="133" t="str">
        <f>Table2[[#This Row],[Expiry Date]]</f>
        <v>-</v>
      </c>
      <c r="K762" s="84">
        <f>Table2[[#This Row],[Department]]</f>
        <v>0</v>
      </c>
      <c r="L762" s="84" t="str">
        <f>IF(ISBLANK(Table2[[#This Row],[Remark]]),"",Table2[[#This Row],[Remark]])</f>
        <v/>
      </c>
      <c r="M762" s="84">
        <f>Table2[[#This Row],[Material Issued By]]</f>
        <v>0</v>
      </c>
      <c r="N762" s="84">
        <f>Table2[[#This Row],[Material Received By]]</f>
        <v>0</v>
      </c>
      <c r="O762" s="134">
        <f>SUMIFS('Stock Statement'!K:K,'Stock Statement'!C:C,Table4[[#This Row],[Part no./ Cat No.]])</f>
        <v>0</v>
      </c>
      <c r="P762" s="134">
        <f t="shared" si="12"/>
        <v>0</v>
      </c>
      <c r="Q762" s="84">
        <f>SUMIFS('Stock Statement'!J:J,'Stock Statement'!C:C,Table4[[#This Row],[Part no./ Cat No.]])</f>
        <v>0</v>
      </c>
    </row>
    <row r="763" spans="1:17">
      <c r="A763" s="84">
        <v>762</v>
      </c>
      <c r="B763" s="108" t="str">
        <f>Table2[[#This Row],[Description of Material]]</f>
        <v>Enter Data in Product Master</v>
      </c>
      <c r="C763" s="84" t="str">
        <f>IFERROR(VLOOKUP(D763,'Product Master'!B:G,6,),"-")</f>
        <v>-</v>
      </c>
      <c r="D763" s="84">
        <f>Table2[[#This Row],[Part no./ Cat No.]]</f>
        <v>0</v>
      </c>
      <c r="E763" s="84" t="str">
        <f>IF(ISBLANK(Table2[[#This Row],[Lot No]]),"-",Table2[[#This Row],[Lot No]])</f>
        <v>-</v>
      </c>
      <c r="F763" s="133" t="str">
        <f>IF(ISBLANK(Table2[[#This Row],[Date of Issue]]),"",Table2[[#This Row],[Date of Issue]])</f>
        <v/>
      </c>
      <c r="G763" s="84" t="str">
        <f>Table2[[#This Row],[Unit]]</f>
        <v>-</v>
      </c>
      <c r="H763" s="84" t="str">
        <f>Table2[[#This Row],[Pack Size]]</f>
        <v>-</v>
      </c>
      <c r="I763" s="84">
        <f>Table2[[#This Row],[Quantity]]</f>
        <v>0</v>
      </c>
      <c r="J763" s="133" t="str">
        <f>Table2[[#This Row],[Expiry Date]]</f>
        <v>-</v>
      </c>
      <c r="K763" s="84">
        <f>Table2[[#This Row],[Department]]</f>
        <v>0</v>
      </c>
      <c r="L763" s="84" t="str">
        <f>IF(ISBLANK(Table2[[#This Row],[Remark]]),"",Table2[[#This Row],[Remark]])</f>
        <v/>
      </c>
      <c r="M763" s="84">
        <f>Table2[[#This Row],[Material Issued By]]</f>
        <v>0</v>
      </c>
      <c r="N763" s="84">
        <f>Table2[[#This Row],[Material Received By]]</f>
        <v>0</v>
      </c>
      <c r="O763" s="134">
        <f>SUMIFS('Stock Statement'!K:K,'Stock Statement'!C:C,Table4[[#This Row],[Part no./ Cat No.]])</f>
        <v>0</v>
      </c>
      <c r="P763" s="134">
        <f t="shared" si="12"/>
        <v>0</v>
      </c>
      <c r="Q763" s="84">
        <f>SUMIFS('Stock Statement'!J:J,'Stock Statement'!C:C,Table4[[#This Row],[Part no./ Cat No.]])</f>
        <v>0</v>
      </c>
    </row>
    <row r="764" spans="1:17">
      <c r="A764" s="84">
        <v>763</v>
      </c>
      <c r="B764" s="108" t="str">
        <f>Table2[[#This Row],[Description of Material]]</f>
        <v>Enter Data in Product Master</v>
      </c>
      <c r="C764" s="84" t="str">
        <f>IFERROR(VLOOKUP(D764,'Product Master'!B:G,6,),"-")</f>
        <v>-</v>
      </c>
      <c r="D764" s="84">
        <f>Table2[[#This Row],[Part no./ Cat No.]]</f>
        <v>0</v>
      </c>
      <c r="E764" s="84" t="str">
        <f>IF(ISBLANK(Table2[[#This Row],[Lot No]]),"-",Table2[[#This Row],[Lot No]])</f>
        <v>-</v>
      </c>
      <c r="F764" s="133" t="str">
        <f>IF(ISBLANK(Table2[[#This Row],[Date of Issue]]),"",Table2[[#This Row],[Date of Issue]])</f>
        <v/>
      </c>
      <c r="G764" s="84" t="str">
        <f>Table2[[#This Row],[Unit]]</f>
        <v>-</v>
      </c>
      <c r="H764" s="84" t="str">
        <f>Table2[[#This Row],[Pack Size]]</f>
        <v>-</v>
      </c>
      <c r="I764" s="84">
        <f>Table2[[#This Row],[Quantity]]</f>
        <v>0</v>
      </c>
      <c r="J764" s="133" t="str">
        <f>Table2[[#This Row],[Expiry Date]]</f>
        <v>-</v>
      </c>
      <c r="K764" s="84">
        <f>Table2[[#This Row],[Department]]</f>
        <v>0</v>
      </c>
      <c r="L764" s="84" t="str">
        <f>IF(ISBLANK(Table2[[#This Row],[Remark]]),"",Table2[[#This Row],[Remark]])</f>
        <v/>
      </c>
      <c r="M764" s="84">
        <f>Table2[[#This Row],[Material Issued By]]</f>
        <v>0</v>
      </c>
      <c r="N764" s="84">
        <f>Table2[[#This Row],[Material Received By]]</f>
        <v>0</v>
      </c>
      <c r="O764" s="134">
        <f>SUMIFS('Stock Statement'!K:K,'Stock Statement'!C:C,Table4[[#This Row],[Part no./ Cat No.]])</f>
        <v>0</v>
      </c>
      <c r="P764" s="134">
        <f t="shared" si="12"/>
        <v>0</v>
      </c>
      <c r="Q764" s="84">
        <f>SUMIFS('Stock Statement'!J:J,'Stock Statement'!C:C,Table4[[#This Row],[Part no./ Cat No.]])</f>
        <v>0</v>
      </c>
    </row>
    <row r="765" spans="1:17">
      <c r="A765" s="84">
        <v>764</v>
      </c>
      <c r="B765" s="108" t="str">
        <f>Table2[[#This Row],[Description of Material]]</f>
        <v>Enter Data in Product Master</v>
      </c>
      <c r="C765" s="84" t="str">
        <f>IFERROR(VLOOKUP(D765,'Product Master'!B:G,6,),"-")</f>
        <v>-</v>
      </c>
      <c r="D765" s="84">
        <f>Table2[[#This Row],[Part no./ Cat No.]]</f>
        <v>0</v>
      </c>
      <c r="E765" s="84" t="str">
        <f>IF(ISBLANK(Table2[[#This Row],[Lot No]]),"-",Table2[[#This Row],[Lot No]])</f>
        <v>-</v>
      </c>
      <c r="F765" s="133" t="str">
        <f>IF(ISBLANK(Table2[[#This Row],[Date of Issue]]),"",Table2[[#This Row],[Date of Issue]])</f>
        <v/>
      </c>
      <c r="G765" s="84" t="str">
        <f>Table2[[#This Row],[Unit]]</f>
        <v>-</v>
      </c>
      <c r="H765" s="84" t="str">
        <f>Table2[[#This Row],[Pack Size]]</f>
        <v>-</v>
      </c>
      <c r="I765" s="84">
        <f>Table2[[#This Row],[Quantity]]</f>
        <v>0</v>
      </c>
      <c r="J765" s="133" t="str">
        <f>Table2[[#This Row],[Expiry Date]]</f>
        <v>-</v>
      </c>
      <c r="K765" s="84">
        <f>Table2[[#This Row],[Department]]</f>
        <v>0</v>
      </c>
      <c r="L765" s="84" t="str">
        <f>IF(ISBLANK(Table2[[#This Row],[Remark]]),"",Table2[[#This Row],[Remark]])</f>
        <v/>
      </c>
      <c r="M765" s="84">
        <f>Table2[[#This Row],[Material Issued By]]</f>
        <v>0</v>
      </c>
      <c r="N765" s="84">
        <f>Table2[[#This Row],[Material Received By]]</f>
        <v>0</v>
      </c>
      <c r="O765" s="134">
        <f>SUMIFS('Stock Statement'!K:K,'Stock Statement'!C:C,Table4[[#This Row],[Part no./ Cat No.]])</f>
        <v>0</v>
      </c>
      <c r="P765" s="134">
        <f t="shared" si="12"/>
        <v>0</v>
      </c>
      <c r="Q765" s="84">
        <f>SUMIFS('Stock Statement'!J:J,'Stock Statement'!C:C,Table4[[#This Row],[Part no./ Cat No.]])</f>
        <v>0</v>
      </c>
    </row>
    <row r="766" spans="1:17">
      <c r="A766" s="84">
        <v>765</v>
      </c>
      <c r="B766" s="108" t="str">
        <f>Table2[[#This Row],[Description of Material]]</f>
        <v>Enter Data in Product Master</v>
      </c>
      <c r="C766" s="84" t="str">
        <f>IFERROR(VLOOKUP(D766,'Product Master'!B:G,6,),"-")</f>
        <v>-</v>
      </c>
      <c r="D766" s="84">
        <f>Table2[[#This Row],[Part no./ Cat No.]]</f>
        <v>0</v>
      </c>
      <c r="E766" s="84" t="str">
        <f>IF(ISBLANK(Table2[[#This Row],[Lot No]]),"-",Table2[[#This Row],[Lot No]])</f>
        <v>-</v>
      </c>
      <c r="F766" s="133" t="str">
        <f>IF(ISBLANK(Table2[[#This Row],[Date of Issue]]),"",Table2[[#This Row],[Date of Issue]])</f>
        <v/>
      </c>
      <c r="G766" s="84" t="str">
        <f>Table2[[#This Row],[Unit]]</f>
        <v>-</v>
      </c>
      <c r="H766" s="84" t="str">
        <f>Table2[[#This Row],[Pack Size]]</f>
        <v>-</v>
      </c>
      <c r="I766" s="84">
        <f>Table2[[#This Row],[Quantity]]</f>
        <v>0</v>
      </c>
      <c r="J766" s="133" t="str">
        <f>Table2[[#This Row],[Expiry Date]]</f>
        <v>-</v>
      </c>
      <c r="K766" s="84">
        <f>Table2[[#This Row],[Department]]</f>
        <v>0</v>
      </c>
      <c r="L766" s="84" t="str">
        <f>IF(ISBLANK(Table2[[#This Row],[Remark]]),"",Table2[[#This Row],[Remark]])</f>
        <v/>
      </c>
      <c r="M766" s="84">
        <f>Table2[[#This Row],[Material Issued By]]</f>
        <v>0</v>
      </c>
      <c r="N766" s="84">
        <f>Table2[[#This Row],[Material Received By]]</f>
        <v>0</v>
      </c>
      <c r="O766" s="134">
        <f>SUMIFS('Stock Statement'!K:K,'Stock Statement'!C:C,Table4[[#This Row],[Part no./ Cat No.]])</f>
        <v>0</v>
      </c>
      <c r="P766" s="134">
        <f t="shared" si="12"/>
        <v>0</v>
      </c>
      <c r="Q766" s="84">
        <f>SUMIFS('Stock Statement'!J:J,'Stock Statement'!C:C,Table4[[#This Row],[Part no./ Cat No.]])</f>
        <v>0</v>
      </c>
    </row>
    <row r="767" spans="1:17">
      <c r="A767" s="84">
        <v>766</v>
      </c>
      <c r="B767" s="108" t="str">
        <f>Table2[[#This Row],[Description of Material]]</f>
        <v>Enter Data in Product Master</v>
      </c>
      <c r="C767" s="84" t="str">
        <f>IFERROR(VLOOKUP(D767,'Product Master'!B:G,6,),"-")</f>
        <v>-</v>
      </c>
      <c r="D767" s="84">
        <f>Table2[[#This Row],[Part no./ Cat No.]]</f>
        <v>0</v>
      </c>
      <c r="E767" s="84" t="str">
        <f>IF(ISBLANK(Table2[[#This Row],[Lot No]]),"-",Table2[[#This Row],[Lot No]])</f>
        <v>-</v>
      </c>
      <c r="F767" s="133" t="str">
        <f>IF(ISBLANK(Table2[[#This Row],[Date of Issue]]),"",Table2[[#This Row],[Date of Issue]])</f>
        <v/>
      </c>
      <c r="G767" s="84" t="str">
        <f>Table2[[#This Row],[Unit]]</f>
        <v>-</v>
      </c>
      <c r="H767" s="84" t="str">
        <f>Table2[[#This Row],[Pack Size]]</f>
        <v>-</v>
      </c>
      <c r="I767" s="84">
        <f>Table2[[#This Row],[Quantity]]</f>
        <v>0</v>
      </c>
      <c r="J767" s="133" t="str">
        <f>Table2[[#This Row],[Expiry Date]]</f>
        <v>-</v>
      </c>
      <c r="K767" s="84">
        <f>Table2[[#This Row],[Department]]</f>
        <v>0</v>
      </c>
      <c r="L767" s="84" t="str">
        <f>IF(ISBLANK(Table2[[#This Row],[Remark]]),"",Table2[[#This Row],[Remark]])</f>
        <v/>
      </c>
      <c r="M767" s="84">
        <f>Table2[[#This Row],[Material Issued By]]</f>
        <v>0</v>
      </c>
      <c r="N767" s="84">
        <f>Table2[[#This Row],[Material Received By]]</f>
        <v>0</v>
      </c>
      <c r="O767" s="134">
        <f>SUMIFS('Stock Statement'!K:K,'Stock Statement'!C:C,Table4[[#This Row],[Part no./ Cat No.]])</f>
        <v>0</v>
      </c>
      <c r="P767" s="134">
        <f t="shared" si="12"/>
        <v>0</v>
      </c>
      <c r="Q767" s="84">
        <f>SUMIFS('Stock Statement'!J:J,'Stock Statement'!C:C,Table4[[#This Row],[Part no./ Cat No.]])</f>
        <v>0</v>
      </c>
    </row>
    <row r="768" spans="1:17">
      <c r="A768" s="84">
        <v>767</v>
      </c>
      <c r="B768" s="108" t="str">
        <f>Table2[[#This Row],[Description of Material]]</f>
        <v>Enter Data in Product Master</v>
      </c>
      <c r="C768" s="84" t="str">
        <f>IFERROR(VLOOKUP(D768,'Product Master'!B:G,6,),"-")</f>
        <v>-</v>
      </c>
      <c r="D768" s="84">
        <f>Table2[[#This Row],[Part no./ Cat No.]]</f>
        <v>0</v>
      </c>
      <c r="E768" s="84" t="str">
        <f>IF(ISBLANK(Table2[[#This Row],[Lot No]]),"-",Table2[[#This Row],[Lot No]])</f>
        <v>-</v>
      </c>
      <c r="F768" s="133" t="str">
        <f>IF(ISBLANK(Table2[[#This Row],[Date of Issue]]),"",Table2[[#This Row],[Date of Issue]])</f>
        <v/>
      </c>
      <c r="G768" s="84" t="str">
        <f>Table2[[#This Row],[Unit]]</f>
        <v>-</v>
      </c>
      <c r="H768" s="84" t="str">
        <f>Table2[[#This Row],[Pack Size]]</f>
        <v>-</v>
      </c>
      <c r="I768" s="84">
        <f>Table2[[#This Row],[Quantity]]</f>
        <v>0</v>
      </c>
      <c r="J768" s="133" t="str">
        <f>Table2[[#This Row],[Expiry Date]]</f>
        <v>-</v>
      </c>
      <c r="K768" s="84">
        <f>Table2[[#This Row],[Department]]</f>
        <v>0</v>
      </c>
      <c r="L768" s="84" t="str">
        <f>IF(ISBLANK(Table2[[#This Row],[Remark]]),"",Table2[[#This Row],[Remark]])</f>
        <v/>
      </c>
      <c r="M768" s="84">
        <f>Table2[[#This Row],[Material Issued By]]</f>
        <v>0</v>
      </c>
      <c r="N768" s="84">
        <f>Table2[[#This Row],[Material Received By]]</f>
        <v>0</v>
      </c>
      <c r="O768" s="134">
        <f>SUMIFS('Stock Statement'!K:K,'Stock Statement'!C:C,Table4[[#This Row],[Part no./ Cat No.]])</f>
        <v>0</v>
      </c>
      <c r="P768" s="134">
        <f t="shared" si="12"/>
        <v>0</v>
      </c>
      <c r="Q768" s="84">
        <f>SUMIFS('Stock Statement'!J:J,'Stock Statement'!C:C,Table4[[#This Row],[Part no./ Cat No.]])</f>
        <v>0</v>
      </c>
    </row>
    <row r="769" spans="1:17">
      <c r="A769" s="84">
        <v>768</v>
      </c>
      <c r="B769" s="108" t="str">
        <f>Table2[[#This Row],[Description of Material]]</f>
        <v>Enter Data in Product Master</v>
      </c>
      <c r="C769" s="84" t="str">
        <f>IFERROR(VLOOKUP(D769,'Product Master'!B:G,6,),"-")</f>
        <v>-</v>
      </c>
      <c r="D769" s="84">
        <f>Table2[[#This Row],[Part no./ Cat No.]]</f>
        <v>0</v>
      </c>
      <c r="E769" s="84" t="str">
        <f>IF(ISBLANK(Table2[[#This Row],[Lot No]]),"-",Table2[[#This Row],[Lot No]])</f>
        <v>-</v>
      </c>
      <c r="F769" s="133" t="str">
        <f>IF(ISBLANK(Table2[[#This Row],[Date of Issue]]),"",Table2[[#This Row],[Date of Issue]])</f>
        <v/>
      </c>
      <c r="G769" s="84" t="str">
        <f>Table2[[#This Row],[Unit]]</f>
        <v>-</v>
      </c>
      <c r="H769" s="84" t="str">
        <f>Table2[[#This Row],[Pack Size]]</f>
        <v>-</v>
      </c>
      <c r="I769" s="84">
        <f>Table2[[#This Row],[Quantity]]</f>
        <v>0</v>
      </c>
      <c r="J769" s="133" t="str">
        <f>Table2[[#This Row],[Expiry Date]]</f>
        <v>-</v>
      </c>
      <c r="K769" s="84">
        <f>Table2[[#This Row],[Department]]</f>
        <v>0</v>
      </c>
      <c r="L769" s="84" t="str">
        <f>IF(ISBLANK(Table2[[#This Row],[Remark]]),"",Table2[[#This Row],[Remark]])</f>
        <v/>
      </c>
      <c r="M769" s="84">
        <f>Table2[[#This Row],[Material Issued By]]</f>
        <v>0</v>
      </c>
      <c r="N769" s="84">
        <f>Table2[[#This Row],[Material Received By]]</f>
        <v>0</v>
      </c>
      <c r="O769" s="134">
        <f>SUMIFS('Stock Statement'!K:K,'Stock Statement'!C:C,Table4[[#This Row],[Part no./ Cat No.]])</f>
        <v>0</v>
      </c>
      <c r="P769" s="134">
        <f t="shared" si="12"/>
        <v>0</v>
      </c>
      <c r="Q769" s="84">
        <f>SUMIFS('Stock Statement'!J:J,'Stock Statement'!C:C,Table4[[#This Row],[Part no./ Cat No.]])</f>
        <v>0</v>
      </c>
    </row>
    <row r="770" spans="1:17">
      <c r="A770" s="84">
        <v>769</v>
      </c>
      <c r="B770" s="108" t="str">
        <f>Table2[[#This Row],[Description of Material]]</f>
        <v>Enter Data in Product Master</v>
      </c>
      <c r="C770" s="84" t="str">
        <f>IFERROR(VLOOKUP(D770,'Product Master'!B:G,6,),"-")</f>
        <v>-</v>
      </c>
      <c r="D770" s="84">
        <f>Table2[[#This Row],[Part no./ Cat No.]]</f>
        <v>0</v>
      </c>
      <c r="E770" s="84" t="str">
        <f>IF(ISBLANK(Table2[[#This Row],[Lot No]]),"-",Table2[[#This Row],[Lot No]])</f>
        <v>-</v>
      </c>
      <c r="F770" s="133" t="str">
        <f>IF(ISBLANK(Table2[[#This Row],[Date of Issue]]),"",Table2[[#This Row],[Date of Issue]])</f>
        <v/>
      </c>
      <c r="G770" s="84" t="str">
        <f>Table2[[#This Row],[Unit]]</f>
        <v>-</v>
      </c>
      <c r="H770" s="84" t="str">
        <f>Table2[[#This Row],[Pack Size]]</f>
        <v>-</v>
      </c>
      <c r="I770" s="84">
        <f>Table2[[#This Row],[Quantity]]</f>
        <v>0</v>
      </c>
      <c r="J770" s="133" t="str">
        <f>Table2[[#This Row],[Expiry Date]]</f>
        <v>-</v>
      </c>
      <c r="K770" s="84">
        <f>Table2[[#This Row],[Department]]</f>
        <v>0</v>
      </c>
      <c r="L770" s="84" t="str">
        <f>IF(ISBLANK(Table2[[#This Row],[Remark]]),"",Table2[[#This Row],[Remark]])</f>
        <v/>
      </c>
      <c r="M770" s="84">
        <f>Table2[[#This Row],[Material Issued By]]</f>
        <v>0</v>
      </c>
      <c r="N770" s="84">
        <f>Table2[[#This Row],[Material Received By]]</f>
        <v>0</v>
      </c>
      <c r="O770" s="134">
        <f>SUMIFS('Stock Statement'!K:K,'Stock Statement'!C:C,Table4[[#This Row],[Part no./ Cat No.]])</f>
        <v>0</v>
      </c>
      <c r="P770" s="134">
        <f t="shared" si="12"/>
        <v>0</v>
      </c>
      <c r="Q770" s="84">
        <f>SUMIFS('Stock Statement'!J:J,'Stock Statement'!C:C,Table4[[#This Row],[Part no./ Cat No.]])</f>
        <v>0</v>
      </c>
    </row>
    <row r="771" spans="1:17">
      <c r="A771" s="84">
        <v>770</v>
      </c>
      <c r="B771" s="108" t="str">
        <f>Table2[[#This Row],[Description of Material]]</f>
        <v>Enter Data in Product Master</v>
      </c>
      <c r="C771" s="84" t="str">
        <f>IFERROR(VLOOKUP(D771,'Product Master'!B:G,6,),"-")</f>
        <v>-</v>
      </c>
      <c r="D771" s="84">
        <f>Table2[[#This Row],[Part no./ Cat No.]]</f>
        <v>0</v>
      </c>
      <c r="E771" s="84" t="str">
        <f>IF(ISBLANK(Table2[[#This Row],[Lot No]]),"-",Table2[[#This Row],[Lot No]])</f>
        <v>-</v>
      </c>
      <c r="F771" s="133" t="str">
        <f>IF(ISBLANK(Table2[[#This Row],[Date of Issue]]),"",Table2[[#This Row],[Date of Issue]])</f>
        <v/>
      </c>
      <c r="G771" s="84" t="str">
        <f>Table2[[#This Row],[Unit]]</f>
        <v>-</v>
      </c>
      <c r="H771" s="84" t="str">
        <f>Table2[[#This Row],[Pack Size]]</f>
        <v>-</v>
      </c>
      <c r="I771" s="84">
        <f>Table2[[#This Row],[Quantity]]</f>
        <v>0</v>
      </c>
      <c r="J771" s="133" t="str">
        <f>Table2[[#This Row],[Expiry Date]]</f>
        <v>-</v>
      </c>
      <c r="K771" s="84">
        <f>Table2[[#This Row],[Department]]</f>
        <v>0</v>
      </c>
      <c r="L771" s="84" t="str">
        <f>IF(ISBLANK(Table2[[#This Row],[Remark]]),"",Table2[[#This Row],[Remark]])</f>
        <v/>
      </c>
      <c r="M771" s="84">
        <f>Table2[[#This Row],[Material Issued By]]</f>
        <v>0</v>
      </c>
      <c r="N771" s="84">
        <f>Table2[[#This Row],[Material Received By]]</f>
        <v>0</v>
      </c>
      <c r="O771" s="134">
        <f>SUMIFS('Stock Statement'!K:K,'Stock Statement'!C:C,Table4[[#This Row],[Part no./ Cat No.]])</f>
        <v>0</v>
      </c>
      <c r="P771" s="134">
        <f t="shared" si="12"/>
        <v>0</v>
      </c>
      <c r="Q771" s="84">
        <f>SUMIFS('Stock Statement'!J:J,'Stock Statement'!C:C,Table4[[#This Row],[Part no./ Cat No.]])</f>
        <v>0</v>
      </c>
    </row>
    <row r="772" spans="1:17">
      <c r="A772" s="84">
        <v>771</v>
      </c>
      <c r="B772" s="108" t="str">
        <f>Table2[[#This Row],[Description of Material]]</f>
        <v>Enter Data in Product Master</v>
      </c>
      <c r="C772" s="84" t="str">
        <f>IFERROR(VLOOKUP(D772,'Product Master'!B:G,6,),"-")</f>
        <v>-</v>
      </c>
      <c r="D772" s="84">
        <f>Table2[[#This Row],[Part no./ Cat No.]]</f>
        <v>0</v>
      </c>
      <c r="E772" s="84" t="str">
        <f>IF(ISBLANK(Table2[[#This Row],[Lot No]]),"-",Table2[[#This Row],[Lot No]])</f>
        <v>-</v>
      </c>
      <c r="F772" s="133" t="str">
        <f>IF(ISBLANK(Table2[[#This Row],[Date of Issue]]),"",Table2[[#This Row],[Date of Issue]])</f>
        <v/>
      </c>
      <c r="G772" s="84" t="str">
        <f>Table2[[#This Row],[Unit]]</f>
        <v>-</v>
      </c>
      <c r="H772" s="84" t="str">
        <f>Table2[[#This Row],[Pack Size]]</f>
        <v>-</v>
      </c>
      <c r="I772" s="84">
        <f>Table2[[#This Row],[Quantity]]</f>
        <v>0</v>
      </c>
      <c r="J772" s="133" t="str">
        <f>Table2[[#This Row],[Expiry Date]]</f>
        <v>-</v>
      </c>
      <c r="K772" s="84">
        <f>Table2[[#This Row],[Department]]</f>
        <v>0</v>
      </c>
      <c r="L772" s="84" t="str">
        <f>IF(ISBLANK(Table2[[#This Row],[Remark]]),"",Table2[[#This Row],[Remark]])</f>
        <v/>
      </c>
      <c r="M772" s="84">
        <f>Table2[[#This Row],[Material Issued By]]</f>
        <v>0</v>
      </c>
      <c r="N772" s="84">
        <f>Table2[[#This Row],[Material Received By]]</f>
        <v>0</v>
      </c>
      <c r="O772" s="134">
        <f>SUMIFS('Stock Statement'!K:K,'Stock Statement'!C:C,Table4[[#This Row],[Part no./ Cat No.]])</f>
        <v>0</v>
      </c>
      <c r="P772" s="134">
        <f t="shared" si="12"/>
        <v>0</v>
      </c>
      <c r="Q772" s="84">
        <f>SUMIFS('Stock Statement'!J:J,'Stock Statement'!C:C,Table4[[#This Row],[Part no./ Cat No.]])</f>
        <v>0</v>
      </c>
    </row>
    <row r="773" spans="1:17">
      <c r="A773" s="84">
        <v>772</v>
      </c>
      <c r="B773" s="108" t="str">
        <f>Table2[[#This Row],[Description of Material]]</f>
        <v>Enter Data in Product Master</v>
      </c>
      <c r="C773" s="84" t="str">
        <f>IFERROR(VLOOKUP(D773,'Product Master'!B:G,6,),"-")</f>
        <v>-</v>
      </c>
      <c r="D773" s="84">
        <f>Table2[[#This Row],[Part no./ Cat No.]]</f>
        <v>0</v>
      </c>
      <c r="E773" s="84" t="str">
        <f>IF(ISBLANK(Table2[[#This Row],[Lot No]]),"-",Table2[[#This Row],[Lot No]])</f>
        <v>-</v>
      </c>
      <c r="F773" s="133" t="str">
        <f>IF(ISBLANK(Table2[[#This Row],[Date of Issue]]),"",Table2[[#This Row],[Date of Issue]])</f>
        <v/>
      </c>
      <c r="G773" s="84" t="str">
        <f>Table2[[#This Row],[Unit]]</f>
        <v>-</v>
      </c>
      <c r="H773" s="84" t="str">
        <f>Table2[[#This Row],[Pack Size]]</f>
        <v>-</v>
      </c>
      <c r="I773" s="84">
        <f>Table2[[#This Row],[Quantity]]</f>
        <v>0</v>
      </c>
      <c r="J773" s="133" t="str">
        <f>Table2[[#This Row],[Expiry Date]]</f>
        <v>-</v>
      </c>
      <c r="K773" s="84">
        <f>Table2[[#This Row],[Department]]</f>
        <v>0</v>
      </c>
      <c r="L773" s="84" t="str">
        <f>IF(ISBLANK(Table2[[#This Row],[Remark]]),"",Table2[[#This Row],[Remark]])</f>
        <v/>
      </c>
      <c r="M773" s="84">
        <f>Table2[[#This Row],[Material Issued By]]</f>
        <v>0</v>
      </c>
      <c r="N773" s="84">
        <f>Table2[[#This Row],[Material Received By]]</f>
        <v>0</v>
      </c>
      <c r="O773" s="134">
        <f>SUMIFS('Stock Statement'!K:K,'Stock Statement'!C:C,Table4[[#This Row],[Part no./ Cat No.]])</f>
        <v>0</v>
      </c>
      <c r="P773" s="134">
        <f t="shared" si="12"/>
        <v>0</v>
      </c>
      <c r="Q773" s="84">
        <f>SUMIFS('Stock Statement'!J:J,'Stock Statement'!C:C,Table4[[#This Row],[Part no./ Cat No.]])</f>
        <v>0</v>
      </c>
    </row>
    <row r="774" spans="1:17">
      <c r="A774" s="84">
        <v>773</v>
      </c>
      <c r="B774" s="108" t="str">
        <f>Table2[[#This Row],[Description of Material]]</f>
        <v>Enter Data in Product Master</v>
      </c>
      <c r="C774" s="84" t="str">
        <f>IFERROR(VLOOKUP(D774,'Product Master'!B:G,6,),"-")</f>
        <v>-</v>
      </c>
      <c r="D774" s="84">
        <f>Table2[[#This Row],[Part no./ Cat No.]]</f>
        <v>0</v>
      </c>
      <c r="E774" s="84" t="str">
        <f>IF(ISBLANK(Table2[[#This Row],[Lot No]]),"-",Table2[[#This Row],[Lot No]])</f>
        <v>-</v>
      </c>
      <c r="F774" s="133" t="str">
        <f>IF(ISBLANK(Table2[[#This Row],[Date of Issue]]),"",Table2[[#This Row],[Date of Issue]])</f>
        <v/>
      </c>
      <c r="G774" s="84" t="str">
        <f>Table2[[#This Row],[Unit]]</f>
        <v>-</v>
      </c>
      <c r="H774" s="84" t="str">
        <f>Table2[[#This Row],[Pack Size]]</f>
        <v>-</v>
      </c>
      <c r="I774" s="84">
        <f>Table2[[#This Row],[Quantity]]</f>
        <v>0</v>
      </c>
      <c r="J774" s="133" t="str">
        <f>Table2[[#This Row],[Expiry Date]]</f>
        <v>-</v>
      </c>
      <c r="K774" s="84">
        <f>Table2[[#This Row],[Department]]</f>
        <v>0</v>
      </c>
      <c r="L774" s="84" t="str">
        <f>IF(ISBLANK(Table2[[#This Row],[Remark]]),"",Table2[[#This Row],[Remark]])</f>
        <v/>
      </c>
      <c r="M774" s="84">
        <f>Table2[[#This Row],[Material Issued By]]</f>
        <v>0</v>
      </c>
      <c r="N774" s="84">
        <f>Table2[[#This Row],[Material Received By]]</f>
        <v>0</v>
      </c>
      <c r="O774" s="134">
        <f>SUMIFS('Stock Statement'!K:K,'Stock Statement'!C:C,Table4[[#This Row],[Part no./ Cat No.]])</f>
        <v>0</v>
      </c>
      <c r="P774" s="134">
        <f t="shared" si="12"/>
        <v>0</v>
      </c>
      <c r="Q774" s="84">
        <f>SUMIFS('Stock Statement'!J:J,'Stock Statement'!C:C,Table4[[#This Row],[Part no./ Cat No.]])</f>
        <v>0</v>
      </c>
    </row>
    <row r="775" spans="1:17">
      <c r="A775" s="84">
        <v>774</v>
      </c>
      <c r="B775" s="108" t="str">
        <f>Table2[[#This Row],[Description of Material]]</f>
        <v>Enter Data in Product Master</v>
      </c>
      <c r="C775" s="84" t="str">
        <f>IFERROR(VLOOKUP(D775,'Product Master'!B:G,6,),"-")</f>
        <v>-</v>
      </c>
      <c r="D775" s="84">
        <f>Table2[[#This Row],[Part no./ Cat No.]]</f>
        <v>0</v>
      </c>
      <c r="E775" s="84" t="str">
        <f>IF(ISBLANK(Table2[[#This Row],[Lot No]]),"-",Table2[[#This Row],[Lot No]])</f>
        <v>-</v>
      </c>
      <c r="F775" s="133" t="str">
        <f>IF(ISBLANK(Table2[[#This Row],[Date of Issue]]),"",Table2[[#This Row],[Date of Issue]])</f>
        <v/>
      </c>
      <c r="G775" s="84" t="str">
        <f>Table2[[#This Row],[Unit]]</f>
        <v>-</v>
      </c>
      <c r="H775" s="84" t="str">
        <f>Table2[[#This Row],[Pack Size]]</f>
        <v>-</v>
      </c>
      <c r="I775" s="84">
        <f>Table2[[#This Row],[Quantity]]</f>
        <v>0</v>
      </c>
      <c r="J775" s="133" t="str">
        <f>Table2[[#This Row],[Expiry Date]]</f>
        <v>-</v>
      </c>
      <c r="K775" s="84">
        <f>Table2[[#This Row],[Department]]</f>
        <v>0</v>
      </c>
      <c r="L775" s="84" t="str">
        <f>IF(ISBLANK(Table2[[#This Row],[Remark]]),"",Table2[[#This Row],[Remark]])</f>
        <v/>
      </c>
      <c r="M775" s="84">
        <f>Table2[[#This Row],[Material Issued By]]</f>
        <v>0</v>
      </c>
      <c r="N775" s="84">
        <f>Table2[[#This Row],[Material Received By]]</f>
        <v>0</v>
      </c>
      <c r="O775" s="134">
        <f>SUMIFS('Stock Statement'!K:K,'Stock Statement'!C:C,Table4[[#This Row],[Part no./ Cat No.]])</f>
        <v>0</v>
      </c>
      <c r="P775" s="134">
        <f t="shared" si="12"/>
        <v>0</v>
      </c>
      <c r="Q775" s="84">
        <f>SUMIFS('Stock Statement'!J:J,'Stock Statement'!C:C,Table4[[#This Row],[Part no./ Cat No.]])</f>
        <v>0</v>
      </c>
    </row>
    <row r="776" spans="1:17">
      <c r="A776" s="84">
        <v>775</v>
      </c>
      <c r="B776" s="108" t="str">
        <f>Table2[[#This Row],[Description of Material]]</f>
        <v>Enter Data in Product Master</v>
      </c>
      <c r="C776" s="84" t="str">
        <f>IFERROR(VLOOKUP(D776,'Product Master'!B:G,6,),"-")</f>
        <v>-</v>
      </c>
      <c r="D776" s="84">
        <f>Table2[[#This Row],[Part no./ Cat No.]]</f>
        <v>0</v>
      </c>
      <c r="E776" s="84" t="str">
        <f>IF(ISBLANK(Table2[[#This Row],[Lot No]]),"-",Table2[[#This Row],[Lot No]])</f>
        <v>-</v>
      </c>
      <c r="F776" s="133" t="str">
        <f>IF(ISBLANK(Table2[[#This Row],[Date of Issue]]),"",Table2[[#This Row],[Date of Issue]])</f>
        <v/>
      </c>
      <c r="G776" s="84" t="str">
        <f>Table2[[#This Row],[Unit]]</f>
        <v>-</v>
      </c>
      <c r="H776" s="84" t="str">
        <f>Table2[[#This Row],[Pack Size]]</f>
        <v>-</v>
      </c>
      <c r="I776" s="84">
        <f>Table2[[#This Row],[Quantity]]</f>
        <v>0</v>
      </c>
      <c r="J776" s="133" t="str">
        <f>Table2[[#This Row],[Expiry Date]]</f>
        <v>-</v>
      </c>
      <c r="K776" s="84">
        <f>Table2[[#This Row],[Department]]</f>
        <v>0</v>
      </c>
      <c r="L776" s="84" t="str">
        <f>IF(ISBLANK(Table2[[#This Row],[Remark]]),"",Table2[[#This Row],[Remark]])</f>
        <v/>
      </c>
      <c r="M776" s="84">
        <f>Table2[[#This Row],[Material Issued By]]</f>
        <v>0</v>
      </c>
      <c r="N776" s="84">
        <f>Table2[[#This Row],[Material Received By]]</f>
        <v>0</v>
      </c>
      <c r="O776" s="134">
        <f>SUMIFS('Stock Statement'!K:K,'Stock Statement'!C:C,Table4[[#This Row],[Part no./ Cat No.]])</f>
        <v>0</v>
      </c>
      <c r="P776" s="134">
        <f t="shared" si="12"/>
        <v>0</v>
      </c>
      <c r="Q776" s="84">
        <f>SUMIFS('Stock Statement'!J:J,'Stock Statement'!C:C,Table4[[#This Row],[Part no./ Cat No.]])</f>
        <v>0</v>
      </c>
    </row>
    <row r="777" spans="1:17">
      <c r="A777" s="84">
        <v>776</v>
      </c>
      <c r="B777" s="108" t="str">
        <f>Table2[[#This Row],[Description of Material]]</f>
        <v>Enter Data in Product Master</v>
      </c>
      <c r="C777" s="84" t="str">
        <f>IFERROR(VLOOKUP(D777,'Product Master'!B:G,6,),"-")</f>
        <v>-</v>
      </c>
      <c r="D777" s="84">
        <f>Table2[[#This Row],[Part no./ Cat No.]]</f>
        <v>0</v>
      </c>
      <c r="E777" s="84" t="str">
        <f>IF(ISBLANK(Table2[[#This Row],[Lot No]]),"-",Table2[[#This Row],[Lot No]])</f>
        <v>-</v>
      </c>
      <c r="F777" s="133" t="str">
        <f>IF(ISBLANK(Table2[[#This Row],[Date of Issue]]),"",Table2[[#This Row],[Date of Issue]])</f>
        <v/>
      </c>
      <c r="G777" s="84" t="str">
        <f>Table2[[#This Row],[Unit]]</f>
        <v>-</v>
      </c>
      <c r="H777" s="84" t="str">
        <f>Table2[[#This Row],[Pack Size]]</f>
        <v>-</v>
      </c>
      <c r="I777" s="84">
        <f>Table2[[#This Row],[Quantity]]</f>
        <v>0</v>
      </c>
      <c r="J777" s="133" t="str">
        <f>Table2[[#This Row],[Expiry Date]]</f>
        <v>-</v>
      </c>
      <c r="K777" s="84">
        <f>Table2[[#This Row],[Department]]</f>
        <v>0</v>
      </c>
      <c r="L777" s="84" t="str">
        <f>IF(ISBLANK(Table2[[#This Row],[Remark]]),"",Table2[[#This Row],[Remark]])</f>
        <v/>
      </c>
      <c r="M777" s="84">
        <f>Table2[[#This Row],[Material Issued By]]</f>
        <v>0</v>
      </c>
      <c r="N777" s="84">
        <f>Table2[[#This Row],[Material Received By]]</f>
        <v>0</v>
      </c>
      <c r="O777" s="134">
        <f>SUMIFS('Stock Statement'!K:K,'Stock Statement'!C:C,Table4[[#This Row],[Part no./ Cat No.]])</f>
        <v>0</v>
      </c>
      <c r="P777" s="134">
        <f t="shared" si="12"/>
        <v>0</v>
      </c>
      <c r="Q777" s="84">
        <f>SUMIFS('Stock Statement'!J:J,'Stock Statement'!C:C,Table4[[#This Row],[Part no./ Cat No.]])</f>
        <v>0</v>
      </c>
    </row>
    <row r="778" spans="1:17">
      <c r="A778" s="84">
        <v>777</v>
      </c>
      <c r="B778" s="108" t="str">
        <f>Table2[[#This Row],[Description of Material]]</f>
        <v>Enter Data in Product Master</v>
      </c>
      <c r="C778" s="84" t="str">
        <f>IFERROR(VLOOKUP(D778,'Product Master'!B:G,6,),"-")</f>
        <v>-</v>
      </c>
      <c r="D778" s="84">
        <f>Table2[[#This Row],[Part no./ Cat No.]]</f>
        <v>0</v>
      </c>
      <c r="E778" s="84" t="str">
        <f>IF(ISBLANK(Table2[[#This Row],[Lot No]]),"-",Table2[[#This Row],[Lot No]])</f>
        <v>-</v>
      </c>
      <c r="F778" s="133" t="str">
        <f>IF(ISBLANK(Table2[[#This Row],[Date of Issue]]),"",Table2[[#This Row],[Date of Issue]])</f>
        <v/>
      </c>
      <c r="G778" s="84" t="str">
        <f>Table2[[#This Row],[Unit]]</f>
        <v>-</v>
      </c>
      <c r="H778" s="84" t="str">
        <f>Table2[[#This Row],[Pack Size]]</f>
        <v>-</v>
      </c>
      <c r="I778" s="84">
        <f>Table2[[#This Row],[Quantity]]</f>
        <v>0</v>
      </c>
      <c r="J778" s="133" t="str">
        <f>Table2[[#This Row],[Expiry Date]]</f>
        <v>-</v>
      </c>
      <c r="K778" s="84">
        <f>Table2[[#This Row],[Department]]</f>
        <v>0</v>
      </c>
      <c r="L778" s="84" t="str">
        <f>IF(ISBLANK(Table2[[#This Row],[Remark]]),"",Table2[[#This Row],[Remark]])</f>
        <v/>
      </c>
      <c r="M778" s="84">
        <f>Table2[[#This Row],[Material Issued By]]</f>
        <v>0</v>
      </c>
      <c r="N778" s="84">
        <f>Table2[[#This Row],[Material Received By]]</f>
        <v>0</v>
      </c>
      <c r="O778" s="134">
        <f>SUMIFS('Stock Statement'!K:K,'Stock Statement'!C:C,Table4[[#This Row],[Part no./ Cat No.]])</f>
        <v>0</v>
      </c>
      <c r="P778" s="134">
        <f t="shared" si="12"/>
        <v>0</v>
      </c>
      <c r="Q778" s="84">
        <f>SUMIFS('Stock Statement'!J:J,'Stock Statement'!C:C,Table4[[#This Row],[Part no./ Cat No.]])</f>
        <v>0</v>
      </c>
    </row>
    <row r="779" spans="1:17">
      <c r="A779" s="84">
        <v>778</v>
      </c>
      <c r="B779" s="108" t="str">
        <f>Table2[[#This Row],[Description of Material]]</f>
        <v>Enter Data in Product Master</v>
      </c>
      <c r="C779" s="84" t="str">
        <f>IFERROR(VLOOKUP(D779,'Product Master'!B:G,6,),"-")</f>
        <v>-</v>
      </c>
      <c r="D779" s="84">
        <f>Table2[[#This Row],[Part no./ Cat No.]]</f>
        <v>0</v>
      </c>
      <c r="E779" s="84" t="str">
        <f>IF(ISBLANK(Table2[[#This Row],[Lot No]]),"-",Table2[[#This Row],[Lot No]])</f>
        <v>-</v>
      </c>
      <c r="F779" s="133" t="str">
        <f>IF(ISBLANK(Table2[[#This Row],[Date of Issue]]),"",Table2[[#This Row],[Date of Issue]])</f>
        <v/>
      </c>
      <c r="G779" s="84" t="str">
        <f>Table2[[#This Row],[Unit]]</f>
        <v>-</v>
      </c>
      <c r="H779" s="84" t="str">
        <f>Table2[[#This Row],[Pack Size]]</f>
        <v>-</v>
      </c>
      <c r="I779" s="84">
        <f>Table2[[#This Row],[Quantity]]</f>
        <v>0</v>
      </c>
      <c r="J779" s="133" t="str">
        <f>Table2[[#This Row],[Expiry Date]]</f>
        <v>-</v>
      </c>
      <c r="K779" s="84">
        <f>Table2[[#This Row],[Department]]</f>
        <v>0</v>
      </c>
      <c r="L779" s="84" t="str">
        <f>IF(ISBLANK(Table2[[#This Row],[Remark]]),"",Table2[[#This Row],[Remark]])</f>
        <v/>
      </c>
      <c r="M779" s="84">
        <f>Table2[[#This Row],[Material Issued By]]</f>
        <v>0</v>
      </c>
      <c r="N779" s="84">
        <f>Table2[[#This Row],[Material Received By]]</f>
        <v>0</v>
      </c>
      <c r="O779" s="134">
        <f>SUMIFS('Stock Statement'!K:K,'Stock Statement'!C:C,Table4[[#This Row],[Part no./ Cat No.]])</f>
        <v>0</v>
      </c>
      <c r="P779" s="134">
        <f t="shared" si="12"/>
        <v>0</v>
      </c>
      <c r="Q779" s="84">
        <f>SUMIFS('Stock Statement'!J:J,'Stock Statement'!C:C,Table4[[#This Row],[Part no./ Cat No.]])</f>
        <v>0</v>
      </c>
    </row>
    <row r="780" spans="1:17">
      <c r="A780" s="84">
        <v>779</v>
      </c>
      <c r="B780" s="108" t="str">
        <f>Table2[[#This Row],[Description of Material]]</f>
        <v>Enter Data in Product Master</v>
      </c>
      <c r="C780" s="84" t="str">
        <f>IFERROR(VLOOKUP(D780,'Product Master'!B:G,6,),"-")</f>
        <v>-</v>
      </c>
      <c r="D780" s="84">
        <f>Table2[[#This Row],[Part no./ Cat No.]]</f>
        <v>0</v>
      </c>
      <c r="E780" s="84" t="str">
        <f>IF(ISBLANK(Table2[[#This Row],[Lot No]]),"-",Table2[[#This Row],[Lot No]])</f>
        <v>-</v>
      </c>
      <c r="F780" s="133" t="str">
        <f>IF(ISBLANK(Table2[[#This Row],[Date of Issue]]),"",Table2[[#This Row],[Date of Issue]])</f>
        <v/>
      </c>
      <c r="G780" s="84" t="str">
        <f>Table2[[#This Row],[Unit]]</f>
        <v>-</v>
      </c>
      <c r="H780" s="84" t="str">
        <f>Table2[[#This Row],[Pack Size]]</f>
        <v>-</v>
      </c>
      <c r="I780" s="84">
        <f>Table2[[#This Row],[Quantity]]</f>
        <v>0</v>
      </c>
      <c r="J780" s="133" t="str">
        <f>Table2[[#This Row],[Expiry Date]]</f>
        <v>-</v>
      </c>
      <c r="K780" s="84">
        <f>Table2[[#This Row],[Department]]</f>
        <v>0</v>
      </c>
      <c r="L780" s="84" t="str">
        <f>IF(ISBLANK(Table2[[#This Row],[Remark]]),"",Table2[[#This Row],[Remark]])</f>
        <v/>
      </c>
      <c r="M780" s="84">
        <f>Table2[[#This Row],[Material Issued By]]</f>
        <v>0</v>
      </c>
      <c r="N780" s="84">
        <f>Table2[[#This Row],[Material Received By]]</f>
        <v>0</v>
      </c>
      <c r="O780" s="134">
        <f>SUMIFS('Stock Statement'!K:K,'Stock Statement'!C:C,Table4[[#This Row],[Part no./ Cat No.]])</f>
        <v>0</v>
      </c>
      <c r="P780" s="134">
        <f t="shared" si="12"/>
        <v>0</v>
      </c>
      <c r="Q780" s="84">
        <f>SUMIFS('Stock Statement'!J:J,'Stock Statement'!C:C,Table4[[#This Row],[Part no./ Cat No.]])</f>
        <v>0</v>
      </c>
    </row>
    <row r="781" spans="1:17">
      <c r="A781" s="84">
        <v>780</v>
      </c>
      <c r="B781" s="108" t="str">
        <f>Table2[[#This Row],[Description of Material]]</f>
        <v>Enter Data in Product Master</v>
      </c>
      <c r="C781" s="84" t="str">
        <f>IFERROR(VLOOKUP(D781,'Product Master'!B:G,6,),"-")</f>
        <v>-</v>
      </c>
      <c r="D781" s="84">
        <f>Table2[[#This Row],[Part no./ Cat No.]]</f>
        <v>0</v>
      </c>
      <c r="E781" s="84" t="str">
        <f>IF(ISBLANK(Table2[[#This Row],[Lot No]]),"-",Table2[[#This Row],[Lot No]])</f>
        <v>-</v>
      </c>
      <c r="F781" s="133" t="str">
        <f>IF(ISBLANK(Table2[[#This Row],[Date of Issue]]),"",Table2[[#This Row],[Date of Issue]])</f>
        <v/>
      </c>
      <c r="G781" s="84" t="str">
        <f>Table2[[#This Row],[Unit]]</f>
        <v>-</v>
      </c>
      <c r="H781" s="84" t="str">
        <f>Table2[[#This Row],[Pack Size]]</f>
        <v>-</v>
      </c>
      <c r="I781" s="84">
        <f>Table2[[#This Row],[Quantity]]</f>
        <v>0</v>
      </c>
      <c r="J781" s="133" t="str">
        <f>Table2[[#This Row],[Expiry Date]]</f>
        <v>-</v>
      </c>
      <c r="K781" s="84">
        <f>Table2[[#This Row],[Department]]</f>
        <v>0</v>
      </c>
      <c r="L781" s="84" t="str">
        <f>IF(ISBLANK(Table2[[#This Row],[Remark]]),"",Table2[[#This Row],[Remark]])</f>
        <v/>
      </c>
      <c r="M781" s="84">
        <f>Table2[[#This Row],[Material Issued By]]</f>
        <v>0</v>
      </c>
      <c r="N781" s="84">
        <f>Table2[[#This Row],[Material Received By]]</f>
        <v>0</v>
      </c>
      <c r="O781" s="134">
        <f>SUMIFS('Stock Statement'!K:K,'Stock Statement'!C:C,Table4[[#This Row],[Part no./ Cat No.]])</f>
        <v>0</v>
      </c>
      <c r="P781" s="134">
        <f t="shared" si="12"/>
        <v>0</v>
      </c>
      <c r="Q781" s="84">
        <f>SUMIFS('Stock Statement'!J:J,'Stock Statement'!C:C,Table4[[#This Row],[Part no./ Cat No.]])</f>
        <v>0</v>
      </c>
    </row>
    <row r="782" spans="1:17">
      <c r="A782" s="84">
        <v>781</v>
      </c>
      <c r="B782" s="108" t="str">
        <f>Table2[[#This Row],[Description of Material]]</f>
        <v>Enter Data in Product Master</v>
      </c>
      <c r="C782" s="84" t="str">
        <f>IFERROR(VLOOKUP(D782,'Product Master'!B:G,6,),"-")</f>
        <v>-</v>
      </c>
      <c r="D782" s="84">
        <f>Table2[[#This Row],[Part no./ Cat No.]]</f>
        <v>0</v>
      </c>
      <c r="E782" s="84" t="str">
        <f>IF(ISBLANK(Table2[[#This Row],[Lot No]]),"-",Table2[[#This Row],[Lot No]])</f>
        <v>-</v>
      </c>
      <c r="F782" s="133" t="str">
        <f>IF(ISBLANK(Table2[[#This Row],[Date of Issue]]),"",Table2[[#This Row],[Date of Issue]])</f>
        <v/>
      </c>
      <c r="G782" s="84" t="str">
        <f>Table2[[#This Row],[Unit]]</f>
        <v>-</v>
      </c>
      <c r="H782" s="84" t="str">
        <f>Table2[[#This Row],[Pack Size]]</f>
        <v>-</v>
      </c>
      <c r="I782" s="84">
        <f>Table2[[#This Row],[Quantity]]</f>
        <v>0</v>
      </c>
      <c r="J782" s="133" t="str">
        <f>Table2[[#This Row],[Expiry Date]]</f>
        <v>-</v>
      </c>
      <c r="K782" s="84">
        <f>Table2[[#This Row],[Department]]</f>
        <v>0</v>
      </c>
      <c r="L782" s="84" t="str">
        <f>IF(ISBLANK(Table2[[#This Row],[Remark]]),"",Table2[[#This Row],[Remark]])</f>
        <v/>
      </c>
      <c r="M782" s="84">
        <f>Table2[[#This Row],[Material Issued By]]</f>
        <v>0</v>
      </c>
      <c r="N782" s="84">
        <f>Table2[[#This Row],[Material Received By]]</f>
        <v>0</v>
      </c>
      <c r="O782" s="134">
        <f>SUMIFS('Stock Statement'!K:K,'Stock Statement'!C:C,Table4[[#This Row],[Part no./ Cat No.]])</f>
        <v>0</v>
      </c>
      <c r="P782" s="134">
        <f t="shared" si="12"/>
        <v>0</v>
      </c>
      <c r="Q782" s="84">
        <f>SUMIFS('Stock Statement'!J:J,'Stock Statement'!C:C,Table4[[#This Row],[Part no./ Cat No.]])</f>
        <v>0</v>
      </c>
    </row>
    <row r="783" spans="1:17">
      <c r="A783" s="84">
        <v>782</v>
      </c>
      <c r="B783" s="108" t="str">
        <f>Table2[[#This Row],[Description of Material]]</f>
        <v>Enter Data in Product Master</v>
      </c>
      <c r="C783" s="84" t="str">
        <f>IFERROR(VLOOKUP(D783,'Product Master'!B:G,6,),"-")</f>
        <v>-</v>
      </c>
      <c r="D783" s="84">
        <f>Table2[[#This Row],[Part no./ Cat No.]]</f>
        <v>0</v>
      </c>
      <c r="E783" s="84" t="str">
        <f>IF(ISBLANK(Table2[[#This Row],[Lot No]]),"-",Table2[[#This Row],[Lot No]])</f>
        <v>-</v>
      </c>
      <c r="F783" s="133" t="str">
        <f>IF(ISBLANK(Table2[[#This Row],[Date of Issue]]),"",Table2[[#This Row],[Date of Issue]])</f>
        <v/>
      </c>
      <c r="G783" s="84" t="str">
        <f>Table2[[#This Row],[Unit]]</f>
        <v>-</v>
      </c>
      <c r="H783" s="84" t="str">
        <f>Table2[[#This Row],[Pack Size]]</f>
        <v>-</v>
      </c>
      <c r="I783" s="84">
        <f>Table2[[#This Row],[Quantity]]</f>
        <v>0</v>
      </c>
      <c r="J783" s="133" t="str">
        <f>Table2[[#This Row],[Expiry Date]]</f>
        <v>-</v>
      </c>
      <c r="K783" s="84">
        <f>Table2[[#This Row],[Department]]</f>
        <v>0</v>
      </c>
      <c r="L783" s="84" t="str">
        <f>IF(ISBLANK(Table2[[#This Row],[Remark]]),"",Table2[[#This Row],[Remark]])</f>
        <v/>
      </c>
      <c r="M783" s="84">
        <f>Table2[[#This Row],[Material Issued By]]</f>
        <v>0</v>
      </c>
      <c r="N783" s="84">
        <f>Table2[[#This Row],[Material Received By]]</f>
        <v>0</v>
      </c>
      <c r="O783" s="134">
        <f>SUMIFS('Stock Statement'!K:K,'Stock Statement'!C:C,Table4[[#This Row],[Part no./ Cat No.]])</f>
        <v>0</v>
      </c>
      <c r="P783" s="134">
        <f t="shared" si="12"/>
        <v>0</v>
      </c>
      <c r="Q783" s="84">
        <f>SUMIFS('Stock Statement'!J:J,'Stock Statement'!C:C,Table4[[#This Row],[Part no./ Cat No.]])</f>
        <v>0</v>
      </c>
    </row>
    <row r="784" spans="1:17">
      <c r="A784" s="84">
        <v>783</v>
      </c>
      <c r="B784" s="108" t="str">
        <f>Table2[[#This Row],[Description of Material]]</f>
        <v>Enter Data in Product Master</v>
      </c>
      <c r="C784" s="84" t="str">
        <f>IFERROR(VLOOKUP(D784,'Product Master'!B:G,6,),"-")</f>
        <v>-</v>
      </c>
      <c r="D784" s="84">
        <f>Table2[[#This Row],[Part no./ Cat No.]]</f>
        <v>0</v>
      </c>
      <c r="E784" s="84" t="str">
        <f>IF(ISBLANK(Table2[[#This Row],[Lot No]]),"-",Table2[[#This Row],[Lot No]])</f>
        <v>-</v>
      </c>
      <c r="F784" s="133" t="str">
        <f>IF(ISBLANK(Table2[[#This Row],[Date of Issue]]),"",Table2[[#This Row],[Date of Issue]])</f>
        <v/>
      </c>
      <c r="G784" s="84" t="str">
        <f>Table2[[#This Row],[Unit]]</f>
        <v>-</v>
      </c>
      <c r="H784" s="84" t="str">
        <f>Table2[[#This Row],[Pack Size]]</f>
        <v>-</v>
      </c>
      <c r="I784" s="84">
        <f>Table2[[#This Row],[Quantity]]</f>
        <v>0</v>
      </c>
      <c r="J784" s="133" t="str">
        <f>Table2[[#This Row],[Expiry Date]]</f>
        <v>-</v>
      </c>
      <c r="K784" s="84">
        <f>Table2[[#This Row],[Department]]</f>
        <v>0</v>
      </c>
      <c r="L784" s="84" t="str">
        <f>IF(ISBLANK(Table2[[#This Row],[Remark]]),"",Table2[[#This Row],[Remark]])</f>
        <v/>
      </c>
      <c r="M784" s="84">
        <f>Table2[[#This Row],[Material Issued By]]</f>
        <v>0</v>
      </c>
      <c r="N784" s="84">
        <f>Table2[[#This Row],[Material Received By]]</f>
        <v>0</v>
      </c>
      <c r="O784" s="134">
        <f>SUMIFS('Stock Statement'!K:K,'Stock Statement'!C:C,Table4[[#This Row],[Part no./ Cat No.]])</f>
        <v>0</v>
      </c>
      <c r="P784" s="134">
        <f t="shared" ref="P784:P847" si="13">I784*O784</f>
        <v>0</v>
      </c>
      <c r="Q784" s="84">
        <f>SUMIFS('Stock Statement'!J:J,'Stock Statement'!C:C,Table4[[#This Row],[Part no./ Cat No.]])</f>
        <v>0</v>
      </c>
    </row>
    <row r="785" spans="1:17">
      <c r="A785" s="84">
        <v>784</v>
      </c>
      <c r="B785" s="108" t="str">
        <f>Table2[[#This Row],[Description of Material]]</f>
        <v>Enter Data in Product Master</v>
      </c>
      <c r="C785" s="84" t="str">
        <f>IFERROR(VLOOKUP(D785,'Product Master'!B:G,6,),"-")</f>
        <v>-</v>
      </c>
      <c r="D785" s="84">
        <f>Table2[[#This Row],[Part no./ Cat No.]]</f>
        <v>0</v>
      </c>
      <c r="E785" s="84" t="str">
        <f>IF(ISBLANK(Table2[[#This Row],[Lot No]]),"-",Table2[[#This Row],[Lot No]])</f>
        <v>-</v>
      </c>
      <c r="F785" s="133" t="str">
        <f>IF(ISBLANK(Table2[[#This Row],[Date of Issue]]),"",Table2[[#This Row],[Date of Issue]])</f>
        <v/>
      </c>
      <c r="G785" s="84" t="str">
        <f>Table2[[#This Row],[Unit]]</f>
        <v>-</v>
      </c>
      <c r="H785" s="84" t="str">
        <f>Table2[[#This Row],[Pack Size]]</f>
        <v>-</v>
      </c>
      <c r="I785" s="84">
        <f>Table2[[#This Row],[Quantity]]</f>
        <v>0</v>
      </c>
      <c r="J785" s="133" t="str">
        <f>Table2[[#This Row],[Expiry Date]]</f>
        <v>-</v>
      </c>
      <c r="K785" s="84">
        <f>Table2[[#This Row],[Department]]</f>
        <v>0</v>
      </c>
      <c r="L785" s="84" t="str">
        <f>IF(ISBLANK(Table2[[#This Row],[Remark]]),"",Table2[[#This Row],[Remark]])</f>
        <v/>
      </c>
      <c r="M785" s="84">
        <f>Table2[[#This Row],[Material Issued By]]</f>
        <v>0</v>
      </c>
      <c r="N785" s="84">
        <f>Table2[[#This Row],[Material Received By]]</f>
        <v>0</v>
      </c>
      <c r="O785" s="134">
        <f>SUMIFS('Stock Statement'!K:K,'Stock Statement'!C:C,Table4[[#This Row],[Part no./ Cat No.]])</f>
        <v>0</v>
      </c>
      <c r="P785" s="134">
        <f t="shared" si="13"/>
        <v>0</v>
      </c>
      <c r="Q785" s="84">
        <f>SUMIFS('Stock Statement'!J:J,'Stock Statement'!C:C,Table4[[#This Row],[Part no./ Cat No.]])</f>
        <v>0</v>
      </c>
    </row>
    <row r="786" spans="1:17">
      <c r="A786" s="84">
        <v>785</v>
      </c>
      <c r="B786" s="108" t="str">
        <f>Table2[[#This Row],[Description of Material]]</f>
        <v>Enter Data in Product Master</v>
      </c>
      <c r="C786" s="84" t="str">
        <f>IFERROR(VLOOKUP(D786,'Product Master'!B:G,6,),"-")</f>
        <v>-</v>
      </c>
      <c r="D786" s="84">
        <f>Table2[[#This Row],[Part no./ Cat No.]]</f>
        <v>0</v>
      </c>
      <c r="E786" s="84" t="str">
        <f>IF(ISBLANK(Table2[[#This Row],[Lot No]]),"-",Table2[[#This Row],[Lot No]])</f>
        <v>-</v>
      </c>
      <c r="F786" s="133" t="str">
        <f>IF(ISBLANK(Table2[[#This Row],[Date of Issue]]),"",Table2[[#This Row],[Date of Issue]])</f>
        <v/>
      </c>
      <c r="G786" s="84" t="str">
        <f>Table2[[#This Row],[Unit]]</f>
        <v>-</v>
      </c>
      <c r="H786" s="84" t="str">
        <f>Table2[[#This Row],[Pack Size]]</f>
        <v>-</v>
      </c>
      <c r="I786" s="84">
        <f>Table2[[#This Row],[Quantity]]</f>
        <v>0</v>
      </c>
      <c r="J786" s="133" t="str">
        <f>Table2[[#This Row],[Expiry Date]]</f>
        <v>-</v>
      </c>
      <c r="K786" s="84">
        <f>Table2[[#This Row],[Department]]</f>
        <v>0</v>
      </c>
      <c r="L786" s="84" t="str">
        <f>IF(ISBLANK(Table2[[#This Row],[Remark]]),"",Table2[[#This Row],[Remark]])</f>
        <v/>
      </c>
      <c r="M786" s="84">
        <f>Table2[[#This Row],[Material Issued By]]</f>
        <v>0</v>
      </c>
      <c r="N786" s="84">
        <f>Table2[[#This Row],[Material Received By]]</f>
        <v>0</v>
      </c>
      <c r="O786" s="134">
        <f>SUMIFS('Stock Statement'!K:K,'Stock Statement'!C:C,Table4[[#This Row],[Part no./ Cat No.]])</f>
        <v>0</v>
      </c>
      <c r="P786" s="134">
        <f t="shared" si="13"/>
        <v>0</v>
      </c>
      <c r="Q786" s="84">
        <f>SUMIFS('Stock Statement'!J:J,'Stock Statement'!C:C,Table4[[#This Row],[Part no./ Cat No.]])</f>
        <v>0</v>
      </c>
    </row>
    <row r="787" spans="1:17">
      <c r="A787" s="84">
        <v>786</v>
      </c>
      <c r="B787" s="108" t="str">
        <f>Table2[[#This Row],[Description of Material]]</f>
        <v>Enter Data in Product Master</v>
      </c>
      <c r="C787" s="84" t="str">
        <f>IFERROR(VLOOKUP(D787,'Product Master'!B:G,6,),"-")</f>
        <v>-</v>
      </c>
      <c r="D787" s="84">
        <f>Table2[[#This Row],[Part no./ Cat No.]]</f>
        <v>0</v>
      </c>
      <c r="E787" s="84" t="str">
        <f>IF(ISBLANK(Table2[[#This Row],[Lot No]]),"-",Table2[[#This Row],[Lot No]])</f>
        <v>-</v>
      </c>
      <c r="F787" s="133" t="str">
        <f>IF(ISBLANK(Table2[[#This Row],[Date of Issue]]),"",Table2[[#This Row],[Date of Issue]])</f>
        <v/>
      </c>
      <c r="G787" s="84" t="str">
        <f>Table2[[#This Row],[Unit]]</f>
        <v>-</v>
      </c>
      <c r="H787" s="84" t="str">
        <f>Table2[[#This Row],[Pack Size]]</f>
        <v>-</v>
      </c>
      <c r="I787" s="84">
        <f>Table2[[#This Row],[Quantity]]</f>
        <v>0</v>
      </c>
      <c r="J787" s="133" t="str">
        <f>Table2[[#This Row],[Expiry Date]]</f>
        <v>-</v>
      </c>
      <c r="K787" s="84">
        <f>Table2[[#This Row],[Department]]</f>
        <v>0</v>
      </c>
      <c r="L787" s="84" t="str">
        <f>IF(ISBLANK(Table2[[#This Row],[Remark]]),"",Table2[[#This Row],[Remark]])</f>
        <v/>
      </c>
      <c r="M787" s="84">
        <f>Table2[[#This Row],[Material Issued By]]</f>
        <v>0</v>
      </c>
      <c r="N787" s="84">
        <f>Table2[[#This Row],[Material Received By]]</f>
        <v>0</v>
      </c>
      <c r="O787" s="134">
        <f>SUMIFS('Stock Statement'!K:K,'Stock Statement'!C:C,Table4[[#This Row],[Part no./ Cat No.]])</f>
        <v>0</v>
      </c>
      <c r="P787" s="134">
        <f t="shared" si="13"/>
        <v>0</v>
      </c>
      <c r="Q787" s="84">
        <f>SUMIFS('Stock Statement'!J:J,'Stock Statement'!C:C,Table4[[#This Row],[Part no./ Cat No.]])</f>
        <v>0</v>
      </c>
    </row>
    <row r="788" spans="1:17">
      <c r="A788" s="84">
        <v>787</v>
      </c>
      <c r="B788" s="108" t="str">
        <f>Table2[[#This Row],[Description of Material]]</f>
        <v>Enter Data in Product Master</v>
      </c>
      <c r="C788" s="84" t="str">
        <f>IFERROR(VLOOKUP(D788,'Product Master'!B:G,6,),"-")</f>
        <v>-</v>
      </c>
      <c r="D788" s="84">
        <f>Table2[[#This Row],[Part no./ Cat No.]]</f>
        <v>0</v>
      </c>
      <c r="E788" s="84" t="str">
        <f>IF(ISBLANK(Table2[[#This Row],[Lot No]]),"-",Table2[[#This Row],[Lot No]])</f>
        <v>-</v>
      </c>
      <c r="F788" s="133" t="str">
        <f>IF(ISBLANK(Table2[[#This Row],[Date of Issue]]),"",Table2[[#This Row],[Date of Issue]])</f>
        <v/>
      </c>
      <c r="G788" s="84" t="str">
        <f>Table2[[#This Row],[Unit]]</f>
        <v>-</v>
      </c>
      <c r="H788" s="84" t="str">
        <f>Table2[[#This Row],[Pack Size]]</f>
        <v>-</v>
      </c>
      <c r="I788" s="84">
        <f>Table2[[#This Row],[Quantity]]</f>
        <v>0</v>
      </c>
      <c r="J788" s="133" t="str">
        <f>Table2[[#This Row],[Expiry Date]]</f>
        <v>-</v>
      </c>
      <c r="K788" s="84">
        <f>Table2[[#This Row],[Department]]</f>
        <v>0</v>
      </c>
      <c r="L788" s="84" t="str">
        <f>IF(ISBLANK(Table2[[#This Row],[Remark]]),"",Table2[[#This Row],[Remark]])</f>
        <v/>
      </c>
      <c r="M788" s="84">
        <f>Table2[[#This Row],[Material Issued By]]</f>
        <v>0</v>
      </c>
      <c r="N788" s="84">
        <f>Table2[[#This Row],[Material Received By]]</f>
        <v>0</v>
      </c>
      <c r="O788" s="134">
        <f>SUMIFS('Stock Statement'!K:K,'Stock Statement'!C:C,Table4[[#This Row],[Part no./ Cat No.]])</f>
        <v>0</v>
      </c>
      <c r="P788" s="134">
        <f t="shared" si="13"/>
        <v>0</v>
      </c>
      <c r="Q788" s="84">
        <f>SUMIFS('Stock Statement'!J:J,'Stock Statement'!C:C,Table4[[#This Row],[Part no./ Cat No.]])</f>
        <v>0</v>
      </c>
    </row>
    <row r="789" spans="1:17">
      <c r="A789" s="84">
        <v>788</v>
      </c>
      <c r="B789" s="108" t="str">
        <f>Table2[[#This Row],[Description of Material]]</f>
        <v>Enter Data in Product Master</v>
      </c>
      <c r="C789" s="84" t="str">
        <f>IFERROR(VLOOKUP(D789,'Product Master'!B:G,6,),"-")</f>
        <v>-</v>
      </c>
      <c r="D789" s="84">
        <f>Table2[[#This Row],[Part no./ Cat No.]]</f>
        <v>0</v>
      </c>
      <c r="E789" s="84" t="str">
        <f>IF(ISBLANK(Table2[[#This Row],[Lot No]]),"-",Table2[[#This Row],[Lot No]])</f>
        <v>-</v>
      </c>
      <c r="F789" s="133" t="str">
        <f>IF(ISBLANK(Table2[[#This Row],[Date of Issue]]),"",Table2[[#This Row],[Date of Issue]])</f>
        <v/>
      </c>
      <c r="G789" s="84" t="str">
        <f>Table2[[#This Row],[Unit]]</f>
        <v>-</v>
      </c>
      <c r="H789" s="84" t="str">
        <f>Table2[[#This Row],[Pack Size]]</f>
        <v>-</v>
      </c>
      <c r="I789" s="84">
        <f>Table2[[#This Row],[Quantity]]</f>
        <v>0</v>
      </c>
      <c r="J789" s="133" t="str">
        <f>Table2[[#This Row],[Expiry Date]]</f>
        <v>-</v>
      </c>
      <c r="K789" s="84">
        <f>Table2[[#This Row],[Department]]</f>
        <v>0</v>
      </c>
      <c r="L789" s="84" t="str">
        <f>IF(ISBLANK(Table2[[#This Row],[Remark]]),"",Table2[[#This Row],[Remark]])</f>
        <v/>
      </c>
      <c r="M789" s="84">
        <f>Table2[[#This Row],[Material Issued By]]</f>
        <v>0</v>
      </c>
      <c r="N789" s="84">
        <f>Table2[[#This Row],[Material Received By]]</f>
        <v>0</v>
      </c>
      <c r="O789" s="134">
        <f>SUMIFS('Stock Statement'!K:K,'Stock Statement'!C:C,Table4[[#This Row],[Part no./ Cat No.]])</f>
        <v>0</v>
      </c>
      <c r="P789" s="134">
        <f t="shared" si="13"/>
        <v>0</v>
      </c>
      <c r="Q789" s="84">
        <f>SUMIFS('Stock Statement'!J:J,'Stock Statement'!C:C,Table4[[#This Row],[Part no./ Cat No.]])</f>
        <v>0</v>
      </c>
    </row>
    <row r="790" spans="1:17">
      <c r="A790" s="84">
        <v>789</v>
      </c>
      <c r="B790" s="108" t="str">
        <f>Table2[[#This Row],[Description of Material]]</f>
        <v>Enter Data in Product Master</v>
      </c>
      <c r="C790" s="84" t="str">
        <f>IFERROR(VLOOKUP(D790,'Product Master'!B:G,6,),"-")</f>
        <v>-</v>
      </c>
      <c r="D790" s="84">
        <f>Table2[[#This Row],[Part no./ Cat No.]]</f>
        <v>0</v>
      </c>
      <c r="E790" s="84" t="str">
        <f>IF(ISBLANK(Table2[[#This Row],[Lot No]]),"-",Table2[[#This Row],[Lot No]])</f>
        <v>-</v>
      </c>
      <c r="F790" s="133" t="str">
        <f>IF(ISBLANK(Table2[[#This Row],[Date of Issue]]),"",Table2[[#This Row],[Date of Issue]])</f>
        <v/>
      </c>
      <c r="G790" s="84" t="str">
        <f>Table2[[#This Row],[Unit]]</f>
        <v>-</v>
      </c>
      <c r="H790" s="84" t="str">
        <f>Table2[[#This Row],[Pack Size]]</f>
        <v>-</v>
      </c>
      <c r="I790" s="84">
        <f>Table2[[#This Row],[Quantity]]</f>
        <v>0</v>
      </c>
      <c r="J790" s="133" t="str">
        <f>Table2[[#This Row],[Expiry Date]]</f>
        <v>-</v>
      </c>
      <c r="K790" s="84">
        <f>Table2[[#This Row],[Department]]</f>
        <v>0</v>
      </c>
      <c r="L790" s="84" t="str">
        <f>IF(ISBLANK(Table2[[#This Row],[Remark]]),"",Table2[[#This Row],[Remark]])</f>
        <v/>
      </c>
      <c r="M790" s="84">
        <f>Table2[[#This Row],[Material Issued By]]</f>
        <v>0</v>
      </c>
      <c r="N790" s="84">
        <f>Table2[[#This Row],[Material Received By]]</f>
        <v>0</v>
      </c>
      <c r="O790" s="134">
        <f>SUMIFS('Stock Statement'!K:K,'Stock Statement'!C:C,Table4[[#This Row],[Part no./ Cat No.]])</f>
        <v>0</v>
      </c>
      <c r="P790" s="134">
        <f t="shared" si="13"/>
        <v>0</v>
      </c>
      <c r="Q790" s="84">
        <f>SUMIFS('Stock Statement'!J:J,'Stock Statement'!C:C,Table4[[#This Row],[Part no./ Cat No.]])</f>
        <v>0</v>
      </c>
    </row>
    <row r="791" spans="1:17">
      <c r="A791" s="84">
        <v>790</v>
      </c>
      <c r="B791" s="108" t="str">
        <f>Table2[[#This Row],[Description of Material]]</f>
        <v>Enter Data in Product Master</v>
      </c>
      <c r="C791" s="84" t="str">
        <f>IFERROR(VLOOKUP(D791,'Product Master'!B:G,6,),"-")</f>
        <v>-</v>
      </c>
      <c r="D791" s="84">
        <f>Table2[[#This Row],[Part no./ Cat No.]]</f>
        <v>0</v>
      </c>
      <c r="E791" s="84" t="str">
        <f>IF(ISBLANK(Table2[[#This Row],[Lot No]]),"-",Table2[[#This Row],[Lot No]])</f>
        <v>-</v>
      </c>
      <c r="F791" s="133" t="str">
        <f>IF(ISBLANK(Table2[[#This Row],[Date of Issue]]),"",Table2[[#This Row],[Date of Issue]])</f>
        <v/>
      </c>
      <c r="G791" s="84" t="str">
        <f>Table2[[#This Row],[Unit]]</f>
        <v>-</v>
      </c>
      <c r="H791" s="84" t="str">
        <f>Table2[[#This Row],[Pack Size]]</f>
        <v>-</v>
      </c>
      <c r="I791" s="84">
        <f>Table2[[#This Row],[Quantity]]</f>
        <v>0</v>
      </c>
      <c r="J791" s="133" t="str">
        <f>Table2[[#This Row],[Expiry Date]]</f>
        <v>-</v>
      </c>
      <c r="K791" s="84">
        <f>Table2[[#This Row],[Department]]</f>
        <v>0</v>
      </c>
      <c r="L791" s="84" t="str">
        <f>IF(ISBLANK(Table2[[#This Row],[Remark]]),"",Table2[[#This Row],[Remark]])</f>
        <v/>
      </c>
      <c r="M791" s="84">
        <f>Table2[[#This Row],[Material Issued By]]</f>
        <v>0</v>
      </c>
      <c r="N791" s="84">
        <f>Table2[[#This Row],[Material Received By]]</f>
        <v>0</v>
      </c>
      <c r="O791" s="134">
        <f>SUMIFS('Stock Statement'!K:K,'Stock Statement'!C:C,Table4[[#This Row],[Part no./ Cat No.]])</f>
        <v>0</v>
      </c>
      <c r="P791" s="134">
        <f t="shared" si="13"/>
        <v>0</v>
      </c>
      <c r="Q791" s="84">
        <f>SUMIFS('Stock Statement'!J:J,'Stock Statement'!C:C,Table4[[#This Row],[Part no./ Cat No.]])</f>
        <v>0</v>
      </c>
    </row>
    <row r="792" spans="1:17">
      <c r="A792" s="84">
        <v>791</v>
      </c>
      <c r="B792" s="108" t="str">
        <f>Table2[[#This Row],[Description of Material]]</f>
        <v>Enter Data in Product Master</v>
      </c>
      <c r="C792" s="84" t="str">
        <f>IFERROR(VLOOKUP(D792,'Product Master'!B:G,6,),"-")</f>
        <v>-</v>
      </c>
      <c r="D792" s="84">
        <f>Table2[[#This Row],[Part no./ Cat No.]]</f>
        <v>0</v>
      </c>
      <c r="E792" s="84" t="str">
        <f>IF(ISBLANK(Table2[[#This Row],[Lot No]]),"-",Table2[[#This Row],[Lot No]])</f>
        <v>-</v>
      </c>
      <c r="F792" s="133" t="str">
        <f>IF(ISBLANK(Table2[[#This Row],[Date of Issue]]),"",Table2[[#This Row],[Date of Issue]])</f>
        <v/>
      </c>
      <c r="G792" s="84" t="str">
        <f>Table2[[#This Row],[Unit]]</f>
        <v>-</v>
      </c>
      <c r="H792" s="84" t="str">
        <f>Table2[[#This Row],[Pack Size]]</f>
        <v>-</v>
      </c>
      <c r="I792" s="84">
        <f>Table2[[#This Row],[Quantity]]</f>
        <v>0</v>
      </c>
      <c r="J792" s="133" t="str">
        <f>Table2[[#This Row],[Expiry Date]]</f>
        <v>-</v>
      </c>
      <c r="K792" s="84">
        <f>Table2[[#This Row],[Department]]</f>
        <v>0</v>
      </c>
      <c r="L792" s="84" t="str">
        <f>IF(ISBLANK(Table2[[#This Row],[Remark]]),"",Table2[[#This Row],[Remark]])</f>
        <v/>
      </c>
      <c r="M792" s="84">
        <f>Table2[[#This Row],[Material Issued By]]</f>
        <v>0</v>
      </c>
      <c r="N792" s="84">
        <f>Table2[[#This Row],[Material Received By]]</f>
        <v>0</v>
      </c>
      <c r="O792" s="134">
        <f>SUMIFS('Stock Statement'!K:K,'Stock Statement'!C:C,Table4[[#This Row],[Part no./ Cat No.]])</f>
        <v>0</v>
      </c>
      <c r="P792" s="134">
        <f t="shared" si="13"/>
        <v>0</v>
      </c>
      <c r="Q792" s="84">
        <f>SUMIFS('Stock Statement'!J:J,'Stock Statement'!C:C,Table4[[#This Row],[Part no./ Cat No.]])</f>
        <v>0</v>
      </c>
    </row>
    <row r="793" spans="1:17">
      <c r="A793" s="84">
        <v>792</v>
      </c>
      <c r="B793" s="108" t="str">
        <f>Table2[[#This Row],[Description of Material]]</f>
        <v>Enter Data in Product Master</v>
      </c>
      <c r="C793" s="84" t="str">
        <f>IFERROR(VLOOKUP(D793,'Product Master'!B:G,6,),"-")</f>
        <v>-</v>
      </c>
      <c r="D793" s="84">
        <f>Table2[[#This Row],[Part no./ Cat No.]]</f>
        <v>0</v>
      </c>
      <c r="E793" s="84" t="str">
        <f>IF(ISBLANK(Table2[[#This Row],[Lot No]]),"-",Table2[[#This Row],[Lot No]])</f>
        <v>-</v>
      </c>
      <c r="F793" s="133" t="str">
        <f>IF(ISBLANK(Table2[[#This Row],[Date of Issue]]),"",Table2[[#This Row],[Date of Issue]])</f>
        <v/>
      </c>
      <c r="G793" s="84" t="str">
        <f>Table2[[#This Row],[Unit]]</f>
        <v>-</v>
      </c>
      <c r="H793" s="84" t="str">
        <f>Table2[[#This Row],[Pack Size]]</f>
        <v>-</v>
      </c>
      <c r="I793" s="84">
        <f>Table2[[#This Row],[Quantity]]</f>
        <v>0</v>
      </c>
      <c r="J793" s="133" t="str">
        <f>Table2[[#This Row],[Expiry Date]]</f>
        <v>-</v>
      </c>
      <c r="K793" s="84">
        <f>Table2[[#This Row],[Department]]</f>
        <v>0</v>
      </c>
      <c r="L793" s="84" t="str">
        <f>IF(ISBLANK(Table2[[#This Row],[Remark]]),"",Table2[[#This Row],[Remark]])</f>
        <v/>
      </c>
      <c r="M793" s="84">
        <f>Table2[[#This Row],[Material Issued By]]</f>
        <v>0</v>
      </c>
      <c r="N793" s="84">
        <f>Table2[[#This Row],[Material Received By]]</f>
        <v>0</v>
      </c>
      <c r="O793" s="134">
        <f>SUMIFS('Stock Statement'!K:K,'Stock Statement'!C:C,Table4[[#This Row],[Part no./ Cat No.]])</f>
        <v>0</v>
      </c>
      <c r="P793" s="134">
        <f t="shared" si="13"/>
        <v>0</v>
      </c>
      <c r="Q793" s="84">
        <f>SUMIFS('Stock Statement'!J:J,'Stock Statement'!C:C,Table4[[#This Row],[Part no./ Cat No.]])</f>
        <v>0</v>
      </c>
    </row>
    <row r="794" spans="1:17">
      <c r="A794" s="84">
        <v>793</v>
      </c>
      <c r="B794" s="108" t="str">
        <f>Table2[[#This Row],[Description of Material]]</f>
        <v>Enter Data in Product Master</v>
      </c>
      <c r="C794" s="84" t="str">
        <f>IFERROR(VLOOKUP(D794,'Product Master'!B:G,6,),"-")</f>
        <v>-</v>
      </c>
      <c r="D794" s="84">
        <f>Table2[[#This Row],[Part no./ Cat No.]]</f>
        <v>0</v>
      </c>
      <c r="E794" s="84" t="str">
        <f>IF(ISBLANK(Table2[[#This Row],[Lot No]]),"-",Table2[[#This Row],[Lot No]])</f>
        <v>-</v>
      </c>
      <c r="F794" s="133" t="str">
        <f>IF(ISBLANK(Table2[[#This Row],[Date of Issue]]),"",Table2[[#This Row],[Date of Issue]])</f>
        <v/>
      </c>
      <c r="G794" s="84" t="str">
        <f>Table2[[#This Row],[Unit]]</f>
        <v>-</v>
      </c>
      <c r="H794" s="84" t="str">
        <f>Table2[[#This Row],[Pack Size]]</f>
        <v>-</v>
      </c>
      <c r="I794" s="84">
        <f>Table2[[#This Row],[Quantity]]</f>
        <v>0</v>
      </c>
      <c r="J794" s="133" t="str">
        <f>Table2[[#This Row],[Expiry Date]]</f>
        <v>-</v>
      </c>
      <c r="K794" s="84">
        <f>Table2[[#This Row],[Department]]</f>
        <v>0</v>
      </c>
      <c r="L794" s="84" t="str">
        <f>IF(ISBLANK(Table2[[#This Row],[Remark]]),"",Table2[[#This Row],[Remark]])</f>
        <v/>
      </c>
      <c r="M794" s="84">
        <f>Table2[[#This Row],[Material Issued By]]</f>
        <v>0</v>
      </c>
      <c r="N794" s="84">
        <f>Table2[[#This Row],[Material Received By]]</f>
        <v>0</v>
      </c>
      <c r="O794" s="134">
        <f>SUMIFS('Stock Statement'!K:K,'Stock Statement'!C:C,Table4[[#This Row],[Part no./ Cat No.]])</f>
        <v>0</v>
      </c>
      <c r="P794" s="134">
        <f t="shared" si="13"/>
        <v>0</v>
      </c>
      <c r="Q794" s="84">
        <f>SUMIFS('Stock Statement'!J:J,'Stock Statement'!C:C,Table4[[#This Row],[Part no./ Cat No.]])</f>
        <v>0</v>
      </c>
    </row>
    <row r="795" spans="1:17">
      <c r="A795" s="84">
        <v>794</v>
      </c>
      <c r="B795" s="108" t="str">
        <f>Table2[[#This Row],[Description of Material]]</f>
        <v>Enter Data in Product Master</v>
      </c>
      <c r="C795" s="84" t="str">
        <f>IFERROR(VLOOKUP(D795,'Product Master'!B:G,6,),"-")</f>
        <v>-</v>
      </c>
      <c r="D795" s="84">
        <f>Table2[[#This Row],[Part no./ Cat No.]]</f>
        <v>0</v>
      </c>
      <c r="E795" s="84" t="str">
        <f>IF(ISBLANK(Table2[[#This Row],[Lot No]]),"-",Table2[[#This Row],[Lot No]])</f>
        <v>-</v>
      </c>
      <c r="F795" s="133" t="str">
        <f>IF(ISBLANK(Table2[[#This Row],[Date of Issue]]),"",Table2[[#This Row],[Date of Issue]])</f>
        <v/>
      </c>
      <c r="G795" s="84" t="str">
        <f>Table2[[#This Row],[Unit]]</f>
        <v>-</v>
      </c>
      <c r="H795" s="84" t="str">
        <f>Table2[[#This Row],[Pack Size]]</f>
        <v>-</v>
      </c>
      <c r="I795" s="84">
        <f>Table2[[#This Row],[Quantity]]</f>
        <v>0</v>
      </c>
      <c r="J795" s="133" t="str">
        <f>Table2[[#This Row],[Expiry Date]]</f>
        <v>-</v>
      </c>
      <c r="K795" s="84">
        <f>Table2[[#This Row],[Department]]</f>
        <v>0</v>
      </c>
      <c r="L795" s="84" t="str">
        <f>IF(ISBLANK(Table2[[#This Row],[Remark]]),"",Table2[[#This Row],[Remark]])</f>
        <v/>
      </c>
      <c r="M795" s="84">
        <f>Table2[[#This Row],[Material Issued By]]</f>
        <v>0</v>
      </c>
      <c r="N795" s="84">
        <f>Table2[[#This Row],[Material Received By]]</f>
        <v>0</v>
      </c>
      <c r="O795" s="134">
        <f>SUMIFS('Stock Statement'!K:K,'Stock Statement'!C:C,Table4[[#This Row],[Part no./ Cat No.]])</f>
        <v>0</v>
      </c>
      <c r="P795" s="134">
        <f t="shared" si="13"/>
        <v>0</v>
      </c>
      <c r="Q795" s="84">
        <f>SUMIFS('Stock Statement'!J:J,'Stock Statement'!C:C,Table4[[#This Row],[Part no./ Cat No.]])</f>
        <v>0</v>
      </c>
    </row>
    <row r="796" spans="1:17">
      <c r="A796" s="84">
        <v>795</v>
      </c>
      <c r="B796" s="108" t="str">
        <f>Table2[[#This Row],[Description of Material]]</f>
        <v>Enter Data in Product Master</v>
      </c>
      <c r="C796" s="84" t="str">
        <f>IFERROR(VLOOKUP(D796,'Product Master'!B:G,6,),"-")</f>
        <v>-</v>
      </c>
      <c r="D796" s="84">
        <f>Table2[[#This Row],[Part no./ Cat No.]]</f>
        <v>0</v>
      </c>
      <c r="E796" s="84" t="str">
        <f>IF(ISBLANK(Table2[[#This Row],[Lot No]]),"-",Table2[[#This Row],[Lot No]])</f>
        <v>-</v>
      </c>
      <c r="F796" s="133" t="str">
        <f>IF(ISBLANK(Table2[[#This Row],[Date of Issue]]),"",Table2[[#This Row],[Date of Issue]])</f>
        <v/>
      </c>
      <c r="G796" s="84" t="str">
        <f>Table2[[#This Row],[Unit]]</f>
        <v>-</v>
      </c>
      <c r="H796" s="84" t="str">
        <f>Table2[[#This Row],[Pack Size]]</f>
        <v>-</v>
      </c>
      <c r="I796" s="84">
        <f>Table2[[#This Row],[Quantity]]</f>
        <v>0</v>
      </c>
      <c r="J796" s="133" t="str">
        <f>Table2[[#This Row],[Expiry Date]]</f>
        <v>-</v>
      </c>
      <c r="K796" s="84">
        <f>Table2[[#This Row],[Department]]</f>
        <v>0</v>
      </c>
      <c r="L796" s="84" t="str">
        <f>IF(ISBLANK(Table2[[#This Row],[Remark]]),"",Table2[[#This Row],[Remark]])</f>
        <v/>
      </c>
      <c r="M796" s="84">
        <f>Table2[[#This Row],[Material Issued By]]</f>
        <v>0</v>
      </c>
      <c r="N796" s="84">
        <f>Table2[[#This Row],[Material Received By]]</f>
        <v>0</v>
      </c>
      <c r="O796" s="134">
        <f>SUMIFS('Stock Statement'!K:K,'Stock Statement'!C:C,Table4[[#This Row],[Part no./ Cat No.]])</f>
        <v>0</v>
      </c>
      <c r="P796" s="134">
        <f t="shared" si="13"/>
        <v>0</v>
      </c>
      <c r="Q796" s="84">
        <f>SUMIFS('Stock Statement'!J:J,'Stock Statement'!C:C,Table4[[#This Row],[Part no./ Cat No.]])</f>
        <v>0</v>
      </c>
    </row>
    <row r="797" spans="1:17">
      <c r="A797" s="84">
        <v>796</v>
      </c>
      <c r="B797" s="108" t="str">
        <f>Table2[[#This Row],[Description of Material]]</f>
        <v>Enter Data in Product Master</v>
      </c>
      <c r="C797" s="84" t="str">
        <f>IFERROR(VLOOKUP(D797,'Product Master'!B:G,6,),"-")</f>
        <v>-</v>
      </c>
      <c r="D797" s="84">
        <f>Table2[[#This Row],[Part no./ Cat No.]]</f>
        <v>0</v>
      </c>
      <c r="E797" s="84" t="str">
        <f>IF(ISBLANK(Table2[[#This Row],[Lot No]]),"-",Table2[[#This Row],[Lot No]])</f>
        <v>-</v>
      </c>
      <c r="F797" s="133" t="str">
        <f>IF(ISBLANK(Table2[[#This Row],[Date of Issue]]),"",Table2[[#This Row],[Date of Issue]])</f>
        <v/>
      </c>
      <c r="G797" s="84" t="str">
        <f>Table2[[#This Row],[Unit]]</f>
        <v>-</v>
      </c>
      <c r="H797" s="84" t="str">
        <f>Table2[[#This Row],[Pack Size]]</f>
        <v>-</v>
      </c>
      <c r="I797" s="84">
        <f>Table2[[#This Row],[Quantity]]</f>
        <v>0</v>
      </c>
      <c r="J797" s="133" t="str">
        <f>Table2[[#This Row],[Expiry Date]]</f>
        <v>-</v>
      </c>
      <c r="K797" s="84">
        <f>Table2[[#This Row],[Department]]</f>
        <v>0</v>
      </c>
      <c r="L797" s="84" t="str">
        <f>IF(ISBLANK(Table2[[#This Row],[Remark]]),"",Table2[[#This Row],[Remark]])</f>
        <v/>
      </c>
      <c r="M797" s="84">
        <f>Table2[[#This Row],[Material Issued By]]</f>
        <v>0</v>
      </c>
      <c r="N797" s="84">
        <f>Table2[[#This Row],[Material Received By]]</f>
        <v>0</v>
      </c>
      <c r="O797" s="134">
        <f>SUMIFS('Stock Statement'!K:K,'Stock Statement'!C:C,Table4[[#This Row],[Part no./ Cat No.]])</f>
        <v>0</v>
      </c>
      <c r="P797" s="134">
        <f t="shared" si="13"/>
        <v>0</v>
      </c>
      <c r="Q797" s="84">
        <f>SUMIFS('Stock Statement'!J:J,'Stock Statement'!C:C,Table4[[#This Row],[Part no./ Cat No.]])</f>
        <v>0</v>
      </c>
    </row>
    <row r="798" spans="1:17">
      <c r="A798" s="84">
        <v>797</v>
      </c>
      <c r="B798" s="108" t="str">
        <f>Table2[[#This Row],[Description of Material]]</f>
        <v>Enter Data in Product Master</v>
      </c>
      <c r="C798" s="84" t="str">
        <f>IFERROR(VLOOKUP(D798,'Product Master'!B:G,6,),"-")</f>
        <v>-</v>
      </c>
      <c r="D798" s="84">
        <f>Table2[[#This Row],[Part no./ Cat No.]]</f>
        <v>0</v>
      </c>
      <c r="E798" s="84" t="str">
        <f>IF(ISBLANK(Table2[[#This Row],[Lot No]]),"-",Table2[[#This Row],[Lot No]])</f>
        <v>-</v>
      </c>
      <c r="F798" s="133" t="str">
        <f>IF(ISBLANK(Table2[[#This Row],[Date of Issue]]),"",Table2[[#This Row],[Date of Issue]])</f>
        <v/>
      </c>
      <c r="G798" s="84" t="str">
        <f>Table2[[#This Row],[Unit]]</f>
        <v>-</v>
      </c>
      <c r="H798" s="84" t="str">
        <f>Table2[[#This Row],[Pack Size]]</f>
        <v>-</v>
      </c>
      <c r="I798" s="84">
        <f>Table2[[#This Row],[Quantity]]</f>
        <v>0</v>
      </c>
      <c r="J798" s="133" t="str">
        <f>Table2[[#This Row],[Expiry Date]]</f>
        <v>-</v>
      </c>
      <c r="K798" s="84">
        <f>Table2[[#This Row],[Department]]</f>
        <v>0</v>
      </c>
      <c r="L798" s="84" t="str">
        <f>IF(ISBLANK(Table2[[#This Row],[Remark]]),"",Table2[[#This Row],[Remark]])</f>
        <v/>
      </c>
      <c r="M798" s="84">
        <f>Table2[[#This Row],[Material Issued By]]</f>
        <v>0</v>
      </c>
      <c r="N798" s="84">
        <f>Table2[[#This Row],[Material Received By]]</f>
        <v>0</v>
      </c>
      <c r="O798" s="134">
        <f>SUMIFS('Stock Statement'!K:K,'Stock Statement'!C:C,Table4[[#This Row],[Part no./ Cat No.]])</f>
        <v>0</v>
      </c>
      <c r="P798" s="134">
        <f t="shared" si="13"/>
        <v>0</v>
      </c>
      <c r="Q798" s="84">
        <f>SUMIFS('Stock Statement'!J:J,'Stock Statement'!C:C,Table4[[#This Row],[Part no./ Cat No.]])</f>
        <v>0</v>
      </c>
    </row>
    <row r="799" spans="1:17">
      <c r="A799" s="84">
        <v>798</v>
      </c>
      <c r="B799" s="108" t="str">
        <f>Table2[[#This Row],[Description of Material]]</f>
        <v>Enter Data in Product Master</v>
      </c>
      <c r="C799" s="84" t="str">
        <f>IFERROR(VLOOKUP(D799,'Product Master'!B:G,6,),"-")</f>
        <v>-</v>
      </c>
      <c r="D799" s="84">
        <f>Table2[[#This Row],[Part no./ Cat No.]]</f>
        <v>0</v>
      </c>
      <c r="E799" s="84" t="str">
        <f>IF(ISBLANK(Table2[[#This Row],[Lot No]]),"-",Table2[[#This Row],[Lot No]])</f>
        <v>-</v>
      </c>
      <c r="F799" s="133" t="str">
        <f>IF(ISBLANK(Table2[[#This Row],[Date of Issue]]),"",Table2[[#This Row],[Date of Issue]])</f>
        <v/>
      </c>
      <c r="G799" s="84" t="str">
        <f>Table2[[#This Row],[Unit]]</f>
        <v>-</v>
      </c>
      <c r="H799" s="84" t="str">
        <f>Table2[[#This Row],[Pack Size]]</f>
        <v>-</v>
      </c>
      <c r="I799" s="84">
        <f>Table2[[#This Row],[Quantity]]</f>
        <v>0</v>
      </c>
      <c r="J799" s="133" t="str">
        <f>Table2[[#This Row],[Expiry Date]]</f>
        <v>-</v>
      </c>
      <c r="K799" s="84">
        <f>Table2[[#This Row],[Department]]</f>
        <v>0</v>
      </c>
      <c r="L799" s="84" t="str">
        <f>IF(ISBLANK(Table2[[#This Row],[Remark]]),"",Table2[[#This Row],[Remark]])</f>
        <v/>
      </c>
      <c r="M799" s="84">
        <f>Table2[[#This Row],[Material Issued By]]</f>
        <v>0</v>
      </c>
      <c r="N799" s="84">
        <f>Table2[[#This Row],[Material Received By]]</f>
        <v>0</v>
      </c>
      <c r="O799" s="134">
        <f>SUMIFS('Stock Statement'!K:K,'Stock Statement'!C:C,Table4[[#This Row],[Part no./ Cat No.]])</f>
        <v>0</v>
      </c>
      <c r="P799" s="134">
        <f t="shared" si="13"/>
        <v>0</v>
      </c>
      <c r="Q799" s="84">
        <f>SUMIFS('Stock Statement'!J:J,'Stock Statement'!C:C,Table4[[#This Row],[Part no./ Cat No.]])</f>
        <v>0</v>
      </c>
    </row>
    <row r="800" spans="1:17">
      <c r="A800" s="84">
        <v>799</v>
      </c>
      <c r="B800" s="108" t="str">
        <f>Table2[[#This Row],[Description of Material]]</f>
        <v>Enter Data in Product Master</v>
      </c>
      <c r="C800" s="84" t="str">
        <f>IFERROR(VLOOKUP(D800,'Product Master'!B:G,6,),"-")</f>
        <v>-</v>
      </c>
      <c r="D800" s="84">
        <f>Table2[[#This Row],[Part no./ Cat No.]]</f>
        <v>0</v>
      </c>
      <c r="E800" s="84" t="str">
        <f>IF(ISBLANK(Table2[[#This Row],[Lot No]]),"-",Table2[[#This Row],[Lot No]])</f>
        <v>-</v>
      </c>
      <c r="F800" s="133" t="str">
        <f>IF(ISBLANK(Table2[[#This Row],[Date of Issue]]),"",Table2[[#This Row],[Date of Issue]])</f>
        <v/>
      </c>
      <c r="G800" s="84" t="str">
        <f>Table2[[#This Row],[Unit]]</f>
        <v>-</v>
      </c>
      <c r="H800" s="84" t="str">
        <f>Table2[[#This Row],[Pack Size]]</f>
        <v>-</v>
      </c>
      <c r="I800" s="84">
        <f>Table2[[#This Row],[Quantity]]</f>
        <v>0</v>
      </c>
      <c r="J800" s="133" t="str">
        <f>Table2[[#This Row],[Expiry Date]]</f>
        <v>-</v>
      </c>
      <c r="K800" s="84">
        <f>Table2[[#This Row],[Department]]</f>
        <v>0</v>
      </c>
      <c r="L800" s="84" t="str">
        <f>IF(ISBLANK(Table2[[#This Row],[Remark]]),"",Table2[[#This Row],[Remark]])</f>
        <v/>
      </c>
      <c r="M800" s="84">
        <f>Table2[[#This Row],[Material Issued By]]</f>
        <v>0</v>
      </c>
      <c r="N800" s="84">
        <f>Table2[[#This Row],[Material Received By]]</f>
        <v>0</v>
      </c>
      <c r="O800" s="134">
        <f>SUMIFS('Stock Statement'!K:K,'Stock Statement'!C:C,Table4[[#This Row],[Part no./ Cat No.]])</f>
        <v>0</v>
      </c>
      <c r="P800" s="134">
        <f t="shared" si="13"/>
        <v>0</v>
      </c>
      <c r="Q800" s="84">
        <f>SUMIFS('Stock Statement'!J:J,'Stock Statement'!C:C,Table4[[#This Row],[Part no./ Cat No.]])</f>
        <v>0</v>
      </c>
    </row>
    <row r="801" spans="1:17">
      <c r="A801" s="84">
        <v>800</v>
      </c>
      <c r="B801" s="108" t="str">
        <f>Table2[[#This Row],[Description of Material]]</f>
        <v>Enter Data in Product Master</v>
      </c>
      <c r="C801" s="84" t="str">
        <f>IFERROR(VLOOKUP(D801,'Product Master'!B:G,6,),"-")</f>
        <v>-</v>
      </c>
      <c r="D801" s="84">
        <f>Table2[[#This Row],[Part no./ Cat No.]]</f>
        <v>0</v>
      </c>
      <c r="E801" s="84" t="str">
        <f>IF(ISBLANK(Table2[[#This Row],[Lot No]]),"-",Table2[[#This Row],[Lot No]])</f>
        <v>-</v>
      </c>
      <c r="F801" s="133" t="str">
        <f>IF(ISBLANK(Table2[[#This Row],[Date of Issue]]),"",Table2[[#This Row],[Date of Issue]])</f>
        <v/>
      </c>
      <c r="G801" s="84" t="str">
        <f>Table2[[#This Row],[Unit]]</f>
        <v>-</v>
      </c>
      <c r="H801" s="84" t="str">
        <f>Table2[[#This Row],[Pack Size]]</f>
        <v>-</v>
      </c>
      <c r="I801" s="84">
        <f>Table2[[#This Row],[Quantity]]</f>
        <v>0</v>
      </c>
      <c r="J801" s="133" t="str">
        <f>Table2[[#This Row],[Expiry Date]]</f>
        <v>-</v>
      </c>
      <c r="K801" s="84">
        <f>Table2[[#This Row],[Department]]</f>
        <v>0</v>
      </c>
      <c r="L801" s="84" t="str">
        <f>IF(ISBLANK(Table2[[#This Row],[Remark]]),"",Table2[[#This Row],[Remark]])</f>
        <v/>
      </c>
      <c r="M801" s="84">
        <f>Table2[[#This Row],[Material Issued By]]</f>
        <v>0</v>
      </c>
      <c r="N801" s="84">
        <f>Table2[[#This Row],[Material Received By]]</f>
        <v>0</v>
      </c>
      <c r="O801" s="134">
        <f>SUMIFS('Stock Statement'!K:K,'Stock Statement'!C:C,Table4[[#This Row],[Part no./ Cat No.]])</f>
        <v>0</v>
      </c>
      <c r="P801" s="134">
        <f t="shared" si="13"/>
        <v>0</v>
      </c>
      <c r="Q801" s="84">
        <f>SUMIFS('Stock Statement'!J:J,'Stock Statement'!C:C,Table4[[#This Row],[Part no./ Cat No.]])</f>
        <v>0</v>
      </c>
    </row>
    <row r="802" spans="1:17">
      <c r="A802" s="84">
        <v>801</v>
      </c>
      <c r="B802" s="108" t="str">
        <f>Table2[[#This Row],[Description of Material]]</f>
        <v>Enter Data in Product Master</v>
      </c>
      <c r="C802" s="84" t="str">
        <f>IFERROR(VLOOKUP(D802,'Product Master'!B:G,6,),"-")</f>
        <v>-</v>
      </c>
      <c r="D802" s="84">
        <f>Table2[[#This Row],[Part no./ Cat No.]]</f>
        <v>0</v>
      </c>
      <c r="E802" s="84" t="str">
        <f>IF(ISBLANK(Table2[[#This Row],[Lot No]]),"-",Table2[[#This Row],[Lot No]])</f>
        <v>-</v>
      </c>
      <c r="F802" s="133" t="str">
        <f>IF(ISBLANK(Table2[[#This Row],[Date of Issue]]),"",Table2[[#This Row],[Date of Issue]])</f>
        <v/>
      </c>
      <c r="G802" s="84" t="str">
        <f>Table2[[#This Row],[Unit]]</f>
        <v>-</v>
      </c>
      <c r="H802" s="84" t="str">
        <f>Table2[[#This Row],[Pack Size]]</f>
        <v>-</v>
      </c>
      <c r="I802" s="84">
        <f>Table2[[#This Row],[Quantity]]</f>
        <v>0</v>
      </c>
      <c r="J802" s="133" t="str">
        <f>Table2[[#This Row],[Expiry Date]]</f>
        <v>-</v>
      </c>
      <c r="K802" s="84">
        <f>Table2[[#This Row],[Department]]</f>
        <v>0</v>
      </c>
      <c r="L802" s="84" t="str">
        <f>IF(ISBLANK(Table2[[#This Row],[Remark]]),"",Table2[[#This Row],[Remark]])</f>
        <v/>
      </c>
      <c r="M802" s="84">
        <f>Table2[[#This Row],[Material Issued By]]</f>
        <v>0</v>
      </c>
      <c r="N802" s="84">
        <f>Table2[[#This Row],[Material Received By]]</f>
        <v>0</v>
      </c>
      <c r="O802" s="134">
        <f>SUMIFS('Stock Statement'!K:K,'Stock Statement'!C:C,Table4[[#This Row],[Part no./ Cat No.]])</f>
        <v>0</v>
      </c>
      <c r="P802" s="134">
        <f t="shared" si="13"/>
        <v>0</v>
      </c>
      <c r="Q802" s="84">
        <f>SUMIFS('Stock Statement'!J:J,'Stock Statement'!C:C,Table4[[#This Row],[Part no./ Cat No.]])</f>
        <v>0</v>
      </c>
    </row>
    <row r="803" spans="1:17">
      <c r="A803" s="84">
        <v>802</v>
      </c>
      <c r="B803" s="108" t="str">
        <f>Table2[[#This Row],[Description of Material]]</f>
        <v>Enter Data in Product Master</v>
      </c>
      <c r="C803" s="84" t="str">
        <f>IFERROR(VLOOKUP(D803,'Product Master'!B:G,6,),"-")</f>
        <v>-</v>
      </c>
      <c r="D803" s="84">
        <f>Table2[[#This Row],[Part no./ Cat No.]]</f>
        <v>0</v>
      </c>
      <c r="E803" s="84" t="str">
        <f>IF(ISBLANK(Table2[[#This Row],[Lot No]]),"-",Table2[[#This Row],[Lot No]])</f>
        <v>-</v>
      </c>
      <c r="F803" s="133" t="str">
        <f>IF(ISBLANK(Table2[[#This Row],[Date of Issue]]),"",Table2[[#This Row],[Date of Issue]])</f>
        <v/>
      </c>
      <c r="G803" s="84" t="str">
        <f>Table2[[#This Row],[Unit]]</f>
        <v>-</v>
      </c>
      <c r="H803" s="84" t="str">
        <f>Table2[[#This Row],[Pack Size]]</f>
        <v>-</v>
      </c>
      <c r="I803" s="84">
        <f>Table2[[#This Row],[Quantity]]</f>
        <v>0</v>
      </c>
      <c r="J803" s="133" t="str">
        <f>Table2[[#This Row],[Expiry Date]]</f>
        <v>-</v>
      </c>
      <c r="K803" s="84">
        <f>Table2[[#This Row],[Department]]</f>
        <v>0</v>
      </c>
      <c r="L803" s="84" t="str">
        <f>IF(ISBLANK(Table2[[#This Row],[Remark]]),"",Table2[[#This Row],[Remark]])</f>
        <v/>
      </c>
      <c r="M803" s="84">
        <f>Table2[[#This Row],[Material Issued By]]</f>
        <v>0</v>
      </c>
      <c r="N803" s="84">
        <f>Table2[[#This Row],[Material Received By]]</f>
        <v>0</v>
      </c>
      <c r="O803" s="134">
        <f>SUMIFS('Stock Statement'!K:K,'Stock Statement'!C:C,Table4[[#This Row],[Part no./ Cat No.]])</f>
        <v>0</v>
      </c>
      <c r="P803" s="134">
        <f t="shared" si="13"/>
        <v>0</v>
      </c>
      <c r="Q803" s="84">
        <f>SUMIFS('Stock Statement'!J:J,'Stock Statement'!C:C,Table4[[#This Row],[Part no./ Cat No.]])</f>
        <v>0</v>
      </c>
    </row>
    <row r="804" spans="1:17">
      <c r="A804" s="84">
        <v>803</v>
      </c>
      <c r="B804" s="108" t="str">
        <f>Table2[[#This Row],[Description of Material]]</f>
        <v>Enter Data in Product Master</v>
      </c>
      <c r="C804" s="84" t="str">
        <f>IFERROR(VLOOKUP(D804,'Product Master'!B:G,6,),"-")</f>
        <v>-</v>
      </c>
      <c r="D804" s="84">
        <f>Table2[[#This Row],[Part no./ Cat No.]]</f>
        <v>0</v>
      </c>
      <c r="E804" s="84" t="str">
        <f>IF(ISBLANK(Table2[[#This Row],[Lot No]]),"-",Table2[[#This Row],[Lot No]])</f>
        <v>-</v>
      </c>
      <c r="F804" s="133" t="str">
        <f>IF(ISBLANK(Table2[[#This Row],[Date of Issue]]),"",Table2[[#This Row],[Date of Issue]])</f>
        <v/>
      </c>
      <c r="G804" s="84" t="str">
        <f>Table2[[#This Row],[Unit]]</f>
        <v>-</v>
      </c>
      <c r="H804" s="84" t="str">
        <f>Table2[[#This Row],[Pack Size]]</f>
        <v>-</v>
      </c>
      <c r="I804" s="84">
        <f>Table2[[#This Row],[Quantity]]</f>
        <v>0</v>
      </c>
      <c r="J804" s="133" t="str">
        <f>Table2[[#This Row],[Expiry Date]]</f>
        <v>-</v>
      </c>
      <c r="K804" s="84">
        <f>Table2[[#This Row],[Department]]</f>
        <v>0</v>
      </c>
      <c r="L804" s="84" t="str">
        <f>IF(ISBLANK(Table2[[#This Row],[Remark]]),"",Table2[[#This Row],[Remark]])</f>
        <v/>
      </c>
      <c r="M804" s="84">
        <f>Table2[[#This Row],[Material Issued By]]</f>
        <v>0</v>
      </c>
      <c r="N804" s="84">
        <f>Table2[[#This Row],[Material Received By]]</f>
        <v>0</v>
      </c>
      <c r="O804" s="134">
        <f>SUMIFS('Stock Statement'!K:K,'Stock Statement'!C:C,Table4[[#This Row],[Part no./ Cat No.]])</f>
        <v>0</v>
      </c>
      <c r="P804" s="134">
        <f t="shared" si="13"/>
        <v>0</v>
      </c>
      <c r="Q804" s="84">
        <f>SUMIFS('Stock Statement'!J:J,'Stock Statement'!C:C,Table4[[#This Row],[Part no./ Cat No.]])</f>
        <v>0</v>
      </c>
    </row>
    <row r="805" spans="1:17">
      <c r="A805" s="84">
        <v>804</v>
      </c>
      <c r="B805" s="108" t="str">
        <f>Table2[[#This Row],[Description of Material]]</f>
        <v>Enter Data in Product Master</v>
      </c>
      <c r="C805" s="84" t="str">
        <f>IFERROR(VLOOKUP(D805,'Product Master'!B:G,6,),"-")</f>
        <v>-</v>
      </c>
      <c r="D805" s="84">
        <f>Table2[[#This Row],[Part no./ Cat No.]]</f>
        <v>0</v>
      </c>
      <c r="E805" s="84" t="str">
        <f>IF(ISBLANK(Table2[[#This Row],[Lot No]]),"-",Table2[[#This Row],[Lot No]])</f>
        <v>-</v>
      </c>
      <c r="F805" s="133" t="str">
        <f>IF(ISBLANK(Table2[[#This Row],[Date of Issue]]),"",Table2[[#This Row],[Date of Issue]])</f>
        <v/>
      </c>
      <c r="G805" s="84" t="str">
        <f>Table2[[#This Row],[Unit]]</f>
        <v>-</v>
      </c>
      <c r="H805" s="84" t="str">
        <f>Table2[[#This Row],[Pack Size]]</f>
        <v>-</v>
      </c>
      <c r="I805" s="84">
        <f>Table2[[#This Row],[Quantity]]</f>
        <v>0</v>
      </c>
      <c r="J805" s="133" t="str">
        <f>Table2[[#This Row],[Expiry Date]]</f>
        <v>-</v>
      </c>
      <c r="K805" s="84">
        <f>Table2[[#This Row],[Department]]</f>
        <v>0</v>
      </c>
      <c r="L805" s="84" t="str">
        <f>IF(ISBLANK(Table2[[#This Row],[Remark]]),"",Table2[[#This Row],[Remark]])</f>
        <v/>
      </c>
      <c r="M805" s="84">
        <f>Table2[[#This Row],[Material Issued By]]</f>
        <v>0</v>
      </c>
      <c r="N805" s="84">
        <f>Table2[[#This Row],[Material Received By]]</f>
        <v>0</v>
      </c>
      <c r="O805" s="134">
        <f>SUMIFS('Stock Statement'!K:K,'Stock Statement'!C:C,Table4[[#This Row],[Part no./ Cat No.]])</f>
        <v>0</v>
      </c>
      <c r="P805" s="134">
        <f t="shared" si="13"/>
        <v>0</v>
      </c>
      <c r="Q805" s="84">
        <f>SUMIFS('Stock Statement'!J:J,'Stock Statement'!C:C,Table4[[#This Row],[Part no./ Cat No.]])</f>
        <v>0</v>
      </c>
    </row>
    <row r="806" spans="1:17">
      <c r="A806" s="84">
        <v>805</v>
      </c>
      <c r="B806" s="108" t="str">
        <f>Table2[[#This Row],[Description of Material]]</f>
        <v>Enter Data in Product Master</v>
      </c>
      <c r="C806" s="84" t="str">
        <f>IFERROR(VLOOKUP(D806,'Product Master'!B:G,6,),"-")</f>
        <v>-</v>
      </c>
      <c r="D806" s="84">
        <f>Table2[[#This Row],[Part no./ Cat No.]]</f>
        <v>0</v>
      </c>
      <c r="E806" s="84" t="str">
        <f>IF(ISBLANK(Table2[[#This Row],[Lot No]]),"-",Table2[[#This Row],[Lot No]])</f>
        <v>-</v>
      </c>
      <c r="F806" s="133" t="str">
        <f>IF(ISBLANK(Table2[[#This Row],[Date of Issue]]),"",Table2[[#This Row],[Date of Issue]])</f>
        <v/>
      </c>
      <c r="G806" s="84" t="str">
        <f>Table2[[#This Row],[Unit]]</f>
        <v>-</v>
      </c>
      <c r="H806" s="84" t="str">
        <f>Table2[[#This Row],[Pack Size]]</f>
        <v>-</v>
      </c>
      <c r="I806" s="84">
        <f>Table2[[#This Row],[Quantity]]</f>
        <v>0</v>
      </c>
      <c r="J806" s="133" t="str">
        <f>Table2[[#This Row],[Expiry Date]]</f>
        <v>-</v>
      </c>
      <c r="K806" s="84">
        <f>Table2[[#This Row],[Department]]</f>
        <v>0</v>
      </c>
      <c r="L806" s="84" t="str">
        <f>IF(ISBLANK(Table2[[#This Row],[Remark]]),"",Table2[[#This Row],[Remark]])</f>
        <v/>
      </c>
      <c r="M806" s="84">
        <f>Table2[[#This Row],[Material Issued By]]</f>
        <v>0</v>
      </c>
      <c r="N806" s="84">
        <f>Table2[[#This Row],[Material Received By]]</f>
        <v>0</v>
      </c>
      <c r="O806" s="134">
        <f>SUMIFS('Stock Statement'!K:K,'Stock Statement'!C:C,Table4[[#This Row],[Part no./ Cat No.]])</f>
        <v>0</v>
      </c>
      <c r="P806" s="134">
        <f t="shared" si="13"/>
        <v>0</v>
      </c>
      <c r="Q806" s="84">
        <f>SUMIFS('Stock Statement'!J:J,'Stock Statement'!C:C,Table4[[#This Row],[Part no./ Cat No.]])</f>
        <v>0</v>
      </c>
    </row>
    <row r="807" spans="1:17">
      <c r="A807" s="84">
        <v>806</v>
      </c>
      <c r="B807" s="108" t="str">
        <f>Table2[[#This Row],[Description of Material]]</f>
        <v>Enter Data in Product Master</v>
      </c>
      <c r="C807" s="84" t="str">
        <f>IFERROR(VLOOKUP(D807,'Product Master'!B:G,6,),"-")</f>
        <v>-</v>
      </c>
      <c r="D807" s="84">
        <f>Table2[[#This Row],[Part no./ Cat No.]]</f>
        <v>0</v>
      </c>
      <c r="E807" s="84" t="str">
        <f>IF(ISBLANK(Table2[[#This Row],[Lot No]]),"-",Table2[[#This Row],[Lot No]])</f>
        <v>-</v>
      </c>
      <c r="F807" s="133" t="str">
        <f>IF(ISBLANK(Table2[[#This Row],[Date of Issue]]),"",Table2[[#This Row],[Date of Issue]])</f>
        <v/>
      </c>
      <c r="G807" s="84" t="str">
        <f>Table2[[#This Row],[Unit]]</f>
        <v>-</v>
      </c>
      <c r="H807" s="84" t="str">
        <f>Table2[[#This Row],[Pack Size]]</f>
        <v>-</v>
      </c>
      <c r="I807" s="84">
        <f>Table2[[#This Row],[Quantity]]</f>
        <v>0</v>
      </c>
      <c r="J807" s="133" t="str">
        <f>Table2[[#This Row],[Expiry Date]]</f>
        <v>-</v>
      </c>
      <c r="K807" s="84">
        <f>Table2[[#This Row],[Department]]</f>
        <v>0</v>
      </c>
      <c r="L807" s="84" t="str">
        <f>IF(ISBLANK(Table2[[#This Row],[Remark]]),"",Table2[[#This Row],[Remark]])</f>
        <v/>
      </c>
      <c r="M807" s="84">
        <f>Table2[[#This Row],[Material Issued By]]</f>
        <v>0</v>
      </c>
      <c r="N807" s="84">
        <f>Table2[[#This Row],[Material Received By]]</f>
        <v>0</v>
      </c>
      <c r="O807" s="134">
        <f>SUMIFS('Stock Statement'!K:K,'Stock Statement'!C:C,Table4[[#This Row],[Part no./ Cat No.]])</f>
        <v>0</v>
      </c>
      <c r="P807" s="134">
        <f t="shared" si="13"/>
        <v>0</v>
      </c>
      <c r="Q807" s="84">
        <f>SUMIFS('Stock Statement'!J:J,'Stock Statement'!C:C,Table4[[#This Row],[Part no./ Cat No.]])</f>
        <v>0</v>
      </c>
    </row>
    <row r="808" spans="1:17">
      <c r="A808" s="84">
        <v>807</v>
      </c>
      <c r="B808" s="108" t="str">
        <f>Table2[[#This Row],[Description of Material]]</f>
        <v>Enter Data in Product Master</v>
      </c>
      <c r="C808" s="84" t="str">
        <f>IFERROR(VLOOKUP(D808,'Product Master'!B:G,6,),"-")</f>
        <v>-</v>
      </c>
      <c r="D808" s="84">
        <f>Table2[[#This Row],[Part no./ Cat No.]]</f>
        <v>0</v>
      </c>
      <c r="E808" s="84" t="str">
        <f>IF(ISBLANK(Table2[[#This Row],[Lot No]]),"-",Table2[[#This Row],[Lot No]])</f>
        <v>-</v>
      </c>
      <c r="F808" s="133" t="str">
        <f>IF(ISBLANK(Table2[[#This Row],[Date of Issue]]),"",Table2[[#This Row],[Date of Issue]])</f>
        <v/>
      </c>
      <c r="G808" s="84" t="str">
        <f>Table2[[#This Row],[Unit]]</f>
        <v>-</v>
      </c>
      <c r="H808" s="84" t="str">
        <f>Table2[[#This Row],[Pack Size]]</f>
        <v>-</v>
      </c>
      <c r="I808" s="84">
        <f>Table2[[#This Row],[Quantity]]</f>
        <v>0</v>
      </c>
      <c r="J808" s="133" t="str">
        <f>Table2[[#This Row],[Expiry Date]]</f>
        <v>-</v>
      </c>
      <c r="K808" s="84">
        <f>Table2[[#This Row],[Department]]</f>
        <v>0</v>
      </c>
      <c r="L808" s="84" t="str">
        <f>IF(ISBLANK(Table2[[#This Row],[Remark]]),"",Table2[[#This Row],[Remark]])</f>
        <v/>
      </c>
      <c r="M808" s="84">
        <f>Table2[[#This Row],[Material Issued By]]</f>
        <v>0</v>
      </c>
      <c r="N808" s="84">
        <f>Table2[[#This Row],[Material Received By]]</f>
        <v>0</v>
      </c>
      <c r="O808" s="134">
        <f>SUMIFS('Stock Statement'!K:K,'Stock Statement'!C:C,Table4[[#This Row],[Part no./ Cat No.]])</f>
        <v>0</v>
      </c>
      <c r="P808" s="134">
        <f t="shared" si="13"/>
        <v>0</v>
      </c>
      <c r="Q808" s="84">
        <f>SUMIFS('Stock Statement'!J:J,'Stock Statement'!C:C,Table4[[#This Row],[Part no./ Cat No.]])</f>
        <v>0</v>
      </c>
    </row>
    <row r="809" spans="1:17">
      <c r="A809" s="84">
        <v>808</v>
      </c>
      <c r="B809" s="108" t="str">
        <f>Table2[[#This Row],[Description of Material]]</f>
        <v>Enter Data in Product Master</v>
      </c>
      <c r="C809" s="84" t="str">
        <f>IFERROR(VLOOKUP(D809,'Product Master'!B:G,6,),"-")</f>
        <v>-</v>
      </c>
      <c r="D809" s="84">
        <f>Table2[[#This Row],[Part no./ Cat No.]]</f>
        <v>0</v>
      </c>
      <c r="E809" s="84" t="str">
        <f>IF(ISBLANK(Table2[[#This Row],[Lot No]]),"-",Table2[[#This Row],[Lot No]])</f>
        <v>-</v>
      </c>
      <c r="F809" s="133" t="str">
        <f>IF(ISBLANK(Table2[[#This Row],[Date of Issue]]),"",Table2[[#This Row],[Date of Issue]])</f>
        <v/>
      </c>
      <c r="G809" s="84" t="str">
        <f>Table2[[#This Row],[Unit]]</f>
        <v>-</v>
      </c>
      <c r="H809" s="84" t="str">
        <f>Table2[[#This Row],[Pack Size]]</f>
        <v>-</v>
      </c>
      <c r="I809" s="84">
        <f>Table2[[#This Row],[Quantity]]</f>
        <v>0</v>
      </c>
      <c r="J809" s="133" t="str">
        <f>Table2[[#This Row],[Expiry Date]]</f>
        <v>-</v>
      </c>
      <c r="K809" s="84">
        <f>Table2[[#This Row],[Department]]</f>
        <v>0</v>
      </c>
      <c r="L809" s="84" t="str">
        <f>IF(ISBLANK(Table2[[#This Row],[Remark]]),"",Table2[[#This Row],[Remark]])</f>
        <v/>
      </c>
      <c r="M809" s="84">
        <f>Table2[[#This Row],[Material Issued By]]</f>
        <v>0</v>
      </c>
      <c r="N809" s="84">
        <f>Table2[[#This Row],[Material Received By]]</f>
        <v>0</v>
      </c>
      <c r="O809" s="134">
        <f>SUMIFS('Stock Statement'!K:K,'Stock Statement'!C:C,Table4[[#This Row],[Part no./ Cat No.]])</f>
        <v>0</v>
      </c>
      <c r="P809" s="134">
        <f t="shared" si="13"/>
        <v>0</v>
      </c>
      <c r="Q809" s="84">
        <f>SUMIFS('Stock Statement'!J:J,'Stock Statement'!C:C,Table4[[#This Row],[Part no./ Cat No.]])</f>
        <v>0</v>
      </c>
    </row>
    <row r="810" spans="1:17">
      <c r="A810" s="84">
        <v>809</v>
      </c>
      <c r="B810" s="108" t="str">
        <f>Table2[[#This Row],[Description of Material]]</f>
        <v>Enter Data in Product Master</v>
      </c>
      <c r="C810" s="84" t="str">
        <f>IFERROR(VLOOKUP(D810,'Product Master'!B:G,6,),"-")</f>
        <v>-</v>
      </c>
      <c r="D810" s="84">
        <f>Table2[[#This Row],[Part no./ Cat No.]]</f>
        <v>0</v>
      </c>
      <c r="E810" s="84" t="str">
        <f>IF(ISBLANK(Table2[[#This Row],[Lot No]]),"-",Table2[[#This Row],[Lot No]])</f>
        <v>-</v>
      </c>
      <c r="F810" s="133" t="str">
        <f>IF(ISBLANK(Table2[[#This Row],[Date of Issue]]),"",Table2[[#This Row],[Date of Issue]])</f>
        <v/>
      </c>
      <c r="G810" s="84" t="str">
        <f>Table2[[#This Row],[Unit]]</f>
        <v>-</v>
      </c>
      <c r="H810" s="84" t="str">
        <f>Table2[[#This Row],[Pack Size]]</f>
        <v>-</v>
      </c>
      <c r="I810" s="84">
        <f>Table2[[#This Row],[Quantity]]</f>
        <v>0</v>
      </c>
      <c r="J810" s="133" t="str">
        <f>Table2[[#This Row],[Expiry Date]]</f>
        <v>-</v>
      </c>
      <c r="K810" s="84">
        <f>Table2[[#This Row],[Department]]</f>
        <v>0</v>
      </c>
      <c r="L810" s="84" t="str">
        <f>IF(ISBLANK(Table2[[#This Row],[Remark]]),"",Table2[[#This Row],[Remark]])</f>
        <v/>
      </c>
      <c r="M810" s="84">
        <f>Table2[[#This Row],[Material Issued By]]</f>
        <v>0</v>
      </c>
      <c r="N810" s="84">
        <f>Table2[[#This Row],[Material Received By]]</f>
        <v>0</v>
      </c>
      <c r="O810" s="134">
        <f>SUMIFS('Stock Statement'!K:K,'Stock Statement'!C:C,Table4[[#This Row],[Part no./ Cat No.]])</f>
        <v>0</v>
      </c>
      <c r="P810" s="134">
        <f t="shared" si="13"/>
        <v>0</v>
      </c>
      <c r="Q810" s="84">
        <f>SUMIFS('Stock Statement'!J:J,'Stock Statement'!C:C,Table4[[#This Row],[Part no./ Cat No.]])</f>
        <v>0</v>
      </c>
    </row>
    <row r="811" spans="1:17">
      <c r="A811" s="84">
        <v>810</v>
      </c>
      <c r="B811" s="108" t="str">
        <f>Table2[[#This Row],[Description of Material]]</f>
        <v>Enter Data in Product Master</v>
      </c>
      <c r="C811" s="84" t="str">
        <f>IFERROR(VLOOKUP(D811,'Product Master'!B:G,6,),"-")</f>
        <v>-</v>
      </c>
      <c r="D811" s="84">
        <f>Table2[[#This Row],[Part no./ Cat No.]]</f>
        <v>0</v>
      </c>
      <c r="E811" s="84" t="str">
        <f>IF(ISBLANK(Table2[[#This Row],[Lot No]]),"-",Table2[[#This Row],[Lot No]])</f>
        <v>-</v>
      </c>
      <c r="F811" s="133" t="str">
        <f>IF(ISBLANK(Table2[[#This Row],[Date of Issue]]),"",Table2[[#This Row],[Date of Issue]])</f>
        <v/>
      </c>
      <c r="G811" s="84" t="str">
        <f>Table2[[#This Row],[Unit]]</f>
        <v>-</v>
      </c>
      <c r="H811" s="84" t="str">
        <f>Table2[[#This Row],[Pack Size]]</f>
        <v>-</v>
      </c>
      <c r="I811" s="84">
        <f>Table2[[#This Row],[Quantity]]</f>
        <v>0</v>
      </c>
      <c r="J811" s="133" t="str">
        <f>Table2[[#This Row],[Expiry Date]]</f>
        <v>-</v>
      </c>
      <c r="K811" s="84">
        <f>Table2[[#This Row],[Department]]</f>
        <v>0</v>
      </c>
      <c r="L811" s="84" t="str">
        <f>IF(ISBLANK(Table2[[#This Row],[Remark]]),"",Table2[[#This Row],[Remark]])</f>
        <v/>
      </c>
      <c r="M811" s="84">
        <f>Table2[[#This Row],[Material Issued By]]</f>
        <v>0</v>
      </c>
      <c r="N811" s="84">
        <f>Table2[[#This Row],[Material Received By]]</f>
        <v>0</v>
      </c>
      <c r="O811" s="134">
        <f>SUMIFS('Stock Statement'!K:K,'Stock Statement'!C:C,Table4[[#This Row],[Part no./ Cat No.]])</f>
        <v>0</v>
      </c>
      <c r="P811" s="134">
        <f t="shared" si="13"/>
        <v>0</v>
      </c>
      <c r="Q811" s="84">
        <f>SUMIFS('Stock Statement'!J:J,'Stock Statement'!C:C,Table4[[#This Row],[Part no./ Cat No.]])</f>
        <v>0</v>
      </c>
    </row>
    <row r="812" spans="1:17">
      <c r="A812" s="84">
        <v>811</v>
      </c>
      <c r="B812" s="108" t="str">
        <f>Table2[[#This Row],[Description of Material]]</f>
        <v>Enter Data in Product Master</v>
      </c>
      <c r="C812" s="84" t="str">
        <f>IFERROR(VLOOKUP(D812,'Product Master'!B:G,6,),"-")</f>
        <v>-</v>
      </c>
      <c r="D812" s="84">
        <f>Table2[[#This Row],[Part no./ Cat No.]]</f>
        <v>0</v>
      </c>
      <c r="E812" s="84" t="str">
        <f>IF(ISBLANK(Table2[[#This Row],[Lot No]]),"-",Table2[[#This Row],[Lot No]])</f>
        <v>-</v>
      </c>
      <c r="F812" s="133" t="str">
        <f>IF(ISBLANK(Table2[[#This Row],[Date of Issue]]),"",Table2[[#This Row],[Date of Issue]])</f>
        <v/>
      </c>
      <c r="G812" s="84" t="str">
        <f>Table2[[#This Row],[Unit]]</f>
        <v>-</v>
      </c>
      <c r="H812" s="84" t="str">
        <f>Table2[[#This Row],[Pack Size]]</f>
        <v>-</v>
      </c>
      <c r="I812" s="84">
        <f>Table2[[#This Row],[Quantity]]</f>
        <v>0</v>
      </c>
      <c r="J812" s="133" t="str">
        <f>Table2[[#This Row],[Expiry Date]]</f>
        <v>-</v>
      </c>
      <c r="K812" s="84">
        <f>Table2[[#This Row],[Department]]</f>
        <v>0</v>
      </c>
      <c r="L812" s="84" t="str">
        <f>IF(ISBLANK(Table2[[#This Row],[Remark]]),"",Table2[[#This Row],[Remark]])</f>
        <v/>
      </c>
      <c r="M812" s="84">
        <f>Table2[[#This Row],[Material Issued By]]</f>
        <v>0</v>
      </c>
      <c r="N812" s="84">
        <f>Table2[[#This Row],[Material Received By]]</f>
        <v>0</v>
      </c>
      <c r="O812" s="134">
        <f>SUMIFS('Stock Statement'!K:K,'Stock Statement'!C:C,Table4[[#This Row],[Part no./ Cat No.]])</f>
        <v>0</v>
      </c>
      <c r="P812" s="134">
        <f t="shared" si="13"/>
        <v>0</v>
      </c>
      <c r="Q812" s="84">
        <f>SUMIFS('Stock Statement'!J:J,'Stock Statement'!C:C,Table4[[#This Row],[Part no./ Cat No.]])</f>
        <v>0</v>
      </c>
    </row>
    <row r="813" spans="1:17">
      <c r="A813" s="84">
        <v>812</v>
      </c>
      <c r="B813" s="108" t="str">
        <f>Table2[[#This Row],[Description of Material]]</f>
        <v>Enter Data in Product Master</v>
      </c>
      <c r="C813" s="84" t="str">
        <f>IFERROR(VLOOKUP(D813,'Product Master'!B:G,6,),"-")</f>
        <v>-</v>
      </c>
      <c r="D813" s="84">
        <f>Table2[[#This Row],[Part no./ Cat No.]]</f>
        <v>0</v>
      </c>
      <c r="E813" s="84" t="str">
        <f>IF(ISBLANK(Table2[[#This Row],[Lot No]]),"-",Table2[[#This Row],[Lot No]])</f>
        <v>-</v>
      </c>
      <c r="F813" s="133" t="str">
        <f>IF(ISBLANK(Table2[[#This Row],[Date of Issue]]),"",Table2[[#This Row],[Date of Issue]])</f>
        <v/>
      </c>
      <c r="G813" s="84" t="str">
        <f>Table2[[#This Row],[Unit]]</f>
        <v>-</v>
      </c>
      <c r="H813" s="84" t="str">
        <f>Table2[[#This Row],[Pack Size]]</f>
        <v>-</v>
      </c>
      <c r="I813" s="84">
        <f>Table2[[#This Row],[Quantity]]</f>
        <v>0</v>
      </c>
      <c r="J813" s="133" t="str">
        <f>Table2[[#This Row],[Expiry Date]]</f>
        <v>-</v>
      </c>
      <c r="K813" s="84">
        <f>Table2[[#This Row],[Department]]</f>
        <v>0</v>
      </c>
      <c r="L813" s="84" t="str">
        <f>IF(ISBLANK(Table2[[#This Row],[Remark]]),"",Table2[[#This Row],[Remark]])</f>
        <v/>
      </c>
      <c r="M813" s="84">
        <f>Table2[[#This Row],[Material Issued By]]</f>
        <v>0</v>
      </c>
      <c r="N813" s="84">
        <f>Table2[[#This Row],[Material Received By]]</f>
        <v>0</v>
      </c>
      <c r="O813" s="134">
        <f>SUMIFS('Stock Statement'!K:K,'Stock Statement'!C:C,Table4[[#This Row],[Part no./ Cat No.]])</f>
        <v>0</v>
      </c>
      <c r="P813" s="134">
        <f t="shared" si="13"/>
        <v>0</v>
      </c>
      <c r="Q813" s="84">
        <f>SUMIFS('Stock Statement'!J:J,'Stock Statement'!C:C,Table4[[#This Row],[Part no./ Cat No.]])</f>
        <v>0</v>
      </c>
    </row>
    <row r="814" spans="1:17">
      <c r="A814" s="84">
        <v>813</v>
      </c>
      <c r="B814" s="108" t="str">
        <f>Table2[[#This Row],[Description of Material]]</f>
        <v>Enter Data in Product Master</v>
      </c>
      <c r="C814" s="84" t="str">
        <f>IFERROR(VLOOKUP(D814,'Product Master'!B:G,6,),"-")</f>
        <v>-</v>
      </c>
      <c r="D814" s="84">
        <f>Table2[[#This Row],[Part no./ Cat No.]]</f>
        <v>0</v>
      </c>
      <c r="E814" s="84" t="str">
        <f>IF(ISBLANK(Table2[[#This Row],[Lot No]]),"-",Table2[[#This Row],[Lot No]])</f>
        <v>-</v>
      </c>
      <c r="F814" s="133" t="str">
        <f>IF(ISBLANK(Table2[[#This Row],[Date of Issue]]),"",Table2[[#This Row],[Date of Issue]])</f>
        <v/>
      </c>
      <c r="G814" s="84" t="str">
        <f>Table2[[#This Row],[Unit]]</f>
        <v>-</v>
      </c>
      <c r="H814" s="84" t="str">
        <f>Table2[[#This Row],[Pack Size]]</f>
        <v>-</v>
      </c>
      <c r="I814" s="84">
        <f>Table2[[#This Row],[Quantity]]</f>
        <v>0</v>
      </c>
      <c r="J814" s="133" t="str">
        <f>Table2[[#This Row],[Expiry Date]]</f>
        <v>-</v>
      </c>
      <c r="K814" s="84">
        <f>Table2[[#This Row],[Department]]</f>
        <v>0</v>
      </c>
      <c r="L814" s="84" t="str">
        <f>IF(ISBLANK(Table2[[#This Row],[Remark]]),"",Table2[[#This Row],[Remark]])</f>
        <v/>
      </c>
      <c r="M814" s="84">
        <f>Table2[[#This Row],[Material Issued By]]</f>
        <v>0</v>
      </c>
      <c r="N814" s="84">
        <f>Table2[[#This Row],[Material Received By]]</f>
        <v>0</v>
      </c>
      <c r="O814" s="134">
        <f>SUMIFS('Stock Statement'!K:K,'Stock Statement'!C:C,Table4[[#This Row],[Part no./ Cat No.]])</f>
        <v>0</v>
      </c>
      <c r="P814" s="134">
        <f t="shared" si="13"/>
        <v>0</v>
      </c>
      <c r="Q814" s="84">
        <f>SUMIFS('Stock Statement'!J:J,'Stock Statement'!C:C,Table4[[#This Row],[Part no./ Cat No.]])</f>
        <v>0</v>
      </c>
    </row>
    <row r="815" spans="1:17">
      <c r="A815" s="84">
        <v>814</v>
      </c>
      <c r="B815" s="108" t="str">
        <f>Table2[[#This Row],[Description of Material]]</f>
        <v>Enter Data in Product Master</v>
      </c>
      <c r="C815" s="84" t="str">
        <f>IFERROR(VLOOKUP(D815,'Product Master'!B:G,6,),"-")</f>
        <v>-</v>
      </c>
      <c r="D815" s="84">
        <f>Table2[[#This Row],[Part no./ Cat No.]]</f>
        <v>0</v>
      </c>
      <c r="E815" s="84" t="str">
        <f>IF(ISBLANK(Table2[[#This Row],[Lot No]]),"-",Table2[[#This Row],[Lot No]])</f>
        <v>-</v>
      </c>
      <c r="F815" s="133" t="str">
        <f>IF(ISBLANK(Table2[[#This Row],[Date of Issue]]),"",Table2[[#This Row],[Date of Issue]])</f>
        <v/>
      </c>
      <c r="G815" s="84" t="str">
        <f>Table2[[#This Row],[Unit]]</f>
        <v>-</v>
      </c>
      <c r="H815" s="84" t="str">
        <f>Table2[[#This Row],[Pack Size]]</f>
        <v>-</v>
      </c>
      <c r="I815" s="84">
        <f>Table2[[#This Row],[Quantity]]</f>
        <v>0</v>
      </c>
      <c r="J815" s="133" t="str">
        <f>Table2[[#This Row],[Expiry Date]]</f>
        <v>-</v>
      </c>
      <c r="K815" s="84">
        <f>Table2[[#This Row],[Department]]</f>
        <v>0</v>
      </c>
      <c r="L815" s="84" t="str">
        <f>IF(ISBLANK(Table2[[#This Row],[Remark]]),"",Table2[[#This Row],[Remark]])</f>
        <v/>
      </c>
      <c r="M815" s="84">
        <f>Table2[[#This Row],[Material Issued By]]</f>
        <v>0</v>
      </c>
      <c r="N815" s="84">
        <f>Table2[[#This Row],[Material Received By]]</f>
        <v>0</v>
      </c>
      <c r="O815" s="134">
        <f>SUMIFS('Stock Statement'!K:K,'Stock Statement'!C:C,Table4[[#This Row],[Part no./ Cat No.]])</f>
        <v>0</v>
      </c>
      <c r="P815" s="134">
        <f t="shared" si="13"/>
        <v>0</v>
      </c>
      <c r="Q815" s="84">
        <f>SUMIFS('Stock Statement'!J:J,'Stock Statement'!C:C,Table4[[#This Row],[Part no./ Cat No.]])</f>
        <v>0</v>
      </c>
    </row>
    <row r="816" spans="1:17">
      <c r="A816" s="84">
        <v>815</v>
      </c>
      <c r="B816" s="108" t="str">
        <f>Table2[[#This Row],[Description of Material]]</f>
        <v>Enter Data in Product Master</v>
      </c>
      <c r="C816" s="84" t="str">
        <f>IFERROR(VLOOKUP(D816,'Product Master'!B:G,6,),"-")</f>
        <v>-</v>
      </c>
      <c r="D816" s="84">
        <f>Table2[[#This Row],[Part no./ Cat No.]]</f>
        <v>0</v>
      </c>
      <c r="E816" s="84" t="str">
        <f>IF(ISBLANK(Table2[[#This Row],[Lot No]]),"-",Table2[[#This Row],[Lot No]])</f>
        <v>-</v>
      </c>
      <c r="F816" s="133" t="str">
        <f>IF(ISBLANK(Table2[[#This Row],[Date of Issue]]),"",Table2[[#This Row],[Date of Issue]])</f>
        <v/>
      </c>
      <c r="G816" s="84" t="str">
        <f>Table2[[#This Row],[Unit]]</f>
        <v>-</v>
      </c>
      <c r="H816" s="84" t="str">
        <f>Table2[[#This Row],[Pack Size]]</f>
        <v>-</v>
      </c>
      <c r="I816" s="84">
        <f>Table2[[#This Row],[Quantity]]</f>
        <v>0</v>
      </c>
      <c r="J816" s="133" t="str">
        <f>Table2[[#This Row],[Expiry Date]]</f>
        <v>-</v>
      </c>
      <c r="K816" s="84">
        <f>Table2[[#This Row],[Department]]</f>
        <v>0</v>
      </c>
      <c r="L816" s="84" t="str">
        <f>IF(ISBLANK(Table2[[#This Row],[Remark]]),"",Table2[[#This Row],[Remark]])</f>
        <v/>
      </c>
      <c r="M816" s="84">
        <f>Table2[[#This Row],[Material Issued By]]</f>
        <v>0</v>
      </c>
      <c r="N816" s="84">
        <f>Table2[[#This Row],[Material Received By]]</f>
        <v>0</v>
      </c>
      <c r="O816" s="134">
        <f>SUMIFS('Stock Statement'!K:K,'Stock Statement'!C:C,Table4[[#This Row],[Part no./ Cat No.]])</f>
        <v>0</v>
      </c>
      <c r="P816" s="134">
        <f t="shared" si="13"/>
        <v>0</v>
      </c>
      <c r="Q816" s="84">
        <f>SUMIFS('Stock Statement'!J:J,'Stock Statement'!C:C,Table4[[#This Row],[Part no./ Cat No.]])</f>
        <v>0</v>
      </c>
    </row>
    <row r="817" spans="1:17">
      <c r="A817" s="84">
        <v>816</v>
      </c>
      <c r="B817" s="108" t="str">
        <f>Table2[[#This Row],[Description of Material]]</f>
        <v>Enter Data in Product Master</v>
      </c>
      <c r="C817" s="84" t="str">
        <f>IFERROR(VLOOKUP(D817,'Product Master'!B:G,6,),"-")</f>
        <v>-</v>
      </c>
      <c r="D817" s="84">
        <f>Table2[[#This Row],[Part no./ Cat No.]]</f>
        <v>0</v>
      </c>
      <c r="E817" s="84" t="str">
        <f>IF(ISBLANK(Table2[[#This Row],[Lot No]]),"-",Table2[[#This Row],[Lot No]])</f>
        <v>-</v>
      </c>
      <c r="F817" s="133" t="str">
        <f>IF(ISBLANK(Table2[[#This Row],[Date of Issue]]),"",Table2[[#This Row],[Date of Issue]])</f>
        <v/>
      </c>
      <c r="G817" s="84" t="str">
        <f>Table2[[#This Row],[Unit]]</f>
        <v>-</v>
      </c>
      <c r="H817" s="84" t="str">
        <f>Table2[[#This Row],[Pack Size]]</f>
        <v>-</v>
      </c>
      <c r="I817" s="84">
        <f>Table2[[#This Row],[Quantity]]</f>
        <v>0</v>
      </c>
      <c r="J817" s="133" t="str">
        <f>Table2[[#This Row],[Expiry Date]]</f>
        <v>-</v>
      </c>
      <c r="K817" s="84">
        <f>Table2[[#This Row],[Department]]</f>
        <v>0</v>
      </c>
      <c r="L817" s="84" t="str">
        <f>IF(ISBLANK(Table2[[#This Row],[Remark]]),"",Table2[[#This Row],[Remark]])</f>
        <v/>
      </c>
      <c r="M817" s="84">
        <f>Table2[[#This Row],[Material Issued By]]</f>
        <v>0</v>
      </c>
      <c r="N817" s="84">
        <f>Table2[[#This Row],[Material Received By]]</f>
        <v>0</v>
      </c>
      <c r="O817" s="134">
        <f>SUMIFS('Stock Statement'!K:K,'Stock Statement'!C:C,Table4[[#This Row],[Part no./ Cat No.]])</f>
        <v>0</v>
      </c>
      <c r="P817" s="134">
        <f t="shared" si="13"/>
        <v>0</v>
      </c>
      <c r="Q817" s="84">
        <f>SUMIFS('Stock Statement'!J:J,'Stock Statement'!C:C,Table4[[#This Row],[Part no./ Cat No.]])</f>
        <v>0</v>
      </c>
    </row>
    <row r="818" spans="1:17">
      <c r="A818" s="84">
        <v>817</v>
      </c>
      <c r="B818" s="108" t="str">
        <f>Table2[[#This Row],[Description of Material]]</f>
        <v>Enter Data in Product Master</v>
      </c>
      <c r="C818" s="84" t="str">
        <f>IFERROR(VLOOKUP(D818,'Product Master'!B:G,6,),"-")</f>
        <v>-</v>
      </c>
      <c r="D818" s="84">
        <f>Table2[[#This Row],[Part no./ Cat No.]]</f>
        <v>0</v>
      </c>
      <c r="E818" s="84" t="str">
        <f>IF(ISBLANK(Table2[[#This Row],[Lot No]]),"-",Table2[[#This Row],[Lot No]])</f>
        <v>-</v>
      </c>
      <c r="F818" s="133" t="str">
        <f>IF(ISBLANK(Table2[[#This Row],[Date of Issue]]),"",Table2[[#This Row],[Date of Issue]])</f>
        <v/>
      </c>
      <c r="G818" s="84" t="str">
        <f>Table2[[#This Row],[Unit]]</f>
        <v>-</v>
      </c>
      <c r="H818" s="84" t="str">
        <f>Table2[[#This Row],[Pack Size]]</f>
        <v>-</v>
      </c>
      <c r="I818" s="84">
        <f>Table2[[#This Row],[Quantity]]</f>
        <v>0</v>
      </c>
      <c r="J818" s="133" t="str">
        <f>Table2[[#This Row],[Expiry Date]]</f>
        <v>-</v>
      </c>
      <c r="K818" s="84">
        <f>Table2[[#This Row],[Department]]</f>
        <v>0</v>
      </c>
      <c r="L818" s="84" t="str">
        <f>IF(ISBLANK(Table2[[#This Row],[Remark]]),"",Table2[[#This Row],[Remark]])</f>
        <v/>
      </c>
      <c r="M818" s="84">
        <f>Table2[[#This Row],[Material Issued By]]</f>
        <v>0</v>
      </c>
      <c r="N818" s="84">
        <f>Table2[[#This Row],[Material Received By]]</f>
        <v>0</v>
      </c>
      <c r="O818" s="134">
        <f>SUMIFS('Stock Statement'!K:K,'Stock Statement'!C:C,Table4[[#This Row],[Part no./ Cat No.]])</f>
        <v>0</v>
      </c>
      <c r="P818" s="134">
        <f t="shared" si="13"/>
        <v>0</v>
      </c>
      <c r="Q818" s="84">
        <f>SUMIFS('Stock Statement'!J:J,'Stock Statement'!C:C,Table4[[#This Row],[Part no./ Cat No.]])</f>
        <v>0</v>
      </c>
    </row>
    <row r="819" spans="1:17">
      <c r="A819" s="84">
        <v>818</v>
      </c>
      <c r="B819" s="108" t="str">
        <f>Table2[[#This Row],[Description of Material]]</f>
        <v>Enter Data in Product Master</v>
      </c>
      <c r="C819" s="84" t="str">
        <f>IFERROR(VLOOKUP(D819,'Product Master'!B:G,6,),"-")</f>
        <v>-</v>
      </c>
      <c r="D819" s="84">
        <f>Table2[[#This Row],[Part no./ Cat No.]]</f>
        <v>0</v>
      </c>
      <c r="E819" s="84" t="str">
        <f>IF(ISBLANK(Table2[[#This Row],[Lot No]]),"-",Table2[[#This Row],[Lot No]])</f>
        <v>-</v>
      </c>
      <c r="F819" s="133" t="str">
        <f>IF(ISBLANK(Table2[[#This Row],[Date of Issue]]),"",Table2[[#This Row],[Date of Issue]])</f>
        <v/>
      </c>
      <c r="G819" s="84" t="str">
        <f>Table2[[#This Row],[Unit]]</f>
        <v>-</v>
      </c>
      <c r="H819" s="84" t="str">
        <f>Table2[[#This Row],[Pack Size]]</f>
        <v>-</v>
      </c>
      <c r="I819" s="84">
        <f>Table2[[#This Row],[Quantity]]</f>
        <v>0</v>
      </c>
      <c r="J819" s="133" t="str">
        <f>Table2[[#This Row],[Expiry Date]]</f>
        <v>-</v>
      </c>
      <c r="K819" s="84">
        <f>Table2[[#This Row],[Department]]</f>
        <v>0</v>
      </c>
      <c r="L819" s="84" t="str">
        <f>IF(ISBLANK(Table2[[#This Row],[Remark]]),"",Table2[[#This Row],[Remark]])</f>
        <v/>
      </c>
      <c r="M819" s="84">
        <f>Table2[[#This Row],[Material Issued By]]</f>
        <v>0</v>
      </c>
      <c r="N819" s="84">
        <f>Table2[[#This Row],[Material Received By]]</f>
        <v>0</v>
      </c>
      <c r="O819" s="134">
        <f>SUMIFS('Stock Statement'!K:K,'Stock Statement'!C:C,Table4[[#This Row],[Part no./ Cat No.]])</f>
        <v>0</v>
      </c>
      <c r="P819" s="134">
        <f t="shared" si="13"/>
        <v>0</v>
      </c>
      <c r="Q819" s="84">
        <f>SUMIFS('Stock Statement'!J:J,'Stock Statement'!C:C,Table4[[#This Row],[Part no./ Cat No.]])</f>
        <v>0</v>
      </c>
    </row>
    <row r="820" spans="1:17">
      <c r="A820" s="84">
        <v>819</v>
      </c>
      <c r="B820" s="108" t="str">
        <f>Table2[[#This Row],[Description of Material]]</f>
        <v>Enter Data in Product Master</v>
      </c>
      <c r="C820" s="84" t="str">
        <f>IFERROR(VLOOKUP(D820,'Product Master'!B:G,6,),"-")</f>
        <v>-</v>
      </c>
      <c r="D820" s="84">
        <f>Table2[[#This Row],[Part no./ Cat No.]]</f>
        <v>0</v>
      </c>
      <c r="E820" s="84" t="str">
        <f>IF(ISBLANK(Table2[[#This Row],[Lot No]]),"-",Table2[[#This Row],[Lot No]])</f>
        <v>-</v>
      </c>
      <c r="F820" s="133" t="str">
        <f>IF(ISBLANK(Table2[[#This Row],[Date of Issue]]),"",Table2[[#This Row],[Date of Issue]])</f>
        <v/>
      </c>
      <c r="G820" s="84" t="str">
        <f>Table2[[#This Row],[Unit]]</f>
        <v>-</v>
      </c>
      <c r="H820" s="84" t="str">
        <f>Table2[[#This Row],[Pack Size]]</f>
        <v>-</v>
      </c>
      <c r="I820" s="84">
        <f>Table2[[#This Row],[Quantity]]</f>
        <v>0</v>
      </c>
      <c r="J820" s="133" t="str">
        <f>Table2[[#This Row],[Expiry Date]]</f>
        <v>-</v>
      </c>
      <c r="K820" s="84">
        <f>Table2[[#This Row],[Department]]</f>
        <v>0</v>
      </c>
      <c r="L820" s="84" t="str">
        <f>IF(ISBLANK(Table2[[#This Row],[Remark]]),"",Table2[[#This Row],[Remark]])</f>
        <v/>
      </c>
      <c r="M820" s="84">
        <f>Table2[[#This Row],[Material Issued By]]</f>
        <v>0</v>
      </c>
      <c r="N820" s="84">
        <f>Table2[[#This Row],[Material Received By]]</f>
        <v>0</v>
      </c>
      <c r="O820" s="134">
        <f>SUMIFS('Stock Statement'!K:K,'Stock Statement'!C:C,Table4[[#This Row],[Part no./ Cat No.]])</f>
        <v>0</v>
      </c>
      <c r="P820" s="134">
        <f t="shared" si="13"/>
        <v>0</v>
      </c>
      <c r="Q820" s="84">
        <f>SUMIFS('Stock Statement'!J:J,'Stock Statement'!C:C,Table4[[#This Row],[Part no./ Cat No.]])</f>
        <v>0</v>
      </c>
    </row>
    <row r="821" spans="1:17">
      <c r="A821" s="84">
        <v>820</v>
      </c>
      <c r="B821" s="108" t="str">
        <f>Table2[[#This Row],[Description of Material]]</f>
        <v>Enter Data in Product Master</v>
      </c>
      <c r="C821" s="84" t="str">
        <f>IFERROR(VLOOKUP(D821,'Product Master'!B:G,6,),"-")</f>
        <v>-</v>
      </c>
      <c r="D821" s="84">
        <f>Table2[[#This Row],[Part no./ Cat No.]]</f>
        <v>0</v>
      </c>
      <c r="E821" s="84" t="str">
        <f>IF(ISBLANK(Table2[[#This Row],[Lot No]]),"-",Table2[[#This Row],[Lot No]])</f>
        <v>-</v>
      </c>
      <c r="F821" s="133" t="str">
        <f>IF(ISBLANK(Table2[[#This Row],[Date of Issue]]),"",Table2[[#This Row],[Date of Issue]])</f>
        <v/>
      </c>
      <c r="G821" s="84" t="str">
        <f>Table2[[#This Row],[Unit]]</f>
        <v>-</v>
      </c>
      <c r="H821" s="84" t="str">
        <f>Table2[[#This Row],[Pack Size]]</f>
        <v>-</v>
      </c>
      <c r="I821" s="84">
        <f>Table2[[#This Row],[Quantity]]</f>
        <v>0</v>
      </c>
      <c r="J821" s="133" t="str">
        <f>Table2[[#This Row],[Expiry Date]]</f>
        <v>-</v>
      </c>
      <c r="K821" s="84">
        <f>Table2[[#This Row],[Department]]</f>
        <v>0</v>
      </c>
      <c r="L821" s="84" t="str">
        <f>IF(ISBLANK(Table2[[#This Row],[Remark]]),"",Table2[[#This Row],[Remark]])</f>
        <v/>
      </c>
      <c r="M821" s="84">
        <f>Table2[[#This Row],[Material Issued By]]</f>
        <v>0</v>
      </c>
      <c r="N821" s="84">
        <f>Table2[[#This Row],[Material Received By]]</f>
        <v>0</v>
      </c>
      <c r="O821" s="134">
        <f>SUMIFS('Stock Statement'!K:K,'Stock Statement'!C:C,Table4[[#This Row],[Part no./ Cat No.]])</f>
        <v>0</v>
      </c>
      <c r="P821" s="134">
        <f t="shared" si="13"/>
        <v>0</v>
      </c>
      <c r="Q821" s="84">
        <f>SUMIFS('Stock Statement'!J:J,'Stock Statement'!C:C,Table4[[#This Row],[Part no./ Cat No.]])</f>
        <v>0</v>
      </c>
    </row>
    <row r="822" spans="1:17">
      <c r="A822" s="84">
        <v>821</v>
      </c>
      <c r="B822" s="108" t="str">
        <f>Table2[[#This Row],[Description of Material]]</f>
        <v>Enter Data in Product Master</v>
      </c>
      <c r="C822" s="84" t="str">
        <f>IFERROR(VLOOKUP(D822,'Product Master'!B:G,6,),"-")</f>
        <v>-</v>
      </c>
      <c r="D822" s="84">
        <f>Table2[[#This Row],[Part no./ Cat No.]]</f>
        <v>0</v>
      </c>
      <c r="E822" s="84" t="str">
        <f>IF(ISBLANK(Table2[[#This Row],[Lot No]]),"-",Table2[[#This Row],[Lot No]])</f>
        <v>-</v>
      </c>
      <c r="F822" s="133" t="str">
        <f>IF(ISBLANK(Table2[[#This Row],[Date of Issue]]),"",Table2[[#This Row],[Date of Issue]])</f>
        <v/>
      </c>
      <c r="G822" s="84" t="str">
        <f>Table2[[#This Row],[Unit]]</f>
        <v>-</v>
      </c>
      <c r="H822" s="84" t="str">
        <f>Table2[[#This Row],[Pack Size]]</f>
        <v>-</v>
      </c>
      <c r="I822" s="84">
        <f>Table2[[#This Row],[Quantity]]</f>
        <v>0</v>
      </c>
      <c r="J822" s="133" t="str">
        <f>Table2[[#This Row],[Expiry Date]]</f>
        <v>-</v>
      </c>
      <c r="K822" s="84">
        <f>Table2[[#This Row],[Department]]</f>
        <v>0</v>
      </c>
      <c r="L822" s="84" t="str">
        <f>IF(ISBLANK(Table2[[#This Row],[Remark]]),"",Table2[[#This Row],[Remark]])</f>
        <v/>
      </c>
      <c r="M822" s="84">
        <f>Table2[[#This Row],[Material Issued By]]</f>
        <v>0</v>
      </c>
      <c r="N822" s="84">
        <f>Table2[[#This Row],[Material Received By]]</f>
        <v>0</v>
      </c>
      <c r="O822" s="134">
        <f>SUMIFS('Stock Statement'!K:K,'Stock Statement'!C:C,Table4[[#This Row],[Part no./ Cat No.]])</f>
        <v>0</v>
      </c>
      <c r="P822" s="134">
        <f t="shared" si="13"/>
        <v>0</v>
      </c>
      <c r="Q822" s="84">
        <f>SUMIFS('Stock Statement'!J:J,'Stock Statement'!C:C,Table4[[#This Row],[Part no./ Cat No.]])</f>
        <v>0</v>
      </c>
    </row>
    <row r="823" spans="1:17">
      <c r="A823" s="84">
        <v>822</v>
      </c>
      <c r="B823" s="108" t="str">
        <f>Table2[[#This Row],[Description of Material]]</f>
        <v>Enter Data in Product Master</v>
      </c>
      <c r="C823" s="84" t="str">
        <f>IFERROR(VLOOKUP(D823,'Product Master'!B:G,6,),"-")</f>
        <v>-</v>
      </c>
      <c r="D823" s="84">
        <f>Table2[[#This Row],[Part no./ Cat No.]]</f>
        <v>0</v>
      </c>
      <c r="E823" s="84" t="str">
        <f>IF(ISBLANK(Table2[[#This Row],[Lot No]]),"-",Table2[[#This Row],[Lot No]])</f>
        <v>-</v>
      </c>
      <c r="F823" s="133" t="str">
        <f>IF(ISBLANK(Table2[[#This Row],[Date of Issue]]),"",Table2[[#This Row],[Date of Issue]])</f>
        <v/>
      </c>
      <c r="G823" s="84" t="str">
        <f>Table2[[#This Row],[Unit]]</f>
        <v>-</v>
      </c>
      <c r="H823" s="84" t="str">
        <f>Table2[[#This Row],[Pack Size]]</f>
        <v>-</v>
      </c>
      <c r="I823" s="84">
        <f>Table2[[#This Row],[Quantity]]</f>
        <v>0</v>
      </c>
      <c r="J823" s="133" t="str">
        <f>Table2[[#This Row],[Expiry Date]]</f>
        <v>-</v>
      </c>
      <c r="K823" s="84">
        <f>Table2[[#This Row],[Department]]</f>
        <v>0</v>
      </c>
      <c r="L823" s="84" t="str">
        <f>IF(ISBLANK(Table2[[#This Row],[Remark]]),"",Table2[[#This Row],[Remark]])</f>
        <v/>
      </c>
      <c r="M823" s="84">
        <f>Table2[[#This Row],[Material Issued By]]</f>
        <v>0</v>
      </c>
      <c r="N823" s="84">
        <f>Table2[[#This Row],[Material Received By]]</f>
        <v>0</v>
      </c>
      <c r="O823" s="134">
        <f>SUMIFS('Stock Statement'!K:K,'Stock Statement'!C:C,Table4[[#This Row],[Part no./ Cat No.]])</f>
        <v>0</v>
      </c>
      <c r="P823" s="134">
        <f t="shared" si="13"/>
        <v>0</v>
      </c>
      <c r="Q823" s="84">
        <f>SUMIFS('Stock Statement'!J:J,'Stock Statement'!C:C,Table4[[#This Row],[Part no./ Cat No.]])</f>
        <v>0</v>
      </c>
    </row>
    <row r="824" spans="1:17">
      <c r="A824" s="84">
        <v>823</v>
      </c>
      <c r="B824" s="108" t="str">
        <f>Table2[[#This Row],[Description of Material]]</f>
        <v>Enter Data in Product Master</v>
      </c>
      <c r="C824" s="84" t="str">
        <f>IFERROR(VLOOKUP(D824,'Product Master'!B:G,6,),"-")</f>
        <v>-</v>
      </c>
      <c r="D824" s="84">
        <f>Table2[[#This Row],[Part no./ Cat No.]]</f>
        <v>0</v>
      </c>
      <c r="E824" s="84" t="str">
        <f>IF(ISBLANK(Table2[[#This Row],[Lot No]]),"-",Table2[[#This Row],[Lot No]])</f>
        <v>-</v>
      </c>
      <c r="F824" s="133" t="str">
        <f>IF(ISBLANK(Table2[[#This Row],[Date of Issue]]),"",Table2[[#This Row],[Date of Issue]])</f>
        <v/>
      </c>
      <c r="G824" s="84" t="str">
        <f>Table2[[#This Row],[Unit]]</f>
        <v>-</v>
      </c>
      <c r="H824" s="84" t="str">
        <f>Table2[[#This Row],[Pack Size]]</f>
        <v>-</v>
      </c>
      <c r="I824" s="84">
        <f>Table2[[#This Row],[Quantity]]</f>
        <v>0</v>
      </c>
      <c r="J824" s="133" t="str">
        <f>Table2[[#This Row],[Expiry Date]]</f>
        <v>-</v>
      </c>
      <c r="K824" s="84">
        <f>Table2[[#This Row],[Department]]</f>
        <v>0</v>
      </c>
      <c r="L824" s="84" t="str">
        <f>IF(ISBLANK(Table2[[#This Row],[Remark]]),"",Table2[[#This Row],[Remark]])</f>
        <v/>
      </c>
      <c r="M824" s="84">
        <f>Table2[[#This Row],[Material Issued By]]</f>
        <v>0</v>
      </c>
      <c r="N824" s="84">
        <f>Table2[[#This Row],[Material Received By]]</f>
        <v>0</v>
      </c>
      <c r="O824" s="134">
        <f>SUMIFS('Stock Statement'!K:K,'Stock Statement'!C:C,Table4[[#This Row],[Part no./ Cat No.]])</f>
        <v>0</v>
      </c>
      <c r="P824" s="134">
        <f t="shared" si="13"/>
        <v>0</v>
      </c>
      <c r="Q824" s="84">
        <f>SUMIFS('Stock Statement'!J:J,'Stock Statement'!C:C,Table4[[#This Row],[Part no./ Cat No.]])</f>
        <v>0</v>
      </c>
    </row>
    <row r="825" spans="1:17">
      <c r="A825" s="84">
        <v>824</v>
      </c>
      <c r="B825" s="108" t="str">
        <f>Table2[[#This Row],[Description of Material]]</f>
        <v>Enter Data in Product Master</v>
      </c>
      <c r="C825" s="84" t="str">
        <f>IFERROR(VLOOKUP(D825,'Product Master'!B:G,6,),"-")</f>
        <v>-</v>
      </c>
      <c r="D825" s="84">
        <f>Table2[[#This Row],[Part no./ Cat No.]]</f>
        <v>0</v>
      </c>
      <c r="E825" s="84" t="str">
        <f>IF(ISBLANK(Table2[[#This Row],[Lot No]]),"-",Table2[[#This Row],[Lot No]])</f>
        <v>-</v>
      </c>
      <c r="F825" s="133" t="str">
        <f>IF(ISBLANK(Table2[[#This Row],[Date of Issue]]),"",Table2[[#This Row],[Date of Issue]])</f>
        <v/>
      </c>
      <c r="G825" s="84" t="str">
        <f>Table2[[#This Row],[Unit]]</f>
        <v>-</v>
      </c>
      <c r="H825" s="84" t="str">
        <f>Table2[[#This Row],[Pack Size]]</f>
        <v>-</v>
      </c>
      <c r="I825" s="84">
        <f>Table2[[#This Row],[Quantity]]</f>
        <v>0</v>
      </c>
      <c r="J825" s="133" t="str">
        <f>Table2[[#This Row],[Expiry Date]]</f>
        <v>-</v>
      </c>
      <c r="K825" s="84">
        <f>Table2[[#This Row],[Department]]</f>
        <v>0</v>
      </c>
      <c r="L825" s="84" t="str">
        <f>IF(ISBLANK(Table2[[#This Row],[Remark]]),"",Table2[[#This Row],[Remark]])</f>
        <v/>
      </c>
      <c r="M825" s="84">
        <f>Table2[[#This Row],[Material Issued By]]</f>
        <v>0</v>
      </c>
      <c r="N825" s="84">
        <f>Table2[[#This Row],[Material Received By]]</f>
        <v>0</v>
      </c>
      <c r="O825" s="134">
        <f>SUMIFS('Stock Statement'!K:K,'Stock Statement'!C:C,Table4[[#This Row],[Part no./ Cat No.]])</f>
        <v>0</v>
      </c>
      <c r="P825" s="134">
        <f t="shared" si="13"/>
        <v>0</v>
      </c>
      <c r="Q825" s="84">
        <f>SUMIFS('Stock Statement'!J:J,'Stock Statement'!C:C,Table4[[#This Row],[Part no./ Cat No.]])</f>
        <v>0</v>
      </c>
    </row>
    <row r="826" spans="1:17">
      <c r="A826" s="84">
        <v>825</v>
      </c>
      <c r="B826" s="108" t="str">
        <f>Table2[[#This Row],[Description of Material]]</f>
        <v>Enter Data in Product Master</v>
      </c>
      <c r="C826" s="84" t="str">
        <f>IFERROR(VLOOKUP(D826,'Product Master'!B:G,6,),"-")</f>
        <v>-</v>
      </c>
      <c r="D826" s="84">
        <f>Table2[[#This Row],[Part no./ Cat No.]]</f>
        <v>0</v>
      </c>
      <c r="E826" s="84" t="str">
        <f>IF(ISBLANK(Table2[[#This Row],[Lot No]]),"-",Table2[[#This Row],[Lot No]])</f>
        <v>-</v>
      </c>
      <c r="F826" s="133" t="str">
        <f>IF(ISBLANK(Table2[[#This Row],[Date of Issue]]),"",Table2[[#This Row],[Date of Issue]])</f>
        <v/>
      </c>
      <c r="G826" s="84" t="str">
        <f>Table2[[#This Row],[Unit]]</f>
        <v>-</v>
      </c>
      <c r="H826" s="84" t="str">
        <f>Table2[[#This Row],[Pack Size]]</f>
        <v>-</v>
      </c>
      <c r="I826" s="84">
        <f>Table2[[#This Row],[Quantity]]</f>
        <v>0</v>
      </c>
      <c r="J826" s="133" t="str">
        <f>Table2[[#This Row],[Expiry Date]]</f>
        <v>-</v>
      </c>
      <c r="K826" s="84">
        <f>Table2[[#This Row],[Department]]</f>
        <v>0</v>
      </c>
      <c r="L826" s="84" t="str">
        <f>IF(ISBLANK(Table2[[#This Row],[Remark]]),"",Table2[[#This Row],[Remark]])</f>
        <v/>
      </c>
      <c r="M826" s="84">
        <f>Table2[[#This Row],[Material Issued By]]</f>
        <v>0</v>
      </c>
      <c r="N826" s="84">
        <f>Table2[[#This Row],[Material Received By]]</f>
        <v>0</v>
      </c>
      <c r="O826" s="134">
        <f>SUMIFS('Stock Statement'!K:K,'Stock Statement'!C:C,Table4[[#This Row],[Part no./ Cat No.]])</f>
        <v>0</v>
      </c>
      <c r="P826" s="134">
        <f t="shared" si="13"/>
        <v>0</v>
      </c>
      <c r="Q826" s="84">
        <f>SUMIFS('Stock Statement'!J:J,'Stock Statement'!C:C,Table4[[#This Row],[Part no./ Cat No.]])</f>
        <v>0</v>
      </c>
    </row>
    <row r="827" spans="1:17">
      <c r="A827" s="84">
        <v>826</v>
      </c>
      <c r="B827" s="108" t="str">
        <f>Table2[[#This Row],[Description of Material]]</f>
        <v>Enter Data in Product Master</v>
      </c>
      <c r="C827" s="84" t="str">
        <f>IFERROR(VLOOKUP(D827,'Product Master'!B:G,6,),"-")</f>
        <v>-</v>
      </c>
      <c r="D827" s="84">
        <f>Table2[[#This Row],[Part no./ Cat No.]]</f>
        <v>0</v>
      </c>
      <c r="E827" s="84" t="str">
        <f>IF(ISBLANK(Table2[[#This Row],[Lot No]]),"-",Table2[[#This Row],[Lot No]])</f>
        <v>-</v>
      </c>
      <c r="F827" s="133" t="str">
        <f>IF(ISBLANK(Table2[[#This Row],[Date of Issue]]),"",Table2[[#This Row],[Date of Issue]])</f>
        <v/>
      </c>
      <c r="G827" s="84" t="str">
        <f>Table2[[#This Row],[Unit]]</f>
        <v>-</v>
      </c>
      <c r="H827" s="84" t="str">
        <f>Table2[[#This Row],[Pack Size]]</f>
        <v>-</v>
      </c>
      <c r="I827" s="84">
        <f>Table2[[#This Row],[Quantity]]</f>
        <v>0</v>
      </c>
      <c r="J827" s="133" t="str">
        <f>Table2[[#This Row],[Expiry Date]]</f>
        <v>-</v>
      </c>
      <c r="K827" s="84">
        <f>Table2[[#This Row],[Department]]</f>
        <v>0</v>
      </c>
      <c r="L827" s="84" t="str">
        <f>IF(ISBLANK(Table2[[#This Row],[Remark]]),"",Table2[[#This Row],[Remark]])</f>
        <v/>
      </c>
      <c r="M827" s="84">
        <f>Table2[[#This Row],[Material Issued By]]</f>
        <v>0</v>
      </c>
      <c r="N827" s="84">
        <f>Table2[[#This Row],[Material Received By]]</f>
        <v>0</v>
      </c>
      <c r="O827" s="134">
        <f>SUMIFS('Stock Statement'!K:K,'Stock Statement'!C:C,Table4[[#This Row],[Part no./ Cat No.]])</f>
        <v>0</v>
      </c>
      <c r="P827" s="134">
        <f t="shared" si="13"/>
        <v>0</v>
      </c>
      <c r="Q827" s="84">
        <f>SUMIFS('Stock Statement'!J:J,'Stock Statement'!C:C,Table4[[#This Row],[Part no./ Cat No.]])</f>
        <v>0</v>
      </c>
    </row>
    <row r="828" spans="1:17">
      <c r="A828" s="84">
        <v>827</v>
      </c>
      <c r="B828" s="108" t="str">
        <f>Table2[[#This Row],[Description of Material]]</f>
        <v>Enter Data in Product Master</v>
      </c>
      <c r="C828" s="84" t="str">
        <f>IFERROR(VLOOKUP(D828,'Product Master'!B:G,6,),"-")</f>
        <v>-</v>
      </c>
      <c r="D828" s="84">
        <f>Table2[[#This Row],[Part no./ Cat No.]]</f>
        <v>0</v>
      </c>
      <c r="E828" s="84" t="str">
        <f>IF(ISBLANK(Table2[[#This Row],[Lot No]]),"-",Table2[[#This Row],[Lot No]])</f>
        <v>-</v>
      </c>
      <c r="F828" s="133" t="str">
        <f>IF(ISBLANK(Table2[[#This Row],[Date of Issue]]),"",Table2[[#This Row],[Date of Issue]])</f>
        <v/>
      </c>
      <c r="G828" s="84" t="str">
        <f>Table2[[#This Row],[Unit]]</f>
        <v>-</v>
      </c>
      <c r="H828" s="84" t="str">
        <f>Table2[[#This Row],[Pack Size]]</f>
        <v>-</v>
      </c>
      <c r="I828" s="84">
        <f>Table2[[#This Row],[Quantity]]</f>
        <v>0</v>
      </c>
      <c r="J828" s="133" t="str">
        <f>Table2[[#This Row],[Expiry Date]]</f>
        <v>-</v>
      </c>
      <c r="K828" s="84">
        <f>Table2[[#This Row],[Department]]</f>
        <v>0</v>
      </c>
      <c r="L828" s="84" t="str">
        <f>IF(ISBLANK(Table2[[#This Row],[Remark]]),"",Table2[[#This Row],[Remark]])</f>
        <v/>
      </c>
      <c r="M828" s="84">
        <f>Table2[[#This Row],[Material Issued By]]</f>
        <v>0</v>
      </c>
      <c r="N828" s="84">
        <f>Table2[[#This Row],[Material Received By]]</f>
        <v>0</v>
      </c>
      <c r="O828" s="134">
        <f>SUMIFS('Stock Statement'!K:K,'Stock Statement'!C:C,Table4[[#This Row],[Part no./ Cat No.]])</f>
        <v>0</v>
      </c>
      <c r="P828" s="134">
        <f t="shared" si="13"/>
        <v>0</v>
      </c>
      <c r="Q828" s="84">
        <f>SUMIFS('Stock Statement'!J:J,'Stock Statement'!C:C,Table4[[#This Row],[Part no./ Cat No.]])</f>
        <v>0</v>
      </c>
    </row>
    <row r="829" spans="1:17">
      <c r="A829" s="84">
        <v>828</v>
      </c>
      <c r="B829" s="108" t="str">
        <f>Table2[[#This Row],[Description of Material]]</f>
        <v>Enter Data in Product Master</v>
      </c>
      <c r="C829" s="84" t="str">
        <f>IFERROR(VLOOKUP(D829,'Product Master'!B:G,6,),"-")</f>
        <v>-</v>
      </c>
      <c r="D829" s="84">
        <f>Table2[[#This Row],[Part no./ Cat No.]]</f>
        <v>0</v>
      </c>
      <c r="E829" s="84" t="str">
        <f>IF(ISBLANK(Table2[[#This Row],[Lot No]]),"-",Table2[[#This Row],[Lot No]])</f>
        <v>-</v>
      </c>
      <c r="F829" s="133" t="str">
        <f>IF(ISBLANK(Table2[[#This Row],[Date of Issue]]),"",Table2[[#This Row],[Date of Issue]])</f>
        <v/>
      </c>
      <c r="G829" s="84" t="str">
        <f>Table2[[#This Row],[Unit]]</f>
        <v>-</v>
      </c>
      <c r="H829" s="84" t="str">
        <f>Table2[[#This Row],[Pack Size]]</f>
        <v>-</v>
      </c>
      <c r="I829" s="84">
        <f>Table2[[#This Row],[Quantity]]</f>
        <v>0</v>
      </c>
      <c r="J829" s="133" t="str">
        <f>Table2[[#This Row],[Expiry Date]]</f>
        <v>-</v>
      </c>
      <c r="K829" s="84">
        <f>Table2[[#This Row],[Department]]</f>
        <v>0</v>
      </c>
      <c r="L829" s="84" t="str">
        <f>IF(ISBLANK(Table2[[#This Row],[Remark]]),"",Table2[[#This Row],[Remark]])</f>
        <v/>
      </c>
      <c r="M829" s="84">
        <f>Table2[[#This Row],[Material Issued By]]</f>
        <v>0</v>
      </c>
      <c r="N829" s="84">
        <f>Table2[[#This Row],[Material Received By]]</f>
        <v>0</v>
      </c>
      <c r="O829" s="134">
        <f>SUMIFS('Stock Statement'!K:K,'Stock Statement'!C:C,Table4[[#This Row],[Part no./ Cat No.]])</f>
        <v>0</v>
      </c>
      <c r="P829" s="134">
        <f t="shared" si="13"/>
        <v>0</v>
      </c>
      <c r="Q829" s="84">
        <f>SUMIFS('Stock Statement'!J:J,'Stock Statement'!C:C,Table4[[#This Row],[Part no./ Cat No.]])</f>
        <v>0</v>
      </c>
    </row>
    <row r="830" spans="1:17">
      <c r="A830" s="84">
        <v>829</v>
      </c>
      <c r="B830" s="108" t="str">
        <f>Table2[[#This Row],[Description of Material]]</f>
        <v>Enter Data in Product Master</v>
      </c>
      <c r="C830" s="84" t="str">
        <f>IFERROR(VLOOKUP(D830,'Product Master'!B:G,6,),"-")</f>
        <v>-</v>
      </c>
      <c r="D830" s="84">
        <f>Table2[[#This Row],[Part no./ Cat No.]]</f>
        <v>0</v>
      </c>
      <c r="E830" s="84" t="str">
        <f>IF(ISBLANK(Table2[[#This Row],[Lot No]]),"-",Table2[[#This Row],[Lot No]])</f>
        <v>-</v>
      </c>
      <c r="F830" s="133" t="str">
        <f>IF(ISBLANK(Table2[[#This Row],[Date of Issue]]),"",Table2[[#This Row],[Date of Issue]])</f>
        <v/>
      </c>
      <c r="G830" s="84" t="str">
        <f>Table2[[#This Row],[Unit]]</f>
        <v>-</v>
      </c>
      <c r="H830" s="84" t="str">
        <f>Table2[[#This Row],[Pack Size]]</f>
        <v>-</v>
      </c>
      <c r="I830" s="84">
        <f>Table2[[#This Row],[Quantity]]</f>
        <v>0</v>
      </c>
      <c r="J830" s="133" t="str">
        <f>Table2[[#This Row],[Expiry Date]]</f>
        <v>-</v>
      </c>
      <c r="K830" s="84">
        <f>Table2[[#This Row],[Department]]</f>
        <v>0</v>
      </c>
      <c r="L830" s="84" t="str">
        <f>IF(ISBLANK(Table2[[#This Row],[Remark]]),"",Table2[[#This Row],[Remark]])</f>
        <v/>
      </c>
      <c r="M830" s="84">
        <f>Table2[[#This Row],[Material Issued By]]</f>
        <v>0</v>
      </c>
      <c r="N830" s="84">
        <f>Table2[[#This Row],[Material Received By]]</f>
        <v>0</v>
      </c>
      <c r="O830" s="134">
        <f>SUMIFS('Stock Statement'!K:K,'Stock Statement'!C:C,Table4[[#This Row],[Part no./ Cat No.]])</f>
        <v>0</v>
      </c>
      <c r="P830" s="134">
        <f t="shared" si="13"/>
        <v>0</v>
      </c>
      <c r="Q830" s="84">
        <f>SUMIFS('Stock Statement'!J:J,'Stock Statement'!C:C,Table4[[#This Row],[Part no./ Cat No.]])</f>
        <v>0</v>
      </c>
    </row>
    <row r="831" spans="1:17">
      <c r="A831" s="84">
        <v>830</v>
      </c>
      <c r="B831" s="108" t="str">
        <f>Table2[[#This Row],[Description of Material]]</f>
        <v>Enter Data in Product Master</v>
      </c>
      <c r="C831" s="84" t="str">
        <f>IFERROR(VLOOKUP(D831,'Product Master'!B:G,6,),"-")</f>
        <v>-</v>
      </c>
      <c r="D831" s="84">
        <f>Table2[[#This Row],[Part no./ Cat No.]]</f>
        <v>0</v>
      </c>
      <c r="E831" s="84" t="str">
        <f>IF(ISBLANK(Table2[[#This Row],[Lot No]]),"-",Table2[[#This Row],[Lot No]])</f>
        <v>-</v>
      </c>
      <c r="F831" s="133" t="str">
        <f>IF(ISBLANK(Table2[[#This Row],[Date of Issue]]),"",Table2[[#This Row],[Date of Issue]])</f>
        <v/>
      </c>
      <c r="G831" s="84" t="str">
        <f>Table2[[#This Row],[Unit]]</f>
        <v>-</v>
      </c>
      <c r="H831" s="84" t="str">
        <f>Table2[[#This Row],[Pack Size]]</f>
        <v>-</v>
      </c>
      <c r="I831" s="84">
        <f>Table2[[#This Row],[Quantity]]</f>
        <v>0</v>
      </c>
      <c r="J831" s="133" t="str">
        <f>Table2[[#This Row],[Expiry Date]]</f>
        <v>-</v>
      </c>
      <c r="K831" s="84">
        <f>Table2[[#This Row],[Department]]</f>
        <v>0</v>
      </c>
      <c r="L831" s="84" t="str">
        <f>IF(ISBLANK(Table2[[#This Row],[Remark]]),"",Table2[[#This Row],[Remark]])</f>
        <v/>
      </c>
      <c r="M831" s="84">
        <f>Table2[[#This Row],[Material Issued By]]</f>
        <v>0</v>
      </c>
      <c r="N831" s="84">
        <f>Table2[[#This Row],[Material Received By]]</f>
        <v>0</v>
      </c>
      <c r="O831" s="134">
        <f>SUMIFS('Stock Statement'!K:K,'Stock Statement'!C:C,Table4[[#This Row],[Part no./ Cat No.]])</f>
        <v>0</v>
      </c>
      <c r="P831" s="134">
        <f t="shared" si="13"/>
        <v>0</v>
      </c>
      <c r="Q831" s="84">
        <f>SUMIFS('Stock Statement'!J:J,'Stock Statement'!C:C,Table4[[#This Row],[Part no./ Cat No.]])</f>
        <v>0</v>
      </c>
    </row>
    <row r="832" spans="1:17">
      <c r="A832" s="84">
        <v>831</v>
      </c>
      <c r="B832" s="108" t="str">
        <f>Table2[[#This Row],[Description of Material]]</f>
        <v>Enter Data in Product Master</v>
      </c>
      <c r="C832" s="84" t="str">
        <f>IFERROR(VLOOKUP(D832,'Product Master'!B:G,6,),"-")</f>
        <v>-</v>
      </c>
      <c r="D832" s="84">
        <f>Table2[[#This Row],[Part no./ Cat No.]]</f>
        <v>0</v>
      </c>
      <c r="E832" s="84" t="str">
        <f>IF(ISBLANK(Table2[[#This Row],[Lot No]]),"-",Table2[[#This Row],[Lot No]])</f>
        <v>-</v>
      </c>
      <c r="F832" s="133" t="str">
        <f>IF(ISBLANK(Table2[[#This Row],[Date of Issue]]),"",Table2[[#This Row],[Date of Issue]])</f>
        <v/>
      </c>
      <c r="G832" s="84" t="str">
        <f>Table2[[#This Row],[Unit]]</f>
        <v>-</v>
      </c>
      <c r="H832" s="84" t="str">
        <f>Table2[[#This Row],[Pack Size]]</f>
        <v>-</v>
      </c>
      <c r="I832" s="84">
        <f>Table2[[#This Row],[Quantity]]</f>
        <v>0</v>
      </c>
      <c r="J832" s="133" t="str">
        <f>Table2[[#This Row],[Expiry Date]]</f>
        <v>-</v>
      </c>
      <c r="K832" s="84">
        <f>Table2[[#This Row],[Department]]</f>
        <v>0</v>
      </c>
      <c r="L832" s="84" t="str">
        <f>IF(ISBLANK(Table2[[#This Row],[Remark]]),"",Table2[[#This Row],[Remark]])</f>
        <v/>
      </c>
      <c r="M832" s="84">
        <f>Table2[[#This Row],[Material Issued By]]</f>
        <v>0</v>
      </c>
      <c r="N832" s="84">
        <f>Table2[[#This Row],[Material Received By]]</f>
        <v>0</v>
      </c>
      <c r="O832" s="134">
        <f>SUMIFS('Stock Statement'!K:K,'Stock Statement'!C:C,Table4[[#This Row],[Part no./ Cat No.]])</f>
        <v>0</v>
      </c>
      <c r="P832" s="134">
        <f t="shared" si="13"/>
        <v>0</v>
      </c>
      <c r="Q832" s="84">
        <f>SUMIFS('Stock Statement'!J:J,'Stock Statement'!C:C,Table4[[#This Row],[Part no./ Cat No.]])</f>
        <v>0</v>
      </c>
    </row>
    <row r="833" spans="1:17">
      <c r="A833" s="84">
        <v>832</v>
      </c>
      <c r="B833" s="108" t="str">
        <f>Table2[[#This Row],[Description of Material]]</f>
        <v>Enter Data in Product Master</v>
      </c>
      <c r="C833" s="84" t="str">
        <f>IFERROR(VLOOKUP(D833,'Product Master'!B:G,6,),"-")</f>
        <v>-</v>
      </c>
      <c r="D833" s="84">
        <f>Table2[[#This Row],[Part no./ Cat No.]]</f>
        <v>0</v>
      </c>
      <c r="E833" s="84" t="str">
        <f>IF(ISBLANK(Table2[[#This Row],[Lot No]]),"-",Table2[[#This Row],[Lot No]])</f>
        <v>-</v>
      </c>
      <c r="F833" s="133" t="str">
        <f>IF(ISBLANK(Table2[[#This Row],[Date of Issue]]),"",Table2[[#This Row],[Date of Issue]])</f>
        <v/>
      </c>
      <c r="G833" s="84" t="str">
        <f>Table2[[#This Row],[Unit]]</f>
        <v>-</v>
      </c>
      <c r="H833" s="84" t="str">
        <f>Table2[[#This Row],[Pack Size]]</f>
        <v>-</v>
      </c>
      <c r="I833" s="84">
        <f>Table2[[#This Row],[Quantity]]</f>
        <v>0</v>
      </c>
      <c r="J833" s="133" t="str">
        <f>Table2[[#This Row],[Expiry Date]]</f>
        <v>-</v>
      </c>
      <c r="K833" s="84">
        <f>Table2[[#This Row],[Department]]</f>
        <v>0</v>
      </c>
      <c r="L833" s="84" t="str">
        <f>IF(ISBLANK(Table2[[#This Row],[Remark]]),"",Table2[[#This Row],[Remark]])</f>
        <v/>
      </c>
      <c r="M833" s="84">
        <f>Table2[[#This Row],[Material Issued By]]</f>
        <v>0</v>
      </c>
      <c r="N833" s="84">
        <f>Table2[[#This Row],[Material Received By]]</f>
        <v>0</v>
      </c>
      <c r="O833" s="134">
        <f>SUMIFS('Stock Statement'!K:K,'Stock Statement'!C:C,Table4[[#This Row],[Part no./ Cat No.]])</f>
        <v>0</v>
      </c>
      <c r="P833" s="134">
        <f t="shared" si="13"/>
        <v>0</v>
      </c>
      <c r="Q833" s="84">
        <f>SUMIFS('Stock Statement'!J:J,'Stock Statement'!C:C,Table4[[#This Row],[Part no./ Cat No.]])</f>
        <v>0</v>
      </c>
    </row>
    <row r="834" spans="1:17">
      <c r="A834" s="84">
        <v>833</v>
      </c>
      <c r="B834" s="108" t="str">
        <f>Table2[[#This Row],[Description of Material]]</f>
        <v>Enter Data in Product Master</v>
      </c>
      <c r="C834" s="84" t="str">
        <f>IFERROR(VLOOKUP(D834,'Product Master'!B:G,6,),"-")</f>
        <v>-</v>
      </c>
      <c r="D834" s="84">
        <f>Table2[[#This Row],[Part no./ Cat No.]]</f>
        <v>0</v>
      </c>
      <c r="E834" s="84" t="str">
        <f>IF(ISBLANK(Table2[[#This Row],[Lot No]]),"-",Table2[[#This Row],[Lot No]])</f>
        <v>-</v>
      </c>
      <c r="F834" s="133" t="str">
        <f>IF(ISBLANK(Table2[[#This Row],[Date of Issue]]),"",Table2[[#This Row],[Date of Issue]])</f>
        <v/>
      </c>
      <c r="G834" s="84" t="str">
        <f>Table2[[#This Row],[Unit]]</f>
        <v>-</v>
      </c>
      <c r="H834" s="84" t="str">
        <f>Table2[[#This Row],[Pack Size]]</f>
        <v>-</v>
      </c>
      <c r="I834" s="84">
        <f>Table2[[#This Row],[Quantity]]</f>
        <v>0</v>
      </c>
      <c r="J834" s="133" t="str">
        <f>Table2[[#This Row],[Expiry Date]]</f>
        <v>-</v>
      </c>
      <c r="K834" s="84">
        <f>Table2[[#This Row],[Department]]</f>
        <v>0</v>
      </c>
      <c r="L834" s="84" t="str">
        <f>IF(ISBLANK(Table2[[#This Row],[Remark]]),"",Table2[[#This Row],[Remark]])</f>
        <v/>
      </c>
      <c r="M834" s="84">
        <f>Table2[[#This Row],[Material Issued By]]</f>
        <v>0</v>
      </c>
      <c r="N834" s="84">
        <f>Table2[[#This Row],[Material Received By]]</f>
        <v>0</v>
      </c>
      <c r="O834" s="134">
        <f>SUMIFS('Stock Statement'!K:K,'Stock Statement'!C:C,Table4[[#This Row],[Part no./ Cat No.]])</f>
        <v>0</v>
      </c>
      <c r="P834" s="134">
        <f t="shared" si="13"/>
        <v>0</v>
      </c>
      <c r="Q834" s="84">
        <f>SUMIFS('Stock Statement'!J:J,'Stock Statement'!C:C,Table4[[#This Row],[Part no./ Cat No.]])</f>
        <v>0</v>
      </c>
    </row>
    <row r="835" spans="1:17">
      <c r="A835" s="84">
        <v>834</v>
      </c>
      <c r="B835" s="108" t="str">
        <f>Table2[[#This Row],[Description of Material]]</f>
        <v>Enter Data in Product Master</v>
      </c>
      <c r="C835" s="84" t="str">
        <f>IFERROR(VLOOKUP(D835,'Product Master'!B:G,6,),"-")</f>
        <v>-</v>
      </c>
      <c r="D835" s="84">
        <f>Table2[[#This Row],[Part no./ Cat No.]]</f>
        <v>0</v>
      </c>
      <c r="E835" s="84" t="str">
        <f>IF(ISBLANK(Table2[[#This Row],[Lot No]]),"-",Table2[[#This Row],[Lot No]])</f>
        <v>-</v>
      </c>
      <c r="F835" s="133" t="str">
        <f>IF(ISBLANK(Table2[[#This Row],[Date of Issue]]),"",Table2[[#This Row],[Date of Issue]])</f>
        <v/>
      </c>
      <c r="G835" s="84" t="str">
        <f>Table2[[#This Row],[Unit]]</f>
        <v>-</v>
      </c>
      <c r="H835" s="84" t="str">
        <f>Table2[[#This Row],[Pack Size]]</f>
        <v>-</v>
      </c>
      <c r="I835" s="84">
        <f>Table2[[#This Row],[Quantity]]</f>
        <v>0</v>
      </c>
      <c r="J835" s="133" t="str">
        <f>Table2[[#This Row],[Expiry Date]]</f>
        <v>-</v>
      </c>
      <c r="K835" s="84">
        <f>Table2[[#This Row],[Department]]</f>
        <v>0</v>
      </c>
      <c r="L835" s="84" t="str">
        <f>IF(ISBLANK(Table2[[#This Row],[Remark]]),"",Table2[[#This Row],[Remark]])</f>
        <v/>
      </c>
      <c r="M835" s="84">
        <f>Table2[[#This Row],[Material Issued By]]</f>
        <v>0</v>
      </c>
      <c r="N835" s="84">
        <f>Table2[[#This Row],[Material Received By]]</f>
        <v>0</v>
      </c>
      <c r="O835" s="134">
        <f>SUMIFS('Stock Statement'!K:K,'Stock Statement'!C:C,Table4[[#This Row],[Part no./ Cat No.]])</f>
        <v>0</v>
      </c>
      <c r="P835" s="134">
        <f t="shared" si="13"/>
        <v>0</v>
      </c>
      <c r="Q835" s="84">
        <f>SUMIFS('Stock Statement'!J:J,'Stock Statement'!C:C,Table4[[#This Row],[Part no./ Cat No.]])</f>
        <v>0</v>
      </c>
    </row>
    <row r="836" spans="1:17">
      <c r="A836" s="84">
        <v>835</v>
      </c>
      <c r="B836" s="108" t="str">
        <f>Table2[[#This Row],[Description of Material]]</f>
        <v>Enter Data in Product Master</v>
      </c>
      <c r="C836" s="84" t="str">
        <f>IFERROR(VLOOKUP(D836,'Product Master'!B:G,6,),"-")</f>
        <v>-</v>
      </c>
      <c r="D836" s="84">
        <f>Table2[[#This Row],[Part no./ Cat No.]]</f>
        <v>0</v>
      </c>
      <c r="E836" s="84" t="str">
        <f>IF(ISBLANK(Table2[[#This Row],[Lot No]]),"-",Table2[[#This Row],[Lot No]])</f>
        <v>-</v>
      </c>
      <c r="F836" s="133" t="str">
        <f>IF(ISBLANK(Table2[[#This Row],[Date of Issue]]),"",Table2[[#This Row],[Date of Issue]])</f>
        <v/>
      </c>
      <c r="G836" s="84" t="str">
        <f>Table2[[#This Row],[Unit]]</f>
        <v>-</v>
      </c>
      <c r="H836" s="84" t="str">
        <f>Table2[[#This Row],[Pack Size]]</f>
        <v>-</v>
      </c>
      <c r="I836" s="84">
        <f>Table2[[#This Row],[Quantity]]</f>
        <v>0</v>
      </c>
      <c r="J836" s="133" t="str">
        <f>Table2[[#This Row],[Expiry Date]]</f>
        <v>-</v>
      </c>
      <c r="K836" s="84">
        <f>Table2[[#This Row],[Department]]</f>
        <v>0</v>
      </c>
      <c r="L836" s="84" t="str">
        <f>IF(ISBLANK(Table2[[#This Row],[Remark]]),"",Table2[[#This Row],[Remark]])</f>
        <v/>
      </c>
      <c r="M836" s="84">
        <f>Table2[[#This Row],[Material Issued By]]</f>
        <v>0</v>
      </c>
      <c r="N836" s="84">
        <f>Table2[[#This Row],[Material Received By]]</f>
        <v>0</v>
      </c>
      <c r="O836" s="134">
        <f>SUMIFS('Stock Statement'!K:K,'Stock Statement'!C:C,Table4[[#This Row],[Part no./ Cat No.]])</f>
        <v>0</v>
      </c>
      <c r="P836" s="134">
        <f t="shared" si="13"/>
        <v>0</v>
      </c>
      <c r="Q836" s="84">
        <f>SUMIFS('Stock Statement'!J:J,'Stock Statement'!C:C,Table4[[#This Row],[Part no./ Cat No.]])</f>
        <v>0</v>
      </c>
    </row>
    <row r="837" spans="1:17">
      <c r="A837" s="84">
        <v>836</v>
      </c>
      <c r="B837" s="108" t="str">
        <f>Table2[[#This Row],[Description of Material]]</f>
        <v>Enter Data in Product Master</v>
      </c>
      <c r="C837" s="84" t="str">
        <f>IFERROR(VLOOKUP(D837,'Product Master'!B:G,6,),"-")</f>
        <v>-</v>
      </c>
      <c r="D837" s="84">
        <f>Table2[[#This Row],[Part no./ Cat No.]]</f>
        <v>0</v>
      </c>
      <c r="E837" s="84" t="str">
        <f>IF(ISBLANK(Table2[[#This Row],[Lot No]]),"-",Table2[[#This Row],[Lot No]])</f>
        <v>-</v>
      </c>
      <c r="F837" s="133" t="str">
        <f>IF(ISBLANK(Table2[[#This Row],[Date of Issue]]),"",Table2[[#This Row],[Date of Issue]])</f>
        <v/>
      </c>
      <c r="G837" s="84" t="str">
        <f>Table2[[#This Row],[Unit]]</f>
        <v>-</v>
      </c>
      <c r="H837" s="84" t="str">
        <f>Table2[[#This Row],[Pack Size]]</f>
        <v>-</v>
      </c>
      <c r="I837" s="84">
        <f>Table2[[#This Row],[Quantity]]</f>
        <v>0</v>
      </c>
      <c r="J837" s="133" t="str">
        <f>Table2[[#This Row],[Expiry Date]]</f>
        <v>-</v>
      </c>
      <c r="K837" s="84">
        <f>Table2[[#This Row],[Department]]</f>
        <v>0</v>
      </c>
      <c r="L837" s="84" t="str">
        <f>IF(ISBLANK(Table2[[#This Row],[Remark]]),"",Table2[[#This Row],[Remark]])</f>
        <v/>
      </c>
      <c r="M837" s="84">
        <f>Table2[[#This Row],[Material Issued By]]</f>
        <v>0</v>
      </c>
      <c r="N837" s="84">
        <f>Table2[[#This Row],[Material Received By]]</f>
        <v>0</v>
      </c>
      <c r="O837" s="134">
        <f>SUMIFS('Stock Statement'!K:K,'Stock Statement'!C:C,Table4[[#This Row],[Part no./ Cat No.]])</f>
        <v>0</v>
      </c>
      <c r="P837" s="134">
        <f t="shared" si="13"/>
        <v>0</v>
      </c>
      <c r="Q837" s="84">
        <f>SUMIFS('Stock Statement'!J:J,'Stock Statement'!C:C,Table4[[#This Row],[Part no./ Cat No.]])</f>
        <v>0</v>
      </c>
    </row>
    <row r="838" spans="1:17">
      <c r="A838" s="84">
        <v>837</v>
      </c>
      <c r="B838" s="108" t="str">
        <f>Table2[[#This Row],[Description of Material]]</f>
        <v>Enter Data in Product Master</v>
      </c>
      <c r="C838" s="84" t="str">
        <f>IFERROR(VLOOKUP(D838,'Product Master'!B:G,6,),"-")</f>
        <v>-</v>
      </c>
      <c r="D838" s="84">
        <f>Table2[[#This Row],[Part no./ Cat No.]]</f>
        <v>0</v>
      </c>
      <c r="E838" s="84" t="str">
        <f>IF(ISBLANK(Table2[[#This Row],[Lot No]]),"-",Table2[[#This Row],[Lot No]])</f>
        <v>-</v>
      </c>
      <c r="F838" s="133" t="str">
        <f>IF(ISBLANK(Table2[[#This Row],[Date of Issue]]),"",Table2[[#This Row],[Date of Issue]])</f>
        <v/>
      </c>
      <c r="G838" s="84" t="str">
        <f>Table2[[#This Row],[Unit]]</f>
        <v>-</v>
      </c>
      <c r="H838" s="84" t="str">
        <f>Table2[[#This Row],[Pack Size]]</f>
        <v>-</v>
      </c>
      <c r="I838" s="84">
        <f>Table2[[#This Row],[Quantity]]</f>
        <v>0</v>
      </c>
      <c r="J838" s="133" t="str">
        <f>Table2[[#This Row],[Expiry Date]]</f>
        <v>-</v>
      </c>
      <c r="K838" s="84">
        <f>Table2[[#This Row],[Department]]</f>
        <v>0</v>
      </c>
      <c r="L838" s="84" t="str">
        <f>IF(ISBLANK(Table2[[#This Row],[Remark]]),"",Table2[[#This Row],[Remark]])</f>
        <v/>
      </c>
      <c r="M838" s="84">
        <f>Table2[[#This Row],[Material Issued By]]</f>
        <v>0</v>
      </c>
      <c r="N838" s="84">
        <f>Table2[[#This Row],[Material Received By]]</f>
        <v>0</v>
      </c>
      <c r="O838" s="134">
        <f>SUMIFS('Stock Statement'!K:K,'Stock Statement'!C:C,Table4[[#This Row],[Part no./ Cat No.]])</f>
        <v>0</v>
      </c>
      <c r="P838" s="134">
        <f t="shared" si="13"/>
        <v>0</v>
      </c>
      <c r="Q838" s="84">
        <f>SUMIFS('Stock Statement'!J:J,'Stock Statement'!C:C,Table4[[#This Row],[Part no./ Cat No.]])</f>
        <v>0</v>
      </c>
    </row>
    <row r="839" spans="1:17">
      <c r="A839" s="84">
        <v>838</v>
      </c>
      <c r="B839" s="108" t="str">
        <f>Table2[[#This Row],[Description of Material]]</f>
        <v>Enter Data in Product Master</v>
      </c>
      <c r="C839" s="84" t="str">
        <f>IFERROR(VLOOKUP(D839,'Product Master'!B:G,6,),"-")</f>
        <v>-</v>
      </c>
      <c r="D839" s="84">
        <f>Table2[[#This Row],[Part no./ Cat No.]]</f>
        <v>0</v>
      </c>
      <c r="E839" s="84" t="str">
        <f>IF(ISBLANK(Table2[[#This Row],[Lot No]]),"-",Table2[[#This Row],[Lot No]])</f>
        <v>-</v>
      </c>
      <c r="F839" s="133" t="str">
        <f>IF(ISBLANK(Table2[[#This Row],[Date of Issue]]),"",Table2[[#This Row],[Date of Issue]])</f>
        <v/>
      </c>
      <c r="G839" s="84" t="str">
        <f>Table2[[#This Row],[Unit]]</f>
        <v>-</v>
      </c>
      <c r="H839" s="84" t="str">
        <f>Table2[[#This Row],[Pack Size]]</f>
        <v>-</v>
      </c>
      <c r="I839" s="84">
        <f>Table2[[#This Row],[Quantity]]</f>
        <v>0</v>
      </c>
      <c r="J839" s="133" t="str">
        <f>Table2[[#This Row],[Expiry Date]]</f>
        <v>-</v>
      </c>
      <c r="K839" s="84">
        <f>Table2[[#This Row],[Department]]</f>
        <v>0</v>
      </c>
      <c r="L839" s="84" t="str">
        <f>IF(ISBLANK(Table2[[#This Row],[Remark]]),"",Table2[[#This Row],[Remark]])</f>
        <v/>
      </c>
      <c r="M839" s="84">
        <f>Table2[[#This Row],[Material Issued By]]</f>
        <v>0</v>
      </c>
      <c r="N839" s="84">
        <f>Table2[[#This Row],[Material Received By]]</f>
        <v>0</v>
      </c>
      <c r="O839" s="134">
        <f>SUMIFS('Stock Statement'!K:K,'Stock Statement'!C:C,Table4[[#This Row],[Part no./ Cat No.]])</f>
        <v>0</v>
      </c>
      <c r="P839" s="134">
        <f t="shared" si="13"/>
        <v>0</v>
      </c>
      <c r="Q839" s="84">
        <f>SUMIFS('Stock Statement'!J:J,'Stock Statement'!C:C,Table4[[#This Row],[Part no./ Cat No.]])</f>
        <v>0</v>
      </c>
    </row>
    <row r="840" spans="1:17">
      <c r="A840" s="84">
        <v>839</v>
      </c>
      <c r="B840" s="108" t="str">
        <f>Table2[[#This Row],[Description of Material]]</f>
        <v>Enter Data in Product Master</v>
      </c>
      <c r="C840" s="84" t="str">
        <f>IFERROR(VLOOKUP(D840,'Product Master'!B:G,6,),"-")</f>
        <v>-</v>
      </c>
      <c r="D840" s="84">
        <f>Table2[[#This Row],[Part no./ Cat No.]]</f>
        <v>0</v>
      </c>
      <c r="E840" s="84" t="str">
        <f>IF(ISBLANK(Table2[[#This Row],[Lot No]]),"-",Table2[[#This Row],[Lot No]])</f>
        <v>-</v>
      </c>
      <c r="F840" s="133" t="str">
        <f>IF(ISBLANK(Table2[[#This Row],[Date of Issue]]),"",Table2[[#This Row],[Date of Issue]])</f>
        <v/>
      </c>
      <c r="G840" s="84" t="str">
        <f>Table2[[#This Row],[Unit]]</f>
        <v>-</v>
      </c>
      <c r="H840" s="84" t="str">
        <f>Table2[[#This Row],[Pack Size]]</f>
        <v>-</v>
      </c>
      <c r="I840" s="84">
        <f>Table2[[#This Row],[Quantity]]</f>
        <v>0</v>
      </c>
      <c r="J840" s="133" t="str">
        <f>Table2[[#This Row],[Expiry Date]]</f>
        <v>-</v>
      </c>
      <c r="K840" s="84">
        <f>Table2[[#This Row],[Department]]</f>
        <v>0</v>
      </c>
      <c r="L840" s="84" t="str">
        <f>IF(ISBLANK(Table2[[#This Row],[Remark]]),"",Table2[[#This Row],[Remark]])</f>
        <v/>
      </c>
      <c r="M840" s="84">
        <f>Table2[[#This Row],[Material Issued By]]</f>
        <v>0</v>
      </c>
      <c r="N840" s="84">
        <f>Table2[[#This Row],[Material Received By]]</f>
        <v>0</v>
      </c>
      <c r="O840" s="134">
        <f>SUMIFS('Stock Statement'!K:K,'Stock Statement'!C:C,Table4[[#This Row],[Part no./ Cat No.]])</f>
        <v>0</v>
      </c>
      <c r="P840" s="134">
        <f t="shared" si="13"/>
        <v>0</v>
      </c>
      <c r="Q840" s="84">
        <f>SUMIFS('Stock Statement'!J:J,'Stock Statement'!C:C,Table4[[#This Row],[Part no./ Cat No.]])</f>
        <v>0</v>
      </c>
    </row>
    <row r="841" spans="1:17">
      <c r="A841" s="84">
        <v>840</v>
      </c>
      <c r="B841" s="108" t="str">
        <f>Table2[[#This Row],[Description of Material]]</f>
        <v>Enter Data in Product Master</v>
      </c>
      <c r="C841" s="84" t="str">
        <f>IFERROR(VLOOKUP(D841,'Product Master'!B:G,6,),"-")</f>
        <v>-</v>
      </c>
      <c r="D841" s="84">
        <f>Table2[[#This Row],[Part no./ Cat No.]]</f>
        <v>0</v>
      </c>
      <c r="E841" s="84" t="str">
        <f>IF(ISBLANK(Table2[[#This Row],[Lot No]]),"-",Table2[[#This Row],[Lot No]])</f>
        <v>-</v>
      </c>
      <c r="F841" s="133" t="str">
        <f>IF(ISBLANK(Table2[[#This Row],[Date of Issue]]),"",Table2[[#This Row],[Date of Issue]])</f>
        <v/>
      </c>
      <c r="G841" s="84" t="str">
        <f>Table2[[#This Row],[Unit]]</f>
        <v>-</v>
      </c>
      <c r="H841" s="84" t="str">
        <f>Table2[[#This Row],[Pack Size]]</f>
        <v>-</v>
      </c>
      <c r="I841" s="84">
        <f>Table2[[#This Row],[Quantity]]</f>
        <v>0</v>
      </c>
      <c r="J841" s="133" t="str">
        <f>Table2[[#This Row],[Expiry Date]]</f>
        <v>-</v>
      </c>
      <c r="K841" s="84">
        <f>Table2[[#This Row],[Department]]</f>
        <v>0</v>
      </c>
      <c r="L841" s="84" t="str">
        <f>IF(ISBLANK(Table2[[#This Row],[Remark]]),"",Table2[[#This Row],[Remark]])</f>
        <v/>
      </c>
      <c r="M841" s="84">
        <f>Table2[[#This Row],[Material Issued By]]</f>
        <v>0</v>
      </c>
      <c r="N841" s="84">
        <f>Table2[[#This Row],[Material Received By]]</f>
        <v>0</v>
      </c>
      <c r="O841" s="134">
        <f>SUMIFS('Stock Statement'!K:K,'Stock Statement'!C:C,Table4[[#This Row],[Part no./ Cat No.]])</f>
        <v>0</v>
      </c>
      <c r="P841" s="134">
        <f t="shared" si="13"/>
        <v>0</v>
      </c>
      <c r="Q841" s="84">
        <f>SUMIFS('Stock Statement'!J:J,'Stock Statement'!C:C,Table4[[#This Row],[Part no./ Cat No.]])</f>
        <v>0</v>
      </c>
    </row>
    <row r="842" spans="1:17">
      <c r="A842" s="84">
        <v>841</v>
      </c>
      <c r="B842" s="108" t="str">
        <f>Table2[[#This Row],[Description of Material]]</f>
        <v>Enter Data in Product Master</v>
      </c>
      <c r="C842" s="84" t="str">
        <f>IFERROR(VLOOKUP(D842,'Product Master'!B:G,6,),"-")</f>
        <v>-</v>
      </c>
      <c r="D842" s="84">
        <f>Table2[[#This Row],[Part no./ Cat No.]]</f>
        <v>0</v>
      </c>
      <c r="E842" s="84" t="str">
        <f>IF(ISBLANK(Table2[[#This Row],[Lot No]]),"-",Table2[[#This Row],[Lot No]])</f>
        <v>-</v>
      </c>
      <c r="F842" s="133" t="str">
        <f>IF(ISBLANK(Table2[[#This Row],[Date of Issue]]),"",Table2[[#This Row],[Date of Issue]])</f>
        <v/>
      </c>
      <c r="G842" s="84" t="str">
        <f>Table2[[#This Row],[Unit]]</f>
        <v>-</v>
      </c>
      <c r="H842" s="84" t="str">
        <f>Table2[[#This Row],[Pack Size]]</f>
        <v>-</v>
      </c>
      <c r="I842" s="84">
        <f>Table2[[#This Row],[Quantity]]</f>
        <v>0</v>
      </c>
      <c r="J842" s="133" t="str">
        <f>Table2[[#This Row],[Expiry Date]]</f>
        <v>-</v>
      </c>
      <c r="K842" s="84">
        <f>Table2[[#This Row],[Department]]</f>
        <v>0</v>
      </c>
      <c r="L842" s="84" t="str">
        <f>IF(ISBLANK(Table2[[#This Row],[Remark]]),"",Table2[[#This Row],[Remark]])</f>
        <v/>
      </c>
      <c r="M842" s="84">
        <f>Table2[[#This Row],[Material Issued By]]</f>
        <v>0</v>
      </c>
      <c r="N842" s="84">
        <f>Table2[[#This Row],[Material Received By]]</f>
        <v>0</v>
      </c>
      <c r="O842" s="134">
        <f>SUMIFS('Stock Statement'!K:K,'Stock Statement'!C:C,Table4[[#This Row],[Part no./ Cat No.]])</f>
        <v>0</v>
      </c>
      <c r="P842" s="134">
        <f t="shared" si="13"/>
        <v>0</v>
      </c>
      <c r="Q842" s="84">
        <f>SUMIFS('Stock Statement'!J:J,'Stock Statement'!C:C,Table4[[#This Row],[Part no./ Cat No.]])</f>
        <v>0</v>
      </c>
    </row>
    <row r="843" spans="1:17">
      <c r="A843" s="84">
        <v>842</v>
      </c>
      <c r="B843" s="108" t="str">
        <f>Table2[[#This Row],[Description of Material]]</f>
        <v>Enter Data in Product Master</v>
      </c>
      <c r="C843" s="84" t="str">
        <f>IFERROR(VLOOKUP(D843,'Product Master'!B:G,6,),"-")</f>
        <v>-</v>
      </c>
      <c r="D843" s="84">
        <f>Table2[[#This Row],[Part no./ Cat No.]]</f>
        <v>0</v>
      </c>
      <c r="E843" s="84" t="str">
        <f>IF(ISBLANK(Table2[[#This Row],[Lot No]]),"-",Table2[[#This Row],[Lot No]])</f>
        <v>-</v>
      </c>
      <c r="F843" s="133" t="str">
        <f>IF(ISBLANK(Table2[[#This Row],[Date of Issue]]),"",Table2[[#This Row],[Date of Issue]])</f>
        <v/>
      </c>
      <c r="G843" s="84" t="str">
        <f>Table2[[#This Row],[Unit]]</f>
        <v>-</v>
      </c>
      <c r="H843" s="84" t="str">
        <f>Table2[[#This Row],[Pack Size]]</f>
        <v>-</v>
      </c>
      <c r="I843" s="84">
        <f>Table2[[#This Row],[Quantity]]</f>
        <v>0</v>
      </c>
      <c r="J843" s="133" t="str">
        <f>Table2[[#This Row],[Expiry Date]]</f>
        <v>-</v>
      </c>
      <c r="K843" s="84">
        <f>Table2[[#This Row],[Department]]</f>
        <v>0</v>
      </c>
      <c r="L843" s="84" t="str">
        <f>IF(ISBLANK(Table2[[#This Row],[Remark]]),"",Table2[[#This Row],[Remark]])</f>
        <v/>
      </c>
      <c r="M843" s="84">
        <f>Table2[[#This Row],[Material Issued By]]</f>
        <v>0</v>
      </c>
      <c r="N843" s="84">
        <f>Table2[[#This Row],[Material Received By]]</f>
        <v>0</v>
      </c>
      <c r="O843" s="134">
        <f>SUMIFS('Stock Statement'!K:K,'Stock Statement'!C:C,Table4[[#This Row],[Part no./ Cat No.]])</f>
        <v>0</v>
      </c>
      <c r="P843" s="134">
        <f t="shared" si="13"/>
        <v>0</v>
      </c>
      <c r="Q843" s="84">
        <f>SUMIFS('Stock Statement'!J:J,'Stock Statement'!C:C,Table4[[#This Row],[Part no./ Cat No.]])</f>
        <v>0</v>
      </c>
    </row>
    <row r="844" spans="1:17">
      <c r="A844" s="84">
        <v>843</v>
      </c>
      <c r="B844" s="108" t="str">
        <f>Table2[[#This Row],[Description of Material]]</f>
        <v>Enter Data in Product Master</v>
      </c>
      <c r="C844" s="84" t="str">
        <f>IFERROR(VLOOKUP(D844,'Product Master'!B:G,6,),"-")</f>
        <v>-</v>
      </c>
      <c r="D844" s="84">
        <f>Table2[[#This Row],[Part no./ Cat No.]]</f>
        <v>0</v>
      </c>
      <c r="E844" s="84" t="str">
        <f>IF(ISBLANK(Table2[[#This Row],[Lot No]]),"-",Table2[[#This Row],[Lot No]])</f>
        <v>-</v>
      </c>
      <c r="F844" s="133" t="str">
        <f>IF(ISBLANK(Table2[[#This Row],[Date of Issue]]),"",Table2[[#This Row],[Date of Issue]])</f>
        <v/>
      </c>
      <c r="G844" s="84" t="str">
        <f>Table2[[#This Row],[Unit]]</f>
        <v>-</v>
      </c>
      <c r="H844" s="84" t="str">
        <f>Table2[[#This Row],[Pack Size]]</f>
        <v>-</v>
      </c>
      <c r="I844" s="84">
        <f>Table2[[#This Row],[Quantity]]</f>
        <v>0</v>
      </c>
      <c r="J844" s="133" t="str">
        <f>Table2[[#This Row],[Expiry Date]]</f>
        <v>-</v>
      </c>
      <c r="K844" s="84">
        <f>Table2[[#This Row],[Department]]</f>
        <v>0</v>
      </c>
      <c r="L844" s="84" t="str">
        <f>IF(ISBLANK(Table2[[#This Row],[Remark]]),"",Table2[[#This Row],[Remark]])</f>
        <v/>
      </c>
      <c r="M844" s="84">
        <f>Table2[[#This Row],[Material Issued By]]</f>
        <v>0</v>
      </c>
      <c r="N844" s="84">
        <f>Table2[[#This Row],[Material Received By]]</f>
        <v>0</v>
      </c>
      <c r="O844" s="134">
        <f>SUMIFS('Stock Statement'!K:K,'Stock Statement'!C:C,Table4[[#This Row],[Part no./ Cat No.]])</f>
        <v>0</v>
      </c>
      <c r="P844" s="134">
        <f t="shared" si="13"/>
        <v>0</v>
      </c>
      <c r="Q844" s="84">
        <f>SUMIFS('Stock Statement'!J:J,'Stock Statement'!C:C,Table4[[#This Row],[Part no./ Cat No.]])</f>
        <v>0</v>
      </c>
    </row>
    <row r="845" spans="1:17">
      <c r="A845" s="84">
        <v>844</v>
      </c>
      <c r="B845" s="108" t="str">
        <f>Table2[[#This Row],[Description of Material]]</f>
        <v>Enter Data in Product Master</v>
      </c>
      <c r="C845" s="84" t="str">
        <f>IFERROR(VLOOKUP(D845,'Product Master'!B:G,6,),"-")</f>
        <v>-</v>
      </c>
      <c r="D845" s="84">
        <f>Table2[[#This Row],[Part no./ Cat No.]]</f>
        <v>0</v>
      </c>
      <c r="E845" s="84" t="str">
        <f>IF(ISBLANK(Table2[[#This Row],[Lot No]]),"-",Table2[[#This Row],[Lot No]])</f>
        <v>-</v>
      </c>
      <c r="F845" s="133" t="str">
        <f>IF(ISBLANK(Table2[[#This Row],[Date of Issue]]),"",Table2[[#This Row],[Date of Issue]])</f>
        <v/>
      </c>
      <c r="G845" s="84" t="str">
        <f>Table2[[#This Row],[Unit]]</f>
        <v>-</v>
      </c>
      <c r="H845" s="84" t="str">
        <f>Table2[[#This Row],[Pack Size]]</f>
        <v>-</v>
      </c>
      <c r="I845" s="84">
        <f>Table2[[#This Row],[Quantity]]</f>
        <v>0</v>
      </c>
      <c r="J845" s="133" t="str">
        <f>Table2[[#This Row],[Expiry Date]]</f>
        <v>-</v>
      </c>
      <c r="K845" s="84">
        <f>Table2[[#This Row],[Department]]</f>
        <v>0</v>
      </c>
      <c r="L845" s="84" t="str">
        <f>IF(ISBLANK(Table2[[#This Row],[Remark]]),"",Table2[[#This Row],[Remark]])</f>
        <v/>
      </c>
      <c r="M845" s="84">
        <f>Table2[[#This Row],[Material Issued By]]</f>
        <v>0</v>
      </c>
      <c r="N845" s="84">
        <f>Table2[[#This Row],[Material Received By]]</f>
        <v>0</v>
      </c>
      <c r="O845" s="134">
        <f>SUMIFS('Stock Statement'!K:K,'Stock Statement'!C:C,Table4[[#This Row],[Part no./ Cat No.]])</f>
        <v>0</v>
      </c>
      <c r="P845" s="134">
        <f t="shared" si="13"/>
        <v>0</v>
      </c>
      <c r="Q845" s="84">
        <f>SUMIFS('Stock Statement'!J:J,'Stock Statement'!C:C,Table4[[#This Row],[Part no./ Cat No.]])</f>
        <v>0</v>
      </c>
    </row>
    <row r="846" spans="1:17">
      <c r="A846" s="84">
        <v>845</v>
      </c>
      <c r="B846" s="108" t="str">
        <f>Table2[[#This Row],[Description of Material]]</f>
        <v>Enter Data in Product Master</v>
      </c>
      <c r="C846" s="84" t="str">
        <f>IFERROR(VLOOKUP(D846,'Product Master'!B:G,6,),"-")</f>
        <v>-</v>
      </c>
      <c r="D846" s="84">
        <f>Table2[[#This Row],[Part no./ Cat No.]]</f>
        <v>0</v>
      </c>
      <c r="E846" s="84" t="str">
        <f>IF(ISBLANK(Table2[[#This Row],[Lot No]]),"-",Table2[[#This Row],[Lot No]])</f>
        <v>-</v>
      </c>
      <c r="F846" s="133" t="str">
        <f>IF(ISBLANK(Table2[[#This Row],[Date of Issue]]),"",Table2[[#This Row],[Date of Issue]])</f>
        <v/>
      </c>
      <c r="G846" s="84" t="str">
        <f>Table2[[#This Row],[Unit]]</f>
        <v>-</v>
      </c>
      <c r="H846" s="84" t="str">
        <f>Table2[[#This Row],[Pack Size]]</f>
        <v>-</v>
      </c>
      <c r="I846" s="84">
        <f>Table2[[#This Row],[Quantity]]</f>
        <v>0</v>
      </c>
      <c r="J846" s="133" t="str">
        <f>Table2[[#This Row],[Expiry Date]]</f>
        <v>-</v>
      </c>
      <c r="K846" s="84">
        <f>Table2[[#This Row],[Department]]</f>
        <v>0</v>
      </c>
      <c r="L846" s="84" t="str">
        <f>IF(ISBLANK(Table2[[#This Row],[Remark]]),"",Table2[[#This Row],[Remark]])</f>
        <v/>
      </c>
      <c r="M846" s="84">
        <f>Table2[[#This Row],[Material Issued By]]</f>
        <v>0</v>
      </c>
      <c r="N846" s="84">
        <f>Table2[[#This Row],[Material Received By]]</f>
        <v>0</v>
      </c>
      <c r="O846" s="134">
        <f>SUMIFS('Stock Statement'!K:K,'Stock Statement'!C:C,Table4[[#This Row],[Part no./ Cat No.]])</f>
        <v>0</v>
      </c>
      <c r="P846" s="134">
        <f t="shared" si="13"/>
        <v>0</v>
      </c>
      <c r="Q846" s="84">
        <f>SUMIFS('Stock Statement'!J:J,'Stock Statement'!C:C,Table4[[#This Row],[Part no./ Cat No.]])</f>
        <v>0</v>
      </c>
    </row>
    <row r="847" spans="1:17">
      <c r="A847" s="84">
        <v>846</v>
      </c>
      <c r="B847" s="108" t="str">
        <f>Table2[[#This Row],[Description of Material]]</f>
        <v>Enter Data in Product Master</v>
      </c>
      <c r="C847" s="84" t="str">
        <f>IFERROR(VLOOKUP(D847,'Product Master'!B:G,6,),"-")</f>
        <v>-</v>
      </c>
      <c r="D847" s="84">
        <f>Table2[[#This Row],[Part no./ Cat No.]]</f>
        <v>0</v>
      </c>
      <c r="E847" s="84" t="str">
        <f>IF(ISBLANK(Table2[[#This Row],[Lot No]]),"-",Table2[[#This Row],[Lot No]])</f>
        <v>-</v>
      </c>
      <c r="F847" s="133" t="str">
        <f>IF(ISBLANK(Table2[[#This Row],[Date of Issue]]),"",Table2[[#This Row],[Date of Issue]])</f>
        <v/>
      </c>
      <c r="G847" s="84" t="str">
        <f>Table2[[#This Row],[Unit]]</f>
        <v>-</v>
      </c>
      <c r="H847" s="84" t="str">
        <f>Table2[[#This Row],[Pack Size]]</f>
        <v>-</v>
      </c>
      <c r="I847" s="84">
        <f>Table2[[#This Row],[Quantity]]</f>
        <v>0</v>
      </c>
      <c r="J847" s="133" t="str">
        <f>Table2[[#This Row],[Expiry Date]]</f>
        <v>-</v>
      </c>
      <c r="K847" s="84">
        <f>Table2[[#This Row],[Department]]</f>
        <v>0</v>
      </c>
      <c r="L847" s="84" t="str">
        <f>IF(ISBLANK(Table2[[#This Row],[Remark]]),"",Table2[[#This Row],[Remark]])</f>
        <v/>
      </c>
      <c r="M847" s="84">
        <f>Table2[[#This Row],[Material Issued By]]</f>
        <v>0</v>
      </c>
      <c r="N847" s="84">
        <f>Table2[[#This Row],[Material Received By]]</f>
        <v>0</v>
      </c>
      <c r="O847" s="134">
        <f>SUMIFS('Stock Statement'!K:K,'Stock Statement'!C:C,Table4[[#This Row],[Part no./ Cat No.]])</f>
        <v>0</v>
      </c>
      <c r="P847" s="134">
        <f t="shared" si="13"/>
        <v>0</v>
      </c>
      <c r="Q847" s="84">
        <f>SUMIFS('Stock Statement'!J:J,'Stock Statement'!C:C,Table4[[#This Row],[Part no./ Cat No.]])</f>
        <v>0</v>
      </c>
    </row>
    <row r="848" spans="1:17">
      <c r="A848" s="84">
        <v>847</v>
      </c>
      <c r="B848" s="108" t="str">
        <f>Table2[[#This Row],[Description of Material]]</f>
        <v>Enter Data in Product Master</v>
      </c>
      <c r="C848" s="84" t="str">
        <f>IFERROR(VLOOKUP(D848,'Product Master'!B:G,6,),"-")</f>
        <v>-</v>
      </c>
      <c r="D848" s="84">
        <f>Table2[[#This Row],[Part no./ Cat No.]]</f>
        <v>0</v>
      </c>
      <c r="E848" s="84" t="str">
        <f>IF(ISBLANK(Table2[[#This Row],[Lot No]]),"-",Table2[[#This Row],[Lot No]])</f>
        <v>-</v>
      </c>
      <c r="F848" s="133" t="str">
        <f>IF(ISBLANK(Table2[[#This Row],[Date of Issue]]),"",Table2[[#This Row],[Date of Issue]])</f>
        <v/>
      </c>
      <c r="G848" s="84" t="str">
        <f>Table2[[#This Row],[Unit]]</f>
        <v>-</v>
      </c>
      <c r="H848" s="84" t="str">
        <f>Table2[[#This Row],[Pack Size]]</f>
        <v>-</v>
      </c>
      <c r="I848" s="84">
        <f>Table2[[#This Row],[Quantity]]</f>
        <v>0</v>
      </c>
      <c r="J848" s="133" t="str">
        <f>Table2[[#This Row],[Expiry Date]]</f>
        <v>-</v>
      </c>
      <c r="K848" s="84">
        <f>Table2[[#This Row],[Department]]</f>
        <v>0</v>
      </c>
      <c r="L848" s="84" t="str">
        <f>IF(ISBLANK(Table2[[#This Row],[Remark]]),"",Table2[[#This Row],[Remark]])</f>
        <v/>
      </c>
      <c r="M848" s="84">
        <f>Table2[[#This Row],[Material Issued By]]</f>
        <v>0</v>
      </c>
      <c r="N848" s="84">
        <f>Table2[[#This Row],[Material Received By]]</f>
        <v>0</v>
      </c>
      <c r="O848" s="134">
        <f>SUMIFS('Stock Statement'!K:K,'Stock Statement'!C:C,Table4[[#This Row],[Part no./ Cat No.]])</f>
        <v>0</v>
      </c>
      <c r="P848" s="134">
        <f t="shared" ref="P848:P911" si="14">I848*O848</f>
        <v>0</v>
      </c>
      <c r="Q848" s="84">
        <f>SUMIFS('Stock Statement'!J:J,'Stock Statement'!C:C,Table4[[#This Row],[Part no./ Cat No.]])</f>
        <v>0</v>
      </c>
    </row>
    <row r="849" spans="1:17">
      <c r="A849" s="84">
        <v>848</v>
      </c>
      <c r="B849" s="108" t="str">
        <f>Table2[[#This Row],[Description of Material]]</f>
        <v>Enter Data in Product Master</v>
      </c>
      <c r="C849" s="84" t="str">
        <f>IFERROR(VLOOKUP(D849,'Product Master'!B:G,6,),"-")</f>
        <v>-</v>
      </c>
      <c r="D849" s="84">
        <f>Table2[[#This Row],[Part no./ Cat No.]]</f>
        <v>0</v>
      </c>
      <c r="E849" s="84" t="str">
        <f>IF(ISBLANK(Table2[[#This Row],[Lot No]]),"-",Table2[[#This Row],[Lot No]])</f>
        <v>-</v>
      </c>
      <c r="F849" s="133" t="str">
        <f>IF(ISBLANK(Table2[[#This Row],[Date of Issue]]),"",Table2[[#This Row],[Date of Issue]])</f>
        <v/>
      </c>
      <c r="G849" s="84" t="str">
        <f>Table2[[#This Row],[Unit]]</f>
        <v>-</v>
      </c>
      <c r="H849" s="84" t="str">
        <f>Table2[[#This Row],[Pack Size]]</f>
        <v>-</v>
      </c>
      <c r="I849" s="84">
        <f>Table2[[#This Row],[Quantity]]</f>
        <v>0</v>
      </c>
      <c r="J849" s="133" t="str">
        <f>Table2[[#This Row],[Expiry Date]]</f>
        <v>-</v>
      </c>
      <c r="K849" s="84">
        <f>Table2[[#This Row],[Department]]</f>
        <v>0</v>
      </c>
      <c r="L849" s="84" t="str">
        <f>IF(ISBLANK(Table2[[#This Row],[Remark]]),"",Table2[[#This Row],[Remark]])</f>
        <v/>
      </c>
      <c r="M849" s="84">
        <f>Table2[[#This Row],[Material Issued By]]</f>
        <v>0</v>
      </c>
      <c r="N849" s="84">
        <f>Table2[[#This Row],[Material Received By]]</f>
        <v>0</v>
      </c>
      <c r="O849" s="134">
        <f>SUMIFS('Stock Statement'!K:K,'Stock Statement'!C:C,Table4[[#This Row],[Part no./ Cat No.]])</f>
        <v>0</v>
      </c>
      <c r="P849" s="134">
        <f t="shared" si="14"/>
        <v>0</v>
      </c>
      <c r="Q849" s="84">
        <f>SUMIFS('Stock Statement'!J:J,'Stock Statement'!C:C,Table4[[#This Row],[Part no./ Cat No.]])</f>
        <v>0</v>
      </c>
    </row>
    <row r="850" spans="1:17">
      <c r="A850" s="84">
        <v>849</v>
      </c>
      <c r="B850" s="108" t="str">
        <f>Table2[[#This Row],[Description of Material]]</f>
        <v>Enter Data in Product Master</v>
      </c>
      <c r="C850" s="84" t="str">
        <f>IFERROR(VLOOKUP(D850,'Product Master'!B:G,6,),"-")</f>
        <v>-</v>
      </c>
      <c r="D850" s="84">
        <f>Table2[[#This Row],[Part no./ Cat No.]]</f>
        <v>0</v>
      </c>
      <c r="E850" s="84" t="str">
        <f>IF(ISBLANK(Table2[[#This Row],[Lot No]]),"-",Table2[[#This Row],[Lot No]])</f>
        <v>-</v>
      </c>
      <c r="F850" s="133" t="str">
        <f>IF(ISBLANK(Table2[[#This Row],[Date of Issue]]),"",Table2[[#This Row],[Date of Issue]])</f>
        <v/>
      </c>
      <c r="G850" s="84" t="str">
        <f>Table2[[#This Row],[Unit]]</f>
        <v>-</v>
      </c>
      <c r="H850" s="84" t="str">
        <f>Table2[[#This Row],[Pack Size]]</f>
        <v>-</v>
      </c>
      <c r="I850" s="84">
        <f>Table2[[#This Row],[Quantity]]</f>
        <v>0</v>
      </c>
      <c r="J850" s="133" t="str">
        <f>Table2[[#This Row],[Expiry Date]]</f>
        <v>-</v>
      </c>
      <c r="K850" s="84">
        <f>Table2[[#This Row],[Department]]</f>
        <v>0</v>
      </c>
      <c r="L850" s="84" t="str">
        <f>IF(ISBLANK(Table2[[#This Row],[Remark]]),"",Table2[[#This Row],[Remark]])</f>
        <v/>
      </c>
      <c r="M850" s="84">
        <f>Table2[[#This Row],[Material Issued By]]</f>
        <v>0</v>
      </c>
      <c r="N850" s="84">
        <f>Table2[[#This Row],[Material Received By]]</f>
        <v>0</v>
      </c>
      <c r="O850" s="134">
        <f>SUMIFS('Stock Statement'!K:K,'Stock Statement'!C:C,Table4[[#This Row],[Part no./ Cat No.]])</f>
        <v>0</v>
      </c>
      <c r="P850" s="134">
        <f t="shared" si="14"/>
        <v>0</v>
      </c>
      <c r="Q850" s="84">
        <f>SUMIFS('Stock Statement'!J:J,'Stock Statement'!C:C,Table4[[#This Row],[Part no./ Cat No.]])</f>
        <v>0</v>
      </c>
    </row>
    <row r="851" spans="1:17">
      <c r="A851" s="84">
        <v>850</v>
      </c>
      <c r="B851" s="108" t="str">
        <f>Table2[[#This Row],[Description of Material]]</f>
        <v>Enter Data in Product Master</v>
      </c>
      <c r="C851" s="84" t="str">
        <f>IFERROR(VLOOKUP(D851,'Product Master'!B:G,6,),"-")</f>
        <v>-</v>
      </c>
      <c r="D851" s="84">
        <f>Table2[[#This Row],[Part no./ Cat No.]]</f>
        <v>0</v>
      </c>
      <c r="E851" s="84" t="str">
        <f>IF(ISBLANK(Table2[[#This Row],[Lot No]]),"-",Table2[[#This Row],[Lot No]])</f>
        <v>-</v>
      </c>
      <c r="F851" s="133" t="str">
        <f>IF(ISBLANK(Table2[[#This Row],[Date of Issue]]),"",Table2[[#This Row],[Date of Issue]])</f>
        <v/>
      </c>
      <c r="G851" s="84" t="str">
        <f>Table2[[#This Row],[Unit]]</f>
        <v>-</v>
      </c>
      <c r="H851" s="84" t="str">
        <f>Table2[[#This Row],[Pack Size]]</f>
        <v>-</v>
      </c>
      <c r="I851" s="84">
        <f>Table2[[#This Row],[Quantity]]</f>
        <v>0</v>
      </c>
      <c r="J851" s="133" t="str">
        <f>Table2[[#This Row],[Expiry Date]]</f>
        <v>-</v>
      </c>
      <c r="K851" s="84">
        <f>Table2[[#This Row],[Department]]</f>
        <v>0</v>
      </c>
      <c r="L851" s="84" t="str">
        <f>IF(ISBLANK(Table2[[#This Row],[Remark]]),"",Table2[[#This Row],[Remark]])</f>
        <v/>
      </c>
      <c r="M851" s="84">
        <f>Table2[[#This Row],[Material Issued By]]</f>
        <v>0</v>
      </c>
      <c r="N851" s="84">
        <f>Table2[[#This Row],[Material Received By]]</f>
        <v>0</v>
      </c>
      <c r="O851" s="134">
        <f>SUMIFS('Stock Statement'!K:K,'Stock Statement'!C:C,Table4[[#This Row],[Part no./ Cat No.]])</f>
        <v>0</v>
      </c>
      <c r="P851" s="134">
        <f t="shared" si="14"/>
        <v>0</v>
      </c>
      <c r="Q851" s="84">
        <f>SUMIFS('Stock Statement'!J:J,'Stock Statement'!C:C,Table4[[#This Row],[Part no./ Cat No.]])</f>
        <v>0</v>
      </c>
    </row>
    <row r="852" spans="1:17">
      <c r="A852" s="84">
        <v>851</v>
      </c>
      <c r="B852" s="108" t="str">
        <f>Table2[[#This Row],[Description of Material]]</f>
        <v>Enter Data in Product Master</v>
      </c>
      <c r="C852" s="84" t="str">
        <f>IFERROR(VLOOKUP(D852,'Product Master'!B:G,6,),"-")</f>
        <v>-</v>
      </c>
      <c r="D852" s="84">
        <f>Table2[[#This Row],[Part no./ Cat No.]]</f>
        <v>0</v>
      </c>
      <c r="E852" s="84" t="str">
        <f>IF(ISBLANK(Table2[[#This Row],[Lot No]]),"-",Table2[[#This Row],[Lot No]])</f>
        <v>-</v>
      </c>
      <c r="F852" s="133" t="str">
        <f>IF(ISBLANK(Table2[[#This Row],[Date of Issue]]),"",Table2[[#This Row],[Date of Issue]])</f>
        <v/>
      </c>
      <c r="G852" s="84" t="str">
        <f>Table2[[#This Row],[Unit]]</f>
        <v>-</v>
      </c>
      <c r="H852" s="84" t="str">
        <f>Table2[[#This Row],[Pack Size]]</f>
        <v>-</v>
      </c>
      <c r="I852" s="84">
        <f>Table2[[#This Row],[Quantity]]</f>
        <v>0</v>
      </c>
      <c r="J852" s="133" t="str">
        <f>Table2[[#This Row],[Expiry Date]]</f>
        <v>-</v>
      </c>
      <c r="K852" s="84">
        <f>Table2[[#This Row],[Department]]</f>
        <v>0</v>
      </c>
      <c r="L852" s="84" t="str">
        <f>IF(ISBLANK(Table2[[#This Row],[Remark]]),"",Table2[[#This Row],[Remark]])</f>
        <v/>
      </c>
      <c r="M852" s="84">
        <f>Table2[[#This Row],[Material Issued By]]</f>
        <v>0</v>
      </c>
      <c r="N852" s="84">
        <f>Table2[[#This Row],[Material Received By]]</f>
        <v>0</v>
      </c>
      <c r="O852" s="134">
        <f>SUMIFS('Stock Statement'!K:K,'Stock Statement'!C:C,Table4[[#This Row],[Part no./ Cat No.]])</f>
        <v>0</v>
      </c>
      <c r="P852" s="134">
        <f t="shared" si="14"/>
        <v>0</v>
      </c>
      <c r="Q852" s="84">
        <f>SUMIFS('Stock Statement'!J:J,'Stock Statement'!C:C,Table4[[#This Row],[Part no./ Cat No.]])</f>
        <v>0</v>
      </c>
    </row>
    <row r="853" spans="1:17">
      <c r="A853" s="84">
        <v>852</v>
      </c>
      <c r="B853" s="108" t="str">
        <f>Table2[[#This Row],[Description of Material]]</f>
        <v>Enter Data in Product Master</v>
      </c>
      <c r="C853" s="84" t="str">
        <f>IFERROR(VLOOKUP(D853,'Product Master'!B:G,6,),"-")</f>
        <v>-</v>
      </c>
      <c r="D853" s="84">
        <f>Table2[[#This Row],[Part no./ Cat No.]]</f>
        <v>0</v>
      </c>
      <c r="E853" s="84" t="str">
        <f>IF(ISBLANK(Table2[[#This Row],[Lot No]]),"-",Table2[[#This Row],[Lot No]])</f>
        <v>-</v>
      </c>
      <c r="F853" s="133" t="str">
        <f>IF(ISBLANK(Table2[[#This Row],[Date of Issue]]),"",Table2[[#This Row],[Date of Issue]])</f>
        <v/>
      </c>
      <c r="G853" s="84" t="str">
        <f>Table2[[#This Row],[Unit]]</f>
        <v>-</v>
      </c>
      <c r="H853" s="84" t="str">
        <f>Table2[[#This Row],[Pack Size]]</f>
        <v>-</v>
      </c>
      <c r="I853" s="84">
        <f>Table2[[#This Row],[Quantity]]</f>
        <v>0</v>
      </c>
      <c r="J853" s="133" t="str">
        <f>Table2[[#This Row],[Expiry Date]]</f>
        <v>-</v>
      </c>
      <c r="K853" s="84">
        <f>Table2[[#This Row],[Department]]</f>
        <v>0</v>
      </c>
      <c r="L853" s="84" t="str">
        <f>IF(ISBLANK(Table2[[#This Row],[Remark]]),"",Table2[[#This Row],[Remark]])</f>
        <v/>
      </c>
      <c r="M853" s="84">
        <f>Table2[[#This Row],[Material Issued By]]</f>
        <v>0</v>
      </c>
      <c r="N853" s="84">
        <f>Table2[[#This Row],[Material Received By]]</f>
        <v>0</v>
      </c>
      <c r="O853" s="134">
        <f>SUMIFS('Stock Statement'!K:K,'Stock Statement'!C:C,Table4[[#This Row],[Part no./ Cat No.]])</f>
        <v>0</v>
      </c>
      <c r="P853" s="134">
        <f t="shared" si="14"/>
        <v>0</v>
      </c>
      <c r="Q853" s="84">
        <f>SUMIFS('Stock Statement'!J:J,'Stock Statement'!C:C,Table4[[#This Row],[Part no./ Cat No.]])</f>
        <v>0</v>
      </c>
    </row>
    <row r="854" spans="1:17">
      <c r="A854" s="84">
        <v>853</v>
      </c>
      <c r="B854" s="108" t="str">
        <f>Table2[[#This Row],[Description of Material]]</f>
        <v>Enter Data in Product Master</v>
      </c>
      <c r="C854" s="84" t="str">
        <f>IFERROR(VLOOKUP(D854,'Product Master'!B:G,6,),"-")</f>
        <v>-</v>
      </c>
      <c r="D854" s="84">
        <f>Table2[[#This Row],[Part no./ Cat No.]]</f>
        <v>0</v>
      </c>
      <c r="E854" s="84" t="str">
        <f>IF(ISBLANK(Table2[[#This Row],[Lot No]]),"-",Table2[[#This Row],[Lot No]])</f>
        <v>-</v>
      </c>
      <c r="F854" s="133" t="str">
        <f>IF(ISBLANK(Table2[[#This Row],[Date of Issue]]),"",Table2[[#This Row],[Date of Issue]])</f>
        <v/>
      </c>
      <c r="G854" s="84" t="str">
        <f>Table2[[#This Row],[Unit]]</f>
        <v>-</v>
      </c>
      <c r="H854" s="84" t="str">
        <f>Table2[[#This Row],[Pack Size]]</f>
        <v>-</v>
      </c>
      <c r="I854" s="84">
        <f>Table2[[#This Row],[Quantity]]</f>
        <v>0</v>
      </c>
      <c r="J854" s="133" t="str">
        <f>Table2[[#This Row],[Expiry Date]]</f>
        <v>-</v>
      </c>
      <c r="K854" s="84">
        <f>Table2[[#This Row],[Department]]</f>
        <v>0</v>
      </c>
      <c r="L854" s="84" t="str">
        <f>IF(ISBLANK(Table2[[#This Row],[Remark]]),"",Table2[[#This Row],[Remark]])</f>
        <v/>
      </c>
      <c r="M854" s="84">
        <f>Table2[[#This Row],[Material Issued By]]</f>
        <v>0</v>
      </c>
      <c r="N854" s="84">
        <f>Table2[[#This Row],[Material Received By]]</f>
        <v>0</v>
      </c>
      <c r="O854" s="134">
        <f>SUMIFS('Stock Statement'!K:K,'Stock Statement'!C:C,Table4[[#This Row],[Part no./ Cat No.]])</f>
        <v>0</v>
      </c>
      <c r="P854" s="134">
        <f t="shared" si="14"/>
        <v>0</v>
      </c>
      <c r="Q854" s="84">
        <f>SUMIFS('Stock Statement'!J:J,'Stock Statement'!C:C,Table4[[#This Row],[Part no./ Cat No.]])</f>
        <v>0</v>
      </c>
    </row>
    <row r="855" spans="1:17">
      <c r="A855" s="84">
        <v>854</v>
      </c>
      <c r="B855" s="108" t="str">
        <f>Table2[[#This Row],[Description of Material]]</f>
        <v>Enter Data in Product Master</v>
      </c>
      <c r="C855" s="84" t="str">
        <f>IFERROR(VLOOKUP(D855,'Product Master'!B:G,6,),"-")</f>
        <v>-</v>
      </c>
      <c r="D855" s="84">
        <f>Table2[[#This Row],[Part no./ Cat No.]]</f>
        <v>0</v>
      </c>
      <c r="E855" s="84" t="str">
        <f>IF(ISBLANK(Table2[[#This Row],[Lot No]]),"-",Table2[[#This Row],[Lot No]])</f>
        <v>-</v>
      </c>
      <c r="F855" s="133" t="str">
        <f>IF(ISBLANK(Table2[[#This Row],[Date of Issue]]),"",Table2[[#This Row],[Date of Issue]])</f>
        <v/>
      </c>
      <c r="G855" s="84" t="str">
        <f>Table2[[#This Row],[Unit]]</f>
        <v>-</v>
      </c>
      <c r="H855" s="84" t="str">
        <f>Table2[[#This Row],[Pack Size]]</f>
        <v>-</v>
      </c>
      <c r="I855" s="84">
        <f>Table2[[#This Row],[Quantity]]</f>
        <v>0</v>
      </c>
      <c r="J855" s="133" t="str">
        <f>Table2[[#This Row],[Expiry Date]]</f>
        <v>-</v>
      </c>
      <c r="K855" s="84">
        <f>Table2[[#This Row],[Department]]</f>
        <v>0</v>
      </c>
      <c r="L855" s="84" t="str">
        <f>IF(ISBLANK(Table2[[#This Row],[Remark]]),"",Table2[[#This Row],[Remark]])</f>
        <v/>
      </c>
      <c r="M855" s="84">
        <f>Table2[[#This Row],[Material Issued By]]</f>
        <v>0</v>
      </c>
      <c r="N855" s="84">
        <f>Table2[[#This Row],[Material Received By]]</f>
        <v>0</v>
      </c>
      <c r="O855" s="134">
        <f>SUMIFS('Stock Statement'!K:K,'Stock Statement'!C:C,Table4[[#This Row],[Part no./ Cat No.]])</f>
        <v>0</v>
      </c>
      <c r="P855" s="134">
        <f t="shared" si="14"/>
        <v>0</v>
      </c>
      <c r="Q855" s="84">
        <f>SUMIFS('Stock Statement'!J:J,'Stock Statement'!C:C,Table4[[#This Row],[Part no./ Cat No.]])</f>
        <v>0</v>
      </c>
    </row>
    <row r="856" spans="1:17">
      <c r="A856" s="84">
        <v>855</v>
      </c>
      <c r="B856" s="108" t="str">
        <f>Table2[[#This Row],[Description of Material]]</f>
        <v>Enter Data in Product Master</v>
      </c>
      <c r="C856" s="84" t="str">
        <f>IFERROR(VLOOKUP(D856,'Product Master'!B:G,6,),"-")</f>
        <v>-</v>
      </c>
      <c r="D856" s="84">
        <f>Table2[[#This Row],[Part no./ Cat No.]]</f>
        <v>0</v>
      </c>
      <c r="E856" s="84" t="str">
        <f>IF(ISBLANK(Table2[[#This Row],[Lot No]]),"-",Table2[[#This Row],[Lot No]])</f>
        <v>-</v>
      </c>
      <c r="F856" s="133" t="str">
        <f>IF(ISBLANK(Table2[[#This Row],[Date of Issue]]),"",Table2[[#This Row],[Date of Issue]])</f>
        <v/>
      </c>
      <c r="G856" s="84" t="str">
        <f>Table2[[#This Row],[Unit]]</f>
        <v>-</v>
      </c>
      <c r="H856" s="84" t="str">
        <f>Table2[[#This Row],[Pack Size]]</f>
        <v>-</v>
      </c>
      <c r="I856" s="84">
        <f>Table2[[#This Row],[Quantity]]</f>
        <v>0</v>
      </c>
      <c r="J856" s="133" t="str">
        <f>Table2[[#This Row],[Expiry Date]]</f>
        <v>-</v>
      </c>
      <c r="K856" s="84">
        <f>Table2[[#This Row],[Department]]</f>
        <v>0</v>
      </c>
      <c r="L856" s="84" t="str">
        <f>IF(ISBLANK(Table2[[#This Row],[Remark]]),"",Table2[[#This Row],[Remark]])</f>
        <v/>
      </c>
      <c r="M856" s="84">
        <f>Table2[[#This Row],[Material Issued By]]</f>
        <v>0</v>
      </c>
      <c r="N856" s="84">
        <f>Table2[[#This Row],[Material Received By]]</f>
        <v>0</v>
      </c>
      <c r="O856" s="134">
        <f>SUMIFS('Stock Statement'!K:K,'Stock Statement'!C:C,Table4[[#This Row],[Part no./ Cat No.]])</f>
        <v>0</v>
      </c>
      <c r="P856" s="134">
        <f t="shared" si="14"/>
        <v>0</v>
      </c>
      <c r="Q856" s="84">
        <f>SUMIFS('Stock Statement'!J:J,'Stock Statement'!C:C,Table4[[#This Row],[Part no./ Cat No.]])</f>
        <v>0</v>
      </c>
    </row>
    <row r="857" spans="1:17">
      <c r="A857" s="84">
        <v>856</v>
      </c>
      <c r="B857" s="108" t="str">
        <f>Table2[[#This Row],[Description of Material]]</f>
        <v>Enter Data in Product Master</v>
      </c>
      <c r="C857" s="84" t="str">
        <f>IFERROR(VLOOKUP(D857,'Product Master'!B:G,6,),"-")</f>
        <v>-</v>
      </c>
      <c r="D857" s="84">
        <f>Table2[[#This Row],[Part no./ Cat No.]]</f>
        <v>0</v>
      </c>
      <c r="E857" s="84" t="str">
        <f>IF(ISBLANK(Table2[[#This Row],[Lot No]]),"-",Table2[[#This Row],[Lot No]])</f>
        <v>-</v>
      </c>
      <c r="F857" s="133" t="str">
        <f>IF(ISBLANK(Table2[[#This Row],[Date of Issue]]),"",Table2[[#This Row],[Date of Issue]])</f>
        <v/>
      </c>
      <c r="G857" s="84" t="str">
        <f>Table2[[#This Row],[Unit]]</f>
        <v>-</v>
      </c>
      <c r="H857" s="84" t="str">
        <f>Table2[[#This Row],[Pack Size]]</f>
        <v>-</v>
      </c>
      <c r="I857" s="84">
        <f>Table2[[#This Row],[Quantity]]</f>
        <v>0</v>
      </c>
      <c r="J857" s="133" t="str">
        <f>Table2[[#This Row],[Expiry Date]]</f>
        <v>-</v>
      </c>
      <c r="K857" s="84">
        <f>Table2[[#This Row],[Department]]</f>
        <v>0</v>
      </c>
      <c r="L857" s="84" t="str">
        <f>IF(ISBLANK(Table2[[#This Row],[Remark]]),"",Table2[[#This Row],[Remark]])</f>
        <v/>
      </c>
      <c r="M857" s="84">
        <f>Table2[[#This Row],[Material Issued By]]</f>
        <v>0</v>
      </c>
      <c r="N857" s="84">
        <f>Table2[[#This Row],[Material Received By]]</f>
        <v>0</v>
      </c>
      <c r="O857" s="134">
        <f>SUMIFS('Stock Statement'!K:K,'Stock Statement'!C:C,Table4[[#This Row],[Part no./ Cat No.]])</f>
        <v>0</v>
      </c>
      <c r="P857" s="134">
        <f t="shared" si="14"/>
        <v>0</v>
      </c>
      <c r="Q857" s="84">
        <f>SUMIFS('Stock Statement'!J:J,'Stock Statement'!C:C,Table4[[#This Row],[Part no./ Cat No.]])</f>
        <v>0</v>
      </c>
    </row>
    <row r="858" spans="1:17">
      <c r="A858" s="84">
        <v>857</v>
      </c>
      <c r="B858" s="108" t="str">
        <f>Table2[[#This Row],[Description of Material]]</f>
        <v>Enter Data in Product Master</v>
      </c>
      <c r="C858" s="84" t="str">
        <f>IFERROR(VLOOKUP(D858,'Product Master'!B:G,6,),"-")</f>
        <v>-</v>
      </c>
      <c r="D858" s="84">
        <f>Table2[[#This Row],[Part no./ Cat No.]]</f>
        <v>0</v>
      </c>
      <c r="E858" s="84" t="str">
        <f>IF(ISBLANK(Table2[[#This Row],[Lot No]]),"-",Table2[[#This Row],[Lot No]])</f>
        <v>-</v>
      </c>
      <c r="F858" s="133" t="str">
        <f>IF(ISBLANK(Table2[[#This Row],[Date of Issue]]),"",Table2[[#This Row],[Date of Issue]])</f>
        <v/>
      </c>
      <c r="G858" s="84" t="str">
        <f>Table2[[#This Row],[Unit]]</f>
        <v>-</v>
      </c>
      <c r="H858" s="84" t="str">
        <f>Table2[[#This Row],[Pack Size]]</f>
        <v>-</v>
      </c>
      <c r="I858" s="84">
        <f>Table2[[#This Row],[Quantity]]</f>
        <v>0</v>
      </c>
      <c r="J858" s="133" t="str">
        <f>Table2[[#This Row],[Expiry Date]]</f>
        <v>-</v>
      </c>
      <c r="K858" s="84">
        <f>Table2[[#This Row],[Department]]</f>
        <v>0</v>
      </c>
      <c r="L858" s="84" t="str">
        <f>IF(ISBLANK(Table2[[#This Row],[Remark]]),"",Table2[[#This Row],[Remark]])</f>
        <v/>
      </c>
      <c r="M858" s="84">
        <f>Table2[[#This Row],[Material Issued By]]</f>
        <v>0</v>
      </c>
      <c r="N858" s="84">
        <f>Table2[[#This Row],[Material Received By]]</f>
        <v>0</v>
      </c>
      <c r="O858" s="134">
        <f>SUMIFS('Stock Statement'!K:K,'Stock Statement'!C:C,Table4[[#This Row],[Part no./ Cat No.]])</f>
        <v>0</v>
      </c>
      <c r="P858" s="134">
        <f t="shared" si="14"/>
        <v>0</v>
      </c>
      <c r="Q858" s="84">
        <f>SUMIFS('Stock Statement'!J:J,'Stock Statement'!C:C,Table4[[#This Row],[Part no./ Cat No.]])</f>
        <v>0</v>
      </c>
    </row>
    <row r="859" spans="1:17">
      <c r="A859" s="84">
        <v>858</v>
      </c>
      <c r="B859" s="108" t="str">
        <f>Table2[[#This Row],[Description of Material]]</f>
        <v>Enter Data in Product Master</v>
      </c>
      <c r="C859" s="84" t="str">
        <f>IFERROR(VLOOKUP(D859,'Product Master'!B:G,6,),"-")</f>
        <v>-</v>
      </c>
      <c r="D859" s="84">
        <f>Table2[[#This Row],[Part no./ Cat No.]]</f>
        <v>0</v>
      </c>
      <c r="E859" s="84" t="str">
        <f>IF(ISBLANK(Table2[[#This Row],[Lot No]]),"-",Table2[[#This Row],[Lot No]])</f>
        <v>-</v>
      </c>
      <c r="F859" s="133" t="str">
        <f>IF(ISBLANK(Table2[[#This Row],[Date of Issue]]),"",Table2[[#This Row],[Date of Issue]])</f>
        <v/>
      </c>
      <c r="G859" s="84" t="str">
        <f>Table2[[#This Row],[Unit]]</f>
        <v>-</v>
      </c>
      <c r="H859" s="84" t="str">
        <f>Table2[[#This Row],[Pack Size]]</f>
        <v>-</v>
      </c>
      <c r="I859" s="84">
        <f>Table2[[#This Row],[Quantity]]</f>
        <v>0</v>
      </c>
      <c r="J859" s="133" t="str">
        <f>Table2[[#This Row],[Expiry Date]]</f>
        <v>-</v>
      </c>
      <c r="K859" s="84">
        <f>Table2[[#This Row],[Department]]</f>
        <v>0</v>
      </c>
      <c r="L859" s="84" t="str">
        <f>IF(ISBLANK(Table2[[#This Row],[Remark]]),"",Table2[[#This Row],[Remark]])</f>
        <v/>
      </c>
      <c r="M859" s="84">
        <f>Table2[[#This Row],[Material Issued By]]</f>
        <v>0</v>
      </c>
      <c r="N859" s="84">
        <f>Table2[[#This Row],[Material Received By]]</f>
        <v>0</v>
      </c>
      <c r="O859" s="134">
        <f>SUMIFS('Stock Statement'!K:K,'Stock Statement'!C:C,Table4[[#This Row],[Part no./ Cat No.]])</f>
        <v>0</v>
      </c>
      <c r="P859" s="134">
        <f t="shared" si="14"/>
        <v>0</v>
      </c>
      <c r="Q859" s="84">
        <f>SUMIFS('Stock Statement'!J:J,'Stock Statement'!C:C,Table4[[#This Row],[Part no./ Cat No.]])</f>
        <v>0</v>
      </c>
    </row>
    <row r="860" spans="1:17">
      <c r="A860" s="84">
        <v>859</v>
      </c>
      <c r="B860" s="108" t="str">
        <f>Table2[[#This Row],[Description of Material]]</f>
        <v>Enter Data in Product Master</v>
      </c>
      <c r="C860" s="84" t="str">
        <f>IFERROR(VLOOKUP(D860,'Product Master'!B:G,6,),"-")</f>
        <v>-</v>
      </c>
      <c r="D860" s="84">
        <f>Table2[[#This Row],[Part no./ Cat No.]]</f>
        <v>0</v>
      </c>
      <c r="E860" s="84" t="str">
        <f>IF(ISBLANK(Table2[[#This Row],[Lot No]]),"-",Table2[[#This Row],[Lot No]])</f>
        <v>-</v>
      </c>
      <c r="F860" s="133" t="str">
        <f>IF(ISBLANK(Table2[[#This Row],[Date of Issue]]),"",Table2[[#This Row],[Date of Issue]])</f>
        <v/>
      </c>
      <c r="G860" s="84" t="str">
        <f>Table2[[#This Row],[Unit]]</f>
        <v>-</v>
      </c>
      <c r="H860" s="84" t="str">
        <f>Table2[[#This Row],[Pack Size]]</f>
        <v>-</v>
      </c>
      <c r="I860" s="84">
        <f>Table2[[#This Row],[Quantity]]</f>
        <v>0</v>
      </c>
      <c r="J860" s="133" t="str">
        <f>Table2[[#This Row],[Expiry Date]]</f>
        <v>-</v>
      </c>
      <c r="K860" s="84">
        <f>Table2[[#This Row],[Department]]</f>
        <v>0</v>
      </c>
      <c r="L860" s="84" t="str">
        <f>IF(ISBLANK(Table2[[#This Row],[Remark]]),"",Table2[[#This Row],[Remark]])</f>
        <v/>
      </c>
      <c r="M860" s="84">
        <f>Table2[[#This Row],[Material Issued By]]</f>
        <v>0</v>
      </c>
      <c r="N860" s="84">
        <f>Table2[[#This Row],[Material Received By]]</f>
        <v>0</v>
      </c>
      <c r="O860" s="134">
        <f>SUMIFS('Stock Statement'!K:K,'Stock Statement'!C:C,Table4[[#This Row],[Part no./ Cat No.]])</f>
        <v>0</v>
      </c>
      <c r="P860" s="134">
        <f t="shared" si="14"/>
        <v>0</v>
      </c>
      <c r="Q860" s="84">
        <f>SUMIFS('Stock Statement'!J:J,'Stock Statement'!C:C,Table4[[#This Row],[Part no./ Cat No.]])</f>
        <v>0</v>
      </c>
    </row>
    <row r="861" spans="1:17">
      <c r="A861" s="84">
        <v>860</v>
      </c>
      <c r="B861" s="108" t="str">
        <f>Table2[[#This Row],[Description of Material]]</f>
        <v>Enter Data in Product Master</v>
      </c>
      <c r="C861" s="84" t="str">
        <f>IFERROR(VLOOKUP(D861,'Product Master'!B:G,6,),"-")</f>
        <v>-</v>
      </c>
      <c r="D861" s="84">
        <f>Table2[[#This Row],[Part no./ Cat No.]]</f>
        <v>0</v>
      </c>
      <c r="E861" s="84" t="str">
        <f>IF(ISBLANK(Table2[[#This Row],[Lot No]]),"-",Table2[[#This Row],[Lot No]])</f>
        <v>-</v>
      </c>
      <c r="F861" s="133" t="str">
        <f>IF(ISBLANK(Table2[[#This Row],[Date of Issue]]),"",Table2[[#This Row],[Date of Issue]])</f>
        <v/>
      </c>
      <c r="G861" s="84" t="str">
        <f>Table2[[#This Row],[Unit]]</f>
        <v>-</v>
      </c>
      <c r="H861" s="84" t="str">
        <f>Table2[[#This Row],[Pack Size]]</f>
        <v>-</v>
      </c>
      <c r="I861" s="84">
        <f>Table2[[#This Row],[Quantity]]</f>
        <v>0</v>
      </c>
      <c r="J861" s="133" t="str">
        <f>Table2[[#This Row],[Expiry Date]]</f>
        <v>-</v>
      </c>
      <c r="K861" s="84">
        <f>Table2[[#This Row],[Department]]</f>
        <v>0</v>
      </c>
      <c r="L861" s="84" t="str">
        <f>IF(ISBLANK(Table2[[#This Row],[Remark]]),"",Table2[[#This Row],[Remark]])</f>
        <v/>
      </c>
      <c r="M861" s="84">
        <f>Table2[[#This Row],[Material Issued By]]</f>
        <v>0</v>
      </c>
      <c r="N861" s="84">
        <f>Table2[[#This Row],[Material Received By]]</f>
        <v>0</v>
      </c>
      <c r="O861" s="134">
        <f>SUMIFS('Stock Statement'!K:K,'Stock Statement'!C:C,Table4[[#This Row],[Part no./ Cat No.]])</f>
        <v>0</v>
      </c>
      <c r="P861" s="134">
        <f t="shared" si="14"/>
        <v>0</v>
      </c>
      <c r="Q861" s="84">
        <f>SUMIFS('Stock Statement'!J:J,'Stock Statement'!C:C,Table4[[#This Row],[Part no./ Cat No.]])</f>
        <v>0</v>
      </c>
    </row>
    <row r="862" spans="1:17">
      <c r="A862" s="84">
        <v>861</v>
      </c>
      <c r="B862" s="108" t="str">
        <f>Table2[[#This Row],[Description of Material]]</f>
        <v>Enter Data in Product Master</v>
      </c>
      <c r="C862" s="84" t="str">
        <f>IFERROR(VLOOKUP(D862,'Product Master'!B:G,6,),"-")</f>
        <v>-</v>
      </c>
      <c r="D862" s="84">
        <f>Table2[[#This Row],[Part no./ Cat No.]]</f>
        <v>0</v>
      </c>
      <c r="E862" s="84" t="str">
        <f>IF(ISBLANK(Table2[[#This Row],[Lot No]]),"-",Table2[[#This Row],[Lot No]])</f>
        <v>-</v>
      </c>
      <c r="F862" s="133" t="str">
        <f>IF(ISBLANK(Table2[[#This Row],[Date of Issue]]),"",Table2[[#This Row],[Date of Issue]])</f>
        <v/>
      </c>
      <c r="G862" s="84" t="str">
        <f>Table2[[#This Row],[Unit]]</f>
        <v>-</v>
      </c>
      <c r="H862" s="84" t="str">
        <f>Table2[[#This Row],[Pack Size]]</f>
        <v>-</v>
      </c>
      <c r="I862" s="84">
        <f>Table2[[#This Row],[Quantity]]</f>
        <v>0</v>
      </c>
      <c r="J862" s="133" t="str">
        <f>Table2[[#This Row],[Expiry Date]]</f>
        <v>-</v>
      </c>
      <c r="K862" s="84">
        <f>Table2[[#This Row],[Department]]</f>
        <v>0</v>
      </c>
      <c r="L862" s="84" t="str">
        <f>IF(ISBLANK(Table2[[#This Row],[Remark]]),"",Table2[[#This Row],[Remark]])</f>
        <v/>
      </c>
      <c r="M862" s="84">
        <f>Table2[[#This Row],[Material Issued By]]</f>
        <v>0</v>
      </c>
      <c r="N862" s="84">
        <f>Table2[[#This Row],[Material Received By]]</f>
        <v>0</v>
      </c>
      <c r="O862" s="134">
        <f>SUMIFS('Stock Statement'!K:K,'Stock Statement'!C:C,Table4[[#This Row],[Part no./ Cat No.]])</f>
        <v>0</v>
      </c>
      <c r="P862" s="134">
        <f t="shared" si="14"/>
        <v>0</v>
      </c>
      <c r="Q862" s="84">
        <f>SUMIFS('Stock Statement'!J:J,'Stock Statement'!C:C,Table4[[#This Row],[Part no./ Cat No.]])</f>
        <v>0</v>
      </c>
    </row>
    <row r="863" spans="1:17">
      <c r="A863" s="84">
        <v>862</v>
      </c>
      <c r="B863" s="108" t="str">
        <f>Table2[[#This Row],[Description of Material]]</f>
        <v>Enter Data in Product Master</v>
      </c>
      <c r="C863" s="84" t="str">
        <f>IFERROR(VLOOKUP(D863,'Product Master'!B:G,6,),"-")</f>
        <v>-</v>
      </c>
      <c r="D863" s="84">
        <f>Table2[[#This Row],[Part no./ Cat No.]]</f>
        <v>0</v>
      </c>
      <c r="E863" s="84" t="str">
        <f>IF(ISBLANK(Table2[[#This Row],[Lot No]]),"-",Table2[[#This Row],[Lot No]])</f>
        <v>-</v>
      </c>
      <c r="F863" s="133" t="str">
        <f>IF(ISBLANK(Table2[[#This Row],[Date of Issue]]),"",Table2[[#This Row],[Date of Issue]])</f>
        <v/>
      </c>
      <c r="G863" s="84" t="str">
        <f>Table2[[#This Row],[Unit]]</f>
        <v>-</v>
      </c>
      <c r="H863" s="84" t="str">
        <f>Table2[[#This Row],[Pack Size]]</f>
        <v>-</v>
      </c>
      <c r="I863" s="84">
        <f>Table2[[#This Row],[Quantity]]</f>
        <v>0</v>
      </c>
      <c r="J863" s="133" t="str">
        <f>Table2[[#This Row],[Expiry Date]]</f>
        <v>-</v>
      </c>
      <c r="K863" s="84">
        <f>Table2[[#This Row],[Department]]</f>
        <v>0</v>
      </c>
      <c r="L863" s="84" t="str">
        <f>IF(ISBLANK(Table2[[#This Row],[Remark]]),"",Table2[[#This Row],[Remark]])</f>
        <v/>
      </c>
      <c r="M863" s="84">
        <f>Table2[[#This Row],[Material Issued By]]</f>
        <v>0</v>
      </c>
      <c r="N863" s="84">
        <f>Table2[[#This Row],[Material Received By]]</f>
        <v>0</v>
      </c>
      <c r="O863" s="134">
        <f>SUMIFS('Stock Statement'!K:K,'Stock Statement'!C:C,Table4[[#This Row],[Part no./ Cat No.]])</f>
        <v>0</v>
      </c>
      <c r="P863" s="134">
        <f t="shared" si="14"/>
        <v>0</v>
      </c>
      <c r="Q863" s="84">
        <f>SUMIFS('Stock Statement'!J:J,'Stock Statement'!C:C,Table4[[#This Row],[Part no./ Cat No.]])</f>
        <v>0</v>
      </c>
    </row>
    <row r="864" spans="1:17">
      <c r="A864" s="84">
        <v>863</v>
      </c>
      <c r="B864" s="108" t="str">
        <f>Table2[[#This Row],[Description of Material]]</f>
        <v>Enter Data in Product Master</v>
      </c>
      <c r="C864" s="84" t="str">
        <f>IFERROR(VLOOKUP(D864,'Product Master'!B:G,6,),"-")</f>
        <v>-</v>
      </c>
      <c r="D864" s="84">
        <f>Table2[[#This Row],[Part no./ Cat No.]]</f>
        <v>0</v>
      </c>
      <c r="E864" s="84" t="str">
        <f>IF(ISBLANK(Table2[[#This Row],[Lot No]]),"-",Table2[[#This Row],[Lot No]])</f>
        <v>-</v>
      </c>
      <c r="F864" s="133" t="str">
        <f>IF(ISBLANK(Table2[[#This Row],[Date of Issue]]),"",Table2[[#This Row],[Date of Issue]])</f>
        <v/>
      </c>
      <c r="G864" s="84" t="str">
        <f>Table2[[#This Row],[Unit]]</f>
        <v>-</v>
      </c>
      <c r="H864" s="84" t="str">
        <f>Table2[[#This Row],[Pack Size]]</f>
        <v>-</v>
      </c>
      <c r="I864" s="84">
        <f>Table2[[#This Row],[Quantity]]</f>
        <v>0</v>
      </c>
      <c r="J864" s="133" t="str">
        <f>Table2[[#This Row],[Expiry Date]]</f>
        <v>-</v>
      </c>
      <c r="K864" s="84">
        <f>Table2[[#This Row],[Department]]</f>
        <v>0</v>
      </c>
      <c r="L864" s="84" t="str">
        <f>IF(ISBLANK(Table2[[#This Row],[Remark]]),"",Table2[[#This Row],[Remark]])</f>
        <v/>
      </c>
      <c r="M864" s="84">
        <f>Table2[[#This Row],[Material Issued By]]</f>
        <v>0</v>
      </c>
      <c r="N864" s="84">
        <f>Table2[[#This Row],[Material Received By]]</f>
        <v>0</v>
      </c>
      <c r="O864" s="134">
        <f>SUMIFS('Stock Statement'!K:K,'Stock Statement'!C:C,Table4[[#This Row],[Part no./ Cat No.]])</f>
        <v>0</v>
      </c>
      <c r="P864" s="134">
        <f t="shared" si="14"/>
        <v>0</v>
      </c>
      <c r="Q864" s="84">
        <f>SUMIFS('Stock Statement'!J:J,'Stock Statement'!C:C,Table4[[#This Row],[Part no./ Cat No.]])</f>
        <v>0</v>
      </c>
    </row>
    <row r="865" spans="1:17">
      <c r="A865" s="84">
        <v>864</v>
      </c>
      <c r="B865" s="108" t="str">
        <f>Table2[[#This Row],[Description of Material]]</f>
        <v>Enter Data in Product Master</v>
      </c>
      <c r="C865" s="84" t="str">
        <f>IFERROR(VLOOKUP(D865,'Product Master'!B:G,6,),"-")</f>
        <v>-</v>
      </c>
      <c r="D865" s="84">
        <f>Table2[[#This Row],[Part no./ Cat No.]]</f>
        <v>0</v>
      </c>
      <c r="E865" s="84" t="str">
        <f>IF(ISBLANK(Table2[[#This Row],[Lot No]]),"-",Table2[[#This Row],[Lot No]])</f>
        <v>-</v>
      </c>
      <c r="F865" s="133" t="str">
        <f>IF(ISBLANK(Table2[[#This Row],[Date of Issue]]),"",Table2[[#This Row],[Date of Issue]])</f>
        <v/>
      </c>
      <c r="G865" s="84" t="str">
        <f>Table2[[#This Row],[Unit]]</f>
        <v>-</v>
      </c>
      <c r="H865" s="84" t="str">
        <f>Table2[[#This Row],[Pack Size]]</f>
        <v>-</v>
      </c>
      <c r="I865" s="84">
        <f>Table2[[#This Row],[Quantity]]</f>
        <v>0</v>
      </c>
      <c r="J865" s="133" t="str">
        <f>Table2[[#This Row],[Expiry Date]]</f>
        <v>-</v>
      </c>
      <c r="K865" s="84">
        <f>Table2[[#This Row],[Department]]</f>
        <v>0</v>
      </c>
      <c r="L865" s="84" t="str">
        <f>IF(ISBLANK(Table2[[#This Row],[Remark]]),"",Table2[[#This Row],[Remark]])</f>
        <v/>
      </c>
      <c r="M865" s="84">
        <f>Table2[[#This Row],[Material Issued By]]</f>
        <v>0</v>
      </c>
      <c r="N865" s="84">
        <f>Table2[[#This Row],[Material Received By]]</f>
        <v>0</v>
      </c>
      <c r="O865" s="134">
        <f>SUMIFS('Stock Statement'!K:K,'Stock Statement'!C:C,Table4[[#This Row],[Part no./ Cat No.]])</f>
        <v>0</v>
      </c>
      <c r="P865" s="134">
        <f t="shared" si="14"/>
        <v>0</v>
      </c>
      <c r="Q865" s="84">
        <f>SUMIFS('Stock Statement'!J:J,'Stock Statement'!C:C,Table4[[#This Row],[Part no./ Cat No.]])</f>
        <v>0</v>
      </c>
    </row>
    <row r="866" spans="1:17">
      <c r="A866" s="84">
        <v>865</v>
      </c>
      <c r="B866" s="108" t="str">
        <f>Table2[[#This Row],[Description of Material]]</f>
        <v>Enter Data in Product Master</v>
      </c>
      <c r="C866" s="84" t="str">
        <f>IFERROR(VLOOKUP(D866,'Product Master'!B:G,6,),"-")</f>
        <v>-</v>
      </c>
      <c r="D866" s="84">
        <f>Table2[[#This Row],[Part no./ Cat No.]]</f>
        <v>0</v>
      </c>
      <c r="E866" s="84" t="str">
        <f>IF(ISBLANK(Table2[[#This Row],[Lot No]]),"-",Table2[[#This Row],[Lot No]])</f>
        <v>-</v>
      </c>
      <c r="F866" s="133" t="str">
        <f>IF(ISBLANK(Table2[[#This Row],[Date of Issue]]),"",Table2[[#This Row],[Date of Issue]])</f>
        <v/>
      </c>
      <c r="G866" s="84" t="str">
        <f>Table2[[#This Row],[Unit]]</f>
        <v>-</v>
      </c>
      <c r="H866" s="84" t="str">
        <f>Table2[[#This Row],[Pack Size]]</f>
        <v>-</v>
      </c>
      <c r="I866" s="84">
        <f>Table2[[#This Row],[Quantity]]</f>
        <v>0</v>
      </c>
      <c r="J866" s="133" t="str">
        <f>Table2[[#This Row],[Expiry Date]]</f>
        <v>-</v>
      </c>
      <c r="K866" s="84">
        <f>Table2[[#This Row],[Department]]</f>
        <v>0</v>
      </c>
      <c r="L866" s="84" t="str">
        <f>IF(ISBLANK(Table2[[#This Row],[Remark]]),"",Table2[[#This Row],[Remark]])</f>
        <v/>
      </c>
      <c r="M866" s="84">
        <f>Table2[[#This Row],[Material Issued By]]</f>
        <v>0</v>
      </c>
      <c r="N866" s="84">
        <f>Table2[[#This Row],[Material Received By]]</f>
        <v>0</v>
      </c>
      <c r="O866" s="134">
        <f>SUMIFS('Stock Statement'!K:K,'Stock Statement'!C:C,Table4[[#This Row],[Part no./ Cat No.]])</f>
        <v>0</v>
      </c>
      <c r="P866" s="134">
        <f t="shared" si="14"/>
        <v>0</v>
      </c>
      <c r="Q866" s="84">
        <f>SUMIFS('Stock Statement'!J:J,'Stock Statement'!C:C,Table4[[#This Row],[Part no./ Cat No.]])</f>
        <v>0</v>
      </c>
    </row>
    <row r="867" spans="1:17">
      <c r="A867" s="84">
        <v>866</v>
      </c>
      <c r="B867" s="108" t="str">
        <f>Table2[[#This Row],[Description of Material]]</f>
        <v>Enter Data in Product Master</v>
      </c>
      <c r="C867" s="84" t="str">
        <f>IFERROR(VLOOKUP(D867,'Product Master'!B:G,6,),"-")</f>
        <v>-</v>
      </c>
      <c r="D867" s="84">
        <f>Table2[[#This Row],[Part no./ Cat No.]]</f>
        <v>0</v>
      </c>
      <c r="E867" s="84" t="str">
        <f>IF(ISBLANK(Table2[[#This Row],[Lot No]]),"-",Table2[[#This Row],[Lot No]])</f>
        <v>-</v>
      </c>
      <c r="F867" s="133" t="str">
        <f>IF(ISBLANK(Table2[[#This Row],[Date of Issue]]),"",Table2[[#This Row],[Date of Issue]])</f>
        <v/>
      </c>
      <c r="G867" s="84" t="str">
        <f>Table2[[#This Row],[Unit]]</f>
        <v>-</v>
      </c>
      <c r="H867" s="84" t="str">
        <f>Table2[[#This Row],[Pack Size]]</f>
        <v>-</v>
      </c>
      <c r="I867" s="84">
        <f>Table2[[#This Row],[Quantity]]</f>
        <v>0</v>
      </c>
      <c r="J867" s="133" t="str">
        <f>Table2[[#This Row],[Expiry Date]]</f>
        <v>-</v>
      </c>
      <c r="K867" s="84">
        <f>Table2[[#This Row],[Department]]</f>
        <v>0</v>
      </c>
      <c r="L867" s="84" t="str">
        <f>IF(ISBLANK(Table2[[#This Row],[Remark]]),"",Table2[[#This Row],[Remark]])</f>
        <v/>
      </c>
      <c r="M867" s="84">
        <f>Table2[[#This Row],[Material Issued By]]</f>
        <v>0</v>
      </c>
      <c r="N867" s="84">
        <f>Table2[[#This Row],[Material Received By]]</f>
        <v>0</v>
      </c>
      <c r="O867" s="134">
        <f>SUMIFS('Stock Statement'!K:K,'Stock Statement'!C:C,Table4[[#This Row],[Part no./ Cat No.]])</f>
        <v>0</v>
      </c>
      <c r="P867" s="134">
        <f t="shared" si="14"/>
        <v>0</v>
      </c>
      <c r="Q867" s="84">
        <f>SUMIFS('Stock Statement'!J:J,'Stock Statement'!C:C,Table4[[#This Row],[Part no./ Cat No.]])</f>
        <v>0</v>
      </c>
    </row>
    <row r="868" spans="1:17">
      <c r="A868" s="84">
        <v>867</v>
      </c>
      <c r="B868" s="108" t="str">
        <f>Table2[[#This Row],[Description of Material]]</f>
        <v>Enter Data in Product Master</v>
      </c>
      <c r="C868" s="84" t="str">
        <f>IFERROR(VLOOKUP(D868,'Product Master'!B:G,6,),"-")</f>
        <v>-</v>
      </c>
      <c r="D868" s="84">
        <f>Table2[[#This Row],[Part no./ Cat No.]]</f>
        <v>0</v>
      </c>
      <c r="E868" s="84" t="str">
        <f>IF(ISBLANK(Table2[[#This Row],[Lot No]]),"-",Table2[[#This Row],[Lot No]])</f>
        <v>-</v>
      </c>
      <c r="F868" s="133" t="str">
        <f>IF(ISBLANK(Table2[[#This Row],[Date of Issue]]),"",Table2[[#This Row],[Date of Issue]])</f>
        <v/>
      </c>
      <c r="G868" s="84" t="str">
        <f>Table2[[#This Row],[Unit]]</f>
        <v>-</v>
      </c>
      <c r="H868" s="84" t="str">
        <f>Table2[[#This Row],[Pack Size]]</f>
        <v>-</v>
      </c>
      <c r="I868" s="84">
        <f>Table2[[#This Row],[Quantity]]</f>
        <v>0</v>
      </c>
      <c r="J868" s="133" t="str">
        <f>Table2[[#This Row],[Expiry Date]]</f>
        <v>-</v>
      </c>
      <c r="K868" s="84">
        <f>Table2[[#This Row],[Department]]</f>
        <v>0</v>
      </c>
      <c r="L868" s="84" t="str">
        <f>IF(ISBLANK(Table2[[#This Row],[Remark]]),"",Table2[[#This Row],[Remark]])</f>
        <v/>
      </c>
      <c r="M868" s="84">
        <f>Table2[[#This Row],[Material Issued By]]</f>
        <v>0</v>
      </c>
      <c r="N868" s="84">
        <f>Table2[[#This Row],[Material Received By]]</f>
        <v>0</v>
      </c>
      <c r="O868" s="134">
        <f>SUMIFS('Stock Statement'!K:K,'Stock Statement'!C:C,Table4[[#This Row],[Part no./ Cat No.]])</f>
        <v>0</v>
      </c>
      <c r="P868" s="134">
        <f t="shared" si="14"/>
        <v>0</v>
      </c>
      <c r="Q868" s="84">
        <f>SUMIFS('Stock Statement'!J:J,'Stock Statement'!C:C,Table4[[#This Row],[Part no./ Cat No.]])</f>
        <v>0</v>
      </c>
    </row>
    <row r="869" spans="1:17">
      <c r="A869" s="84">
        <v>868</v>
      </c>
      <c r="B869" s="108" t="str">
        <f>Table2[[#This Row],[Description of Material]]</f>
        <v>Enter Data in Product Master</v>
      </c>
      <c r="C869" s="84" t="str">
        <f>IFERROR(VLOOKUP(D869,'Product Master'!B:G,6,),"-")</f>
        <v>-</v>
      </c>
      <c r="D869" s="84">
        <f>Table2[[#This Row],[Part no./ Cat No.]]</f>
        <v>0</v>
      </c>
      <c r="E869" s="84" t="str">
        <f>IF(ISBLANK(Table2[[#This Row],[Lot No]]),"-",Table2[[#This Row],[Lot No]])</f>
        <v>-</v>
      </c>
      <c r="F869" s="133" t="str">
        <f>IF(ISBLANK(Table2[[#This Row],[Date of Issue]]),"",Table2[[#This Row],[Date of Issue]])</f>
        <v/>
      </c>
      <c r="G869" s="84" t="str">
        <f>Table2[[#This Row],[Unit]]</f>
        <v>-</v>
      </c>
      <c r="H869" s="84" t="str">
        <f>Table2[[#This Row],[Pack Size]]</f>
        <v>-</v>
      </c>
      <c r="I869" s="84">
        <f>Table2[[#This Row],[Quantity]]</f>
        <v>0</v>
      </c>
      <c r="J869" s="133" t="str">
        <f>Table2[[#This Row],[Expiry Date]]</f>
        <v>-</v>
      </c>
      <c r="K869" s="84">
        <f>Table2[[#This Row],[Department]]</f>
        <v>0</v>
      </c>
      <c r="L869" s="84" t="str">
        <f>IF(ISBLANK(Table2[[#This Row],[Remark]]),"",Table2[[#This Row],[Remark]])</f>
        <v/>
      </c>
      <c r="M869" s="84">
        <f>Table2[[#This Row],[Material Issued By]]</f>
        <v>0</v>
      </c>
      <c r="N869" s="84">
        <f>Table2[[#This Row],[Material Received By]]</f>
        <v>0</v>
      </c>
      <c r="O869" s="134">
        <f>SUMIFS('Stock Statement'!K:K,'Stock Statement'!C:C,Table4[[#This Row],[Part no./ Cat No.]])</f>
        <v>0</v>
      </c>
      <c r="P869" s="134">
        <f t="shared" si="14"/>
        <v>0</v>
      </c>
      <c r="Q869" s="84">
        <f>SUMIFS('Stock Statement'!J:J,'Stock Statement'!C:C,Table4[[#This Row],[Part no./ Cat No.]])</f>
        <v>0</v>
      </c>
    </row>
    <row r="870" spans="1:17">
      <c r="A870" s="84">
        <v>869</v>
      </c>
      <c r="B870" s="108" t="str">
        <f>Table2[[#This Row],[Description of Material]]</f>
        <v>Enter Data in Product Master</v>
      </c>
      <c r="C870" s="84" t="str">
        <f>IFERROR(VLOOKUP(D870,'Product Master'!B:G,6,),"-")</f>
        <v>-</v>
      </c>
      <c r="D870" s="84">
        <f>Table2[[#This Row],[Part no./ Cat No.]]</f>
        <v>0</v>
      </c>
      <c r="E870" s="84" t="str">
        <f>IF(ISBLANK(Table2[[#This Row],[Lot No]]),"-",Table2[[#This Row],[Lot No]])</f>
        <v>-</v>
      </c>
      <c r="F870" s="133" t="str">
        <f>IF(ISBLANK(Table2[[#This Row],[Date of Issue]]),"",Table2[[#This Row],[Date of Issue]])</f>
        <v/>
      </c>
      <c r="G870" s="84" t="str">
        <f>Table2[[#This Row],[Unit]]</f>
        <v>-</v>
      </c>
      <c r="H870" s="84" t="str">
        <f>Table2[[#This Row],[Pack Size]]</f>
        <v>-</v>
      </c>
      <c r="I870" s="84">
        <f>Table2[[#This Row],[Quantity]]</f>
        <v>0</v>
      </c>
      <c r="J870" s="133" t="str">
        <f>Table2[[#This Row],[Expiry Date]]</f>
        <v>-</v>
      </c>
      <c r="K870" s="84">
        <f>Table2[[#This Row],[Department]]</f>
        <v>0</v>
      </c>
      <c r="L870" s="84" t="str">
        <f>IF(ISBLANK(Table2[[#This Row],[Remark]]),"",Table2[[#This Row],[Remark]])</f>
        <v/>
      </c>
      <c r="M870" s="84">
        <f>Table2[[#This Row],[Material Issued By]]</f>
        <v>0</v>
      </c>
      <c r="N870" s="84">
        <f>Table2[[#This Row],[Material Received By]]</f>
        <v>0</v>
      </c>
      <c r="O870" s="134">
        <f>SUMIFS('Stock Statement'!K:K,'Stock Statement'!C:C,Table4[[#This Row],[Part no./ Cat No.]])</f>
        <v>0</v>
      </c>
      <c r="P870" s="134">
        <f t="shared" si="14"/>
        <v>0</v>
      </c>
      <c r="Q870" s="84">
        <f>SUMIFS('Stock Statement'!J:J,'Stock Statement'!C:C,Table4[[#This Row],[Part no./ Cat No.]])</f>
        <v>0</v>
      </c>
    </row>
    <row r="871" spans="1:17">
      <c r="A871" s="84">
        <v>870</v>
      </c>
      <c r="B871" s="108" t="str">
        <f>Table2[[#This Row],[Description of Material]]</f>
        <v>Enter Data in Product Master</v>
      </c>
      <c r="C871" s="84" t="str">
        <f>IFERROR(VLOOKUP(D871,'Product Master'!B:G,6,),"-")</f>
        <v>-</v>
      </c>
      <c r="D871" s="84">
        <f>Table2[[#This Row],[Part no./ Cat No.]]</f>
        <v>0</v>
      </c>
      <c r="E871" s="84" t="str">
        <f>IF(ISBLANK(Table2[[#This Row],[Lot No]]),"-",Table2[[#This Row],[Lot No]])</f>
        <v>-</v>
      </c>
      <c r="F871" s="133" t="str">
        <f>IF(ISBLANK(Table2[[#This Row],[Date of Issue]]),"",Table2[[#This Row],[Date of Issue]])</f>
        <v/>
      </c>
      <c r="G871" s="84" t="str">
        <f>Table2[[#This Row],[Unit]]</f>
        <v>-</v>
      </c>
      <c r="H871" s="84" t="str">
        <f>Table2[[#This Row],[Pack Size]]</f>
        <v>-</v>
      </c>
      <c r="I871" s="84">
        <f>Table2[[#This Row],[Quantity]]</f>
        <v>0</v>
      </c>
      <c r="J871" s="133" t="str">
        <f>Table2[[#This Row],[Expiry Date]]</f>
        <v>-</v>
      </c>
      <c r="K871" s="84">
        <f>Table2[[#This Row],[Department]]</f>
        <v>0</v>
      </c>
      <c r="L871" s="84" t="str">
        <f>IF(ISBLANK(Table2[[#This Row],[Remark]]),"",Table2[[#This Row],[Remark]])</f>
        <v/>
      </c>
      <c r="M871" s="84">
        <f>Table2[[#This Row],[Material Issued By]]</f>
        <v>0</v>
      </c>
      <c r="N871" s="84">
        <f>Table2[[#This Row],[Material Received By]]</f>
        <v>0</v>
      </c>
      <c r="O871" s="134">
        <f>SUMIFS('Stock Statement'!K:K,'Stock Statement'!C:C,Table4[[#This Row],[Part no./ Cat No.]])</f>
        <v>0</v>
      </c>
      <c r="P871" s="134">
        <f t="shared" si="14"/>
        <v>0</v>
      </c>
      <c r="Q871" s="84">
        <f>SUMIFS('Stock Statement'!J:J,'Stock Statement'!C:C,Table4[[#This Row],[Part no./ Cat No.]])</f>
        <v>0</v>
      </c>
    </row>
    <row r="872" spans="1:17">
      <c r="A872" s="84">
        <v>871</v>
      </c>
      <c r="B872" s="108" t="str">
        <f>Table2[[#This Row],[Description of Material]]</f>
        <v>Enter Data in Product Master</v>
      </c>
      <c r="C872" s="84" t="str">
        <f>IFERROR(VLOOKUP(D872,'Product Master'!B:G,6,),"-")</f>
        <v>-</v>
      </c>
      <c r="D872" s="84">
        <f>Table2[[#This Row],[Part no./ Cat No.]]</f>
        <v>0</v>
      </c>
      <c r="E872" s="84" t="str">
        <f>IF(ISBLANK(Table2[[#This Row],[Lot No]]),"-",Table2[[#This Row],[Lot No]])</f>
        <v>-</v>
      </c>
      <c r="F872" s="133" t="str">
        <f>IF(ISBLANK(Table2[[#This Row],[Date of Issue]]),"",Table2[[#This Row],[Date of Issue]])</f>
        <v/>
      </c>
      <c r="G872" s="84" t="str">
        <f>Table2[[#This Row],[Unit]]</f>
        <v>-</v>
      </c>
      <c r="H872" s="84" t="str">
        <f>Table2[[#This Row],[Pack Size]]</f>
        <v>-</v>
      </c>
      <c r="I872" s="84">
        <f>Table2[[#This Row],[Quantity]]</f>
        <v>0</v>
      </c>
      <c r="J872" s="133" t="str">
        <f>Table2[[#This Row],[Expiry Date]]</f>
        <v>-</v>
      </c>
      <c r="K872" s="84">
        <f>Table2[[#This Row],[Department]]</f>
        <v>0</v>
      </c>
      <c r="L872" s="84" t="str">
        <f>IF(ISBLANK(Table2[[#This Row],[Remark]]),"",Table2[[#This Row],[Remark]])</f>
        <v/>
      </c>
      <c r="M872" s="84">
        <f>Table2[[#This Row],[Material Issued By]]</f>
        <v>0</v>
      </c>
      <c r="N872" s="84">
        <f>Table2[[#This Row],[Material Received By]]</f>
        <v>0</v>
      </c>
      <c r="O872" s="134">
        <f>SUMIFS('Stock Statement'!K:K,'Stock Statement'!C:C,Table4[[#This Row],[Part no./ Cat No.]])</f>
        <v>0</v>
      </c>
      <c r="P872" s="134">
        <f t="shared" si="14"/>
        <v>0</v>
      </c>
      <c r="Q872" s="84">
        <f>SUMIFS('Stock Statement'!J:J,'Stock Statement'!C:C,Table4[[#This Row],[Part no./ Cat No.]])</f>
        <v>0</v>
      </c>
    </row>
    <row r="873" spans="1:17">
      <c r="A873" s="84">
        <v>872</v>
      </c>
      <c r="B873" s="108" t="str">
        <f>Table2[[#This Row],[Description of Material]]</f>
        <v>Enter Data in Product Master</v>
      </c>
      <c r="C873" s="84" t="str">
        <f>IFERROR(VLOOKUP(D873,'Product Master'!B:G,6,),"-")</f>
        <v>-</v>
      </c>
      <c r="D873" s="84">
        <f>Table2[[#This Row],[Part no./ Cat No.]]</f>
        <v>0</v>
      </c>
      <c r="E873" s="84" t="str">
        <f>IF(ISBLANK(Table2[[#This Row],[Lot No]]),"-",Table2[[#This Row],[Lot No]])</f>
        <v>-</v>
      </c>
      <c r="F873" s="133" t="str">
        <f>IF(ISBLANK(Table2[[#This Row],[Date of Issue]]),"",Table2[[#This Row],[Date of Issue]])</f>
        <v/>
      </c>
      <c r="G873" s="84" t="str">
        <f>Table2[[#This Row],[Unit]]</f>
        <v>-</v>
      </c>
      <c r="H873" s="84" t="str">
        <f>Table2[[#This Row],[Pack Size]]</f>
        <v>-</v>
      </c>
      <c r="I873" s="84">
        <f>Table2[[#This Row],[Quantity]]</f>
        <v>0</v>
      </c>
      <c r="J873" s="133" t="str">
        <f>Table2[[#This Row],[Expiry Date]]</f>
        <v>-</v>
      </c>
      <c r="K873" s="84">
        <f>Table2[[#This Row],[Department]]</f>
        <v>0</v>
      </c>
      <c r="L873" s="84" t="str">
        <f>IF(ISBLANK(Table2[[#This Row],[Remark]]),"",Table2[[#This Row],[Remark]])</f>
        <v/>
      </c>
      <c r="M873" s="84">
        <f>Table2[[#This Row],[Material Issued By]]</f>
        <v>0</v>
      </c>
      <c r="N873" s="84">
        <f>Table2[[#This Row],[Material Received By]]</f>
        <v>0</v>
      </c>
      <c r="O873" s="134">
        <f>SUMIFS('Stock Statement'!K:K,'Stock Statement'!C:C,Table4[[#This Row],[Part no./ Cat No.]])</f>
        <v>0</v>
      </c>
      <c r="P873" s="134">
        <f t="shared" si="14"/>
        <v>0</v>
      </c>
      <c r="Q873" s="84">
        <f>SUMIFS('Stock Statement'!J:J,'Stock Statement'!C:C,Table4[[#This Row],[Part no./ Cat No.]])</f>
        <v>0</v>
      </c>
    </row>
    <row r="874" spans="1:17">
      <c r="A874" s="84">
        <v>873</v>
      </c>
      <c r="B874" s="108" t="str">
        <f>Table2[[#This Row],[Description of Material]]</f>
        <v>Enter Data in Product Master</v>
      </c>
      <c r="C874" s="84" t="str">
        <f>IFERROR(VLOOKUP(D874,'Product Master'!B:G,6,),"-")</f>
        <v>-</v>
      </c>
      <c r="D874" s="84">
        <f>Table2[[#This Row],[Part no./ Cat No.]]</f>
        <v>0</v>
      </c>
      <c r="E874" s="84" t="str">
        <f>IF(ISBLANK(Table2[[#This Row],[Lot No]]),"-",Table2[[#This Row],[Lot No]])</f>
        <v>-</v>
      </c>
      <c r="F874" s="133" t="str">
        <f>IF(ISBLANK(Table2[[#This Row],[Date of Issue]]),"",Table2[[#This Row],[Date of Issue]])</f>
        <v/>
      </c>
      <c r="G874" s="84" t="str">
        <f>Table2[[#This Row],[Unit]]</f>
        <v>-</v>
      </c>
      <c r="H874" s="84" t="str">
        <f>Table2[[#This Row],[Pack Size]]</f>
        <v>-</v>
      </c>
      <c r="I874" s="84">
        <f>Table2[[#This Row],[Quantity]]</f>
        <v>0</v>
      </c>
      <c r="J874" s="133" t="str">
        <f>Table2[[#This Row],[Expiry Date]]</f>
        <v>-</v>
      </c>
      <c r="K874" s="84">
        <f>Table2[[#This Row],[Department]]</f>
        <v>0</v>
      </c>
      <c r="L874" s="84" t="str">
        <f>IF(ISBLANK(Table2[[#This Row],[Remark]]),"",Table2[[#This Row],[Remark]])</f>
        <v/>
      </c>
      <c r="M874" s="84">
        <f>Table2[[#This Row],[Material Issued By]]</f>
        <v>0</v>
      </c>
      <c r="N874" s="84">
        <f>Table2[[#This Row],[Material Received By]]</f>
        <v>0</v>
      </c>
      <c r="O874" s="134">
        <f>SUMIFS('Stock Statement'!K:K,'Stock Statement'!C:C,Table4[[#This Row],[Part no./ Cat No.]])</f>
        <v>0</v>
      </c>
      <c r="P874" s="134">
        <f t="shared" si="14"/>
        <v>0</v>
      </c>
      <c r="Q874" s="84">
        <f>SUMIFS('Stock Statement'!J:J,'Stock Statement'!C:C,Table4[[#This Row],[Part no./ Cat No.]])</f>
        <v>0</v>
      </c>
    </row>
    <row r="875" spans="1:17">
      <c r="A875" s="84">
        <v>874</v>
      </c>
      <c r="B875" s="108" t="str">
        <f>Table2[[#This Row],[Description of Material]]</f>
        <v>Enter Data in Product Master</v>
      </c>
      <c r="C875" s="84" t="str">
        <f>IFERROR(VLOOKUP(D875,'Product Master'!B:G,6,),"-")</f>
        <v>-</v>
      </c>
      <c r="D875" s="84">
        <f>Table2[[#This Row],[Part no./ Cat No.]]</f>
        <v>0</v>
      </c>
      <c r="E875" s="84" t="str">
        <f>IF(ISBLANK(Table2[[#This Row],[Lot No]]),"-",Table2[[#This Row],[Lot No]])</f>
        <v>-</v>
      </c>
      <c r="F875" s="133" t="str">
        <f>IF(ISBLANK(Table2[[#This Row],[Date of Issue]]),"",Table2[[#This Row],[Date of Issue]])</f>
        <v/>
      </c>
      <c r="G875" s="84" t="str">
        <f>Table2[[#This Row],[Unit]]</f>
        <v>-</v>
      </c>
      <c r="H875" s="84" t="str">
        <f>Table2[[#This Row],[Pack Size]]</f>
        <v>-</v>
      </c>
      <c r="I875" s="84">
        <f>Table2[[#This Row],[Quantity]]</f>
        <v>0</v>
      </c>
      <c r="J875" s="133" t="str">
        <f>Table2[[#This Row],[Expiry Date]]</f>
        <v>-</v>
      </c>
      <c r="K875" s="84">
        <f>Table2[[#This Row],[Department]]</f>
        <v>0</v>
      </c>
      <c r="L875" s="84" t="str">
        <f>IF(ISBLANK(Table2[[#This Row],[Remark]]),"",Table2[[#This Row],[Remark]])</f>
        <v/>
      </c>
      <c r="M875" s="84">
        <f>Table2[[#This Row],[Material Issued By]]</f>
        <v>0</v>
      </c>
      <c r="N875" s="84">
        <f>Table2[[#This Row],[Material Received By]]</f>
        <v>0</v>
      </c>
      <c r="O875" s="134">
        <f>SUMIFS('Stock Statement'!K:K,'Stock Statement'!C:C,Table4[[#This Row],[Part no./ Cat No.]])</f>
        <v>0</v>
      </c>
      <c r="P875" s="134">
        <f t="shared" si="14"/>
        <v>0</v>
      </c>
      <c r="Q875" s="84">
        <f>SUMIFS('Stock Statement'!J:J,'Stock Statement'!C:C,Table4[[#This Row],[Part no./ Cat No.]])</f>
        <v>0</v>
      </c>
    </row>
    <row r="876" spans="1:17">
      <c r="A876" s="84">
        <v>875</v>
      </c>
      <c r="B876" s="108" t="str">
        <f>Table2[[#This Row],[Description of Material]]</f>
        <v>Enter Data in Product Master</v>
      </c>
      <c r="C876" s="84" t="str">
        <f>IFERROR(VLOOKUP(D876,'Product Master'!B:G,6,),"-")</f>
        <v>-</v>
      </c>
      <c r="D876" s="84">
        <f>Table2[[#This Row],[Part no./ Cat No.]]</f>
        <v>0</v>
      </c>
      <c r="E876" s="84" t="str">
        <f>IF(ISBLANK(Table2[[#This Row],[Lot No]]),"-",Table2[[#This Row],[Lot No]])</f>
        <v>-</v>
      </c>
      <c r="F876" s="133" t="str">
        <f>IF(ISBLANK(Table2[[#This Row],[Date of Issue]]),"",Table2[[#This Row],[Date of Issue]])</f>
        <v/>
      </c>
      <c r="G876" s="84" t="str">
        <f>Table2[[#This Row],[Unit]]</f>
        <v>-</v>
      </c>
      <c r="H876" s="84" t="str">
        <f>Table2[[#This Row],[Pack Size]]</f>
        <v>-</v>
      </c>
      <c r="I876" s="84">
        <f>Table2[[#This Row],[Quantity]]</f>
        <v>0</v>
      </c>
      <c r="J876" s="133" t="str">
        <f>Table2[[#This Row],[Expiry Date]]</f>
        <v>-</v>
      </c>
      <c r="K876" s="84">
        <f>Table2[[#This Row],[Department]]</f>
        <v>0</v>
      </c>
      <c r="L876" s="84" t="str">
        <f>IF(ISBLANK(Table2[[#This Row],[Remark]]),"",Table2[[#This Row],[Remark]])</f>
        <v/>
      </c>
      <c r="M876" s="84">
        <f>Table2[[#This Row],[Material Issued By]]</f>
        <v>0</v>
      </c>
      <c r="N876" s="84">
        <f>Table2[[#This Row],[Material Received By]]</f>
        <v>0</v>
      </c>
      <c r="O876" s="134">
        <f>SUMIFS('Stock Statement'!K:K,'Stock Statement'!C:C,Table4[[#This Row],[Part no./ Cat No.]])</f>
        <v>0</v>
      </c>
      <c r="P876" s="134">
        <f t="shared" si="14"/>
        <v>0</v>
      </c>
      <c r="Q876" s="84">
        <f>SUMIFS('Stock Statement'!J:J,'Stock Statement'!C:C,Table4[[#This Row],[Part no./ Cat No.]])</f>
        <v>0</v>
      </c>
    </row>
    <row r="877" spans="1:17">
      <c r="A877" s="84">
        <v>876</v>
      </c>
      <c r="B877" s="108" t="str">
        <f>Table2[[#This Row],[Description of Material]]</f>
        <v>Enter Data in Product Master</v>
      </c>
      <c r="C877" s="84" t="str">
        <f>IFERROR(VLOOKUP(D877,'Product Master'!B:G,6,),"-")</f>
        <v>-</v>
      </c>
      <c r="D877" s="84">
        <f>Table2[[#This Row],[Part no./ Cat No.]]</f>
        <v>0</v>
      </c>
      <c r="E877" s="84" t="str">
        <f>IF(ISBLANK(Table2[[#This Row],[Lot No]]),"-",Table2[[#This Row],[Lot No]])</f>
        <v>-</v>
      </c>
      <c r="F877" s="133" t="str">
        <f>IF(ISBLANK(Table2[[#This Row],[Date of Issue]]),"",Table2[[#This Row],[Date of Issue]])</f>
        <v/>
      </c>
      <c r="G877" s="84" t="str">
        <f>Table2[[#This Row],[Unit]]</f>
        <v>-</v>
      </c>
      <c r="H877" s="84" t="str">
        <f>Table2[[#This Row],[Pack Size]]</f>
        <v>-</v>
      </c>
      <c r="I877" s="84">
        <f>Table2[[#This Row],[Quantity]]</f>
        <v>0</v>
      </c>
      <c r="J877" s="133" t="str">
        <f>Table2[[#This Row],[Expiry Date]]</f>
        <v>-</v>
      </c>
      <c r="K877" s="84">
        <f>Table2[[#This Row],[Department]]</f>
        <v>0</v>
      </c>
      <c r="L877" s="84" t="str">
        <f>IF(ISBLANK(Table2[[#This Row],[Remark]]),"",Table2[[#This Row],[Remark]])</f>
        <v/>
      </c>
      <c r="M877" s="84">
        <f>Table2[[#This Row],[Material Issued By]]</f>
        <v>0</v>
      </c>
      <c r="N877" s="84">
        <f>Table2[[#This Row],[Material Received By]]</f>
        <v>0</v>
      </c>
      <c r="O877" s="134">
        <f>SUMIFS('Stock Statement'!K:K,'Stock Statement'!C:C,Table4[[#This Row],[Part no./ Cat No.]])</f>
        <v>0</v>
      </c>
      <c r="P877" s="134">
        <f t="shared" si="14"/>
        <v>0</v>
      </c>
      <c r="Q877" s="84">
        <f>SUMIFS('Stock Statement'!J:J,'Stock Statement'!C:C,Table4[[#This Row],[Part no./ Cat No.]])</f>
        <v>0</v>
      </c>
    </row>
    <row r="878" spans="1:17">
      <c r="A878" s="84">
        <v>877</v>
      </c>
      <c r="B878" s="108" t="str">
        <f>Table2[[#This Row],[Description of Material]]</f>
        <v>Enter Data in Product Master</v>
      </c>
      <c r="C878" s="84" t="str">
        <f>IFERROR(VLOOKUP(D878,'Product Master'!B:G,6,),"-")</f>
        <v>-</v>
      </c>
      <c r="D878" s="84">
        <f>Table2[[#This Row],[Part no./ Cat No.]]</f>
        <v>0</v>
      </c>
      <c r="E878" s="84" t="str">
        <f>IF(ISBLANK(Table2[[#This Row],[Lot No]]),"-",Table2[[#This Row],[Lot No]])</f>
        <v>-</v>
      </c>
      <c r="F878" s="133" t="str">
        <f>IF(ISBLANK(Table2[[#This Row],[Date of Issue]]),"",Table2[[#This Row],[Date of Issue]])</f>
        <v/>
      </c>
      <c r="G878" s="84" t="str">
        <f>Table2[[#This Row],[Unit]]</f>
        <v>-</v>
      </c>
      <c r="H878" s="84" t="str">
        <f>Table2[[#This Row],[Pack Size]]</f>
        <v>-</v>
      </c>
      <c r="I878" s="84">
        <f>Table2[[#This Row],[Quantity]]</f>
        <v>0</v>
      </c>
      <c r="J878" s="133" t="str">
        <f>Table2[[#This Row],[Expiry Date]]</f>
        <v>-</v>
      </c>
      <c r="K878" s="84">
        <f>Table2[[#This Row],[Department]]</f>
        <v>0</v>
      </c>
      <c r="L878" s="84" t="str">
        <f>IF(ISBLANK(Table2[[#This Row],[Remark]]),"",Table2[[#This Row],[Remark]])</f>
        <v/>
      </c>
      <c r="M878" s="84">
        <f>Table2[[#This Row],[Material Issued By]]</f>
        <v>0</v>
      </c>
      <c r="N878" s="84">
        <f>Table2[[#This Row],[Material Received By]]</f>
        <v>0</v>
      </c>
      <c r="O878" s="134">
        <f>SUMIFS('Stock Statement'!K:K,'Stock Statement'!C:C,Table4[[#This Row],[Part no./ Cat No.]])</f>
        <v>0</v>
      </c>
      <c r="P878" s="134">
        <f t="shared" si="14"/>
        <v>0</v>
      </c>
      <c r="Q878" s="84">
        <f>SUMIFS('Stock Statement'!J:J,'Stock Statement'!C:C,Table4[[#This Row],[Part no./ Cat No.]])</f>
        <v>0</v>
      </c>
    </row>
    <row r="879" spans="1:17">
      <c r="A879" s="84">
        <v>878</v>
      </c>
      <c r="B879" s="108" t="str">
        <f>Table2[[#This Row],[Description of Material]]</f>
        <v>Enter Data in Product Master</v>
      </c>
      <c r="C879" s="84" t="str">
        <f>IFERROR(VLOOKUP(D879,'Product Master'!B:G,6,),"-")</f>
        <v>-</v>
      </c>
      <c r="D879" s="84">
        <f>Table2[[#This Row],[Part no./ Cat No.]]</f>
        <v>0</v>
      </c>
      <c r="E879" s="84" t="str">
        <f>IF(ISBLANK(Table2[[#This Row],[Lot No]]),"-",Table2[[#This Row],[Lot No]])</f>
        <v>-</v>
      </c>
      <c r="F879" s="133" t="str">
        <f>IF(ISBLANK(Table2[[#This Row],[Date of Issue]]),"",Table2[[#This Row],[Date of Issue]])</f>
        <v/>
      </c>
      <c r="G879" s="84" t="str">
        <f>Table2[[#This Row],[Unit]]</f>
        <v>-</v>
      </c>
      <c r="H879" s="84" t="str">
        <f>Table2[[#This Row],[Pack Size]]</f>
        <v>-</v>
      </c>
      <c r="I879" s="84">
        <f>Table2[[#This Row],[Quantity]]</f>
        <v>0</v>
      </c>
      <c r="J879" s="133" t="str">
        <f>Table2[[#This Row],[Expiry Date]]</f>
        <v>-</v>
      </c>
      <c r="K879" s="84">
        <f>Table2[[#This Row],[Department]]</f>
        <v>0</v>
      </c>
      <c r="L879" s="84" t="str">
        <f>IF(ISBLANK(Table2[[#This Row],[Remark]]),"",Table2[[#This Row],[Remark]])</f>
        <v/>
      </c>
      <c r="M879" s="84">
        <f>Table2[[#This Row],[Material Issued By]]</f>
        <v>0</v>
      </c>
      <c r="N879" s="84">
        <f>Table2[[#This Row],[Material Received By]]</f>
        <v>0</v>
      </c>
      <c r="O879" s="134">
        <f>SUMIFS('Stock Statement'!K:K,'Stock Statement'!C:C,Table4[[#This Row],[Part no./ Cat No.]])</f>
        <v>0</v>
      </c>
      <c r="P879" s="134">
        <f t="shared" si="14"/>
        <v>0</v>
      </c>
      <c r="Q879" s="84">
        <f>SUMIFS('Stock Statement'!J:J,'Stock Statement'!C:C,Table4[[#This Row],[Part no./ Cat No.]])</f>
        <v>0</v>
      </c>
    </row>
    <row r="880" spans="1:17">
      <c r="A880" s="84">
        <v>879</v>
      </c>
      <c r="B880" s="108" t="str">
        <f>Table2[[#This Row],[Description of Material]]</f>
        <v>Enter Data in Product Master</v>
      </c>
      <c r="C880" s="84" t="str">
        <f>IFERROR(VLOOKUP(D880,'Product Master'!B:G,6,),"-")</f>
        <v>-</v>
      </c>
      <c r="D880" s="84">
        <f>Table2[[#This Row],[Part no./ Cat No.]]</f>
        <v>0</v>
      </c>
      <c r="E880" s="84" t="str">
        <f>IF(ISBLANK(Table2[[#This Row],[Lot No]]),"-",Table2[[#This Row],[Lot No]])</f>
        <v>-</v>
      </c>
      <c r="F880" s="133" t="str">
        <f>IF(ISBLANK(Table2[[#This Row],[Date of Issue]]),"",Table2[[#This Row],[Date of Issue]])</f>
        <v/>
      </c>
      <c r="G880" s="84" t="str">
        <f>Table2[[#This Row],[Unit]]</f>
        <v>-</v>
      </c>
      <c r="H880" s="84" t="str">
        <f>Table2[[#This Row],[Pack Size]]</f>
        <v>-</v>
      </c>
      <c r="I880" s="84">
        <f>Table2[[#This Row],[Quantity]]</f>
        <v>0</v>
      </c>
      <c r="J880" s="133" t="str">
        <f>Table2[[#This Row],[Expiry Date]]</f>
        <v>-</v>
      </c>
      <c r="K880" s="84">
        <f>Table2[[#This Row],[Department]]</f>
        <v>0</v>
      </c>
      <c r="L880" s="84" t="str">
        <f>IF(ISBLANK(Table2[[#This Row],[Remark]]),"",Table2[[#This Row],[Remark]])</f>
        <v/>
      </c>
      <c r="M880" s="84">
        <f>Table2[[#This Row],[Material Issued By]]</f>
        <v>0</v>
      </c>
      <c r="N880" s="84">
        <f>Table2[[#This Row],[Material Received By]]</f>
        <v>0</v>
      </c>
      <c r="O880" s="134">
        <f>SUMIFS('Stock Statement'!K:K,'Stock Statement'!C:C,Table4[[#This Row],[Part no./ Cat No.]])</f>
        <v>0</v>
      </c>
      <c r="P880" s="134">
        <f t="shared" si="14"/>
        <v>0</v>
      </c>
      <c r="Q880" s="84">
        <f>SUMIFS('Stock Statement'!J:J,'Stock Statement'!C:C,Table4[[#This Row],[Part no./ Cat No.]])</f>
        <v>0</v>
      </c>
    </row>
    <row r="881" spans="1:17">
      <c r="A881" s="84">
        <v>880</v>
      </c>
      <c r="B881" s="108" t="str">
        <f>Table2[[#This Row],[Description of Material]]</f>
        <v>Enter Data in Product Master</v>
      </c>
      <c r="C881" s="84" t="str">
        <f>IFERROR(VLOOKUP(D881,'Product Master'!B:G,6,),"-")</f>
        <v>-</v>
      </c>
      <c r="D881" s="84">
        <f>Table2[[#This Row],[Part no./ Cat No.]]</f>
        <v>0</v>
      </c>
      <c r="E881" s="84" t="str">
        <f>IF(ISBLANK(Table2[[#This Row],[Lot No]]),"-",Table2[[#This Row],[Lot No]])</f>
        <v>-</v>
      </c>
      <c r="F881" s="133" t="str">
        <f>IF(ISBLANK(Table2[[#This Row],[Date of Issue]]),"",Table2[[#This Row],[Date of Issue]])</f>
        <v/>
      </c>
      <c r="G881" s="84" t="str">
        <f>Table2[[#This Row],[Unit]]</f>
        <v>-</v>
      </c>
      <c r="H881" s="84" t="str">
        <f>Table2[[#This Row],[Pack Size]]</f>
        <v>-</v>
      </c>
      <c r="I881" s="84">
        <f>Table2[[#This Row],[Quantity]]</f>
        <v>0</v>
      </c>
      <c r="J881" s="133" t="str">
        <f>Table2[[#This Row],[Expiry Date]]</f>
        <v>-</v>
      </c>
      <c r="K881" s="84">
        <f>Table2[[#This Row],[Department]]</f>
        <v>0</v>
      </c>
      <c r="L881" s="84" t="str">
        <f>IF(ISBLANK(Table2[[#This Row],[Remark]]),"",Table2[[#This Row],[Remark]])</f>
        <v/>
      </c>
      <c r="M881" s="84">
        <f>Table2[[#This Row],[Material Issued By]]</f>
        <v>0</v>
      </c>
      <c r="N881" s="84">
        <f>Table2[[#This Row],[Material Received By]]</f>
        <v>0</v>
      </c>
      <c r="O881" s="134">
        <f>SUMIFS('Stock Statement'!K:K,'Stock Statement'!C:C,Table4[[#This Row],[Part no./ Cat No.]])</f>
        <v>0</v>
      </c>
      <c r="P881" s="134">
        <f t="shared" si="14"/>
        <v>0</v>
      </c>
      <c r="Q881" s="84">
        <f>SUMIFS('Stock Statement'!J:J,'Stock Statement'!C:C,Table4[[#This Row],[Part no./ Cat No.]])</f>
        <v>0</v>
      </c>
    </row>
    <row r="882" spans="1:17">
      <c r="A882" s="84">
        <v>881</v>
      </c>
      <c r="B882" s="108" t="str">
        <f>Table2[[#This Row],[Description of Material]]</f>
        <v>Enter Data in Product Master</v>
      </c>
      <c r="C882" s="84" t="str">
        <f>IFERROR(VLOOKUP(D882,'Product Master'!B:G,6,),"-")</f>
        <v>-</v>
      </c>
      <c r="D882" s="84">
        <f>Table2[[#This Row],[Part no./ Cat No.]]</f>
        <v>0</v>
      </c>
      <c r="E882" s="84" t="str">
        <f>IF(ISBLANK(Table2[[#This Row],[Lot No]]),"-",Table2[[#This Row],[Lot No]])</f>
        <v>-</v>
      </c>
      <c r="F882" s="133" t="str">
        <f>IF(ISBLANK(Table2[[#This Row],[Date of Issue]]),"",Table2[[#This Row],[Date of Issue]])</f>
        <v/>
      </c>
      <c r="G882" s="84" t="str">
        <f>Table2[[#This Row],[Unit]]</f>
        <v>-</v>
      </c>
      <c r="H882" s="84" t="str">
        <f>Table2[[#This Row],[Pack Size]]</f>
        <v>-</v>
      </c>
      <c r="I882" s="84">
        <f>Table2[[#This Row],[Quantity]]</f>
        <v>0</v>
      </c>
      <c r="J882" s="133" t="str">
        <f>Table2[[#This Row],[Expiry Date]]</f>
        <v>-</v>
      </c>
      <c r="K882" s="84">
        <f>Table2[[#This Row],[Department]]</f>
        <v>0</v>
      </c>
      <c r="L882" s="84" t="str">
        <f>IF(ISBLANK(Table2[[#This Row],[Remark]]),"",Table2[[#This Row],[Remark]])</f>
        <v/>
      </c>
      <c r="M882" s="84">
        <f>Table2[[#This Row],[Material Issued By]]</f>
        <v>0</v>
      </c>
      <c r="N882" s="84">
        <f>Table2[[#This Row],[Material Received By]]</f>
        <v>0</v>
      </c>
      <c r="O882" s="134">
        <f>SUMIFS('Stock Statement'!K:K,'Stock Statement'!C:C,Table4[[#This Row],[Part no./ Cat No.]])</f>
        <v>0</v>
      </c>
      <c r="P882" s="134">
        <f t="shared" si="14"/>
        <v>0</v>
      </c>
      <c r="Q882" s="84">
        <f>SUMIFS('Stock Statement'!J:J,'Stock Statement'!C:C,Table4[[#This Row],[Part no./ Cat No.]])</f>
        <v>0</v>
      </c>
    </row>
    <row r="883" spans="1:17">
      <c r="A883" s="84">
        <v>882</v>
      </c>
      <c r="B883" s="108" t="str">
        <f>Table2[[#This Row],[Description of Material]]</f>
        <v>Enter Data in Product Master</v>
      </c>
      <c r="C883" s="84" t="str">
        <f>IFERROR(VLOOKUP(D883,'Product Master'!B:G,6,),"-")</f>
        <v>-</v>
      </c>
      <c r="D883" s="84">
        <f>Table2[[#This Row],[Part no./ Cat No.]]</f>
        <v>0</v>
      </c>
      <c r="E883" s="84" t="str">
        <f>IF(ISBLANK(Table2[[#This Row],[Lot No]]),"-",Table2[[#This Row],[Lot No]])</f>
        <v>-</v>
      </c>
      <c r="F883" s="133" t="str">
        <f>IF(ISBLANK(Table2[[#This Row],[Date of Issue]]),"",Table2[[#This Row],[Date of Issue]])</f>
        <v/>
      </c>
      <c r="G883" s="84" t="str">
        <f>Table2[[#This Row],[Unit]]</f>
        <v>-</v>
      </c>
      <c r="H883" s="84" t="str">
        <f>Table2[[#This Row],[Pack Size]]</f>
        <v>-</v>
      </c>
      <c r="I883" s="84">
        <f>Table2[[#This Row],[Quantity]]</f>
        <v>0</v>
      </c>
      <c r="J883" s="133" t="str">
        <f>Table2[[#This Row],[Expiry Date]]</f>
        <v>-</v>
      </c>
      <c r="K883" s="84">
        <f>Table2[[#This Row],[Department]]</f>
        <v>0</v>
      </c>
      <c r="L883" s="84" t="str">
        <f>IF(ISBLANK(Table2[[#This Row],[Remark]]),"",Table2[[#This Row],[Remark]])</f>
        <v/>
      </c>
      <c r="M883" s="84">
        <f>Table2[[#This Row],[Material Issued By]]</f>
        <v>0</v>
      </c>
      <c r="N883" s="84">
        <f>Table2[[#This Row],[Material Received By]]</f>
        <v>0</v>
      </c>
      <c r="O883" s="134">
        <f>SUMIFS('Stock Statement'!K:K,'Stock Statement'!C:C,Table4[[#This Row],[Part no./ Cat No.]])</f>
        <v>0</v>
      </c>
      <c r="P883" s="134">
        <f t="shared" si="14"/>
        <v>0</v>
      </c>
      <c r="Q883" s="84">
        <f>SUMIFS('Stock Statement'!J:J,'Stock Statement'!C:C,Table4[[#This Row],[Part no./ Cat No.]])</f>
        <v>0</v>
      </c>
    </row>
    <row r="884" spans="1:17">
      <c r="A884" s="84">
        <v>883</v>
      </c>
      <c r="B884" s="108" t="str">
        <f>Table2[[#This Row],[Description of Material]]</f>
        <v>Enter Data in Product Master</v>
      </c>
      <c r="C884" s="84" t="str">
        <f>IFERROR(VLOOKUP(D884,'Product Master'!B:G,6,),"-")</f>
        <v>-</v>
      </c>
      <c r="D884" s="84">
        <f>Table2[[#This Row],[Part no./ Cat No.]]</f>
        <v>0</v>
      </c>
      <c r="E884" s="84" t="str">
        <f>IF(ISBLANK(Table2[[#This Row],[Lot No]]),"-",Table2[[#This Row],[Lot No]])</f>
        <v>-</v>
      </c>
      <c r="F884" s="133" t="str">
        <f>IF(ISBLANK(Table2[[#This Row],[Date of Issue]]),"",Table2[[#This Row],[Date of Issue]])</f>
        <v/>
      </c>
      <c r="G884" s="84" t="str">
        <f>Table2[[#This Row],[Unit]]</f>
        <v>-</v>
      </c>
      <c r="H884" s="84" t="str">
        <f>Table2[[#This Row],[Pack Size]]</f>
        <v>-</v>
      </c>
      <c r="I884" s="84">
        <f>Table2[[#This Row],[Quantity]]</f>
        <v>0</v>
      </c>
      <c r="J884" s="133" t="str">
        <f>Table2[[#This Row],[Expiry Date]]</f>
        <v>-</v>
      </c>
      <c r="K884" s="84">
        <f>Table2[[#This Row],[Department]]</f>
        <v>0</v>
      </c>
      <c r="L884" s="84" t="str">
        <f>IF(ISBLANK(Table2[[#This Row],[Remark]]),"",Table2[[#This Row],[Remark]])</f>
        <v/>
      </c>
      <c r="M884" s="84">
        <f>Table2[[#This Row],[Material Issued By]]</f>
        <v>0</v>
      </c>
      <c r="N884" s="84">
        <f>Table2[[#This Row],[Material Received By]]</f>
        <v>0</v>
      </c>
      <c r="O884" s="134">
        <f>SUMIFS('Stock Statement'!K:K,'Stock Statement'!C:C,Table4[[#This Row],[Part no./ Cat No.]])</f>
        <v>0</v>
      </c>
      <c r="P884" s="134">
        <f t="shared" si="14"/>
        <v>0</v>
      </c>
      <c r="Q884" s="84">
        <f>SUMIFS('Stock Statement'!J:J,'Stock Statement'!C:C,Table4[[#This Row],[Part no./ Cat No.]])</f>
        <v>0</v>
      </c>
    </row>
    <row r="885" spans="1:17">
      <c r="A885" s="84">
        <v>884</v>
      </c>
      <c r="B885" s="108" t="str">
        <f>Table2[[#This Row],[Description of Material]]</f>
        <v>Enter Data in Product Master</v>
      </c>
      <c r="C885" s="84" t="str">
        <f>IFERROR(VLOOKUP(D885,'Product Master'!B:G,6,),"-")</f>
        <v>-</v>
      </c>
      <c r="D885" s="84">
        <f>Table2[[#This Row],[Part no./ Cat No.]]</f>
        <v>0</v>
      </c>
      <c r="E885" s="84" t="str">
        <f>IF(ISBLANK(Table2[[#This Row],[Lot No]]),"-",Table2[[#This Row],[Lot No]])</f>
        <v>-</v>
      </c>
      <c r="F885" s="133" t="str">
        <f>IF(ISBLANK(Table2[[#This Row],[Date of Issue]]),"",Table2[[#This Row],[Date of Issue]])</f>
        <v/>
      </c>
      <c r="G885" s="84" t="str">
        <f>Table2[[#This Row],[Unit]]</f>
        <v>-</v>
      </c>
      <c r="H885" s="84" t="str">
        <f>Table2[[#This Row],[Pack Size]]</f>
        <v>-</v>
      </c>
      <c r="I885" s="84">
        <f>Table2[[#This Row],[Quantity]]</f>
        <v>0</v>
      </c>
      <c r="J885" s="133" t="str">
        <f>Table2[[#This Row],[Expiry Date]]</f>
        <v>-</v>
      </c>
      <c r="K885" s="84">
        <f>Table2[[#This Row],[Department]]</f>
        <v>0</v>
      </c>
      <c r="L885" s="84" t="str">
        <f>IF(ISBLANK(Table2[[#This Row],[Remark]]),"",Table2[[#This Row],[Remark]])</f>
        <v/>
      </c>
      <c r="M885" s="84">
        <f>Table2[[#This Row],[Material Issued By]]</f>
        <v>0</v>
      </c>
      <c r="N885" s="84">
        <f>Table2[[#This Row],[Material Received By]]</f>
        <v>0</v>
      </c>
      <c r="O885" s="134">
        <f>SUMIFS('Stock Statement'!K:K,'Stock Statement'!C:C,Table4[[#This Row],[Part no./ Cat No.]])</f>
        <v>0</v>
      </c>
      <c r="P885" s="134">
        <f t="shared" si="14"/>
        <v>0</v>
      </c>
      <c r="Q885" s="84">
        <f>SUMIFS('Stock Statement'!J:J,'Stock Statement'!C:C,Table4[[#This Row],[Part no./ Cat No.]])</f>
        <v>0</v>
      </c>
    </row>
    <row r="886" spans="1:17">
      <c r="A886" s="84">
        <v>885</v>
      </c>
      <c r="B886" s="108" t="str">
        <f>Table2[[#This Row],[Description of Material]]</f>
        <v>Enter Data in Product Master</v>
      </c>
      <c r="C886" s="84" t="str">
        <f>IFERROR(VLOOKUP(D886,'Product Master'!B:G,6,),"-")</f>
        <v>-</v>
      </c>
      <c r="D886" s="84">
        <f>Table2[[#This Row],[Part no./ Cat No.]]</f>
        <v>0</v>
      </c>
      <c r="E886" s="84" t="str">
        <f>IF(ISBLANK(Table2[[#This Row],[Lot No]]),"-",Table2[[#This Row],[Lot No]])</f>
        <v>-</v>
      </c>
      <c r="F886" s="133" t="str">
        <f>IF(ISBLANK(Table2[[#This Row],[Date of Issue]]),"",Table2[[#This Row],[Date of Issue]])</f>
        <v/>
      </c>
      <c r="G886" s="84" t="str">
        <f>Table2[[#This Row],[Unit]]</f>
        <v>-</v>
      </c>
      <c r="H886" s="84" t="str">
        <f>Table2[[#This Row],[Pack Size]]</f>
        <v>-</v>
      </c>
      <c r="I886" s="84">
        <f>Table2[[#This Row],[Quantity]]</f>
        <v>0</v>
      </c>
      <c r="J886" s="133" t="str">
        <f>Table2[[#This Row],[Expiry Date]]</f>
        <v>-</v>
      </c>
      <c r="K886" s="84">
        <f>Table2[[#This Row],[Department]]</f>
        <v>0</v>
      </c>
      <c r="L886" s="84" t="str">
        <f>IF(ISBLANK(Table2[[#This Row],[Remark]]),"",Table2[[#This Row],[Remark]])</f>
        <v/>
      </c>
      <c r="M886" s="84">
        <f>Table2[[#This Row],[Material Issued By]]</f>
        <v>0</v>
      </c>
      <c r="N886" s="84">
        <f>Table2[[#This Row],[Material Received By]]</f>
        <v>0</v>
      </c>
      <c r="O886" s="134">
        <f>SUMIFS('Stock Statement'!K:K,'Stock Statement'!C:C,Table4[[#This Row],[Part no./ Cat No.]])</f>
        <v>0</v>
      </c>
      <c r="P886" s="134">
        <f t="shared" si="14"/>
        <v>0</v>
      </c>
      <c r="Q886" s="84">
        <f>SUMIFS('Stock Statement'!J:J,'Stock Statement'!C:C,Table4[[#This Row],[Part no./ Cat No.]])</f>
        <v>0</v>
      </c>
    </row>
    <row r="887" spans="1:17">
      <c r="A887" s="84">
        <v>886</v>
      </c>
      <c r="B887" s="108" t="str">
        <f>Table2[[#This Row],[Description of Material]]</f>
        <v>Enter Data in Product Master</v>
      </c>
      <c r="C887" s="84" t="str">
        <f>IFERROR(VLOOKUP(D887,'Product Master'!B:G,6,),"-")</f>
        <v>-</v>
      </c>
      <c r="D887" s="84">
        <f>Table2[[#This Row],[Part no./ Cat No.]]</f>
        <v>0</v>
      </c>
      <c r="E887" s="84" t="str">
        <f>IF(ISBLANK(Table2[[#This Row],[Lot No]]),"-",Table2[[#This Row],[Lot No]])</f>
        <v>-</v>
      </c>
      <c r="F887" s="133" t="str">
        <f>IF(ISBLANK(Table2[[#This Row],[Date of Issue]]),"",Table2[[#This Row],[Date of Issue]])</f>
        <v/>
      </c>
      <c r="G887" s="84" t="str">
        <f>Table2[[#This Row],[Unit]]</f>
        <v>-</v>
      </c>
      <c r="H887" s="84" t="str">
        <f>Table2[[#This Row],[Pack Size]]</f>
        <v>-</v>
      </c>
      <c r="I887" s="84">
        <f>Table2[[#This Row],[Quantity]]</f>
        <v>0</v>
      </c>
      <c r="J887" s="133" t="str">
        <f>Table2[[#This Row],[Expiry Date]]</f>
        <v>-</v>
      </c>
      <c r="K887" s="84">
        <f>Table2[[#This Row],[Department]]</f>
        <v>0</v>
      </c>
      <c r="L887" s="84" t="str">
        <f>IF(ISBLANK(Table2[[#This Row],[Remark]]),"",Table2[[#This Row],[Remark]])</f>
        <v/>
      </c>
      <c r="M887" s="84">
        <f>Table2[[#This Row],[Material Issued By]]</f>
        <v>0</v>
      </c>
      <c r="N887" s="84">
        <f>Table2[[#This Row],[Material Received By]]</f>
        <v>0</v>
      </c>
      <c r="O887" s="134">
        <f>SUMIFS('Stock Statement'!K:K,'Stock Statement'!C:C,Table4[[#This Row],[Part no./ Cat No.]])</f>
        <v>0</v>
      </c>
      <c r="P887" s="134">
        <f t="shared" si="14"/>
        <v>0</v>
      </c>
      <c r="Q887" s="84">
        <f>SUMIFS('Stock Statement'!J:J,'Stock Statement'!C:C,Table4[[#This Row],[Part no./ Cat No.]])</f>
        <v>0</v>
      </c>
    </row>
    <row r="888" spans="1:17">
      <c r="A888" s="84">
        <v>887</v>
      </c>
      <c r="B888" s="108" t="str">
        <f>Table2[[#This Row],[Description of Material]]</f>
        <v>Enter Data in Product Master</v>
      </c>
      <c r="C888" s="84" t="str">
        <f>IFERROR(VLOOKUP(D888,'Product Master'!B:G,6,),"-")</f>
        <v>-</v>
      </c>
      <c r="D888" s="84">
        <f>Table2[[#This Row],[Part no./ Cat No.]]</f>
        <v>0</v>
      </c>
      <c r="E888" s="84" t="str">
        <f>IF(ISBLANK(Table2[[#This Row],[Lot No]]),"-",Table2[[#This Row],[Lot No]])</f>
        <v>-</v>
      </c>
      <c r="F888" s="133" t="str">
        <f>IF(ISBLANK(Table2[[#This Row],[Date of Issue]]),"",Table2[[#This Row],[Date of Issue]])</f>
        <v/>
      </c>
      <c r="G888" s="84" t="str">
        <f>Table2[[#This Row],[Unit]]</f>
        <v>-</v>
      </c>
      <c r="H888" s="84" t="str">
        <f>Table2[[#This Row],[Pack Size]]</f>
        <v>-</v>
      </c>
      <c r="I888" s="84">
        <f>Table2[[#This Row],[Quantity]]</f>
        <v>0</v>
      </c>
      <c r="J888" s="133" t="str">
        <f>Table2[[#This Row],[Expiry Date]]</f>
        <v>-</v>
      </c>
      <c r="K888" s="84">
        <f>Table2[[#This Row],[Department]]</f>
        <v>0</v>
      </c>
      <c r="L888" s="84" t="str">
        <f>IF(ISBLANK(Table2[[#This Row],[Remark]]),"",Table2[[#This Row],[Remark]])</f>
        <v/>
      </c>
      <c r="M888" s="84">
        <f>Table2[[#This Row],[Material Issued By]]</f>
        <v>0</v>
      </c>
      <c r="N888" s="84">
        <f>Table2[[#This Row],[Material Received By]]</f>
        <v>0</v>
      </c>
      <c r="O888" s="134">
        <f>SUMIFS('Stock Statement'!K:K,'Stock Statement'!C:C,Table4[[#This Row],[Part no./ Cat No.]])</f>
        <v>0</v>
      </c>
      <c r="P888" s="134">
        <f t="shared" si="14"/>
        <v>0</v>
      </c>
      <c r="Q888" s="84">
        <f>SUMIFS('Stock Statement'!J:J,'Stock Statement'!C:C,Table4[[#This Row],[Part no./ Cat No.]])</f>
        <v>0</v>
      </c>
    </row>
    <row r="889" spans="1:17">
      <c r="A889" s="84">
        <v>888</v>
      </c>
      <c r="B889" s="108" t="str">
        <f>Table2[[#This Row],[Description of Material]]</f>
        <v>Enter Data in Product Master</v>
      </c>
      <c r="C889" s="84" t="str">
        <f>IFERROR(VLOOKUP(D889,'Product Master'!B:G,6,),"-")</f>
        <v>-</v>
      </c>
      <c r="D889" s="84">
        <f>Table2[[#This Row],[Part no./ Cat No.]]</f>
        <v>0</v>
      </c>
      <c r="E889" s="84" t="str">
        <f>IF(ISBLANK(Table2[[#This Row],[Lot No]]),"-",Table2[[#This Row],[Lot No]])</f>
        <v>-</v>
      </c>
      <c r="F889" s="133" t="str">
        <f>IF(ISBLANK(Table2[[#This Row],[Date of Issue]]),"",Table2[[#This Row],[Date of Issue]])</f>
        <v/>
      </c>
      <c r="G889" s="84" t="str">
        <f>Table2[[#This Row],[Unit]]</f>
        <v>-</v>
      </c>
      <c r="H889" s="84" t="str">
        <f>Table2[[#This Row],[Pack Size]]</f>
        <v>-</v>
      </c>
      <c r="I889" s="84">
        <f>Table2[[#This Row],[Quantity]]</f>
        <v>0</v>
      </c>
      <c r="J889" s="133" t="str">
        <f>Table2[[#This Row],[Expiry Date]]</f>
        <v>-</v>
      </c>
      <c r="K889" s="84">
        <f>Table2[[#This Row],[Department]]</f>
        <v>0</v>
      </c>
      <c r="L889" s="84" t="str">
        <f>IF(ISBLANK(Table2[[#This Row],[Remark]]),"",Table2[[#This Row],[Remark]])</f>
        <v/>
      </c>
      <c r="M889" s="84">
        <f>Table2[[#This Row],[Material Issued By]]</f>
        <v>0</v>
      </c>
      <c r="N889" s="84">
        <f>Table2[[#This Row],[Material Received By]]</f>
        <v>0</v>
      </c>
      <c r="O889" s="134">
        <f>SUMIFS('Stock Statement'!K:K,'Stock Statement'!C:C,Table4[[#This Row],[Part no./ Cat No.]])</f>
        <v>0</v>
      </c>
      <c r="P889" s="134">
        <f t="shared" si="14"/>
        <v>0</v>
      </c>
      <c r="Q889" s="84">
        <f>SUMIFS('Stock Statement'!J:J,'Stock Statement'!C:C,Table4[[#This Row],[Part no./ Cat No.]])</f>
        <v>0</v>
      </c>
    </row>
    <row r="890" spans="1:17">
      <c r="A890" s="84">
        <v>889</v>
      </c>
      <c r="B890" s="108" t="str">
        <f>Table2[[#This Row],[Description of Material]]</f>
        <v>Enter Data in Product Master</v>
      </c>
      <c r="C890" s="84" t="str">
        <f>IFERROR(VLOOKUP(D890,'Product Master'!B:G,6,),"-")</f>
        <v>-</v>
      </c>
      <c r="D890" s="84">
        <f>Table2[[#This Row],[Part no./ Cat No.]]</f>
        <v>0</v>
      </c>
      <c r="E890" s="84" t="str">
        <f>IF(ISBLANK(Table2[[#This Row],[Lot No]]),"-",Table2[[#This Row],[Lot No]])</f>
        <v>-</v>
      </c>
      <c r="F890" s="133" t="str">
        <f>IF(ISBLANK(Table2[[#This Row],[Date of Issue]]),"",Table2[[#This Row],[Date of Issue]])</f>
        <v/>
      </c>
      <c r="G890" s="84" t="str">
        <f>Table2[[#This Row],[Unit]]</f>
        <v>-</v>
      </c>
      <c r="H890" s="84" t="str">
        <f>Table2[[#This Row],[Pack Size]]</f>
        <v>-</v>
      </c>
      <c r="I890" s="84">
        <f>Table2[[#This Row],[Quantity]]</f>
        <v>0</v>
      </c>
      <c r="J890" s="133" t="str">
        <f>Table2[[#This Row],[Expiry Date]]</f>
        <v>-</v>
      </c>
      <c r="K890" s="84">
        <f>Table2[[#This Row],[Department]]</f>
        <v>0</v>
      </c>
      <c r="L890" s="84" t="str">
        <f>IF(ISBLANK(Table2[[#This Row],[Remark]]),"",Table2[[#This Row],[Remark]])</f>
        <v/>
      </c>
      <c r="M890" s="84">
        <f>Table2[[#This Row],[Material Issued By]]</f>
        <v>0</v>
      </c>
      <c r="N890" s="84">
        <f>Table2[[#This Row],[Material Received By]]</f>
        <v>0</v>
      </c>
      <c r="O890" s="134">
        <f>SUMIFS('Stock Statement'!K:K,'Stock Statement'!C:C,Table4[[#This Row],[Part no./ Cat No.]])</f>
        <v>0</v>
      </c>
      <c r="P890" s="134">
        <f t="shared" si="14"/>
        <v>0</v>
      </c>
      <c r="Q890" s="84">
        <f>SUMIFS('Stock Statement'!J:J,'Stock Statement'!C:C,Table4[[#This Row],[Part no./ Cat No.]])</f>
        <v>0</v>
      </c>
    </row>
    <row r="891" spans="1:17">
      <c r="A891" s="84">
        <v>890</v>
      </c>
      <c r="B891" s="108" t="str">
        <f>Table2[[#This Row],[Description of Material]]</f>
        <v>Enter Data in Product Master</v>
      </c>
      <c r="C891" s="84" t="str">
        <f>IFERROR(VLOOKUP(D891,'Product Master'!B:G,6,),"-")</f>
        <v>-</v>
      </c>
      <c r="D891" s="84">
        <f>Table2[[#This Row],[Part no./ Cat No.]]</f>
        <v>0</v>
      </c>
      <c r="E891" s="84" t="str">
        <f>IF(ISBLANK(Table2[[#This Row],[Lot No]]),"-",Table2[[#This Row],[Lot No]])</f>
        <v>-</v>
      </c>
      <c r="F891" s="133" t="str">
        <f>IF(ISBLANK(Table2[[#This Row],[Date of Issue]]),"",Table2[[#This Row],[Date of Issue]])</f>
        <v/>
      </c>
      <c r="G891" s="84" t="str">
        <f>Table2[[#This Row],[Unit]]</f>
        <v>-</v>
      </c>
      <c r="H891" s="84" t="str">
        <f>Table2[[#This Row],[Pack Size]]</f>
        <v>-</v>
      </c>
      <c r="I891" s="84">
        <f>Table2[[#This Row],[Quantity]]</f>
        <v>0</v>
      </c>
      <c r="J891" s="133" t="str">
        <f>Table2[[#This Row],[Expiry Date]]</f>
        <v>-</v>
      </c>
      <c r="K891" s="84">
        <f>Table2[[#This Row],[Department]]</f>
        <v>0</v>
      </c>
      <c r="L891" s="84" t="str">
        <f>IF(ISBLANK(Table2[[#This Row],[Remark]]),"",Table2[[#This Row],[Remark]])</f>
        <v/>
      </c>
      <c r="M891" s="84">
        <f>Table2[[#This Row],[Material Issued By]]</f>
        <v>0</v>
      </c>
      <c r="N891" s="84">
        <f>Table2[[#This Row],[Material Received By]]</f>
        <v>0</v>
      </c>
      <c r="O891" s="134">
        <f>SUMIFS('Stock Statement'!K:K,'Stock Statement'!C:C,Table4[[#This Row],[Part no./ Cat No.]])</f>
        <v>0</v>
      </c>
      <c r="P891" s="134">
        <f t="shared" si="14"/>
        <v>0</v>
      </c>
      <c r="Q891" s="84">
        <f>SUMIFS('Stock Statement'!J:J,'Stock Statement'!C:C,Table4[[#This Row],[Part no./ Cat No.]])</f>
        <v>0</v>
      </c>
    </row>
    <row r="892" spans="1:17">
      <c r="A892" s="84">
        <v>891</v>
      </c>
      <c r="B892" s="108" t="str">
        <f>Table2[[#This Row],[Description of Material]]</f>
        <v>Enter Data in Product Master</v>
      </c>
      <c r="C892" s="84" t="str">
        <f>IFERROR(VLOOKUP(D892,'Product Master'!B:G,6,),"-")</f>
        <v>-</v>
      </c>
      <c r="D892" s="84">
        <f>Table2[[#This Row],[Part no./ Cat No.]]</f>
        <v>0</v>
      </c>
      <c r="E892" s="84" t="str">
        <f>IF(ISBLANK(Table2[[#This Row],[Lot No]]),"-",Table2[[#This Row],[Lot No]])</f>
        <v>-</v>
      </c>
      <c r="F892" s="133" t="str">
        <f>IF(ISBLANK(Table2[[#This Row],[Date of Issue]]),"",Table2[[#This Row],[Date of Issue]])</f>
        <v/>
      </c>
      <c r="G892" s="84" t="str">
        <f>Table2[[#This Row],[Unit]]</f>
        <v>-</v>
      </c>
      <c r="H892" s="84" t="str">
        <f>Table2[[#This Row],[Pack Size]]</f>
        <v>-</v>
      </c>
      <c r="I892" s="84">
        <f>Table2[[#This Row],[Quantity]]</f>
        <v>0</v>
      </c>
      <c r="J892" s="133" t="str">
        <f>Table2[[#This Row],[Expiry Date]]</f>
        <v>-</v>
      </c>
      <c r="K892" s="84">
        <f>Table2[[#This Row],[Department]]</f>
        <v>0</v>
      </c>
      <c r="L892" s="84" t="str">
        <f>IF(ISBLANK(Table2[[#This Row],[Remark]]),"",Table2[[#This Row],[Remark]])</f>
        <v/>
      </c>
      <c r="M892" s="84">
        <f>Table2[[#This Row],[Material Issued By]]</f>
        <v>0</v>
      </c>
      <c r="N892" s="84">
        <f>Table2[[#This Row],[Material Received By]]</f>
        <v>0</v>
      </c>
      <c r="O892" s="134">
        <f>SUMIFS('Stock Statement'!K:K,'Stock Statement'!C:C,Table4[[#This Row],[Part no./ Cat No.]])</f>
        <v>0</v>
      </c>
      <c r="P892" s="134">
        <f t="shared" si="14"/>
        <v>0</v>
      </c>
      <c r="Q892" s="84">
        <f>SUMIFS('Stock Statement'!J:J,'Stock Statement'!C:C,Table4[[#This Row],[Part no./ Cat No.]])</f>
        <v>0</v>
      </c>
    </row>
    <row r="893" spans="1:17">
      <c r="A893" s="84">
        <v>892</v>
      </c>
      <c r="B893" s="108" t="str">
        <f>Table2[[#This Row],[Description of Material]]</f>
        <v>Enter Data in Product Master</v>
      </c>
      <c r="C893" s="84" t="str">
        <f>IFERROR(VLOOKUP(D893,'Product Master'!B:G,6,),"-")</f>
        <v>-</v>
      </c>
      <c r="D893" s="84">
        <f>Table2[[#This Row],[Part no./ Cat No.]]</f>
        <v>0</v>
      </c>
      <c r="E893" s="84" t="str">
        <f>IF(ISBLANK(Table2[[#This Row],[Lot No]]),"-",Table2[[#This Row],[Lot No]])</f>
        <v>-</v>
      </c>
      <c r="F893" s="133" t="str">
        <f>IF(ISBLANK(Table2[[#This Row],[Date of Issue]]),"",Table2[[#This Row],[Date of Issue]])</f>
        <v/>
      </c>
      <c r="G893" s="84" t="str">
        <f>Table2[[#This Row],[Unit]]</f>
        <v>-</v>
      </c>
      <c r="H893" s="84" t="str">
        <f>Table2[[#This Row],[Pack Size]]</f>
        <v>-</v>
      </c>
      <c r="I893" s="84">
        <f>Table2[[#This Row],[Quantity]]</f>
        <v>0</v>
      </c>
      <c r="J893" s="133" t="str">
        <f>Table2[[#This Row],[Expiry Date]]</f>
        <v>-</v>
      </c>
      <c r="K893" s="84">
        <f>Table2[[#This Row],[Department]]</f>
        <v>0</v>
      </c>
      <c r="L893" s="84" t="str">
        <f>IF(ISBLANK(Table2[[#This Row],[Remark]]),"",Table2[[#This Row],[Remark]])</f>
        <v/>
      </c>
      <c r="M893" s="84">
        <f>Table2[[#This Row],[Material Issued By]]</f>
        <v>0</v>
      </c>
      <c r="N893" s="84">
        <f>Table2[[#This Row],[Material Received By]]</f>
        <v>0</v>
      </c>
      <c r="O893" s="134">
        <f>SUMIFS('Stock Statement'!K:K,'Stock Statement'!C:C,Table4[[#This Row],[Part no./ Cat No.]])</f>
        <v>0</v>
      </c>
      <c r="P893" s="134">
        <f t="shared" si="14"/>
        <v>0</v>
      </c>
      <c r="Q893" s="84">
        <f>SUMIFS('Stock Statement'!J:J,'Stock Statement'!C:C,Table4[[#This Row],[Part no./ Cat No.]])</f>
        <v>0</v>
      </c>
    </row>
    <row r="894" spans="1:17">
      <c r="A894" s="84">
        <v>893</v>
      </c>
      <c r="B894" s="108" t="str">
        <f>Table2[[#This Row],[Description of Material]]</f>
        <v>Enter Data in Product Master</v>
      </c>
      <c r="C894" s="84" t="str">
        <f>IFERROR(VLOOKUP(D894,'Product Master'!B:G,6,),"-")</f>
        <v>-</v>
      </c>
      <c r="D894" s="84">
        <f>Table2[[#This Row],[Part no./ Cat No.]]</f>
        <v>0</v>
      </c>
      <c r="E894" s="84" t="str">
        <f>IF(ISBLANK(Table2[[#This Row],[Lot No]]),"-",Table2[[#This Row],[Lot No]])</f>
        <v>-</v>
      </c>
      <c r="F894" s="133" t="str">
        <f>IF(ISBLANK(Table2[[#This Row],[Date of Issue]]),"",Table2[[#This Row],[Date of Issue]])</f>
        <v/>
      </c>
      <c r="G894" s="84" t="str">
        <f>Table2[[#This Row],[Unit]]</f>
        <v>-</v>
      </c>
      <c r="H894" s="84" t="str">
        <f>Table2[[#This Row],[Pack Size]]</f>
        <v>-</v>
      </c>
      <c r="I894" s="84">
        <f>Table2[[#This Row],[Quantity]]</f>
        <v>0</v>
      </c>
      <c r="J894" s="133" t="str">
        <f>Table2[[#This Row],[Expiry Date]]</f>
        <v>-</v>
      </c>
      <c r="K894" s="84">
        <f>Table2[[#This Row],[Department]]</f>
        <v>0</v>
      </c>
      <c r="L894" s="84" t="str">
        <f>IF(ISBLANK(Table2[[#This Row],[Remark]]),"",Table2[[#This Row],[Remark]])</f>
        <v/>
      </c>
      <c r="M894" s="84">
        <f>Table2[[#This Row],[Material Issued By]]</f>
        <v>0</v>
      </c>
      <c r="N894" s="84">
        <f>Table2[[#This Row],[Material Received By]]</f>
        <v>0</v>
      </c>
      <c r="O894" s="134">
        <f>SUMIFS('Stock Statement'!K:K,'Stock Statement'!C:C,Table4[[#This Row],[Part no./ Cat No.]])</f>
        <v>0</v>
      </c>
      <c r="P894" s="134">
        <f t="shared" si="14"/>
        <v>0</v>
      </c>
      <c r="Q894" s="84">
        <f>SUMIFS('Stock Statement'!J:J,'Stock Statement'!C:C,Table4[[#This Row],[Part no./ Cat No.]])</f>
        <v>0</v>
      </c>
    </row>
    <row r="895" spans="1:17">
      <c r="A895" s="84">
        <v>894</v>
      </c>
      <c r="B895" s="108" t="str">
        <f>Table2[[#This Row],[Description of Material]]</f>
        <v>Enter Data in Product Master</v>
      </c>
      <c r="C895" s="84" t="str">
        <f>IFERROR(VLOOKUP(D895,'Product Master'!B:G,6,),"-")</f>
        <v>-</v>
      </c>
      <c r="D895" s="84">
        <f>Table2[[#This Row],[Part no./ Cat No.]]</f>
        <v>0</v>
      </c>
      <c r="E895" s="84" t="str">
        <f>IF(ISBLANK(Table2[[#This Row],[Lot No]]),"-",Table2[[#This Row],[Lot No]])</f>
        <v>-</v>
      </c>
      <c r="F895" s="133" t="str">
        <f>IF(ISBLANK(Table2[[#This Row],[Date of Issue]]),"",Table2[[#This Row],[Date of Issue]])</f>
        <v/>
      </c>
      <c r="G895" s="84" t="str">
        <f>Table2[[#This Row],[Unit]]</f>
        <v>-</v>
      </c>
      <c r="H895" s="84" t="str">
        <f>Table2[[#This Row],[Pack Size]]</f>
        <v>-</v>
      </c>
      <c r="I895" s="84">
        <f>Table2[[#This Row],[Quantity]]</f>
        <v>0</v>
      </c>
      <c r="J895" s="133" t="str">
        <f>Table2[[#This Row],[Expiry Date]]</f>
        <v>-</v>
      </c>
      <c r="K895" s="84">
        <f>Table2[[#This Row],[Department]]</f>
        <v>0</v>
      </c>
      <c r="L895" s="84" t="str">
        <f>IF(ISBLANK(Table2[[#This Row],[Remark]]),"",Table2[[#This Row],[Remark]])</f>
        <v/>
      </c>
      <c r="M895" s="84">
        <f>Table2[[#This Row],[Material Issued By]]</f>
        <v>0</v>
      </c>
      <c r="N895" s="84">
        <f>Table2[[#This Row],[Material Received By]]</f>
        <v>0</v>
      </c>
      <c r="O895" s="134">
        <f>SUMIFS('Stock Statement'!K:K,'Stock Statement'!C:C,Table4[[#This Row],[Part no./ Cat No.]])</f>
        <v>0</v>
      </c>
      <c r="P895" s="134">
        <f t="shared" si="14"/>
        <v>0</v>
      </c>
      <c r="Q895" s="84">
        <f>SUMIFS('Stock Statement'!J:J,'Stock Statement'!C:C,Table4[[#This Row],[Part no./ Cat No.]])</f>
        <v>0</v>
      </c>
    </row>
    <row r="896" spans="1:17">
      <c r="A896" s="84">
        <v>895</v>
      </c>
      <c r="B896" s="108" t="str">
        <f>Table2[[#This Row],[Description of Material]]</f>
        <v>Enter Data in Product Master</v>
      </c>
      <c r="C896" s="84" t="str">
        <f>IFERROR(VLOOKUP(D896,'Product Master'!B:G,6,),"-")</f>
        <v>-</v>
      </c>
      <c r="D896" s="84">
        <f>Table2[[#This Row],[Part no./ Cat No.]]</f>
        <v>0</v>
      </c>
      <c r="E896" s="84" t="str">
        <f>IF(ISBLANK(Table2[[#This Row],[Lot No]]),"-",Table2[[#This Row],[Lot No]])</f>
        <v>-</v>
      </c>
      <c r="F896" s="133" t="str">
        <f>IF(ISBLANK(Table2[[#This Row],[Date of Issue]]),"",Table2[[#This Row],[Date of Issue]])</f>
        <v/>
      </c>
      <c r="G896" s="84" t="str">
        <f>Table2[[#This Row],[Unit]]</f>
        <v>-</v>
      </c>
      <c r="H896" s="84" t="str">
        <f>Table2[[#This Row],[Pack Size]]</f>
        <v>-</v>
      </c>
      <c r="I896" s="84">
        <f>Table2[[#This Row],[Quantity]]</f>
        <v>0</v>
      </c>
      <c r="J896" s="133" t="str">
        <f>Table2[[#This Row],[Expiry Date]]</f>
        <v>-</v>
      </c>
      <c r="K896" s="84">
        <f>Table2[[#This Row],[Department]]</f>
        <v>0</v>
      </c>
      <c r="L896" s="84" t="str">
        <f>IF(ISBLANK(Table2[[#This Row],[Remark]]),"",Table2[[#This Row],[Remark]])</f>
        <v/>
      </c>
      <c r="M896" s="84">
        <f>Table2[[#This Row],[Material Issued By]]</f>
        <v>0</v>
      </c>
      <c r="N896" s="84">
        <f>Table2[[#This Row],[Material Received By]]</f>
        <v>0</v>
      </c>
      <c r="O896" s="134">
        <f>SUMIFS('Stock Statement'!K:K,'Stock Statement'!C:C,Table4[[#This Row],[Part no./ Cat No.]])</f>
        <v>0</v>
      </c>
      <c r="P896" s="134">
        <f t="shared" si="14"/>
        <v>0</v>
      </c>
      <c r="Q896" s="84">
        <f>SUMIFS('Stock Statement'!J:J,'Stock Statement'!C:C,Table4[[#This Row],[Part no./ Cat No.]])</f>
        <v>0</v>
      </c>
    </row>
    <row r="897" spans="1:17">
      <c r="A897" s="84">
        <v>896</v>
      </c>
      <c r="B897" s="108" t="str">
        <f>Table2[[#This Row],[Description of Material]]</f>
        <v>Enter Data in Product Master</v>
      </c>
      <c r="C897" s="84" t="str">
        <f>IFERROR(VLOOKUP(D897,'Product Master'!B:G,6,),"-")</f>
        <v>-</v>
      </c>
      <c r="D897" s="84">
        <f>Table2[[#This Row],[Part no./ Cat No.]]</f>
        <v>0</v>
      </c>
      <c r="E897" s="84" t="str">
        <f>IF(ISBLANK(Table2[[#This Row],[Lot No]]),"-",Table2[[#This Row],[Lot No]])</f>
        <v>-</v>
      </c>
      <c r="F897" s="133" t="str">
        <f>IF(ISBLANK(Table2[[#This Row],[Date of Issue]]),"",Table2[[#This Row],[Date of Issue]])</f>
        <v/>
      </c>
      <c r="G897" s="84" t="str">
        <f>Table2[[#This Row],[Unit]]</f>
        <v>-</v>
      </c>
      <c r="H897" s="84" t="str">
        <f>Table2[[#This Row],[Pack Size]]</f>
        <v>-</v>
      </c>
      <c r="I897" s="84">
        <f>Table2[[#This Row],[Quantity]]</f>
        <v>0</v>
      </c>
      <c r="J897" s="133" t="str">
        <f>Table2[[#This Row],[Expiry Date]]</f>
        <v>-</v>
      </c>
      <c r="K897" s="84">
        <f>Table2[[#This Row],[Department]]</f>
        <v>0</v>
      </c>
      <c r="L897" s="84" t="str">
        <f>IF(ISBLANK(Table2[[#This Row],[Remark]]),"",Table2[[#This Row],[Remark]])</f>
        <v/>
      </c>
      <c r="M897" s="84">
        <f>Table2[[#This Row],[Material Issued By]]</f>
        <v>0</v>
      </c>
      <c r="N897" s="84">
        <f>Table2[[#This Row],[Material Received By]]</f>
        <v>0</v>
      </c>
      <c r="O897" s="134">
        <f>SUMIFS('Stock Statement'!K:K,'Stock Statement'!C:C,Table4[[#This Row],[Part no./ Cat No.]])</f>
        <v>0</v>
      </c>
      <c r="P897" s="134">
        <f t="shared" si="14"/>
        <v>0</v>
      </c>
      <c r="Q897" s="84">
        <f>SUMIFS('Stock Statement'!J:J,'Stock Statement'!C:C,Table4[[#This Row],[Part no./ Cat No.]])</f>
        <v>0</v>
      </c>
    </row>
    <row r="898" spans="1:17">
      <c r="A898" s="84">
        <v>897</v>
      </c>
      <c r="B898" s="108" t="str">
        <f>Table2[[#This Row],[Description of Material]]</f>
        <v>Enter Data in Product Master</v>
      </c>
      <c r="C898" s="84" t="str">
        <f>IFERROR(VLOOKUP(D898,'Product Master'!B:G,6,),"-")</f>
        <v>-</v>
      </c>
      <c r="D898" s="84">
        <f>Table2[[#This Row],[Part no./ Cat No.]]</f>
        <v>0</v>
      </c>
      <c r="E898" s="84" t="str">
        <f>IF(ISBLANK(Table2[[#This Row],[Lot No]]),"-",Table2[[#This Row],[Lot No]])</f>
        <v>-</v>
      </c>
      <c r="F898" s="133" t="str">
        <f>IF(ISBLANK(Table2[[#This Row],[Date of Issue]]),"",Table2[[#This Row],[Date of Issue]])</f>
        <v/>
      </c>
      <c r="G898" s="84" t="str">
        <f>Table2[[#This Row],[Unit]]</f>
        <v>-</v>
      </c>
      <c r="H898" s="84" t="str">
        <f>Table2[[#This Row],[Pack Size]]</f>
        <v>-</v>
      </c>
      <c r="I898" s="84">
        <f>Table2[[#This Row],[Quantity]]</f>
        <v>0</v>
      </c>
      <c r="J898" s="133" t="str">
        <f>Table2[[#This Row],[Expiry Date]]</f>
        <v>-</v>
      </c>
      <c r="K898" s="84">
        <f>Table2[[#This Row],[Department]]</f>
        <v>0</v>
      </c>
      <c r="L898" s="84" t="str">
        <f>IF(ISBLANK(Table2[[#This Row],[Remark]]),"",Table2[[#This Row],[Remark]])</f>
        <v/>
      </c>
      <c r="M898" s="84">
        <f>Table2[[#This Row],[Material Issued By]]</f>
        <v>0</v>
      </c>
      <c r="N898" s="84">
        <f>Table2[[#This Row],[Material Received By]]</f>
        <v>0</v>
      </c>
      <c r="O898" s="134">
        <f>SUMIFS('Stock Statement'!K:K,'Stock Statement'!C:C,Table4[[#This Row],[Part no./ Cat No.]])</f>
        <v>0</v>
      </c>
      <c r="P898" s="134">
        <f t="shared" si="14"/>
        <v>0</v>
      </c>
      <c r="Q898" s="84">
        <f>SUMIFS('Stock Statement'!J:J,'Stock Statement'!C:C,Table4[[#This Row],[Part no./ Cat No.]])</f>
        <v>0</v>
      </c>
    </row>
    <row r="899" spans="1:17">
      <c r="A899" s="84">
        <v>898</v>
      </c>
      <c r="B899" s="108" t="str">
        <f>Table2[[#This Row],[Description of Material]]</f>
        <v>Enter Data in Product Master</v>
      </c>
      <c r="C899" s="84" t="str">
        <f>IFERROR(VLOOKUP(D899,'Product Master'!B:G,6,),"-")</f>
        <v>-</v>
      </c>
      <c r="D899" s="84">
        <f>Table2[[#This Row],[Part no./ Cat No.]]</f>
        <v>0</v>
      </c>
      <c r="E899" s="84" t="str">
        <f>IF(ISBLANK(Table2[[#This Row],[Lot No]]),"-",Table2[[#This Row],[Lot No]])</f>
        <v>-</v>
      </c>
      <c r="F899" s="133" t="str">
        <f>IF(ISBLANK(Table2[[#This Row],[Date of Issue]]),"",Table2[[#This Row],[Date of Issue]])</f>
        <v/>
      </c>
      <c r="G899" s="84" t="str">
        <f>Table2[[#This Row],[Unit]]</f>
        <v>-</v>
      </c>
      <c r="H899" s="84" t="str">
        <f>Table2[[#This Row],[Pack Size]]</f>
        <v>-</v>
      </c>
      <c r="I899" s="84">
        <f>Table2[[#This Row],[Quantity]]</f>
        <v>0</v>
      </c>
      <c r="J899" s="133" t="str">
        <f>Table2[[#This Row],[Expiry Date]]</f>
        <v>-</v>
      </c>
      <c r="K899" s="84">
        <f>Table2[[#This Row],[Department]]</f>
        <v>0</v>
      </c>
      <c r="L899" s="84" t="str">
        <f>IF(ISBLANK(Table2[[#This Row],[Remark]]),"",Table2[[#This Row],[Remark]])</f>
        <v/>
      </c>
      <c r="M899" s="84">
        <f>Table2[[#This Row],[Material Issued By]]</f>
        <v>0</v>
      </c>
      <c r="N899" s="84">
        <f>Table2[[#This Row],[Material Received By]]</f>
        <v>0</v>
      </c>
      <c r="O899" s="134">
        <f>SUMIFS('Stock Statement'!K:K,'Stock Statement'!C:C,Table4[[#This Row],[Part no./ Cat No.]])</f>
        <v>0</v>
      </c>
      <c r="P899" s="134">
        <f t="shared" si="14"/>
        <v>0</v>
      </c>
      <c r="Q899" s="84">
        <f>SUMIFS('Stock Statement'!J:J,'Stock Statement'!C:C,Table4[[#This Row],[Part no./ Cat No.]])</f>
        <v>0</v>
      </c>
    </row>
    <row r="900" spans="1:17">
      <c r="A900" s="84">
        <v>899</v>
      </c>
      <c r="B900" s="108" t="str">
        <f>Table2[[#This Row],[Description of Material]]</f>
        <v>Enter Data in Product Master</v>
      </c>
      <c r="C900" s="84" t="str">
        <f>IFERROR(VLOOKUP(D900,'Product Master'!B:G,6,),"-")</f>
        <v>-</v>
      </c>
      <c r="D900" s="84">
        <f>Table2[[#This Row],[Part no./ Cat No.]]</f>
        <v>0</v>
      </c>
      <c r="E900" s="84" t="str">
        <f>IF(ISBLANK(Table2[[#This Row],[Lot No]]),"-",Table2[[#This Row],[Lot No]])</f>
        <v>-</v>
      </c>
      <c r="F900" s="133" t="str">
        <f>IF(ISBLANK(Table2[[#This Row],[Date of Issue]]),"",Table2[[#This Row],[Date of Issue]])</f>
        <v/>
      </c>
      <c r="G900" s="84" t="str">
        <f>Table2[[#This Row],[Unit]]</f>
        <v>-</v>
      </c>
      <c r="H900" s="84" t="str">
        <f>Table2[[#This Row],[Pack Size]]</f>
        <v>-</v>
      </c>
      <c r="I900" s="84">
        <f>Table2[[#This Row],[Quantity]]</f>
        <v>0</v>
      </c>
      <c r="J900" s="133" t="str">
        <f>Table2[[#This Row],[Expiry Date]]</f>
        <v>-</v>
      </c>
      <c r="K900" s="84">
        <f>Table2[[#This Row],[Department]]</f>
        <v>0</v>
      </c>
      <c r="L900" s="84" t="str">
        <f>IF(ISBLANK(Table2[[#This Row],[Remark]]),"",Table2[[#This Row],[Remark]])</f>
        <v/>
      </c>
      <c r="M900" s="84">
        <f>Table2[[#This Row],[Material Issued By]]</f>
        <v>0</v>
      </c>
      <c r="N900" s="84">
        <f>Table2[[#This Row],[Material Received By]]</f>
        <v>0</v>
      </c>
      <c r="O900" s="134">
        <f>SUMIFS('Stock Statement'!K:K,'Stock Statement'!C:C,Table4[[#This Row],[Part no./ Cat No.]])</f>
        <v>0</v>
      </c>
      <c r="P900" s="134">
        <f t="shared" si="14"/>
        <v>0</v>
      </c>
      <c r="Q900" s="84">
        <f>SUMIFS('Stock Statement'!J:J,'Stock Statement'!C:C,Table4[[#This Row],[Part no./ Cat No.]])</f>
        <v>0</v>
      </c>
    </row>
    <row r="901" spans="1:17">
      <c r="A901" s="84">
        <v>900</v>
      </c>
      <c r="B901" s="108" t="str">
        <f>Table2[[#This Row],[Description of Material]]</f>
        <v>Enter Data in Product Master</v>
      </c>
      <c r="C901" s="84" t="str">
        <f>IFERROR(VLOOKUP(D901,'Product Master'!B:G,6,),"-")</f>
        <v>-</v>
      </c>
      <c r="D901" s="84">
        <f>Table2[[#This Row],[Part no./ Cat No.]]</f>
        <v>0</v>
      </c>
      <c r="E901" s="84" t="str">
        <f>IF(ISBLANK(Table2[[#This Row],[Lot No]]),"-",Table2[[#This Row],[Lot No]])</f>
        <v>-</v>
      </c>
      <c r="F901" s="133" t="str">
        <f>IF(ISBLANK(Table2[[#This Row],[Date of Issue]]),"",Table2[[#This Row],[Date of Issue]])</f>
        <v/>
      </c>
      <c r="G901" s="84" t="str">
        <f>Table2[[#This Row],[Unit]]</f>
        <v>-</v>
      </c>
      <c r="H901" s="84" t="str">
        <f>Table2[[#This Row],[Pack Size]]</f>
        <v>-</v>
      </c>
      <c r="I901" s="84">
        <f>Table2[[#This Row],[Quantity]]</f>
        <v>0</v>
      </c>
      <c r="J901" s="133" t="str">
        <f>Table2[[#This Row],[Expiry Date]]</f>
        <v>-</v>
      </c>
      <c r="K901" s="84">
        <f>Table2[[#This Row],[Department]]</f>
        <v>0</v>
      </c>
      <c r="L901" s="84" t="str">
        <f>IF(ISBLANK(Table2[[#This Row],[Remark]]),"",Table2[[#This Row],[Remark]])</f>
        <v/>
      </c>
      <c r="M901" s="84">
        <f>Table2[[#This Row],[Material Issued By]]</f>
        <v>0</v>
      </c>
      <c r="N901" s="84">
        <f>Table2[[#This Row],[Material Received By]]</f>
        <v>0</v>
      </c>
      <c r="O901" s="134">
        <f>SUMIFS('Stock Statement'!K:K,'Stock Statement'!C:C,Table4[[#This Row],[Part no./ Cat No.]])</f>
        <v>0</v>
      </c>
      <c r="P901" s="134">
        <f t="shared" si="14"/>
        <v>0</v>
      </c>
      <c r="Q901" s="84">
        <f>SUMIFS('Stock Statement'!J:J,'Stock Statement'!C:C,Table4[[#This Row],[Part no./ Cat No.]])</f>
        <v>0</v>
      </c>
    </row>
    <row r="902" spans="1:17">
      <c r="A902" s="84">
        <v>901</v>
      </c>
      <c r="B902" s="108" t="str">
        <f>Table2[[#This Row],[Description of Material]]</f>
        <v>Enter Data in Product Master</v>
      </c>
      <c r="C902" s="84" t="str">
        <f>IFERROR(VLOOKUP(D902,'Product Master'!B:G,6,),"-")</f>
        <v>-</v>
      </c>
      <c r="D902" s="84">
        <f>Table2[[#This Row],[Part no./ Cat No.]]</f>
        <v>0</v>
      </c>
      <c r="E902" s="84" t="str">
        <f>IF(ISBLANK(Table2[[#This Row],[Lot No]]),"-",Table2[[#This Row],[Lot No]])</f>
        <v>-</v>
      </c>
      <c r="F902" s="133" t="str">
        <f>IF(ISBLANK(Table2[[#This Row],[Date of Issue]]),"",Table2[[#This Row],[Date of Issue]])</f>
        <v/>
      </c>
      <c r="G902" s="84" t="str">
        <f>Table2[[#This Row],[Unit]]</f>
        <v>-</v>
      </c>
      <c r="H902" s="84" t="str">
        <f>Table2[[#This Row],[Pack Size]]</f>
        <v>-</v>
      </c>
      <c r="I902" s="84">
        <f>Table2[[#This Row],[Quantity]]</f>
        <v>0</v>
      </c>
      <c r="J902" s="133" t="str">
        <f>Table2[[#This Row],[Expiry Date]]</f>
        <v>-</v>
      </c>
      <c r="K902" s="84">
        <f>Table2[[#This Row],[Department]]</f>
        <v>0</v>
      </c>
      <c r="L902" s="84" t="str">
        <f>IF(ISBLANK(Table2[[#This Row],[Remark]]),"",Table2[[#This Row],[Remark]])</f>
        <v/>
      </c>
      <c r="M902" s="84">
        <f>Table2[[#This Row],[Material Issued By]]</f>
        <v>0</v>
      </c>
      <c r="N902" s="84">
        <f>Table2[[#This Row],[Material Received By]]</f>
        <v>0</v>
      </c>
      <c r="O902" s="134">
        <f>SUMIFS('Stock Statement'!K:K,'Stock Statement'!C:C,Table4[[#This Row],[Part no./ Cat No.]])</f>
        <v>0</v>
      </c>
      <c r="P902" s="134">
        <f t="shared" si="14"/>
        <v>0</v>
      </c>
      <c r="Q902" s="84">
        <f>SUMIFS('Stock Statement'!J:J,'Stock Statement'!C:C,Table4[[#This Row],[Part no./ Cat No.]])</f>
        <v>0</v>
      </c>
    </row>
    <row r="903" spans="1:17">
      <c r="A903" s="84">
        <v>902</v>
      </c>
      <c r="B903" s="108" t="str">
        <f>Table2[[#This Row],[Description of Material]]</f>
        <v>Enter Data in Product Master</v>
      </c>
      <c r="C903" s="84" t="str">
        <f>IFERROR(VLOOKUP(D903,'Product Master'!B:G,6,),"-")</f>
        <v>-</v>
      </c>
      <c r="D903" s="84">
        <f>Table2[[#This Row],[Part no./ Cat No.]]</f>
        <v>0</v>
      </c>
      <c r="E903" s="84" t="str">
        <f>IF(ISBLANK(Table2[[#This Row],[Lot No]]),"-",Table2[[#This Row],[Lot No]])</f>
        <v>-</v>
      </c>
      <c r="F903" s="133" t="str">
        <f>IF(ISBLANK(Table2[[#This Row],[Date of Issue]]),"",Table2[[#This Row],[Date of Issue]])</f>
        <v/>
      </c>
      <c r="G903" s="84" t="str">
        <f>Table2[[#This Row],[Unit]]</f>
        <v>-</v>
      </c>
      <c r="H903" s="84" t="str">
        <f>Table2[[#This Row],[Pack Size]]</f>
        <v>-</v>
      </c>
      <c r="I903" s="84">
        <f>Table2[[#This Row],[Quantity]]</f>
        <v>0</v>
      </c>
      <c r="J903" s="133" t="str">
        <f>Table2[[#This Row],[Expiry Date]]</f>
        <v>-</v>
      </c>
      <c r="K903" s="84">
        <f>Table2[[#This Row],[Department]]</f>
        <v>0</v>
      </c>
      <c r="L903" s="84" t="str">
        <f>IF(ISBLANK(Table2[[#This Row],[Remark]]),"",Table2[[#This Row],[Remark]])</f>
        <v/>
      </c>
      <c r="M903" s="84">
        <f>Table2[[#This Row],[Material Issued By]]</f>
        <v>0</v>
      </c>
      <c r="N903" s="84">
        <f>Table2[[#This Row],[Material Received By]]</f>
        <v>0</v>
      </c>
      <c r="O903" s="134">
        <f>SUMIFS('Stock Statement'!K:K,'Stock Statement'!C:C,Table4[[#This Row],[Part no./ Cat No.]])</f>
        <v>0</v>
      </c>
      <c r="P903" s="134">
        <f t="shared" si="14"/>
        <v>0</v>
      </c>
      <c r="Q903" s="84">
        <f>SUMIFS('Stock Statement'!J:J,'Stock Statement'!C:C,Table4[[#This Row],[Part no./ Cat No.]])</f>
        <v>0</v>
      </c>
    </row>
    <row r="904" spans="1:17">
      <c r="A904" s="84">
        <v>903</v>
      </c>
      <c r="B904" s="108" t="str">
        <f>Table2[[#This Row],[Description of Material]]</f>
        <v>Enter Data in Product Master</v>
      </c>
      <c r="C904" s="84" t="str">
        <f>IFERROR(VLOOKUP(D904,'Product Master'!B:G,6,),"-")</f>
        <v>-</v>
      </c>
      <c r="D904" s="84">
        <f>Table2[[#This Row],[Part no./ Cat No.]]</f>
        <v>0</v>
      </c>
      <c r="E904" s="84" t="str">
        <f>IF(ISBLANK(Table2[[#This Row],[Lot No]]),"-",Table2[[#This Row],[Lot No]])</f>
        <v>-</v>
      </c>
      <c r="F904" s="133" t="str">
        <f>IF(ISBLANK(Table2[[#This Row],[Date of Issue]]),"",Table2[[#This Row],[Date of Issue]])</f>
        <v/>
      </c>
      <c r="G904" s="84" t="str">
        <f>Table2[[#This Row],[Unit]]</f>
        <v>-</v>
      </c>
      <c r="H904" s="84" t="str">
        <f>Table2[[#This Row],[Pack Size]]</f>
        <v>-</v>
      </c>
      <c r="I904" s="84">
        <f>Table2[[#This Row],[Quantity]]</f>
        <v>0</v>
      </c>
      <c r="J904" s="133" t="str">
        <f>Table2[[#This Row],[Expiry Date]]</f>
        <v>-</v>
      </c>
      <c r="K904" s="84">
        <f>Table2[[#This Row],[Department]]</f>
        <v>0</v>
      </c>
      <c r="L904" s="84" t="str">
        <f>IF(ISBLANK(Table2[[#This Row],[Remark]]),"",Table2[[#This Row],[Remark]])</f>
        <v/>
      </c>
      <c r="M904" s="84">
        <f>Table2[[#This Row],[Material Issued By]]</f>
        <v>0</v>
      </c>
      <c r="N904" s="84">
        <f>Table2[[#This Row],[Material Received By]]</f>
        <v>0</v>
      </c>
      <c r="O904" s="134">
        <f>SUMIFS('Stock Statement'!K:K,'Stock Statement'!C:C,Table4[[#This Row],[Part no./ Cat No.]])</f>
        <v>0</v>
      </c>
      <c r="P904" s="134">
        <f t="shared" si="14"/>
        <v>0</v>
      </c>
      <c r="Q904" s="84">
        <f>SUMIFS('Stock Statement'!J:J,'Stock Statement'!C:C,Table4[[#This Row],[Part no./ Cat No.]])</f>
        <v>0</v>
      </c>
    </row>
    <row r="905" spans="1:17">
      <c r="A905" s="84">
        <v>904</v>
      </c>
      <c r="B905" s="108" t="str">
        <f>Table2[[#This Row],[Description of Material]]</f>
        <v>Enter Data in Product Master</v>
      </c>
      <c r="C905" s="84" t="str">
        <f>IFERROR(VLOOKUP(D905,'Product Master'!B:G,6,),"-")</f>
        <v>-</v>
      </c>
      <c r="D905" s="84">
        <f>Table2[[#This Row],[Part no./ Cat No.]]</f>
        <v>0</v>
      </c>
      <c r="E905" s="84" t="str">
        <f>IF(ISBLANK(Table2[[#This Row],[Lot No]]),"-",Table2[[#This Row],[Lot No]])</f>
        <v>-</v>
      </c>
      <c r="F905" s="133" t="str">
        <f>IF(ISBLANK(Table2[[#This Row],[Date of Issue]]),"",Table2[[#This Row],[Date of Issue]])</f>
        <v/>
      </c>
      <c r="G905" s="84" t="str">
        <f>Table2[[#This Row],[Unit]]</f>
        <v>-</v>
      </c>
      <c r="H905" s="84" t="str">
        <f>Table2[[#This Row],[Pack Size]]</f>
        <v>-</v>
      </c>
      <c r="I905" s="84">
        <f>Table2[[#This Row],[Quantity]]</f>
        <v>0</v>
      </c>
      <c r="J905" s="133" t="str">
        <f>Table2[[#This Row],[Expiry Date]]</f>
        <v>-</v>
      </c>
      <c r="K905" s="84">
        <f>Table2[[#This Row],[Department]]</f>
        <v>0</v>
      </c>
      <c r="L905" s="84" t="str">
        <f>IF(ISBLANK(Table2[[#This Row],[Remark]]),"",Table2[[#This Row],[Remark]])</f>
        <v/>
      </c>
      <c r="M905" s="84">
        <f>Table2[[#This Row],[Material Issued By]]</f>
        <v>0</v>
      </c>
      <c r="N905" s="84">
        <f>Table2[[#This Row],[Material Received By]]</f>
        <v>0</v>
      </c>
      <c r="O905" s="134">
        <f>SUMIFS('Stock Statement'!K:K,'Stock Statement'!C:C,Table4[[#This Row],[Part no./ Cat No.]])</f>
        <v>0</v>
      </c>
      <c r="P905" s="134">
        <f t="shared" si="14"/>
        <v>0</v>
      </c>
      <c r="Q905" s="84">
        <f>SUMIFS('Stock Statement'!J:J,'Stock Statement'!C:C,Table4[[#This Row],[Part no./ Cat No.]])</f>
        <v>0</v>
      </c>
    </row>
    <row r="906" spans="1:17">
      <c r="A906" s="84">
        <v>905</v>
      </c>
      <c r="B906" s="108" t="str">
        <f>Table2[[#This Row],[Description of Material]]</f>
        <v>Enter Data in Product Master</v>
      </c>
      <c r="C906" s="84" t="str">
        <f>IFERROR(VLOOKUP(D906,'Product Master'!B:G,6,),"-")</f>
        <v>-</v>
      </c>
      <c r="D906" s="84">
        <f>Table2[[#This Row],[Part no./ Cat No.]]</f>
        <v>0</v>
      </c>
      <c r="E906" s="84" t="str">
        <f>IF(ISBLANK(Table2[[#This Row],[Lot No]]),"-",Table2[[#This Row],[Lot No]])</f>
        <v>-</v>
      </c>
      <c r="F906" s="133" t="str">
        <f>IF(ISBLANK(Table2[[#This Row],[Date of Issue]]),"",Table2[[#This Row],[Date of Issue]])</f>
        <v/>
      </c>
      <c r="G906" s="84" t="str">
        <f>Table2[[#This Row],[Unit]]</f>
        <v>-</v>
      </c>
      <c r="H906" s="84" t="str">
        <f>Table2[[#This Row],[Pack Size]]</f>
        <v>-</v>
      </c>
      <c r="I906" s="84">
        <f>Table2[[#This Row],[Quantity]]</f>
        <v>0</v>
      </c>
      <c r="J906" s="133" t="str">
        <f>Table2[[#This Row],[Expiry Date]]</f>
        <v>-</v>
      </c>
      <c r="K906" s="84">
        <f>Table2[[#This Row],[Department]]</f>
        <v>0</v>
      </c>
      <c r="L906" s="84" t="str">
        <f>IF(ISBLANK(Table2[[#This Row],[Remark]]),"",Table2[[#This Row],[Remark]])</f>
        <v/>
      </c>
      <c r="M906" s="84">
        <f>Table2[[#This Row],[Material Issued By]]</f>
        <v>0</v>
      </c>
      <c r="N906" s="84">
        <f>Table2[[#This Row],[Material Received By]]</f>
        <v>0</v>
      </c>
      <c r="O906" s="134">
        <f>SUMIFS('Stock Statement'!K:K,'Stock Statement'!C:C,Table4[[#This Row],[Part no./ Cat No.]])</f>
        <v>0</v>
      </c>
      <c r="P906" s="134">
        <f t="shared" si="14"/>
        <v>0</v>
      </c>
      <c r="Q906" s="84">
        <f>SUMIFS('Stock Statement'!J:J,'Stock Statement'!C:C,Table4[[#This Row],[Part no./ Cat No.]])</f>
        <v>0</v>
      </c>
    </row>
    <row r="907" spans="1:17">
      <c r="A907" s="84">
        <v>906</v>
      </c>
      <c r="B907" s="108" t="str">
        <f>Table2[[#This Row],[Description of Material]]</f>
        <v>Enter Data in Product Master</v>
      </c>
      <c r="C907" s="84" t="str">
        <f>IFERROR(VLOOKUP(D907,'Product Master'!B:G,6,),"-")</f>
        <v>-</v>
      </c>
      <c r="D907" s="84">
        <f>Table2[[#This Row],[Part no./ Cat No.]]</f>
        <v>0</v>
      </c>
      <c r="E907" s="84" t="str">
        <f>IF(ISBLANK(Table2[[#This Row],[Lot No]]),"-",Table2[[#This Row],[Lot No]])</f>
        <v>-</v>
      </c>
      <c r="F907" s="133" t="str">
        <f>IF(ISBLANK(Table2[[#This Row],[Date of Issue]]),"",Table2[[#This Row],[Date of Issue]])</f>
        <v/>
      </c>
      <c r="G907" s="84" t="str">
        <f>Table2[[#This Row],[Unit]]</f>
        <v>-</v>
      </c>
      <c r="H907" s="84" t="str">
        <f>Table2[[#This Row],[Pack Size]]</f>
        <v>-</v>
      </c>
      <c r="I907" s="84">
        <f>Table2[[#This Row],[Quantity]]</f>
        <v>0</v>
      </c>
      <c r="J907" s="133" t="str">
        <f>Table2[[#This Row],[Expiry Date]]</f>
        <v>-</v>
      </c>
      <c r="K907" s="84">
        <f>Table2[[#This Row],[Department]]</f>
        <v>0</v>
      </c>
      <c r="L907" s="84" t="str">
        <f>IF(ISBLANK(Table2[[#This Row],[Remark]]),"",Table2[[#This Row],[Remark]])</f>
        <v/>
      </c>
      <c r="M907" s="84">
        <f>Table2[[#This Row],[Material Issued By]]</f>
        <v>0</v>
      </c>
      <c r="N907" s="84">
        <f>Table2[[#This Row],[Material Received By]]</f>
        <v>0</v>
      </c>
      <c r="O907" s="134">
        <f>SUMIFS('Stock Statement'!K:K,'Stock Statement'!C:C,Table4[[#This Row],[Part no./ Cat No.]])</f>
        <v>0</v>
      </c>
      <c r="P907" s="134">
        <f t="shared" si="14"/>
        <v>0</v>
      </c>
      <c r="Q907" s="84">
        <f>SUMIFS('Stock Statement'!J:J,'Stock Statement'!C:C,Table4[[#This Row],[Part no./ Cat No.]])</f>
        <v>0</v>
      </c>
    </row>
    <row r="908" spans="1:17">
      <c r="A908" s="84">
        <v>907</v>
      </c>
      <c r="B908" s="108" t="str">
        <f>Table2[[#This Row],[Description of Material]]</f>
        <v>Enter Data in Product Master</v>
      </c>
      <c r="C908" s="84" t="str">
        <f>IFERROR(VLOOKUP(D908,'Product Master'!B:G,6,),"-")</f>
        <v>-</v>
      </c>
      <c r="D908" s="84">
        <f>Table2[[#This Row],[Part no./ Cat No.]]</f>
        <v>0</v>
      </c>
      <c r="E908" s="84" t="str">
        <f>IF(ISBLANK(Table2[[#This Row],[Lot No]]),"-",Table2[[#This Row],[Lot No]])</f>
        <v>-</v>
      </c>
      <c r="F908" s="133" t="str">
        <f>IF(ISBLANK(Table2[[#This Row],[Date of Issue]]),"",Table2[[#This Row],[Date of Issue]])</f>
        <v/>
      </c>
      <c r="G908" s="84" t="str">
        <f>Table2[[#This Row],[Unit]]</f>
        <v>-</v>
      </c>
      <c r="H908" s="84" t="str">
        <f>Table2[[#This Row],[Pack Size]]</f>
        <v>-</v>
      </c>
      <c r="I908" s="84">
        <f>Table2[[#This Row],[Quantity]]</f>
        <v>0</v>
      </c>
      <c r="J908" s="133" t="str">
        <f>Table2[[#This Row],[Expiry Date]]</f>
        <v>-</v>
      </c>
      <c r="K908" s="84">
        <f>Table2[[#This Row],[Department]]</f>
        <v>0</v>
      </c>
      <c r="L908" s="84" t="str">
        <f>IF(ISBLANK(Table2[[#This Row],[Remark]]),"",Table2[[#This Row],[Remark]])</f>
        <v/>
      </c>
      <c r="M908" s="84">
        <f>Table2[[#This Row],[Material Issued By]]</f>
        <v>0</v>
      </c>
      <c r="N908" s="84">
        <f>Table2[[#This Row],[Material Received By]]</f>
        <v>0</v>
      </c>
      <c r="O908" s="134">
        <f>SUMIFS('Stock Statement'!K:K,'Stock Statement'!C:C,Table4[[#This Row],[Part no./ Cat No.]])</f>
        <v>0</v>
      </c>
      <c r="P908" s="134">
        <f t="shared" si="14"/>
        <v>0</v>
      </c>
      <c r="Q908" s="84">
        <f>SUMIFS('Stock Statement'!J:J,'Stock Statement'!C:C,Table4[[#This Row],[Part no./ Cat No.]])</f>
        <v>0</v>
      </c>
    </row>
    <row r="909" spans="1:17">
      <c r="A909" s="84">
        <v>908</v>
      </c>
      <c r="B909" s="108" t="str">
        <f>Table2[[#This Row],[Description of Material]]</f>
        <v>Enter Data in Product Master</v>
      </c>
      <c r="C909" s="84" t="str">
        <f>IFERROR(VLOOKUP(D909,'Product Master'!B:G,6,),"-")</f>
        <v>-</v>
      </c>
      <c r="D909" s="84">
        <f>Table2[[#This Row],[Part no./ Cat No.]]</f>
        <v>0</v>
      </c>
      <c r="E909" s="84" t="str">
        <f>IF(ISBLANK(Table2[[#This Row],[Lot No]]),"-",Table2[[#This Row],[Lot No]])</f>
        <v>-</v>
      </c>
      <c r="F909" s="133" t="str">
        <f>IF(ISBLANK(Table2[[#This Row],[Date of Issue]]),"",Table2[[#This Row],[Date of Issue]])</f>
        <v/>
      </c>
      <c r="G909" s="84" t="str">
        <f>Table2[[#This Row],[Unit]]</f>
        <v>-</v>
      </c>
      <c r="H909" s="84" t="str">
        <f>Table2[[#This Row],[Pack Size]]</f>
        <v>-</v>
      </c>
      <c r="I909" s="84">
        <f>Table2[[#This Row],[Quantity]]</f>
        <v>0</v>
      </c>
      <c r="J909" s="133" t="str">
        <f>Table2[[#This Row],[Expiry Date]]</f>
        <v>-</v>
      </c>
      <c r="K909" s="84">
        <f>Table2[[#This Row],[Department]]</f>
        <v>0</v>
      </c>
      <c r="L909" s="84" t="str">
        <f>IF(ISBLANK(Table2[[#This Row],[Remark]]),"",Table2[[#This Row],[Remark]])</f>
        <v/>
      </c>
      <c r="M909" s="84">
        <f>Table2[[#This Row],[Material Issued By]]</f>
        <v>0</v>
      </c>
      <c r="N909" s="84">
        <f>Table2[[#This Row],[Material Received By]]</f>
        <v>0</v>
      </c>
      <c r="O909" s="134">
        <f>SUMIFS('Stock Statement'!K:K,'Stock Statement'!C:C,Table4[[#This Row],[Part no./ Cat No.]])</f>
        <v>0</v>
      </c>
      <c r="P909" s="134">
        <f t="shared" si="14"/>
        <v>0</v>
      </c>
      <c r="Q909" s="84">
        <f>SUMIFS('Stock Statement'!J:J,'Stock Statement'!C:C,Table4[[#This Row],[Part no./ Cat No.]])</f>
        <v>0</v>
      </c>
    </row>
    <row r="910" spans="1:17">
      <c r="A910" s="84">
        <v>909</v>
      </c>
      <c r="B910" s="108" t="str">
        <f>Table2[[#This Row],[Description of Material]]</f>
        <v>Enter Data in Product Master</v>
      </c>
      <c r="C910" s="84" t="str">
        <f>IFERROR(VLOOKUP(D910,'Product Master'!B:G,6,),"-")</f>
        <v>-</v>
      </c>
      <c r="D910" s="84">
        <f>Table2[[#This Row],[Part no./ Cat No.]]</f>
        <v>0</v>
      </c>
      <c r="E910" s="84" t="str">
        <f>IF(ISBLANK(Table2[[#This Row],[Lot No]]),"-",Table2[[#This Row],[Lot No]])</f>
        <v>-</v>
      </c>
      <c r="F910" s="133" t="str">
        <f>IF(ISBLANK(Table2[[#This Row],[Date of Issue]]),"",Table2[[#This Row],[Date of Issue]])</f>
        <v/>
      </c>
      <c r="G910" s="84" t="str">
        <f>Table2[[#This Row],[Unit]]</f>
        <v>-</v>
      </c>
      <c r="H910" s="84" t="str">
        <f>Table2[[#This Row],[Pack Size]]</f>
        <v>-</v>
      </c>
      <c r="I910" s="84">
        <f>Table2[[#This Row],[Quantity]]</f>
        <v>0</v>
      </c>
      <c r="J910" s="133" t="str">
        <f>Table2[[#This Row],[Expiry Date]]</f>
        <v>-</v>
      </c>
      <c r="K910" s="84">
        <f>Table2[[#This Row],[Department]]</f>
        <v>0</v>
      </c>
      <c r="L910" s="84" t="str">
        <f>IF(ISBLANK(Table2[[#This Row],[Remark]]),"",Table2[[#This Row],[Remark]])</f>
        <v/>
      </c>
      <c r="M910" s="84">
        <f>Table2[[#This Row],[Material Issued By]]</f>
        <v>0</v>
      </c>
      <c r="N910" s="84">
        <f>Table2[[#This Row],[Material Received By]]</f>
        <v>0</v>
      </c>
      <c r="O910" s="134">
        <f>SUMIFS('Stock Statement'!K:K,'Stock Statement'!C:C,Table4[[#This Row],[Part no./ Cat No.]])</f>
        <v>0</v>
      </c>
      <c r="P910" s="134">
        <f t="shared" si="14"/>
        <v>0</v>
      </c>
      <c r="Q910" s="84">
        <f>SUMIFS('Stock Statement'!J:J,'Stock Statement'!C:C,Table4[[#This Row],[Part no./ Cat No.]])</f>
        <v>0</v>
      </c>
    </row>
    <row r="911" spans="1:17">
      <c r="A911" s="84">
        <v>910</v>
      </c>
      <c r="B911" s="108" t="str">
        <f>Table2[[#This Row],[Description of Material]]</f>
        <v>Enter Data in Product Master</v>
      </c>
      <c r="C911" s="84" t="str">
        <f>IFERROR(VLOOKUP(D911,'Product Master'!B:G,6,),"-")</f>
        <v>-</v>
      </c>
      <c r="D911" s="84">
        <f>Table2[[#This Row],[Part no./ Cat No.]]</f>
        <v>0</v>
      </c>
      <c r="E911" s="84" t="str">
        <f>IF(ISBLANK(Table2[[#This Row],[Lot No]]),"-",Table2[[#This Row],[Lot No]])</f>
        <v>-</v>
      </c>
      <c r="F911" s="133" t="str">
        <f>IF(ISBLANK(Table2[[#This Row],[Date of Issue]]),"",Table2[[#This Row],[Date of Issue]])</f>
        <v/>
      </c>
      <c r="G911" s="84" t="str">
        <f>Table2[[#This Row],[Unit]]</f>
        <v>-</v>
      </c>
      <c r="H911" s="84" t="str">
        <f>Table2[[#This Row],[Pack Size]]</f>
        <v>-</v>
      </c>
      <c r="I911" s="84">
        <f>Table2[[#This Row],[Quantity]]</f>
        <v>0</v>
      </c>
      <c r="J911" s="133" t="str">
        <f>Table2[[#This Row],[Expiry Date]]</f>
        <v>-</v>
      </c>
      <c r="K911" s="84">
        <f>Table2[[#This Row],[Department]]</f>
        <v>0</v>
      </c>
      <c r="L911" s="84" t="str">
        <f>IF(ISBLANK(Table2[[#This Row],[Remark]]),"",Table2[[#This Row],[Remark]])</f>
        <v/>
      </c>
      <c r="M911" s="84">
        <f>Table2[[#This Row],[Material Issued By]]</f>
        <v>0</v>
      </c>
      <c r="N911" s="84">
        <f>Table2[[#This Row],[Material Received By]]</f>
        <v>0</v>
      </c>
      <c r="O911" s="134">
        <f>SUMIFS('Stock Statement'!K:K,'Stock Statement'!C:C,Table4[[#This Row],[Part no./ Cat No.]])</f>
        <v>0</v>
      </c>
      <c r="P911" s="134">
        <f t="shared" si="14"/>
        <v>0</v>
      </c>
      <c r="Q911" s="84">
        <f>SUMIFS('Stock Statement'!J:J,'Stock Statement'!C:C,Table4[[#This Row],[Part no./ Cat No.]])</f>
        <v>0</v>
      </c>
    </row>
    <row r="912" spans="1:17">
      <c r="A912" s="84">
        <v>911</v>
      </c>
      <c r="B912" s="108" t="str">
        <f>Table2[[#This Row],[Description of Material]]</f>
        <v>Enter Data in Product Master</v>
      </c>
      <c r="C912" s="84" t="str">
        <f>IFERROR(VLOOKUP(D912,'Product Master'!B:G,6,),"-")</f>
        <v>-</v>
      </c>
      <c r="D912" s="84">
        <f>Table2[[#This Row],[Part no./ Cat No.]]</f>
        <v>0</v>
      </c>
      <c r="E912" s="84" t="str">
        <f>IF(ISBLANK(Table2[[#This Row],[Lot No]]),"-",Table2[[#This Row],[Lot No]])</f>
        <v>-</v>
      </c>
      <c r="F912" s="133" t="str">
        <f>IF(ISBLANK(Table2[[#This Row],[Date of Issue]]),"",Table2[[#This Row],[Date of Issue]])</f>
        <v/>
      </c>
      <c r="G912" s="84" t="str">
        <f>Table2[[#This Row],[Unit]]</f>
        <v>-</v>
      </c>
      <c r="H912" s="84" t="str">
        <f>Table2[[#This Row],[Pack Size]]</f>
        <v>-</v>
      </c>
      <c r="I912" s="84">
        <f>Table2[[#This Row],[Quantity]]</f>
        <v>0</v>
      </c>
      <c r="J912" s="133" t="str">
        <f>Table2[[#This Row],[Expiry Date]]</f>
        <v>-</v>
      </c>
      <c r="K912" s="84">
        <f>Table2[[#This Row],[Department]]</f>
        <v>0</v>
      </c>
      <c r="L912" s="84" t="str">
        <f>IF(ISBLANK(Table2[[#This Row],[Remark]]),"",Table2[[#This Row],[Remark]])</f>
        <v/>
      </c>
      <c r="M912" s="84">
        <f>Table2[[#This Row],[Material Issued By]]</f>
        <v>0</v>
      </c>
      <c r="N912" s="84">
        <f>Table2[[#This Row],[Material Received By]]</f>
        <v>0</v>
      </c>
      <c r="O912" s="134">
        <f>SUMIFS('Stock Statement'!K:K,'Stock Statement'!C:C,Table4[[#This Row],[Part no./ Cat No.]])</f>
        <v>0</v>
      </c>
      <c r="P912" s="134">
        <f t="shared" ref="P912:P975" si="15">I912*O912</f>
        <v>0</v>
      </c>
      <c r="Q912" s="84">
        <f>SUMIFS('Stock Statement'!J:J,'Stock Statement'!C:C,Table4[[#This Row],[Part no./ Cat No.]])</f>
        <v>0</v>
      </c>
    </row>
    <row r="913" spans="1:17">
      <c r="A913" s="84">
        <v>912</v>
      </c>
      <c r="B913" s="108" t="str">
        <f>Table2[[#This Row],[Description of Material]]</f>
        <v>Enter Data in Product Master</v>
      </c>
      <c r="C913" s="84" t="str">
        <f>IFERROR(VLOOKUP(D913,'Product Master'!B:G,6,),"-")</f>
        <v>-</v>
      </c>
      <c r="D913" s="84">
        <f>Table2[[#This Row],[Part no./ Cat No.]]</f>
        <v>0</v>
      </c>
      <c r="E913" s="84" t="str">
        <f>IF(ISBLANK(Table2[[#This Row],[Lot No]]),"-",Table2[[#This Row],[Lot No]])</f>
        <v>-</v>
      </c>
      <c r="F913" s="133" t="str">
        <f>IF(ISBLANK(Table2[[#This Row],[Date of Issue]]),"",Table2[[#This Row],[Date of Issue]])</f>
        <v/>
      </c>
      <c r="G913" s="84" t="str">
        <f>Table2[[#This Row],[Unit]]</f>
        <v>-</v>
      </c>
      <c r="H913" s="84" t="str">
        <f>Table2[[#This Row],[Pack Size]]</f>
        <v>-</v>
      </c>
      <c r="I913" s="84">
        <f>Table2[[#This Row],[Quantity]]</f>
        <v>0</v>
      </c>
      <c r="J913" s="133" t="str">
        <f>Table2[[#This Row],[Expiry Date]]</f>
        <v>-</v>
      </c>
      <c r="K913" s="84">
        <f>Table2[[#This Row],[Department]]</f>
        <v>0</v>
      </c>
      <c r="L913" s="84" t="str">
        <f>IF(ISBLANK(Table2[[#This Row],[Remark]]),"",Table2[[#This Row],[Remark]])</f>
        <v/>
      </c>
      <c r="M913" s="84">
        <f>Table2[[#This Row],[Material Issued By]]</f>
        <v>0</v>
      </c>
      <c r="N913" s="84">
        <f>Table2[[#This Row],[Material Received By]]</f>
        <v>0</v>
      </c>
      <c r="O913" s="134">
        <f>SUMIFS('Stock Statement'!K:K,'Stock Statement'!C:C,Table4[[#This Row],[Part no./ Cat No.]])</f>
        <v>0</v>
      </c>
      <c r="P913" s="134">
        <f t="shared" si="15"/>
        <v>0</v>
      </c>
      <c r="Q913" s="84">
        <f>SUMIFS('Stock Statement'!J:J,'Stock Statement'!C:C,Table4[[#This Row],[Part no./ Cat No.]])</f>
        <v>0</v>
      </c>
    </row>
    <row r="914" spans="1:17">
      <c r="A914" s="84">
        <v>913</v>
      </c>
      <c r="B914" s="108" t="str">
        <f>Table2[[#This Row],[Description of Material]]</f>
        <v>Enter Data in Product Master</v>
      </c>
      <c r="C914" s="84" t="str">
        <f>IFERROR(VLOOKUP(D914,'Product Master'!B:G,6,),"-")</f>
        <v>-</v>
      </c>
      <c r="D914" s="84">
        <f>Table2[[#This Row],[Part no./ Cat No.]]</f>
        <v>0</v>
      </c>
      <c r="E914" s="84" t="str">
        <f>IF(ISBLANK(Table2[[#This Row],[Lot No]]),"-",Table2[[#This Row],[Lot No]])</f>
        <v>-</v>
      </c>
      <c r="F914" s="133" t="str">
        <f>IF(ISBLANK(Table2[[#This Row],[Date of Issue]]),"",Table2[[#This Row],[Date of Issue]])</f>
        <v/>
      </c>
      <c r="G914" s="84" t="str">
        <f>Table2[[#This Row],[Unit]]</f>
        <v>-</v>
      </c>
      <c r="H914" s="84" t="str">
        <f>Table2[[#This Row],[Pack Size]]</f>
        <v>-</v>
      </c>
      <c r="I914" s="84">
        <f>Table2[[#This Row],[Quantity]]</f>
        <v>0</v>
      </c>
      <c r="J914" s="133" t="str">
        <f>Table2[[#This Row],[Expiry Date]]</f>
        <v>-</v>
      </c>
      <c r="K914" s="84">
        <f>Table2[[#This Row],[Department]]</f>
        <v>0</v>
      </c>
      <c r="L914" s="84" t="str">
        <f>IF(ISBLANK(Table2[[#This Row],[Remark]]),"",Table2[[#This Row],[Remark]])</f>
        <v/>
      </c>
      <c r="M914" s="84">
        <f>Table2[[#This Row],[Material Issued By]]</f>
        <v>0</v>
      </c>
      <c r="N914" s="84">
        <f>Table2[[#This Row],[Material Received By]]</f>
        <v>0</v>
      </c>
      <c r="O914" s="134">
        <f>SUMIFS('Stock Statement'!K:K,'Stock Statement'!C:C,Table4[[#This Row],[Part no./ Cat No.]])</f>
        <v>0</v>
      </c>
      <c r="P914" s="134">
        <f t="shared" si="15"/>
        <v>0</v>
      </c>
      <c r="Q914" s="84">
        <f>SUMIFS('Stock Statement'!J:J,'Stock Statement'!C:C,Table4[[#This Row],[Part no./ Cat No.]])</f>
        <v>0</v>
      </c>
    </row>
    <row r="915" spans="1:17">
      <c r="A915" s="84">
        <v>914</v>
      </c>
      <c r="B915" s="108" t="str">
        <f>Table2[[#This Row],[Description of Material]]</f>
        <v>Enter Data in Product Master</v>
      </c>
      <c r="C915" s="84" t="str">
        <f>IFERROR(VLOOKUP(D915,'Product Master'!B:G,6,),"-")</f>
        <v>-</v>
      </c>
      <c r="D915" s="84">
        <f>Table2[[#This Row],[Part no./ Cat No.]]</f>
        <v>0</v>
      </c>
      <c r="E915" s="84" t="str">
        <f>IF(ISBLANK(Table2[[#This Row],[Lot No]]),"-",Table2[[#This Row],[Lot No]])</f>
        <v>-</v>
      </c>
      <c r="F915" s="133" t="str">
        <f>IF(ISBLANK(Table2[[#This Row],[Date of Issue]]),"",Table2[[#This Row],[Date of Issue]])</f>
        <v/>
      </c>
      <c r="G915" s="84" t="str">
        <f>Table2[[#This Row],[Unit]]</f>
        <v>-</v>
      </c>
      <c r="H915" s="84" t="str">
        <f>Table2[[#This Row],[Pack Size]]</f>
        <v>-</v>
      </c>
      <c r="I915" s="84">
        <f>Table2[[#This Row],[Quantity]]</f>
        <v>0</v>
      </c>
      <c r="J915" s="133" t="str">
        <f>Table2[[#This Row],[Expiry Date]]</f>
        <v>-</v>
      </c>
      <c r="K915" s="84">
        <f>Table2[[#This Row],[Department]]</f>
        <v>0</v>
      </c>
      <c r="L915" s="84" t="str">
        <f>IF(ISBLANK(Table2[[#This Row],[Remark]]),"",Table2[[#This Row],[Remark]])</f>
        <v/>
      </c>
      <c r="M915" s="84">
        <f>Table2[[#This Row],[Material Issued By]]</f>
        <v>0</v>
      </c>
      <c r="N915" s="84">
        <f>Table2[[#This Row],[Material Received By]]</f>
        <v>0</v>
      </c>
      <c r="O915" s="134">
        <f>SUMIFS('Stock Statement'!K:K,'Stock Statement'!C:C,Table4[[#This Row],[Part no./ Cat No.]])</f>
        <v>0</v>
      </c>
      <c r="P915" s="134">
        <f t="shared" si="15"/>
        <v>0</v>
      </c>
      <c r="Q915" s="84">
        <f>SUMIFS('Stock Statement'!J:J,'Stock Statement'!C:C,Table4[[#This Row],[Part no./ Cat No.]])</f>
        <v>0</v>
      </c>
    </row>
    <row r="916" spans="1:17">
      <c r="A916" s="84">
        <v>915</v>
      </c>
      <c r="B916" s="108" t="str">
        <f>Table2[[#This Row],[Description of Material]]</f>
        <v>Enter Data in Product Master</v>
      </c>
      <c r="C916" s="84" t="str">
        <f>IFERROR(VLOOKUP(D916,'Product Master'!B:G,6,),"-")</f>
        <v>-</v>
      </c>
      <c r="D916" s="84">
        <f>Table2[[#This Row],[Part no./ Cat No.]]</f>
        <v>0</v>
      </c>
      <c r="E916" s="84" t="str">
        <f>IF(ISBLANK(Table2[[#This Row],[Lot No]]),"-",Table2[[#This Row],[Lot No]])</f>
        <v>-</v>
      </c>
      <c r="F916" s="133" t="str">
        <f>IF(ISBLANK(Table2[[#This Row],[Date of Issue]]),"",Table2[[#This Row],[Date of Issue]])</f>
        <v/>
      </c>
      <c r="G916" s="84" t="str">
        <f>Table2[[#This Row],[Unit]]</f>
        <v>-</v>
      </c>
      <c r="H916" s="84" t="str">
        <f>Table2[[#This Row],[Pack Size]]</f>
        <v>-</v>
      </c>
      <c r="I916" s="84">
        <f>Table2[[#This Row],[Quantity]]</f>
        <v>0</v>
      </c>
      <c r="J916" s="133" t="str">
        <f>Table2[[#This Row],[Expiry Date]]</f>
        <v>-</v>
      </c>
      <c r="K916" s="84">
        <f>Table2[[#This Row],[Department]]</f>
        <v>0</v>
      </c>
      <c r="L916" s="84" t="str">
        <f>IF(ISBLANK(Table2[[#This Row],[Remark]]),"",Table2[[#This Row],[Remark]])</f>
        <v/>
      </c>
      <c r="M916" s="84">
        <f>Table2[[#This Row],[Material Issued By]]</f>
        <v>0</v>
      </c>
      <c r="N916" s="84">
        <f>Table2[[#This Row],[Material Received By]]</f>
        <v>0</v>
      </c>
      <c r="O916" s="134">
        <f>SUMIFS('Stock Statement'!K:K,'Stock Statement'!C:C,Table4[[#This Row],[Part no./ Cat No.]])</f>
        <v>0</v>
      </c>
      <c r="P916" s="134">
        <f t="shared" si="15"/>
        <v>0</v>
      </c>
      <c r="Q916" s="84">
        <f>SUMIFS('Stock Statement'!J:J,'Stock Statement'!C:C,Table4[[#This Row],[Part no./ Cat No.]])</f>
        <v>0</v>
      </c>
    </row>
    <row r="917" spans="1:17">
      <c r="A917" s="84">
        <v>916</v>
      </c>
      <c r="B917" s="108" t="str">
        <f>Table2[[#This Row],[Description of Material]]</f>
        <v>Enter Data in Product Master</v>
      </c>
      <c r="C917" s="84" t="str">
        <f>IFERROR(VLOOKUP(D917,'Product Master'!B:G,6,),"-")</f>
        <v>-</v>
      </c>
      <c r="D917" s="84">
        <f>Table2[[#This Row],[Part no./ Cat No.]]</f>
        <v>0</v>
      </c>
      <c r="E917" s="84" t="str">
        <f>IF(ISBLANK(Table2[[#This Row],[Lot No]]),"-",Table2[[#This Row],[Lot No]])</f>
        <v>-</v>
      </c>
      <c r="F917" s="133" t="str">
        <f>IF(ISBLANK(Table2[[#This Row],[Date of Issue]]),"",Table2[[#This Row],[Date of Issue]])</f>
        <v/>
      </c>
      <c r="G917" s="84" t="str">
        <f>Table2[[#This Row],[Unit]]</f>
        <v>-</v>
      </c>
      <c r="H917" s="84" t="str">
        <f>Table2[[#This Row],[Pack Size]]</f>
        <v>-</v>
      </c>
      <c r="I917" s="84">
        <f>Table2[[#This Row],[Quantity]]</f>
        <v>0</v>
      </c>
      <c r="J917" s="133" t="str">
        <f>Table2[[#This Row],[Expiry Date]]</f>
        <v>-</v>
      </c>
      <c r="K917" s="84">
        <f>Table2[[#This Row],[Department]]</f>
        <v>0</v>
      </c>
      <c r="L917" s="84" t="str">
        <f>IF(ISBLANK(Table2[[#This Row],[Remark]]),"",Table2[[#This Row],[Remark]])</f>
        <v/>
      </c>
      <c r="M917" s="84">
        <f>Table2[[#This Row],[Material Issued By]]</f>
        <v>0</v>
      </c>
      <c r="N917" s="84">
        <f>Table2[[#This Row],[Material Received By]]</f>
        <v>0</v>
      </c>
      <c r="O917" s="134">
        <f>SUMIFS('Stock Statement'!K:K,'Stock Statement'!C:C,Table4[[#This Row],[Part no./ Cat No.]])</f>
        <v>0</v>
      </c>
      <c r="P917" s="134">
        <f t="shared" si="15"/>
        <v>0</v>
      </c>
      <c r="Q917" s="84">
        <f>SUMIFS('Stock Statement'!J:J,'Stock Statement'!C:C,Table4[[#This Row],[Part no./ Cat No.]])</f>
        <v>0</v>
      </c>
    </row>
    <row r="918" spans="1:17">
      <c r="A918" s="84">
        <v>917</v>
      </c>
      <c r="B918" s="108" t="str">
        <f>Table2[[#This Row],[Description of Material]]</f>
        <v>Enter Data in Product Master</v>
      </c>
      <c r="C918" s="84" t="str">
        <f>IFERROR(VLOOKUP(D918,'Product Master'!B:G,6,),"-")</f>
        <v>-</v>
      </c>
      <c r="D918" s="84">
        <f>Table2[[#This Row],[Part no./ Cat No.]]</f>
        <v>0</v>
      </c>
      <c r="E918" s="84" t="str">
        <f>IF(ISBLANK(Table2[[#This Row],[Lot No]]),"-",Table2[[#This Row],[Lot No]])</f>
        <v>-</v>
      </c>
      <c r="F918" s="133" t="str">
        <f>IF(ISBLANK(Table2[[#This Row],[Date of Issue]]),"",Table2[[#This Row],[Date of Issue]])</f>
        <v/>
      </c>
      <c r="G918" s="84" t="str">
        <f>Table2[[#This Row],[Unit]]</f>
        <v>-</v>
      </c>
      <c r="H918" s="84" t="str">
        <f>Table2[[#This Row],[Pack Size]]</f>
        <v>-</v>
      </c>
      <c r="I918" s="84">
        <f>Table2[[#This Row],[Quantity]]</f>
        <v>0</v>
      </c>
      <c r="J918" s="133" t="str">
        <f>Table2[[#This Row],[Expiry Date]]</f>
        <v>-</v>
      </c>
      <c r="K918" s="84">
        <f>Table2[[#This Row],[Department]]</f>
        <v>0</v>
      </c>
      <c r="L918" s="84" t="str">
        <f>IF(ISBLANK(Table2[[#This Row],[Remark]]),"",Table2[[#This Row],[Remark]])</f>
        <v/>
      </c>
      <c r="M918" s="84">
        <f>Table2[[#This Row],[Material Issued By]]</f>
        <v>0</v>
      </c>
      <c r="N918" s="84">
        <f>Table2[[#This Row],[Material Received By]]</f>
        <v>0</v>
      </c>
      <c r="O918" s="134">
        <f>SUMIFS('Stock Statement'!K:K,'Stock Statement'!C:C,Table4[[#This Row],[Part no./ Cat No.]])</f>
        <v>0</v>
      </c>
      <c r="P918" s="134">
        <f t="shared" si="15"/>
        <v>0</v>
      </c>
      <c r="Q918" s="84">
        <f>SUMIFS('Stock Statement'!J:J,'Stock Statement'!C:C,Table4[[#This Row],[Part no./ Cat No.]])</f>
        <v>0</v>
      </c>
    </row>
    <row r="919" spans="1:17">
      <c r="A919" s="84">
        <v>918</v>
      </c>
      <c r="B919" s="108" t="str">
        <f>Table2[[#This Row],[Description of Material]]</f>
        <v>Enter Data in Product Master</v>
      </c>
      <c r="C919" s="84" t="str">
        <f>IFERROR(VLOOKUP(D919,'Product Master'!B:G,6,),"-")</f>
        <v>-</v>
      </c>
      <c r="D919" s="84">
        <f>Table2[[#This Row],[Part no./ Cat No.]]</f>
        <v>0</v>
      </c>
      <c r="E919" s="84" t="str">
        <f>IF(ISBLANK(Table2[[#This Row],[Lot No]]),"-",Table2[[#This Row],[Lot No]])</f>
        <v>-</v>
      </c>
      <c r="F919" s="133" t="str">
        <f>IF(ISBLANK(Table2[[#This Row],[Date of Issue]]),"",Table2[[#This Row],[Date of Issue]])</f>
        <v/>
      </c>
      <c r="G919" s="84" t="str">
        <f>Table2[[#This Row],[Unit]]</f>
        <v>-</v>
      </c>
      <c r="H919" s="84" t="str">
        <f>Table2[[#This Row],[Pack Size]]</f>
        <v>-</v>
      </c>
      <c r="I919" s="84">
        <f>Table2[[#This Row],[Quantity]]</f>
        <v>0</v>
      </c>
      <c r="J919" s="133" t="str">
        <f>Table2[[#This Row],[Expiry Date]]</f>
        <v>-</v>
      </c>
      <c r="K919" s="84">
        <f>Table2[[#This Row],[Department]]</f>
        <v>0</v>
      </c>
      <c r="L919" s="84" t="str">
        <f>IF(ISBLANK(Table2[[#This Row],[Remark]]),"",Table2[[#This Row],[Remark]])</f>
        <v/>
      </c>
      <c r="M919" s="84">
        <f>Table2[[#This Row],[Material Issued By]]</f>
        <v>0</v>
      </c>
      <c r="N919" s="84">
        <f>Table2[[#This Row],[Material Received By]]</f>
        <v>0</v>
      </c>
      <c r="O919" s="134">
        <f>SUMIFS('Stock Statement'!K:K,'Stock Statement'!C:C,Table4[[#This Row],[Part no./ Cat No.]])</f>
        <v>0</v>
      </c>
      <c r="P919" s="134">
        <f t="shared" si="15"/>
        <v>0</v>
      </c>
      <c r="Q919" s="84">
        <f>SUMIFS('Stock Statement'!J:J,'Stock Statement'!C:C,Table4[[#This Row],[Part no./ Cat No.]])</f>
        <v>0</v>
      </c>
    </row>
    <row r="920" spans="1:17">
      <c r="A920" s="84">
        <v>919</v>
      </c>
      <c r="B920" s="108" t="str">
        <f>Table2[[#This Row],[Description of Material]]</f>
        <v>Enter Data in Product Master</v>
      </c>
      <c r="C920" s="84" t="str">
        <f>IFERROR(VLOOKUP(D920,'Product Master'!B:G,6,),"-")</f>
        <v>-</v>
      </c>
      <c r="D920" s="84">
        <f>Table2[[#This Row],[Part no./ Cat No.]]</f>
        <v>0</v>
      </c>
      <c r="E920" s="84" t="str">
        <f>IF(ISBLANK(Table2[[#This Row],[Lot No]]),"-",Table2[[#This Row],[Lot No]])</f>
        <v>-</v>
      </c>
      <c r="F920" s="133" t="str">
        <f>IF(ISBLANK(Table2[[#This Row],[Date of Issue]]),"",Table2[[#This Row],[Date of Issue]])</f>
        <v/>
      </c>
      <c r="G920" s="84" t="str">
        <f>Table2[[#This Row],[Unit]]</f>
        <v>-</v>
      </c>
      <c r="H920" s="84" t="str">
        <f>Table2[[#This Row],[Pack Size]]</f>
        <v>-</v>
      </c>
      <c r="I920" s="84">
        <f>Table2[[#This Row],[Quantity]]</f>
        <v>0</v>
      </c>
      <c r="J920" s="133" t="str">
        <f>Table2[[#This Row],[Expiry Date]]</f>
        <v>-</v>
      </c>
      <c r="K920" s="84">
        <f>Table2[[#This Row],[Department]]</f>
        <v>0</v>
      </c>
      <c r="L920" s="84" t="str">
        <f>IF(ISBLANK(Table2[[#This Row],[Remark]]),"",Table2[[#This Row],[Remark]])</f>
        <v/>
      </c>
      <c r="M920" s="84">
        <f>Table2[[#This Row],[Material Issued By]]</f>
        <v>0</v>
      </c>
      <c r="N920" s="84">
        <f>Table2[[#This Row],[Material Received By]]</f>
        <v>0</v>
      </c>
      <c r="O920" s="134">
        <f>SUMIFS('Stock Statement'!K:K,'Stock Statement'!C:C,Table4[[#This Row],[Part no./ Cat No.]])</f>
        <v>0</v>
      </c>
      <c r="P920" s="134">
        <f t="shared" si="15"/>
        <v>0</v>
      </c>
      <c r="Q920" s="84">
        <f>SUMIFS('Stock Statement'!J:J,'Stock Statement'!C:C,Table4[[#This Row],[Part no./ Cat No.]])</f>
        <v>0</v>
      </c>
    </row>
    <row r="921" spans="1:17">
      <c r="A921" s="84">
        <v>920</v>
      </c>
      <c r="B921" s="108" t="str">
        <f>Table2[[#This Row],[Description of Material]]</f>
        <v>Enter Data in Product Master</v>
      </c>
      <c r="C921" s="84" t="str">
        <f>IFERROR(VLOOKUP(D921,'Product Master'!B:G,6,),"-")</f>
        <v>-</v>
      </c>
      <c r="D921" s="84">
        <f>Table2[[#This Row],[Part no./ Cat No.]]</f>
        <v>0</v>
      </c>
      <c r="E921" s="84" t="str">
        <f>IF(ISBLANK(Table2[[#This Row],[Lot No]]),"-",Table2[[#This Row],[Lot No]])</f>
        <v>-</v>
      </c>
      <c r="F921" s="133" t="str">
        <f>IF(ISBLANK(Table2[[#This Row],[Date of Issue]]),"",Table2[[#This Row],[Date of Issue]])</f>
        <v/>
      </c>
      <c r="G921" s="84" t="str">
        <f>Table2[[#This Row],[Unit]]</f>
        <v>-</v>
      </c>
      <c r="H921" s="84" t="str">
        <f>Table2[[#This Row],[Pack Size]]</f>
        <v>-</v>
      </c>
      <c r="I921" s="84">
        <f>Table2[[#This Row],[Quantity]]</f>
        <v>0</v>
      </c>
      <c r="J921" s="133" t="str">
        <f>Table2[[#This Row],[Expiry Date]]</f>
        <v>-</v>
      </c>
      <c r="K921" s="84">
        <f>Table2[[#This Row],[Department]]</f>
        <v>0</v>
      </c>
      <c r="L921" s="84" t="str">
        <f>IF(ISBLANK(Table2[[#This Row],[Remark]]),"",Table2[[#This Row],[Remark]])</f>
        <v/>
      </c>
      <c r="M921" s="84">
        <f>Table2[[#This Row],[Material Issued By]]</f>
        <v>0</v>
      </c>
      <c r="N921" s="84">
        <f>Table2[[#This Row],[Material Received By]]</f>
        <v>0</v>
      </c>
      <c r="O921" s="134">
        <f>SUMIFS('Stock Statement'!K:K,'Stock Statement'!C:C,Table4[[#This Row],[Part no./ Cat No.]])</f>
        <v>0</v>
      </c>
      <c r="P921" s="134">
        <f t="shared" si="15"/>
        <v>0</v>
      </c>
      <c r="Q921" s="84">
        <f>SUMIFS('Stock Statement'!J:J,'Stock Statement'!C:C,Table4[[#This Row],[Part no./ Cat No.]])</f>
        <v>0</v>
      </c>
    </row>
    <row r="922" spans="1:17">
      <c r="A922" s="84">
        <v>921</v>
      </c>
      <c r="B922" s="108" t="str">
        <f>Table2[[#This Row],[Description of Material]]</f>
        <v>Enter Data in Product Master</v>
      </c>
      <c r="C922" s="84" t="str">
        <f>IFERROR(VLOOKUP(D922,'Product Master'!B:G,6,),"-")</f>
        <v>-</v>
      </c>
      <c r="D922" s="84">
        <f>Table2[[#This Row],[Part no./ Cat No.]]</f>
        <v>0</v>
      </c>
      <c r="E922" s="84" t="str">
        <f>IF(ISBLANK(Table2[[#This Row],[Lot No]]),"-",Table2[[#This Row],[Lot No]])</f>
        <v>-</v>
      </c>
      <c r="F922" s="133" t="str">
        <f>IF(ISBLANK(Table2[[#This Row],[Date of Issue]]),"",Table2[[#This Row],[Date of Issue]])</f>
        <v/>
      </c>
      <c r="G922" s="84" t="str">
        <f>Table2[[#This Row],[Unit]]</f>
        <v>-</v>
      </c>
      <c r="H922" s="84" t="str">
        <f>Table2[[#This Row],[Pack Size]]</f>
        <v>-</v>
      </c>
      <c r="I922" s="84">
        <f>Table2[[#This Row],[Quantity]]</f>
        <v>0</v>
      </c>
      <c r="J922" s="133" t="str">
        <f>Table2[[#This Row],[Expiry Date]]</f>
        <v>-</v>
      </c>
      <c r="K922" s="84">
        <f>Table2[[#This Row],[Department]]</f>
        <v>0</v>
      </c>
      <c r="L922" s="84" t="str">
        <f>IF(ISBLANK(Table2[[#This Row],[Remark]]),"",Table2[[#This Row],[Remark]])</f>
        <v/>
      </c>
      <c r="M922" s="84">
        <f>Table2[[#This Row],[Material Issued By]]</f>
        <v>0</v>
      </c>
      <c r="N922" s="84">
        <f>Table2[[#This Row],[Material Received By]]</f>
        <v>0</v>
      </c>
      <c r="O922" s="134">
        <f>SUMIFS('Stock Statement'!K:K,'Stock Statement'!C:C,Table4[[#This Row],[Part no./ Cat No.]])</f>
        <v>0</v>
      </c>
      <c r="P922" s="134">
        <f t="shared" si="15"/>
        <v>0</v>
      </c>
      <c r="Q922" s="84">
        <f>SUMIFS('Stock Statement'!J:J,'Stock Statement'!C:C,Table4[[#This Row],[Part no./ Cat No.]])</f>
        <v>0</v>
      </c>
    </row>
    <row r="923" spans="1:17">
      <c r="A923" s="84">
        <v>922</v>
      </c>
      <c r="B923" s="108" t="str">
        <f>Table2[[#This Row],[Description of Material]]</f>
        <v>Enter Data in Product Master</v>
      </c>
      <c r="C923" s="84" t="str">
        <f>IFERROR(VLOOKUP(D923,'Product Master'!B:G,6,),"-")</f>
        <v>-</v>
      </c>
      <c r="D923" s="84">
        <f>Table2[[#This Row],[Part no./ Cat No.]]</f>
        <v>0</v>
      </c>
      <c r="E923" s="84" t="str">
        <f>IF(ISBLANK(Table2[[#This Row],[Lot No]]),"-",Table2[[#This Row],[Lot No]])</f>
        <v>-</v>
      </c>
      <c r="F923" s="133" t="str">
        <f>IF(ISBLANK(Table2[[#This Row],[Date of Issue]]),"",Table2[[#This Row],[Date of Issue]])</f>
        <v/>
      </c>
      <c r="G923" s="84" t="str">
        <f>Table2[[#This Row],[Unit]]</f>
        <v>-</v>
      </c>
      <c r="H923" s="84" t="str">
        <f>Table2[[#This Row],[Pack Size]]</f>
        <v>-</v>
      </c>
      <c r="I923" s="84">
        <f>Table2[[#This Row],[Quantity]]</f>
        <v>0</v>
      </c>
      <c r="J923" s="133" t="str">
        <f>Table2[[#This Row],[Expiry Date]]</f>
        <v>-</v>
      </c>
      <c r="K923" s="84">
        <f>Table2[[#This Row],[Department]]</f>
        <v>0</v>
      </c>
      <c r="L923" s="84" t="str">
        <f>IF(ISBLANK(Table2[[#This Row],[Remark]]),"",Table2[[#This Row],[Remark]])</f>
        <v/>
      </c>
      <c r="M923" s="84">
        <f>Table2[[#This Row],[Material Issued By]]</f>
        <v>0</v>
      </c>
      <c r="N923" s="84">
        <f>Table2[[#This Row],[Material Received By]]</f>
        <v>0</v>
      </c>
      <c r="O923" s="134">
        <f>SUMIFS('Stock Statement'!K:K,'Stock Statement'!C:C,Table4[[#This Row],[Part no./ Cat No.]])</f>
        <v>0</v>
      </c>
      <c r="P923" s="134">
        <f t="shared" si="15"/>
        <v>0</v>
      </c>
      <c r="Q923" s="84">
        <f>SUMIFS('Stock Statement'!J:J,'Stock Statement'!C:C,Table4[[#This Row],[Part no./ Cat No.]])</f>
        <v>0</v>
      </c>
    </row>
    <row r="924" spans="1:17">
      <c r="A924" s="84">
        <v>923</v>
      </c>
      <c r="B924" s="108" t="str">
        <f>Table2[[#This Row],[Description of Material]]</f>
        <v>Enter Data in Product Master</v>
      </c>
      <c r="C924" s="84" t="str">
        <f>IFERROR(VLOOKUP(D924,'Product Master'!B:G,6,),"-")</f>
        <v>-</v>
      </c>
      <c r="D924" s="84">
        <f>Table2[[#This Row],[Part no./ Cat No.]]</f>
        <v>0</v>
      </c>
      <c r="E924" s="84" t="str">
        <f>IF(ISBLANK(Table2[[#This Row],[Lot No]]),"-",Table2[[#This Row],[Lot No]])</f>
        <v>-</v>
      </c>
      <c r="F924" s="133" t="str">
        <f>IF(ISBLANK(Table2[[#This Row],[Date of Issue]]),"",Table2[[#This Row],[Date of Issue]])</f>
        <v/>
      </c>
      <c r="G924" s="84" t="str">
        <f>Table2[[#This Row],[Unit]]</f>
        <v>-</v>
      </c>
      <c r="H924" s="84" t="str">
        <f>Table2[[#This Row],[Pack Size]]</f>
        <v>-</v>
      </c>
      <c r="I924" s="84">
        <f>Table2[[#This Row],[Quantity]]</f>
        <v>0</v>
      </c>
      <c r="J924" s="133" t="str">
        <f>Table2[[#This Row],[Expiry Date]]</f>
        <v>-</v>
      </c>
      <c r="K924" s="84">
        <f>Table2[[#This Row],[Department]]</f>
        <v>0</v>
      </c>
      <c r="L924" s="84" t="str">
        <f>IF(ISBLANK(Table2[[#This Row],[Remark]]),"",Table2[[#This Row],[Remark]])</f>
        <v/>
      </c>
      <c r="M924" s="84">
        <f>Table2[[#This Row],[Material Issued By]]</f>
        <v>0</v>
      </c>
      <c r="N924" s="84">
        <f>Table2[[#This Row],[Material Received By]]</f>
        <v>0</v>
      </c>
      <c r="O924" s="134">
        <f>SUMIFS('Stock Statement'!K:K,'Stock Statement'!C:C,Table4[[#This Row],[Part no./ Cat No.]])</f>
        <v>0</v>
      </c>
      <c r="P924" s="134">
        <f t="shared" si="15"/>
        <v>0</v>
      </c>
      <c r="Q924" s="84">
        <f>SUMIFS('Stock Statement'!J:J,'Stock Statement'!C:C,Table4[[#This Row],[Part no./ Cat No.]])</f>
        <v>0</v>
      </c>
    </row>
    <row r="925" spans="1:17">
      <c r="A925" s="84">
        <v>924</v>
      </c>
      <c r="B925" s="108" t="str">
        <f>Table2[[#This Row],[Description of Material]]</f>
        <v>Enter Data in Product Master</v>
      </c>
      <c r="C925" s="84" t="str">
        <f>IFERROR(VLOOKUP(D925,'Product Master'!B:G,6,),"-")</f>
        <v>-</v>
      </c>
      <c r="D925" s="84">
        <f>Table2[[#This Row],[Part no./ Cat No.]]</f>
        <v>0</v>
      </c>
      <c r="E925" s="84" t="str">
        <f>IF(ISBLANK(Table2[[#This Row],[Lot No]]),"-",Table2[[#This Row],[Lot No]])</f>
        <v>-</v>
      </c>
      <c r="F925" s="133" t="str">
        <f>IF(ISBLANK(Table2[[#This Row],[Date of Issue]]),"",Table2[[#This Row],[Date of Issue]])</f>
        <v/>
      </c>
      <c r="G925" s="84" t="str">
        <f>Table2[[#This Row],[Unit]]</f>
        <v>-</v>
      </c>
      <c r="H925" s="84" t="str">
        <f>Table2[[#This Row],[Pack Size]]</f>
        <v>-</v>
      </c>
      <c r="I925" s="84">
        <f>Table2[[#This Row],[Quantity]]</f>
        <v>0</v>
      </c>
      <c r="J925" s="133" t="str">
        <f>Table2[[#This Row],[Expiry Date]]</f>
        <v>-</v>
      </c>
      <c r="K925" s="84">
        <f>Table2[[#This Row],[Department]]</f>
        <v>0</v>
      </c>
      <c r="L925" s="84" t="str">
        <f>IF(ISBLANK(Table2[[#This Row],[Remark]]),"",Table2[[#This Row],[Remark]])</f>
        <v/>
      </c>
      <c r="M925" s="84">
        <f>Table2[[#This Row],[Material Issued By]]</f>
        <v>0</v>
      </c>
      <c r="N925" s="84">
        <f>Table2[[#This Row],[Material Received By]]</f>
        <v>0</v>
      </c>
      <c r="O925" s="134">
        <f>SUMIFS('Stock Statement'!K:K,'Stock Statement'!C:C,Table4[[#This Row],[Part no./ Cat No.]])</f>
        <v>0</v>
      </c>
      <c r="P925" s="134">
        <f t="shared" si="15"/>
        <v>0</v>
      </c>
      <c r="Q925" s="84">
        <f>SUMIFS('Stock Statement'!J:J,'Stock Statement'!C:C,Table4[[#This Row],[Part no./ Cat No.]])</f>
        <v>0</v>
      </c>
    </row>
    <row r="926" spans="1:17">
      <c r="A926" s="84">
        <v>925</v>
      </c>
      <c r="B926" s="108" t="str">
        <f>Table2[[#This Row],[Description of Material]]</f>
        <v>Enter Data in Product Master</v>
      </c>
      <c r="C926" s="84" t="str">
        <f>IFERROR(VLOOKUP(D926,'Product Master'!B:G,6,),"-")</f>
        <v>-</v>
      </c>
      <c r="D926" s="84">
        <f>Table2[[#This Row],[Part no./ Cat No.]]</f>
        <v>0</v>
      </c>
      <c r="E926" s="84" t="str">
        <f>IF(ISBLANK(Table2[[#This Row],[Lot No]]),"-",Table2[[#This Row],[Lot No]])</f>
        <v>-</v>
      </c>
      <c r="F926" s="133" t="str">
        <f>IF(ISBLANK(Table2[[#This Row],[Date of Issue]]),"",Table2[[#This Row],[Date of Issue]])</f>
        <v/>
      </c>
      <c r="G926" s="84" t="str">
        <f>Table2[[#This Row],[Unit]]</f>
        <v>-</v>
      </c>
      <c r="H926" s="84" t="str">
        <f>Table2[[#This Row],[Pack Size]]</f>
        <v>-</v>
      </c>
      <c r="I926" s="84">
        <f>Table2[[#This Row],[Quantity]]</f>
        <v>0</v>
      </c>
      <c r="J926" s="133" t="str">
        <f>Table2[[#This Row],[Expiry Date]]</f>
        <v>-</v>
      </c>
      <c r="K926" s="84">
        <f>Table2[[#This Row],[Department]]</f>
        <v>0</v>
      </c>
      <c r="L926" s="84" t="str">
        <f>IF(ISBLANK(Table2[[#This Row],[Remark]]),"",Table2[[#This Row],[Remark]])</f>
        <v/>
      </c>
      <c r="M926" s="84">
        <f>Table2[[#This Row],[Material Issued By]]</f>
        <v>0</v>
      </c>
      <c r="N926" s="84">
        <f>Table2[[#This Row],[Material Received By]]</f>
        <v>0</v>
      </c>
      <c r="O926" s="134">
        <f>SUMIFS('Stock Statement'!K:K,'Stock Statement'!C:C,Table4[[#This Row],[Part no./ Cat No.]])</f>
        <v>0</v>
      </c>
      <c r="P926" s="134">
        <f t="shared" si="15"/>
        <v>0</v>
      </c>
      <c r="Q926" s="84">
        <f>SUMIFS('Stock Statement'!J:J,'Stock Statement'!C:C,Table4[[#This Row],[Part no./ Cat No.]])</f>
        <v>0</v>
      </c>
    </row>
    <row r="927" spans="1:17">
      <c r="A927" s="84">
        <v>926</v>
      </c>
      <c r="B927" s="108" t="str">
        <f>Table2[[#This Row],[Description of Material]]</f>
        <v>Enter Data in Product Master</v>
      </c>
      <c r="C927" s="84" t="str">
        <f>IFERROR(VLOOKUP(D927,'Product Master'!B:G,6,),"-")</f>
        <v>-</v>
      </c>
      <c r="D927" s="84">
        <f>Table2[[#This Row],[Part no./ Cat No.]]</f>
        <v>0</v>
      </c>
      <c r="E927" s="84" t="str">
        <f>IF(ISBLANK(Table2[[#This Row],[Lot No]]),"-",Table2[[#This Row],[Lot No]])</f>
        <v>-</v>
      </c>
      <c r="F927" s="133" t="str">
        <f>IF(ISBLANK(Table2[[#This Row],[Date of Issue]]),"",Table2[[#This Row],[Date of Issue]])</f>
        <v/>
      </c>
      <c r="G927" s="84" t="str">
        <f>Table2[[#This Row],[Unit]]</f>
        <v>-</v>
      </c>
      <c r="H927" s="84" t="str">
        <f>Table2[[#This Row],[Pack Size]]</f>
        <v>-</v>
      </c>
      <c r="I927" s="84">
        <f>Table2[[#This Row],[Quantity]]</f>
        <v>0</v>
      </c>
      <c r="J927" s="133" t="str">
        <f>Table2[[#This Row],[Expiry Date]]</f>
        <v>-</v>
      </c>
      <c r="K927" s="84">
        <f>Table2[[#This Row],[Department]]</f>
        <v>0</v>
      </c>
      <c r="L927" s="84" t="str">
        <f>IF(ISBLANK(Table2[[#This Row],[Remark]]),"",Table2[[#This Row],[Remark]])</f>
        <v/>
      </c>
      <c r="M927" s="84">
        <f>Table2[[#This Row],[Material Issued By]]</f>
        <v>0</v>
      </c>
      <c r="N927" s="84">
        <f>Table2[[#This Row],[Material Received By]]</f>
        <v>0</v>
      </c>
      <c r="O927" s="134">
        <f>SUMIFS('Stock Statement'!K:K,'Stock Statement'!C:C,Table4[[#This Row],[Part no./ Cat No.]])</f>
        <v>0</v>
      </c>
      <c r="P927" s="134">
        <f t="shared" si="15"/>
        <v>0</v>
      </c>
      <c r="Q927" s="84">
        <f>SUMIFS('Stock Statement'!J:J,'Stock Statement'!C:C,Table4[[#This Row],[Part no./ Cat No.]])</f>
        <v>0</v>
      </c>
    </row>
    <row r="928" spans="1:17">
      <c r="A928" s="84">
        <v>927</v>
      </c>
      <c r="B928" s="108" t="str">
        <f>Table2[[#This Row],[Description of Material]]</f>
        <v>Enter Data in Product Master</v>
      </c>
      <c r="C928" s="84" t="str">
        <f>IFERROR(VLOOKUP(D928,'Product Master'!B:G,6,),"-")</f>
        <v>-</v>
      </c>
      <c r="D928" s="84">
        <f>Table2[[#This Row],[Part no./ Cat No.]]</f>
        <v>0</v>
      </c>
      <c r="E928" s="84" t="str">
        <f>IF(ISBLANK(Table2[[#This Row],[Lot No]]),"-",Table2[[#This Row],[Lot No]])</f>
        <v>-</v>
      </c>
      <c r="F928" s="133" t="str">
        <f>IF(ISBLANK(Table2[[#This Row],[Date of Issue]]),"",Table2[[#This Row],[Date of Issue]])</f>
        <v/>
      </c>
      <c r="G928" s="84" t="str">
        <f>Table2[[#This Row],[Unit]]</f>
        <v>-</v>
      </c>
      <c r="H928" s="84" t="str">
        <f>Table2[[#This Row],[Pack Size]]</f>
        <v>-</v>
      </c>
      <c r="I928" s="84">
        <f>Table2[[#This Row],[Quantity]]</f>
        <v>0</v>
      </c>
      <c r="J928" s="133" t="str">
        <f>Table2[[#This Row],[Expiry Date]]</f>
        <v>-</v>
      </c>
      <c r="K928" s="84">
        <f>Table2[[#This Row],[Department]]</f>
        <v>0</v>
      </c>
      <c r="L928" s="84" t="str">
        <f>IF(ISBLANK(Table2[[#This Row],[Remark]]),"",Table2[[#This Row],[Remark]])</f>
        <v/>
      </c>
      <c r="M928" s="84">
        <f>Table2[[#This Row],[Material Issued By]]</f>
        <v>0</v>
      </c>
      <c r="N928" s="84">
        <f>Table2[[#This Row],[Material Received By]]</f>
        <v>0</v>
      </c>
      <c r="O928" s="134">
        <f>SUMIFS('Stock Statement'!K:K,'Stock Statement'!C:C,Table4[[#This Row],[Part no./ Cat No.]])</f>
        <v>0</v>
      </c>
      <c r="P928" s="134">
        <f t="shared" si="15"/>
        <v>0</v>
      </c>
      <c r="Q928" s="84">
        <f>SUMIFS('Stock Statement'!J:J,'Stock Statement'!C:C,Table4[[#This Row],[Part no./ Cat No.]])</f>
        <v>0</v>
      </c>
    </row>
    <row r="929" spans="1:17">
      <c r="A929" s="84">
        <v>928</v>
      </c>
      <c r="B929" s="108" t="str">
        <f>Table2[[#This Row],[Description of Material]]</f>
        <v>Enter Data in Product Master</v>
      </c>
      <c r="C929" s="84" t="str">
        <f>IFERROR(VLOOKUP(D929,'Product Master'!B:G,6,),"-")</f>
        <v>-</v>
      </c>
      <c r="D929" s="84">
        <f>Table2[[#This Row],[Part no./ Cat No.]]</f>
        <v>0</v>
      </c>
      <c r="E929" s="84" t="str">
        <f>IF(ISBLANK(Table2[[#This Row],[Lot No]]),"-",Table2[[#This Row],[Lot No]])</f>
        <v>-</v>
      </c>
      <c r="F929" s="133" t="str">
        <f>IF(ISBLANK(Table2[[#This Row],[Date of Issue]]),"",Table2[[#This Row],[Date of Issue]])</f>
        <v/>
      </c>
      <c r="G929" s="84" t="str">
        <f>Table2[[#This Row],[Unit]]</f>
        <v>-</v>
      </c>
      <c r="H929" s="84" t="str">
        <f>Table2[[#This Row],[Pack Size]]</f>
        <v>-</v>
      </c>
      <c r="I929" s="84">
        <f>Table2[[#This Row],[Quantity]]</f>
        <v>0</v>
      </c>
      <c r="J929" s="133" t="str">
        <f>Table2[[#This Row],[Expiry Date]]</f>
        <v>-</v>
      </c>
      <c r="K929" s="84">
        <f>Table2[[#This Row],[Department]]</f>
        <v>0</v>
      </c>
      <c r="L929" s="84" t="str">
        <f>IF(ISBLANK(Table2[[#This Row],[Remark]]),"",Table2[[#This Row],[Remark]])</f>
        <v/>
      </c>
      <c r="M929" s="84">
        <f>Table2[[#This Row],[Material Issued By]]</f>
        <v>0</v>
      </c>
      <c r="N929" s="84">
        <f>Table2[[#This Row],[Material Received By]]</f>
        <v>0</v>
      </c>
      <c r="O929" s="134">
        <f>SUMIFS('Stock Statement'!K:K,'Stock Statement'!C:C,Table4[[#This Row],[Part no./ Cat No.]])</f>
        <v>0</v>
      </c>
      <c r="P929" s="134">
        <f t="shared" si="15"/>
        <v>0</v>
      </c>
      <c r="Q929" s="84">
        <f>SUMIFS('Stock Statement'!J:J,'Stock Statement'!C:C,Table4[[#This Row],[Part no./ Cat No.]])</f>
        <v>0</v>
      </c>
    </row>
    <row r="930" spans="1:17">
      <c r="A930" s="84">
        <v>929</v>
      </c>
      <c r="B930" s="108" t="str">
        <f>Table2[[#This Row],[Description of Material]]</f>
        <v>Enter Data in Product Master</v>
      </c>
      <c r="C930" s="84" t="str">
        <f>IFERROR(VLOOKUP(D930,'Product Master'!B:G,6,),"-")</f>
        <v>-</v>
      </c>
      <c r="D930" s="84">
        <f>Table2[[#This Row],[Part no./ Cat No.]]</f>
        <v>0</v>
      </c>
      <c r="E930" s="84" t="str">
        <f>IF(ISBLANK(Table2[[#This Row],[Lot No]]),"-",Table2[[#This Row],[Lot No]])</f>
        <v>-</v>
      </c>
      <c r="F930" s="133" t="str">
        <f>IF(ISBLANK(Table2[[#This Row],[Date of Issue]]),"",Table2[[#This Row],[Date of Issue]])</f>
        <v/>
      </c>
      <c r="G930" s="84" t="str">
        <f>Table2[[#This Row],[Unit]]</f>
        <v>-</v>
      </c>
      <c r="H930" s="84" t="str">
        <f>Table2[[#This Row],[Pack Size]]</f>
        <v>-</v>
      </c>
      <c r="I930" s="84">
        <f>Table2[[#This Row],[Quantity]]</f>
        <v>0</v>
      </c>
      <c r="J930" s="133" t="str">
        <f>Table2[[#This Row],[Expiry Date]]</f>
        <v>-</v>
      </c>
      <c r="K930" s="84">
        <f>Table2[[#This Row],[Department]]</f>
        <v>0</v>
      </c>
      <c r="L930" s="84" t="str">
        <f>IF(ISBLANK(Table2[[#This Row],[Remark]]),"",Table2[[#This Row],[Remark]])</f>
        <v/>
      </c>
      <c r="M930" s="84">
        <f>Table2[[#This Row],[Material Issued By]]</f>
        <v>0</v>
      </c>
      <c r="N930" s="84">
        <f>Table2[[#This Row],[Material Received By]]</f>
        <v>0</v>
      </c>
      <c r="O930" s="134">
        <f>SUMIFS('Stock Statement'!K:K,'Stock Statement'!C:C,Table4[[#This Row],[Part no./ Cat No.]])</f>
        <v>0</v>
      </c>
      <c r="P930" s="134">
        <f t="shared" si="15"/>
        <v>0</v>
      </c>
      <c r="Q930" s="84">
        <f>SUMIFS('Stock Statement'!J:J,'Stock Statement'!C:C,Table4[[#This Row],[Part no./ Cat No.]])</f>
        <v>0</v>
      </c>
    </row>
    <row r="931" spans="1:17">
      <c r="A931" s="84">
        <v>930</v>
      </c>
      <c r="B931" s="108" t="str">
        <f>Table2[[#This Row],[Description of Material]]</f>
        <v>Enter Data in Product Master</v>
      </c>
      <c r="C931" s="84" t="str">
        <f>IFERROR(VLOOKUP(D931,'Product Master'!B:G,6,),"-")</f>
        <v>-</v>
      </c>
      <c r="D931" s="84">
        <f>Table2[[#This Row],[Part no./ Cat No.]]</f>
        <v>0</v>
      </c>
      <c r="E931" s="84" t="str">
        <f>IF(ISBLANK(Table2[[#This Row],[Lot No]]),"-",Table2[[#This Row],[Lot No]])</f>
        <v>-</v>
      </c>
      <c r="F931" s="133" t="str">
        <f>IF(ISBLANK(Table2[[#This Row],[Date of Issue]]),"",Table2[[#This Row],[Date of Issue]])</f>
        <v/>
      </c>
      <c r="G931" s="84" t="str">
        <f>Table2[[#This Row],[Unit]]</f>
        <v>-</v>
      </c>
      <c r="H931" s="84" t="str">
        <f>Table2[[#This Row],[Pack Size]]</f>
        <v>-</v>
      </c>
      <c r="I931" s="84">
        <f>Table2[[#This Row],[Quantity]]</f>
        <v>0</v>
      </c>
      <c r="J931" s="133" t="str">
        <f>Table2[[#This Row],[Expiry Date]]</f>
        <v>-</v>
      </c>
      <c r="K931" s="84">
        <f>Table2[[#This Row],[Department]]</f>
        <v>0</v>
      </c>
      <c r="L931" s="84" t="str">
        <f>IF(ISBLANK(Table2[[#This Row],[Remark]]),"",Table2[[#This Row],[Remark]])</f>
        <v/>
      </c>
      <c r="M931" s="84">
        <f>Table2[[#This Row],[Material Issued By]]</f>
        <v>0</v>
      </c>
      <c r="N931" s="84">
        <f>Table2[[#This Row],[Material Received By]]</f>
        <v>0</v>
      </c>
      <c r="O931" s="134">
        <f>SUMIFS('Stock Statement'!K:K,'Stock Statement'!C:C,Table4[[#This Row],[Part no./ Cat No.]])</f>
        <v>0</v>
      </c>
      <c r="P931" s="134">
        <f t="shared" si="15"/>
        <v>0</v>
      </c>
      <c r="Q931" s="84">
        <f>SUMIFS('Stock Statement'!J:J,'Stock Statement'!C:C,Table4[[#This Row],[Part no./ Cat No.]])</f>
        <v>0</v>
      </c>
    </row>
    <row r="932" spans="1:17">
      <c r="A932" s="84">
        <v>931</v>
      </c>
      <c r="B932" s="108" t="str">
        <f>Table2[[#This Row],[Description of Material]]</f>
        <v>Enter Data in Product Master</v>
      </c>
      <c r="C932" s="84" t="str">
        <f>IFERROR(VLOOKUP(D932,'Product Master'!B:G,6,),"-")</f>
        <v>-</v>
      </c>
      <c r="D932" s="84">
        <f>Table2[[#This Row],[Part no./ Cat No.]]</f>
        <v>0</v>
      </c>
      <c r="E932" s="84" t="str">
        <f>IF(ISBLANK(Table2[[#This Row],[Lot No]]),"-",Table2[[#This Row],[Lot No]])</f>
        <v>-</v>
      </c>
      <c r="F932" s="133" t="str">
        <f>IF(ISBLANK(Table2[[#This Row],[Date of Issue]]),"",Table2[[#This Row],[Date of Issue]])</f>
        <v/>
      </c>
      <c r="G932" s="84" t="str">
        <f>Table2[[#This Row],[Unit]]</f>
        <v>-</v>
      </c>
      <c r="H932" s="84" t="str">
        <f>Table2[[#This Row],[Pack Size]]</f>
        <v>-</v>
      </c>
      <c r="I932" s="84">
        <f>Table2[[#This Row],[Quantity]]</f>
        <v>0</v>
      </c>
      <c r="J932" s="133" t="str">
        <f>Table2[[#This Row],[Expiry Date]]</f>
        <v>-</v>
      </c>
      <c r="K932" s="84">
        <f>Table2[[#This Row],[Department]]</f>
        <v>0</v>
      </c>
      <c r="L932" s="84" t="str">
        <f>IF(ISBLANK(Table2[[#This Row],[Remark]]),"",Table2[[#This Row],[Remark]])</f>
        <v/>
      </c>
      <c r="M932" s="84">
        <f>Table2[[#This Row],[Material Issued By]]</f>
        <v>0</v>
      </c>
      <c r="N932" s="84">
        <f>Table2[[#This Row],[Material Received By]]</f>
        <v>0</v>
      </c>
      <c r="O932" s="134">
        <f>SUMIFS('Stock Statement'!K:K,'Stock Statement'!C:C,Table4[[#This Row],[Part no./ Cat No.]])</f>
        <v>0</v>
      </c>
      <c r="P932" s="134">
        <f t="shared" si="15"/>
        <v>0</v>
      </c>
      <c r="Q932" s="84">
        <f>SUMIFS('Stock Statement'!J:J,'Stock Statement'!C:C,Table4[[#This Row],[Part no./ Cat No.]])</f>
        <v>0</v>
      </c>
    </row>
    <row r="933" spans="1:17">
      <c r="A933" s="84">
        <v>932</v>
      </c>
      <c r="B933" s="108" t="str">
        <f>Table2[[#This Row],[Description of Material]]</f>
        <v>Enter Data in Product Master</v>
      </c>
      <c r="C933" s="84" t="str">
        <f>IFERROR(VLOOKUP(D933,'Product Master'!B:G,6,),"-")</f>
        <v>-</v>
      </c>
      <c r="D933" s="84">
        <f>Table2[[#This Row],[Part no./ Cat No.]]</f>
        <v>0</v>
      </c>
      <c r="E933" s="84" t="str">
        <f>IF(ISBLANK(Table2[[#This Row],[Lot No]]),"-",Table2[[#This Row],[Lot No]])</f>
        <v>-</v>
      </c>
      <c r="F933" s="133" t="str">
        <f>IF(ISBLANK(Table2[[#This Row],[Date of Issue]]),"",Table2[[#This Row],[Date of Issue]])</f>
        <v/>
      </c>
      <c r="G933" s="84" t="str">
        <f>Table2[[#This Row],[Unit]]</f>
        <v>-</v>
      </c>
      <c r="H933" s="84" t="str">
        <f>Table2[[#This Row],[Pack Size]]</f>
        <v>-</v>
      </c>
      <c r="I933" s="84">
        <f>Table2[[#This Row],[Quantity]]</f>
        <v>0</v>
      </c>
      <c r="J933" s="133" t="str">
        <f>Table2[[#This Row],[Expiry Date]]</f>
        <v>-</v>
      </c>
      <c r="K933" s="84">
        <f>Table2[[#This Row],[Department]]</f>
        <v>0</v>
      </c>
      <c r="L933" s="84" t="str">
        <f>IF(ISBLANK(Table2[[#This Row],[Remark]]),"",Table2[[#This Row],[Remark]])</f>
        <v/>
      </c>
      <c r="M933" s="84">
        <f>Table2[[#This Row],[Material Issued By]]</f>
        <v>0</v>
      </c>
      <c r="N933" s="84">
        <f>Table2[[#This Row],[Material Received By]]</f>
        <v>0</v>
      </c>
      <c r="O933" s="134">
        <f>SUMIFS('Stock Statement'!K:K,'Stock Statement'!C:C,Table4[[#This Row],[Part no./ Cat No.]])</f>
        <v>0</v>
      </c>
      <c r="P933" s="134">
        <f t="shared" si="15"/>
        <v>0</v>
      </c>
      <c r="Q933" s="84">
        <f>SUMIFS('Stock Statement'!J:J,'Stock Statement'!C:C,Table4[[#This Row],[Part no./ Cat No.]])</f>
        <v>0</v>
      </c>
    </row>
    <row r="934" spans="1:17">
      <c r="A934" s="84">
        <v>933</v>
      </c>
      <c r="B934" s="108" t="str">
        <f>Table2[[#This Row],[Description of Material]]</f>
        <v>Enter Data in Product Master</v>
      </c>
      <c r="C934" s="84" t="str">
        <f>IFERROR(VLOOKUP(D934,'Product Master'!B:G,6,),"-")</f>
        <v>-</v>
      </c>
      <c r="D934" s="84">
        <f>Table2[[#This Row],[Part no./ Cat No.]]</f>
        <v>0</v>
      </c>
      <c r="E934" s="84" t="str">
        <f>IF(ISBLANK(Table2[[#This Row],[Lot No]]),"-",Table2[[#This Row],[Lot No]])</f>
        <v>-</v>
      </c>
      <c r="F934" s="133" t="str">
        <f>IF(ISBLANK(Table2[[#This Row],[Date of Issue]]),"",Table2[[#This Row],[Date of Issue]])</f>
        <v/>
      </c>
      <c r="G934" s="84" t="str">
        <f>Table2[[#This Row],[Unit]]</f>
        <v>-</v>
      </c>
      <c r="H934" s="84" t="str">
        <f>Table2[[#This Row],[Pack Size]]</f>
        <v>-</v>
      </c>
      <c r="I934" s="84">
        <f>Table2[[#This Row],[Quantity]]</f>
        <v>0</v>
      </c>
      <c r="J934" s="133" t="str">
        <f>Table2[[#This Row],[Expiry Date]]</f>
        <v>-</v>
      </c>
      <c r="K934" s="84">
        <f>Table2[[#This Row],[Department]]</f>
        <v>0</v>
      </c>
      <c r="L934" s="84" t="str">
        <f>IF(ISBLANK(Table2[[#This Row],[Remark]]),"",Table2[[#This Row],[Remark]])</f>
        <v/>
      </c>
      <c r="M934" s="84">
        <f>Table2[[#This Row],[Material Issued By]]</f>
        <v>0</v>
      </c>
      <c r="N934" s="84">
        <f>Table2[[#This Row],[Material Received By]]</f>
        <v>0</v>
      </c>
      <c r="O934" s="134">
        <f>SUMIFS('Stock Statement'!K:K,'Stock Statement'!C:C,Table4[[#This Row],[Part no./ Cat No.]])</f>
        <v>0</v>
      </c>
      <c r="P934" s="134">
        <f t="shared" si="15"/>
        <v>0</v>
      </c>
      <c r="Q934" s="84">
        <f>SUMIFS('Stock Statement'!J:J,'Stock Statement'!C:C,Table4[[#This Row],[Part no./ Cat No.]])</f>
        <v>0</v>
      </c>
    </row>
    <row r="935" spans="1:17">
      <c r="A935" s="84">
        <v>934</v>
      </c>
      <c r="B935" s="108" t="str">
        <f>Table2[[#This Row],[Description of Material]]</f>
        <v>Enter Data in Product Master</v>
      </c>
      <c r="C935" s="84" t="str">
        <f>IFERROR(VLOOKUP(D935,'Product Master'!B:G,6,),"-")</f>
        <v>-</v>
      </c>
      <c r="D935" s="84">
        <f>Table2[[#This Row],[Part no./ Cat No.]]</f>
        <v>0</v>
      </c>
      <c r="E935" s="84" t="str">
        <f>IF(ISBLANK(Table2[[#This Row],[Lot No]]),"-",Table2[[#This Row],[Lot No]])</f>
        <v>-</v>
      </c>
      <c r="F935" s="133" t="str">
        <f>IF(ISBLANK(Table2[[#This Row],[Date of Issue]]),"",Table2[[#This Row],[Date of Issue]])</f>
        <v/>
      </c>
      <c r="G935" s="84" t="str">
        <f>Table2[[#This Row],[Unit]]</f>
        <v>-</v>
      </c>
      <c r="H935" s="84" t="str">
        <f>Table2[[#This Row],[Pack Size]]</f>
        <v>-</v>
      </c>
      <c r="I935" s="84">
        <f>Table2[[#This Row],[Quantity]]</f>
        <v>0</v>
      </c>
      <c r="J935" s="133" t="str">
        <f>Table2[[#This Row],[Expiry Date]]</f>
        <v>-</v>
      </c>
      <c r="K935" s="84">
        <f>Table2[[#This Row],[Department]]</f>
        <v>0</v>
      </c>
      <c r="L935" s="84" t="str">
        <f>IF(ISBLANK(Table2[[#This Row],[Remark]]),"",Table2[[#This Row],[Remark]])</f>
        <v/>
      </c>
      <c r="M935" s="84">
        <f>Table2[[#This Row],[Material Issued By]]</f>
        <v>0</v>
      </c>
      <c r="N935" s="84">
        <f>Table2[[#This Row],[Material Received By]]</f>
        <v>0</v>
      </c>
      <c r="O935" s="134">
        <f>SUMIFS('Stock Statement'!K:K,'Stock Statement'!C:C,Table4[[#This Row],[Part no./ Cat No.]])</f>
        <v>0</v>
      </c>
      <c r="P935" s="134">
        <f t="shared" si="15"/>
        <v>0</v>
      </c>
      <c r="Q935" s="84">
        <f>SUMIFS('Stock Statement'!J:J,'Stock Statement'!C:C,Table4[[#This Row],[Part no./ Cat No.]])</f>
        <v>0</v>
      </c>
    </row>
    <row r="936" spans="1:17">
      <c r="A936" s="84">
        <v>935</v>
      </c>
      <c r="B936" s="108" t="str">
        <f>Table2[[#This Row],[Description of Material]]</f>
        <v>Enter Data in Product Master</v>
      </c>
      <c r="C936" s="84" t="str">
        <f>IFERROR(VLOOKUP(D936,'Product Master'!B:G,6,),"-")</f>
        <v>-</v>
      </c>
      <c r="D936" s="84">
        <f>Table2[[#This Row],[Part no./ Cat No.]]</f>
        <v>0</v>
      </c>
      <c r="E936" s="84" t="str">
        <f>IF(ISBLANK(Table2[[#This Row],[Lot No]]),"-",Table2[[#This Row],[Lot No]])</f>
        <v>-</v>
      </c>
      <c r="F936" s="133" t="str">
        <f>IF(ISBLANK(Table2[[#This Row],[Date of Issue]]),"",Table2[[#This Row],[Date of Issue]])</f>
        <v/>
      </c>
      <c r="G936" s="84" t="str">
        <f>Table2[[#This Row],[Unit]]</f>
        <v>-</v>
      </c>
      <c r="H936" s="84" t="str">
        <f>Table2[[#This Row],[Pack Size]]</f>
        <v>-</v>
      </c>
      <c r="I936" s="84">
        <f>Table2[[#This Row],[Quantity]]</f>
        <v>0</v>
      </c>
      <c r="J936" s="133" t="str">
        <f>Table2[[#This Row],[Expiry Date]]</f>
        <v>-</v>
      </c>
      <c r="K936" s="84">
        <f>Table2[[#This Row],[Department]]</f>
        <v>0</v>
      </c>
      <c r="L936" s="84" t="str">
        <f>IF(ISBLANK(Table2[[#This Row],[Remark]]),"",Table2[[#This Row],[Remark]])</f>
        <v/>
      </c>
      <c r="M936" s="84">
        <f>Table2[[#This Row],[Material Issued By]]</f>
        <v>0</v>
      </c>
      <c r="N936" s="84">
        <f>Table2[[#This Row],[Material Received By]]</f>
        <v>0</v>
      </c>
      <c r="O936" s="134">
        <f>SUMIFS('Stock Statement'!K:K,'Stock Statement'!C:C,Table4[[#This Row],[Part no./ Cat No.]])</f>
        <v>0</v>
      </c>
      <c r="P936" s="134">
        <f t="shared" si="15"/>
        <v>0</v>
      </c>
      <c r="Q936" s="84">
        <f>SUMIFS('Stock Statement'!J:J,'Stock Statement'!C:C,Table4[[#This Row],[Part no./ Cat No.]])</f>
        <v>0</v>
      </c>
    </row>
    <row r="937" spans="1:17">
      <c r="A937" s="84">
        <v>936</v>
      </c>
      <c r="B937" s="108" t="str">
        <f>Table2[[#This Row],[Description of Material]]</f>
        <v>Enter Data in Product Master</v>
      </c>
      <c r="C937" s="84" t="str">
        <f>IFERROR(VLOOKUP(D937,'Product Master'!B:G,6,),"-")</f>
        <v>-</v>
      </c>
      <c r="D937" s="84">
        <f>Table2[[#This Row],[Part no./ Cat No.]]</f>
        <v>0</v>
      </c>
      <c r="E937" s="84" t="str">
        <f>IF(ISBLANK(Table2[[#This Row],[Lot No]]),"-",Table2[[#This Row],[Lot No]])</f>
        <v>-</v>
      </c>
      <c r="F937" s="133" t="str">
        <f>IF(ISBLANK(Table2[[#This Row],[Date of Issue]]),"",Table2[[#This Row],[Date of Issue]])</f>
        <v/>
      </c>
      <c r="G937" s="84" t="str">
        <f>Table2[[#This Row],[Unit]]</f>
        <v>-</v>
      </c>
      <c r="H937" s="84" t="str">
        <f>Table2[[#This Row],[Pack Size]]</f>
        <v>-</v>
      </c>
      <c r="I937" s="84">
        <f>Table2[[#This Row],[Quantity]]</f>
        <v>0</v>
      </c>
      <c r="J937" s="133" t="str">
        <f>Table2[[#This Row],[Expiry Date]]</f>
        <v>-</v>
      </c>
      <c r="K937" s="84">
        <f>Table2[[#This Row],[Department]]</f>
        <v>0</v>
      </c>
      <c r="L937" s="84" t="str">
        <f>IF(ISBLANK(Table2[[#This Row],[Remark]]),"",Table2[[#This Row],[Remark]])</f>
        <v/>
      </c>
      <c r="M937" s="84">
        <f>Table2[[#This Row],[Material Issued By]]</f>
        <v>0</v>
      </c>
      <c r="N937" s="84">
        <f>Table2[[#This Row],[Material Received By]]</f>
        <v>0</v>
      </c>
      <c r="O937" s="134">
        <f>SUMIFS('Stock Statement'!K:K,'Stock Statement'!C:C,Table4[[#This Row],[Part no./ Cat No.]])</f>
        <v>0</v>
      </c>
      <c r="P937" s="134">
        <f t="shared" si="15"/>
        <v>0</v>
      </c>
      <c r="Q937" s="84">
        <f>SUMIFS('Stock Statement'!J:J,'Stock Statement'!C:C,Table4[[#This Row],[Part no./ Cat No.]])</f>
        <v>0</v>
      </c>
    </row>
    <row r="938" spans="1:17">
      <c r="A938" s="84">
        <v>937</v>
      </c>
      <c r="B938" s="108" t="str">
        <f>Table2[[#This Row],[Description of Material]]</f>
        <v>Enter Data in Product Master</v>
      </c>
      <c r="C938" s="84" t="str">
        <f>IFERROR(VLOOKUP(D938,'Product Master'!B:G,6,),"-")</f>
        <v>-</v>
      </c>
      <c r="D938" s="84">
        <f>Table2[[#This Row],[Part no./ Cat No.]]</f>
        <v>0</v>
      </c>
      <c r="E938" s="84" t="str">
        <f>IF(ISBLANK(Table2[[#This Row],[Lot No]]),"-",Table2[[#This Row],[Lot No]])</f>
        <v>-</v>
      </c>
      <c r="F938" s="133" t="str">
        <f>IF(ISBLANK(Table2[[#This Row],[Date of Issue]]),"",Table2[[#This Row],[Date of Issue]])</f>
        <v/>
      </c>
      <c r="G938" s="84" t="str">
        <f>Table2[[#This Row],[Unit]]</f>
        <v>-</v>
      </c>
      <c r="H938" s="84" t="str">
        <f>Table2[[#This Row],[Pack Size]]</f>
        <v>-</v>
      </c>
      <c r="I938" s="84">
        <f>Table2[[#This Row],[Quantity]]</f>
        <v>0</v>
      </c>
      <c r="J938" s="133" t="str">
        <f>Table2[[#This Row],[Expiry Date]]</f>
        <v>-</v>
      </c>
      <c r="K938" s="84">
        <f>Table2[[#This Row],[Department]]</f>
        <v>0</v>
      </c>
      <c r="L938" s="84" t="str">
        <f>IF(ISBLANK(Table2[[#This Row],[Remark]]),"",Table2[[#This Row],[Remark]])</f>
        <v/>
      </c>
      <c r="M938" s="84">
        <f>Table2[[#This Row],[Material Issued By]]</f>
        <v>0</v>
      </c>
      <c r="N938" s="84">
        <f>Table2[[#This Row],[Material Received By]]</f>
        <v>0</v>
      </c>
      <c r="O938" s="134">
        <f>SUMIFS('Stock Statement'!K:K,'Stock Statement'!C:C,Table4[[#This Row],[Part no./ Cat No.]])</f>
        <v>0</v>
      </c>
      <c r="P938" s="134">
        <f t="shared" si="15"/>
        <v>0</v>
      </c>
      <c r="Q938" s="84">
        <f>SUMIFS('Stock Statement'!J:J,'Stock Statement'!C:C,Table4[[#This Row],[Part no./ Cat No.]])</f>
        <v>0</v>
      </c>
    </row>
    <row r="939" spans="1:17">
      <c r="A939" s="84">
        <v>938</v>
      </c>
      <c r="B939" s="108" t="str">
        <f>Table2[[#This Row],[Description of Material]]</f>
        <v>Enter Data in Product Master</v>
      </c>
      <c r="C939" s="84" t="str">
        <f>IFERROR(VLOOKUP(D939,'Product Master'!B:G,6,),"-")</f>
        <v>-</v>
      </c>
      <c r="D939" s="84">
        <f>Table2[[#This Row],[Part no./ Cat No.]]</f>
        <v>0</v>
      </c>
      <c r="E939" s="84" t="str">
        <f>IF(ISBLANK(Table2[[#This Row],[Lot No]]),"-",Table2[[#This Row],[Lot No]])</f>
        <v>-</v>
      </c>
      <c r="F939" s="133" t="str">
        <f>IF(ISBLANK(Table2[[#This Row],[Date of Issue]]),"",Table2[[#This Row],[Date of Issue]])</f>
        <v/>
      </c>
      <c r="G939" s="84" t="str">
        <f>Table2[[#This Row],[Unit]]</f>
        <v>-</v>
      </c>
      <c r="H939" s="84" t="str">
        <f>Table2[[#This Row],[Pack Size]]</f>
        <v>-</v>
      </c>
      <c r="I939" s="84">
        <f>Table2[[#This Row],[Quantity]]</f>
        <v>0</v>
      </c>
      <c r="J939" s="133" t="str">
        <f>Table2[[#This Row],[Expiry Date]]</f>
        <v>-</v>
      </c>
      <c r="K939" s="84">
        <f>Table2[[#This Row],[Department]]</f>
        <v>0</v>
      </c>
      <c r="L939" s="84" t="str">
        <f>IF(ISBLANK(Table2[[#This Row],[Remark]]),"",Table2[[#This Row],[Remark]])</f>
        <v/>
      </c>
      <c r="M939" s="84">
        <f>Table2[[#This Row],[Material Issued By]]</f>
        <v>0</v>
      </c>
      <c r="N939" s="84">
        <f>Table2[[#This Row],[Material Received By]]</f>
        <v>0</v>
      </c>
      <c r="O939" s="134">
        <f>SUMIFS('Stock Statement'!K:K,'Stock Statement'!C:C,Table4[[#This Row],[Part no./ Cat No.]])</f>
        <v>0</v>
      </c>
      <c r="P939" s="134">
        <f t="shared" si="15"/>
        <v>0</v>
      </c>
      <c r="Q939" s="84">
        <f>SUMIFS('Stock Statement'!J:J,'Stock Statement'!C:C,Table4[[#This Row],[Part no./ Cat No.]])</f>
        <v>0</v>
      </c>
    </row>
    <row r="940" spans="1:17">
      <c r="A940" s="84">
        <v>939</v>
      </c>
      <c r="B940" s="108" t="str">
        <f>Table2[[#This Row],[Description of Material]]</f>
        <v>Enter Data in Product Master</v>
      </c>
      <c r="C940" s="84" t="str">
        <f>IFERROR(VLOOKUP(D940,'Product Master'!B:G,6,),"-")</f>
        <v>-</v>
      </c>
      <c r="D940" s="84">
        <f>Table2[[#This Row],[Part no./ Cat No.]]</f>
        <v>0</v>
      </c>
      <c r="E940" s="84" t="str">
        <f>IF(ISBLANK(Table2[[#This Row],[Lot No]]),"-",Table2[[#This Row],[Lot No]])</f>
        <v>-</v>
      </c>
      <c r="F940" s="133" t="str">
        <f>IF(ISBLANK(Table2[[#This Row],[Date of Issue]]),"",Table2[[#This Row],[Date of Issue]])</f>
        <v/>
      </c>
      <c r="G940" s="84" t="str">
        <f>Table2[[#This Row],[Unit]]</f>
        <v>-</v>
      </c>
      <c r="H940" s="84" t="str">
        <f>Table2[[#This Row],[Pack Size]]</f>
        <v>-</v>
      </c>
      <c r="I940" s="84">
        <f>Table2[[#This Row],[Quantity]]</f>
        <v>0</v>
      </c>
      <c r="J940" s="133" t="str">
        <f>Table2[[#This Row],[Expiry Date]]</f>
        <v>-</v>
      </c>
      <c r="K940" s="84">
        <f>Table2[[#This Row],[Department]]</f>
        <v>0</v>
      </c>
      <c r="L940" s="84" t="str">
        <f>IF(ISBLANK(Table2[[#This Row],[Remark]]),"",Table2[[#This Row],[Remark]])</f>
        <v/>
      </c>
      <c r="M940" s="84">
        <f>Table2[[#This Row],[Material Issued By]]</f>
        <v>0</v>
      </c>
      <c r="N940" s="84">
        <f>Table2[[#This Row],[Material Received By]]</f>
        <v>0</v>
      </c>
      <c r="O940" s="134">
        <f>SUMIFS('Stock Statement'!K:K,'Stock Statement'!C:C,Table4[[#This Row],[Part no./ Cat No.]])</f>
        <v>0</v>
      </c>
      <c r="P940" s="134">
        <f t="shared" si="15"/>
        <v>0</v>
      </c>
      <c r="Q940" s="84">
        <f>SUMIFS('Stock Statement'!J:J,'Stock Statement'!C:C,Table4[[#This Row],[Part no./ Cat No.]])</f>
        <v>0</v>
      </c>
    </row>
    <row r="941" spans="1:17">
      <c r="A941" s="84">
        <v>940</v>
      </c>
      <c r="B941" s="108" t="str">
        <f>Table2[[#This Row],[Description of Material]]</f>
        <v>Enter Data in Product Master</v>
      </c>
      <c r="C941" s="84" t="str">
        <f>IFERROR(VLOOKUP(D941,'Product Master'!B:G,6,),"-")</f>
        <v>-</v>
      </c>
      <c r="D941" s="84">
        <f>Table2[[#This Row],[Part no./ Cat No.]]</f>
        <v>0</v>
      </c>
      <c r="E941" s="84" t="str">
        <f>IF(ISBLANK(Table2[[#This Row],[Lot No]]),"-",Table2[[#This Row],[Lot No]])</f>
        <v>-</v>
      </c>
      <c r="F941" s="133" t="str">
        <f>IF(ISBLANK(Table2[[#This Row],[Date of Issue]]),"",Table2[[#This Row],[Date of Issue]])</f>
        <v/>
      </c>
      <c r="G941" s="84" t="str">
        <f>Table2[[#This Row],[Unit]]</f>
        <v>-</v>
      </c>
      <c r="H941" s="84" t="str">
        <f>Table2[[#This Row],[Pack Size]]</f>
        <v>-</v>
      </c>
      <c r="I941" s="84">
        <f>Table2[[#This Row],[Quantity]]</f>
        <v>0</v>
      </c>
      <c r="J941" s="133" t="str">
        <f>Table2[[#This Row],[Expiry Date]]</f>
        <v>-</v>
      </c>
      <c r="K941" s="84">
        <f>Table2[[#This Row],[Department]]</f>
        <v>0</v>
      </c>
      <c r="L941" s="84" t="str">
        <f>IF(ISBLANK(Table2[[#This Row],[Remark]]),"",Table2[[#This Row],[Remark]])</f>
        <v/>
      </c>
      <c r="M941" s="84">
        <f>Table2[[#This Row],[Material Issued By]]</f>
        <v>0</v>
      </c>
      <c r="N941" s="84">
        <f>Table2[[#This Row],[Material Received By]]</f>
        <v>0</v>
      </c>
      <c r="O941" s="134">
        <f>SUMIFS('Stock Statement'!K:K,'Stock Statement'!C:C,Table4[[#This Row],[Part no./ Cat No.]])</f>
        <v>0</v>
      </c>
      <c r="P941" s="134">
        <f t="shared" si="15"/>
        <v>0</v>
      </c>
      <c r="Q941" s="84">
        <f>SUMIFS('Stock Statement'!J:J,'Stock Statement'!C:C,Table4[[#This Row],[Part no./ Cat No.]])</f>
        <v>0</v>
      </c>
    </row>
    <row r="942" spans="1:17">
      <c r="A942" s="84">
        <v>941</v>
      </c>
      <c r="B942" s="108" t="str">
        <f>Table2[[#This Row],[Description of Material]]</f>
        <v>Enter Data in Product Master</v>
      </c>
      <c r="C942" s="84" t="str">
        <f>IFERROR(VLOOKUP(D942,'Product Master'!B:G,6,),"-")</f>
        <v>-</v>
      </c>
      <c r="D942" s="84">
        <f>Table2[[#This Row],[Part no./ Cat No.]]</f>
        <v>0</v>
      </c>
      <c r="E942" s="84" t="str">
        <f>IF(ISBLANK(Table2[[#This Row],[Lot No]]),"-",Table2[[#This Row],[Lot No]])</f>
        <v>-</v>
      </c>
      <c r="F942" s="133" t="str">
        <f>IF(ISBLANK(Table2[[#This Row],[Date of Issue]]),"",Table2[[#This Row],[Date of Issue]])</f>
        <v/>
      </c>
      <c r="G942" s="84" t="str">
        <f>Table2[[#This Row],[Unit]]</f>
        <v>-</v>
      </c>
      <c r="H942" s="84" t="str">
        <f>Table2[[#This Row],[Pack Size]]</f>
        <v>-</v>
      </c>
      <c r="I942" s="84">
        <f>Table2[[#This Row],[Quantity]]</f>
        <v>0</v>
      </c>
      <c r="J942" s="133" t="str">
        <f>Table2[[#This Row],[Expiry Date]]</f>
        <v>-</v>
      </c>
      <c r="K942" s="84">
        <f>Table2[[#This Row],[Department]]</f>
        <v>0</v>
      </c>
      <c r="L942" s="84" t="str">
        <f>IF(ISBLANK(Table2[[#This Row],[Remark]]),"",Table2[[#This Row],[Remark]])</f>
        <v/>
      </c>
      <c r="M942" s="84">
        <f>Table2[[#This Row],[Material Issued By]]</f>
        <v>0</v>
      </c>
      <c r="N942" s="84">
        <f>Table2[[#This Row],[Material Received By]]</f>
        <v>0</v>
      </c>
      <c r="O942" s="134">
        <f>SUMIFS('Stock Statement'!K:K,'Stock Statement'!C:C,Table4[[#This Row],[Part no./ Cat No.]])</f>
        <v>0</v>
      </c>
      <c r="P942" s="134">
        <f t="shared" si="15"/>
        <v>0</v>
      </c>
      <c r="Q942" s="84">
        <f>SUMIFS('Stock Statement'!J:J,'Stock Statement'!C:C,Table4[[#This Row],[Part no./ Cat No.]])</f>
        <v>0</v>
      </c>
    </row>
    <row r="943" spans="1:17">
      <c r="A943" s="84">
        <v>942</v>
      </c>
      <c r="B943" s="108" t="str">
        <f>Table2[[#This Row],[Description of Material]]</f>
        <v>Enter Data in Product Master</v>
      </c>
      <c r="C943" s="84" t="str">
        <f>IFERROR(VLOOKUP(D943,'Product Master'!B:G,6,),"-")</f>
        <v>-</v>
      </c>
      <c r="D943" s="84">
        <f>Table2[[#This Row],[Part no./ Cat No.]]</f>
        <v>0</v>
      </c>
      <c r="E943" s="84" t="str">
        <f>IF(ISBLANK(Table2[[#This Row],[Lot No]]),"-",Table2[[#This Row],[Lot No]])</f>
        <v>-</v>
      </c>
      <c r="F943" s="133" t="str">
        <f>IF(ISBLANK(Table2[[#This Row],[Date of Issue]]),"",Table2[[#This Row],[Date of Issue]])</f>
        <v/>
      </c>
      <c r="G943" s="84" t="str">
        <f>Table2[[#This Row],[Unit]]</f>
        <v>-</v>
      </c>
      <c r="H943" s="84" t="str">
        <f>Table2[[#This Row],[Pack Size]]</f>
        <v>-</v>
      </c>
      <c r="I943" s="84">
        <f>Table2[[#This Row],[Quantity]]</f>
        <v>0</v>
      </c>
      <c r="J943" s="133" t="str">
        <f>Table2[[#This Row],[Expiry Date]]</f>
        <v>-</v>
      </c>
      <c r="K943" s="84">
        <f>Table2[[#This Row],[Department]]</f>
        <v>0</v>
      </c>
      <c r="L943" s="84" t="str">
        <f>IF(ISBLANK(Table2[[#This Row],[Remark]]),"",Table2[[#This Row],[Remark]])</f>
        <v/>
      </c>
      <c r="M943" s="84">
        <f>Table2[[#This Row],[Material Issued By]]</f>
        <v>0</v>
      </c>
      <c r="N943" s="84">
        <f>Table2[[#This Row],[Material Received By]]</f>
        <v>0</v>
      </c>
      <c r="O943" s="134">
        <f>SUMIFS('Stock Statement'!K:K,'Stock Statement'!C:C,Table4[[#This Row],[Part no./ Cat No.]])</f>
        <v>0</v>
      </c>
      <c r="P943" s="134">
        <f t="shared" si="15"/>
        <v>0</v>
      </c>
      <c r="Q943" s="84">
        <f>SUMIFS('Stock Statement'!J:J,'Stock Statement'!C:C,Table4[[#This Row],[Part no./ Cat No.]])</f>
        <v>0</v>
      </c>
    </row>
    <row r="944" spans="1:17">
      <c r="A944" s="84">
        <v>943</v>
      </c>
      <c r="B944" s="108" t="str">
        <f>Table2[[#This Row],[Description of Material]]</f>
        <v>Enter Data in Product Master</v>
      </c>
      <c r="C944" s="84" t="str">
        <f>IFERROR(VLOOKUP(D944,'Product Master'!B:G,6,),"-")</f>
        <v>-</v>
      </c>
      <c r="D944" s="84">
        <f>Table2[[#This Row],[Part no./ Cat No.]]</f>
        <v>0</v>
      </c>
      <c r="E944" s="84" t="str">
        <f>IF(ISBLANK(Table2[[#This Row],[Lot No]]),"-",Table2[[#This Row],[Lot No]])</f>
        <v>-</v>
      </c>
      <c r="F944" s="133" t="str">
        <f>IF(ISBLANK(Table2[[#This Row],[Date of Issue]]),"",Table2[[#This Row],[Date of Issue]])</f>
        <v/>
      </c>
      <c r="G944" s="84" t="str">
        <f>Table2[[#This Row],[Unit]]</f>
        <v>-</v>
      </c>
      <c r="H944" s="84" t="str">
        <f>Table2[[#This Row],[Pack Size]]</f>
        <v>-</v>
      </c>
      <c r="I944" s="84">
        <f>Table2[[#This Row],[Quantity]]</f>
        <v>0</v>
      </c>
      <c r="J944" s="133" t="str">
        <f>Table2[[#This Row],[Expiry Date]]</f>
        <v>-</v>
      </c>
      <c r="K944" s="84">
        <f>Table2[[#This Row],[Department]]</f>
        <v>0</v>
      </c>
      <c r="L944" s="84" t="str">
        <f>IF(ISBLANK(Table2[[#This Row],[Remark]]),"",Table2[[#This Row],[Remark]])</f>
        <v/>
      </c>
      <c r="M944" s="84">
        <f>Table2[[#This Row],[Material Issued By]]</f>
        <v>0</v>
      </c>
      <c r="N944" s="84">
        <f>Table2[[#This Row],[Material Received By]]</f>
        <v>0</v>
      </c>
      <c r="O944" s="134">
        <f>SUMIFS('Stock Statement'!K:K,'Stock Statement'!C:C,Table4[[#This Row],[Part no./ Cat No.]])</f>
        <v>0</v>
      </c>
      <c r="P944" s="134">
        <f t="shared" si="15"/>
        <v>0</v>
      </c>
      <c r="Q944" s="84">
        <f>SUMIFS('Stock Statement'!J:J,'Stock Statement'!C:C,Table4[[#This Row],[Part no./ Cat No.]])</f>
        <v>0</v>
      </c>
    </row>
    <row r="945" spans="1:17">
      <c r="A945" s="84">
        <v>944</v>
      </c>
      <c r="B945" s="108" t="str">
        <f>Table2[[#This Row],[Description of Material]]</f>
        <v>Enter Data in Product Master</v>
      </c>
      <c r="C945" s="84" t="str">
        <f>IFERROR(VLOOKUP(D945,'Product Master'!B:G,6,),"-")</f>
        <v>-</v>
      </c>
      <c r="D945" s="84">
        <f>Table2[[#This Row],[Part no./ Cat No.]]</f>
        <v>0</v>
      </c>
      <c r="E945" s="84" t="str">
        <f>IF(ISBLANK(Table2[[#This Row],[Lot No]]),"-",Table2[[#This Row],[Lot No]])</f>
        <v>-</v>
      </c>
      <c r="F945" s="133" t="str">
        <f>IF(ISBLANK(Table2[[#This Row],[Date of Issue]]),"",Table2[[#This Row],[Date of Issue]])</f>
        <v/>
      </c>
      <c r="G945" s="84" t="str">
        <f>Table2[[#This Row],[Unit]]</f>
        <v>-</v>
      </c>
      <c r="H945" s="84" t="str">
        <f>Table2[[#This Row],[Pack Size]]</f>
        <v>-</v>
      </c>
      <c r="I945" s="84">
        <f>Table2[[#This Row],[Quantity]]</f>
        <v>0</v>
      </c>
      <c r="J945" s="133" t="str">
        <f>Table2[[#This Row],[Expiry Date]]</f>
        <v>-</v>
      </c>
      <c r="K945" s="84">
        <f>Table2[[#This Row],[Department]]</f>
        <v>0</v>
      </c>
      <c r="L945" s="84" t="str">
        <f>IF(ISBLANK(Table2[[#This Row],[Remark]]),"",Table2[[#This Row],[Remark]])</f>
        <v/>
      </c>
      <c r="M945" s="84">
        <f>Table2[[#This Row],[Material Issued By]]</f>
        <v>0</v>
      </c>
      <c r="N945" s="84">
        <f>Table2[[#This Row],[Material Received By]]</f>
        <v>0</v>
      </c>
      <c r="O945" s="134">
        <f>SUMIFS('Stock Statement'!K:K,'Stock Statement'!C:C,Table4[[#This Row],[Part no./ Cat No.]])</f>
        <v>0</v>
      </c>
      <c r="P945" s="134">
        <f t="shared" si="15"/>
        <v>0</v>
      </c>
      <c r="Q945" s="84">
        <f>SUMIFS('Stock Statement'!J:J,'Stock Statement'!C:C,Table4[[#This Row],[Part no./ Cat No.]])</f>
        <v>0</v>
      </c>
    </row>
    <row r="946" spans="1:17">
      <c r="A946" s="84">
        <v>945</v>
      </c>
      <c r="B946" s="108" t="str">
        <f>Table2[[#This Row],[Description of Material]]</f>
        <v>Enter Data in Product Master</v>
      </c>
      <c r="C946" s="84" t="str">
        <f>IFERROR(VLOOKUP(D946,'Product Master'!B:G,6,),"-")</f>
        <v>-</v>
      </c>
      <c r="D946" s="84">
        <f>Table2[[#This Row],[Part no./ Cat No.]]</f>
        <v>0</v>
      </c>
      <c r="E946" s="84" t="str">
        <f>IF(ISBLANK(Table2[[#This Row],[Lot No]]),"-",Table2[[#This Row],[Lot No]])</f>
        <v>-</v>
      </c>
      <c r="F946" s="133" t="str">
        <f>IF(ISBLANK(Table2[[#This Row],[Date of Issue]]),"",Table2[[#This Row],[Date of Issue]])</f>
        <v/>
      </c>
      <c r="G946" s="84" t="str">
        <f>Table2[[#This Row],[Unit]]</f>
        <v>-</v>
      </c>
      <c r="H946" s="84" t="str">
        <f>Table2[[#This Row],[Pack Size]]</f>
        <v>-</v>
      </c>
      <c r="I946" s="84">
        <f>Table2[[#This Row],[Quantity]]</f>
        <v>0</v>
      </c>
      <c r="J946" s="133" t="str">
        <f>Table2[[#This Row],[Expiry Date]]</f>
        <v>-</v>
      </c>
      <c r="K946" s="84">
        <f>Table2[[#This Row],[Department]]</f>
        <v>0</v>
      </c>
      <c r="L946" s="84" t="str">
        <f>IF(ISBLANK(Table2[[#This Row],[Remark]]),"",Table2[[#This Row],[Remark]])</f>
        <v/>
      </c>
      <c r="M946" s="84">
        <f>Table2[[#This Row],[Material Issued By]]</f>
        <v>0</v>
      </c>
      <c r="N946" s="84">
        <f>Table2[[#This Row],[Material Received By]]</f>
        <v>0</v>
      </c>
      <c r="O946" s="134">
        <f>SUMIFS('Stock Statement'!K:K,'Stock Statement'!C:C,Table4[[#This Row],[Part no./ Cat No.]])</f>
        <v>0</v>
      </c>
      <c r="P946" s="134">
        <f t="shared" si="15"/>
        <v>0</v>
      </c>
      <c r="Q946" s="84">
        <f>SUMIFS('Stock Statement'!J:J,'Stock Statement'!C:C,Table4[[#This Row],[Part no./ Cat No.]])</f>
        <v>0</v>
      </c>
    </row>
    <row r="947" spans="1:17">
      <c r="A947" s="84">
        <v>946</v>
      </c>
      <c r="B947" s="108" t="str">
        <f>Table2[[#This Row],[Description of Material]]</f>
        <v>Enter Data in Product Master</v>
      </c>
      <c r="C947" s="84" t="str">
        <f>IFERROR(VLOOKUP(D947,'Product Master'!B:G,6,),"-")</f>
        <v>-</v>
      </c>
      <c r="D947" s="84">
        <f>Table2[[#This Row],[Part no./ Cat No.]]</f>
        <v>0</v>
      </c>
      <c r="E947" s="84" t="str">
        <f>IF(ISBLANK(Table2[[#This Row],[Lot No]]),"-",Table2[[#This Row],[Lot No]])</f>
        <v>-</v>
      </c>
      <c r="F947" s="133" t="str">
        <f>IF(ISBLANK(Table2[[#This Row],[Date of Issue]]),"",Table2[[#This Row],[Date of Issue]])</f>
        <v/>
      </c>
      <c r="G947" s="84" t="str">
        <f>Table2[[#This Row],[Unit]]</f>
        <v>-</v>
      </c>
      <c r="H947" s="84" t="str">
        <f>Table2[[#This Row],[Pack Size]]</f>
        <v>-</v>
      </c>
      <c r="I947" s="84">
        <f>Table2[[#This Row],[Quantity]]</f>
        <v>0</v>
      </c>
      <c r="J947" s="133" t="str">
        <f>Table2[[#This Row],[Expiry Date]]</f>
        <v>-</v>
      </c>
      <c r="K947" s="84">
        <f>Table2[[#This Row],[Department]]</f>
        <v>0</v>
      </c>
      <c r="L947" s="84" t="str">
        <f>IF(ISBLANK(Table2[[#This Row],[Remark]]),"",Table2[[#This Row],[Remark]])</f>
        <v/>
      </c>
      <c r="M947" s="84">
        <f>Table2[[#This Row],[Material Issued By]]</f>
        <v>0</v>
      </c>
      <c r="N947" s="84">
        <f>Table2[[#This Row],[Material Received By]]</f>
        <v>0</v>
      </c>
      <c r="O947" s="134">
        <f>SUMIFS('Stock Statement'!K:K,'Stock Statement'!C:C,Table4[[#This Row],[Part no./ Cat No.]])</f>
        <v>0</v>
      </c>
      <c r="P947" s="134">
        <f t="shared" si="15"/>
        <v>0</v>
      </c>
      <c r="Q947" s="84">
        <f>SUMIFS('Stock Statement'!J:J,'Stock Statement'!C:C,Table4[[#This Row],[Part no./ Cat No.]])</f>
        <v>0</v>
      </c>
    </row>
    <row r="948" spans="1:17">
      <c r="A948" s="84">
        <v>947</v>
      </c>
      <c r="B948" s="108" t="str">
        <f>Table2[[#This Row],[Description of Material]]</f>
        <v>Enter Data in Product Master</v>
      </c>
      <c r="C948" s="84" t="str">
        <f>IFERROR(VLOOKUP(D948,'Product Master'!B:G,6,),"-")</f>
        <v>-</v>
      </c>
      <c r="D948" s="84">
        <f>Table2[[#This Row],[Part no./ Cat No.]]</f>
        <v>0</v>
      </c>
      <c r="E948" s="84" t="str">
        <f>IF(ISBLANK(Table2[[#This Row],[Lot No]]),"-",Table2[[#This Row],[Lot No]])</f>
        <v>-</v>
      </c>
      <c r="F948" s="133" t="str">
        <f>IF(ISBLANK(Table2[[#This Row],[Date of Issue]]),"",Table2[[#This Row],[Date of Issue]])</f>
        <v/>
      </c>
      <c r="G948" s="84" t="str">
        <f>Table2[[#This Row],[Unit]]</f>
        <v>-</v>
      </c>
      <c r="H948" s="84" t="str">
        <f>Table2[[#This Row],[Pack Size]]</f>
        <v>-</v>
      </c>
      <c r="I948" s="84">
        <f>Table2[[#This Row],[Quantity]]</f>
        <v>0</v>
      </c>
      <c r="J948" s="133" t="str">
        <f>Table2[[#This Row],[Expiry Date]]</f>
        <v>-</v>
      </c>
      <c r="K948" s="84">
        <f>Table2[[#This Row],[Department]]</f>
        <v>0</v>
      </c>
      <c r="L948" s="84" t="str">
        <f>IF(ISBLANK(Table2[[#This Row],[Remark]]),"",Table2[[#This Row],[Remark]])</f>
        <v/>
      </c>
      <c r="M948" s="84">
        <f>Table2[[#This Row],[Material Issued By]]</f>
        <v>0</v>
      </c>
      <c r="N948" s="84">
        <f>Table2[[#This Row],[Material Received By]]</f>
        <v>0</v>
      </c>
      <c r="O948" s="134">
        <f>SUMIFS('Stock Statement'!K:K,'Stock Statement'!C:C,Table4[[#This Row],[Part no./ Cat No.]])</f>
        <v>0</v>
      </c>
      <c r="P948" s="134">
        <f t="shared" si="15"/>
        <v>0</v>
      </c>
      <c r="Q948" s="84">
        <f>SUMIFS('Stock Statement'!J:J,'Stock Statement'!C:C,Table4[[#This Row],[Part no./ Cat No.]])</f>
        <v>0</v>
      </c>
    </row>
    <row r="949" spans="1:17">
      <c r="A949" s="84">
        <v>948</v>
      </c>
      <c r="B949" s="108" t="str">
        <f>Table2[[#This Row],[Description of Material]]</f>
        <v>Enter Data in Product Master</v>
      </c>
      <c r="C949" s="84" t="str">
        <f>IFERROR(VLOOKUP(D949,'Product Master'!B:G,6,),"-")</f>
        <v>-</v>
      </c>
      <c r="D949" s="84">
        <f>Table2[[#This Row],[Part no./ Cat No.]]</f>
        <v>0</v>
      </c>
      <c r="E949" s="84" t="str">
        <f>IF(ISBLANK(Table2[[#This Row],[Lot No]]),"-",Table2[[#This Row],[Lot No]])</f>
        <v>-</v>
      </c>
      <c r="F949" s="133" t="str">
        <f>IF(ISBLANK(Table2[[#This Row],[Date of Issue]]),"",Table2[[#This Row],[Date of Issue]])</f>
        <v/>
      </c>
      <c r="G949" s="84" t="str">
        <f>Table2[[#This Row],[Unit]]</f>
        <v>-</v>
      </c>
      <c r="H949" s="84" t="str">
        <f>Table2[[#This Row],[Pack Size]]</f>
        <v>-</v>
      </c>
      <c r="I949" s="84">
        <f>Table2[[#This Row],[Quantity]]</f>
        <v>0</v>
      </c>
      <c r="J949" s="133" t="str">
        <f>Table2[[#This Row],[Expiry Date]]</f>
        <v>-</v>
      </c>
      <c r="K949" s="84">
        <f>Table2[[#This Row],[Department]]</f>
        <v>0</v>
      </c>
      <c r="L949" s="84" t="str">
        <f>IF(ISBLANK(Table2[[#This Row],[Remark]]),"",Table2[[#This Row],[Remark]])</f>
        <v/>
      </c>
      <c r="M949" s="84">
        <f>Table2[[#This Row],[Material Issued By]]</f>
        <v>0</v>
      </c>
      <c r="N949" s="84">
        <f>Table2[[#This Row],[Material Received By]]</f>
        <v>0</v>
      </c>
      <c r="O949" s="134">
        <f>SUMIFS('Stock Statement'!K:K,'Stock Statement'!C:C,Table4[[#This Row],[Part no./ Cat No.]])</f>
        <v>0</v>
      </c>
      <c r="P949" s="134">
        <f t="shared" si="15"/>
        <v>0</v>
      </c>
      <c r="Q949" s="84">
        <f>SUMIFS('Stock Statement'!J:J,'Stock Statement'!C:C,Table4[[#This Row],[Part no./ Cat No.]])</f>
        <v>0</v>
      </c>
    </row>
    <row r="950" spans="1:17">
      <c r="A950" s="84">
        <v>949</v>
      </c>
      <c r="B950" s="108" t="str">
        <f>Table2[[#This Row],[Description of Material]]</f>
        <v>Enter Data in Product Master</v>
      </c>
      <c r="C950" s="84" t="str">
        <f>IFERROR(VLOOKUP(D950,'Product Master'!B:G,6,),"-")</f>
        <v>-</v>
      </c>
      <c r="D950" s="84">
        <f>Table2[[#This Row],[Part no./ Cat No.]]</f>
        <v>0</v>
      </c>
      <c r="E950" s="84" t="str">
        <f>IF(ISBLANK(Table2[[#This Row],[Lot No]]),"-",Table2[[#This Row],[Lot No]])</f>
        <v>-</v>
      </c>
      <c r="F950" s="133" t="str">
        <f>IF(ISBLANK(Table2[[#This Row],[Date of Issue]]),"",Table2[[#This Row],[Date of Issue]])</f>
        <v/>
      </c>
      <c r="G950" s="84" t="str">
        <f>Table2[[#This Row],[Unit]]</f>
        <v>-</v>
      </c>
      <c r="H950" s="84" t="str">
        <f>Table2[[#This Row],[Pack Size]]</f>
        <v>-</v>
      </c>
      <c r="I950" s="84">
        <f>Table2[[#This Row],[Quantity]]</f>
        <v>0</v>
      </c>
      <c r="J950" s="133" t="str">
        <f>Table2[[#This Row],[Expiry Date]]</f>
        <v>-</v>
      </c>
      <c r="K950" s="84">
        <f>Table2[[#This Row],[Department]]</f>
        <v>0</v>
      </c>
      <c r="L950" s="84" t="str">
        <f>IF(ISBLANK(Table2[[#This Row],[Remark]]),"",Table2[[#This Row],[Remark]])</f>
        <v/>
      </c>
      <c r="M950" s="84">
        <f>Table2[[#This Row],[Material Issued By]]</f>
        <v>0</v>
      </c>
      <c r="N950" s="84">
        <f>Table2[[#This Row],[Material Received By]]</f>
        <v>0</v>
      </c>
      <c r="O950" s="134">
        <f>SUMIFS('Stock Statement'!K:K,'Stock Statement'!C:C,Table4[[#This Row],[Part no./ Cat No.]])</f>
        <v>0</v>
      </c>
      <c r="P950" s="134">
        <f t="shared" si="15"/>
        <v>0</v>
      </c>
      <c r="Q950" s="84">
        <f>SUMIFS('Stock Statement'!J:J,'Stock Statement'!C:C,Table4[[#This Row],[Part no./ Cat No.]])</f>
        <v>0</v>
      </c>
    </row>
    <row r="951" spans="1:17">
      <c r="A951" s="84">
        <v>950</v>
      </c>
      <c r="B951" s="108" t="str">
        <f>Table2[[#This Row],[Description of Material]]</f>
        <v>Enter Data in Product Master</v>
      </c>
      <c r="C951" s="84" t="str">
        <f>IFERROR(VLOOKUP(D951,'Product Master'!B:G,6,),"-")</f>
        <v>-</v>
      </c>
      <c r="D951" s="84">
        <f>Table2[[#This Row],[Part no./ Cat No.]]</f>
        <v>0</v>
      </c>
      <c r="E951" s="84" t="str">
        <f>IF(ISBLANK(Table2[[#This Row],[Lot No]]),"-",Table2[[#This Row],[Lot No]])</f>
        <v>-</v>
      </c>
      <c r="F951" s="133" t="str">
        <f>IF(ISBLANK(Table2[[#This Row],[Date of Issue]]),"",Table2[[#This Row],[Date of Issue]])</f>
        <v/>
      </c>
      <c r="G951" s="84" t="str">
        <f>Table2[[#This Row],[Unit]]</f>
        <v>-</v>
      </c>
      <c r="H951" s="84" t="str">
        <f>Table2[[#This Row],[Pack Size]]</f>
        <v>-</v>
      </c>
      <c r="I951" s="84">
        <f>Table2[[#This Row],[Quantity]]</f>
        <v>0</v>
      </c>
      <c r="J951" s="133" t="str">
        <f>Table2[[#This Row],[Expiry Date]]</f>
        <v>-</v>
      </c>
      <c r="K951" s="84">
        <f>Table2[[#This Row],[Department]]</f>
        <v>0</v>
      </c>
      <c r="L951" s="84" t="str">
        <f>IF(ISBLANK(Table2[[#This Row],[Remark]]),"",Table2[[#This Row],[Remark]])</f>
        <v/>
      </c>
      <c r="M951" s="84">
        <f>Table2[[#This Row],[Material Issued By]]</f>
        <v>0</v>
      </c>
      <c r="N951" s="84">
        <f>Table2[[#This Row],[Material Received By]]</f>
        <v>0</v>
      </c>
      <c r="O951" s="134">
        <f>SUMIFS('Stock Statement'!K:K,'Stock Statement'!C:C,Table4[[#This Row],[Part no./ Cat No.]])</f>
        <v>0</v>
      </c>
      <c r="P951" s="134">
        <f t="shared" si="15"/>
        <v>0</v>
      </c>
      <c r="Q951" s="84">
        <f>SUMIFS('Stock Statement'!J:J,'Stock Statement'!C:C,Table4[[#This Row],[Part no./ Cat No.]])</f>
        <v>0</v>
      </c>
    </row>
    <row r="952" spans="1:17">
      <c r="A952" s="84">
        <v>951</v>
      </c>
      <c r="B952" s="108" t="str">
        <f>Table2[[#This Row],[Description of Material]]</f>
        <v>Enter Data in Product Master</v>
      </c>
      <c r="C952" s="84" t="str">
        <f>IFERROR(VLOOKUP(D952,'Product Master'!B:G,6,),"-")</f>
        <v>-</v>
      </c>
      <c r="D952" s="84">
        <f>Table2[[#This Row],[Part no./ Cat No.]]</f>
        <v>0</v>
      </c>
      <c r="E952" s="84" t="str">
        <f>IF(ISBLANK(Table2[[#This Row],[Lot No]]),"-",Table2[[#This Row],[Lot No]])</f>
        <v>-</v>
      </c>
      <c r="F952" s="133" t="str">
        <f>IF(ISBLANK(Table2[[#This Row],[Date of Issue]]),"",Table2[[#This Row],[Date of Issue]])</f>
        <v/>
      </c>
      <c r="G952" s="84" t="str">
        <f>Table2[[#This Row],[Unit]]</f>
        <v>-</v>
      </c>
      <c r="H952" s="84" t="str">
        <f>Table2[[#This Row],[Pack Size]]</f>
        <v>-</v>
      </c>
      <c r="I952" s="84">
        <f>Table2[[#This Row],[Quantity]]</f>
        <v>0</v>
      </c>
      <c r="J952" s="133" t="str">
        <f>Table2[[#This Row],[Expiry Date]]</f>
        <v>-</v>
      </c>
      <c r="K952" s="84">
        <f>Table2[[#This Row],[Department]]</f>
        <v>0</v>
      </c>
      <c r="L952" s="84" t="str">
        <f>IF(ISBLANK(Table2[[#This Row],[Remark]]),"",Table2[[#This Row],[Remark]])</f>
        <v/>
      </c>
      <c r="M952" s="84">
        <f>Table2[[#This Row],[Material Issued By]]</f>
        <v>0</v>
      </c>
      <c r="N952" s="84">
        <f>Table2[[#This Row],[Material Received By]]</f>
        <v>0</v>
      </c>
      <c r="O952" s="134">
        <f>SUMIFS('Stock Statement'!K:K,'Stock Statement'!C:C,Table4[[#This Row],[Part no./ Cat No.]])</f>
        <v>0</v>
      </c>
      <c r="P952" s="134">
        <f t="shared" si="15"/>
        <v>0</v>
      </c>
      <c r="Q952" s="84">
        <f>SUMIFS('Stock Statement'!J:J,'Stock Statement'!C:C,Table4[[#This Row],[Part no./ Cat No.]])</f>
        <v>0</v>
      </c>
    </row>
    <row r="953" spans="1:17">
      <c r="A953" s="84">
        <v>952</v>
      </c>
      <c r="B953" s="108" t="str">
        <f>Table2[[#This Row],[Description of Material]]</f>
        <v>Enter Data in Product Master</v>
      </c>
      <c r="C953" s="84" t="str">
        <f>IFERROR(VLOOKUP(D953,'Product Master'!B:G,6,),"-")</f>
        <v>-</v>
      </c>
      <c r="D953" s="84">
        <f>Table2[[#This Row],[Part no./ Cat No.]]</f>
        <v>0</v>
      </c>
      <c r="E953" s="84" t="str">
        <f>IF(ISBLANK(Table2[[#This Row],[Lot No]]),"-",Table2[[#This Row],[Lot No]])</f>
        <v>-</v>
      </c>
      <c r="F953" s="133" t="str">
        <f>IF(ISBLANK(Table2[[#This Row],[Date of Issue]]),"",Table2[[#This Row],[Date of Issue]])</f>
        <v/>
      </c>
      <c r="G953" s="84" t="str">
        <f>Table2[[#This Row],[Unit]]</f>
        <v>-</v>
      </c>
      <c r="H953" s="84" t="str">
        <f>Table2[[#This Row],[Pack Size]]</f>
        <v>-</v>
      </c>
      <c r="I953" s="84">
        <f>Table2[[#This Row],[Quantity]]</f>
        <v>0</v>
      </c>
      <c r="J953" s="133" t="str">
        <f>Table2[[#This Row],[Expiry Date]]</f>
        <v>-</v>
      </c>
      <c r="K953" s="84">
        <f>Table2[[#This Row],[Department]]</f>
        <v>0</v>
      </c>
      <c r="L953" s="84" t="str">
        <f>IF(ISBLANK(Table2[[#This Row],[Remark]]),"",Table2[[#This Row],[Remark]])</f>
        <v/>
      </c>
      <c r="M953" s="84">
        <f>Table2[[#This Row],[Material Issued By]]</f>
        <v>0</v>
      </c>
      <c r="N953" s="84">
        <f>Table2[[#This Row],[Material Received By]]</f>
        <v>0</v>
      </c>
      <c r="O953" s="134">
        <f>SUMIFS('Stock Statement'!K:K,'Stock Statement'!C:C,Table4[[#This Row],[Part no./ Cat No.]])</f>
        <v>0</v>
      </c>
      <c r="P953" s="134">
        <f t="shared" si="15"/>
        <v>0</v>
      </c>
      <c r="Q953" s="84">
        <f>SUMIFS('Stock Statement'!J:J,'Stock Statement'!C:C,Table4[[#This Row],[Part no./ Cat No.]])</f>
        <v>0</v>
      </c>
    </row>
    <row r="954" spans="1:17">
      <c r="A954" s="84">
        <v>953</v>
      </c>
      <c r="B954" s="108" t="str">
        <f>Table2[[#This Row],[Description of Material]]</f>
        <v>Enter Data in Product Master</v>
      </c>
      <c r="C954" s="84" t="str">
        <f>IFERROR(VLOOKUP(D954,'Product Master'!B:G,6,),"-")</f>
        <v>-</v>
      </c>
      <c r="D954" s="84">
        <f>Table2[[#This Row],[Part no./ Cat No.]]</f>
        <v>0</v>
      </c>
      <c r="E954" s="84" t="str">
        <f>IF(ISBLANK(Table2[[#This Row],[Lot No]]),"-",Table2[[#This Row],[Lot No]])</f>
        <v>-</v>
      </c>
      <c r="F954" s="133" t="str">
        <f>IF(ISBLANK(Table2[[#This Row],[Date of Issue]]),"",Table2[[#This Row],[Date of Issue]])</f>
        <v/>
      </c>
      <c r="G954" s="84" t="str">
        <f>Table2[[#This Row],[Unit]]</f>
        <v>-</v>
      </c>
      <c r="H954" s="84" t="str">
        <f>Table2[[#This Row],[Pack Size]]</f>
        <v>-</v>
      </c>
      <c r="I954" s="84">
        <f>Table2[[#This Row],[Quantity]]</f>
        <v>0</v>
      </c>
      <c r="J954" s="133" t="str">
        <f>Table2[[#This Row],[Expiry Date]]</f>
        <v>-</v>
      </c>
      <c r="K954" s="84">
        <f>Table2[[#This Row],[Department]]</f>
        <v>0</v>
      </c>
      <c r="L954" s="84" t="str">
        <f>IF(ISBLANK(Table2[[#This Row],[Remark]]),"",Table2[[#This Row],[Remark]])</f>
        <v/>
      </c>
      <c r="M954" s="84">
        <f>Table2[[#This Row],[Material Issued By]]</f>
        <v>0</v>
      </c>
      <c r="N954" s="84">
        <f>Table2[[#This Row],[Material Received By]]</f>
        <v>0</v>
      </c>
      <c r="O954" s="134">
        <f>SUMIFS('Stock Statement'!K:K,'Stock Statement'!C:C,Table4[[#This Row],[Part no./ Cat No.]])</f>
        <v>0</v>
      </c>
      <c r="P954" s="134">
        <f t="shared" si="15"/>
        <v>0</v>
      </c>
      <c r="Q954" s="84">
        <f>SUMIFS('Stock Statement'!J:J,'Stock Statement'!C:C,Table4[[#This Row],[Part no./ Cat No.]])</f>
        <v>0</v>
      </c>
    </row>
    <row r="955" spans="1:17">
      <c r="A955" s="84">
        <v>954</v>
      </c>
      <c r="B955" s="108" t="str">
        <f>Table2[[#This Row],[Description of Material]]</f>
        <v>Enter Data in Product Master</v>
      </c>
      <c r="C955" s="84" t="str">
        <f>IFERROR(VLOOKUP(D955,'Product Master'!B:G,6,),"-")</f>
        <v>-</v>
      </c>
      <c r="D955" s="84">
        <f>Table2[[#This Row],[Part no./ Cat No.]]</f>
        <v>0</v>
      </c>
      <c r="E955" s="84" t="str">
        <f>IF(ISBLANK(Table2[[#This Row],[Lot No]]),"-",Table2[[#This Row],[Lot No]])</f>
        <v>-</v>
      </c>
      <c r="F955" s="133" t="str">
        <f>IF(ISBLANK(Table2[[#This Row],[Date of Issue]]),"",Table2[[#This Row],[Date of Issue]])</f>
        <v/>
      </c>
      <c r="G955" s="84" t="str">
        <f>Table2[[#This Row],[Unit]]</f>
        <v>-</v>
      </c>
      <c r="H955" s="84" t="str">
        <f>Table2[[#This Row],[Pack Size]]</f>
        <v>-</v>
      </c>
      <c r="I955" s="84">
        <f>Table2[[#This Row],[Quantity]]</f>
        <v>0</v>
      </c>
      <c r="J955" s="133" t="str">
        <f>Table2[[#This Row],[Expiry Date]]</f>
        <v>-</v>
      </c>
      <c r="K955" s="84">
        <f>Table2[[#This Row],[Department]]</f>
        <v>0</v>
      </c>
      <c r="L955" s="84" t="str">
        <f>IF(ISBLANK(Table2[[#This Row],[Remark]]),"",Table2[[#This Row],[Remark]])</f>
        <v/>
      </c>
      <c r="M955" s="84">
        <f>Table2[[#This Row],[Material Issued By]]</f>
        <v>0</v>
      </c>
      <c r="N955" s="84">
        <f>Table2[[#This Row],[Material Received By]]</f>
        <v>0</v>
      </c>
      <c r="O955" s="134">
        <f>SUMIFS('Stock Statement'!K:K,'Stock Statement'!C:C,Table4[[#This Row],[Part no./ Cat No.]])</f>
        <v>0</v>
      </c>
      <c r="P955" s="134">
        <f t="shared" si="15"/>
        <v>0</v>
      </c>
      <c r="Q955" s="84">
        <f>SUMIFS('Stock Statement'!J:J,'Stock Statement'!C:C,Table4[[#This Row],[Part no./ Cat No.]])</f>
        <v>0</v>
      </c>
    </row>
    <row r="956" spans="1:17">
      <c r="A956" s="84">
        <v>955</v>
      </c>
      <c r="B956" s="108" t="str">
        <f>Table2[[#This Row],[Description of Material]]</f>
        <v>Enter Data in Product Master</v>
      </c>
      <c r="C956" s="84" t="str">
        <f>IFERROR(VLOOKUP(D956,'Product Master'!B:G,6,),"-")</f>
        <v>-</v>
      </c>
      <c r="D956" s="84">
        <f>Table2[[#This Row],[Part no./ Cat No.]]</f>
        <v>0</v>
      </c>
      <c r="E956" s="84" t="str">
        <f>IF(ISBLANK(Table2[[#This Row],[Lot No]]),"-",Table2[[#This Row],[Lot No]])</f>
        <v>-</v>
      </c>
      <c r="F956" s="133" t="str">
        <f>IF(ISBLANK(Table2[[#This Row],[Date of Issue]]),"",Table2[[#This Row],[Date of Issue]])</f>
        <v/>
      </c>
      <c r="G956" s="84" t="str">
        <f>Table2[[#This Row],[Unit]]</f>
        <v>-</v>
      </c>
      <c r="H956" s="84" t="str">
        <f>Table2[[#This Row],[Pack Size]]</f>
        <v>-</v>
      </c>
      <c r="I956" s="84">
        <f>Table2[[#This Row],[Quantity]]</f>
        <v>0</v>
      </c>
      <c r="J956" s="133" t="str">
        <f>Table2[[#This Row],[Expiry Date]]</f>
        <v>-</v>
      </c>
      <c r="K956" s="84">
        <f>Table2[[#This Row],[Department]]</f>
        <v>0</v>
      </c>
      <c r="L956" s="84" t="str">
        <f>IF(ISBLANK(Table2[[#This Row],[Remark]]),"",Table2[[#This Row],[Remark]])</f>
        <v/>
      </c>
      <c r="M956" s="84">
        <f>Table2[[#This Row],[Material Issued By]]</f>
        <v>0</v>
      </c>
      <c r="N956" s="84">
        <f>Table2[[#This Row],[Material Received By]]</f>
        <v>0</v>
      </c>
      <c r="O956" s="134">
        <f>SUMIFS('Stock Statement'!K:K,'Stock Statement'!C:C,Table4[[#This Row],[Part no./ Cat No.]])</f>
        <v>0</v>
      </c>
      <c r="P956" s="134">
        <f t="shared" si="15"/>
        <v>0</v>
      </c>
      <c r="Q956" s="84">
        <f>SUMIFS('Stock Statement'!J:J,'Stock Statement'!C:C,Table4[[#This Row],[Part no./ Cat No.]])</f>
        <v>0</v>
      </c>
    </row>
    <row r="957" spans="1:17">
      <c r="A957" s="84">
        <v>956</v>
      </c>
      <c r="B957" s="108" t="str">
        <f>Table2[[#This Row],[Description of Material]]</f>
        <v>Enter Data in Product Master</v>
      </c>
      <c r="C957" s="84" t="str">
        <f>IFERROR(VLOOKUP(D957,'Product Master'!B:G,6,),"-")</f>
        <v>-</v>
      </c>
      <c r="D957" s="84">
        <f>Table2[[#This Row],[Part no./ Cat No.]]</f>
        <v>0</v>
      </c>
      <c r="E957" s="84" t="str">
        <f>IF(ISBLANK(Table2[[#This Row],[Lot No]]),"-",Table2[[#This Row],[Lot No]])</f>
        <v>-</v>
      </c>
      <c r="F957" s="133" t="str">
        <f>IF(ISBLANK(Table2[[#This Row],[Date of Issue]]),"",Table2[[#This Row],[Date of Issue]])</f>
        <v/>
      </c>
      <c r="G957" s="84" t="str">
        <f>Table2[[#This Row],[Unit]]</f>
        <v>-</v>
      </c>
      <c r="H957" s="84" t="str">
        <f>Table2[[#This Row],[Pack Size]]</f>
        <v>-</v>
      </c>
      <c r="I957" s="84">
        <f>Table2[[#This Row],[Quantity]]</f>
        <v>0</v>
      </c>
      <c r="J957" s="133" t="str">
        <f>Table2[[#This Row],[Expiry Date]]</f>
        <v>-</v>
      </c>
      <c r="K957" s="84">
        <f>Table2[[#This Row],[Department]]</f>
        <v>0</v>
      </c>
      <c r="L957" s="84" t="str">
        <f>IF(ISBLANK(Table2[[#This Row],[Remark]]),"",Table2[[#This Row],[Remark]])</f>
        <v/>
      </c>
      <c r="M957" s="84">
        <f>Table2[[#This Row],[Material Issued By]]</f>
        <v>0</v>
      </c>
      <c r="N957" s="84">
        <f>Table2[[#This Row],[Material Received By]]</f>
        <v>0</v>
      </c>
      <c r="O957" s="134">
        <f>SUMIFS('Stock Statement'!K:K,'Stock Statement'!C:C,Table4[[#This Row],[Part no./ Cat No.]])</f>
        <v>0</v>
      </c>
      <c r="P957" s="134">
        <f t="shared" si="15"/>
        <v>0</v>
      </c>
      <c r="Q957" s="84">
        <f>SUMIFS('Stock Statement'!J:J,'Stock Statement'!C:C,Table4[[#This Row],[Part no./ Cat No.]])</f>
        <v>0</v>
      </c>
    </row>
    <row r="958" spans="1:17">
      <c r="A958" s="84">
        <v>957</v>
      </c>
      <c r="B958" s="108" t="str">
        <f>Table2[[#This Row],[Description of Material]]</f>
        <v>Enter Data in Product Master</v>
      </c>
      <c r="C958" s="84" t="str">
        <f>IFERROR(VLOOKUP(D958,'Product Master'!B:G,6,),"-")</f>
        <v>-</v>
      </c>
      <c r="D958" s="84">
        <f>Table2[[#This Row],[Part no./ Cat No.]]</f>
        <v>0</v>
      </c>
      <c r="E958" s="84" t="str">
        <f>IF(ISBLANK(Table2[[#This Row],[Lot No]]),"-",Table2[[#This Row],[Lot No]])</f>
        <v>-</v>
      </c>
      <c r="F958" s="133" t="str">
        <f>IF(ISBLANK(Table2[[#This Row],[Date of Issue]]),"",Table2[[#This Row],[Date of Issue]])</f>
        <v/>
      </c>
      <c r="G958" s="84" t="str">
        <f>Table2[[#This Row],[Unit]]</f>
        <v>-</v>
      </c>
      <c r="H958" s="84" t="str">
        <f>Table2[[#This Row],[Pack Size]]</f>
        <v>-</v>
      </c>
      <c r="I958" s="84">
        <f>Table2[[#This Row],[Quantity]]</f>
        <v>0</v>
      </c>
      <c r="J958" s="133" t="str">
        <f>Table2[[#This Row],[Expiry Date]]</f>
        <v>-</v>
      </c>
      <c r="K958" s="84">
        <f>Table2[[#This Row],[Department]]</f>
        <v>0</v>
      </c>
      <c r="L958" s="84" t="str">
        <f>IF(ISBLANK(Table2[[#This Row],[Remark]]),"",Table2[[#This Row],[Remark]])</f>
        <v/>
      </c>
      <c r="M958" s="84">
        <f>Table2[[#This Row],[Material Issued By]]</f>
        <v>0</v>
      </c>
      <c r="N958" s="84">
        <f>Table2[[#This Row],[Material Received By]]</f>
        <v>0</v>
      </c>
      <c r="O958" s="134">
        <f>SUMIFS('Stock Statement'!K:K,'Stock Statement'!C:C,Table4[[#This Row],[Part no./ Cat No.]])</f>
        <v>0</v>
      </c>
      <c r="P958" s="134">
        <f t="shared" si="15"/>
        <v>0</v>
      </c>
      <c r="Q958" s="84">
        <f>SUMIFS('Stock Statement'!J:J,'Stock Statement'!C:C,Table4[[#This Row],[Part no./ Cat No.]])</f>
        <v>0</v>
      </c>
    </row>
    <row r="959" spans="1:17">
      <c r="A959" s="84">
        <v>958</v>
      </c>
      <c r="B959" s="108" t="str">
        <f>Table2[[#This Row],[Description of Material]]</f>
        <v>Enter Data in Product Master</v>
      </c>
      <c r="C959" s="84" t="str">
        <f>IFERROR(VLOOKUP(D959,'Product Master'!B:G,6,),"-")</f>
        <v>-</v>
      </c>
      <c r="D959" s="84">
        <f>Table2[[#This Row],[Part no./ Cat No.]]</f>
        <v>0</v>
      </c>
      <c r="E959" s="84" t="str">
        <f>IF(ISBLANK(Table2[[#This Row],[Lot No]]),"-",Table2[[#This Row],[Lot No]])</f>
        <v>-</v>
      </c>
      <c r="F959" s="133" t="str">
        <f>IF(ISBLANK(Table2[[#This Row],[Date of Issue]]),"",Table2[[#This Row],[Date of Issue]])</f>
        <v/>
      </c>
      <c r="G959" s="84" t="str">
        <f>Table2[[#This Row],[Unit]]</f>
        <v>-</v>
      </c>
      <c r="H959" s="84" t="str">
        <f>Table2[[#This Row],[Pack Size]]</f>
        <v>-</v>
      </c>
      <c r="I959" s="84">
        <f>Table2[[#This Row],[Quantity]]</f>
        <v>0</v>
      </c>
      <c r="J959" s="133" t="str">
        <f>Table2[[#This Row],[Expiry Date]]</f>
        <v>-</v>
      </c>
      <c r="K959" s="84">
        <f>Table2[[#This Row],[Department]]</f>
        <v>0</v>
      </c>
      <c r="L959" s="84" t="str">
        <f>IF(ISBLANK(Table2[[#This Row],[Remark]]),"",Table2[[#This Row],[Remark]])</f>
        <v/>
      </c>
      <c r="M959" s="84">
        <f>Table2[[#This Row],[Material Issued By]]</f>
        <v>0</v>
      </c>
      <c r="N959" s="84">
        <f>Table2[[#This Row],[Material Received By]]</f>
        <v>0</v>
      </c>
      <c r="O959" s="134">
        <f>SUMIFS('Stock Statement'!K:K,'Stock Statement'!C:C,Table4[[#This Row],[Part no./ Cat No.]])</f>
        <v>0</v>
      </c>
      <c r="P959" s="134">
        <f t="shared" si="15"/>
        <v>0</v>
      </c>
      <c r="Q959" s="84">
        <f>SUMIFS('Stock Statement'!J:J,'Stock Statement'!C:C,Table4[[#This Row],[Part no./ Cat No.]])</f>
        <v>0</v>
      </c>
    </row>
    <row r="960" spans="1:17">
      <c r="A960" s="84">
        <v>959</v>
      </c>
      <c r="B960" s="108" t="str">
        <f>Table2[[#This Row],[Description of Material]]</f>
        <v>Enter Data in Product Master</v>
      </c>
      <c r="C960" s="84" t="str">
        <f>IFERROR(VLOOKUP(D960,'Product Master'!B:G,6,),"-")</f>
        <v>-</v>
      </c>
      <c r="D960" s="84">
        <f>Table2[[#This Row],[Part no./ Cat No.]]</f>
        <v>0</v>
      </c>
      <c r="E960" s="84" t="str">
        <f>IF(ISBLANK(Table2[[#This Row],[Lot No]]),"-",Table2[[#This Row],[Lot No]])</f>
        <v>-</v>
      </c>
      <c r="F960" s="133" t="str">
        <f>IF(ISBLANK(Table2[[#This Row],[Date of Issue]]),"",Table2[[#This Row],[Date of Issue]])</f>
        <v/>
      </c>
      <c r="G960" s="84" t="str">
        <f>Table2[[#This Row],[Unit]]</f>
        <v>-</v>
      </c>
      <c r="H960" s="84" t="str">
        <f>Table2[[#This Row],[Pack Size]]</f>
        <v>-</v>
      </c>
      <c r="I960" s="84">
        <f>Table2[[#This Row],[Quantity]]</f>
        <v>0</v>
      </c>
      <c r="J960" s="133" t="str">
        <f>Table2[[#This Row],[Expiry Date]]</f>
        <v>-</v>
      </c>
      <c r="K960" s="84">
        <f>Table2[[#This Row],[Department]]</f>
        <v>0</v>
      </c>
      <c r="L960" s="84" t="str">
        <f>IF(ISBLANK(Table2[[#This Row],[Remark]]),"",Table2[[#This Row],[Remark]])</f>
        <v/>
      </c>
      <c r="M960" s="84">
        <f>Table2[[#This Row],[Material Issued By]]</f>
        <v>0</v>
      </c>
      <c r="N960" s="84">
        <f>Table2[[#This Row],[Material Received By]]</f>
        <v>0</v>
      </c>
      <c r="O960" s="134">
        <f>SUMIFS('Stock Statement'!K:K,'Stock Statement'!C:C,Table4[[#This Row],[Part no./ Cat No.]])</f>
        <v>0</v>
      </c>
      <c r="P960" s="134">
        <f t="shared" si="15"/>
        <v>0</v>
      </c>
      <c r="Q960" s="84">
        <f>SUMIFS('Stock Statement'!J:J,'Stock Statement'!C:C,Table4[[#This Row],[Part no./ Cat No.]])</f>
        <v>0</v>
      </c>
    </row>
    <row r="961" spans="1:17">
      <c r="A961" s="84">
        <v>960</v>
      </c>
      <c r="B961" s="108" t="str">
        <f>Table2[[#This Row],[Description of Material]]</f>
        <v>Enter Data in Product Master</v>
      </c>
      <c r="C961" s="84" t="str">
        <f>IFERROR(VLOOKUP(D961,'Product Master'!B:G,6,),"-")</f>
        <v>-</v>
      </c>
      <c r="D961" s="84">
        <f>Table2[[#This Row],[Part no./ Cat No.]]</f>
        <v>0</v>
      </c>
      <c r="E961" s="84" t="str">
        <f>IF(ISBLANK(Table2[[#This Row],[Lot No]]),"-",Table2[[#This Row],[Lot No]])</f>
        <v>-</v>
      </c>
      <c r="F961" s="133" t="str">
        <f>IF(ISBLANK(Table2[[#This Row],[Date of Issue]]),"",Table2[[#This Row],[Date of Issue]])</f>
        <v/>
      </c>
      <c r="G961" s="84" t="str">
        <f>Table2[[#This Row],[Unit]]</f>
        <v>-</v>
      </c>
      <c r="H961" s="84" t="str">
        <f>Table2[[#This Row],[Pack Size]]</f>
        <v>-</v>
      </c>
      <c r="I961" s="84">
        <f>Table2[[#This Row],[Quantity]]</f>
        <v>0</v>
      </c>
      <c r="J961" s="133" t="str">
        <f>Table2[[#This Row],[Expiry Date]]</f>
        <v>-</v>
      </c>
      <c r="K961" s="84">
        <f>Table2[[#This Row],[Department]]</f>
        <v>0</v>
      </c>
      <c r="L961" s="84" t="str">
        <f>IF(ISBLANK(Table2[[#This Row],[Remark]]),"",Table2[[#This Row],[Remark]])</f>
        <v/>
      </c>
      <c r="M961" s="84">
        <f>Table2[[#This Row],[Material Issued By]]</f>
        <v>0</v>
      </c>
      <c r="N961" s="84">
        <f>Table2[[#This Row],[Material Received By]]</f>
        <v>0</v>
      </c>
      <c r="O961" s="134">
        <f>SUMIFS('Stock Statement'!K:K,'Stock Statement'!C:C,Table4[[#This Row],[Part no./ Cat No.]])</f>
        <v>0</v>
      </c>
      <c r="P961" s="134">
        <f t="shared" si="15"/>
        <v>0</v>
      </c>
      <c r="Q961" s="84">
        <f>SUMIFS('Stock Statement'!J:J,'Stock Statement'!C:C,Table4[[#This Row],[Part no./ Cat No.]])</f>
        <v>0</v>
      </c>
    </row>
    <row r="962" spans="1:17">
      <c r="A962" s="84">
        <v>961</v>
      </c>
      <c r="B962" s="108" t="str">
        <f>Table2[[#This Row],[Description of Material]]</f>
        <v>Enter Data in Product Master</v>
      </c>
      <c r="C962" s="84" t="str">
        <f>IFERROR(VLOOKUP(D962,'Product Master'!B:G,6,),"-")</f>
        <v>-</v>
      </c>
      <c r="D962" s="84">
        <f>Table2[[#This Row],[Part no./ Cat No.]]</f>
        <v>0</v>
      </c>
      <c r="E962" s="84" t="str">
        <f>IF(ISBLANK(Table2[[#This Row],[Lot No]]),"-",Table2[[#This Row],[Lot No]])</f>
        <v>-</v>
      </c>
      <c r="F962" s="133" t="str">
        <f>IF(ISBLANK(Table2[[#This Row],[Date of Issue]]),"",Table2[[#This Row],[Date of Issue]])</f>
        <v/>
      </c>
      <c r="G962" s="84" t="str">
        <f>Table2[[#This Row],[Unit]]</f>
        <v>-</v>
      </c>
      <c r="H962" s="84" t="str">
        <f>Table2[[#This Row],[Pack Size]]</f>
        <v>-</v>
      </c>
      <c r="I962" s="84">
        <f>Table2[[#This Row],[Quantity]]</f>
        <v>0</v>
      </c>
      <c r="J962" s="133" t="str">
        <f>Table2[[#This Row],[Expiry Date]]</f>
        <v>-</v>
      </c>
      <c r="K962" s="84">
        <f>Table2[[#This Row],[Department]]</f>
        <v>0</v>
      </c>
      <c r="L962" s="84" t="str">
        <f>IF(ISBLANK(Table2[[#This Row],[Remark]]),"",Table2[[#This Row],[Remark]])</f>
        <v/>
      </c>
      <c r="M962" s="84">
        <f>Table2[[#This Row],[Material Issued By]]</f>
        <v>0</v>
      </c>
      <c r="N962" s="84">
        <f>Table2[[#This Row],[Material Received By]]</f>
        <v>0</v>
      </c>
      <c r="O962" s="134">
        <f>SUMIFS('Stock Statement'!K:K,'Stock Statement'!C:C,Table4[[#This Row],[Part no./ Cat No.]])</f>
        <v>0</v>
      </c>
      <c r="P962" s="134">
        <f t="shared" si="15"/>
        <v>0</v>
      </c>
      <c r="Q962" s="84">
        <f>SUMIFS('Stock Statement'!J:J,'Stock Statement'!C:C,Table4[[#This Row],[Part no./ Cat No.]])</f>
        <v>0</v>
      </c>
    </row>
    <row r="963" spans="1:17">
      <c r="A963" s="84">
        <v>962</v>
      </c>
      <c r="B963" s="108" t="str">
        <f>Table2[[#This Row],[Description of Material]]</f>
        <v>Enter Data in Product Master</v>
      </c>
      <c r="C963" s="84" t="str">
        <f>IFERROR(VLOOKUP(D963,'Product Master'!B:G,6,),"-")</f>
        <v>-</v>
      </c>
      <c r="D963" s="84">
        <f>Table2[[#This Row],[Part no./ Cat No.]]</f>
        <v>0</v>
      </c>
      <c r="E963" s="84" t="str">
        <f>IF(ISBLANK(Table2[[#This Row],[Lot No]]),"-",Table2[[#This Row],[Lot No]])</f>
        <v>-</v>
      </c>
      <c r="F963" s="133" t="str">
        <f>IF(ISBLANK(Table2[[#This Row],[Date of Issue]]),"",Table2[[#This Row],[Date of Issue]])</f>
        <v/>
      </c>
      <c r="G963" s="84" t="str">
        <f>Table2[[#This Row],[Unit]]</f>
        <v>-</v>
      </c>
      <c r="H963" s="84" t="str">
        <f>Table2[[#This Row],[Pack Size]]</f>
        <v>-</v>
      </c>
      <c r="I963" s="84">
        <f>Table2[[#This Row],[Quantity]]</f>
        <v>0</v>
      </c>
      <c r="J963" s="133" t="str">
        <f>Table2[[#This Row],[Expiry Date]]</f>
        <v>-</v>
      </c>
      <c r="K963" s="84">
        <f>Table2[[#This Row],[Department]]</f>
        <v>0</v>
      </c>
      <c r="L963" s="84" t="str">
        <f>IF(ISBLANK(Table2[[#This Row],[Remark]]),"",Table2[[#This Row],[Remark]])</f>
        <v/>
      </c>
      <c r="M963" s="84">
        <f>Table2[[#This Row],[Material Issued By]]</f>
        <v>0</v>
      </c>
      <c r="N963" s="84">
        <f>Table2[[#This Row],[Material Received By]]</f>
        <v>0</v>
      </c>
      <c r="O963" s="134">
        <f>SUMIFS('Stock Statement'!K:K,'Stock Statement'!C:C,Table4[[#This Row],[Part no./ Cat No.]])</f>
        <v>0</v>
      </c>
      <c r="P963" s="134">
        <f t="shared" si="15"/>
        <v>0</v>
      </c>
      <c r="Q963" s="84">
        <f>SUMIFS('Stock Statement'!J:J,'Stock Statement'!C:C,Table4[[#This Row],[Part no./ Cat No.]])</f>
        <v>0</v>
      </c>
    </row>
    <row r="964" spans="1:17">
      <c r="A964" s="84">
        <v>963</v>
      </c>
      <c r="B964" s="108" t="str">
        <f>Table2[[#This Row],[Description of Material]]</f>
        <v>Enter Data in Product Master</v>
      </c>
      <c r="C964" s="84" t="str">
        <f>IFERROR(VLOOKUP(D964,'Product Master'!B:G,6,),"-")</f>
        <v>-</v>
      </c>
      <c r="D964" s="84">
        <f>Table2[[#This Row],[Part no./ Cat No.]]</f>
        <v>0</v>
      </c>
      <c r="E964" s="84" t="str">
        <f>IF(ISBLANK(Table2[[#This Row],[Lot No]]),"-",Table2[[#This Row],[Lot No]])</f>
        <v>-</v>
      </c>
      <c r="F964" s="133" t="str">
        <f>IF(ISBLANK(Table2[[#This Row],[Date of Issue]]),"",Table2[[#This Row],[Date of Issue]])</f>
        <v/>
      </c>
      <c r="G964" s="84" t="str">
        <f>Table2[[#This Row],[Unit]]</f>
        <v>-</v>
      </c>
      <c r="H964" s="84" t="str">
        <f>Table2[[#This Row],[Pack Size]]</f>
        <v>-</v>
      </c>
      <c r="I964" s="84">
        <f>Table2[[#This Row],[Quantity]]</f>
        <v>0</v>
      </c>
      <c r="J964" s="133" t="str">
        <f>Table2[[#This Row],[Expiry Date]]</f>
        <v>-</v>
      </c>
      <c r="K964" s="84">
        <f>Table2[[#This Row],[Department]]</f>
        <v>0</v>
      </c>
      <c r="L964" s="84" t="str">
        <f>IF(ISBLANK(Table2[[#This Row],[Remark]]),"",Table2[[#This Row],[Remark]])</f>
        <v/>
      </c>
      <c r="M964" s="84">
        <f>Table2[[#This Row],[Material Issued By]]</f>
        <v>0</v>
      </c>
      <c r="N964" s="84">
        <f>Table2[[#This Row],[Material Received By]]</f>
        <v>0</v>
      </c>
      <c r="O964" s="134">
        <f>SUMIFS('Stock Statement'!K:K,'Stock Statement'!C:C,Table4[[#This Row],[Part no./ Cat No.]])</f>
        <v>0</v>
      </c>
      <c r="P964" s="134">
        <f t="shared" si="15"/>
        <v>0</v>
      </c>
      <c r="Q964" s="84">
        <f>SUMIFS('Stock Statement'!J:J,'Stock Statement'!C:C,Table4[[#This Row],[Part no./ Cat No.]])</f>
        <v>0</v>
      </c>
    </row>
    <row r="965" spans="1:17">
      <c r="A965" s="84">
        <v>964</v>
      </c>
      <c r="B965" s="108" t="str">
        <f>Table2[[#This Row],[Description of Material]]</f>
        <v>Enter Data in Product Master</v>
      </c>
      <c r="C965" s="84" t="str">
        <f>IFERROR(VLOOKUP(D965,'Product Master'!B:G,6,),"-")</f>
        <v>-</v>
      </c>
      <c r="D965" s="84">
        <f>Table2[[#This Row],[Part no./ Cat No.]]</f>
        <v>0</v>
      </c>
      <c r="E965" s="84" t="str">
        <f>IF(ISBLANK(Table2[[#This Row],[Lot No]]),"-",Table2[[#This Row],[Lot No]])</f>
        <v>-</v>
      </c>
      <c r="F965" s="133" t="str">
        <f>IF(ISBLANK(Table2[[#This Row],[Date of Issue]]),"",Table2[[#This Row],[Date of Issue]])</f>
        <v/>
      </c>
      <c r="G965" s="84" t="str">
        <f>Table2[[#This Row],[Unit]]</f>
        <v>-</v>
      </c>
      <c r="H965" s="84" t="str">
        <f>Table2[[#This Row],[Pack Size]]</f>
        <v>-</v>
      </c>
      <c r="I965" s="84">
        <f>Table2[[#This Row],[Quantity]]</f>
        <v>0</v>
      </c>
      <c r="J965" s="133" t="str">
        <f>Table2[[#This Row],[Expiry Date]]</f>
        <v>-</v>
      </c>
      <c r="K965" s="84">
        <f>Table2[[#This Row],[Department]]</f>
        <v>0</v>
      </c>
      <c r="L965" s="84" t="str">
        <f>IF(ISBLANK(Table2[[#This Row],[Remark]]),"",Table2[[#This Row],[Remark]])</f>
        <v/>
      </c>
      <c r="M965" s="84">
        <f>Table2[[#This Row],[Material Issued By]]</f>
        <v>0</v>
      </c>
      <c r="N965" s="84">
        <f>Table2[[#This Row],[Material Received By]]</f>
        <v>0</v>
      </c>
      <c r="O965" s="134">
        <f>SUMIFS('Stock Statement'!K:K,'Stock Statement'!C:C,Table4[[#This Row],[Part no./ Cat No.]])</f>
        <v>0</v>
      </c>
      <c r="P965" s="134">
        <f t="shared" si="15"/>
        <v>0</v>
      </c>
      <c r="Q965" s="84">
        <f>SUMIFS('Stock Statement'!J:J,'Stock Statement'!C:C,Table4[[#This Row],[Part no./ Cat No.]])</f>
        <v>0</v>
      </c>
    </row>
    <row r="966" spans="1:17">
      <c r="A966" s="84">
        <v>965</v>
      </c>
      <c r="B966" s="108" t="str">
        <f>Table2[[#This Row],[Description of Material]]</f>
        <v>Enter Data in Product Master</v>
      </c>
      <c r="C966" s="84" t="str">
        <f>IFERROR(VLOOKUP(D966,'Product Master'!B:G,6,),"-")</f>
        <v>-</v>
      </c>
      <c r="D966" s="84">
        <f>Table2[[#This Row],[Part no./ Cat No.]]</f>
        <v>0</v>
      </c>
      <c r="E966" s="84" t="str">
        <f>IF(ISBLANK(Table2[[#This Row],[Lot No]]),"-",Table2[[#This Row],[Lot No]])</f>
        <v>-</v>
      </c>
      <c r="F966" s="133" t="str">
        <f>IF(ISBLANK(Table2[[#This Row],[Date of Issue]]),"",Table2[[#This Row],[Date of Issue]])</f>
        <v/>
      </c>
      <c r="G966" s="84" t="str">
        <f>Table2[[#This Row],[Unit]]</f>
        <v>-</v>
      </c>
      <c r="H966" s="84" t="str">
        <f>Table2[[#This Row],[Pack Size]]</f>
        <v>-</v>
      </c>
      <c r="I966" s="84">
        <f>Table2[[#This Row],[Quantity]]</f>
        <v>0</v>
      </c>
      <c r="J966" s="133" t="str">
        <f>Table2[[#This Row],[Expiry Date]]</f>
        <v>-</v>
      </c>
      <c r="K966" s="84">
        <f>Table2[[#This Row],[Department]]</f>
        <v>0</v>
      </c>
      <c r="L966" s="84" t="str">
        <f>IF(ISBLANK(Table2[[#This Row],[Remark]]),"",Table2[[#This Row],[Remark]])</f>
        <v/>
      </c>
      <c r="M966" s="84">
        <f>Table2[[#This Row],[Material Issued By]]</f>
        <v>0</v>
      </c>
      <c r="N966" s="84">
        <f>Table2[[#This Row],[Material Received By]]</f>
        <v>0</v>
      </c>
      <c r="O966" s="134">
        <f>SUMIFS('Stock Statement'!K:K,'Stock Statement'!C:C,Table4[[#This Row],[Part no./ Cat No.]])</f>
        <v>0</v>
      </c>
      <c r="P966" s="134">
        <f t="shared" si="15"/>
        <v>0</v>
      </c>
      <c r="Q966" s="84">
        <f>SUMIFS('Stock Statement'!J:J,'Stock Statement'!C:C,Table4[[#This Row],[Part no./ Cat No.]])</f>
        <v>0</v>
      </c>
    </row>
    <row r="967" spans="1:17">
      <c r="A967" s="84">
        <v>966</v>
      </c>
      <c r="B967" s="108" t="str">
        <f>Table2[[#This Row],[Description of Material]]</f>
        <v>Enter Data in Product Master</v>
      </c>
      <c r="C967" s="84" t="str">
        <f>IFERROR(VLOOKUP(D967,'Product Master'!B:G,6,),"-")</f>
        <v>-</v>
      </c>
      <c r="D967" s="84">
        <f>Table2[[#This Row],[Part no./ Cat No.]]</f>
        <v>0</v>
      </c>
      <c r="E967" s="84" t="str">
        <f>IF(ISBLANK(Table2[[#This Row],[Lot No]]),"-",Table2[[#This Row],[Lot No]])</f>
        <v>-</v>
      </c>
      <c r="F967" s="133" t="str">
        <f>IF(ISBLANK(Table2[[#This Row],[Date of Issue]]),"",Table2[[#This Row],[Date of Issue]])</f>
        <v/>
      </c>
      <c r="G967" s="84" t="str">
        <f>Table2[[#This Row],[Unit]]</f>
        <v>-</v>
      </c>
      <c r="H967" s="84" t="str">
        <f>Table2[[#This Row],[Pack Size]]</f>
        <v>-</v>
      </c>
      <c r="I967" s="84">
        <f>Table2[[#This Row],[Quantity]]</f>
        <v>0</v>
      </c>
      <c r="J967" s="133" t="str">
        <f>Table2[[#This Row],[Expiry Date]]</f>
        <v>-</v>
      </c>
      <c r="K967" s="84">
        <f>Table2[[#This Row],[Department]]</f>
        <v>0</v>
      </c>
      <c r="L967" s="84" t="str">
        <f>IF(ISBLANK(Table2[[#This Row],[Remark]]),"",Table2[[#This Row],[Remark]])</f>
        <v/>
      </c>
      <c r="M967" s="84">
        <f>Table2[[#This Row],[Material Issued By]]</f>
        <v>0</v>
      </c>
      <c r="N967" s="84">
        <f>Table2[[#This Row],[Material Received By]]</f>
        <v>0</v>
      </c>
      <c r="O967" s="134">
        <f>SUMIFS('Stock Statement'!K:K,'Stock Statement'!C:C,Table4[[#This Row],[Part no./ Cat No.]])</f>
        <v>0</v>
      </c>
      <c r="P967" s="134">
        <f t="shared" si="15"/>
        <v>0</v>
      </c>
      <c r="Q967" s="84">
        <f>SUMIFS('Stock Statement'!J:J,'Stock Statement'!C:C,Table4[[#This Row],[Part no./ Cat No.]])</f>
        <v>0</v>
      </c>
    </row>
    <row r="968" spans="1:17">
      <c r="A968" s="84">
        <v>967</v>
      </c>
      <c r="B968" s="108" t="str">
        <f>Table2[[#This Row],[Description of Material]]</f>
        <v>Enter Data in Product Master</v>
      </c>
      <c r="C968" s="84" t="str">
        <f>IFERROR(VLOOKUP(D968,'Product Master'!B:G,6,),"-")</f>
        <v>-</v>
      </c>
      <c r="D968" s="84">
        <f>Table2[[#This Row],[Part no./ Cat No.]]</f>
        <v>0</v>
      </c>
      <c r="E968" s="84" t="str">
        <f>IF(ISBLANK(Table2[[#This Row],[Lot No]]),"-",Table2[[#This Row],[Lot No]])</f>
        <v>-</v>
      </c>
      <c r="F968" s="133" t="str">
        <f>IF(ISBLANK(Table2[[#This Row],[Date of Issue]]),"",Table2[[#This Row],[Date of Issue]])</f>
        <v/>
      </c>
      <c r="G968" s="84" t="str">
        <f>Table2[[#This Row],[Unit]]</f>
        <v>-</v>
      </c>
      <c r="H968" s="84" t="str">
        <f>Table2[[#This Row],[Pack Size]]</f>
        <v>-</v>
      </c>
      <c r="I968" s="84">
        <f>Table2[[#This Row],[Quantity]]</f>
        <v>0</v>
      </c>
      <c r="J968" s="133" t="str">
        <f>Table2[[#This Row],[Expiry Date]]</f>
        <v>-</v>
      </c>
      <c r="K968" s="84">
        <f>Table2[[#This Row],[Department]]</f>
        <v>0</v>
      </c>
      <c r="L968" s="84" t="str">
        <f>IF(ISBLANK(Table2[[#This Row],[Remark]]),"",Table2[[#This Row],[Remark]])</f>
        <v/>
      </c>
      <c r="M968" s="84">
        <f>Table2[[#This Row],[Material Issued By]]</f>
        <v>0</v>
      </c>
      <c r="N968" s="84">
        <f>Table2[[#This Row],[Material Received By]]</f>
        <v>0</v>
      </c>
      <c r="O968" s="134">
        <f>SUMIFS('Stock Statement'!K:K,'Stock Statement'!C:C,Table4[[#This Row],[Part no./ Cat No.]])</f>
        <v>0</v>
      </c>
      <c r="P968" s="134">
        <f t="shared" si="15"/>
        <v>0</v>
      </c>
      <c r="Q968" s="84">
        <f>SUMIFS('Stock Statement'!J:J,'Stock Statement'!C:C,Table4[[#This Row],[Part no./ Cat No.]])</f>
        <v>0</v>
      </c>
    </row>
    <row r="969" spans="1:17">
      <c r="A969" s="84">
        <v>968</v>
      </c>
      <c r="B969" s="108" t="str">
        <f>Table2[[#This Row],[Description of Material]]</f>
        <v>Enter Data in Product Master</v>
      </c>
      <c r="C969" s="84" t="str">
        <f>IFERROR(VLOOKUP(D969,'Product Master'!B:G,6,),"-")</f>
        <v>-</v>
      </c>
      <c r="D969" s="84">
        <f>Table2[[#This Row],[Part no./ Cat No.]]</f>
        <v>0</v>
      </c>
      <c r="E969" s="84" t="str">
        <f>IF(ISBLANK(Table2[[#This Row],[Lot No]]),"-",Table2[[#This Row],[Lot No]])</f>
        <v>-</v>
      </c>
      <c r="F969" s="133" t="str">
        <f>IF(ISBLANK(Table2[[#This Row],[Date of Issue]]),"",Table2[[#This Row],[Date of Issue]])</f>
        <v/>
      </c>
      <c r="G969" s="84" t="str">
        <f>Table2[[#This Row],[Unit]]</f>
        <v>-</v>
      </c>
      <c r="H969" s="84" t="str">
        <f>Table2[[#This Row],[Pack Size]]</f>
        <v>-</v>
      </c>
      <c r="I969" s="84">
        <f>Table2[[#This Row],[Quantity]]</f>
        <v>0</v>
      </c>
      <c r="J969" s="133" t="str">
        <f>Table2[[#This Row],[Expiry Date]]</f>
        <v>-</v>
      </c>
      <c r="K969" s="84">
        <f>Table2[[#This Row],[Department]]</f>
        <v>0</v>
      </c>
      <c r="L969" s="84" t="str">
        <f>IF(ISBLANK(Table2[[#This Row],[Remark]]),"",Table2[[#This Row],[Remark]])</f>
        <v/>
      </c>
      <c r="M969" s="84">
        <f>Table2[[#This Row],[Material Issued By]]</f>
        <v>0</v>
      </c>
      <c r="N969" s="84">
        <f>Table2[[#This Row],[Material Received By]]</f>
        <v>0</v>
      </c>
      <c r="O969" s="134">
        <f>SUMIFS('Stock Statement'!K:K,'Stock Statement'!C:C,Table4[[#This Row],[Part no./ Cat No.]])</f>
        <v>0</v>
      </c>
      <c r="P969" s="134">
        <f t="shared" si="15"/>
        <v>0</v>
      </c>
      <c r="Q969" s="84">
        <f>SUMIFS('Stock Statement'!J:J,'Stock Statement'!C:C,Table4[[#This Row],[Part no./ Cat No.]])</f>
        <v>0</v>
      </c>
    </row>
    <row r="970" spans="1:17">
      <c r="A970" s="84">
        <v>969</v>
      </c>
      <c r="B970" s="108" t="str">
        <f>Table2[[#This Row],[Description of Material]]</f>
        <v>Enter Data in Product Master</v>
      </c>
      <c r="C970" s="84" t="str">
        <f>IFERROR(VLOOKUP(D970,'Product Master'!B:G,6,),"-")</f>
        <v>-</v>
      </c>
      <c r="D970" s="84">
        <f>Table2[[#This Row],[Part no./ Cat No.]]</f>
        <v>0</v>
      </c>
      <c r="E970" s="84" t="str">
        <f>IF(ISBLANK(Table2[[#This Row],[Lot No]]),"-",Table2[[#This Row],[Lot No]])</f>
        <v>-</v>
      </c>
      <c r="F970" s="133" t="str">
        <f>IF(ISBLANK(Table2[[#This Row],[Date of Issue]]),"",Table2[[#This Row],[Date of Issue]])</f>
        <v/>
      </c>
      <c r="G970" s="84" t="str">
        <f>Table2[[#This Row],[Unit]]</f>
        <v>-</v>
      </c>
      <c r="H970" s="84" t="str">
        <f>Table2[[#This Row],[Pack Size]]</f>
        <v>-</v>
      </c>
      <c r="I970" s="84">
        <f>Table2[[#This Row],[Quantity]]</f>
        <v>0</v>
      </c>
      <c r="J970" s="133" t="str">
        <f>Table2[[#This Row],[Expiry Date]]</f>
        <v>-</v>
      </c>
      <c r="K970" s="84">
        <f>Table2[[#This Row],[Department]]</f>
        <v>0</v>
      </c>
      <c r="L970" s="84" t="str">
        <f>IF(ISBLANK(Table2[[#This Row],[Remark]]),"",Table2[[#This Row],[Remark]])</f>
        <v/>
      </c>
      <c r="M970" s="84">
        <f>Table2[[#This Row],[Material Issued By]]</f>
        <v>0</v>
      </c>
      <c r="N970" s="84">
        <f>Table2[[#This Row],[Material Received By]]</f>
        <v>0</v>
      </c>
      <c r="O970" s="134">
        <f>SUMIFS('Stock Statement'!K:K,'Stock Statement'!C:C,Table4[[#This Row],[Part no./ Cat No.]])</f>
        <v>0</v>
      </c>
      <c r="P970" s="134">
        <f t="shared" si="15"/>
        <v>0</v>
      </c>
      <c r="Q970" s="84">
        <f>SUMIFS('Stock Statement'!J:J,'Stock Statement'!C:C,Table4[[#This Row],[Part no./ Cat No.]])</f>
        <v>0</v>
      </c>
    </row>
    <row r="971" spans="1:17">
      <c r="A971" s="84">
        <v>970</v>
      </c>
      <c r="B971" s="108" t="str">
        <f>Table2[[#This Row],[Description of Material]]</f>
        <v>Enter Data in Product Master</v>
      </c>
      <c r="C971" s="84" t="str">
        <f>IFERROR(VLOOKUP(D971,'Product Master'!B:G,6,),"-")</f>
        <v>-</v>
      </c>
      <c r="D971" s="84">
        <f>Table2[[#This Row],[Part no./ Cat No.]]</f>
        <v>0</v>
      </c>
      <c r="E971" s="84" t="str">
        <f>IF(ISBLANK(Table2[[#This Row],[Lot No]]),"-",Table2[[#This Row],[Lot No]])</f>
        <v>-</v>
      </c>
      <c r="F971" s="133" t="str">
        <f>IF(ISBLANK(Table2[[#This Row],[Date of Issue]]),"",Table2[[#This Row],[Date of Issue]])</f>
        <v/>
      </c>
      <c r="G971" s="84" t="str">
        <f>Table2[[#This Row],[Unit]]</f>
        <v>-</v>
      </c>
      <c r="H971" s="84" t="str">
        <f>Table2[[#This Row],[Pack Size]]</f>
        <v>-</v>
      </c>
      <c r="I971" s="84">
        <f>Table2[[#This Row],[Quantity]]</f>
        <v>0</v>
      </c>
      <c r="J971" s="133" t="str">
        <f>Table2[[#This Row],[Expiry Date]]</f>
        <v>-</v>
      </c>
      <c r="K971" s="84">
        <f>Table2[[#This Row],[Department]]</f>
        <v>0</v>
      </c>
      <c r="L971" s="84" t="str">
        <f>IF(ISBLANK(Table2[[#This Row],[Remark]]),"",Table2[[#This Row],[Remark]])</f>
        <v/>
      </c>
      <c r="M971" s="84">
        <f>Table2[[#This Row],[Material Issued By]]</f>
        <v>0</v>
      </c>
      <c r="N971" s="84">
        <f>Table2[[#This Row],[Material Received By]]</f>
        <v>0</v>
      </c>
      <c r="O971" s="134">
        <f>SUMIFS('Stock Statement'!K:K,'Stock Statement'!C:C,Table4[[#This Row],[Part no./ Cat No.]])</f>
        <v>0</v>
      </c>
      <c r="P971" s="134">
        <f t="shared" si="15"/>
        <v>0</v>
      </c>
      <c r="Q971" s="84">
        <f>SUMIFS('Stock Statement'!J:J,'Stock Statement'!C:C,Table4[[#This Row],[Part no./ Cat No.]])</f>
        <v>0</v>
      </c>
    </row>
    <row r="972" spans="1:17">
      <c r="A972" s="84">
        <v>971</v>
      </c>
      <c r="B972" s="108" t="str">
        <f>Table2[[#This Row],[Description of Material]]</f>
        <v>Enter Data in Product Master</v>
      </c>
      <c r="C972" s="84" t="str">
        <f>IFERROR(VLOOKUP(D972,'Product Master'!B:G,6,),"-")</f>
        <v>-</v>
      </c>
      <c r="D972" s="84">
        <f>Table2[[#This Row],[Part no./ Cat No.]]</f>
        <v>0</v>
      </c>
      <c r="E972" s="84" t="str">
        <f>IF(ISBLANK(Table2[[#This Row],[Lot No]]),"-",Table2[[#This Row],[Lot No]])</f>
        <v>-</v>
      </c>
      <c r="F972" s="133" t="str">
        <f>IF(ISBLANK(Table2[[#This Row],[Date of Issue]]),"",Table2[[#This Row],[Date of Issue]])</f>
        <v/>
      </c>
      <c r="G972" s="84" t="str">
        <f>Table2[[#This Row],[Unit]]</f>
        <v>-</v>
      </c>
      <c r="H972" s="84" t="str">
        <f>Table2[[#This Row],[Pack Size]]</f>
        <v>-</v>
      </c>
      <c r="I972" s="84">
        <f>Table2[[#This Row],[Quantity]]</f>
        <v>0</v>
      </c>
      <c r="J972" s="133" t="str">
        <f>Table2[[#This Row],[Expiry Date]]</f>
        <v>-</v>
      </c>
      <c r="K972" s="84">
        <f>Table2[[#This Row],[Department]]</f>
        <v>0</v>
      </c>
      <c r="L972" s="84" t="str">
        <f>IF(ISBLANK(Table2[[#This Row],[Remark]]),"",Table2[[#This Row],[Remark]])</f>
        <v/>
      </c>
      <c r="M972" s="84">
        <f>Table2[[#This Row],[Material Issued By]]</f>
        <v>0</v>
      </c>
      <c r="N972" s="84">
        <f>Table2[[#This Row],[Material Received By]]</f>
        <v>0</v>
      </c>
      <c r="O972" s="134">
        <f>SUMIFS('Stock Statement'!K:K,'Stock Statement'!C:C,Table4[[#This Row],[Part no./ Cat No.]])</f>
        <v>0</v>
      </c>
      <c r="P972" s="134">
        <f t="shared" si="15"/>
        <v>0</v>
      </c>
      <c r="Q972" s="84">
        <f>SUMIFS('Stock Statement'!J:J,'Stock Statement'!C:C,Table4[[#This Row],[Part no./ Cat No.]])</f>
        <v>0</v>
      </c>
    </row>
    <row r="973" spans="1:17">
      <c r="A973" s="84">
        <v>972</v>
      </c>
      <c r="B973" s="108" t="str">
        <f>Table2[[#This Row],[Description of Material]]</f>
        <v>Enter Data in Product Master</v>
      </c>
      <c r="C973" s="84" t="str">
        <f>IFERROR(VLOOKUP(D973,'Product Master'!B:G,6,),"-")</f>
        <v>-</v>
      </c>
      <c r="D973" s="84">
        <f>Table2[[#This Row],[Part no./ Cat No.]]</f>
        <v>0</v>
      </c>
      <c r="E973" s="84" t="str">
        <f>IF(ISBLANK(Table2[[#This Row],[Lot No]]),"-",Table2[[#This Row],[Lot No]])</f>
        <v>-</v>
      </c>
      <c r="F973" s="133" t="str">
        <f>IF(ISBLANK(Table2[[#This Row],[Date of Issue]]),"",Table2[[#This Row],[Date of Issue]])</f>
        <v/>
      </c>
      <c r="G973" s="84" t="str">
        <f>Table2[[#This Row],[Unit]]</f>
        <v>-</v>
      </c>
      <c r="H973" s="84" t="str">
        <f>Table2[[#This Row],[Pack Size]]</f>
        <v>-</v>
      </c>
      <c r="I973" s="84">
        <f>Table2[[#This Row],[Quantity]]</f>
        <v>0</v>
      </c>
      <c r="J973" s="133" t="str">
        <f>Table2[[#This Row],[Expiry Date]]</f>
        <v>-</v>
      </c>
      <c r="K973" s="84">
        <f>Table2[[#This Row],[Department]]</f>
        <v>0</v>
      </c>
      <c r="L973" s="84" t="str">
        <f>IF(ISBLANK(Table2[[#This Row],[Remark]]),"",Table2[[#This Row],[Remark]])</f>
        <v/>
      </c>
      <c r="M973" s="84">
        <f>Table2[[#This Row],[Material Issued By]]</f>
        <v>0</v>
      </c>
      <c r="N973" s="84">
        <f>Table2[[#This Row],[Material Received By]]</f>
        <v>0</v>
      </c>
      <c r="O973" s="134">
        <f>SUMIFS('Stock Statement'!K:K,'Stock Statement'!C:C,Table4[[#This Row],[Part no./ Cat No.]])</f>
        <v>0</v>
      </c>
      <c r="P973" s="134">
        <f t="shared" si="15"/>
        <v>0</v>
      </c>
      <c r="Q973" s="84">
        <f>SUMIFS('Stock Statement'!J:J,'Stock Statement'!C:C,Table4[[#This Row],[Part no./ Cat No.]])</f>
        <v>0</v>
      </c>
    </row>
    <row r="974" spans="1:17">
      <c r="A974" s="84">
        <v>973</v>
      </c>
      <c r="B974" s="108" t="str">
        <f>Table2[[#This Row],[Description of Material]]</f>
        <v>Enter Data in Product Master</v>
      </c>
      <c r="C974" s="84" t="str">
        <f>IFERROR(VLOOKUP(D974,'Product Master'!B:G,6,),"-")</f>
        <v>-</v>
      </c>
      <c r="D974" s="84">
        <f>Table2[[#This Row],[Part no./ Cat No.]]</f>
        <v>0</v>
      </c>
      <c r="E974" s="84" t="str">
        <f>IF(ISBLANK(Table2[[#This Row],[Lot No]]),"-",Table2[[#This Row],[Lot No]])</f>
        <v>-</v>
      </c>
      <c r="F974" s="133" t="str">
        <f>IF(ISBLANK(Table2[[#This Row],[Date of Issue]]),"",Table2[[#This Row],[Date of Issue]])</f>
        <v/>
      </c>
      <c r="G974" s="84" t="str">
        <f>Table2[[#This Row],[Unit]]</f>
        <v>-</v>
      </c>
      <c r="H974" s="84" t="str">
        <f>Table2[[#This Row],[Pack Size]]</f>
        <v>-</v>
      </c>
      <c r="I974" s="84">
        <f>Table2[[#This Row],[Quantity]]</f>
        <v>0</v>
      </c>
      <c r="J974" s="133" t="str">
        <f>Table2[[#This Row],[Expiry Date]]</f>
        <v>-</v>
      </c>
      <c r="K974" s="84">
        <f>Table2[[#This Row],[Department]]</f>
        <v>0</v>
      </c>
      <c r="L974" s="84" t="str">
        <f>IF(ISBLANK(Table2[[#This Row],[Remark]]),"",Table2[[#This Row],[Remark]])</f>
        <v/>
      </c>
      <c r="M974" s="84">
        <f>Table2[[#This Row],[Material Issued By]]</f>
        <v>0</v>
      </c>
      <c r="N974" s="84">
        <f>Table2[[#This Row],[Material Received By]]</f>
        <v>0</v>
      </c>
      <c r="O974" s="134">
        <f>SUMIFS('Stock Statement'!K:K,'Stock Statement'!C:C,Table4[[#This Row],[Part no./ Cat No.]])</f>
        <v>0</v>
      </c>
      <c r="P974" s="134">
        <f t="shared" si="15"/>
        <v>0</v>
      </c>
      <c r="Q974" s="84">
        <f>SUMIFS('Stock Statement'!J:J,'Stock Statement'!C:C,Table4[[#This Row],[Part no./ Cat No.]])</f>
        <v>0</v>
      </c>
    </row>
    <row r="975" spans="1:17">
      <c r="A975" s="84">
        <v>974</v>
      </c>
      <c r="B975" s="108" t="str">
        <f>Table2[[#This Row],[Description of Material]]</f>
        <v>Enter Data in Product Master</v>
      </c>
      <c r="C975" s="84" t="str">
        <f>IFERROR(VLOOKUP(D975,'Product Master'!B:G,6,),"-")</f>
        <v>-</v>
      </c>
      <c r="D975" s="84">
        <f>Table2[[#This Row],[Part no./ Cat No.]]</f>
        <v>0</v>
      </c>
      <c r="E975" s="84" t="str">
        <f>IF(ISBLANK(Table2[[#This Row],[Lot No]]),"-",Table2[[#This Row],[Lot No]])</f>
        <v>-</v>
      </c>
      <c r="F975" s="133" t="str">
        <f>IF(ISBLANK(Table2[[#This Row],[Date of Issue]]),"",Table2[[#This Row],[Date of Issue]])</f>
        <v/>
      </c>
      <c r="G975" s="84" t="str">
        <f>Table2[[#This Row],[Unit]]</f>
        <v>-</v>
      </c>
      <c r="H975" s="84" t="str">
        <f>Table2[[#This Row],[Pack Size]]</f>
        <v>-</v>
      </c>
      <c r="I975" s="84">
        <f>Table2[[#This Row],[Quantity]]</f>
        <v>0</v>
      </c>
      <c r="J975" s="133" t="str">
        <f>Table2[[#This Row],[Expiry Date]]</f>
        <v>-</v>
      </c>
      <c r="K975" s="84">
        <f>Table2[[#This Row],[Department]]</f>
        <v>0</v>
      </c>
      <c r="L975" s="84" t="str">
        <f>IF(ISBLANK(Table2[[#This Row],[Remark]]),"",Table2[[#This Row],[Remark]])</f>
        <v/>
      </c>
      <c r="M975" s="84">
        <f>Table2[[#This Row],[Material Issued By]]</f>
        <v>0</v>
      </c>
      <c r="N975" s="84">
        <f>Table2[[#This Row],[Material Received By]]</f>
        <v>0</v>
      </c>
      <c r="O975" s="134">
        <f>SUMIFS('Stock Statement'!K:K,'Stock Statement'!C:C,Table4[[#This Row],[Part no./ Cat No.]])</f>
        <v>0</v>
      </c>
      <c r="P975" s="134">
        <f t="shared" si="15"/>
        <v>0</v>
      </c>
      <c r="Q975" s="84">
        <f>SUMIFS('Stock Statement'!J:J,'Stock Statement'!C:C,Table4[[#This Row],[Part no./ Cat No.]])</f>
        <v>0</v>
      </c>
    </row>
    <row r="976" spans="1:17">
      <c r="A976" s="84">
        <v>975</v>
      </c>
      <c r="B976" s="108" t="str">
        <f>Table2[[#This Row],[Description of Material]]</f>
        <v>Enter Data in Product Master</v>
      </c>
      <c r="C976" s="84" t="str">
        <f>IFERROR(VLOOKUP(D976,'Product Master'!B:G,6,),"-")</f>
        <v>-</v>
      </c>
      <c r="D976" s="84">
        <f>Table2[[#This Row],[Part no./ Cat No.]]</f>
        <v>0</v>
      </c>
      <c r="E976" s="84" t="str">
        <f>IF(ISBLANK(Table2[[#This Row],[Lot No]]),"-",Table2[[#This Row],[Lot No]])</f>
        <v>-</v>
      </c>
      <c r="F976" s="133" t="str">
        <f>IF(ISBLANK(Table2[[#This Row],[Date of Issue]]),"",Table2[[#This Row],[Date of Issue]])</f>
        <v/>
      </c>
      <c r="G976" s="84" t="str">
        <f>Table2[[#This Row],[Unit]]</f>
        <v>-</v>
      </c>
      <c r="H976" s="84" t="str">
        <f>Table2[[#This Row],[Pack Size]]</f>
        <v>-</v>
      </c>
      <c r="I976" s="84">
        <f>Table2[[#This Row],[Quantity]]</f>
        <v>0</v>
      </c>
      <c r="J976" s="133" t="str">
        <f>Table2[[#This Row],[Expiry Date]]</f>
        <v>-</v>
      </c>
      <c r="K976" s="84">
        <f>Table2[[#This Row],[Department]]</f>
        <v>0</v>
      </c>
      <c r="L976" s="84" t="str">
        <f>IF(ISBLANK(Table2[[#This Row],[Remark]]),"",Table2[[#This Row],[Remark]])</f>
        <v/>
      </c>
      <c r="M976" s="84">
        <f>Table2[[#This Row],[Material Issued By]]</f>
        <v>0</v>
      </c>
      <c r="N976" s="84">
        <f>Table2[[#This Row],[Material Received By]]</f>
        <v>0</v>
      </c>
      <c r="O976" s="134">
        <f>SUMIFS('Stock Statement'!K:K,'Stock Statement'!C:C,Table4[[#This Row],[Part no./ Cat No.]])</f>
        <v>0</v>
      </c>
      <c r="P976" s="134">
        <f t="shared" ref="P976:P1039" si="16">I976*O976</f>
        <v>0</v>
      </c>
      <c r="Q976" s="84">
        <f>SUMIFS('Stock Statement'!J:J,'Stock Statement'!C:C,Table4[[#This Row],[Part no./ Cat No.]])</f>
        <v>0</v>
      </c>
    </row>
    <row r="977" spans="1:17">
      <c r="A977" s="84">
        <v>976</v>
      </c>
      <c r="B977" s="108" t="str">
        <f>Table2[[#This Row],[Description of Material]]</f>
        <v>Enter Data in Product Master</v>
      </c>
      <c r="C977" s="84" t="str">
        <f>IFERROR(VLOOKUP(D977,'Product Master'!B:G,6,),"-")</f>
        <v>-</v>
      </c>
      <c r="D977" s="84">
        <f>Table2[[#This Row],[Part no./ Cat No.]]</f>
        <v>0</v>
      </c>
      <c r="E977" s="84" t="str">
        <f>IF(ISBLANK(Table2[[#This Row],[Lot No]]),"-",Table2[[#This Row],[Lot No]])</f>
        <v>-</v>
      </c>
      <c r="F977" s="133" t="str">
        <f>IF(ISBLANK(Table2[[#This Row],[Date of Issue]]),"",Table2[[#This Row],[Date of Issue]])</f>
        <v/>
      </c>
      <c r="G977" s="84" t="str">
        <f>Table2[[#This Row],[Unit]]</f>
        <v>-</v>
      </c>
      <c r="H977" s="84" t="str">
        <f>Table2[[#This Row],[Pack Size]]</f>
        <v>-</v>
      </c>
      <c r="I977" s="84">
        <f>Table2[[#This Row],[Quantity]]</f>
        <v>0</v>
      </c>
      <c r="J977" s="133" t="str">
        <f>Table2[[#This Row],[Expiry Date]]</f>
        <v>-</v>
      </c>
      <c r="K977" s="84">
        <f>Table2[[#This Row],[Department]]</f>
        <v>0</v>
      </c>
      <c r="L977" s="84" t="str">
        <f>IF(ISBLANK(Table2[[#This Row],[Remark]]),"",Table2[[#This Row],[Remark]])</f>
        <v/>
      </c>
      <c r="M977" s="84">
        <f>Table2[[#This Row],[Material Issued By]]</f>
        <v>0</v>
      </c>
      <c r="N977" s="84">
        <f>Table2[[#This Row],[Material Received By]]</f>
        <v>0</v>
      </c>
      <c r="O977" s="134">
        <f>SUMIFS('Stock Statement'!K:K,'Stock Statement'!C:C,Table4[[#This Row],[Part no./ Cat No.]])</f>
        <v>0</v>
      </c>
      <c r="P977" s="134">
        <f t="shared" si="16"/>
        <v>0</v>
      </c>
      <c r="Q977" s="84">
        <f>SUMIFS('Stock Statement'!J:J,'Stock Statement'!C:C,Table4[[#This Row],[Part no./ Cat No.]])</f>
        <v>0</v>
      </c>
    </row>
    <row r="978" spans="1:17">
      <c r="A978" s="84">
        <v>977</v>
      </c>
      <c r="B978" s="108" t="str">
        <f>Table2[[#This Row],[Description of Material]]</f>
        <v>Enter Data in Product Master</v>
      </c>
      <c r="C978" s="84" t="str">
        <f>IFERROR(VLOOKUP(D978,'Product Master'!B:G,6,),"-")</f>
        <v>-</v>
      </c>
      <c r="D978" s="84">
        <f>Table2[[#This Row],[Part no./ Cat No.]]</f>
        <v>0</v>
      </c>
      <c r="E978" s="84" t="str">
        <f>IF(ISBLANK(Table2[[#This Row],[Lot No]]),"-",Table2[[#This Row],[Lot No]])</f>
        <v>-</v>
      </c>
      <c r="F978" s="133" t="str">
        <f>IF(ISBLANK(Table2[[#This Row],[Date of Issue]]),"",Table2[[#This Row],[Date of Issue]])</f>
        <v/>
      </c>
      <c r="G978" s="84" t="str">
        <f>Table2[[#This Row],[Unit]]</f>
        <v>-</v>
      </c>
      <c r="H978" s="84" t="str">
        <f>Table2[[#This Row],[Pack Size]]</f>
        <v>-</v>
      </c>
      <c r="I978" s="84">
        <f>Table2[[#This Row],[Quantity]]</f>
        <v>0</v>
      </c>
      <c r="J978" s="133" t="str">
        <f>Table2[[#This Row],[Expiry Date]]</f>
        <v>-</v>
      </c>
      <c r="K978" s="84">
        <f>Table2[[#This Row],[Department]]</f>
        <v>0</v>
      </c>
      <c r="L978" s="84" t="str">
        <f>IF(ISBLANK(Table2[[#This Row],[Remark]]),"",Table2[[#This Row],[Remark]])</f>
        <v/>
      </c>
      <c r="M978" s="84">
        <f>Table2[[#This Row],[Material Issued By]]</f>
        <v>0</v>
      </c>
      <c r="N978" s="84">
        <f>Table2[[#This Row],[Material Received By]]</f>
        <v>0</v>
      </c>
      <c r="O978" s="134">
        <f>SUMIFS('Stock Statement'!K:K,'Stock Statement'!C:C,Table4[[#This Row],[Part no./ Cat No.]])</f>
        <v>0</v>
      </c>
      <c r="P978" s="134">
        <f t="shared" si="16"/>
        <v>0</v>
      </c>
      <c r="Q978" s="84">
        <f>SUMIFS('Stock Statement'!J:J,'Stock Statement'!C:C,Table4[[#This Row],[Part no./ Cat No.]])</f>
        <v>0</v>
      </c>
    </row>
    <row r="979" spans="1:17">
      <c r="A979" s="84">
        <v>978</v>
      </c>
      <c r="B979" s="108" t="str">
        <f>Table2[[#This Row],[Description of Material]]</f>
        <v>Enter Data in Product Master</v>
      </c>
      <c r="C979" s="84" t="str">
        <f>IFERROR(VLOOKUP(D979,'Product Master'!B:G,6,),"-")</f>
        <v>-</v>
      </c>
      <c r="D979" s="84">
        <f>Table2[[#This Row],[Part no./ Cat No.]]</f>
        <v>0</v>
      </c>
      <c r="E979" s="84" t="str">
        <f>IF(ISBLANK(Table2[[#This Row],[Lot No]]),"-",Table2[[#This Row],[Lot No]])</f>
        <v>-</v>
      </c>
      <c r="F979" s="133" t="str">
        <f>IF(ISBLANK(Table2[[#This Row],[Date of Issue]]),"",Table2[[#This Row],[Date of Issue]])</f>
        <v/>
      </c>
      <c r="G979" s="84" t="str">
        <f>Table2[[#This Row],[Unit]]</f>
        <v>-</v>
      </c>
      <c r="H979" s="84" t="str">
        <f>Table2[[#This Row],[Pack Size]]</f>
        <v>-</v>
      </c>
      <c r="I979" s="84">
        <f>Table2[[#This Row],[Quantity]]</f>
        <v>0</v>
      </c>
      <c r="J979" s="133" t="str">
        <f>Table2[[#This Row],[Expiry Date]]</f>
        <v>-</v>
      </c>
      <c r="K979" s="84">
        <f>Table2[[#This Row],[Department]]</f>
        <v>0</v>
      </c>
      <c r="L979" s="84" t="str">
        <f>IF(ISBLANK(Table2[[#This Row],[Remark]]),"",Table2[[#This Row],[Remark]])</f>
        <v/>
      </c>
      <c r="M979" s="84">
        <f>Table2[[#This Row],[Material Issued By]]</f>
        <v>0</v>
      </c>
      <c r="N979" s="84">
        <f>Table2[[#This Row],[Material Received By]]</f>
        <v>0</v>
      </c>
      <c r="O979" s="134">
        <f>SUMIFS('Stock Statement'!K:K,'Stock Statement'!C:C,Table4[[#This Row],[Part no./ Cat No.]])</f>
        <v>0</v>
      </c>
      <c r="P979" s="134">
        <f t="shared" si="16"/>
        <v>0</v>
      </c>
      <c r="Q979" s="84">
        <f>SUMIFS('Stock Statement'!J:J,'Stock Statement'!C:C,Table4[[#This Row],[Part no./ Cat No.]])</f>
        <v>0</v>
      </c>
    </row>
    <row r="980" spans="1:17">
      <c r="A980" s="84">
        <v>979</v>
      </c>
      <c r="B980" s="108" t="str">
        <f>Table2[[#This Row],[Description of Material]]</f>
        <v>Enter Data in Product Master</v>
      </c>
      <c r="C980" s="84" t="str">
        <f>IFERROR(VLOOKUP(D980,'Product Master'!B:G,6,),"-")</f>
        <v>-</v>
      </c>
      <c r="D980" s="84">
        <f>Table2[[#This Row],[Part no./ Cat No.]]</f>
        <v>0</v>
      </c>
      <c r="E980" s="84" t="str">
        <f>IF(ISBLANK(Table2[[#This Row],[Lot No]]),"-",Table2[[#This Row],[Lot No]])</f>
        <v>-</v>
      </c>
      <c r="F980" s="133" t="str">
        <f>IF(ISBLANK(Table2[[#This Row],[Date of Issue]]),"",Table2[[#This Row],[Date of Issue]])</f>
        <v/>
      </c>
      <c r="G980" s="84" t="str">
        <f>Table2[[#This Row],[Unit]]</f>
        <v>-</v>
      </c>
      <c r="H980" s="84" t="str">
        <f>Table2[[#This Row],[Pack Size]]</f>
        <v>-</v>
      </c>
      <c r="I980" s="84">
        <f>Table2[[#This Row],[Quantity]]</f>
        <v>0</v>
      </c>
      <c r="J980" s="133" t="str">
        <f>Table2[[#This Row],[Expiry Date]]</f>
        <v>-</v>
      </c>
      <c r="K980" s="84">
        <f>Table2[[#This Row],[Department]]</f>
        <v>0</v>
      </c>
      <c r="L980" s="84" t="str">
        <f>IF(ISBLANK(Table2[[#This Row],[Remark]]),"",Table2[[#This Row],[Remark]])</f>
        <v/>
      </c>
      <c r="M980" s="84">
        <f>Table2[[#This Row],[Material Issued By]]</f>
        <v>0</v>
      </c>
      <c r="N980" s="84">
        <f>Table2[[#This Row],[Material Received By]]</f>
        <v>0</v>
      </c>
      <c r="O980" s="134">
        <f>SUMIFS('Stock Statement'!K:K,'Stock Statement'!C:C,Table4[[#This Row],[Part no./ Cat No.]])</f>
        <v>0</v>
      </c>
      <c r="P980" s="134">
        <f t="shared" si="16"/>
        <v>0</v>
      </c>
      <c r="Q980" s="84">
        <f>SUMIFS('Stock Statement'!J:J,'Stock Statement'!C:C,Table4[[#This Row],[Part no./ Cat No.]])</f>
        <v>0</v>
      </c>
    </row>
    <row r="981" spans="1:17">
      <c r="A981" s="84">
        <v>980</v>
      </c>
      <c r="B981" s="108" t="str">
        <f>Table2[[#This Row],[Description of Material]]</f>
        <v>Enter Data in Product Master</v>
      </c>
      <c r="C981" s="84" t="str">
        <f>IFERROR(VLOOKUP(D981,'Product Master'!B:G,6,),"-")</f>
        <v>-</v>
      </c>
      <c r="D981" s="84">
        <f>Table2[[#This Row],[Part no./ Cat No.]]</f>
        <v>0</v>
      </c>
      <c r="E981" s="84" t="str">
        <f>IF(ISBLANK(Table2[[#This Row],[Lot No]]),"-",Table2[[#This Row],[Lot No]])</f>
        <v>-</v>
      </c>
      <c r="F981" s="133" t="str">
        <f>IF(ISBLANK(Table2[[#This Row],[Date of Issue]]),"",Table2[[#This Row],[Date of Issue]])</f>
        <v/>
      </c>
      <c r="G981" s="84" t="str">
        <f>Table2[[#This Row],[Unit]]</f>
        <v>-</v>
      </c>
      <c r="H981" s="84" t="str">
        <f>Table2[[#This Row],[Pack Size]]</f>
        <v>-</v>
      </c>
      <c r="I981" s="84">
        <f>Table2[[#This Row],[Quantity]]</f>
        <v>0</v>
      </c>
      <c r="J981" s="133" t="str">
        <f>Table2[[#This Row],[Expiry Date]]</f>
        <v>-</v>
      </c>
      <c r="K981" s="84">
        <f>Table2[[#This Row],[Department]]</f>
        <v>0</v>
      </c>
      <c r="L981" s="84" t="str">
        <f>IF(ISBLANK(Table2[[#This Row],[Remark]]),"",Table2[[#This Row],[Remark]])</f>
        <v/>
      </c>
      <c r="M981" s="84">
        <f>Table2[[#This Row],[Material Issued By]]</f>
        <v>0</v>
      </c>
      <c r="N981" s="84">
        <f>Table2[[#This Row],[Material Received By]]</f>
        <v>0</v>
      </c>
      <c r="O981" s="134">
        <f>SUMIFS('Stock Statement'!K:K,'Stock Statement'!C:C,Table4[[#This Row],[Part no./ Cat No.]])</f>
        <v>0</v>
      </c>
      <c r="P981" s="134">
        <f t="shared" si="16"/>
        <v>0</v>
      </c>
      <c r="Q981" s="84">
        <f>SUMIFS('Stock Statement'!J:J,'Stock Statement'!C:C,Table4[[#This Row],[Part no./ Cat No.]])</f>
        <v>0</v>
      </c>
    </row>
    <row r="982" spans="1:17">
      <c r="A982" s="84">
        <v>981</v>
      </c>
      <c r="B982" s="108" t="str">
        <f>Table2[[#This Row],[Description of Material]]</f>
        <v>Enter Data in Product Master</v>
      </c>
      <c r="C982" s="84" t="str">
        <f>IFERROR(VLOOKUP(D982,'Product Master'!B:G,6,),"-")</f>
        <v>-</v>
      </c>
      <c r="D982" s="84">
        <f>Table2[[#This Row],[Part no./ Cat No.]]</f>
        <v>0</v>
      </c>
      <c r="E982" s="84" t="str">
        <f>IF(ISBLANK(Table2[[#This Row],[Lot No]]),"-",Table2[[#This Row],[Lot No]])</f>
        <v>-</v>
      </c>
      <c r="F982" s="133" t="str">
        <f>IF(ISBLANK(Table2[[#This Row],[Date of Issue]]),"",Table2[[#This Row],[Date of Issue]])</f>
        <v/>
      </c>
      <c r="G982" s="84" t="str">
        <f>Table2[[#This Row],[Unit]]</f>
        <v>-</v>
      </c>
      <c r="H982" s="84" t="str">
        <f>Table2[[#This Row],[Pack Size]]</f>
        <v>-</v>
      </c>
      <c r="I982" s="84">
        <f>Table2[[#This Row],[Quantity]]</f>
        <v>0</v>
      </c>
      <c r="J982" s="133" t="str">
        <f>Table2[[#This Row],[Expiry Date]]</f>
        <v>-</v>
      </c>
      <c r="K982" s="84">
        <f>Table2[[#This Row],[Department]]</f>
        <v>0</v>
      </c>
      <c r="L982" s="84" t="str">
        <f>IF(ISBLANK(Table2[[#This Row],[Remark]]),"",Table2[[#This Row],[Remark]])</f>
        <v/>
      </c>
      <c r="M982" s="84">
        <f>Table2[[#This Row],[Material Issued By]]</f>
        <v>0</v>
      </c>
      <c r="N982" s="84">
        <f>Table2[[#This Row],[Material Received By]]</f>
        <v>0</v>
      </c>
      <c r="O982" s="134">
        <f>SUMIFS('Stock Statement'!K:K,'Stock Statement'!C:C,Table4[[#This Row],[Part no./ Cat No.]])</f>
        <v>0</v>
      </c>
      <c r="P982" s="134">
        <f t="shared" si="16"/>
        <v>0</v>
      </c>
      <c r="Q982" s="84">
        <f>SUMIFS('Stock Statement'!J:J,'Stock Statement'!C:C,Table4[[#This Row],[Part no./ Cat No.]])</f>
        <v>0</v>
      </c>
    </row>
    <row r="983" spans="1:17">
      <c r="A983" s="84">
        <v>982</v>
      </c>
      <c r="B983" s="108" t="str">
        <f>Table2[[#This Row],[Description of Material]]</f>
        <v>Enter Data in Product Master</v>
      </c>
      <c r="C983" s="84" t="str">
        <f>IFERROR(VLOOKUP(D983,'Product Master'!B:G,6,),"-")</f>
        <v>-</v>
      </c>
      <c r="D983" s="84">
        <f>Table2[[#This Row],[Part no./ Cat No.]]</f>
        <v>0</v>
      </c>
      <c r="E983" s="84" t="str">
        <f>IF(ISBLANK(Table2[[#This Row],[Lot No]]),"-",Table2[[#This Row],[Lot No]])</f>
        <v>-</v>
      </c>
      <c r="F983" s="133" t="str">
        <f>IF(ISBLANK(Table2[[#This Row],[Date of Issue]]),"",Table2[[#This Row],[Date of Issue]])</f>
        <v/>
      </c>
      <c r="G983" s="84" t="str">
        <f>Table2[[#This Row],[Unit]]</f>
        <v>-</v>
      </c>
      <c r="H983" s="84" t="str">
        <f>Table2[[#This Row],[Pack Size]]</f>
        <v>-</v>
      </c>
      <c r="I983" s="84">
        <f>Table2[[#This Row],[Quantity]]</f>
        <v>0</v>
      </c>
      <c r="J983" s="133" t="str">
        <f>Table2[[#This Row],[Expiry Date]]</f>
        <v>-</v>
      </c>
      <c r="K983" s="84">
        <f>Table2[[#This Row],[Department]]</f>
        <v>0</v>
      </c>
      <c r="L983" s="84" t="str">
        <f>IF(ISBLANK(Table2[[#This Row],[Remark]]),"",Table2[[#This Row],[Remark]])</f>
        <v/>
      </c>
      <c r="M983" s="84">
        <f>Table2[[#This Row],[Material Issued By]]</f>
        <v>0</v>
      </c>
      <c r="N983" s="84">
        <f>Table2[[#This Row],[Material Received By]]</f>
        <v>0</v>
      </c>
      <c r="O983" s="134">
        <f>SUMIFS('Stock Statement'!K:K,'Stock Statement'!C:C,Table4[[#This Row],[Part no./ Cat No.]])</f>
        <v>0</v>
      </c>
      <c r="P983" s="134">
        <f t="shared" si="16"/>
        <v>0</v>
      </c>
      <c r="Q983" s="84">
        <f>SUMIFS('Stock Statement'!J:J,'Stock Statement'!C:C,Table4[[#This Row],[Part no./ Cat No.]])</f>
        <v>0</v>
      </c>
    </row>
    <row r="984" spans="1:17">
      <c r="A984" s="84">
        <v>983</v>
      </c>
      <c r="B984" s="108" t="str">
        <f>Table2[[#This Row],[Description of Material]]</f>
        <v>Enter Data in Product Master</v>
      </c>
      <c r="C984" s="84" t="str">
        <f>IFERROR(VLOOKUP(D984,'Product Master'!B:G,6,),"-")</f>
        <v>-</v>
      </c>
      <c r="D984" s="84">
        <f>Table2[[#This Row],[Part no./ Cat No.]]</f>
        <v>0</v>
      </c>
      <c r="E984" s="84" t="str">
        <f>IF(ISBLANK(Table2[[#This Row],[Lot No]]),"-",Table2[[#This Row],[Lot No]])</f>
        <v>-</v>
      </c>
      <c r="F984" s="133" t="str">
        <f>IF(ISBLANK(Table2[[#This Row],[Date of Issue]]),"",Table2[[#This Row],[Date of Issue]])</f>
        <v/>
      </c>
      <c r="G984" s="84" t="str">
        <f>Table2[[#This Row],[Unit]]</f>
        <v>-</v>
      </c>
      <c r="H984" s="84" t="str">
        <f>Table2[[#This Row],[Pack Size]]</f>
        <v>-</v>
      </c>
      <c r="I984" s="84">
        <f>Table2[[#This Row],[Quantity]]</f>
        <v>0</v>
      </c>
      <c r="J984" s="133" t="str">
        <f>Table2[[#This Row],[Expiry Date]]</f>
        <v>-</v>
      </c>
      <c r="K984" s="84">
        <f>Table2[[#This Row],[Department]]</f>
        <v>0</v>
      </c>
      <c r="L984" s="84" t="str">
        <f>IF(ISBLANK(Table2[[#This Row],[Remark]]),"",Table2[[#This Row],[Remark]])</f>
        <v/>
      </c>
      <c r="M984" s="84">
        <f>Table2[[#This Row],[Material Issued By]]</f>
        <v>0</v>
      </c>
      <c r="N984" s="84">
        <f>Table2[[#This Row],[Material Received By]]</f>
        <v>0</v>
      </c>
      <c r="O984" s="134">
        <f>SUMIFS('Stock Statement'!K:K,'Stock Statement'!C:C,Table4[[#This Row],[Part no./ Cat No.]])</f>
        <v>0</v>
      </c>
      <c r="P984" s="134">
        <f t="shared" si="16"/>
        <v>0</v>
      </c>
      <c r="Q984" s="84">
        <f>SUMIFS('Stock Statement'!J:J,'Stock Statement'!C:C,Table4[[#This Row],[Part no./ Cat No.]])</f>
        <v>0</v>
      </c>
    </row>
    <row r="985" spans="1:17">
      <c r="A985" s="84">
        <v>984</v>
      </c>
      <c r="B985" s="108" t="str">
        <f>Table2[[#This Row],[Description of Material]]</f>
        <v>Enter Data in Product Master</v>
      </c>
      <c r="C985" s="84" t="str">
        <f>IFERROR(VLOOKUP(D985,'Product Master'!B:G,6,),"-")</f>
        <v>-</v>
      </c>
      <c r="D985" s="84">
        <f>Table2[[#This Row],[Part no./ Cat No.]]</f>
        <v>0</v>
      </c>
      <c r="E985" s="84" t="str">
        <f>IF(ISBLANK(Table2[[#This Row],[Lot No]]),"-",Table2[[#This Row],[Lot No]])</f>
        <v>-</v>
      </c>
      <c r="F985" s="133" t="str">
        <f>IF(ISBLANK(Table2[[#This Row],[Date of Issue]]),"",Table2[[#This Row],[Date of Issue]])</f>
        <v/>
      </c>
      <c r="G985" s="84" t="str">
        <f>Table2[[#This Row],[Unit]]</f>
        <v>-</v>
      </c>
      <c r="H985" s="84" t="str">
        <f>Table2[[#This Row],[Pack Size]]</f>
        <v>-</v>
      </c>
      <c r="I985" s="84">
        <f>Table2[[#This Row],[Quantity]]</f>
        <v>0</v>
      </c>
      <c r="J985" s="133" t="str">
        <f>Table2[[#This Row],[Expiry Date]]</f>
        <v>-</v>
      </c>
      <c r="K985" s="84">
        <f>Table2[[#This Row],[Department]]</f>
        <v>0</v>
      </c>
      <c r="L985" s="84" t="str">
        <f>IF(ISBLANK(Table2[[#This Row],[Remark]]),"",Table2[[#This Row],[Remark]])</f>
        <v/>
      </c>
      <c r="M985" s="84">
        <f>Table2[[#This Row],[Material Issued By]]</f>
        <v>0</v>
      </c>
      <c r="N985" s="84">
        <f>Table2[[#This Row],[Material Received By]]</f>
        <v>0</v>
      </c>
      <c r="O985" s="134">
        <f>SUMIFS('Stock Statement'!K:K,'Stock Statement'!C:C,Table4[[#This Row],[Part no./ Cat No.]])</f>
        <v>0</v>
      </c>
      <c r="P985" s="134">
        <f t="shared" si="16"/>
        <v>0</v>
      </c>
      <c r="Q985" s="84">
        <f>SUMIFS('Stock Statement'!J:J,'Stock Statement'!C:C,Table4[[#This Row],[Part no./ Cat No.]])</f>
        <v>0</v>
      </c>
    </row>
    <row r="986" spans="1:17">
      <c r="A986" s="84">
        <v>985</v>
      </c>
      <c r="B986" s="108" t="str">
        <f>Table2[[#This Row],[Description of Material]]</f>
        <v>Enter Data in Product Master</v>
      </c>
      <c r="C986" s="84" t="str">
        <f>IFERROR(VLOOKUP(D986,'Product Master'!B:G,6,),"-")</f>
        <v>-</v>
      </c>
      <c r="D986" s="84">
        <f>Table2[[#This Row],[Part no./ Cat No.]]</f>
        <v>0</v>
      </c>
      <c r="E986" s="84" t="str">
        <f>IF(ISBLANK(Table2[[#This Row],[Lot No]]),"-",Table2[[#This Row],[Lot No]])</f>
        <v>-</v>
      </c>
      <c r="F986" s="133" t="str">
        <f>IF(ISBLANK(Table2[[#This Row],[Date of Issue]]),"",Table2[[#This Row],[Date of Issue]])</f>
        <v/>
      </c>
      <c r="G986" s="84" t="str">
        <f>Table2[[#This Row],[Unit]]</f>
        <v>-</v>
      </c>
      <c r="H986" s="84" t="str">
        <f>Table2[[#This Row],[Pack Size]]</f>
        <v>-</v>
      </c>
      <c r="I986" s="84">
        <f>Table2[[#This Row],[Quantity]]</f>
        <v>0</v>
      </c>
      <c r="J986" s="133" t="str">
        <f>Table2[[#This Row],[Expiry Date]]</f>
        <v>-</v>
      </c>
      <c r="K986" s="84">
        <f>Table2[[#This Row],[Department]]</f>
        <v>0</v>
      </c>
      <c r="L986" s="84" t="str">
        <f>IF(ISBLANK(Table2[[#This Row],[Remark]]),"",Table2[[#This Row],[Remark]])</f>
        <v/>
      </c>
      <c r="M986" s="84">
        <f>Table2[[#This Row],[Material Issued By]]</f>
        <v>0</v>
      </c>
      <c r="N986" s="84">
        <f>Table2[[#This Row],[Material Received By]]</f>
        <v>0</v>
      </c>
      <c r="O986" s="134">
        <f>SUMIFS('Stock Statement'!K:K,'Stock Statement'!C:C,Table4[[#This Row],[Part no./ Cat No.]])</f>
        <v>0</v>
      </c>
      <c r="P986" s="134">
        <f t="shared" si="16"/>
        <v>0</v>
      </c>
      <c r="Q986" s="84">
        <f>SUMIFS('Stock Statement'!J:J,'Stock Statement'!C:C,Table4[[#This Row],[Part no./ Cat No.]])</f>
        <v>0</v>
      </c>
    </row>
    <row r="987" spans="1:17">
      <c r="A987" s="84">
        <v>986</v>
      </c>
      <c r="B987" s="108" t="str">
        <f>Table2[[#This Row],[Description of Material]]</f>
        <v>Enter Data in Product Master</v>
      </c>
      <c r="C987" s="84" t="str">
        <f>IFERROR(VLOOKUP(D987,'Product Master'!B:G,6,),"-")</f>
        <v>-</v>
      </c>
      <c r="D987" s="84">
        <f>Table2[[#This Row],[Part no./ Cat No.]]</f>
        <v>0</v>
      </c>
      <c r="E987" s="84" t="str">
        <f>IF(ISBLANK(Table2[[#This Row],[Lot No]]),"-",Table2[[#This Row],[Lot No]])</f>
        <v>-</v>
      </c>
      <c r="F987" s="133" t="str">
        <f>IF(ISBLANK(Table2[[#This Row],[Date of Issue]]),"",Table2[[#This Row],[Date of Issue]])</f>
        <v/>
      </c>
      <c r="G987" s="84" t="str">
        <f>Table2[[#This Row],[Unit]]</f>
        <v>-</v>
      </c>
      <c r="H987" s="84" t="str">
        <f>Table2[[#This Row],[Pack Size]]</f>
        <v>-</v>
      </c>
      <c r="I987" s="84">
        <f>Table2[[#This Row],[Quantity]]</f>
        <v>0</v>
      </c>
      <c r="J987" s="133" t="str">
        <f>Table2[[#This Row],[Expiry Date]]</f>
        <v>-</v>
      </c>
      <c r="K987" s="84">
        <f>Table2[[#This Row],[Department]]</f>
        <v>0</v>
      </c>
      <c r="L987" s="84" t="str">
        <f>IF(ISBLANK(Table2[[#This Row],[Remark]]),"",Table2[[#This Row],[Remark]])</f>
        <v/>
      </c>
      <c r="M987" s="84">
        <f>Table2[[#This Row],[Material Issued By]]</f>
        <v>0</v>
      </c>
      <c r="N987" s="84">
        <f>Table2[[#This Row],[Material Received By]]</f>
        <v>0</v>
      </c>
      <c r="O987" s="134">
        <f>SUMIFS('Stock Statement'!K:K,'Stock Statement'!C:C,Table4[[#This Row],[Part no./ Cat No.]])</f>
        <v>0</v>
      </c>
      <c r="P987" s="134">
        <f t="shared" si="16"/>
        <v>0</v>
      </c>
      <c r="Q987" s="84">
        <f>SUMIFS('Stock Statement'!J:J,'Stock Statement'!C:C,Table4[[#This Row],[Part no./ Cat No.]])</f>
        <v>0</v>
      </c>
    </row>
    <row r="988" spans="1:17">
      <c r="A988" s="84">
        <v>987</v>
      </c>
      <c r="B988" s="108" t="str">
        <f>Table2[[#This Row],[Description of Material]]</f>
        <v>Enter Data in Product Master</v>
      </c>
      <c r="C988" s="84" t="str">
        <f>IFERROR(VLOOKUP(D988,'Product Master'!B:G,6,),"-")</f>
        <v>-</v>
      </c>
      <c r="D988" s="84">
        <f>Table2[[#This Row],[Part no./ Cat No.]]</f>
        <v>0</v>
      </c>
      <c r="E988" s="84" t="str">
        <f>IF(ISBLANK(Table2[[#This Row],[Lot No]]),"-",Table2[[#This Row],[Lot No]])</f>
        <v>-</v>
      </c>
      <c r="F988" s="133" t="str">
        <f>IF(ISBLANK(Table2[[#This Row],[Date of Issue]]),"",Table2[[#This Row],[Date of Issue]])</f>
        <v/>
      </c>
      <c r="G988" s="84" t="str">
        <f>Table2[[#This Row],[Unit]]</f>
        <v>-</v>
      </c>
      <c r="H988" s="84" t="str">
        <f>Table2[[#This Row],[Pack Size]]</f>
        <v>-</v>
      </c>
      <c r="I988" s="84">
        <f>Table2[[#This Row],[Quantity]]</f>
        <v>0</v>
      </c>
      <c r="J988" s="133" t="str">
        <f>Table2[[#This Row],[Expiry Date]]</f>
        <v>-</v>
      </c>
      <c r="K988" s="84">
        <f>Table2[[#This Row],[Department]]</f>
        <v>0</v>
      </c>
      <c r="L988" s="84" t="str">
        <f>IF(ISBLANK(Table2[[#This Row],[Remark]]),"",Table2[[#This Row],[Remark]])</f>
        <v/>
      </c>
      <c r="M988" s="84">
        <f>Table2[[#This Row],[Material Issued By]]</f>
        <v>0</v>
      </c>
      <c r="N988" s="84">
        <f>Table2[[#This Row],[Material Received By]]</f>
        <v>0</v>
      </c>
      <c r="O988" s="134">
        <f>SUMIFS('Stock Statement'!K:K,'Stock Statement'!C:C,Table4[[#This Row],[Part no./ Cat No.]])</f>
        <v>0</v>
      </c>
      <c r="P988" s="134">
        <f t="shared" si="16"/>
        <v>0</v>
      </c>
      <c r="Q988" s="84">
        <f>SUMIFS('Stock Statement'!J:J,'Stock Statement'!C:C,Table4[[#This Row],[Part no./ Cat No.]])</f>
        <v>0</v>
      </c>
    </row>
    <row r="989" spans="1:17">
      <c r="A989" s="84">
        <v>988</v>
      </c>
      <c r="B989" s="108" t="str">
        <f>Table2[[#This Row],[Description of Material]]</f>
        <v>Enter Data in Product Master</v>
      </c>
      <c r="C989" s="84" t="str">
        <f>IFERROR(VLOOKUP(D989,'Product Master'!B:G,6,),"-")</f>
        <v>-</v>
      </c>
      <c r="D989" s="84">
        <f>Table2[[#This Row],[Part no./ Cat No.]]</f>
        <v>0</v>
      </c>
      <c r="E989" s="84" t="str">
        <f>IF(ISBLANK(Table2[[#This Row],[Lot No]]),"-",Table2[[#This Row],[Lot No]])</f>
        <v>-</v>
      </c>
      <c r="F989" s="133" t="str">
        <f>IF(ISBLANK(Table2[[#This Row],[Date of Issue]]),"",Table2[[#This Row],[Date of Issue]])</f>
        <v/>
      </c>
      <c r="G989" s="84" t="str">
        <f>Table2[[#This Row],[Unit]]</f>
        <v>-</v>
      </c>
      <c r="H989" s="84" t="str">
        <f>Table2[[#This Row],[Pack Size]]</f>
        <v>-</v>
      </c>
      <c r="I989" s="84">
        <f>Table2[[#This Row],[Quantity]]</f>
        <v>0</v>
      </c>
      <c r="J989" s="133" t="str">
        <f>Table2[[#This Row],[Expiry Date]]</f>
        <v>-</v>
      </c>
      <c r="K989" s="84">
        <f>Table2[[#This Row],[Department]]</f>
        <v>0</v>
      </c>
      <c r="L989" s="84" t="str">
        <f>IF(ISBLANK(Table2[[#This Row],[Remark]]),"",Table2[[#This Row],[Remark]])</f>
        <v/>
      </c>
      <c r="M989" s="84">
        <f>Table2[[#This Row],[Material Issued By]]</f>
        <v>0</v>
      </c>
      <c r="N989" s="84">
        <f>Table2[[#This Row],[Material Received By]]</f>
        <v>0</v>
      </c>
      <c r="O989" s="134">
        <f>SUMIFS('Stock Statement'!K:K,'Stock Statement'!C:C,Table4[[#This Row],[Part no./ Cat No.]])</f>
        <v>0</v>
      </c>
      <c r="P989" s="134">
        <f t="shared" si="16"/>
        <v>0</v>
      </c>
      <c r="Q989" s="84">
        <f>SUMIFS('Stock Statement'!J:J,'Stock Statement'!C:C,Table4[[#This Row],[Part no./ Cat No.]])</f>
        <v>0</v>
      </c>
    </row>
    <row r="990" spans="1:17">
      <c r="A990" s="84">
        <v>989</v>
      </c>
      <c r="B990" s="108" t="str">
        <f>Table2[[#This Row],[Description of Material]]</f>
        <v>Enter Data in Product Master</v>
      </c>
      <c r="C990" s="84" t="str">
        <f>IFERROR(VLOOKUP(D990,'Product Master'!B:G,6,),"-")</f>
        <v>-</v>
      </c>
      <c r="D990" s="84">
        <f>Table2[[#This Row],[Part no./ Cat No.]]</f>
        <v>0</v>
      </c>
      <c r="E990" s="84" t="str">
        <f>IF(ISBLANK(Table2[[#This Row],[Lot No]]),"-",Table2[[#This Row],[Lot No]])</f>
        <v>-</v>
      </c>
      <c r="F990" s="133" t="str">
        <f>IF(ISBLANK(Table2[[#This Row],[Date of Issue]]),"",Table2[[#This Row],[Date of Issue]])</f>
        <v/>
      </c>
      <c r="G990" s="84" t="str">
        <f>Table2[[#This Row],[Unit]]</f>
        <v>-</v>
      </c>
      <c r="H990" s="84" t="str">
        <f>Table2[[#This Row],[Pack Size]]</f>
        <v>-</v>
      </c>
      <c r="I990" s="84">
        <f>Table2[[#This Row],[Quantity]]</f>
        <v>0</v>
      </c>
      <c r="J990" s="133" t="str">
        <f>Table2[[#This Row],[Expiry Date]]</f>
        <v>-</v>
      </c>
      <c r="K990" s="84">
        <f>Table2[[#This Row],[Department]]</f>
        <v>0</v>
      </c>
      <c r="L990" s="84" t="str">
        <f>IF(ISBLANK(Table2[[#This Row],[Remark]]),"",Table2[[#This Row],[Remark]])</f>
        <v/>
      </c>
      <c r="M990" s="84">
        <f>Table2[[#This Row],[Material Issued By]]</f>
        <v>0</v>
      </c>
      <c r="N990" s="84">
        <f>Table2[[#This Row],[Material Received By]]</f>
        <v>0</v>
      </c>
      <c r="O990" s="134">
        <f>SUMIFS('Stock Statement'!K:K,'Stock Statement'!C:C,Table4[[#This Row],[Part no./ Cat No.]])</f>
        <v>0</v>
      </c>
      <c r="P990" s="134">
        <f t="shared" si="16"/>
        <v>0</v>
      </c>
      <c r="Q990" s="84">
        <f>SUMIFS('Stock Statement'!J:J,'Stock Statement'!C:C,Table4[[#This Row],[Part no./ Cat No.]])</f>
        <v>0</v>
      </c>
    </row>
    <row r="991" spans="1:17">
      <c r="A991" s="84">
        <v>990</v>
      </c>
      <c r="B991" s="108" t="str">
        <f>Table2[[#This Row],[Description of Material]]</f>
        <v>Enter Data in Product Master</v>
      </c>
      <c r="C991" s="84" t="str">
        <f>IFERROR(VLOOKUP(D991,'Product Master'!B:G,6,),"-")</f>
        <v>-</v>
      </c>
      <c r="D991" s="84">
        <f>Table2[[#This Row],[Part no./ Cat No.]]</f>
        <v>0</v>
      </c>
      <c r="E991" s="84" t="str">
        <f>IF(ISBLANK(Table2[[#This Row],[Lot No]]),"-",Table2[[#This Row],[Lot No]])</f>
        <v>-</v>
      </c>
      <c r="F991" s="133" t="str">
        <f>IF(ISBLANK(Table2[[#This Row],[Date of Issue]]),"",Table2[[#This Row],[Date of Issue]])</f>
        <v/>
      </c>
      <c r="G991" s="84" t="str">
        <f>Table2[[#This Row],[Unit]]</f>
        <v>-</v>
      </c>
      <c r="H991" s="84" t="str">
        <f>Table2[[#This Row],[Pack Size]]</f>
        <v>-</v>
      </c>
      <c r="I991" s="84">
        <f>Table2[[#This Row],[Quantity]]</f>
        <v>0</v>
      </c>
      <c r="J991" s="133" t="str">
        <f>Table2[[#This Row],[Expiry Date]]</f>
        <v>-</v>
      </c>
      <c r="K991" s="84">
        <f>Table2[[#This Row],[Department]]</f>
        <v>0</v>
      </c>
      <c r="L991" s="84" t="str">
        <f>IF(ISBLANK(Table2[[#This Row],[Remark]]),"",Table2[[#This Row],[Remark]])</f>
        <v/>
      </c>
      <c r="M991" s="84">
        <f>Table2[[#This Row],[Material Issued By]]</f>
        <v>0</v>
      </c>
      <c r="N991" s="84">
        <f>Table2[[#This Row],[Material Received By]]</f>
        <v>0</v>
      </c>
      <c r="O991" s="134">
        <f>SUMIFS('Stock Statement'!K:K,'Stock Statement'!C:C,Table4[[#This Row],[Part no./ Cat No.]])</f>
        <v>0</v>
      </c>
      <c r="P991" s="134">
        <f t="shared" si="16"/>
        <v>0</v>
      </c>
      <c r="Q991" s="84">
        <f>SUMIFS('Stock Statement'!J:J,'Stock Statement'!C:C,Table4[[#This Row],[Part no./ Cat No.]])</f>
        <v>0</v>
      </c>
    </row>
    <row r="992" spans="1:17">
      <c r="A992" s="84">
        <v>991</v>
      </c>
      <c r="B992" s="108" t="str">
        <f>Table2[[#This Row],[Description of Material]]</f>
        <v>Enter Data in Product Master</v>
      </c>
      <c r="C992" s="84" t="str">
        <f>IFERROR(VLOOKUP(D992,'Product Master'!B:G,6,),"-")</f>
        <v>-</v>
      </c>
      <c r="D992" s="84">
        <f>Table2[[#This Row],[Part no./ Cat No.]]</f>
        <v>0</v>
      </c>
      <c r="E992" s="84" t="str">
        <f>IF(ISBLANK(Table2[[#This Row],[Lot No]]),"-",Table2[[#This Row],[Lot No]])</f>
        <v>-</v>
      </c>
      <c r="F992" s="133" t="str">
        <f>IF(ISBLANK(Table2[[#This Row],[Date of Issue]]),"",Table2[[#This Row],[Date of Issue]])</f>
        <v/>
      </c>
      <c r="G992" s="84" t="str">
        <f>Table2[[#This Row],[Unit]]</f>
        <v>-</v>
      </c>
      <c r="H992" s="84" t="str">
        <f>Table2[[#This Row],[Pack Size]]</f>
        <v>-</v>
      </c>
      <c r="I992" s="84">
        <f>Table2[[#This Row],[Quantity]]</f>
        <v>0</v>
      </c>
      <c r="J992" s="133" t="str">
        <f>Table2[[#This Row],[Expiry Date]]</f>
        <v>-</v>
      </c>
      <c r="K992" s="84">
        <f>Table2[[#This Row],[Department]]</f>
        <v>0</v>
      </c>
      <c r="L992" s="84" t="str">
        <f>IF(ISBLANK(Table2[[#This Row],[Remark]]),"",Table2[[#This Row],[Remark]])</f>
        <v/>
      </c>
      <c r="M992" s="84">
        <f>Table2[[#This Row],[Material Issued By]]</f>
        <v>0</v>
      </c>
      <c r="N992" s="84">
        <f>Table2[[#This Row],[Material Received By]]</f>
        <v>0</v>
      </c>
      <c r="O992" s="134">
        <f>SUMIFS('Stock Statement'!K:K,'Stock Statement'!C:C,Table4[[#This Row],[Part no./ Cat No.]])</f>
        <v>0</v>
      </c>
      <c r="P992" s="134">
        <f t="shared" si="16"/>
        <v>0</v>
      </c>
      <c r="Q992" s="84">
        <f>SUMIFS('Stock Statement'!J:J,'Stock Statement'!C:C,Table4[[#This Row],[Part no./ Cat No.]])</f>
        <v>0</v>
      </c>
    </row>
    <row r="993" spans="1:17">
      <c r="A993" s="84">
        <v>992</v>
      </c>
      <c r="B993" s="108" t="str">
        <f>Table2[[#This Row],[Description of Material]]</f>
        <v>Enter Data in Product Master</v>
      </c>
      <c r="C993" s="84" t="str">
        <f>IFERROR(VLOOKUP(D993,'Product Master'!B:G,6,),"-")</f>
        <v>-</v>
      </c>
      <c r="D993" s="84">
        <f>Table2[[#This Row],[Part no./ Cat No.]]</f>
        <v>0</v>
      </c>
      <c r="E993" s="84" t="str">
        <f>IF(ISBLANK(Table2[[#This Row],[Lot No]]),"-",Table2[[#This Row],[Lot No]])</f>
        <v>-</v>
      </c>
      <c r="F993" s="133" t="str">
        <f>IF(ISBLANK(Table2[[#This Row],[Date of Issue]]),"",Table2[[#This Row],[Date of Issue]])</f>
        <v/>
      </c>
      <c r="G993" s="84" t="str">
        <f>Table2[[#This Row],[Unit]]</f>
        <v>-</v>
      </c>
      <c r="H993" s="84" t="str">
        <f>Table2[[#This Row],[Pack Size]]</f>
        <v>-</v>
      </c>
      <c r="I993" s="84">
        <f>Table2[[#This Row],[Quantity]]</f>
        <v>0</v>
      </c>
      <c r="J993" s="133" t="str">
        <f>Table2[[#This Row],[Expiry Date]]</f>
        <v>-</v>
      </c>
      <c r="K993" s="84">
        <f>Table2[[#This Row],[Department]]</f>
        <v>0</v>
      </c>
      <c r="L993" s="84" t="str">
        <f>IF(ISBLANK(Table2[[#This Row],[Remark]]),"",Table2[[#This Row],[Remark]])</f>
        <v/>
      </c>
      <c r="M993" s="84">
        <f>Table2[[#This Row],[Material Issued By]]</f>
        <v>0</v>
      </c>
      <c r="N993" s="84">
        <f>Table2[[#This Row],[Material Received By]]</f>
        <v>0</v>
      </c>
      <c r="O993" s="134">
        <f>SUMIFS('Stock Statement'!K:K,'Stock Statement'!C:C,Table4[[#This Row],[Part no./ Cat No.]])</f>
        <v>0</v>
      </c>
      <c r="P993" s="134">
        <f t="shared" si="16"/>
        <v>0</v>
      </c>
      <c r="Q993" s="84">
        <f>SUMIFS('Stock Statement'!J:J,'Stock Statement'!C:C,Table4[[#This Row],[Part no./ Cat No.]])</f>
        <v>0</v>
      </c>
    </row>
    <row r="994" spans="1:17">
      <c r="A994" s="84">
        <v>993</v>
      </c>
      <c r="B994" s="108" t="str">
        <f>Table2[[#This Row],[Description of Material]]</f>
        <v>Enter Data in Product Master</v>
      </c>
      <c r="C994" s="84" t="str">
        <f>IFERROR(VLOOKUP(D994,'Product Master'!B:G,6,),"-")</f>
        <v>-</v>
      </c>
      <c r="D994" s="84">
        <f>Table2[[#This Row],[Part no./ Cat No.]]</f>
        <v>0</v>
      </c>
      <c r="E994" s="84" t="str">
        <f>IF(ISBLANK(Table2[[#This Row],[Lot No]]),"-",Table2[[#This Row],[Lot No]])</f>
        <v>-</v>
      </c>
      <c r="F994" s="133" t="str">
        <f>IF(ISBLANK(Table2[[#This Row],[Date of Issue]]),"",Table2[[#This Row],[Date of Issue]])</f>
        <v/>
      </c>
      <c r="G994" s="84" t="str">
        <f>Table2[[#This Row],[Unit]]</f>
        <v>-</v>
      </c>
      <c r="H994" s="84" t="str">
        <f>Table2[[#This Row],[Pack Size]]</f>
        <v>-</v>
      </c>
      <c r="I994" s="84">
        <f>Table2[[#This Row],[Quantity]]</f>
        <v>0</v>
      </c>
      <c r="J994" s="133" t="str">
        <f>Table2[[#This Row],[Expiry Date]]</f>
        <v>-</v>
      </c>
      <c r="K994" s="84">
        <f>Table2[[#This Row],[Department]]</f>
        <v>0</v>
      </c>
      <c r="L994" s="84" t="str">
        <f>IF(ISBLANK(Table2[[#This Row],[Remark]]),"",Table2[[#This Row],[Remark]])</f>
        <v/>
      </c>
      <c r="M994" s="84">
        <f>Table2[[#This Row],[Material Issued By]]</f>
        <v>0</v>
      </c>
      <c r="N994" s="84">
        <f>Table2[[#This Row],[Material Received By]]</f>
        <v>0</v>
      </c>
      <c r="O994" s="134">
        <f>SUMIFS('Stock Statement'!K:K,'Stock Statement'!C:C,Table4[[#This Row],[Part no./ Cat No.]])</f>
        <v>0</v>
      </c>
      <c r="P994" s="134">
        <f t="shared" si="16"/>
        <v>0</v>
      </c>
      <c r="Q994" s="84">
        <f>SUMIFS('Stock Statement'!J:J,'Stock Statement'!C:C,Table4[[#This Row],[Part no./ Cat No.]])</f>
        <v>0</v>
      </c>
    </row>
    <row r="995" spans="1:17">
      <c r="A995" s="84">
        <v>994</v>
      </c>
      <c r="B995" s="108" t="str">
        <f>Table2[[#This Row],[Description of Material]]</f>
        <v>Enter Data in Product Master</v>
      </c>
      <c r="C995" s="84" t="str">
        <f>IFERROR(VLOOKUP(D995,'Product Master'!B:G,6,),"-")</f>
        <v>-</v>
      </c>
      <c r="D995" s="84">
        <f>Table2[[#This Row],[Part no./ Cat No.]]</f>
        <v>0</v>
      </c>
      <c r="E995" s="84" t="str">
        <f>IF(ISBLANK(Table2[[#This Row],[Lot No]]),"-",Table2[[#This Row],[Lot No]])</f>
        <v>-</v>
      </c>
      <c r="F995" s="133" t="str">
        <f>IF(ISBLANK(Table2[[#This Row],[Date of Issue]]),"",Table2[[#This Row],[Date of Issue]])</f>
        <v/>
      </c>
      <c r="G995" s="84" t="str">
        <f>Table2[[#This Row],[Unit]]</f>
        <v>-</v>
      </c>
      <c r="H995" s="84" t="str">
        <f>Table2[[#This Row],[Pack Size]]</f>
        <v>-</v>
      </c>
      <c r="I995" s="84">
        <f>Table2[[#This Row],[Quantity]]</f>
        <v>0</v>
      </c>
      <c r="J995" s="133" t="str">
        <f>Table2[[#This Row],[Expiry Date]]</f>
        <v>-</v>
      </c>
      <c r="K995" s="84">
        <f>Table2[[#This Row],[Department]]</f>
        <v>0</v>
      </c>
      <c r="L995" s="84" t="str">
        <f>IF(ISBLANK(Table2[[#This Row],[Remark]]),"",Table2[[#This Row],[Remark]])</f>
        <v/>
      </c>
      <c r="M995" s="84">
        <f>Table2[[#This Row],[Material Issued By]]</f>
        <v>0</v>
      </c>
      <c r="N995" s="84">
        <f>Table2[[#This Row],[Material Received By]]</f>
        <v>0</v>
      </c>
      <c r="O995" s="134">
        <f>SUMIFS('Stock Statement'!K:K,'Stock Statement'!C:C,Table4[[#This Row],[Part no./ Cat No.]])</f>
        <v>0</v>
      </c>
      <c r="P995" s="134">
        <f t="shared" si="16"/>
        <v>0</v>
      </c>
      <c r="Q995" s="84">
        <f>SUMIFS('Stock Statement'!J:J,'Stock Statement'!C:C,Table4[[#This Row],[Part no./ Cat No.]])</f>
        <v>0</v>
      </c>
    </row>
    <row r="996" spans="1:17">
      <c r="A996" s="84">
        <v>995</v>
      </c>
      <c r="B996" s="108" t="str">
        <f>Table2[[#This Row],[Description of Material]]</f>
        <v>Enter Data in Product Master</v>
      </c>
      <c r="C996" s="84" t="str">
        <f>IFERROR(VLOOKUP(D996,'Product Master'!B:G,6,),"-")</f>
        <v>-</v>
      </c>
      <c r="D996" s="84">
        <f>Table2[[#This Row],[Part no./ Cat No.]]</f>
        <v>0</v>
      </c>
      <c r="E996" s="84" t="str">
        <f>IF(ISBLANK(Table2[[#This Row],[Lot No]]),"-",Table2[[#This Row],[Lot No]])</f>
        <v>-</v>
      </c>
      <c r="F996" s="133" t="str">
        <f>IF(ISBLANK(Table2[[#This Row],[Date of Issue]]),"",Table2[[#This Row],[Date of Issue]])</f>
        <v/>
      </c>
      <c r="G996" s="84" t="str">
        <f>Table2[[#This Row],[Unit]]</f>
        <v>-</v>
      </c>
      <c r="H996" s="84" t="str">
        <f>Table2[[#This Row],[Pack Size]]</f>
        <v>-</v>
      </c>
      <c r="I996" s="84">
        <f>Table2[[#This Row],[Quantity]]</f>
        <v>0</v>
      </c>
      <c r="J996" s="133" t="str">
        <f>Table2[[#This Row],[Expiry Date]]</f>
        <v>-</v>
      </c>
      <c r="K996" s="84">
        <f>Table2[[#This Row],[Department]]</f>
        <v>0</v>
      </c>
      <c r="L996" s="84" t="str">
        <f>IF(ISBLANK(Table2[[#This Row],[Remark]]),"",Table2[[#This Row],[Remark]])</f>
        <v/>
      </c>
      <c r="M996" s="84">
        <f>Table2[[#This Row],[Material Issued By]]</f>
        <v>0</v>
      </c>
      <c r="N996" s="84">
        <f>Table2[[#This Row],[Material Received By]]</f>
        <v>0</v>
      </c>
      <c r="O996" s="134">
        <f>SUMIFS('Stock Statement'!K:K,'Stock Statement'!C:C,Table4[[#This Row],[Part no./ Cat No.]])</f>
        <v>0</v>
      </c>
      <c r="P996" s="134">
        <f t="shared" si="16"/>
        <v>0</v>
      </c>
      <c r="Q996" s="84">
        <f>SUMIFS('Stock Statement'!J:J,'Stock Statement'!C:C,Table4[[#This Row],[Part no./ Cat No.]])</f>
        <v>0</v>
      </c>
    </row>
    <row r="997" spans="1:17">
      <c r="A997" s="84">
        <v>996</v>
      </c>
      <c r="B997" s="108" t="str">
        <f>Table2[[#This Row],[Description of Material]]</f>
        <v>Enter Data in Product Master</v>
      </c>
      <c r="C997" s="84" t="str">
        <f>IFERROR(VLOOKUP(D997,'Product Master'!B:G,6,),"-")</f>
        <v>-</v>
      </c>
      <c r="D997" s="84">
        <f>Table2[[#This Row],[Part no./ Cat No.]]</f>
        <v>0</v>
      </c>
      <c r="E997" s="84" t="str">
        <f>IF(ISBLANK(Table2[[#This Row],[Lot No]]),"-",Table2[[#This Row],[Lot No]])</f>
        <v>-</v>
      </c>
      <c r="F997" s="133" t="str">
        <f>IF(ISBLANK(Table2[[#This Row],[Date of Issue]]),"",Table2[[#This Row],[Date of Issue]])</f>
        <v/>
      </c>
      <c r="G997" s="84" t="str">
        <f>Table2[[#This Row],[Unit]]</f>
        <v>-</v>
      </c>
      <c r="H997" s="84" t="str">
        <f>Table2[[#This Row],[Pack Size]]</f>
        <v>-</v>
      </c>
      <c r="I997" s="84">
        <f>Table2[[#This Row],[Quantity]]</f>
        <v>0</v>
      </c>
      <c r="J997" s="133" t="str">
        <f>Table2[[#This Row],[Expiry Date]]</f>
        <v>-</v>
      </c>
      <c r="K997" s="84">
        <f>Table2[[#This Row],[Department]]</f>
        <v>0</v>
      </c>
      <c r="L997" s="84" t="str">
        <f>IF(ISBLANK(Table2[[#This Row],[Remark]]),"",Table2[[#This Row],[Remark]])</f>
        <v/>
      </c>
      <c r="M997" s="84">
        <f>Table2[[#This Row],[Material Issued By]]</f>
        <v>0</v>
      </c>
      <c r="N997" s="84">
        <f>Table2[[#This Row],[Material Received By]]</f>
        <v>0</v>
      </c>
      <c r="O997" s="134">
        <f>SUMIFS('Stock Statement'!K:K,'Stock Statement'!C:C,Table4[[#This Row],[Part no./ Cat No.]])</f>
        <v>0</v>
      </c>
      <c r="P997" s="134">
        <f t="shared" si="16"/>
        <v>0</v>
      </c>
      <c r="Q997" s="84">
        <f>SUMIFS('Stock Statement'!J:J,'Stock Statement'!C:C,Table4[[#This Row],[Part no./ Cat No.]])</f>
        <v>0</v>
      </c>
    </row>
    <row r="998" spans="1:17">
      <c r="A998" s="84">
        <v>997</v>
      </c>
      <c r="B998" s="108" t="str">
        <f>Table2[[#This Row],[Description of Material]]</f>
        <v>Enter Data in Product Master</v>
      </c>
      <c r="C998" s="84" t="str">
        <f>IFERROR(VLOOKUP(D998,'Product Master'!B:G,6,),"-")</f>
        <v>-</v>
      </c>
      <c r="D998" s="84">
        <f>Table2[[#This Row],[Part no./ Cat No.]]</f>
        <v>0</v>
      </c>
      <c r="E998" s="84" t="str">
        <f>IF(ISBLANK(Table2[[#This Row],[Lot No]]),"-",Table2[[#This Row],[Lot No]])</f>
        <v>-</v>
      </c>
      <c r="F998" s="133" t="str">
        <f>IF(ISBLANK(Table2[[#This Row],[Date of Issue]]),"",Table2[[#This Row],[Date of Issue]])</f>
        <v/>
      </c>
      <c r="G998" s="84" t="str">
        <f>Table2[[#This Row],[Unit]]</f>
        <v>-</v>
      </c>
      <c r="H998" s="84" t="str">
        <f>Table2[[#This Row],[Pack Size]]</f>
        <v>-</v>
      </c>
      <c r="I998" s="84">
        <f>Table2[[#This Row],[Quantity]]</f>
        <v>0</v>
      </c>
      <c r="J998" s="133" t="str">
        <f>Table2[[#This Row],[Expiry Date]]</f>
        <v>-</v>
      </c>
      <c r="K998" s="84">
        <f>Table2[[#This Row],[Department]]</f>
        <v>0</v>
      </c>
      <c r="L998" s="84" t="str">
        <f>IF(ISBLANK(Table2[[#This Row],[Remark]]),"",Table2[[#This Row],[Remark]])</f>
        <v/>
      </c>
      <c r="M998" s="84">
        <f>Table2[[#This Row],[Material Issued By]]</f>
        <v>0</v>
      </c>
      <c r="N998" s="84">
        <f>Table2[[#This Row],[Material Received By]]</f>
        <v>0</v>
      </c>
      <c r="O998" s="134">
        <f>SUMIFS('Stock Statement'!K:K,'Stock Statement'!C:C,Table4[[#This Row],[Part no./ Cat No.]])</f>
        <v>0</v>
      </c>
      <c r="P998" s="134">
        <f t="shared" si="16"/>
        <v>0</v>
      </c>
      <c r="Q998" s="84">
        <f>SUMIFS('Stock Statement'!J:J,'Stock Statement'!C:C,Table4[[#This Row],[Part no./ Cat No.]])</f>
        <v>0</v>
      </c>
    </row>
    <row r="999" spans="1:17">
      <c r="A999" s="84">
        <v>998</v>
      </c>
      <c r="B999" s="108" t="str">
        <f>Table2[[#This Row],[Description of Material]]</f>
        <v>Enter Data in Product Master</v>
      </c>
      <c r="C999" s="84" t="str">
        <f>IFERROR(VLOOKUP(D999,'Product Master'!B:G,6,),"-")</f>
        <v>-</v>
      </c>
      <c r="D999" s="84">
        <f>Table2[[#This Row],[Part no./ Cat No.]]</f>
        <v>0</v>
      </c>
      <c r="E999" s="84" t="str">
        <f>IF(ISBLANK(Table2[[#This Row],[Lot No]]),"-",Table2[[#This Row],[Lot No]])</f>
        <v>-</v>
      </c>
      <c r="F999" s="133" t="str">
        <f>IF(ISBLANK(Table2[[#This Row],[Date of Issue]]),"",Table2[[#This Row],[Date of Issue]])</f>
        <v/>
      </c>
      <c r="G999" s="84" t="str">
        <f>Table2[[#This Row],[Unit]]</f>
        <v>-</v>
      </c>
      <c r="H999" s="84" t="str">
        <f>Table2[[#This Row],[Pack Size]]</f>
        <v>-</v>
      </c>
      <c r="I999" s="84">
        <f>Table2[[#This Row],[Quantity]]</f>
        <v>0</v>
      </c>
      <c r="J999" s="133" t="str">
        <f>Table2[[#This Row],[Expiry Date]]</f>
        <v>-</v>
      </c>
      <c r="K999" s="84">
        <f>Table2[[#This Row],[Department]]</f>
        <v>0</v>
      </c>
      <c r="L999" s="84" t="str">
        <f>IF(ISBLANK(Table2[[#This Row],[Remark]]),"",Table2[[#This Row],[Remark]])</f>
        <v/>
      </c>
      <c r="M999" s="84">
        <f>Table2[[#This Row],[Material Issued By]]</f>
        <v>0</v>
      </c>
      <c r="N999" s="84">
        <f>Table2[[#This Row],[Material Received By]]</f>
        <v>0</v>
      </c>
      <c r="O999" s="134">
        <f>SUMIFS('Stock Statement'!K:K,'Stock Statement'!C:C,Table4[[#This Row],[Part no./ Cat No.]])</f>
        <v>0</v>
      </c>
      <c r="P999" s="134">
        <f t="shared" si="16"/>
        <v>0</v>
      </c>
      <c r="Q999" s="84">
        <f>SUMIFS('Stock Statement'!J:J,'Stock Statement'!C:C,Table4[[#This Row],[Part no./ Cat No.]])</f>
        <v>0</v>
      </c>
    </row>
    <row r="1000" spans="1:17">
      <c r="A1000" s="84">
        <v>999</v>
      </c>
      <c r="B1000" s="108" t="str">
        <f>Table2[[#This Row],[Description of Material]]</f>
        <v>Enter Data in Product Master</v>
      </c>
      <c r="C1000" s="84" t="str">
        <f>IFERROR(VLOOKUP(D1000,'Product Master'!B:G,6,),"-")</f>
        <v>-</v>
      </c>
      <c r="D1000" s="84">
        <f>Table2[[#This Row],[Part no./ Cat No.]]</f>
        <v>0</v>
      </c>
      <c r="E1000" s="84" t="str">
        <f>IF(ISBLANK(Table2[[#This Row],[Lot No]]),"-",Table2[[#This Row],[Lot No]])</f>
        <v>-</v>
      </c>
      <c r="F1000" s="133" t="str">
        <f>IF(ISBLANK(Table2[[#This Row],[Date of Issue]]),"",Table2[[#This Row],[Date of Issue]])</f>
        <v/>
      </c>
      <c r="G1000" s="84" t="str">
        <f>Table2[[#This Row],[Unit]]</f>
        <v>-</v>
      </c>
      <c r="H1000" s="84" t="str">
        <f>Table2[[#This Row],[Pack Size]]</f>
        <v>-</v>
      </c>
      <c r="I1000" s="84">
        <f>Table2[[#This Row],[Quantity]]</f>
        <v>0</v>
      </c>
      <c r="J1000" s="133" t="str">
        <f>Table2[[#This Row],[Expiry Date]]</f>
        <v>-</v>
      </c>
      <c r="K1000" s="84">
        <f>Table2[[#This Row],[Department]]</f>
        <v>0</v>
      </c>
      <c r="L1000" s="84" t="str">
        <f>IF(ISBLANK(Table2[[#This Row],[Remark]]),"",Table2[[#This Row],[Remark]])</f>
        <v/>
      </c>
      <c r="M1000" s="84">
        <f>Table2[[#This Row],[Material Issued By]]</f>
        <v>0</v>
      </c>
      <c r="N1000" s="84">
        <f>Table2[[#This Row],[Material Received By]]</f>
        <v>0</v>
      </c>
      <c r="O1000" s="134">
        <f>SUMIFS('Stock Statement'!K:K,'Stock Statement'!C:C,Table4[[#This Row],[Part no./ Cat No.]])</f>
        <v>0</v>
      </c>
      <c r="P1000" s="134">
        <f t="shared" si="16"/>
        <v>0</v>
      </c>
      <c r="Q1000" s="84">
        <f>SUMIFS('Stock Statement'!J:J,'Stock Statement'!C:C,Table4[[#This Row],[Part no./ Cat No.]])</f>
        <v>0</v>
      </c>
    </row>
    <row r="1001" spans="1:17">
      <c r="A1001" s="84">
        <v>1000</v>
      </c>
      <c r="B1001" s="108" t="str">
        <f>Table2[[#This Row],[Description of Material]]</f>
        <v>Enter Data in Product Master</v>
      </c>
      <c r="C1001" s="84" t="str">
        <f>IFERROR(VLOOKUP(D1001,'Product Master'!B:G,6,),"-")</f>
        <v>-</v>
      </c>
      <c r="D1001" s="84">
        <f>Table2[[#This Row],[Part no./ Cat No.]]</f>
        <v>0</v>
      </c>
      <c r="E1001" s="84" t="str">
        <f>IF(ISBLANK(Table2[[#This Row],[Lot No]]),"-",Table2[[#This Row],[Lot No]])</f>
        <v>-</v>
      </c>
      <c r="F1001" s="133" t="str">
        <f>IF(ISBLANK(Table2[[#This Row],[Date of Issue]]),"",Table2[[#This Row],[Date of Issue]])</f>
        <v/>
      </c>
      <c r="G1001" s="84" t="str">
        <f>Table2[[#This Row],[Unit]]</f>
        <v>-</v>
      </c>
      <c r="H1001" s="84" t="str">
        <f>Table2[[#This Row],[Pack Size]]</f>
        <v>-</v>
      </c>
      <c r="I1001" s="84">
        <f>Table2[[#This Row],[Quantity]]</f>
        <v>0</v>
      </c>
      <c r="J1001" s="133" t="str">
        <f>Table2[[#This Row],[Expiry Date]]</f>
        <v>-</v>
      </c>
      <c r="K1001" s="84">
        <f>Table2[[#This Row],[Department]]</f>
        <v>0</v>
      </c>
      <c r="L1001" s="84" t="str">
        <f>IF(ISBLANK(Table2[[#This Row],[Remark]]),"",Table2[[#This Row],[Remark]])</f>
        <v/>
      </c>
      <c r="M1001" s="84">
        <f>Table2[[#This Row],[Material Issued By]]</f>
        <v>0</v>
      </c>
      <c r="N1001" s="84">
        <f>Table2[[#This Row],[Material Received By]]</f>
        <v>0</v>
      </c>
      <c r="O1001" s="134">
        <f>SUMIFS('Stock Statement'!K:K,'Stock Statement'!C:C,Table4[[#This Row],[Part no./ Cat No.]])</f>
        <v>0</v>
      </c>
      <c r="P1001" s="134">
        <f t="shared" si="16"/>
        <v>0</v>
      </c>
      <c r="Q1001" s="84">
        <f>SUMIFS('Stock Statement'!J:J,'Stock Statement'!C:C,Table4[[#This Row],[Part no./ Cat No.]])</f>
        <v>0</v>
      </c>
    </row>
    <row r="1002" spans="1:17">
      <c r="A1002" s="84">
        <v>1001</v>
      </c>
      <c r="B1002" s="108" t="str">
        <f>Table2[[#This Row],[Description of Material]]</f>
        <v>Enter Data in Product Master</v>
      </c>
      <c r="C1002" s="84" t="str">
        <f>IFERROR(VLOOKUP(D1002,'Product Master'!B:G,6,),"-")</f>
        <v>-</v>
      </c>
      <c r="D1002" s="84">
        <f>Table2[[#This Row],[Part no./ Cat No.]]</f>
        <v>0</v>
      </c>
      <c r="E1002" s="84" t="str">
        <f>IF(ISBLANK(Table2[[#This Row],[Lot No]]),"-",Table2[[#This Row],[Lot No]])</f>
        <v>-</v>
      </c>
      <c r="F1002" s="133" t="str">
        <f>IF(ISBLANK(Table2[[#This Row],[Date of Issue]]),"",Table2[[#This Row],[Date of Issue]])</f>
        <v/>
      </c>
      <c r="G1002" s="84" t="str">
        <f>Table2[[#This Row],[Unit]]</f>
        <v>-</v>
      </c>
      <c r="H1002" s="84" t="str">
        <f>Table2[[#This Row],[Pack Size]]</f>
        <v>-</v>
      </c>
      <c r="I1002" s="84">
        <f>Table2[[#This Row],[Quantity]]</f>
        <v>0</v>
      </c>
      <c r="J1002" s="133" t="str">
        <f>Table2[[#This Row],[Expiry Date]]</f>
        <v>-</v>
      </c>
      <c r="K1002" s="84">
        <f>Table2[[#This Row],[Department]]</f>
        <v>0</v>
      </c>
      <c r="L1002" s="84" t="str">
        <f>IF(ISBLANK(Table2[[#This Row],[Remark]]),"",Table2[[#This Row],[Remark]])</f>
        <v/>
      </c>
      <c r="M1002" s="84">
        <f>Table2[[#This Row],[Material Issued By]]</f>
        <v>0</v>
      </c>
      <c r="N1002" s="84">
        <f>Table2[[#This Row],[Material Received By]]</f>
        <v>0</v>
      </c>
      <c r="O1002" s="134">
        <f>SUMIFS('Stock Statement'!K:K,'Stock Statement'!C:C,Table4[[#This Row],[Part no./ Cat No.]])</f>
        <v>0</v>
      </c>
      <c r="P1002" s="134">
        <f t="shared" si="16"/>
        <v>0</v>
      </c>
      <c r="Q1002" s="84">
        <f>SUMIFS('Stock Statement'!J:J,'Stock Statement'!C:C,Table4[[#This Row],[Part no./ Cat No.]])</f>
        <v>0</v>
      </c>
    </row>
    <row r="1003" spans="1:17">
      <c r="A1003" s="84">
        <v>1002</v>
      </c>
      <c r="B1003" s="108" t="str">
        <f>Table2[[#This Row],[Description of Material]]</f>
        <v>Enter Data in Product Master</v>
      </c>
      <c r="C1003" s="84" t="str">
        <f>IFERROR(VLOOKUP(D1003,'Product Master'!B:G,6,),"-")</f>
        <v>-</v>
      </c>
      <c r="D1003" s="84">
        <f>Table2[[#This Row],[Part no./ Cat No.]]</f>
        <v>0</v>
      </c>
      <c r="E1003" s="84" t="str">
        <f>IF(ISBLANK(Table2[[#This Row],[Lot No]]),"-",Table2[[#This Row],[Lot No]])</f>
        <v>-</v>
      </c>
      <c r="F1003" s="133" t="str">
        <f>IF(ISBLANK(Table2[[#This Row],[Date of Issue]]),"",Table2[[#This Row],[Date of Issue]])</f>
        <v/>
      </c>
      <c r="G1003" s="84" t="str">
        <f>Table2[[#This Row],[Unit]]</f>
        <v>-</v>
      </c>
      <c r="H1003" s="84" t="str">
        <f>Table2[[#This Row],[Pack Size]]</f>
        <v>-</v>
      </c>
      <c r="I1003" s="84">
        <f>Table2[[#This Row],[Quantity]]</f>
        <v>0</v>
      </c>
      <c r="J1003" s="133" t="str">
        <f>Table2[[#This Row],[Expiry Date]]</f>
        <v>-</v>
      </c>
      <c r="K1003" s="84">
        <f>Table2[[#This Row],[Department]]</f>
        <v>0</v>
      </c>
      <c r="L1003" s="84" t="str">
        <f>IF(ISBLANK(Table2[[#This Row],[Remark]]),"",Table2[[#This Row],[Remark]])</f>
        <v/>
      </c>
      <c r="M1003" s="84">
        <f>Table2[[#This Row],[Material Issued By]]</f>
        <v>0</v>
      </c>
      <c r="N1003" s="84">
        <f>Table2[[#This Row],[Material Received By]]</f>
        <v>0</v>
      </c>
      <c r="O1003" s="134">
        <f>SUMIFS('Stock Statement'!K:K,'Stock Statement'!C:C,Table4[[#This Row],[Part no./ Cat No.]])</f>
        <v>0</v>
      </c>
      <c r="P1003" s="134">
        <f t="shared" si="16"/>
        <v>0</v>
      </c>
      <c r="Q1003" s="84">
        <f>SUMIFS('Stock Statement'!J:J,'Stock Statement'!C:C,Table4[[#This Row],[Part no./ Cat No.]])</f>
        <v>0</v>
      </c>
    </row>
    <row r="1004" spans="1:17">
      <c r="A1004" s="84">
        <v>1003</v>
      </c>
      <c r="B1004" s="108" t="str">
        <f>Table2[[#This Row],[Description of Material]]</f>
        <v>Enter Data in Product Master</v>
      </c>
      <c r="C1004" s="84" t="str">
        <f>IFERROR(VLOOKUP(D1004,'Product Master'!B:G,6,),"-")</f>
        <v>-</v>
      </c>
      <c r="D1004" s="84">
        <f>Table2[[#This Row],[Part no./ Cat No.]]</f>
        <v>0</v>
      </c>
      <c r="E1004" s="84" t="str">
        <f>IF(ISBLANK(Table2[[#This Row],[Lot No]]),"-",Table2[[#This Row],[Lot No]])</f>
        <v>-</v>
      </c>
      <c r="F1004" s="133" t="str">
        <f>IF(ISBLANK(Table2[[#This Row],[Date of Issue]]),"",Table2[[#This Row],[Date of Issue]])</f>
        <v/>
      </c>
      <c r="G1004" s="84" t="str">
        <f>Table2[[#This Row],[Unit]]</f>
        <v>-</v>
      </c>
      <c r="H1004" s="84" t="str">
        <f>Table2[[#This Row],[Pack Size]]</f>
        <v>-</v>
      </c>
      <c r="I1004" s="84">
        <f>Table2[[#This Row],[Quantity]]</f>
        <v>0</v>
      </c>
      <c r="J1004" s="133" t="str">
        <f>Table2[[#This Row],[Expiry Date]]</f>
        <v>-</v>
      </c>
      <c r="K1004" s="84">
        <f>Table2[[#This Row],[Department]]</f>
        <v>0</v>
      </c>
      <c r="L1004" s="84" t="str">
        <f>IF(ISBLANK(Table2[[#This Row],[Remark]]),"",Table2[[#This Row],[Remark]])</f>
        <v/>
      </c>
      <c r="M1004" s="84">
        <f>Table2[[#This Row],[Material Issued By]]</f>
        <v>0</v>
      </c>
      <c r="N1004" s="84">
        <f>Table2[[#This Row],[Material Received By]]</f>
        <v>0</v>
      </c>
      <c r="O1004" s="134">
        <f>SUMIFS('Stock Statement'!K:K,'Stock Statement'!C:C,Table4[[#This Row],[Part no./ Cat No.]])</f>
        <v>0</v>
      </c>
      <c r="P1004" s="134">
        <f t="shared" si="16"/>
        <v>0</v>
      </c>
      <c r="Q1004" s="84">
        <f>SUMIFS('Stock Statement'!J:J,'Stock Statement'!C:C,Table4[[#This Row],[Part no./ Cat No.]])</f>
        <v>0</v>
      </c>
    </row>
    <row r="1005" spans="1:17">
      <c r="A1005" s="84">
        <v>1004</v>
      </c>
      <c r="B1005" s="108" t="str">
        <f>Table2[[#This Row],[Description of Material]]</f>
        <v>Enter Data in Product Master</v>
      </c>
      <c r="C1005" s="84" t="str">
        <f>IFERROR(VLOOKUP(D1005,'Product Master'!B:G,6,),"-")</f>
        <v>-</v>
      </c>
      <c r="D1005" s="84">
        <f>Table2[[#This Row],[Part no./ Cat No.]]</f>
        <v>0</v>
      </c>
      <c r="E1005" s="84" t="str">
        <f>IF(ISBLANK(Table2[[#This Row],[Lot No]]),"-",Table2[[#This Row],[Lot No]])</f>
        <v>-</v>
      </c>
      <c r="F1005" s="133" t="str">
        <f>IF(ISBLANK(Table2[[#This Row],[Date of Issue]]),"",Table2[[#This Row],[Date of Issue]])</f>
        <v/>
      </c>
      <c r="G1005" s="84" t="str">
        <f>Table2[[#This Row],[Unit]]</f>
        <v>-</v>
      </c>
      <c r="H1005" s="84" t="str">
        <f>Table2[[#This Row],[Pack Size]]</f>
        <v>-</v>
      </c>
      <c r="I1005" s="84">
        <f>Table2[[#This Row],[Quantity]]</f>
        <v>0</v>
      </c>
      <c r="J1005" s="133" t="str">
        <f>Table2[[#This Row],[Expiry Date]]</f>
        <v>-</v>
      </c>
      <c r="K1005" s="84">
        <f>Table2[[#This Row],[Department]]</f>
        <v>0</v>
      </c>
      <c r="L1005" s="84" t="str">
        <f>IF(ISBLANK(Table2[[#This Row],[Remark]]),"",Table2[[#This Row],[Remark]])</f>
        <v/>
      </c>
      <c r="M1005" s="84">
        <f>Table2[[#This Row],[Material Issued By]]</f>
        <v>0</v>
      </c>
      <c r="N1005" s="84">
        <f>Table2[[#This Row],[Material Received By]]</f>
        <v>0</v>
      </c>
      <c r="O1005" s="134">
        <f>SUMIFS('Stock Statement'!K:K,'Stock Statement'!C:C,Table4[[#This Row],[Part no./ Cat No.]])</f>
        <v>0</v>
      </c>
      <c r="P1005" s="134">
        <f t="shared" si="16"/>
        <v>0</v>
      </c>
      <c r="Q1005" s="84">
        <f>SUMIFS('Stock Statement'!J:J,'Stock Statement'!C:C,Table4[[#This Row],[Part no./ Cat No.]])</f>
        <v>0</v>
      </c>
    </row>
    <row r="1006" spans="1:17">
      <c r="A1006" s="84">
        <v>1005</v>
      </c>
      <c r="B1006" s="108" t="str">
        <f>Table2[[#This Row],[Description of Material]]</f>
        <v>Enter Data in Product Master</v>
      </c>
      <c r="C1006" s="84" t="str">
        <f>IFERROR(VLOOKUP(D1006,'Product Master'!B:G,6,),"-")</f>
        <v>-</v>
      </c>
      <c r="D1006" s="84">
        <f>Table2[[#This Row],[Part no./ Cat No.]]</f>
        <v>0</v>
      </c>
      <c r="E1006" s="84" t="str">
        <f>IF(ISBLANK(Table2[[#This Row],[Lot No]]),"-",Table2[[#This Row],[Lot No]])</f>
        <v>-</v>
      </c>
      <c r="F1006" s="133" t="str">
        <f>IF(ISBLANK(Table2[[#This Row],[Date of Issue]]),"",Table2[[#This Row],[Date of Issue]])</f>
        <v/>
      </c>
      <c r="G1006" s="84" t="str">
        <f>Table2[[#This Row],[Unit]]</f>
        <v>-</v>
      </c>
      <c r="H1006" s="84" t="str">
        <f>Table2[[#This Row],[Pack Size]]</f>
        <v>-</v>
      </c>
      <c r="I1006" s="84">
        <f>Table2[[#This Row],[Quantity]]</f>
        <v>0</v>
      </c>
      <c r="J1006" s="133" t="str">
        <f>Table2[[#This Row],[Expiry Date]]</f>
        <v>-</v>
      </c>
      <c r="K1006" s="84">
        <f>Table2[[#This Row],[Department]]</f>
        <v>0</v>
      </c>
      <c r="L1006" s="84" t="str">
        <f>IF(ISBLANK(Table2[[#This Row],[Remark]]),"",Table2[[#This Row],[Remark]])</f>
        <v/>
      </c>
      <c r="M1006" s="84">
        <f>Table2[[#This Row],[Material Issued By]]</f>
        <v>0</v>
      </c>
      <c r="N1006" s="84">
        <f>Table2[[#This Row],[Material Received By]]</f>
        <v>0</v>
      </c>
      <c r="O1006" s="134">
        <f>SUMIFS('Stock Statement'!K:K,'Stock Statement'!C:C,Table4[[#This Row],[Part no./ Cat No.]])</f>
        <v>0</v>
      </c>
      <c r="P1006" s="134">
        <f t="shared" si="16"/>
        <v>0</v>
      </c>
      <c r="Q1006" s="84">
        <f>SUMIFS('Stock Statement'!J:J,'Stock Statement'!C:C,Table4[[#This Row],[Part no./ Cat No.]])</f>
        <v>0</v>
      </c>
    </row>
    <row r="1007" spans="1:17">
      <c r="A1007" s="84">
        <v>1006</v>
      </c>
      <c r="B1007" s="108" t="str">
        <f>Table2[[#This Row],[Description of Material]]</f>
        <v>Enter Data in Product Master</v>
      </c>
      <c r="C1007" s="84" t="str">
        <f>IFERROR(VLOOKUP(D1007,'Product Master'!B:G,6,),"-")</f>
        <v>-</v>
      </c>
      <c r="D1007" s="84">
        <f>Table2[[#This Row],[Part no./ Cat No.]]</f>
        <v>0</v>
      </c>
      <c r="E1007" s="84" t="str">
        <f>IF(ISBLANK(Table2[[#This Row],[Lot No]]),"-",Table2[[#This Row],[Lot No]])</f>
        <v>-</v>
      </c>
      <c r="F1007" s="133" t="str">
        <f>IF(ISBLANK(Table2[[#This Row],[Date of Issue]]),"",Table2[[#This Row],[Date of Issue]])</f>
        <v/>
      </c>
      <c r="G1007" s="84" t="str">
        <f>Table2[[#This Row],[Unit]]</f>
        <v>-</v>
      </c>
      <c r="H1007" s="84" t="str">
        <f>Table2[[#This Row],[Pack Size]]</f>
        <v>-</v>
      </c>
      <c r="I1007" s="84">
        <f>Table2[[#This Row],[Quantity]]</f>
        <v>0</v>
      </c>
      <c r="J1007" s="133" t="str">
        <f>Table2[[#This Row],[Expiry Date]]</f>
        <v>-</v>
      </c>
      <c r="K1007" s="84">
        <f>Table2[[#This Row],[Department]]</f>
        <v>0</v>
      </c>
      <c r="L1007" s="84" t="str">
        <f>IF(ISBLANK(Table2[[#This Row],[Remark]]),"",Table2[[#This Row],[Remark]])</f>
        <v/>
      </c>
      <c r="M1007" s="84">
        <f>Table2[[#This Row],[Material Issued By]]</f>
        <v>0</v>
      </c>
      <c r="N1007" s="84">
        <f>Table2[[#This Row],[Material Received By]]</f>
        <v>0</v>
      </c>
      <c r="O1007" s="134">
        <f>SUMIFS('Stock Statement'!K:K,'Stock Statement'!C:C,Table4[[#This Row],[Part no./ Cat No.]])</f>
        <v>0</v>
      </c>
      <c r="P1007" s="134">
        <f t="shared" si="16"/>
        <v>0</v>
      </c>
      <c r="Q1007" s="84">
        <f>SUMIFS('Stock Statement'!J:J,'Stock Statement'!C:C,Table4[[#This Row],[Part no./ Cat No.]])</f>
        <v>0</v>
      </c>
    </row>
    <row r="1008" spans="1:17">
      <c r="A1008" s="84">
        <v>1007</v>
      </c>
      <c r="B1008" s="108" t="str">
        <f>Table2[[#This Row],[Description of Material]]</f>
        <v>Enter Data in Product Master</v>
      </c>
      <c r="C1008" s="84" t="str">
        <f>IFERROR(VLOOKUP(D1008,'Product Master'!B:G,6,),"-")</f>
        <v>-</v>
      </c>
      <c r="D1008" s="84">
        <f>Table2[[#This Row],[Part no./ Cat No.]]</f>
        <v>0</v>
      </c>
      <c r="E1008" s="84" t="str">
        <f>IF(ISBLANK(Table2[[#This Row],[Lot No]]),"-",Table2[[#This Row],[Lot No]])</f>
        <v>-</v>
      </c>
      <c r="F1008" s="133" t="str">
        <f>IF(ISBLANK(Table2[[#This Row],[Date of Issue]]),"",Table2[[#This Row],[Date of Issue]])</f>
        <v/>
      </c>
      <c r="G1008" s="84" t="str">
        <f>Table2[[#This Row],[Unit]]</f>
        <v>-</v>
      </c>
      <c r="H1008" s="84" t="str">
        <f>Table2[[#This Row],[Pack Size]]</f>
        <v>-</v>
      </c>
      <c r="I1008" s="84">
        <f>Table2[[#This Row],[Quantity]]</f>
        <v>0</v>
      </c>
      <c r="J1008" s="133" t="str">
        <f>Table2[[#This Row],[Expiry Date]]</f>
        <v>-</v>
      </c>
      <c r="K1008" s="84">
        <f>Table2[[#This Row],[Department]]</f>
        <v>0</v>
      </c>
      <c r="L1008" s="84" t="str">
        <f>IF(ISBLANK(Table2[[#This Row],[Remark]]),"",Table2[[#This Row],[Remark]])</f>
        <v/>
      </c>
      <c r="M1008" s="84">
        <f>Table2[[#This Row],[Material Issued By]]</f>
        <v>0</v>
      </c>
      <c r="N1008" s="84">
        <f>Table2[[#This Row],[Material Received By]]</f>
        <v>0</v>
      </c>
      <c r="O1008" s="134">
        <f>SUMIFS('Stock Statement'!K:K,'Stock Statement'!C:C,Table4[[#This Row],[Part no./ Cat No.]])</f>
        <v>0</v>
      </c>
      <c r="P1008" s="134">
        <f t="shared" si="16"/>
        <v>0</v>
      </c>
      <c r="Q1008" s="84">
        <f>SUMIFS('Stock Statement'!J:J,'Stock Statement'!C:C,Table4[[#This Row],[Part no./ Cat No.]])</f>
        <v>0</v>
      </c>
    </row>
    <row r="1009" spans="1:17">
      <c r="A1009" s="84">
        <v>1008</v>
      </c>
      <c r="B1009" s="108" t="str">
        <f>Table2[[#This Row],[Description of Material]]</f>
        <v>Enter Data in Product Master</v>
      </c>
      <c r="C1009" s="84" t="str">
        <f>IFERROR(VLOOKUP(D1009,'Product Master'!B:G,6,),"-")</f>
        <v>-</v>
      </c>
      <c r="D1009" s="84">
        <f>Table2[[#This Row],[Part no./ Cat No.]]</f>
        <v>0</v>
      </c>
      <c r="E1009" s="84" t="str">
        <f>IF(ISBLANK(Table2[[#This Row],[Lot No]]),"-",Table2[[#This Row],[Lot No]])</f>
        <v>-</v>
      </c>
      <c r="F1009" s="133" t="str">
        <f>IF(ISBLANK(Table2[[#This Row],[Date of Issue]]),"",Table2[[#This Row],[Date of Issue]])</f>
        <v/>
      </c>
      <c r="G1009" s="84" t="str">
        <f>Table2[[#This Row],[Unit]]</f>
        <v>-</v>
      </c>
      <c r="H1009" s="84" t="str">
        <f>Table2[[#This Row],[Pack Size]]</f>
        <v>-</v>
      </c>
      <c r="I1009" s="84">
        <f>Table2[[#This Row],[Quantity]]</f>
        <v>0</v>
      </c>
      <c r="J1009" s="133" t="str">
        <f>Table2[[#This Row],[Expiry Date]]</f>
        <v>-</v>
      </c>
      <c r="K1009" s="84">
        <f>Table2[[#This Row],[Department]]</f>
        <v>0</v>
      </c>
      <c r="L1009" s="84" t="str">
        <f>IF(ISBLANK(Table2[[#This Row],[Remark]]),"",Table2[[#This Row],[Remark]])</f>
        <v/>
      </c>
      <c r="M1009" s="84">
        <f>Table2[[#This Row],[Material Issued By]]</f>
        <v>0</v>
      </c>
      <c r="N1009" s="84">
        <f>Table2[[#This Row],[Material Received By]]</f>
        <v>0</v>
      </c>
      <c r="O1009" s="134">
        <f>SUMIFS('Stock Statement'!K:K,'Stock Statement'!C:C,Table4[[#This Row],[Part no./ Cat No.]])</f>
        <v>0</v>
      </c>
      <c r="P1009" s="134">
        <f t="shared" si="16"/>
        <v>0</v>
      </c>
      <c r="Q1009" s="84">
        <f>SUMIFS('Stock Statement'!J:J,'Stock Statement'!C:C,Table4[[#This Row],[Part no./ Cat No.]])</f>
        <v>0</v>
      </c>
    </row>
    <row r="1010" spans="1:17">
      <c r="A1010" s="84">
        <v>1009</v>
      </c>
      <c r="B1010" s="108" t="str">
        <f>Table2[[#This Row],[Description of Material]]</f>
        <v>Enter Data in Product Master</v>
      </c>
      <c r="C1010" s="84" t="str">
        <f>IFERROR(VLOOKUP(D1010,'Product Master'!B:G,6,),"-")</f>
        <v>-</v>
      </c>
      <c r="D1010" s="84">
        <f>Table2[[#This Row],[Part no./ Cat No.]]</f>
        <v>0</v>
      </c>
      <c r="E1010" s="84" t="str">
        <f>IF(ISBLANK(Table2[[#This Row],[Lot No]]),"-",Table2[[#This Row],[Lot No]])</f>
        <v>-</v>
      </c>
      <c r="F1010" s="133" t="str">
        <f>IF(ISBLANK(Table2[[#This Row],[Date of Issue]]),"",Table2[[#This Row],[Date of Issue]])</f>
        <v/>
      </c>
      <c r="G1010" s="84" t="str">
        <f>Table2[[#This Row],[Unit]]</f>
        <v>-</v>
      </c>
      <c r="H1010" s="84" t="str">
        <f>Table2[[#This Row],[Pack Size]]</f>
        <v>-</v>
      </c>
      <c r="I1010" s="84">
        <f>Table2[[#This Row],[Quantity]]</f>
        <v>0</v>
      </c>
      <c r="J1010" s="133" t="str">
        <f>Table2[[#This Row],[Expiry Date]]</f>
        <v>-</v>
      </c>
      <c r="K1010" s="84">
        <f>Table2[[#This Row],[Department]]</f>
        <v>0</v>
      </c>
      <c r="L1010" s="84" t="str">
        <f>IF(ISBLANK(Table2[[#This Row],[Remark]]),"",Table2[[#This Row],[Remark]])</f>
        <v/>
      </c>
      <c r="M1010" s="84">
        <f>Table2[[#This Row],[Material Issued By]]</f>
        <v>0</v>
      </c>
      <c r="N1010" s="84">
        <f>Table2[[#This Row],[Material Received By]]</f>
        <v>0</v>
      </c>
      <c r="O1010" s="134">
        <f>SUMIFS('Stock Statement'!K:K,'Stock Statement'!C:C,Table4[[#This Row],[Part no./ Cat No.]])</f>
        <v>0</v>
      </c>
      <c r="P1010" s="134">
        <f t="shared" si="16"/>
        <v>0</v>
      </c>
      <c r="Q1010" s="84">
        <f>SUMIFS('Stock Statement'!J:J,'Stock Statement'!C:C,Table4[[#This Row],[Part no./ Cat No.]])</f>
        <v>0</v>
      </c>
    </row>
    <row r="1011" spans="1:17">
      <c r="A1011" s="84">
        <v>1010</v>
      </c>
      <c r="B1011" s="108" t="str">
        <f>Table2[[#This Row],[Description of Material]]</f>
        <v>Enter Data in Product Master</v>
      </c>
      <c r="C1011" s="84" t="str">
        <f>IFERROR(VLOOKUP(D1011,'Product Master'!B:G,6,),"-")</f>
        <v>-</v>
      </c>
      <c r="D1011" s="84">
        <f>Table2[[#This Row],[Part no./ Cat No.]]</f>
        <v>0</v>
      </c>
      <c r="E1011" s="84" t="str">
        <f>IF(ISBLANK(Table2[[#This Row],[Lot No]]),"-",Table2[[#This Row],[Lot No]])</f>
        <v>-</v>
      </c>
      <c r="F1011" s="133" t="str">
        <f>IF(ISBLANK(Table2[[#This Row],[Date of Issue]]),"",Table2[[#This Row],[Date of Issue]])</f>
        <v/>
      </c>
      <c r="G1011" s="84" t="str">
        <f>Table2[[#This Row],[Unit]]</f>
        <v>-</v>
      </c>
      <c r="H1011" s="84" t="str">
        <f>Table2[[#This Row],[Pack Size]]</f>
        <v>-</v>
      </c>
      <c r="I1011" s="84">
        <f>Table2[[#This Row],[Quantity]]</f>
        <v>0</v>
      </c>
      <c r="J1011" s="133" t="str">
        <f>Table2[[#This Row],[Expiry Date]]</f>
        <v>-</v>
      </c>
      <c r="K1011" s="84">
        <f>Table2[[#This Row],[Department]]</f>
        <v>0</v>
      </c>
      <c r="L1011" s="84" t="str">
        <f>IF(ISBLANK(Table2[[#This Row],[Remark]]),"",Table2[[#This Row],[Remark]])</f>
        <v/>
      </c>
      <c r="M1011" s="84">
        <f>Table2[[#This Row],[Material Issued By]]</f>
        <v>0</v>
      </c>
      <c r="N1011" s="84">
        <f>Table2[[#This Row],[Material Received By]]</f>
        <v>0</v>
      </c>
      <c r="O1011" s="134">
        <f>SUMIFS('Stock Statement'!K:K,'Stock Statement'!C:C,Table4[[#This Row],[Part no./ Cat No.]])</f>
        <v>0</v>
      </c>
      <c r="P1011" s="134">
        <f t="shared" si="16"/>
        <v>0</v>
      </c>
      <c r="Q1011" s="84">
        <f>SUMIFS('Stock Statement'!J:J,'Stock Statement'!C:C,Table4[[#This Row],[Part no./ Cat No.]])</f>
        <v>0</v>
      </c>
    </row>
    <row r="1012" spans="1:17">
      <c r="A1012" s="84">
        <v>1011</v>
      </c>
      <c r="B1012" s="108" t="str">
        <f>Table2[[#This Row],[Description of Material]]</f>
        <v>Enter Data in Product Master</v>
      </c>
      <c r="C1012" s="84" t="str">
        <f>IFERROR(VLOOKUP(D1012,'Product Master'!B:G,6,),"-")</f>
        <v>-</v>
      </c>
      <c r="D1012" s="84">
        <f>Table2[[#This Row],[Part no./ Cat No.]]</f>
        <v>0</v>
      </c>
      <c r="E1012" s="84" t="str">
        <f>IF(ISBLANK(Table2[[#This Row],[Lot No]]),"-",Table2[[#This Row],[Lot No]])</f>
        <v>-</v>
      </c>
      <c r="F1012" s="133" t="str">
        <f>IF(ISBLANK(Table2[[#This Row],[Date of Issue]]),"",Table2[[#This Row],[Date of Issue]])</f>
        <v/>
      </c>
      <c r="G1012" s="84" t="str">
        <f>Table2[[#This Row],[Unit]]</f>
        <v>-</v>
      </c>
      <c r="H1012" s="84" t="str">
        <f>Table2[[#This Row],[Pack Size]]</f>
        <v>-</v>
      </c>
      <c r="I1012" s="84">
        <f>Table2[[#This Row],[Quantity]]</f>
        <v>0</v>
      </c>
      <c r="J1012" s="133" t="str">
        <f>Table2[[#This Row],[Expiry Date]]</f>
        <v>-</v>
      </c>
      <c r="K1012" s="84">
        <f>Table2[[#This Row],[Department]]</f>
        <v>0</v>
      </c>
      <c r="L1012" s="84" t="str">
        <f>IF(ISBLANK(Table2[[#This Row],[Remark]]),"",Table2[[#This Row],[Remark]])</f>
        <v/>
      </c>
      <c r="M1012" s="84">
        <f>Table2[[#This Row],[Material Issued By]]</f>
        <v>0</v>
      </c>
      <c r="N1012" s="84">
        <f>Table2[[#This Row],[Material Received By]]</f>
        <v>0</v>
      </c>
      <c r="O1012" s="134">
        <f>SUMIFS('Stock Statement'!K:K,'Stock Statement'!C:C,Table4[[#This Row],[Part no./ Cat No.]])</f>
        <v>0</v>
      </c>
      <c r="P1012" s="134">
        <f t="shared" si="16"/>
        <v>0</v>
      </c>
      <c r="Q1012" s="84">
        <f>SUMIFS('Stock Statement'!J:J,'Stock Statement'!C:C,Table4[[#This Row],[Part no./ Cat No.]])</f>
        <v>0</v>
      </c>
    </row>
    <row r="1013" spans="1:17">
      <c r="A1013" s="84">
        <v>1012</v>
      </c>
      <c r="B1013" s="108" t="str">
        <f>Table2[[#This Row],[Description of Material]]</f>
        <v>Enter Data in Product Master</v>
      </c>
      <c r="C1013" s="84" t="str">
        <f>IFERROR(VLOOKUP(D1013,'Product Master'!B:G,6,),"-")</f>
        <v>-</v>
      </c>
      <c r="D1013" s="84">
        <f>Table2[[#This Row],[Part no./ Cat No.]]</f>
        <v>0</v>
      </c>
      <c r="E1013" s="84" t="str">
        <f>IF(ISBLANK(Table2[[#This Row],[Lot No]]),"-",Table2[[#This Row],[Lot No]])</f>
        <v>-</v>
      </c>
      <c r="F1013" s="133" t="str">
        <f>IF(ISBLANK(Table2[[#This Row],[Date of Issue]]),"",Table2[[#This Row],[Date of Issue]])</f>
        <v/>
      </c>
      <c r="G1013" s="84" t="str">
        <f>Table2[[#This Row],[Unit]]</f>
        <v>-</v>
      </c>
      <c r="H1013" s="84" t="str">
        <f>Table2[[#This Row],[Pack Size]]</f>
        <v>-</v>
      </c>
      <c r="I1013" s="84">
        <f>Table2[[#This Row],[Quantity]]</f>
        <v>0</v>
      </c>
      <c r="J1013" s="133" t="str">
        <f>Table2[[#This Row],[Expiry Date]]</f>
        <v>-</v>
      </c>
      <c r="K1013" s="84">
        <f>Table2[[#This Row],[Department]]</f>
        <v>0</v>
      </c>
      <c r="L1013" s="84" t="str">
        <f>IF(ISBLANK(Table2[[#This Row],[Remark]]),"",Table2[[#This Row],[Remark]])</f>
        <v/>
      </c>
      <c r="M1013" s="84">
        <f>Table2[[#This Row],[Material Issued By]]</f>
        <v>0</v>
      </c>
      <c r="N1013" s="84">
        <f>Table2[[#This Row],[Material Received By]]</f>
        <v>0</v>
      </c>
      <c r="O1013" s="134">
        <f>SUMIFS('Stock Statement'!K:K,'Stock Statement'!C:C,Table4[[#This Row],[Part no./ Cat No.]])</f>
        <v>0</v>
      </c>
      <c r="P1013" s="134">
        <f t="shared" si="16"/>
        <v>0</v>
      </c>
      <c r="Q1013" s="84">
        <f>SUMIFS('Stock Statement'!J:J,'Stock Statement'!C:C,Table4[[#This Row],[Part no./ Cat No.]])</f>
        <v>0</v>
      </c>
    </row>
    <row r="1014" spans="1:17">
      <c r="A1014" s="84">
        <v>1013</v>
      </c>
      <c r="B1014" s="108" t="str">
        <f>Table2[[#This Row],[Description of Material]]</f>
        <v>Enter Data in Product Master</v>
      </c>
      <c r="C1014" s="84" t="str">
        <f>IFERROR(VLOOKUP(D1014,'Product Master'!B:G,6,),"-")</f>
        <v>-</v>
      </c>
      <c r="D1014" s="84">
        <f>Table2[[#This Row],[Part no./ Cat No.]]</f>
        <v>0</v>
      </c>
      <c r="E1014" s="84" t="str">
        <f>IF(ISBLANK(Table2[[#This Row],[Lot No]]),"-",Table2[[#This Row],[Lot No]])</f>
        <v>-</v>
      </c>
      <c r="F1014" s="133" t="str">
        <f>IF(ISBLANK(Table2[[#This Row],[Date of Issue]]),"",Table2[[#This Row],[Date of Issue]])</f>
        <v/>
      </c>
      <c r="G1014" s="84" t="str">
        <f>Table2[[#This Row],[Unit]]</f>
        <v>-</v>
      </c>
      <c r="H1014" s="84" t="str">
        <f>Table2[[#This Row],[Pack Size]]</f>
        <v>-</v>
      </c>
      <c r="I1014" s="84">
        <f>Table2[[#This Row],[Quantity]]</f>
        <v>0</v>
      </c>
      <c r="J1014" s="133" t="str">
        <f>Table2[[#This Row],[Expiry Date]]</f>
        <v>-</v>
      </c>
      <c r="K1014" s="84">
        <f>Table2[[#This Row],[Department]]</f>
        <v>0</v>
      </c>
      <c r="L1014" s="84" t="str">
        <f>IF(ISBLANK(Table2[[#This Row],[Remark]]),"",Table2[[#This Row],[Remark]])</f>
        <v/>
      </c>
      <c r="M1014" s="84">
        <f>Table2[[#This Row],[Material Issued By]]</f>
        <v>0</v>
      </c>
      <c r="N1014" s="84">
        <f>Table2[[#This Row],[Material Received By]]</f>
        <v>0</v>
      </c>
      <c r="O1014" s="134">
        <f>SUMIFS('Stock Statement'!K:K,'Stock Statement'!C:C,Table4[[#This Row],[Part no./ Cat No.]])</f>
        <v>0</v>
      </c>
      <c r="P1014" s="134">
        <f t="shared" si="16"/>
        <v>0</v>
      </c>
      <c r="Q1014" s="84">
        <f>SUMIFS('Stock Statement'!J:J,'Stock Statement'!C:C,Table4[[#This Row],[Part no./ Cat No.]])</f>
        <v>0</v>
      </c>
    </row>
    <row r="1015" spans="1:17">
      <c r="A1015" s="84">
        <v>1014</v>
      </c>
      <c r="B1015" s="108" t="str">
        <f>Table2[[#This Row],[Description of Material]]</f>
        <v>Enter Data in Product Master</v>
      </c>
      <c r="C1015" s="84" t="str">
        <f>IFERROR(VLOOKUP(D1015,'Product Master'!B:G,6,),"-")</f>
        <v>-</v>
      </c>
      <c r="D1015" s="84">
        <f>Table2[[#This Row],[Part no./ Cat No.]]</f>
        <v>0</v>
      </c>
      <c r="E1015" s="84" t="str">
        <f>IF(ISBLANK(Table2[[#This Row],[Lot No]]),"-",Table2[[#This Row],[Lot No]])</f>
        <v>-</v>
      </c>
      <c r="F1015" s="133" t="str">
        <f>IF(ISBLANK(Table2[[#This Row],[Date of Issue]]),"",Table2[[#This Row],[Date of Issue]])</f>
        <v/>
      </c>
      <c r="G1015" s="84" t="str">
        <f>Table2[[#This Row],[Unit]]</f>
        <v>-</v>
      </c>
      <c r="H1015" s="84" t="str">
        <f>Table2[[#This Row],[Pack Size]]</f>
        <v>-</v>
      </c>
      <c r="I1015" s="84">
        <f>Table2[[#This Row],[Quantity]]</f>
        <v>0</v>
      </c>
      <c r="J1015" s="133" t="str">
        <f>Table2[[#This Row],[Expiry Date]]</f>
        <v>-</v>
      </c>
      <c r="K1015" s="84">
        <f>Table2[[#This Row],[Department]]</f>
        <v>0</v>
      </c>
      <c r="L1015" s="84" t="str">
        <f>IF(ISBLANK(Table2[[#This Row],[Remark]]),"",Table2[[#This Row],[Remark]])</f>
        <v/>
      </c>
      <c r="M1015" s="84">
        <f>Table2[[#This Row],[Material Issued By]]</f>
        <v>0</v>
      </c>
      <c r="N1015" s="84">
        <f>Table2[[#This Row],[Material Received By]]</f>
        <v>0</v>
      </c>
      <c r="O1015" s="134">
        <f>SUMIFS('Stock Statement'!K:K,'Stock Statement'!C:C,Table4[[#This Row],[Part no./ Cat No.]])</f>
        <v>0</v>
      </c>
      <c r="P1015" s="134">
        <f t="shared" si="16"/>
        <v>0</v>
      </c>
      <c r="Q1015" s="84">
        <f>SUMIFS('Stock Statement'!J:J,'Stock Statement'!C:C,Table4[[#This Row],[Part no./ Cat No.]])</f>
        <v>0</v>
      </c>
    </row>
    <row r="1016" spans="1:17">
      <c r="A1016" s="84">
        <v>1015</v>
      </c>
      <c r="B1016" s="108" t="str">
        <f>Table2[[#This Row],[Description of Material]]</f>
        <v>Enter Data in Product Master</v>
      </c>
      <c r="C1016" s="84" t="str">
        <f>IFERROR(VLOOKUP(D1016,'Product Master'!B:G,6,),"-")</f>
        <v>-</v>
      </c>
      <c r="D1016" s="84">
        <f>Table2[[#This Row],[Part no./ Cat No.]]</f>
        <v>0</v>
      </c>
      <c r="E1016" s="84" t="str">
        <f>IF(ISBLANK(Table2[[#This Row],[Lot No]]),"-",Table2[[#This Row],[Lot No]])</f>
        <v>-</v>
      </c>
      <c r="F1016" s="133" t="str">
        <f>IF(ISBLANK(Table2[[#This Row],[Date of Issue]]),"",Table2[[#This Row],[Date of Issue]])</f>
        <v/>
      </c>
      <c r="G1016" s="84" t="str">
        <f>Table2[[#This Row],[Unit]]</f>
        <v>-</v>
      </c>
      <c r="H1016" s="84" t="str">
        <f>Table2[[#This Row],[Pack Size]]</f>
        <v>-</v>
      </c>
      <c r="I1016" s="84">
        <f>Table2[[#This Row],[Quantity]]</f>
        <v>0</v>
      </c>
      <c r="J1016" s="133" t="str">
        <f>Table2[[#This Row],[Expiry Date]]</f>
        <v>-</v>
      </c>
      <c r="K1016" s="84">
        <f>Table2[[#This Row],[Department]]</f>
        <v>0</v>
      </c>
      <c r="L1016" s="84" t="str">
        <f>IF(ISBLANK(Table2[[#This Row],[Remark]]),"",Table2[[#This Row],[Remark]])</f>
        <v/>
      </c>
      <c r="M1016" s="84">
        <f>Table2[[#This Row],[Material Issued By]]</f>
        <v>0</v>
      </c>
      <c r="N1016" s="84">
        <f>Table2[[#This Row],[Material Received By]]</f>
        <v>0</v>
      </c>
      <c r="O1016" s="134">
        <f>SUMIFS('Stock Statement'!K:K,'Stock Statement'!C:C,Table4[[#This Row],[Part no./ Cat No.]])</f>
        <v>0</v>
      </c>
      <c r="P1016" s="134">
        <f t="shared" si="16"/>
        <v>0</v>
      </c>
      <c r="Q1016" s="84">
        <f>SUMIFS('Stock Statement'!J:J,'Stock Statement'!C:C,Table4[[#This Row],[Part no./ Cat No.]])</f>
        <v>0</v>
      </c>
    </row>
    <row r="1017" spans="1:17">
      <c r="A1017" s="84">
        <v>1016</v>
      </c>
      <c r="B1017" s="108" t="str">
        <f>Table2[[#This Row],[Description of Material]]</f>
        <v>Enter Data in Product Master</v>
      </c>
      <c r="C1017" s="84" t="str">
        <f>IFERROR(VLOOKUP(D1017,'Product Master'!B:G,6,),"-")</f>
        <v>-</v>
      </c>
      <c r="D1017" s="84">
        <f>Table2[[#This Row],[Part no./ Cat No.]]</f>
        <v>0</v>
      </c>
      <c r="E1017" s="84" t="str">
        <f>IF(ISBLANK(Table2[[#This Row],[Lot No]]),"-",Table2[[#This Row],[Lot No]])</f>
        <v>-</v>
      </c>
      <c r="F1017" s="133" t="str">
        <f>IF(ISBLANK(Table2[[#This Row],[Date of Issue]]),"",Table2[[#This Row],[Date of Issue]])</f>
        <v/>
      </c>
      <c r="G1017" s="84" t="str">
        <f>Table2[[#This Row],[Unit]]</f>
        <v>-</v>
      </c>
      <c r="H1017" s="84" t="str">
        <f>Table2[[#This Row],[Pack Size]]</f>
        <v>-</v>
      </c>
      <c r="I1017" s="84">
        <f>Table2[[#This Row],[Quantity]]</f>
        <v>0</v>
      </c>
      <c r="J1017" s="133" t="str">
        <f>Table2[[#This Row],[Expiry Date]]</f>
        <v>-</v>
      </c>
      <c r="K1017" s="84">
        <f>Table2[[#This Row],[Department]]</f>
        <v>0</v>
      </c>
      <c r="L1017" s="84" t="str">
        <f>IF(ISBLANK(Table2[[#This Row],[Remark]]),"",Table2[[#This Row],[Remark]])</f>
        <v/>
      </c>
      <c r="M1017" s="84">
        <f>Table2[[#This Row],[Material Issued By]]</f>
        <v>0</v>
      </c>
      <c r="N1017" s="84">
        <f>Table2[[#This Row],[Material Received By]]</f>
        <v>0</v>
      </c>
      <c r="O1017" s="134">
        <f>SUMIFS('Stock Statement'!K:K,'Stock Statement'!C:C,Table4[[#This Row],[Part no./ Cat No.]])</f>
        <v>0</v>
      </c>
      <c r="P1017" s="134">
        <f t="shared" si="16"/>
        <v>0</v>
      </c>
      <c r="Q1017" s="84">
        <f>SUMIFS('Stock Statement'!J:J,'Stock Statement'!C:C,Table4[[#This Row],[Part no./ Cat No.]])</f>
        <v>0</v>
      </c>
    </row>
    <row r="1018" spans="1:17">
      <c r="A1018" s="84">
        <v>1017</v>
      </c>
      <c r="B1018" s="108" t="str">
        <f>Table2[[#This Row],[Description of Material]]</f>
        <v>Enter Data in Product Master</v>
      </c>
      <c r="C1018" s="84" t="str">
        <f>IFERROR(VLOOKUP(D1018,'Product Master'!B:G,6,),"-")</f>
        <v>-</v>
      </c>
      <c r="D1018" s="84">
        <f>Table2[[#This Row],[Part no./ Cat No.]]</f>
        <v>0</v>
      </c>
      <c r="E1018" s="84" t="str">
        <f>IF(ISBLANK(Table2[[#This Row],[Lot No]]),"-",Table2[[#This Row],[Lot No]])</f>
        <v>-</v>
      </c>
      <c r="F1018" s="133" t="str">
        <f>IF(ISBLANK(Table2[[#This Row],[Date of Issue]]),"",Table2[[#This Row],[Date of Issue]])</f>
        <v/>
      </c>
      <c r="G1018" s="84" t="str">
        <f>Table2[[#This Row],[Unit]]</f>
        <v>-</v>
      </c>
      <c r="H1018" s="84" t="str">
        <f>Table2[[#This Row],[Pack Size]]</f>
        <v>-</v>
      </c>
      <c r="I1018" s="84">
        <f>Table2[[#This Row],[Quantity]]</f>
        <v>0</v>
      </c>
      <c r="J1018" s="133" t="str">
        <f>Table2[[#This Row],[Expiry Date]]</f>
        <v>-</v>
      </c>
      <c r="K1018" s="84">
        <f>Table2[[#This Row],[Department]]</f>
        <v>0</v>
      </c>
      <c r="L1018" s="84" t="str">
        <f>IF(ISBLANK(Table2[[#This Row],[Remark]]),"",Table2[[#This Row],[Remark]])</f>
        <v/>
      </c>
      <c r="M1018" s="84">
        <f>Table2[[#This Row],[Material Issued By]]</f>
        <v>0</v>
      </c>
      <c r="N1018" s="84">
        <f>Table2[[#This Row],[Material Received By]]</f>
        <v>0</v>
      </c>
      <c r="O1018" s="134">
        <f>SUMIFS('Stock Statement'!K:K,'Stock Statement'!C:C,Table4[[#This Row],[Part no./ Cat No.]])</f>
        <v>0</v>
      </c>
      <c r="P1018" s="134">
        <f t="shared" si="16"/>
        <v>0</v>
      </c>
      <c r="Q1018" s="84">
        <f>SUMIFS('Stock Statement'!J:J,'Stock Statement'!C:C,Table4[[#This Row],[Part no./ Cat No.]])</f>
        <v>0</v>
      </c>
    </row>
    <row r="1019" spans="1:17">
      <c r="A1019" s="84">
        <v>1018</v>
      </c>
      <c r="B1019" s="108" t="str">
        <f>Table2[[#This Row],[Description of Material]]</f>
        <v>Enter Data in Product Master</v>
      </c>
      <c r="C1019" s="84" t="str">
        <f>IFERROR(VLOOKUP(D1019,'Product Master'!B:G,6,),"-")</f>
        <v>-</v>
      </c>
      <c r="D1019" s="84">
        <f>Table2[[#This Row],[Part no./ Cat No.]]</f>
        <v>0</v>
      </c>
      <c r="E1019" s="84" t="str">
        <f>IF(ISBLANK(Table2[[#This Row],[Lot No]]),"-",Table2[[#This Row],[Lot No]])</f>
        <v>-</v>
      </c>
      <c r="F1019" s="133" t="str">
        <f>IF(ISBLANK(Table2[[#This Row],[Date of Issue]]),"",Table2[[#This Row],[Date of Issue]])</f>
        <v/>
      </c>
      <c r="G1019" s="84" t="str">
        <f>Table2[[#This Row],[Unit]]</f>
        <v>-</v>
      </c>
      <c r="H1019" s="84" t="str">
        <f>Table2[[#This Row],[Pack Size]]</f>
        <v>-</v>
      </c>
      <c r="I1019" s="84">
        <f>Table2[[#This Row],[Quantity]]</f>
        <v>0</v>
      </c>
      <c r="J1019" s="133" t="str">
        <f>Table2[[#This Row],[Expiry Date]]</f>
        <v>-</v>
      </c>
      <c r="K1019" s="84">
        <f>Table2[[#This Row],[Department]]</f>
        <v>0</v>
      </c>
      <c r="L1019" s="84" t="str">
        <f>IF(ISBLANK(Table2[[#This Row],[Remark]]),"",Table2[[#This Row],[Remark]])</f>
        <v/>
      </c>
      <c r="M1019" s="84">
        <f>Table2[[#This Row],[Material Issued By]]</f>
        <v>0</v>
      </c>
      <c r="N1019" s="84">
        <f>Table2[[#This Row],[Material Received By]]</f>
        <v>0</v>
      </c>
      <c r="O1019" s="134">
        <f>SUMIFS('Stock Statement'!K:K,'Stock Statement'!C:C,Table4[[#This Row],[Part no./ Cat No.]])</f>
        <v>0</v>
      </c>
      <c r="P1019" s="134">
        <f t="shared" si="16"/>
        <v>0</v>
      </c>
      <c r="Q1019" s="84">
        <f>SUMIFS('Stock Statement'!J:J,'Stock Statement'!C:C,Table4[[#This Row],[Part no./ Cat No.]])</f>
        <v>0</v>
      </c>
    </row>
    <row r="1020" spans="1:17">
      <c r="A1020" s="84">
        <v>1019</v>
      </c>
      <c r="B1020" s="108" t="str">
        <f>Table2[[#This Row],[Description of Material]]</f>
        <v>Enter Data in Product Master</v>
      </c>
      <c r="C1020" s="84" t="str">
        <f>IFERROR(VLOOKUP(D1020,'Product Master'!B:G,6,),"-")</f>
        <v>-</v>
      </c>
      <c r="D1020" s="84">
        <f>Table2[[#This Row],[Part no./ Cat No.]]</f>
        <v>0</v>
      </c>
      <c r="E1020" s="84" t="str">
        <f>IF(ISBLANK(Table2[[#This Row],[Lot No]]),"-",Table2[[#This Row],[Lot No]])</f>
        <v>-</v>
      </c>
      <c r="F1020" s="133" t="str">
        <f>IF(ISBLANK(Table2[[#This Row],[Date of Issue]]),"",Table2[[#This Row],[Date of Issue]])</f>
        <v/>
      </c>
      <c r="G1020" s="84" t="str">
        <f>Table2[[#This Row],[Unit]]</f>
        <v>-</v>
      </c>
      <c r="H1020" s="84" t="str">
        <f>Table2[[#This Row],[Pack Size]]</f>
        <v>-</v>
      </c>
      <c r="I1020" s="84">
        <f>Table2[[#This Row],[Quantity]]</f>
        <v>0</v>
      </c>
      <c r="J1020" s="133" t="str">
        <f>Table2[[#This Row],[Expiry Date]]</f>
        <v>-</v>
      </c>
      <c r="K1020" s="84">
        <f>Table2[[#This Row],[Department]]</f>
        <v>0</v>
      </c>
      <c r="L1020" s="84" t="str">
        <f>IF(ISBLANK(Table2[[#This Row],[Remark]]),"",Table2[[#This Row],[Remark]])</f>
        <v/>
      </c>
      <c r="M1020" s="84">
        <f>Table2[[#This Row],[Material Issued By]]</f>
        <v>0</v>
      </c>
      <c r="N1020" s="84">
        <f>Table2[[#This Row],[Material Received By]]</f>
        <v>0</v>
      </c>
      <c r="O1020" s="134">
        <f>SUMIFS('Stock Statement'!K:K,'Stock Statement'!C:C,Table4[[#This Row],[Part no./ Cat No.]])</f>
        <v>0</v>
      </c>
      <c r="P1020" s="134">
        <f t="shared" si="16"/>
        <v>0</v>
      </c>
      <c r="Q1020" s="84">
        <f>SUMIFS('Stock Statement'!J:J,'Stock Statement'!C:C,Table4[[#This Row],[Part no./ Cat No.]])</f>
        <v>0</v>
      </c>
    </row>
    <row r="1021" spans="1:17">
      <c r="A1021" s="84">
        <v>1020</v>
      </c>
      <c r="B1021" s="108" t="str">
        <f>Table2[[#This Row],[Description of Material]]</f>
        <v>Enter Data in Product Master</v>
      </c>
      <c r="C1021" s="84" t="str">
        <f>IFERROR(VLOOKUP(D1021,'Product Master'!B:G,6,),"-")</f>
        <v>-</v>
      </c>
      <c r="D1021" s="84">
        <f>Table2[[#This Row],[Part no./ Cat No.]]</f>
        <v>0</v>
      </c>
      <c r="E1021" s="84" t="str">
        <f>IF(ISBLANK(Table2[[#This Row],[Lot No]]),"-",Table2[[#This Row],[Lot No]])</f>
        <v>-</v>
      </c>
      <c r="F1021" s="133" t="str">
        <f>IF(ISBLANK(Table2[[#This Row],[Date of Issue]]),"",Table2[[#This Row],[Date of Issue]])</f>
        <v/>
      </c>
      <c r="G1021" s="84" t="str">
        <f>Table2[[#This Row],[Unit]]</f>
        <v>-</v>
      </c>
      <c r="H1021" s="84" t="str">
        <f>Table2[[#This Row],[Pack Size]]</f>
        <v>-</v>
      </c>
      <c r="I1021" s="84">
        <f>Table2[[#This Row],[Quantity]]</f>
        <v>0</v>
      </c>
      <c r="J1021" s="133" t="str">
        <f>Table2[[#This Row],[Expiry Date]]</f>
        <v>-</v>
      </c>
      <c r="K1021" s="84">
        <f>Table2[[#This Row],[Department]]</f>
        <v>0</v>
      </c>
      <c r="L1021" s="84" t="str">
        <f>IF(ISBLANK(Table2[[#This Row],[Remark]]),"",Table2[[#This Row],[Remark]])</f>
        <v/>
      </c>
      <c r="M1021" s="84">
        <f>Table2[[#This Row],[Material Issued By]]</f>
        <v>0</v>
      </c>
      <c r="N1021" s="84">
        <f>Table2[[#This Row],[Material Received By]]</f>
        <v>0</v>
      </c>
      <c r="O1021" s="134">
        <f>SUMIFS('Stock Statement'!K:K,'Stock Statement'!C:C,Table4[[#This Row],[Part no./ Cat No.]])</f>
        <v>0</v>
      </c>
      <c r="P1021" s="134">
        <f t="shared" si="16"/>
        <v>0</v>
      </c>
      <c r="Q1021" s="84">
        <f>SUMIFS('Stock Statement'!J:J,'Stock Statement'!C:C,Table4[[#This Row],[Part no./ Cat No.]])</f>
        <v>0</v>
      </c>
    </row>
    <row r="1022" spans="1:17">
      <c r="A1022" s="84">
        <v>1021</v>
      </c>
      <c r="B1022" s="108" t="str">
        <f>Table2[[#This Row],[Description of Material]]</f>
        <v>Enter Data in Product Master</v>
      </c>
      <c r="C1022" s="84" t="str">
        <f>IFERROR(VLOOKUP(D1022,'Product Master'!B:G,6,),"-")</f>
        <v>-</v>
      </c>
      <c r="D1022" s="84">
        <f>Table2[[#This Row],[Part no./ Cat No.]]</f>
        <v>0</v>
      </c>
      <c r="E1022" s="84" t="str">
        <f>IF(ISBLANK(Table2[[#This Row],[Lot No]]),"-",Table2[[#This Row],[Lot No]])</f>
        <v>-</v>
      </c>
      <c r="F1022" s="133" t="str">
        <f>IF(ISBLANK(Table2[[#This Row],[Date of Issue]]),"",Table2[[#This Row],[Date of Issue]])</f>
        <v/>
      </c>
      <c r="G1022" s="84" t="str">
        <f>Table2[[#This Row],[Unit]]</f>
        <v>-</v>
      </c>
      <c r="H1022" s="84" t="str">
        <f>Table2[[#This Row],[Pack Size]]</f>
        <v>-</v>
      </c>
      <c r="I1022" s="84">
        <f>Table2[[#This Row],[Quantity]]</f>
        <v>0</v>
      </c>
      <c r="J1022" s="133" t="str">
        <f>Table2[[#This Row],[Expiry Date]]</f>
        <v>-</v>
      </c>
      <c r="K1022" s="84">
        <f>Table2[[#This Row],[Department]]</f>
        <v>0</v>
      </c>
      <c r="L1022" s="84" t="str">
        <f>IF(ISBLANK(Table2[[#This Row],[Remark]]),"",Table2[[#This Row],[Remark]])</f>
        <v/>
      </c>
      <c r="M1022" s="84">
        <f>Table2[[#This Row],[Material Issued By]]</f>
        <v>0</v>
      </c>
      <c r="N1022" s="84">
        <f>Table2[[#This Row],[Material Received By]]</f>
        <v>0</v>
      </c>
      <c r="O1022" s="134">
        <f>SUMIFS('Stock Statement'!K:K,'Stock Statement'!C:C,Table4[[#This Row],[Part no./ Cat No.]])</f>
        <v>0</v>
      </c>
      <c r="P1022" s="134">
        <f t="shared" si="16"/>
        <v>0</v>
      </c>
      <c r="Q1022" s="84">
        <f>SUMIFS('Stock Statement'!J:J,'Stock Statement'!C:C,Table4[[#This Row],[Part no./ Cat No.]])</f>
        <v>0</v>
      </c>
    </row>
    <row r="1023" spans="1:17">
      <c r="A1023" s="84">
        <v>1022</v>
      </c>
      <c r="B1023" s="108" t="str">
        <f>Table2[[#This Row],[Description of Material]]</f>
        <v>Enter Data in Product Master</v>
      </c>
      <c r="C1023" s="84" t="str">
        <f>IFERROR(VLOOKUP(D1023,'Product Master'!B:G,6,),"-")</f>
        <v>-</v>
      </c>
      <c r="D1023" s="84">
        <f>Table2[[#This Row],[Part no./ Cat No.]]</f>
        <v>0</v>
      </c>
      <c r="E1023" s="84" t="str">
        <f>IF(ISBLANK(Table2[[#This Row],[Lot No]]),"-",Table2[[#This Row],[Lot No]])</f>
        <v>-</v>
      </c>
      <c r="F1023" s="133" t="str">
        <f>IF(ISBLANK(Table2[[#This Row],[Date of Issue]]),"",Table2[[#This Row],[Date of Issue]])</f>
        <v/>
      </c>
      <c r="G1023" s="84" t="str">
        <f>Table2[[#This Row],[Unit]]</f>
        <v>-</v>
      </c>
      <c r="H1023" s="84" t="str">
        <f>Table2[[#This Row],[Pack Size]]</f>
        <v>-</v>
      </c>
      <c r="I1023" s="84">
        <f>Table2[[#This Row],[Quantity]]</f>
        <v>0</v>
      </c>
      <c r="J1023" s="133" t="str">
        <f>Table2[[#This Row],[Expiry Date]]</f>
        <v>-</v>
      </c>
      <c r="K1023" s="84">
        <f>Table2[[#This Row],[Department]]</f>
        <v>0</v>
      </c>
      <c r="L1023" s="84" t="str">
        <f>IF(ISBLANK(Table2[[#This Row],[Remark]]),"",Table2[[#This Row],[Remark]])</f>
        <v/>
      </c>
      <c r="M1023" s="84">
        <f>Table2[[#This Row],[Material Issued By]]</f>
        <v>0</v>
      </c>
      <c r="N1023" s="84">
        <f>Table2[[#This Row],[Material Received By]]</f>
        <v>0</v>
      </c>
      <c r="O1023" s="134">
        <f>SUMIFS('Stock Statement'!K:K,'Stock Statement'!C:C,Table4[[#This Row],[Part no./ Cat No.]])</f>
        <v>0</v>
      </c>
      <c r="P1023" s="134">
        <f t="shared" si="16"/>
        <v>0</v>
      </c>
      <c r="Q1023" s="84">
        <f>SUMIFS('Stock Statement'!J:J,'Stock Statement'!C:C,Table4[[#This Row],[Part no./ Cat No.]])</f>
        <v>0</v>
      </c>
    </row>
    <row r="1024" spans="1:17">
      <c r="A1024" s="84">
        <v>1023</v>
      </c>
      <c r="B1024" s="108" t="str">
        <f>Table2[[#This Row],[Description of Material]]</f>
        <v>Enter Data in Product Master</v>
      </c>
      <c r="C1024" s="84" t="str">
        <f>IFERROR(VLOOKUP(D1024,'Product Master'!B:G,6,),"-")</f>
        <v>-</v>
      </c>
      <c r="D1024" s="84">
        <f>Table2[[#This Row],[Part no./ Cat No.]]</f>
        <v>0</v>
      </c>
      <c r="E1024" s="84" t="str">
        <f>IF(ISBLANK(Table2[[#This Row],[Lot No]]),"-",Table2[[#This Row],[Lot No]])</f>
        <v>-</v>
      </c>
      <c r="F1024" s="133" t="str">
        <f>IF(ISBLANK(Table2[[#This Row],[Date of Issue]]),"",Table2[[#This Row],[Date of Issue]])</f>
        <v/>
      </c>
      <c r="G1024" s="84" t="str">
        <f>Table2[[#This Row],[Unit]]</f>
        <v>-</v>
      </c>
      <c r="H1024" s="84" t="str">
        <f>Table2[[#This Row],[Pack Size]]</f>
        <v>-</v>
      </c>
      <c r="I1024" s="84">
        <f>Table2[[#This Row],[Quantity]]</f>
        <v>0</v>
      </c>
      <c r="J1024" s="133" t="str">
        <f>Table2[[#This Row],[Expiry Date]]</f>
        <v>-</v>
      </c>
      <c r="K1024" s="84">
        <f>Table2[[#This Row],[Department]]</f>
        <v>0</v>
      </c>
      <c r="L1024" s="84" t="str">
        <f>IF(ISBLANK(Table2[[#This Row],[Remark]]),"",Table2[[#This Row],[Remark]])</f>
        <v/>
      </c>
      <c r="M1024" s="84">
        <f>Table2[[#This Row],[Material Issued By]]</f>
        <v>0</v>
      </c>
      <c r="N1024" s="84">
        <f>Table2[[#This Row],[Material Received By]]</f>
        <v>0</v>
      </c>
      <c r="O1024" s="134">
        <f>SUMIFS('Stock Statement'!K:K,'Stock Statement'!C:C,Table4[[#This Row],[Part no./ Cat No.]])</f>
        <v>0</v>
      </c>
      <c r="P1024" s="134">
        <f t="shared" si="16"/>
        <v>0</v>
      </c>
      <c r="Q1024" s="84">
        <f>SUMIFS('Stock Statement'!J:J,'Stock Statement'!C:C,Table4[[#This Row],[Part no./ Cat No.]])</f>
        <v>0</v>
      </c>
    </row>
    <row r="1025" spans="1:17">
      <c r="A1025" s="84">
        <v>1024</v>
      </c>
      <c r="B1025" s="108" t="str">
        <f>Table2[[#This Row],[Description of Material]]</f>
        <v>Enter Data in Product Master</v>
      </c>
      <c r="C1025" s="84" t="str">
        <f>IFERROR(VLOOKUP(D1025,'Product Master'!B:G,6,),"-")</f>
        <v>-</v>
      </c>
      <c r="D1025" s="84">
        <f>Table2[[#This Row],[Part no./ Cat No.]]</f>
        <v>0</v>
      </c>
      <c r="E1025" s="84" t="str">
        <f>IF(ISBLANK(Table2[[#This Row],[Lot No]]),"-",Table2[[#This Row],[Lot No]])</f>
        <v>-</v>
      </c>
      <c r="F1025" s="133" t="str">
        <f>IF(ISBLANK(Table2[[#This Row],[Date of Issue]]),"",Table2[[#This Row],[Date of Issue]])</f>
        <v/>
      </c>
      <c r="G1025" s="84" t="str">
        <f>Table2[[#This Row],[Unit]]</f>
        <v>-</v>
      </c>
      <c r="H1025" s="84" t="str">
        <f>Table2[[#This Row],[Pack Size]]</f>
        <v>-</v>
      </c>
      <c r="I1025" s="84">
        <f>Table2[[#This Row],[Quantity]]</f>
        <v>0</v>
      </c>
      <c r="J1025" s="133" t="str">
        <f>Table2[[#This Row],[Expiry Date]]</f>
        <v>-</v>
      </c>
      <c r="K1025" s="84">
        <f>Table2[[#This Row],[Department]]</f>
        <v>0</v>
      </c>
      <c r="L1025" s="84" t="str">
        <f>IF(ISBLANK(Table2[[#This Row],[Remark]]),"",Table2[[#This Row],[Remark]])</f>
        <v/>
      </c>
      <c r="M1025" s="84">
        <f>Table2[[#This Row],[Material Issued By]]</f>
        <v>0</v>
      </c>
      <c r="N1025" s="84">
        <f>Table2[[#This Row],[Material Received By]]</f>
        <v>0</v>
      </c>
      <c r="O1025" s="134">
        <f>SUMIFS('Stock Statement'!K:K,'Stock Statement'!C:C,Table4[[#This Row],[Part no./ Cat No.]])</f>
        <v>0</v>
      </c>
      <c r="P1025" s="134">
        <f t="shared" si="16"/>
        <v>0</v>
      </c>
      <c r="Q1025" s="84">
        <f>SUMIFS('Stock Statement'!J:J,'Stock Statement'!C:C,Table4[[#This Row],[Part no./ Cat No.]])</f>
        <v>0</v>
      </c>
    </row>
    <row r="1026" spans="1:17">
      <c r="A1026" s="84">
        <v>1025</v>
      </c>
      <c r="B1026" s="108" t="str">
        <f>Table2[[#This Row],[Description of Material]]</f>
        <v>Enter Data in Product Master</v>
      </c>
      <c r="C1026" s="84" t="str">
        <f>IFERROR(VLOOKUP(D1026,'Product Master'!B:G,6,),"-")</f>
        <v>-</v>
      </c>
      <c r="D1026" s="84">
        <f>Table2[[#This Row],[Part no./ Cat No.]]</f>
        <v>0</v>
      </c>
      <c r="E1026" s="84" t="str">
        <f>IF(ISBLANK(Table2[[#This Row],[Lot No]]),"-",Table2[[#This Row],[Lot No]])</f>
        <v>-</v>
      </c>
      <c r="F1026" s="133" t="str">
        <f>IF(ISBLANK(Table2[[#This Row],[Date of Issue]]),"",Table2[[#This Row],[Date of Issue]])</f>
        <v/>
      </c>
      <c r="G1026" s="84" t="str">
        <f>Table2[[#This Row],[Unit]]</f>
        <v>-</v>
      </c>
      <c r="H1026" s="84" t="str">
        <f>Table2[[#This Row],[Pack Size]]</f>
        <v>-</v>
      </c>
      <c r="I1026" s="84">
        <f>Table2[[#This Row],[Quantity]]</f>
        <v>0</v>
      </c>
      <c r="J1026" s="133" t="str">
        <f>Table2[[#This Row],[Expiry Date]]</f>
        <v>-</v>
      </c>
      <c r="K1026" s="84">
        <f>Table2[[#This Row],[Department]]</f>
        <v>0</v>
      </c>
      <c r="L1026" s="84" t="str">
        <f>IF(ISBLANK(Table2[[#This Row],[Remark]]),"",Table2[[#This Row],[Remark]])</f>
        <v/>
      </c>
      <c r="M1026" s="84">
        <f>Table2[[#This Row],[Material Issued By]]</f>
        <v>0</v>
      </c>
      <c r="N1026" s="84">
        <f>Table2[[#This Row],[Material Received By]]</f>
        <v>0</v>
      </c>
      <c r="O1026" s="134">
        <f>SUMIFS('Stock Statement'!K:K,'Stock Statement'!C:C,Table4[[#This Row],[Part no./ Cat No.]])</f>
        <v>0</v>
      </c>
      <c r="P1026" s="134">
        <f t="shared" si="16"/>
        <v>0</v>
      </c>
      <c r="Q1026" s="84">
        <f>SUMIFS('Stock Statement'!J:J,'Stock Statement'!C:C,Table4[[#This Row],[Part no./ Cat No.]])</f>
        <v>0</v>
      </c>
    </row>
    <row r="1027" spans="1:17">
      <c r="A1027" s="84">
        <v>1026</v>
      </c>
      <c r="B1027" s="108" t="str">
        <f>Table2[[#This Row],[Description of Material]]</f>
        <v>Enter Data in Product Master</v>
      </c>
      <c r="C1027" s="84" t="str">
        <f>IFERROR(VLOOKUP(D1027,'Product Master'!B:G,6,),"-")</f>
        <v>-</v>
      </c>
      <c r="D1027" s="84">
        <f>Table2[[#This Row],[Part no./ Cat No.]]</f>
        <v>0</v>
      </c>
      <c r="E1027" s="84" t="str">
        <f>IF(ISBLANK(Table2[[#This Row],[Lot No]]),"-",Table2[[#This Row],[Lot No]])</f>
        <v>-</v>
      </c>
      <c r="F1027" s="133" t="str">
        <f>IF(ISBLANK(Table2[[#This Row],[Date of Issue]]),"",Table2[[#This Row],[Date of Issue]])</f>
        <v/>
      </c>
      <c r="G1027" s="84" t="str">
        <f>Table2[[#This Row],[Unit]]</f>
        <v>-</v>
      </c>
      <c r="H1027" s="84" t="str">
        <f>Table2[[#This Row],[Pack Size]]</f>
        <v>-</v>
      </c>
      <c r="I1027" s="84">
        <f>Table2[[#This Row],[Quantity]]</f>
        <v>0</v>
      </c>
      <c r="J1027" s="133" t="str">
        <f>Table2[[#This Row],[Expiry Date]]</f>
        <v>-</v>
      </c>
      <c r="K1027" s="84">
        <f>Table2[[#This Row],[Department]]</f>
        <v>0</v>
      </c>
      <c r="L1027" s="84" t="str">
        <f>IF(ISBLANK(Table2[[#This Row],[Remark]]),"",Table2[[#This Row],[Remark]])</f>
        <v/>
      </c>
      <c r="M1027" s="84">
        <f>Table2[[#This Row],[Material Issued By]]</f>
        <v>0</v>
      </c>
      <c r="N1027" s="84">
        <f>Table2[[#This Row],[Material Received By]]</f>
        <v>0</v>
      </c>
      <c r="O1027" s="134">
        <f>SUMIFS('Stock Statement'!K:K,'Stock Statement'!C:C,Table4[[#This Row],[Part no./ Cat No.]])</f>
        <v>0</v>
      </c>
      <c r="P1027" s="134">
        <f t="shared" si="16"/>
        <v>0</v>
      </c>
      <c r="Q1027" s="84">
        <f>SUMIFS('Stock Statement'!J:J,'Stock Statement'!C:C,Table4[[#This Row],[Part no./ Cat No.]])</f>
        <v>0</v>
      </c>
    </row>
    <row r="1028" spans="1:17">
      <c r="A1028" s="84">
        <v>1027</v>
      </c>
      <c r="B1028" s="108" t="str">
        <f>Table2[[#This Row],[Description of Material]]</f>
        <v>Enter Data in Product Master</v>
      </c>
      <c r="C1028" s="84" t="str">
        <f>IFERROR(VLOOKUP(D1028,'Product Master'!B:G,6,),"-")</f>
        <v>-</v>
      </c>
      <c r="D1028" s="84">
        <f>Table2[[#This Row],[Part no./ Cat No.]]</f>
        <v>0</v>
      </c>
      <c r="E1028" s="84" t="str">
        <f>IF(ISBLANK(Table2[[#This Row],[Lot No]]),"-",Table2[[#This Row],[Lot No]])</f>
        <v>-</v>
      </c>
      <c r="F1028" s="133" t="str">
        <f>IF(ISBLANK(Table2[[#This Row],[Date of Issue]]),"",Table2[[#This Row],[Date of Issue]])</f>
        <v/>
      </c>
      <c r="G1028" s="84" t="str">
        <f>Table2[[#This Row],[Unit]]</f>
        <v>-</v>
      </c>
      <c r="H1028" s="84" t="str">
        <f>Table2[[#This Row],[Pack Size]]</f>
        <v>-</v>
      </c>
      <c r="I1028" s="84">
        <f>Table2[[#This Row],[Quantity]]</f>
        <v>0</v>
      </c>
      <c r="J1028" s="133" t="str">
        <f>Table2[[#This Row],[Expiry Date]]</f>
        <v>-</v>
      </c>
      <c r="K1028" s="84">
        <f>Table2[[#This Row],[Department]]</f>
        <v>0</v>
      </c>
      <c r="L1028" s="84" t="str">
        <f>IF(ISBLANK(Table2[[#This Row],[Remark]]),"",Table2[[#This Row],[Remark]])</f>
        <v/>
      </c>
      <c r="M1028" s="84">
        <f>Table2[[#This Row],[Material Issued By]]</f>
        <v>0</v>
      </c>
      <c r="N1028" s="84">
        <f>Table2[[#This Row],[Material Received By]]</f>
        <v>0</v>
      </c>
      <c r="O1028" s="134">
        <f>SUMIFS('Stock Statement'!K:K,'Stock Statement'!C:C,Table4[[#This Row],[Part no./ Cat No.]])</f>
        <v>0</v>
      </c>
      <c r="P1028" s="134">
        <f t="shared" si="16"/>
        <v>0</v>
      </c>
      <c r="Q1028" s="84">
        <f>SUMIFS('Stock Statement'!J:J,'Stock Statement'!C:C,Table4[[#This Row],[Part no./ Cat No.]])</f>
        <v>0</v>
      </c>
    </row>
    <row r="1029" spans="1:17">
      <c r="A1029" s="84">
        <v>1028</v>
      </c>
      <c r="B1029" s="108" t="str">
        <f>Table2[[#This Row],[Description of Material]]</f>
        <v>Enter Data in Product Master</v>
      </c>
      <c r="C1029" s="84" t="str">
        <f>IFERROR(VLOOKUP(D1029,'Product Master'!B:G,6,),"-")</f>
        <v>-</v>
      </c>
      <c r="D1029" s="84">
        <f>Table2[[#This Row],[Part no./ Cat No.]]</f>
        <v>0</v>
      </c>
      <c r="E1029" s="84" t="str">
        <f>IF(ISBLANK(Table2[[#This Row],[Lot No]]),"-",Table2[[#This Row],[Lot No]])</f>
        <v>-</v>
      </c>
      <c r="F1029" s="133" t="str">
        <f>IF(ISBLANK(Table2[[#This Row],[Date of Issue]]),"",Table2[[#This Row],[Date of Issue]])</f>
        <v/>
      </c>
      <c r="G1029" s="84" t="str">
        <f>Table2[[#This Row],[Unit]]</f>
        <v>-</v>
      </c>
      <c r="H1029" s="84" t="str">
        <f>Table2[[#This Row],[Pack Size]]</f>
        <v>-</v>
      </c>
      <c r="I1029" s="84">
        <f>Table2[[#This Row],[Quantity]]</f>
        <v>0</v>
      </c>
      <c r="J1029" s="133" t="str">
        <f>Table2[[#This Row],[Expiry Date]]</f>
        <v>-</v>
      </c>
      <c r="K1029" s="84">
        <f>Table2[[#This Row],[Department]]</f>
        <v>0</v>
      </c>
      <c r="L1029" s="84" t="str">
        <f>IF(ISBLANK(Table2[[#This Row],[Remark]]),"",Table2[[#This Row],[Remark]])</f>
        <v/>
      </c>
      <c r="M1029" s="84">
        <f>Table2[[#This Row],[Material Issued By]]</f>
        <v>0</v>
      </c>
      <c r="N1029" s="84">
        <f>Table2[[#This Row],[Material Received By]]</f>
        <v>0</v>
      </c>
      <c r="O1029" s="134">
        <f>SUMIFS('Stock Statement'!K:K,'Stock Statement'!C:C,Table4[[#This Row],[Part no./ Cat No.]])</f>
        <v>0</v>
      </c>
      <c r="P1029" s="134">
        <f t="shared" si="16"/>
        <v>0</v>
      </c>
      <c r="Q1029" s="84">
        <f>SUMIFS('Stock Statement'!J:J,'Stock Statement'!C:C,Table4[[#This Row],[Part no./ Cat No.]])</f>
        <v>0</v>
      </c>
    </row>
    <row r="1030" spans="1:17">
      <c r="A1030" s="84">
        <v>1029</v>
      </c>
      <c r="B1030" s="108" t="str">
        <f>Table2[[#This Row],[Description of Material]]</f>
        <v>Enter Data in Product Master</v>
      </c>
      <c r="C1030" s="84" t="str">
        <f>IFERROR(VLOOKUP(D1030,'Product Master'!B:G,6,),"-")</f>
        <v>-</v>
      </c>
      <c r="D1030" s="84">
        <f>Table2[[#This Row],[Part no./ Cat No.]]</f>
        <v>0</v>
      </c>
      <c r="E1030" s="84" t="str">
        <f>IF(ISBLANK(Table2[[#This Row],[Lot No]]),"-",Table2[[#This Row],[Lot No]])</f>
        <v>-</v>
      </c>
      <c r="F1030" s="133" t="str">
        <f>IF(ISBLANK(Table2[[#This Row],[Date of Issue]]),"",Table2[[#This Row],[Date of Issue]])</f>
        <v/>
      </c>
      <c r="G1030" s="84" t="str">
        <f>Table2[[#This Row],[Unit]]</f>
        <v>-</v>
      </c>
      <c r="H1030" s="84" t="str">
        <f>Table2[[#This Row],[Pack Size]]</f>
        <v>-</v>
      </c>
      <c r="I1030" s="84">
        <f>Table2[[#This Row],[Quantity]]</f>
        <v>0</v>
      </c>
      <c r="J1030" s="133" t="str">
        <f>Table2[[#This Row],[Expiry Date]]</f>
        <v>-</v>
      </c>
      <c r="K1030" s="84">
        <f>Table2[[#This Row],[Department]]</f>
        <v>0</v>
      </c>
      <c r="L1030" s="84" t="str">
        <f>IF(ISBLANK(Table2[[#This Row],[Remark]]),"",Table2[[#This Row],[Remark]])</f>
        <v/>
      </c>
      <c r="M1030" s="84">
        <f>Table2[[#This Row],[Material Issued By]]</f>
        <v>0</v>
      </c>
      <c r="N1030" s="84">
        <f>Table2[[#This Row],[Material Received By]]</f>
        <v>0</v>
      </c>
      <c r="O1030" s="134">
        <f>SUMIFS('Stock Statement'!K:K,'Stock Statement'!C:C,Table4[[#This Row],[Part no./ Cat No.]])</f>
        <v>0</v>
      </c>
      <c r="P1030" s="134">
        <f t="shared" si="16"/>
        <v>0</v>
      </c>
      <c r="Q1030" s="84">
        <f>SUMIFS('Stock Statement'!J:J,'Stock Statement'!C:C,Table4[[#This Row],[Part no./ Cat No.]])</f>
        <v>0</v>
      </c>
    </row>
    <row r="1031" spans="1:17">
      <c r="A1031" s="84">
        <v>1030</v>
      </c>
      <c r="B1031" s="108" t="str">
        <f>Table2[[#This Row],[Description of Material]]</f>
        <v>Enter Data in Product Master</v>
      </c>
      <c r="C1031" s="84" t="str">
        <f>IFERROR(VLOOKUP(D1031,'Product Master'!B:G,6,),"-")</f>
        <v>-</v>
      </c>
      <c r="D1031" s="84">
        <f>Table2[[#This Row],[Part no./ Cat No.]]</f>
        <v>0</v>
      </c>
      <c r="E1031" s="84" t="str">
        <f>IF(ISBLANK(Table2[[#This Row],[Lot No]]),"-",Table2[[#This Row],[Lot No]])</f>
        <v>-</v>
      </c>
      <c r="F1031" s="133" t="str">
        <f>IF(ISBLANK(Table2[[#This Row],[Date of Issue]]),"",Table2[[#This Row],[Date of Issue]])</f>
        <v/>
      </c>
      <c r="G1031" s="84" t="str">
        <f>Table2[[#This Row],[Unit]]</f>
        <v>-</v>
      </c>
      <c r="H1031" s="84" t="str">
        <f>Table2[[#This Row],[Pack Size]]</f>
        <v>-</v>
      </c>
      <c r="I1031" s="84">
        <f>Table2[[#This Row],[Quantity]]</f>
        <v>0</v>
      </c>
      <c r="J1031" s="133" t="str">
        <f>Table2[[#This Row],[Expiry Date]]</f>
        <v>-</v>
      </c>
      <c r="K1031" s="84">
        <f>Table2[[#This Row],[Department]]</f>
        <v>0</v>
      </c>
      <c r="L1031" s="84" t="str">
        <f>IF(ISBLANK(Table2[[#This Row],[Remark]]),"",Table2[[#This Row],[Remark]])</f>
        <v/>
      </c>
      <c r="M1031" s="84">
        <f>Table2[[#This Row],[Material Issued By]]</f>
        <v>0</v>
      </c>
      <c r="N1031" s="84">
        <f>Table2[[#This Row],[Material Received By]]</f>
        <v>0</v>
      </c>
      <c r="O1031" s="134">
        <f>SUMIFS('Stock Statement'!K:K,'Stock Statement'!C:C,Table4[[#This Row],[Part no./ Cat No.]])</f>
        <v>0</v>
      </c>
      <c r="P1031" s="134">
        <f t="shared" si="16"/>
        <v>0</v>
      </c>
      <c r="Q1031" s="84">
        <f>SUMIFS('Stock Statement'!J:J,'Stock Statement'!C:C,Table4[[#This Row],[Part no./ Cat No.]])</f>
        <v>0</v>
      </c>
    </row>
    <row r="1032" spans="1:17">
      <c r="A1032" s="84">
        <v>1031</v>
      </c>
      <c r="B1032" s="108" t="str">
        <f>Table2[[#This Row],[Description of Material]]</f>
        <v>Enter Data in Product Master</v>
      </c>
      <c r="C1032" s="84" t="str">
        <f>IFERROR(VLOOKUP(D1032,'Product Master'!B:G,6,),"-")</f>
        <v>-</v>
      </c>
      <c r="D1032" s="84">
        <f>Table2[[#This Row],[Part no./ Cat No.]]</f>
        <v>0</v>
      </c>
      <c r="E1032" s="84" t="str">
        <f>IF(ISBLANK(Table2[[#This Row],[Lot No]]),"-",Table2[[#This Row],[Lot No]])</f>
        <v>-</v>
      </c>
      <c r="F1032" s="133" t="str">
        <f>IF(ISBLANK(Table2[[#This Row],[Date of Issue]]),"",Table2[[#This Row],[Date of Issue]])</f>
        <v/>
      </c>
      <c r="G1032" s="84" t="str">
        <f>Table2[[#This Row],[Unit]]</f>
        <v>-</v>
      </c>
      <c r="H1032" s="84" t="str">
        <f>Table2[[#This Row],[Pack Size]]</f>
        <v>-</v>
      </c>
      <c r="I1032" s="84">
        <f>Table2[[#This Row],[Quantity]]</f>
        <v>0</v>
      </c>
      <c r="J1032" s="133" t="str">
        <f>Table2[[#This Row],[Expiry Date]]</f>
        <v>-</v>
      </c>
      <c r="K1032" s="84">
        <f>Table2[[#This Row],[Department]]</f>
        <v>0</v>
      </c>
      <c r="L1032" s="84" t="str">
        <f>IF(ISBLANK(Table2[[#This Row],[Remark]]),"",Table2[[#This Row],[Remark]])</f>
        <v/>
      </c>
      <c r="M1032" s="84">
        <f>Table2[[#This Row],[Material Issued By]]</f>
        <v>0</v>
      </c>
      <c r="N1032" s="84">
        <f>Table2[[#This Row],[Material Received By]]</f>
        <v>0</v>
      </c>
      <c r="O1032" s="134">
        <f>SUMIFS('Stock Statement'!K:K,'Stock Statement'!C:C,Table4[[#This Row],[Part no./ Cat No.]])</f>
        <v>0</v>
      </c>
      <c r="P1032" s="134">
        <f t="shared" si="16"/>
        <v>0</v>
      </c>
      <c r="Q1032" s="84">
        <f>SUMIFS('Stock Statement'!J:J,'Stock Statement'!C:C,Table4[[#This Row],[Part no./ Cat No.]])</f>
        <v>0</v>
      </c>
    </row>
    <row r="1033" spans="1:17">
      <c r="A1033" s="84">
        <v>1032</v>
      </c>
      <c r="B1033" s="108" t="str">
        <f>Table2[[#This Row],[Description of Material]]</f>
        <v>Enter Data in Product Master</v>
      </c>
      <c r="C1033" s="84" t="str">
        <f>IFERROR(VLOOKUP(D1033,'Product Master'!B:G,6,),"-")</f>
        <v>-</v>
      </c>
      <c r="D1033" s="84">
        <f>Table2[[#This Row],[Part no./ Cat No.]]</f>
        <v>0</v>
      </c>
      <c r="E1033" s="84" t="str">
        <f>IF(ISBLANK(Table2[[#This Row],[Lot No]]),"-",Table2[[#This Row],[Lot No]])</f>
        <v>-</v>
      </c>
      <c r="F1033" s="133" t="str">
        <f>IF(ISBLANK(Table2[[#This Row],[Date of Issue]]),"",Table2[[#This Row],[Date of Issue]])</f>
        <v/>
      </c>
      <c r="G1033" s="84" t="str">
        <f>Table2[[#This Row],[Unit]]</f>
        <v>-</v>
      </c>
      <c r="H1033" s="84" t="str">
        <f>Table2[[#This Row],[Pack Size]]</f>
        <v>-</v>
      </c>
      <c r="I1033" s="84">
        <f>Table2[[#This Row],[Quantity]]</f>
        <v>0</v>
      </c>
      <c r="J1033" s="133" t="str">
        <f>Table2[[#This Row],[Expiry Date]]</f>
        <v>-</v>
      </c>
      <c r="K1033" s="84">
        <f>Table2[[#This Row],[Department]]</f>
        <v>0</v>
      </c>
      <c r="L1033" s="84" t="str">
        <f>IF(ISBLANK(Table2[[#This Row],[Remark]]),"",Table2[[#This Row],[Remark]])</f>
        <v/>
      </c>
      <c r="M1033" s="84">
        <f>Table2[[#This Row],[Material Issued By]]</f>
        <v>0</v>
      </c>
      <c r="N1033" s="84">
        <f>Table2[[#This Row],[Material Received By]]</f>
        <v>0</v>
      </c>
      <c r="O1033" s="134">
        <f>SUMIFS('Stock Statement'!K:K,'Stock Statement'!C:C,Table4[[#This Row],[Part no./ Cat No.]])</f>
        <v>0</v>
      </c>
      <c r="P1033" s="134">
        <f t="shared" si="16"/>
        <v>0</v>
      </c>
      <c r="Q1033" s="84">
        <f>SUMIFS('Stock Statement'!J:J,'Stock Statement'!C:C,Table4[[#This Row],[Part no./ Cat No.]])</f>
        <v>0</v>
      </c>
    </row>
    <row r="1034" spans="1:17">
      <c r="A1034" s="84">
        <v>1033</v>
      </c>
      <c r="B1034" s="108" t="str">
        <f>Table2[[#This Row],[Description of Material]]</f>
        <v>Enter Data in Product Master</v>
      </c>
      <c r="C1034" s="84" t="str">
        <f>IFERROR(VLOOKUP(D1034,'Product Master'!B:G,6,),"-")</f>
        <v>-</v>
      </c>
      <c r="D1034" s="84">
        <f>Table2[[#This Row],[Part no./ Cat No.]]</f>
        <v>0</v>
      </c>
      <c r="E1034" s="84" t="str">
        <f>IF(ISBLANK(Table2[[#This Row],[Lot No]]),"-",Table2[[#This Row],[Lot No]])</f>
        <v>-</v>
      </c>
      <c r="F1034" s="133" t="str">
        <f>IF(ISBLANK(Table2[[#This Row],[Date of Issue]]),"",Table2[[#This Row],[Date of Issue]])</f>
        <v/>
      </c>
      <c r="G1034" s="84" t="str">
        <f>Table2[[#This Row],[Unit]]</f>
        <v>-</v>
      </c>
      <c r="H1034" s="84" t="str">
        <f>Table2[[#This Row],[Pack Size]]</f>
        <v>-</v>
      </c>
      <c r="I1034" s="84">
        <f>Table2[[#This Row],[Quantity]]</f>
        <v>0</v>
      </c>
      <c r="J1034" s="133" t="str">
        <f>Table2[[#This Row],[Expiry Date]]</f>
        <v>-</v>
      </c>
      <c r="K1034" s="84">
        <f>Table2[[#This Row],[Department]]</f>
        <v>0</v>
      </c>
      <c r="L1034" s="84" t="str">
        <f>IF(ISBLANK(Table2[[#This Row],[Remark]]),"",Table2[[#This Row],[Remark]])</f>
        <v/>
      </c>
      <c r="M1034" s="84">
        <f>Table2[[#This Row],[Material Issued By]]</f>
        <v>0</v>
      </c>
      <c r="N1034" s="84">
        <f>Table2[[#This Row],[Material Received By]]</f>
        <v>0</v>
      </c>
      <c r="O1034" s="134">
        <f>SUMIFS('Stock Statement'!K:K,'Stock Statement'!C:C,Table4[[#This Row],[Part no./ Cat No.]])</f>
        <v>0</v>
      </c>
      <c r="P1034" s="134">
        <f t="shared" si="16"/>
        <v>0</v>
      </c>
      <c r="Q1034" s="84">
        <f>SUMIFS('Stock Statement'!J:J,'Stock Statement'!C:C,Table4[[#This Row],[Part no./ Cat No.]])</f>
        <v>0</v>
      </c>
    </row>
    <row r="1035" spans="1:17">
      <c r="A1035" s="84">
        <v>1034</v>
      </c>
      <c r="B1035" s="108" t="str">
        <f>Table2[[#This Row],[Description of Material]]</f>
        <v>Enter Data in Product Master</v>
      </c>
      <c r="C1035" s="84" t="str">
        <f>IFERROR(VLOOKUP(D1035,'Product Master'!B:G,6,),"-")</f>
        <v>-</v>
      </c>
      <c r="D1035" s="84">
        <f>Table2[[#This Row],[Part no./ Cat No.]]</f>
        <v>0</v>
      </c>
      <c r="E1035" s="84" t="str">
        <f>IF(ISBLANK(Table2[[#This Row],[Lot No]]),"-",Table2[[#This Row],[Lot No]])</f>
        <v>-</v>
      </c>
      <c r="F1035" s="133" t="str">
        <f>IF(ISBLANK(Table2[[#This Row],[Date of Issue]]),"",Table2[[#This Row],[Date of Issue]])</f>
        <v/>
      </c>
      <c r="G1035" s="84" t="str">
        <f>Table2[[#This Row],[Unit]]</f>
        <v>-</v>
      </c>
      <c r="H1035" s="84" t="str">
        <f>Table2[[#This Row],[Pack Size]]</f>
        <v>-</v>
      </c>
      <c r="I1035" s="84">
        <f>Table2[[#This Row],[Quantity]]</f>
        <v>0</v>
      </c>
      <c r="J1035" s="133" t="str">
        <f>Table2[[#This Row],[Expiry Date]]</f>
        <v>-</v>
      </c>
      <c r="K1035" s="84">
        <f>Table2[[#This Row],[Department]]</f>
        <v>0</v>
      </c>
      <c r="L1035" s="84" t="str">
        <f>IF(ISBLANK(Table2[[#This Row],[Remark]]),"",Table2[[#This Row],[Remark]])</f>
        <v/>
      </c>
      <c r="M1035" s="84">
        <f>Table2[[#This Row],[Material Issued By]]</f>
        <v>0</v>
      </c>
      <c r="N1035" s="84">
        <f>Table2[[#This Row],[Material Received By]]</f>
        <v>0</v>
      </c>
      <c r="O1035" s="134">
        <f>SUMIFS('Stock Statement'!K:K,'Stock Statement'!C:C,Table4[[#This Row],[Part no./ Cat No.]])</f>
        <v>0</v>
      </c>
      <c r="P1035" s="134">
        <f t="shared" si="16"/>
        <v>0</v>
      </c>
      <c r="Q1035" s="84">
        <f>SUMIFS('Stock Statement'!J:J,'Stock Statement'!C:C,Table4[[#This Row],[Part no./ Cat No.]])</f>
        <v>0</v>
      </c>
    </row>
    <row r="1036" spans="1:17">
      <c r="A1036" s="84">
        <v>1035</v>
      </c>
      <c r="B1036" s="108" t="str">
        <f>Table2[[#This Row],[Description of Material]]</f>
        <v>Enter Data in Product Master</v>
      </c>
      <c r="C1036" s="84" t="str">
        <f>IFERROR(VLOOKUP(D1036,'Product Master'!B:G,6,),"-")</f>
        <v>-</v>
      </c>
      <c r="D1036" s="84">
        <f>Table2[[#This Row],[Part no./ Cat No.]]</f>
        <v>0</v>
      </c>
      <c r="E1036" s="84" t="str">
        <f>IF(ISBLANK(Table2[[#This Row],[Lot No]]),"-",Table2[[#This Row],[Lot No]])</f>
        <v>-</v>
      </c>
      <c r="F1036" s="133" t="str">
        <f>IF(ISBLANK(Table2[[#This Row],[Date of Issue]]),"",Table2[[#This Row],[Date of Issue]])</f>
        <v/>
      </c>
      <c r="G1036" s="84" t="str">
        <f>Table2[[#This Row],[Unit]]</f>
        <v>-</v>
      </c>
      <c r="H1036" s="84" t="str">
        <f>Table2[[#This Row],[Pack Size]]</f>
        <v>-</v>
      </c>
      <c r="I1036" s="84">
        <f>Table2[[#This Row],[Quantity]]</f>
        <v>0</v>
      </c>
      <c r="J1036" s="133" t="str">
        <f>Table2[[#This Row],[Expiry Date]]</f>
        <v>-</v>
      </c>
      <c r="K1036" s="84">
        <f>Table2[[#This Row],[Department]]</f>
        <v>0</v>
      </c>
      <c r="L1036" s="84" t="str">
        <f>IF(ISBLANK(Table2[[#This Row],[Remark]]),"",Table2[[#This Row],[Remark]])</f>
        <v/>
      </c>
      <c r="M1036" s="84">
        <f>Table2[[#This Row],[Material Issued By]]</f>
        <v>0</v>
      </c>
      <c r="N1036" s="84">
        <f>Table2[[#This Row],[Material Received By]]</f>
        <v>0</v>
      </c>
      <c r="O1036" s="134">
        <f>SUMIFS('Stock Statement'!K:K,'Stock Statement'!C:C,Table4[[#This Row],[Part no./ Cat No.]])</f>
        <v>0</v>
      </c>
      <c r="P1036" s="134">
        <f t="shared" si="16"/>
        <v>0</v>
      </c>
      <c r="Q1036" s="84">
        <f>SUMIFS('Stock Statement'!J:J,'Stock Statement'!C:C,Table4[[#This Row],[Part no./ Cat No.]])</f>
        <v>0</v>
      </c>
    </row>
    <row r="1037" spans="1:17">
      <c r="A1037" s="84">
        <v>1036</v>
      </c>
      <c r="B1037" s="108" t="str">
        <f>Table2[[#This Row],[Description of Material]]</f>
        <v>Enter Data in Product Master</v>
      </c>
      <c r="C1037" s="84" t="str">
        <f>IFERROR(VLOOKUP(D1037,'Product Master'!B:G,6,),"-")</f>
        <v>-</v>
      </c>
      <c r="D1037" s="84">
        <f>Table2[[#This Row],[Part no./ Cat No.]]</f>
        <v>0</v>
      </c>
      <c r="E1037" s="84" t="str">
        <f>IF(ISBLANK(Table2[[#This Row],[Lot No]]),"-",Table2[[#This Row],[Lot No]])</f>
        <v>-</v>
      </c>
      <c r="F1037" s="133" t="str">
        <f>IF(ISBLANK(Table2[[#This Row],[Date of Issue]]),"",Table2[[#This Row],[Date of Issue]])</f>
        <v/>
      </c>
      <c r="G1037" s="84" t="str">
        <f>Table2[[#This Row],[Unit]]</f>
        <v>-</v>
      </c>
      <c r="H1037" s="84" t="str">
        <f>Table2[[#This Row],[Pack Size]]</f>
        <v>-</v>
      </c>
      <c r="I1037" s="84">
        <f>Table2[[#This Row],[Quantity]]</f>
        <v>0</v>
      </c>
      <c r="J1037" s="133" t="str">
        <f>Table2[[#This Row],[Expiry Date]]</f>
        <v>-</v>
      </c>
      <c r="K1037" s="84">
        <f>Table2[[#This Row],[Department]]</f>
        <v>0</v>
      </c>
      <c r="L1037" s="84" t="str">
        <f>IF(ISBLANK(Table2[[#This Row],[Remark]]),"",Table2[[#This Row],[Remark]])</f>
        <v/>
      </c>
      <c r="M1037" s="84">
        <f>Table2[[#This Row],[Material Issued By]]</f>
        <v>0</v>
      </c>
      <c r="N1037" s="84">
        <f>Table2[[#This Row],[Material Received By]]</f>
        <v>0</v>
      </c>
      <c r="O1037" s="134">
        <f>SUMIFS('Stock Statement'!K:K,'Stock Statement'!C:C,Table4[[#This Row],[Part no./ Cat No.]])</f>
        <v>0</v>
      </c>
      <c r="P1037" s="134">
        <f t="shared" si="16"/>
        <v>0</v>
      </c>
      <c r="Q1037" s="84">
        <f>SUMIFS('Stock Statement'!J:J,'Stock Statement'!C:C,Table4[[#This Row],[Part no./ Cat No.]])</f>
        <v>0</v>
      </c>
    </row>
    <row r="1038" spans="1:17">
      <c r="A1038" s="84">
        <v>1037</v>
      </c>
      <c r="B1038" s="108" t="str">
        <f>Table2[[#This Row],[Description of Material]]</f>
        <v>Enter Data in Product Master</v>
      </c>
      <c r="C1038" s="84" t="str">
        <f>IFERROR(VLOOKUP(D1038,'Product Master'!B:G,6,),"-")</f>
        <v>-</v>
      </c>
      <c r="D1038" s="84">
        <f>Table2[[#This Row],[Part no./ Cat No.]]</f>
        <v>0</v>
      </c>
      <c r="E1038" s="84" t="str">
        <f>IF(ISBLANK(Table2[[#This Row],[Lot No]]),"-",Table2[[#This Row],[Lot No]])</f>
        <v>-</v>
      </c>
      <c r="F1038" s="133" t="str">
        <f>IF(ISBLANK(Table2[[#This Row],[Date of Issue]]),"",Table2[[#This Row],[Date of Issue]])</f>
        <v/>
      </c>
      <c r="G1038" s="84" t="str">
        <f>Table2[[#This Row],[Unit]]</f>
        <v>-</v>
      </c>
      <c r="H1038" s="84" t="str">
        <f>Table2[[#This Row],[Pack Size]]</f>
        <v>-</v>
      </c>
      <c r="I1038" s="84">
        <f>Table2[[#This Row],[Quantity]]</f>
        <v>0</v>
      </c>
      <c r="J1038" s="133" t="str">
        <f>Table2[[#This Row],[Expiry Date]]</f>
        <v>-</v>
      </c>
      <c r="K1038" s="84">
        <f>Table2[[#This Row],[Department]]</f>
        <v>0</v>
      </c>
      <c r="L1038" s="84" t="str">
        <f>IF(ISBLANK(Table2[[#This Row],[Remark]]),"",Table2[[#This Row],[Remark]])</f>
        <v/>
      </c>
      <c r="M1038" s="84">
        <f>Table2[[#This Row],[Material Issued By]]</f>
        <v>0</v>
      </c>
      <c r="N1038" s="84">
        <f>Table2[[#This Row],[Material Received By]]</f>
        <v>0</v>
      </c>
      <c r="O1038" s="134">
        <f>SUMIFS('Stock Statement'!K:K,'Stock Statement'!C:C,Table4[[#This Row],[Part no./ Cat No.]])</f>
        <v>0</v>
      </c>
      <c r="P1038" s="134">
        <f t="shared" si="16"/>
        <v>0</v>
      </c>
      <c r="Q1038" s="84">
        <f>SUMIFS('Stock Statement'!J:J,'Stock Statement'!C:C,Table4[[#This Row],[Part no./ Cat No.]])</f>
        <v>0</v>
      </c>
    </row>
    <row r="1039" spans="1:17">
      <c r="A1039" s="84">
        <v>1038</v>
      </c>
      <c r="B1039" s="108" t="str">
        <f>Table2[[#This Row],[Description of Material]]</f>
        <v>Enter Data in Product Master</v>
      </c>
      <c r="C1039" s="84" t="str">
        <f>IFERROR(VLOOKUP(D1039,'Product Master'!B:G,6,),"-")</f>
        <v>-</v>
      </c>
      <c r="D1039" s="84">
        <f>Table2[[#This Row],[Part no./ Cat No.]]</f>
        <v>0</v>
      </c>
      <c r="E1039" s="84" t="str">
        <f>IF(ISBLANK(Table2[[#This Row],[Lot No]]),"-",Table2[[#This Row],[Lot No]])</f>
        <v>-</v>
      </c>
      <c r="F1039" s="133" t="str">
        <f>IF(ISBLANK(Table2[[#This Row],[Date of Issue]]),"",Table2[[#This Row],[Date of Issue]])</f>
        <v/>
      </c>
      <c r="G1039" s="84" t="str">
        <f>Table2[[#This Row],[Unit]]</f>
        <v>-</v>
      </c>
      <c r="H1039" s="84" t="str">
        <f>Table2[[#This Row],[Pack Size]]</f>
        <v>-</v>
      </c>
      <c r="I1039" s="84">
        <f>Table2[[#This Row],[Quantity]]</f>
        <v>0</v>
      </c>
      <c r="J1039" s="133" t="str">
        <f>Table2[[#This Row],[Expiry Date]]</f>
        <v>-</v>
      </c>
      <c r="K1039" s="84">
        <f>Table2[[#This Row],[Department]]</f>
        <v>0</v>
      </c>
      <c r="L1039" s="84" t="str">
        <f>IF(ISBLANK(Table2[[#This Row],[Remark]]),"",Table2[[#This Row],[Remark]])</f>
        <v/>
      </c>
      <c r="M1039" s="84">
        <f>Table2[[#This Row],[Material Issued By]]</f>
        <v>0</v>
      </c>
      <c r="N1039" s="84">
        <f>Table2[[#This Row],[Material Received By]]</f>
        <v>0</v>
      </c>
      <c r="O1039" s="134">
        <f>SUMIFS('Stock Statement'!K:K,'Stock Statement'!C:C,Table4[[#This Row],[Part no./ Cat No.]])</f>
        <v>0</v>
      </c>
      <c r="P1039" s="134">
        <f t="shared" si="16"/>
        <v>0</v>
      </c>
      <c r="Q1039" s="84">
        <f>SUMIFS('Stock Statement'!J:J,'Stock Statement'!C:C,Table4[[#This Row],[Part no./ Cat No.]])</f>
        <v>0</v>
      </c>
    </row>
    <row r="1040" spans="1:17">
      <c r="A1040" s="84">
        <v>1039</v>
      </c>
      <c r="B1040" s="108" t="str">
        <f>Table2[[#This Row],[Description of Material]]</f>
        <v>Enter Data in Product Master</v>
      </c>
      <c r="C1040" s="84" t="str">
        <f>IFERROR(VLOOKUP(D1040,'Product Master'!B:G,6,),"-")</f>
        <v>-</v>
      </c>
      <c r="D1040" s="84">
        <f>Table2[[#This Row],[Part no./ Cat No.]]</f>
        <v>0</v>
      </c>
      <c r="E1040" s="84" t="str">
        <f>IF(ISBLANK(Table2[[#This Row],[Lot No]]),"-",Table2[[#This Row],[Lot No]])</f>
        <v>-</v>
      </c>
      <c r="F1040" s="133" t="str">
        <f>IF(ISBLANK(Table2[[#This Row],[Date of Issue]]),"",Table2[[#This Row],[Date of Issue]])</f>
        <v/>
      </c>
      <c r="G1040" s="84" t="str">
        <f>Table2[[#This Row],[Unit]]</f>
        <v>-</v>
      </c>
      <c r="H1040" s="84" t="str">
        <f>Table2[[#This Row],[Pack Size]]</f>
        <v>-</v>
      </c>
      <c r="I1040" s="84">
        <f>Table2[[#This Row],[Quantity]]</f>
        <v>0</v>
      </c>
      <c r="J1040" s="133" t="str">
        <f>Table2[[#This Row],[Expiry Date]]</f>
        <v>-</v>
      </c>
      <c r="K1040" s="84">
        <f>Table2[[#This Row],[Department]]</f>
        <v>0</v>
      </c>
      <c r="L1040" s="84" t="str">
        <f>IF(ISBLANK(Table2[[#This Row],[Remark]]),"",Table2[[#This Row],[Remark]])</f>
        <v/>
      </c>
      <c r="M1040" s="84">
        <f>Table2[[#This Row],[Material Issued By]]</f>
        <v>0</v>
      </c>
      <c r="N1040" s="84">
        <f>Table2[[#This Row],[Material Received By]]</f>
        <v>0</v>
      </c>
      <c r="O1040" s="134">
        <f>SUMIFS('Stock Statement'!K:K,'Stock Statement'!C:C,Table4[[#This Row],[Part no./ Cat No.]])</f>
        <v>0</v>
      </c>
      <c r="P1040" s="134">
        <f t="shared" ref="P1040:P1103" si="17">I1040*O1040</f>
        <v>0</v>
      </c>
      <c r="Q1040" s="84">
        <f>SUMIFS('Stock Statement'!J:J,'Stock Statement'!C:C,Table4[[#This Row],[Part no./ Cat No.]])</f>
        <v>0</v>
      </c>
    </row>
    <row r="1041" spans="1:17">
      <c r="A1041" s="84">
        <v>1040</v>
      </c>
      <c r="B1041" s="108" t="str">
        <f>Table2[[#This Row],[Description of Material]]</f>
        <v>Enter Data in Product Master</v>
      </c>
      <c r="C1041" s="84" t="str">
        <f>IFERROR(VLOOKUP(D1041,'Product Master'!B:G,6,),"-")</f>
        <v>-</v>
      </c>
      <c r="D1041" s="84">
        <f>Table2[[#This Row],[Part no./ Cat No.]]</f>
        <v>0</v>
      </c>
      <c r="E1041" s="84" t="str">
        <f>IF(ISBLANK(Table2[[#This Row],[Lot No]]),"-",Table2[[#This Row],[Lot No]])</f>
        <v>-</v>
      </c>
      <c r="F1041" s="133" t="str">
        <f>IF(ISBLANK(Table2[[#This Row],[Date of Issue]]),"",Table2[[#This Row],[Date of Issue]])</f>
        <v/>
      </c>
      <c r="G1041" s="84" t="str">
        <f>Table2[[#This Row],[Unit]]</f>
        <v>-</v>
      </c>
      <c r="H1041" s="84" t="str">
        <f>Table2[[#This Row],[Pack Size]]</f>
        <v>-</v>
      </c>
      <c r="I1041" s="84">
        <f>Table2[[#This Row],[Quantity]]</f>
        <v>0</v>
      </c>
      <c r="J1041" s="133" t="str">
        <f>Table2[[#This Row],[Expiry Date]]</f>
        <v>-</v>
      </c>
      <c r="K1041" s="84">
        <f>Table2[[#This Row],[Department]]</f>
        <v>0</v>
      </c>
      <c r="L1041" s="84" t="str">
        <f>IF(ISBLANK(Table2[[#This Row],[Remark]]),"",Table2[[#This Row],[Remark]])</f>
        <v/>
      </c>
      <c r="M1041" s="84">
        <f>Table2[[#This Row],[Material Issued By]]</f>
        <v>0</v>
      </c>
      <c r="N1041" s="84">
        <f>Table2[[#This Row],[Material Received By]]</f>
        <v>0</v>
      </c>
      <c r="O1041" s="134">
        <f>SUMIFS('Stock Statement'!K:K,'Stock Statement'!C:C,Table4[[#This Row],[Part no./ Cat No.]])</f>
        <v>0</v>
      </c>
      <c r="P1041" s="134">
        <f t="shared" si="17"/>
        <v>0</v>
      </c>
      <c r="Q1041" s="84">
        <f>SUMIFS('Stock Statement'!J:J,'Stock Statement'!C:C,Table4[[#This Row],[Part no./ Cat No.]])</f>
        <v>0</v>
      </c>
    </row>
    <row r="1042" spans="1:17">
      <c r="A1042" s="84">
        <v>1041</v>
      </c>
      <c r="B1042" s="108" t="str">
        <f>Table2[[#This Row],[Description of Material]]</f>
        <v>Enter Data in Product Master</v>
      </c>
      <c r="C1042" s="84" t="str">
        <f>IFERROR(VLOOKUP(D1042,'Product Master'!B:G,6,),"-")</f>
        <v>-</v>
      </c>
      <c r="D1042" s="84">
        <f>Table2[[#This Row],[Part no./ Cat No.]]</f>
        <v>0</v>
      </c>
      <c r="E1042" s="84" t="str">
        <f>IF(ISBLANK(Table2[[#This Row],[Lot No]]),"-",Table2[[#This Row],[Lot No]])</f>
        <v>-</v>
      </c>
      <c r="F1042" s="133" t="str">
        <f>IF(ISBLANK(Table2[[#This Row],[Date of Issue]]),"",Table2[[#This Row],[Date of Issue]])</f>
        <v/>
      </c>
      <c r="G1042" s="84" t="str">
        <f>Table2[[#This Row],[Unit]]</f>
        <v>-</v>
      </c>
      <c r="H1042" s="84" t="str">
        <f>Table2[[#This Row],[Pack Size]]</f>
        <v>-</v>
      </c>
      <c r="I1042" s="84">
        <f>Table2[[#This Row],[Quantity]]</f>
        <v>0</v>
      </c>
      <c r="J1042" s="133" t="str">
        <f>Table2[[#This Row],[Expiry Date]]</f>
        <v>-</v>
      </c>
      <c r="K1042" s="84">
        <f>Table2[[#This Row],[Department]]</f>
        <v>0</v>
      </c>
      <c r="L1042" s="84" t="str">
        <f>IF(ISBLANK(Table2[[#This Row],[Remark]]),"",Table2[[#This Row],[Remark]])</f>
        <v/>
      </c>
      <c r="M1042" s="84">
        <f>Table2[[#This Row],[Material Issued By]]</f>
        <v>0</v>
      </c>
      <c r="N1042" s="84">
        <f>Table2[[#This Row],[Material Received By]]</f>
        <v>0</v>
      </c>
      <c r="O1042" s="134">
        <f>SUMIFS('Stock Statement'!K:K,'Stock Statement'!C:C,Table4[[#This Row],[Part no./ Cat No.]])</f>
        <v>0</v>
      </c>
      <c r="P1042" s="134">
        <f t="shared" si="17"/>
        <v>0</v>
      </c>
      <c r="Q1042" s="84">
        <f>SUMIFS('Stock Statement'!J:J,'Stock Statement'!C:C,Table4[[#This Row],[Part no./ Cat No.]])</f>
        <v>0</v>
      </c>
    </row>
    <row r="1043" spans="1:17">
      <c r="A1043" s="84">
        <v>1042</v>
      </c>
      <c r="B1043" s="108" t="str">
        <f>Table2[[#This Row],[Description of Material]]</f>
        <v>Enter Data in Product Master</v>
      </c>
      <c r="C1043" s="84" t="str">
        <f>IFERROR(VLOOKUP(D1043,'Product Master'!B:G,6,),"-")</f>
        <v>-</v>
      </c>
      <c r="D1043" s="84">
        <f>Table2[[#This Row],[Part no./ Cat No.]]</f>
        <v>0</v>
      </c>
      <c r="E1043" s="84" t="str">
        <f>IF(ISBLANK(Table2[[#This Row],[Lot No]]),"-",Table2[[#This Row],[Lot No]])</f>
        <v>-</v>
      </c>
      <c r="F1043" s="133" t="str">
        <f>IF(ISBLANK(Table2[[#This Row],[Date of Issue]]),"",Table2[[#This Row],[Date of Issue]])</f>
        <v/>
      </c>
      <c r="G1043" s="84" t="str">
        <f>Table2[[#This Row],[Unit]]</f>
        <v>-</v>
      </c>
      <c r="H1043" s="84" t="str">
        <f>Table2[[#This Row],[Pack Size]]</f>
        <v>-</v>
      </c>
      <c r="I1043" s="84">
        <f>Table2[[#This Row],[Quantity]]</f>
        <v>0</v>
      </c>
      <c r="J1043" s="133" t="str">
        <f>Table2[[#This Row],[Expiry Date]]</f>
        <v>-</v>
      </c>
      <c r="K1043" s="84">
        <f>Table2[[#This Row],[Department]]</f>
        <v>0</v>
      </c>
      <c r="L1043" s="84" t="str">
        <f>IF(ISBLANK(Table2[[#This Row],[Remark]]),"",Table2[[#This Row],[Remark]])</f>
        <v/>
      </c>
      <c r="M1043" s="84">
        <f>Table2[[#This Row],[Material Issued By]]</f>
        <v>0</v>
      </c>
      <c r="N1043" s="84">
        <f>Table2[[#This Row],[Material Received By]]</f>
        <v>0</v>
      </c>
      <c r="O1043" s="134">
        <f>SUMIFS('Stock Statement'!K:K,'Stock Statement'!C:C,Table4[[#This Row],[Part no./ Cat No.]])</f>
        <v>0</v>
      </c>
      <c r="P1043" s="134">
        <f t="shared" si="17"/>
        <v>0</v>
      </c>
      <c r="Q1043" s="84">
        <f>SUMIFS('Stock Statement'!J:J,'Stock Statement'!C:C,Table4[[#This Row],[Part no./ Cat No.]])</f>
        <v>0</v>
      </c>
    </row>
    <row r="1044" spans="1:17">
      <c r="A1044" s="84">
        <v>1043</v>
      </c>
      <c r="B1044" s="108" t="str">
        <f>Table2[[#This Row],[Description of Material]]</f>
        <v>Enter Data in Product Master</v>
      </c>
      <c r="C1044" s="84" t="str">
        <f>IFERROR(VLOOKUP(D1044,'Product Master'!B:G,6,),"-")</f>
        <v>-</v>
      </c>
      <c r="D1044" s="84">
        <f>Table2[[#This Row],[Part no./ Cat No.]]</f>
        <v>0</v>
      </c>
      <c r="E1044" s="84" t="str">
        <f>IF(ISBLANK(Table2[[#This Row],[Lot No]]),"-",Table2[[#This Row],[Lot No]])</f>
        <v>-</v>
      </c>
      <c r="F1044" s="133" t="str">
        <f>IF(ISBLANK(Table2[[#This Row],[Date of Issue]]),"",Table2[[#This Row],[Date of Issue]])</f>
        <v/>
      </c>
      <c r="G1044" s="84" t="str">
        <f>Table2[[#This Row],[Unit]]</f>
        <v>-</v>
      </c>
      <c r="H1044" s="84" t="str">
        <f>Table2[[#This Row],[Pack Size]]</f>
        <v>-</v>
      </c>
      <c r="I1044" s="84">
        <f>Table2[[#This Row],[Quantity]]</f>
        <v>0</v>
      </c>
      <c r="J1044" s="133" t="str">
        <f>Table2[[#This Row],[Expiry Date]]</f>
        <v>-</v>
      </c>
      <c r="K1044" s="84">
        <f>Table2[[#This Row],[Department]]</f>
        <v>0</v>
      </c>
      <c r="L1044" s="84" t="str">
        <f>IF(ISBLANK(Table2[[#This Row],[Remark]]),"",Table2[[#This Row],[Remark]])</f>
        <v/>
      </c>
      <c r="M1044" s="84">
        <f>Table2[[#This Row],[Material Issued By]]</f>
        <v>0</v>
      </c>
      <c r="N1044" s="84">
        <f>Table2[[#This Row],[Material Received By]]</f>
        <v>0</v>
      </c>
      <c r="O1044" s="134">
        <f>SUMIFS('Stock Statement'!K:K,'Stock Statement'!C:C,Table4[[#This Row],[Part no./ Cat No.]])</f>
        <v>0</v>
      </c>
      <c r="P1044" s="134">
        <f t="shared" si="17"/>
        <v>0</v>
      </c>
      <c r="Q1044" s="84">
        <f>SUMIFS('Stock Statement'!J:J,'Stock Statement'!C:C,Table4[[#This Row],[Part no./ Cat No.]])</f>
        <v>0</v>
      </c>
    </row>
    <row r="1045" spans="1:17">
      <c r="A1045" s="84">
        <v>1044</v>
      </c>
      <c r="B1045" s="108" t="str">
        <f>Table2[[#This Row],[Description of Material]]</f>
        <v>Enter Data in Product Master</v>
      </c>
      <c r="C1045" s="84" t="str">
        <f>IFERROR(VLOOKUP(D1045,'Product Master'!B:G,6,),"-")</f>
        <v>-</v>
      </c>
      <c r="D1045" s="84">
        <f>Table2[[#This Row],[Part no./ Cat No.]]</f>
        <v>0</v>
      </c>
      <c r="E1045" s="84" t="str">
        <f>IF(ISBLANK(Table2[[#This Row],[Lot No]]),"-",Table2[[#This Row],[Lot No]])</f>
        <v>-</v>
      </c>
      <c r="F1045" s="133" t="str">
        <f>IF(ISBLANK(Table2[[#This Row],[Date of Issue]]),"",Table2[[#This Row],[Date of Issue]])</f>
        <v/>
      </c>
      <c r="G1045" s="84" t="str">
        <f>Table2[[#This Row],[Unit]]</f>
        <v>-</v>
      </c>
      <c r="H1045" s="84" t="str">
        <f>Table2[[#This Row],[Pack Size]]</f>
        <v>-</v>
      </c>
      <c r="I1045" s="84">
        <f>Table2[[#This Row],[Quantity]]</f>
        <v>0</v>
      </c>
      <c r="J1045" s="133" t="str">
        <f>Table2[[#This Row],[Expiry Date]]</f>
        <v>-</v>
      </c>
      <c r="K1045" s="84">
        <f>Table2[[#This Row],[Department]]</f>
        <v>0</v>
      </c>
      <c r="L1045" s="84" t="str">
        <f>IF(ISBLANK(Table2[[#This Row],[Remark]]),"",Table2[[#This Row],[Remark]])</f>
        <v/>
      </c>
      <c r="M1045" s="84">
        <f>Table2[[#This Row],[Material Issued By]]</f>
        <v>0</v>
      </c>
      <c r="N1045" s="84">
        <f>Table2[[#This Row],[Material Received By]]</f>
        <v>0</v>
      </c>
      <c r="O1045" s="134">
        <f>SUMIFS('Stock Statement'!K:K,'Stock Statement'!C:C,Table4[[#This Row],[Part no./ Cat No.]])</f>
        <v>0</v>
      </c>
      <c r="P1045" s="134">
        <f t="shared" si="17"/>
        <v>0</v>
      </c>
      <c r="Q1045" s="84">
        <f>SUMIFS('Stock Statement'!J:J,'Stock Statement'!C:C,Table4[[#This Row],[Part no./ Cat No.]])</f>
        <v>0</v>
      </c>
    </row>
    <row r="1046" spans="1:17">
      <c r="A1046" s="84">
        <v>1045</v>
      </c>
      <c r="B1046" s="108" t="str">
        <f>Table2[[#This Row],[Description of Material]]</f>
        <v>Enter Data in Product Master</v>
      </c>
      <c r="C1046" s="84" t="str">
        <f>IFERROR(VLOOKUP(D1046,'Product Master'!B:G,6,),"-")</f>
        <v>-</v>
      </c>
      <c r="D1046" s="84">
        <f>Table2[[#This Row],[Part no./ Cat No.]]</f>
        <v>0</v>
      </c>
      <c r="E1046" s="84" t="str">
        <f>IF(ISBLANK(Table2[[#This Row],[Lot No]]),"-",Table2[[#This Row],[Lot No]])</f>
        <v>-</v>
      </c>
      <c r="F1046" s="133" t="str">
        <f>IF(ISBLANK(Table2[[#This Row],[Date of Issue]]),"",Table2[[#This Row],[Date of Issue]])</f>
        <v/>
      </c>
      <c r="G1046" s="84" t="str">
        <f>Table2[[#This Row],[Unit]]</f>
        <v>-</v>
      </c>
      <c r="H1046" s="84" t="str">
        <f>Table2[[#This Row],[Pack Size]]</f>
        <v>-</v>
      </c>
      <c r="I1046" s="84">
        <f>Table2[[#This Row],[Quantity]]</f>
        <v>0</v>
      </c>
      <c r="J1046" s="133" t="str">
        <f>Table2[[#This Row],[Expiry Date]]</f>
        <v>-</v>
      </c>
      <c r="K1046" s="84">
        <f>Table2[[#This Row],[Department]]</f>
        <v>0</v>
      </c>
      <c r="L1046" s="84" t="str">
        <f>IF(ISBLANK(Table2[[#This Row],[Remark]]),"",Table2[[#This Row],[Remark]])</f>
        <v/>
      </c>
      <c r="M1046" s="84">
        <f>Table2[[#This Row],[Material Issued By]]</f>
        <v>0</v>
      </c>
      <c r="N1046" s="84">
        <f>Table2[[#This Row],[Material Received By]]</f>
        <v>0</v>
      </c>
      <c r="O1046" s="134">
        <f>SUMIFS('Stock Statement'!K:K,'Stock Statement'!C:C,Table4[[#This Row],[Part no./ Cat No.]])</f>
        <v>0</v>
      </c>
      <c r="P1046" s="134">
        <f t="shared" si="17"/>
        <v>0</v>
      </c>
      <c r="Q1046" s="84">
        <f>SUMIFS('Stock Statement'!J:J,'Stock Statement'!C:C,Table4[[#This Row],[Part no./ Cat No.]])</f>
        <v>0</v>
      </c>
    </row>
    <row r="1047" spans="1:17">
      <c r="A1047" s="84">
        <v>1046</v>
      </c>
      <c r="B1047" s="108" t="str">
        <f>Table2[[#This Row],[Description of Material]]</f>
        <v>Enter Data in Product Master</v>
      </c>
      <c r="C1047" s="84" t="str">
        <f>IFERROR(VLOOKUP(D1047,'Product Master'!B:G,6,),"-")</f>
        <v>-</v>
      </c>
      <c r="D1047" s="84">
        <f>Table2[[#This Row],[Part no./ Cat No.]]</f>
        <v>0</v>
      </c>
      <c r="E1047" s="84" t="str">
        <f>IF(ISBLANK(Table2[[#This Row],[Lot No]]),"-",Table2[[#This Row],[Lot No]])</f>
        <v>-</v>
      </c>
      <c r="F1047" s="133" t="str">
        <f>IF(ISBLANK(Table2[[#This Row],[Date of Issue]]),"",Table2[[#This Row],[Date of Issue]])</f>
        <v/>
      </c>
      <c r="G1047" s="84" t="str">
        <f>Table2[[#This Row],[Unit]]</f>
        <v>-</v>
      </c>
      <c r="H1047" s="84" t="str">
        <f>Table2[[#This Row],[Pack Size]]</f>
        <v>-</v>
      </c>
      <c r="I1047" s="84">
        <f>Table2[[#This Row],[Quantity]]</f>
        <v>0</v>
      </c>
      <c r="J1047" s="133" t="str">
        <f>Table2[[#This Row],[Expiry Date]]</f>
        <v>-</v>
      </c>
      <c r="K1047" s="84">
        <f>Table2[[#This Row],[Department]]</f>
        <v>0</v>
      </c>
      <c r="L1047" s="84" t="str">
        <f>IF(ISBLANK(Table2[[#This Row],[Remark]]),"",Table2[[#This Row],[Remark]])</f>
        <v/>
      </c>
      <c r="M1047" s="84">
        <f>Table2[[#This Row],[Material Issued By]]</f>
        <v>0</v>
      </c>
      <c r="N1047" s="84">
        <f>Table2[[#This Row],[Material Received By]]</f>
        <v>0</v>
      </c>
      <c r="O1047" s="134">
        <f>SUMIFS('Stock Statement'!K:K,'Stock Statement'!C:C,Table4[[#This Row],[Part no./ Cat No.]])</f>
        <v>0</v>
      </c>
      <c r="P1047" s="134">
        <f t="shared" si="17"/>
        <v>0</v>
      </c>
      <c r="Q1047" s="84">
        <f>SUMIFS('Stock Statement'!J:J,'Stock Statement'!C:C,Table4[[#This Row],[Part no./ Cat No.]])</f>
        <v>0</v>
      </c>
    </row>
    <row r="1048" spans="1:17">
      <c r="A1048" s="84">
        <v>1047</v>
      </c>
      <c r="B1048" s="108" t="str">
        <f>Table2[[#This Row],[Description of Material]]</f>
        <v>Enter Data in Product Master</v>
      </c>
      <c r="C1048" s="84" t="str">
        <f>IFERROR(VLOOKUP(D1048,'Product Master'!B:G,6,),"-")</f>
        <v>-</v>
      </c>
      <c r="D1048" s="84">
        <f>Table2[[#This Row],[Part no./ Cat No.]]</f>
        <v>0</v>
      </c>
      <c r="E1048" s="84" t="str">
        <f>IF(ISBLANK(Table2[[#This Row],[Lot No]]),"-",Table2[[#This Row],[Lot No]])</f>
        <v>-</v>
      </c>
      <c r="F1048" s="133" t="str">
        <f>IF(ISBLANK(Table2[[#This Row],[Date of Issue]]),"",Table2[[#This Row],[Date of Issue]])</f>
        <v/>
      </c>
      <c r="G1048" s="84" t="str">
        <f>Table2[[#This Row],[Unit]]</f>
        <v>-</v>
      </c>
      <c r="H1048" s="84" t="str">
        <f>Table2[[#This Row],[Pack Size]]</f>
        <v>-</v>
      </c>
      <c r="I1048" s="84">
        <f>Table2[[#This Row],[Quantity]]</f>
        <v>0</v>
      </c>
      <c r="J1048" s="133" t="str">
        <f>Table2[[#This Row],[Expiry Date]]</f>
        <v>-</v>
      </c>
      <c r="K1048" s="84">
        <f>Table2[[#This Row],[Department]]</f>
        <v>0</v>
      </c>
      <c r="L1048" s="84" t="str">
        <f>IF(ISBLANK(Table2[[#This Row],[Remark]]),"",Table2[[#This Row],[Remark]])</f>
        <v/>
      </c>
      <c r="M1048" s="84">
        <f>Table2[[#This Row],[Material Issued By]]</f>
        <v>0</v>
      </c>
      <c r="N1048" s="84">
        <f>Table2[[#This Row],[Material Received By]]</f>
        <v>0</v>
      </c>
      <c r="O1048" s="134">
        <f>SUMIFS('Stock Statement'!K:K,'Stock Statement'!C:C,Table4[[#This Row],[Part no./ Cat No.]])</f>
        <v>0</v>
      </c>
      <c r="P1048" s="134">
        <f t="shared" si="17"/>
        <v>0</v>
      </c>
      <c r="Q1048" s="84">
        <f>SUMIFS('Stock Statement'!J:J,'Stock Statement'!C:C,Table4[[#This Row],[Part no./ Cat No.]])</f>
        <v>0</v>
      </c>
    </row>
    <row r="1049" spans="1:17">
      <c r="A1049" s="84">
        <v>1048</v>
      </c>
      <c r="B1049" s="108" t="str">
        <f>Table2[[#This Row],[Description of Material]]</f>
        <v>Enter Data in Product Master</v>
      </c>
      <c r="C1049" s="84" t="str">
        <f>IFERROR(VLOOKUP(D1049,'Product Master'!B:G,6,),"-")</f>
        <v>-</v>
      </c>
      <c r="D1049" s="84">
        <f>Table2[[#This Row],[Part no./ Cat No.]]</f>
        <v>0</v>
      </c>
      <c r="E1049" s="84" t="str">
        <f>IF(ISBLANK(Table2[[#This Row],[Lot No]]),"-",Table2[[#This Row],[Lot No]])</f>
        <v>-</v>
      </c>
      <c r="F1049" s="133" t="str">
        <f>IF(ISBLANK(Table2[[#This Row],[Date of Issue]]),"",Table2[[#This Row],[Date of Issue]])</f>
        <v/>
      </c>
      <c r="G1049" s="84" t="str">
        <f>Table2[[#This Row],[Unit]]</f>
        <v>-</v>
      </c>
      <c r="H1049" s="84" t="str">
        <f>Table2[[#This Row],[Pack Size]]</f>
        <v>-</v>
      </c>
      <c r="I1049" s="84">
        <f>Table2[[#This Row],[Quantity]]</f>
        <v>0</v>
      </c>
      <c r="J1049" s="133" t="str">
        <f>Table2[[#This Row],[Expiry Date]]</f>
        <v>-</v>
      </c>
      <c r="K1049" s="84">
        <f>Table2[[#This Row],[Department]]</f>
        <v>0</v>
      </c>
      <c r="L1049" s="84" t="str">
        <f>IF(ISBLANK(Table2[[#This Row],[Remark]]),"",Table2[[#This Row],[Remark]])</f>
        <v/>
      </c>
      <c r="M1049" s="84">
        <f>Table2[[#This Row],[Material Issued By]]</f>
        <v>0</v>
      </c>
      <c r="N1049" s="84">
        <f>Table2[[#This Row],[Material Received By]]</f>
        <v>0</v>
      </c>
      <c r="O1049" s="134">
        <f>SUMIFS('Stock Statement'!K:K,'Stock Statement'!C:C,Table4[[#This Row],[Part no./ Cat No.]])</f>
        <v>0</v>
      </c>
      <c r="P1049" s="134">
        <f t="shared" si="17"/>
        <v>0</v>
      </c>
      <c r="Q1049" s="84">
        <f>SUMIFS('Stock Statement'!J:J,'Stock Statement'!C:C,Table4[[#This Row],[Part no./ Cat No.]])</f>
        <v>0</v>
      </c>
    </row>
    <row r="1050" spans="1:17">
      <c r="A1050" s="84">
        <v>1049</v>
      </c>
      <c r="B1050" s="108" t="str">
        <f>Table2[[#This Row],[Description of Material]]</f>
        <v>Enter Data in Product Master</v>
      </c>
      <c r="C1050" s="84" t="str">
        <f>IFERROR(VLOOKUP(D1050,'Product Master'!B:G,6,),"-")</f>
        <v>-</v>
      </c>
      <c r="D1050" s="84">
        <f>Table2[[#This Row],[Part no./ Cat No.]]</f>
        <v>0</v>
      </c>
      <c r="E1050" s="84" t="str">
        <f>IF(ISBLANK(Table2[[#This Row],[Lot No]]),"-",Table2[[#This Row],[Lot No]])</f>
        <v>-</v>
      </c>
      <c r="F1050" s="133" t="str">
        <f>IF(ISBLANK(Table2[[#This Row],[Date of Issue]]),"",Table2[[#This Row],[Date of Issue]])</f>
        <v/>
      </c>
      <c r="G1050" s="84" t="str">
        <f>Table2[[#This Row],[Unit]]</f>
        <v>-</v>
      </c>
      <c r="H1050" s="84" t="str">
        <f>Table2[[#This Row],[Pack Size]]</f>
        <v>-</v>
      </c>
      <c r="I1050" s="84">
        <f>Table2[[#This Row],[Quantity]]</f>
        <v>0</v>
      </c>
      <c r="J1050" s="133" t="str">
        <f>Table2[[#This Row],[Expiry Date]]</f>
        <v>-</v>
      </c>
      <c r="K1050" s="84">
        <f>Table2[[#This Row],[Department]]</f>
        <v>0</v>
      </c>
      <c r="L1050" s="84" t="str">
        <f>IF(ISBLANK(Table2[[#This Row],[Remark]]),"",Table2[[#This Row],[Remark]])</f>
        <v/>
      </c>
      <c r="M1050" s="84">
        <f>Table2[[#This Row],[Material Issued By]]</f>
        <v>0</v>
      </c>
      <c r="N1050" s="84">
        <f>Table2[[#This Row],[Material Received By]]</f>
        <v>0</v>
      </c>
      <c r="O1050" s="134">
        <f>SUMIFS('Stock Statement'!K:K,'Stock Statement'!C:C,Table4[[#This Row],[Part no./ Cat No.]])</f>
        <v>0</v>
      </c>
      <c r="P1050" s="134">
        <f t="shared" si="17"/>
        <v>0</v>
      </c>
      <c r="Q1050" s="84">
        <f>SUMIFS('Stock Statement'!J:J,'Stock Statement'!C:C,Table4[[#This Row],[Part no./ Cat No.]])</f>
        <v>0</v>
      </c>
    </row>
    <row r="1051" spans="1:17">
      <c r="A1051" s="84">
        <v>1050</v>
      </c>
      <c r="B1051" s="108" t="str">
        <f>Table2[[#This Row],[Description of Material]]</f>
        <v>Enter Data in Product Master</v>
      </c>
      <c r="C1051" s="84" t="str">
        <f>IFERROR(VLOOKUP(D1051,'Product Master'!B:G,6,),"-")</f>
        <v>-</v>
      </c>
      <c r="D1051" s="84">
        <f>Table2[[#This Row],[Part no./ Cat No.]]</f>
        <v>0</v>
      </c>
      <c r="E1051" s="84" t="str">
        <f>IF(ISBLANK(Table2[[#This Row],[Lot No]]),"-",Table2[[#This Row],[Lot No]])</f>
        <v>-</v>
      </c>
      <c r="F1051" s="133" t="str">
        <f>IF(ISBLANK(Table2[[#This Row],[Date of Issue]]),"",Table2[[#This Row],[Date of Issue]])</f>
        <v/>
      </c>
      <c r="G1051" s="84" t="str">
        <f>Table2[[#This Row],[Unit]]</f>
        <v>-</v>
      </c>
      <c r="H1051" s="84" t="str">
        <f>Table2[[#This Row],[Pack Size]]</f>
        <v>-</v>
      </c>
      <c r="I1051" s="84">
        <f>Table2[[#This Row],[Quantity]]</f>
        <v>0</v>
      </c>
      <c r="J1051" s="133" t="str">
        <f>Table2[[#This Row],[Expiry Date]]</f>
        <v>-</v>
      </c>
      <c r="K1051" s="84">
        <f>Table2[[#This Row],[Department]]</f>
        <v>0</v>
      </c>
      <c r="L1051" s="84" t="str">
        <f>IF(ISBLANK(Table2[[#This Row],[Remark]]),"",Table2[[#This Row],[Remark]])</f>
        <v/>
      </c>
      <c r="M1051" s="84">
        <f>Table2[[#This Row],[Material Issued By]]</f>
        <v>0</v>
      </c>
      <c r="N1051" s="84">
        <f>Table2[[#This Row],[Material Received By]]</f>
        <v>0</v>
      </c>
      <c r="O1051" s="134">
        <f>SUMIFS('Stock Statement'!K:K,'Stock Statement'!C:C,Table4[[#This Row],[Part no./ Cat No.]])</f>
        <v>0</v>
      </c>
      <c r="P1051" s="134">
        <f t="shared" si="17"/>
        <v>0</v>
      </c>
      <c r="Q1051" s="84">
        <f>SUMIFS('Stock Statement'!J:J,'Stock Statement'!C:C,Table4[[#This Row],[Part no./ Cat No.]])</f>
        <v>0</v>
      </c>
    </row>
    <row r="1052" spans="1:17">
      <c r="A1052" s="84">
        <v>1051</v>
      </c>
      <c r="B1052" s="108" t="str">
        <f>Table2[[#This Row],[Description of Material]]</f>
        <v>Enter Data in Product Master</v>
      </c>
      <c r="C1052" s="84" t="str">
        <f>IFERROR(VLOOKUP(D1052,'Product Master'!B:G,6,),"-")</f>
        <v>-</v>
      </c>
      <c r="D1052" s="84">
        <f>Table2[[#This Row],[Part no./ Cat No.]]</f>
        <v>0</v>
      </c>
      <c r="E1052" s="84" t="str">
        <f>IF(ISBLANK(Table2[[#This Row],[Lot No]]),"-",Table2[[#This Row],[Lot No]])</f>
        <v>-</v>
      </c>
      <c r="F1052" s="133" t="str">
        <f>IF(ISBLANK(Table2[[#This Row],[Date of Issue]]),"",Table2[[#This Row],[Date of Issue]])</f>
        <v/>
      </c>
      <c r="G1052" s="84" t="str">
        <f>Table2[[#This Row],[Unit]]</f>
        <v>-</v>
      </c>
      <c r="H1052" s="84" t="str">
        <f>Table2[[#This Row],[Pack Size]]</f>
        <v>-</v>
      </c>
      <c r="I1052" s="84">
        <f>Table2[[#This Row],[Quantity]]</f>
        <v>0</v>
      </c>
      <c r="J1052" s="133" t="str">
        <f>Table2[[#This Row],[Expiry Date]]</f>
        <v>-</v>
      </c>
      <c r="K1052" s="84">
        <f>Table2[[#This Row],[Department]]</f>
        <v>0</v>
      </c>
      <c r="L1052" s="84" t="str">
        <f>IF(ISBLANK(Table2[[#This Row],[Remark]]),"",Table2[[#This Row],[Remark]])</f>
        <v/>
      </c>
      <c r="M1052" s="84">
        <f>Table2[[#This Row],[Material Issued By]]</f>
        <v>0</v>
      </c>
      <c r="N1052" s="84">
        <f>Table2[[#This Row],[Material Received By]]</f>
        <v>0</v>
      </c>
      <c r="O1052" s="134">
        <f>SUMIFS('Stock Statement'!K:K,'Stock Statement'!C:C,Table4[[#This Row],[Part no./ Cat No.]])</f>
        <v>0</v>
      </c>
      <c r="P1052" s="134">
        <f t="shared" si="17"/>
        <v>0</v>
      </c>
      <c r="Q1052" s="84">
        <f>SUMIFS('Stock Statement'!J:J,'Stock Statement'!C:C,Table4[[#This Row],[Part no./ Cat No.]])</f>
        <v>0</v>
      </c>
    </row>
    <row r="1053" spans="1:17">
      <c r="A1053" s="84">
        <v>1052</v>
      </c>
      <c r="B1053" s="108" t="str">
        <f>Table2[[#This Row],[Description of Material]]</f>
        <v>Enter Data in Product Master</v>
      </c>
      <c r="C1053" s="84" t="str">
        <f>IFERROR(VLOOKUP(D1053,'Product Master'!B:G,6,),"-")</f>
        <v>-</v>
      </c>
      <c r="D1053" s="84">
        <f>Table2[[#This Row],[Part no./ Cat No.]]</f>
        <v>0</v>
      </c>
      <c r="E1053" s="84" t="str">
        <f>IF(ISBLANK(Table2[[#This Row],[Lot No]]),"-",Table2[[#This Row],[Lot No]])</f>
        <v>-</v>
      </c>
      <c r="F1053" s="133" t="str">
        <f>IF(ISBLANK(Table2[[#This Row],[Date of Issue]]),"",Table2[[#This Row],[Date of Issue]])</f>
        <v/>
      </c>
      <c r="G1053" s="84" t="str">
        <f>Table2[[#This Row],[Unit]]</f>
        <v>-</v>
      </c>
      <c r="H1053" s="84" t="str">
        <f>Table2[[#This Row],[Pack Size]]</f>
        <v>-</v>
      </c>
      <c r="I1053" s="84">
        <f>Table2[[#This Row],[Quantity]]</f>
        <v>0</v>
      </c>
      <c r="J1053" s="133" t="str">
        <f>Table2[[#This Row],[Expiry Date]]</f>
        <v>-</v>
      </c>
      <c r="K1053" s="84">
        <f>Table2[[#This Row],[Department]]</f>
        <v>0</v>
      </c>
      <c r="L1053" s="84" t="str">
        <f>IF(ISBLANK(Table2[[#This Row],[Remark]]),"",Table2[[#This Row],[Remark]])</f>
        <v/>
      </c>
      <c r="M1053" s="84">
        <f>Table2[[#This Row],[Material Issued By]]</f>
        <v>0</v>
      </c>
      <c r="N1053" s="84">
        <f>Table2[[#This Row],[Material Received By]]</f>
        <v>0</v>
      </c>
      <c r="O1053" s="134">
        <f>SUMIFS('Stock Statement'!K:K,'Stock Statement'!C:C,Table4[[#This Row],[Part no./ Cat No.]])</f>
        <v>0</v>
      </c>
      <c r="P1053" s="134">
        <f t="shared" si="17"/>
        <v>0</v>
      </c>
      <c r="Q1053" s="84">
        <f>SUMIFS('Stock Statement'!J:J,'Stock Statement'!C:C,Table4[[#This Row],[Part no./ Cat No.]])</f>
        <v>0</v>
      </c>
    </row>
    <row r="1054" spans="1:17">
      <c r="A1054" s="84">
        <v>1053</v>
      </c>
      <c r="B1054" s="108" t="str">
        <f>Table2[[#This Row],[Description of Material]]</f>
        <v>Enter Data in Product Master</v>
      </c>
      <c r="C1054" s="84" t="str">
        <f>IFERROR(VLOOKUP(D1054,'Product Master'!B:G,6,),"-")</f>
        <v>-</v>
      </c>
      <c r="D1054" s="84">
        <f>Table2[[#This Row],[Part no./ Cat No.]]</f>
        <v>0</v>
      </c>
      <c r="E1054" s="84" t="str">
        <f>IF(ISBLANK(Table2[[#This Row],[Lot No]]),"-",Table2[[#This Row],[Lot No]])</f>
        <v>-</v>
      </c>
      <c r="F1054" s="133" t="str">
        <f>IF(ISBLANK(Table2[[#This Row],[Date of Issue]]),"",Table2[[#This Row],[Date of Issue]])</f>
        <v/>
      </c>
      <c r="G1054" s="84" t="str">
        <f>Table2[[#This Row],[Unit]]</f>
        <v>-</v>
      </c>
      <c r="H1054" s="84" t="str">
        <f>Table2[[#This Row],[Pack Size]]</f>
        <v>-</v>
      </c>
      <c r="I1054" s="84">
        <f>Table2[[#This Row],[Quantity]]</f>
        <v>0</v>
      </c>
      <c r="J1054" s="133" t="str">
        <f>Table2[[#This Row],[Expiry Date]]</f>
        <v>-</v>
      </c>
      <c r="K1054" s="84">
        <f>Table2[[#This Row],[Department]]</f>
        <v>0</v>
      </c>
      <c r="L1054" s="84" t="str">
        <f>IF(ISBLANK(Table2[[#This Row],[Remark]]),"",Table2[[#This Row],[Remark]])</f>
        <v/>
      </c>
      <c r="M1054" s="84">
        <f>Table2[[#This Row],[Material Issued By]]</f>
        <v>0</v>
      </c>
      <c r="N1054" s="84">
        <f>Table2[[#This Row],[Material Received By]]</f>
        <v>0</v>
      </c>
      <c r="O1054" s="134">
        <f>SUMIFS('Stock Statement'!K:K,'Stock Statement'!C:C,Table4[[#This Row],[Part no./ Cat No.]])</f>
        <v>0</v>
      </c>
      <c r="P1054" s="134">
        <f t="shared" si="17"/>
        <v>0</v>
      </c>
      <c r="Q1054" s="84">
        <f>SUMIFS('Stock Statement'!J:J,'Stock Statement'!C:C,Table4[[#This Row],[Part no./ Cat No.]])</f>
        <v>0</v>
      </c>
    </row>
    <row r="1055" spans="1:17">
      <c r="A1055" s="84">
        <v>1054</v>
      </c>
      <c r="B1055" s="108" t="str">
        <f>Table2[[#This Row],[Description of Material]]</f>
        <v>Enter Data in Product Master</v>
      </c>
      <c r="C1055" s="84" t="str">
        <f>IFERROR(VLOOKUP(D1055,'Product Master'!B:G,6,),"-")</f>
        <v>-</v>
      </c>
      <c r="D1055" s="84">
        <f>Table2[[#This Row],[Part no./ Cat No.]]</f>
        <v>0</v>
      </c>
      <c r="E1055" s="84" t="str">
        <f>IF(ISBLANK(Table2[[#This Row],[Lot No]]),"-",Table2[[#This Row],[Lot No]])</f>
        <v>-</v>
      </c>
      <c r="F1055" s="133" t="str">
        <f>IF(ISBLANK(Table2[[#This Row],[Date of Issue]]),"",Table2[[#This Row],[Date of Issue]])</f>
        <v/>
      </c>
      <c r="G1055" s="84" t="str">
        <f>Table2[[#This Row],[Unit]]</f>
        <v>-</v>
      </c>
      <c r="H1055" s="84" t="str">
        <f>Table2[[#This Row],[Pack Size]]</f>
        <v>-</v>
      </c>
      <c r="I1055" s="84">
        <f>Table2[[#This Row],[Quantity]]</f>
        <v>0</v>
      </c>
      <c r="J1055" s="133" t="str">
        <f>Table2[[#This Row],[Expiry Date]]</f>
        <v>-</v>
      </c>
      <c r="K1055" s="84">
        <f>Table2[[#This Row],[Department]]</f>
        <v>0</v>
      </c>
      <c r="L1055" s="84" t="str">
        <f>IF(ISBLANK(Table2[[#This Row],[Remark]]),"",Table2[[#This Row],[Remark]])</f>
        <v/>
      </c>
      <c r="M1055" s="84">
        <f>Table2[[#This Row],[Material Issued By]]</f>
        <v>0</v>
      </c>
      <c r="N1055" s="84">
        <f>Table2[[#This Row],[Material Received By]]</f>
        <v>0</v>
      </c>
      <c r="O1055" s="134">
        <f>SUMIFS('Stock Statement'!K:K,'Stock Statement'!C:C,Table4[[#This Row],[Part no./ Cat No.]])</f>
        <v>0</v>
      </c>
      <c r="P1055" s="134">
        <f t="shared" si="17"/>
        <v>0</v>
      </c>
      <c r="Q1055" s="84">
        <f>SUMIFS('Stock Statement'!J:J,'Stock Statement'!C:C,Table4[[#This Row],[Part no./ Cat No.]])</f>
        <v>0</v>
      </c>
    </row>
    <row r="1056" spans="1:17">
      <c r="A1056" s="84">
        <v>1055</v>
      </c>
      <c r="B1056" s="108" t="str">
        <f>Table2[[#This Row],[Description of Material]]</f>
        <v>Enter Data in Product Master</v>
      </c>
      <c r="C1056" s="84" t="str">
        <f>IFERROR(VLOOKUP(D1056,'Product Master'!B:G,6,),"-")</f>
        <v>-</v>
      </c>
      <c r="D1056" s="84">
        <f>Table2[[#This Row],[Part no./ Cat No.]]</f>
        <v>0</v>
      </c>
      <c r="E1056" s="84" t="str">
        <f>IF(ISBLANK(Table2[[#This Row],[Lot No]]),"-",Table2[[#This Row],[Lot No]])</f>
        <v>-</v>
      </c>
      <c r="F1056" s="133" t="str">
        <f>IF(ISBLANK(Table2[[#This Row],[Date of Issue]]),"",Table2[[#This Row],[Date of Issue]])</f>
        <v/>
      </c>
      <c r="G1056" s="84" t="str">
        <f>Table2[[#This Row],[Unit]]</f>
        <v>-</v>
      </c>
      <c r="H1056" s="84" t="str">
        <f>Table2[[#This Row],[Pack Size]]</f>
        <v>-</v>
      </c>
      <c r="I1056" s="84">
        <f>Table2[[#This Row],[Quantity]]</f>
        <v>0</v>
      </c>
      <c r="J1056" s="133" t="str">
        <f>Table2[[#This Row],[Expiry Date]]</f>
        <v>-</v>
      </c>
      <c r="K1056" s="84">
        <f>Table2[[#This Row],[Department]]</f>
        <v>0</v>
      </c>
      <c r="L1056" s="84" t="str">
        <f>IF(ISBLANK(Table2[[#This Row],[Remark]]),"",Table2[[#This Row],[Remark]])</f>
        <v/>
      </c>
      <c r="M1056" s="84">
        <f>Table2[[#This Row],[Material Issued By]]</f>
        <v>0</v>
      </c>
      <c r="N1056" s="84">
        <f>Table2[[#This Row],[Material Received By]]</f>
        <v>0</v>
      </c>
      <c r="O1056" s="134">
        <f>SUMIFS('Stock Statement'!K:K,'Stock Statement'!C:C,Table4[[#This Row],[Part no./ Cat No.]])</f>
        <v>0</v>
      </c>
      <c r="P1056" s="134">
        <f t="shared" si="17"/>
        <v>0</v>
      </c>
      <c r="Q1056" s="84">
        <f>SUMIFS('Stock Statement'!J:J,'Stock Statement'!C:C,Table4[[#This Row],[Part no./ Cat No.]])</f>
        <v>0</v>
      </c>
    </row>
    <row r="1057" spans="1:17">
      <c r="A1057" s="84">
        <v>1056</v>
      </c>
      <c r="B1057" s="108" t="str">
        <f>Table2[[#This Row],[Description of Material]]</f>
        <v>Enter Data in Product Master</v>
      </c>
      <c r="C1057" s="84" t="str">
        <f>IFERROR(VLOOKUP(D1057,'Product Master'!B:G,6,),"-")</f>
        <v>-</v>
      </c>
      <c r="D1057" s="84">
        <f>Table2[[#This Row],[Part no./ Cat No.]]</f>
        <v>0</v>
      </c>
      <c r="E1057" s="84" t="str">
        <f>IF(ISBLANK(Table2[[#This Row],[Lot No]]),"-",Table2[[#This Row],[Lot No]])</f>
        <v>-</v>
      </c>
      <c r="F1057" s="133" t="str">
        <f>IF(ISBLANK(Table2[[#This Row],[Date of Issue]]),"",Table2[[#This Row],[Date of Issue]])</f>
        <v/>
      </c>
      <c r="G1057" s="84" t="str">
        <f>Table2[[#This Row],[Unit]]</f>
        <v>-</v>
      </c>
      <c r="H1057" s="84" t="str">
        <f>Table2[[#This Row],[Pack Size]]</f>
        <v>-</v>
      </c>
      <c r="I1057" s="84">
        <f>Table2[[#This Row],[Quantity]]</f>
        <v>0</v>
      </c>
      <c r="J1057" s="133" t="str">
        <f>Table2[[#This Row],[Expiry Date]]</f>
        <v>-</v>
      </c>
      <c r="K1057" s="84">
        <f>Table2[[#This Row],[Department]]</f>
        <v>0</v>
      </c>
      <c r="L1057" s="84" t="str">
        <f>IF(ISBLANK(Table2[[#This Row],[Remark]]),"",Table2[[#This Row],[Remark]])</f>
        <v/>
      </c>
      <c r="M1057" s="84">
        <f>Table2[[#This Row],[Material Issued By]]</f>
        <v>0</v>
      </c>
      <c r="N1057" s="84">
        <f>Table2[[#This Row],[Material Received By]]</f>
        <v>0</v>
      </c>
      <c r="O1057" s="134">
        <f>SUMIFS('Stock Statement'!K:K,'Stock Statement'!C:C,Table4[[#This Row],[Part no./ Cat No.]])</f>
        <v>0</v>
      </c>
      <c r="P1057" s="134">
        <f t="shared" si="17"/>
        <v>0</v>
      </c>
      <c r="Q1057" s="84">
        <f>SUMIFS('Stock Statement'!J:J,'Stock Statement'!C:C,Table4[[#This Row],[Part no./ Cat No.]])</f>
        <v>0</v>
      </c>
    </row>
    <row r="1058" spans="1:17">
      <c r="A1058" s="84">
        <v>1057</v>
      </c>
      <c r="B1058" s="108" t="str">
        <f>Table2[[#This Row],[Description of Material]]</f>
        <v>Enter Data in Product Master</v>
      </c>
      <c r="C1058" s="84" t="str">
        <f>IFERROR(VLOOKUP(D1058,'Product Master'!B:G,6,),"-")</f>
        <v>-</v>
      </c>
      <c r="D1058" s="84">
        <f>Table2[[#This Row],[Part no./ Cat No.]]</f>
        <v>0</v>
      </c>
      <c r="E1058" s="84" t="str">
        <f>IF(ISBLANK(Table2[[#This Row],[Lot No]]),"-",Table2[[#This Row],[Lot No]])</f>
        <v>-</v>
      </c>
      <c r="F1058" s="133" t="str">
        <f>IF(ISBLANK(Table2[[#This Row],[Date of Issue]]),"",Table2[[#This Row],[Date of Issue]])</f>
        <v/>
      </c>
      <c r="G1058" s="84" t="str">
        <f>Table2[[#This Row],[Unit]]</f>
        <v>-</v>
      </c>
      <c r="H1058" s="84" t="str">
        <f>Table2[[#This Row],[Pack Size]]</f>
        <v>-</v>
      </c>
      <c r="I1058" s="84">
        <f>Table2[[#This Row],[Quantity]]</f>
        <v>0</v>
      </c>
      <c r="J1058" s="133" t="str">
        <f>Table2[[#This Row],[Expiry Date]]</f>
        <v>-</v>
      </c>
      <c r="K1058" s="84">
        <f>Table2[[#This Row],[Department]]</f>
        <v>0</v>
      </c>
      <c r="L1058" s="84" t="str">
        <f>IF(ISBLANK(Table2[[#This Row],[Remark]]),"",Table2[[#This Row],[Remark]])</f>
        <v/>
      </c>
      <c r="M1058" s="84">
        <f>Table2[[#This Row],[Material Issued By]]</f>
        <v>0</v>
      </c>
      <c r="N1058" s="84">
        <f>Table2[[#This Row],[Material Received By]]</f>
        <v>0</v>
      </c>
      <c r="O1058" s="134">
        <f>SUMIFS('Stock Statement'!K:K,'Stock Statement'!C:C,Table4[[#This Row],[Part no./ Cat No.]])</f>
        <v>0</v>
      </c>
      <c r="P1058" s="134">
        <f t="shared" si="17"/>
        <v>0</v>
      </c>
      <c r="Q1058" s="84">
        <f>SUMIFS('Stock Statement'!J:J,'Stock Statement'!C:C,Table4[[#This Row],[Part no./ Cat No.]])</f>
        <v>0</v>
      </c>
    </row>
    <row r="1059" spans="1:17">
      <c r="A1059" s="84">
        <v>1058</v>
      </c>
      <c r="B1059" s="108" t="str">
        <f>Table2[[#This Row],[Description of Material]]</f>
        <v>Enter Data in Product Master</v>
      </c>
      <c r="C1059" s="84" t="str">
        <f>IFERROR(VLOOKUP(D1059,'Product Master'!B:G,6,),"-")</f>
        <v>-</v>
      </c>
      <c r="D1059" s="84">
        <f>Table2[[#This Row],[Part no./ Cat No.]]</f>
        <v>0</v>
      </c>
      <c r="E1059" s="84" t="str">
        <f>IF(ISBLANK(Table2[[#This Row],[Lot No]]),"-",Table2[[#This Row],[Lot No]])</f>
        <v>-</v>
      </c>
      <c r="F1059" s="133" t="str">
        <f>IF(ISBLANK(Table2[[#This Row],[Date of Issue]]),"",Table2[[#This Row],[Date of Issue]])</f>
        <v/>
      </c>
      <c r="G1059" s="84" t="str">
        <f>Table2[[#This Row],[Unit]]</f>
        <v>-</v>
      </c>
      <c r="H1059" s="84" t="str">
        <f>Table2[[#This Row],[Pack Size]]</f>
        <v>-</v>
      </c>
      <c r="I1059" s="84">
        <f>Table2[[#This Row],[Quantity]]</f>
        <v>0</v>
      </c>
      <c r="J1059" s="133" t="str">
        <f>Table2[[#This Row],[Expiry Date]]</f>
        <v>-</v>
      </c>
      <c r="K1059" s="84">
        <f>Table2[[#This Row],[Department]]</f>
        <v>0</v>
      </c>
      <c r="L1059" s="84" t="str">
        <f>IF(ISBLANK(Table2[[#This Row],[Remark]]),"",Table2[[#This Row],[Remark]])</f>
        <v/>
      </c>
      <c r="M1059" s="84">
        <f>Table2[[#This Row],[Material Issued By]]</f>
        <v>0</v>
      </c>
      <c r="N1059" s="84">
        <f>Table2[[#This Row],[Material Received By]]</f>
        <v>0</v>
      </c>
      <c r="O1059" s="134">
        <f>SUMIFS('Stock Statement'!K:K,'Stock Statement'!C:C,Table4[[#This Row],[Part no./ Cat No.]])</f>
        <v>0</v>
      </c>
      <c r="P1059" s="134">
        <f t="shared" si="17"/>
        <v>0</v>
      </c>
      <c r="Q1059" s="84">
        <f>SUMIFS('Stock Statement'!J:J,'Stock Statement'!C:C,Table4[[#This Row],[Part no./ Cat No.]])</f>
        <v>0</v>
      </c>
    </row>
    <row r="1060" spans="1:17">
      <c r="A1060" s="84">
        <v>1059</v>
      </c>
      <c r="B1060" s="108" t="str">
        <f>Table2[[#This Row],[Description of Material]]</f>
        <v>Enter Data in Product Master</v>
      </c>
      <c r="C1060" s="84" t="str">
        <f>IFERROR(VLOOKUP(D1060,'Product Master'!B:G,6,),"-")</f>
        <v>-</v>
      </c>
      <c r="D1060" s="84">
        <f>Table2[[#This Row],[Part no./ Cat No.]]</f>
        <v>0</v>
      </c>
      <c r="E1060" s="84" t="str">
        <f>IF(ISBLANK(Table2[[#This Row],[Lot No]]),"-",Table2[[#This Row],[Lot No]])</f>
        <v>-</v>
      </c>
      <c r="F1060" s="133" t="str">
        <f>IF(ISBLANK(Table2[[#This Row],[Date of Issue]]),"",Table2[[#This Row],[Date of Issue]])</f>
        <v/>
      </c>
      <c r="G1060" s="84" t="str">
        <f>Table2[[#This Row],[Unit]]</f>
        <v>-</v>
      </c>
      <c r="H1060" s="84" t="str">
        <f>Table2[[#This Row],[Pack Size]]</f>
        <v>-</v>
      </c>
      <c r="I1060" s="84">
        <f>Table2[[#This Row],[Quantity]]</f>
        <v>0</v>
      </c>
      <c r="J1060" s="133" t="str">
        <f>Table2[[#This Row],[Expiry Date]]</f>
        <v>-</v>
      </c>
      <c r="K1060" s="84">
        <f>Table2[[#This Row],[Department]]</f>
        <v>0</v>
      </c>
      <c r="L1060" s="84" t="str">
        <f>IF(ISBLANK(Table2[[#This Row],[Remark]]),"",Table2[[#This Row],[Remark]])</f>
        <v/>
      </c>
      <c r="M1060" s="84">
        <f>Table2[[#This Row],[Material Issued By]]</f>
        <v>0</v>
      </c>
      <c r="N1060" s="84">
        <f>Table2[[#This Row],[Material Received By]]</f>
        <v>0</v>
      </c>
      <c r="O1060" s="134">
        <f>SUMIFS('Stock Statement'!K:K,'Stock Statement'!C:C,Table4[[#This Row],[Part no./ Cat No.]])</f>
        <v>0</v>
      </c>
      <c r="P1060" s="134">
        <f t="shared" si="17"/>
        <v>0</v>
      </c>
      <c r="Q1060" s="84">
        <f>SUMIFS('Stock Statement'!J:J,'Stock Statement'!C:C,Table4[[#This Row],[Part no./ Cat No.]])</f>
        <v>0</v>
      </c>
    </row>
    <row r="1061" spans="1:17">
      <c r="A1061" s="84">
        <v>1060</v>
      </c>
      <c r="B1061" s="108" t="str">
        <f>Table2[[#This Row],[Description of Material]]</f>
        <v>Enter Data in Product Master</v>
      </c>
      <c r="C1061" s="84" t="str">
        <f>IFERROR(VLOOKUP(D1061,'Product Master'!B:G,6,),"-")</f>
        <v>-</v>
      </c>
      <c r="D1061" s="84">
        <f>Table2[[#This Row],[Part no./ Cat No.]]</f>
        <v>0</v>
      </c>
      <c r="E1061" s="84" t="str">
        <f>IF(ISBLANK(Table2[[#This Row],[Lot No]]),"-",Table2[[#This Row],[Lot No]])</f>
        <v>-</v>
      </c>
      <c r="F1061" s="133" t="str">
        <f>IF(ISBLANK(Table2[[#This Row],[Date of Issue]]),"",Table2[[#This Row],[Date of Issue]])</f>
        <v/>
      </c>
      <c r="G1061" s="84" t="str">
        <f>Table2[[#This Row],[Unit]]</f>
        <v>-</v>
      </c>
      <c r="H1061" s="84" t="str">
        <f>Table2[[#This Row],[Pack Size]]</f>
        <v>-</v>
      </c>
      <c r="I1061" s="84">
        <f>Table2[[#This Row],[Quantity]]</f>
        <v>0</v>
      </c>
      <c r="J1061" s="133" t="str">
        <f>Table2[[#This Row],[Expiry Date]]</f>
        <v>-</v>
      </c>
      <c r="K1061" s="84">
        <f>Table2[[#This Row],[Department]]</f>
        <v>0</v>
      </c>
      <c r="L1061" s="84" t="str">
        <f>IF(ISBLANK(Table2[[#This Row],[Remark]]),"",Table2[[#This Row],[Remark]])</f>
        <v/>
      </c>
      <c r="M1061" s="84">
        <f>Table2[[#This Row],[Material Issued By]]</f>
        <v>0</v>
      </c>
      <c r="N1061" s="84">
        <f>Table2[[#This Row],[Material Received By]]</f>
        <v>0</v>
      </c>
      <c r="O1061" s="134">
        <f>SUMIFS('Stock Statement'!K:K,'Stock Statement'!C:C,Table4[[#This Row],[Part no./ Cat No.]])</f>
        <v>0</v>
      </c>
      <c r="P1061" s="134">
        <f t="shared" si="17"/>
        <v>0</v>
      </c>
      <c r="Q1061" s="84">
        <f>SUMIFS('Stock Statement'!J:J,'Stock Statement'!C:C,Table4[[#This Row],[Part no./ Cat No.]])</f>
        <v>0</v>
      </c>
    </row>
    <row r="1062" spans="1:17">
      <c r="A1062" s="84">
        <v>1061</v>
      </c>
      <c r="B1062" s="108" t="str">
        <f>Table2[[#This Row],[Description of Material]]</f>
        <v>Enter Data in Product Master</v>
      </c>
      <c r="C1062" s="84" t="str">
        <f>IFERROR(VLOOKUP(D1062,'Product Master'!B:G,6,),"-")</f>
        <v>-</v>
      </c>
      <c r="D1062" s="84">
        <f>Table2[[#This Row],[Part no./ Cat No.]]</f>
        <v>0</v>
      </c>
      <c r="E1062" s="84" t="str">
        <f>IF(ISBLANK(Table2[[#This Row],[Lot No]]),"-",Table2[[#This Row],[Lot No]])</f>
        <v>-</v>
      </c>
      <c r="F1062" s="133" t="str">
        <f>IF(ISBLANK(Table2[[#This Row],[Date of Issue]]),"",Table2[[#This Row],[Date of Issue]])</f>
        <v/>
      </c>
      <c r="G1062" s="84" t="str">
        <f>Table2[[#This Row],[Unit]]</f>
        <v>-</v>
      </c>
      <c r="H1062" s="84" t="str">
        <f>Table2[[#This Row],[Pack Size]]</f>
        <v>-</v>
      </c>
      <c r="I1062" s="84">
        <f>Table2[[#This Row],[Quantity]]</f>
        <v>0</v>
      </c>
      <c r="J1062" s="133" t="str">
        <f>Table2[[#This Row],[Expiry Date]]</f>
        <v>-</v>
      </c>
      <c r="K1062" s="84">
        <f>Table2[[#This Row],[Department]]</f>
        <v>0</v>
      </c>
      <c r="L1062" s="84" t="str">
        <f>IF(ISBLANK(Table2[[#This Row],[Remark]]),"",Table2[[#This Row],[Remark]])</f>
        <v/>
      </c>
      <c r="M1062" s="84">
        <f>Table2[[#This Row],[Material Issued By]]</f>
        <v>0</v>
      </c>
      <c r="N1062" s="84">
        <f>Table2[[#This Row],[Material Received By]]</f>
        <v>0</v>
      </c>
      <c r="O1062" s="134">
        <f>SUMIFS('Stock Statement'!K:K,'Stock Statement'!C:C,Table4[[#This Row],[Part no./ Cat No.]])</f>
        <v>0</v>
      </c>
      <c r="P1062" s="134">
        <f t="shared" si="17"/>
        <v>0</v>
      </c>
      <c r="Q1062" s="84">
        <f>SUMIFS('Stock Statement'!J:J,'Stock Statement'!C:C,Table4[[#This Row],[Part no./ Cat No.]])</f>
        <v>0</v>
      </c>
    </row>
    <row r="1063" spans="1:17">
      <c r="A1063" s="84">
        <v>1062</v>
      </c>
      <c r="B1063" s="108" t="str">
        <f>Table2[[#This Row],[Description of Material]]</f>
        <v>Enter Data in Product Master</v>
      </c>
      <c r="C1063" s="84" t="str">
        <f>IFERROR(VLOOKUP(D1063,'Product Master'!B:G,6,),"-")</f>
        <v>-</v>
      </c>
      <c r="D1063" s="84">
        <f>Table2[[#This Row],[Part no./ Cat No.]]</f>
        <v>0</v>
      </c>
      <c r="E1063" s="84" t="str">
        <f>IF(ISBLANK(Table2[[#This Row],[Lot No]]),"-",Table2[[#This Row],[Lot No]])</f>
        <v>-</v>
      </c>
      <c r="F1063" s="133" t="str">
        <f>IF(ISBLANK(Table2[[#This Row],[Date of Issue]]),"",Table2[[#This Row],[Date of Issue]])</f>
        <v/>
      </c>
      <c r="G1063" s="84" t="str">
        <f>Table2[[#This Row],[Unit]]</f>
        <v>-</v>
      </c>
      <c r="H1063" s="84" t="str">
        <f>Table2[[#This Row],[Pack Size]]</f>
        <v>-</v>
      </c>
      <c r="I1063" s="84">
        <f>Table2[[#This Row],[Quantity]]</f>
        <v>0</v>
      </c>
      <c r="J1063" s="133" t="str">
        <f>Table2[[#This Row],[Expiry Date]]</f>
        <v>-</v>
      </c>
      <c r="K1063" s="84">
        <f>Table2[[#This Row],[Department]]</f>
        <v>0</v>
      </c>
      <c r="L1063" s="84" t="str">
        <f>IF(ISBLANK(Table2[[#This Row],[Remark]]),"",Table2[[#This Row],[Remark]])</f>
        <v/>
      </c>
      <c r="M1063" s="84">
        <f>Table2[[#This Row],[Material Issued By]]</f>
        <v>0</v>
      </c>
      <c r="N1063" s="84">
        <f>Table2[[#This Row],[Material Received By]]</f>
        <v>0</v>
      </c>
      <c r="O1063" s="134">
        <f>SUMIFS('Stock Statement'!K:K,'Stock Statement'!C:C,Table4[[#This Row],[Part no./ Cat No.]])</f>
        <v>0</v>
      </c>
      <c r="P1063" s="134">
        <f t="shared" si="17"/>
        <v>0</v>
      </c>
      <c r="Q1063" s="84">
        <f>SUMIFS('Stock Statement'!J:J,'Stock Statement'!C:C,Table4[[#This Row],[Part no./ Cat No.]])</f>
        <v>0</v>
      </c>
    </row>
    <row r="1064" spans="1:17">
      <c r="A1064" s="84">
        <v>1063</v>
      </c>
      <c r="B1064" s="108" t="str">
        <f>Table2[[#This Row],[Description of Material]]</f>
        <v>Enter Data in Product Master</v>
      </c>
      <c r="C1064" s="84" t="str">
        <f>IFERROR(VLOOKUP(D1064,'Product Master'!B:G,6,),"-")</f>
        <v>-</v>
      </c>
      <c r="D1064" s="84">
        <f>Table2[[#This Row],[Part no./ Cat No.]]</f>
        <v>0</v>
      </c>
      <c r="E1064" s="84" t="str">
        <f>IF(ISBLANK(Table2[[#This Row],[Lot No]]),"-",Table2[[#This Row],[Lot No]])</f>
        <v>-</v>
      </c>
      <c r="F1064" s="133" t="str">
        <f>IF(ISBLANK(Table2[[#This Row],[Date of Issue]]),"",Table2[[#This Row],[Date of Issue]])</f>
        <v/>
      </c>
      <c r="G1064" s="84" t="str">
        <f>Table2[[#This Row],[Unit]]</f>
        <v>-</v>
      </c>
      <c r="H1064" s="84" t="str">
        <f>Table2[[#This Row],[Pack Size]]</f>
        <v>-</v>
      </c>
      <c r="I1064" s="84">
        <f>Table2[[#This Row],[Quantity]]</f>
        <v>0</v>
      </c>
      <c r="J1064" s="133" t="str">
        <f>Table2[[#This Row],[Expiry Date]]</f>
        <v>-</v>
      </c>
      <c r="K1064" s="84">
        <f>Table2[[#This Row],[Department]]</f>
        <v>0</v>
      </c>
      <c r="L1064" s="84" t="str">
        <f>IF(ISBLANK(Table2[[#This Row],[Remark]]),"",Table2[[#This Row],[Remark]])</f>
        <v/>
      </c>
      <c r="M1064" s="84">
        <f>Table2[[#This Row],[Material Issued By]]</f>
        <v>0</v>
      </c>
      <c r="N1064" s="84">
        <f>Table2[[#This Row],[Material Received By]]</f>
        <v>0</v>
      </c>
      <c r="O1064" s="134">
        <f>SUMIFS('Stock Statement'!K:K,'Stock Statement'!C:C,Table4[[#This Row],[Part no./ Cat No.]])</f>
        <v>0</v>
      </c>
      <c r="P1064" s="134">
        <f t="shared" si="17"/>
        <v>0</v>
      </c>
      <c r="Q1064" s="84">
        <f>SUMIFS('Stock Statement'!J:J,'Stock Statement'!C:C,Table4[[#This Row],[Part no./ Cat No.]])</f>
        <v>0</v>
      </c>
    </row>
    <row r="1065" spans="1:17">
      <c r="A1065" s="84">
        <v>1064</v>
      </c>
      <c r="B1065" s="108" t="str">
        <f>Table2[[#This Row],[Description of Material]]</f>
        <v>Enter Data in Product Master</v>
      </c>
      <c r="C1065" s="84" t="str">
        <f>IFERROR(VLOOKUP(D1065,'Product Master'!B:G,6,),"-")</f>
        <v>-</v>
      </c>
      <c r="D1065" s="84">
        <f>Table2[[#This Row],[Part no./ Cat No.]]</f>
        <v>0</v>
      </c>
      <c r="E1065" s="84" t="str">
        <f>IF(ISBLANK(Table2[[#This Row],[Lot No]]),"-",Table2[[#This Row],[Lot No]])</f>
        <v>-</v>
      </c>
      <c r="F1065" s="133" t="str">
        <f>IF(ISBLANK(Table2[[#This Row],[Date of Issue]]),"",Table2[[#This Row],[Date of Issue]])</f>
        <v/>
      </c>
      <c r="G1065" s="84" t="str">
        <f>Table2[[#This Row],[Unit]]</f>
        <v>-</v>
      </c>
      <c r="H1065" s="84" t="str">
        <f>Table2[[#This Row],[Pack Size]]</f>
        <v>-</v>
      </c>
      <c r="I1065" s="84">
        <f>Table2[[#This Row],[Quantity]]</f>
        <v>0</v>
      </c>
      <c r="J1065" s="133" t="str">
        <f>Table2[[#This Row],[Expiry Date]]</f>
        <v>-</v>
      </c>
      <c r="K1065" s="84">
        <f>Table2[[#This Row],[Department]]</f>
        <v>0</v>
      </c>
      <c r="L1065" s="84" t="str">
        <f>IF(ISBLANK(Table2[[#This Row],[Remark]]),"",Table2[[#This Row],[Remark]])</f>
        <v/>
      </c>
      <c r="M1065" s="84">
        <f>Table2[[#This Row],[Material Issued By]]</f>
        <v>0</v>
      </c>
      <c r="N1065" s="84">
        <f>Table2[[#This Row],[Material Received By]]</f>
        <v>0</v>
      </c>
      <c r="O1065" s="134">
        <f>SUMIFS('Stock Statement'!K:K,'Stock Statement'!C:C,Table4[[#This Row],[Part no./ Cat No.]])</f>
        <v>0</v>
      </c>
      <c r="P1065" s="134">
        <f t="shared" si="17"/>
        <v>0</v>
      </c>
      <c r="Q1065" s="84">
        <f>SUMIFS('Stock Statement'!J:J,'Stock Statement'!C:C,Table4[[#This Row],[Part no./ Cat No.]])</f>
        <v>0</v>
      </c>
    </row>
    <row r="1066" spans="1:17">
      <c r="A1066" s="84">
        <v>1065</v>
      </c>
      <c r="B1066" s="108" t="str">
        <f>Table2[[#This Row],[Description of Material]]</f>
        <v>Enter Data in Product Master</v>
      </c>
      <c r="C1066" s="84" t="str">
        <f>IFERROR(VLOOKUP(D1066,'Product Master'!B:G,6,),"-")</f>
        <v>-</v>
      </c>
      <c r="D1066" s="84">
        <f>Table2[[#This Row],[Part no./ Cat No.]]</f>
        <v>0</v>
      </c>
      <c r="E1066" s="84" t="str">
        <f>IF(ISBLANK(Table2[[#This Row],[Lot No]]),"-",Table2[[#This Row],[Lot No]])</f>
        <v>-</v>
      </c>
      <c r="F1066" s="133" t="str">
        <f>IF(ISBLANK(Table2[[#This Row],[Date of Issue]]),"",Table2[[#This Row],[Date of Issue]])</f>
        <v/>
      </c>
      <c r="G1066" s="84" t="str">
        <f>Table2[[#This Row],[Unit]]</f>
        <v>-</v>
      </c>
      <c r="H1066" s="84" t="str">
        <f>Table2[[#This Row],[Pack Size]]</f>
        <v>-</v>
      </c>
      <c r="I1066" s="84">
        <f>Table2[[#This Row],[Quantity]]</f>
        <v>0</v>
      </c>
      <c r="J1066" s="133" t="str">
        <f>Table2[[#This Row],[Expiry Date]]</f>
        <v>-</v>
      </c>
      <c r="K1066" s="84">
        <f>Table2[[#This Row],[Department]]</f>
        <v>0</v>
      </c>
      <c r="L1066" s="84" t="str">
        <f>IF(ISBLANK(Table2[[#This Row],[Remark]]),"",Table2[[#This Row],[Remark]])</f>
        <v/>
      </c>
      <c r="M1066" s="84">
        <f>Table2[[#This Row],[Material Issued By]]</f>
        <v>0</v>
      </c>
      <c r="N1066" s="84">
        <f>Table2[[#This Row],[Material Received By]]</f>
        <v>0</v>
      </c>
      <c r="O1066" s="134">
        <f>SUMIFS('Stock Statement'!K:K,'Stock Statement'!C:C,Table4[[#This Row],[Part no./ Cat No.]])</f>
        <v>0</v>
      </c>
      <c r="P1066" s="134">
        <f t="shared" si="17"/>
        <v>0</v>
      </c>
      <c r="Q1066" s="84">
        <f>SUMIFS('Stock Statement'!J:J,'Stock Statement'!C:C,Table4[[#This Row],[Part no./ Cat No.]])</f>
        <v>0</v>
      </c>
    </row>
    <row r="1067" spans="1:17">
      <c r="A1067" s="84">
        <v>1066</v>
      </c>
      <c r="B1067" s="108" t="str">
        <f>Table2[[#This Row],[Description of Material]]</f>
        <v>Enter Data in Product Master</v>
      </c>
      <c r="C1067" s="84" t="str">
        <f>IFERROR(VLOOKUP(D1067,'Product Master'!B:G,6,),"-")</f>
        <v>-</v>
      </c>
      <c r="D1067" s="84">
        <f>Table2[[#This Row],[Part no./ Cat No.]]</f>
        <v>0</v>
      </c>
      <c r="E1067" s="84" t="str">
        <f>IF(ISBLANK(Table2[[#This Row],[Lot No]]),"-",Table2[[#This Row],[Lot No]])</f>
        <v>-</v>
      </c>
      <c r="F1067" s="133" t="str">
        <f>IF(ISBLANK(Table2[[#This Row],[Date of Issue]]),"",Table2[[#This Row],[Date of Issue]])</f>
        <v/>
      </c>
      <c r="G1067" s="84" t="str">
        <f>Table2[[#This Row],[Unit]]</f>
        <v>-</v>
      </c>
      <c r="H1067" s="84" t="str">
        <f>Table2[[#This Row],[Pack Size]]</f>
        <v>-</v>
      </c>
      <c r="I1067" s="84">
        <f>Table2[[#This Row],[Quantity]]</f>
        <v>0</v>
      </c>
      <c r="J1067" s="133" t="str">
        <f>Table2[[#This Row],[Expiry Date]]</f>
        <v>-</v>
      </c>
      <c r="K1067" s="84">
        <f>Table2[[#This Row],[Department]]</f>
        <v>0</v>
      </c>
      <c r="L1067" s="84" t="str">
        <f>IF(ISBLANK(Table2[[#This Row],[Remark]]),"",Table2[[#This Row],[Remark]])</f>
        <v/>
      </c>
      <c r="M1067" s="84">
        <f>Table2[[#This Row],[Material Issued By]]</f>
        <v>0</v>
      </c>
      <c r="N1067" s="84">
        <f>Table2[[#This Row],[Material Received By]]</f>
        <v>0</v>
      </c>
      <c r="O1067" s="134">
        <f>SUMIFS('Stock Statement'!K:K,'Stock Statement'!C:C,Table4[[#This Row],[Part no./ Cat No.]])</f>
        <v>0</v>
      </c>
      <c r="P1067" s="134">
        <f t="shared" si="17"/>
        <v>0</v>
      </c>
      <c r="Q1067" s="84">
        <f>SUMIFS('Stock Statement'!J:J,'Stock Statement'!C:C,Table4[[#This Row],[Part no./ Cat No.]])</f>
        <v>0</v>
      </c>
    </row>
    <row r="1068" spans="1:17">
      <c r="A1068" s="84">
        <v>1067</v>
      </c>
      <c r="B1068" s="108" t="str">
        <f>Table2[[#This Row],[Description of Material]]</f>
        <v>Enter Data in Product Master</v>
      </c>
      <c r="C1068" s="84" t="str">
        <f>IFERROR(VLOOKUP(D1068,'Product Master'!B:G,6,),"-")</f>
        <v>-</v>
      </c>
      <c r="D1068" s="84">
        <f>Table2[[#This Row],[Part no./ Cat No.]]</f>
        <v>0</v>
      </c>
      <c r="E1068" s="84" t="str">
        <f>IF(ISBLANK(Table2[[#This Row],[Lot No]]),"-",Table2[[#This Row],[Lot No]])</f>
        <v>-</v>
      </c>
      <c r="F1068" s="133" t="str">
        <f>IF(ISBLANK(Table2[[#This Row],[Date of Issue]]),"",Table2[[#This Row],[Date of Issue]])</f>
        <v/>
      </c>
      <c r="G1068" s="84" t="str">
        <f>Table2[[#This Row],[Unit]]</f>
        <v>-</v>
      </c>
      <c r="H1068" s="84" t="str">
        <f>Table2[[#This Row],[Pack Size]]</f>
        <v>-</v>
      </c>
      <c r="I1068" s="84">
        <f>Table2[[#This Row],[Quantity]]</f>
        <v>0</v>
      </c>
      <c r="J1068" s="133" t="str">
        <f>Table2[[#This Row],[Expiry Date]]</f>
        <v>-</v>
      </c>
      <c r="K1068" s="84">
        <f>Table2[[#This Row],[Department]]</f>
        <v>0</v>
      </c>
      <c r="L1068" s="84" t="str">
        <f>IF(ISBLANK(Table2[[#This Row],[Remark]]),"",Table2[[#This Row],[Remark]])</f>
        <v/>
      </c>
      <c r="M1068" s="84">
        <f>Table2[[#This Row],[Material Issued By]]</f>
        <v>0</v>
      </c>
      <c r="N1068" s="84">
        <f>Table2[[#This Row],[Material Received By]]</f>
        <v>0</v>
      </c>
      <c r="O1068" s="134">
        <f>SUMIFS('Stock Statement'!K:K,'Stock Statement'!C:C,Table4[[#This Row],[Part no./ Cat No.]])</f>
        <v>0</v>
      </c>
      <c r="P1068" s="134">
        <f t="shared" si="17"/>
        <v>0</v>
      </c>
      <c r="Q1068" s="84">
        <f>SUMIFS('Stock Statement'!J:J,'Stock Statement'!C:C,Table4[[#This Row],[Part no./ Cat No.]])</f>
        <v>0</v>
      </c>
    </row>
    <row r="1069" spans="1:17">
      <c r="A1069" s="84">
        <v>1068</v>
      </c>
      <c r="B1069" s="108" t="str">
        <f>Table2[[#This Row],[Description of Material]]</f>
        <v>Enter Data in Product Master</v>
      </c>
      <c r="C1069" s="84" t="str">
        <f>IFERROR(VLOOKUP(D1069,'Product Master'!B:G,6,),"-")</f>
        <v>-</v>
      </c>
      <c r="D1069" s="84">
        <f>Table2[[#This Row],[Part no./ Cat No.]]</f>
        <v>0</v>
      </c>
      <c r="E1069" s="84" t="str">
        <f>IF(ISBLANK(Table2[[#This Row],[Lot No]]),"-",Table2[[#This Row],[Lot No]])</f>
        <v>-</v>
      </c>
      <c r="F1069" s="133" t="str">
        <f>IF(ISBLANK(Table2[[#This Row],[Date of Issue]]),"",Table2[[#This Row],[Date of Issue]])</f>
        <v/>
      </c>
      <c r="G1069" s="84" t="str">
        <f>Table2[[#This Row],[Unit]]</f>
        <v>-</v>
      </c>
      <c r="H1069" s="84" t="str">
        <f>Table2[[#This Row],[Pack Size]]</f>
        <v>-</v>
      </c>
      <c r="I1069" s="84">
        <f>Table2[[#This Row],[Quantity]]</f>
        <v>0</v>
      </c>
      <c r="J1069" s="133" t="str">
        <f>Table2[[#This Row],[Expiry Date]]</f>
        <v>-</v>
      </c>
      <c r="K1069" s="84">
        <f>Table2[[#This Row],[Department]]</f>
        <v>0</v>
      </c>
      <c r="L1069" s="84" t="str">
        <f>IF(ISBLANK(Table2[[#This Row],[Remark]]),"",Table2[[#This Row],[Remark]])</f>
        <v/>
      </c>
      <c r="M1069" s="84">
        <f>Table2[[#This Row],[Material Issued By]]</f>
        <v>0</v>
      </c>
      <c r="N1069" s="84">
        <f>Table2[[#This Row],[Material Received By]]</f>
        <v>0</v>
      </c>
      <c r="O1069" s="134">
        <f>SUMIFS('Stock Statement'!K:K,'Stock Statement'!C:C,Table4[[#This Row],[Part no./ Cat No.]])</f>
        <v>0</v>
      </c>
      <c r="P1069" s="134">
        <f t="shared" si="17"/>
        <v>0</v>
      </c>
      <c r="Q1069" s="84">
        <f>SUMIFS('Stock Statement'!J:J,'Stock Statement'!C:C,Table4[[#This Row],[Part no./ Cat No.]])</f>
        <v>0</v>
      </c>
    </row>
    <row r="1070" spans="1:17">
      <c r="A1070" s="84">
        <v>1069</v>
      </c>
      <c r="B1070" s="108" t="str">
        <f>Table2[[#This Row],[Description of Material]]</f>
        <v>Enter Data in Product Master</v>
      </c>
      <c r="C1070" s="84" t="str">
        <f>IFERROR(VLOOKUP(D1070,'Product Master'!B:G,6,),"-")</f>
        <v>-</v>
      </c>
      <c r="D1070" s="84">
        <f>Table2[[#This Row],[Part no./ Cat No.]]</f>
        <v>0</v>
      </c>
      <c r="E1070" s="84" t="str">
        <f>IF(ISBLANK(Table2[[#This Row],[Lot No]]),"-",Table2[[#This Row],[Lot No]])</f>
        <v>-</v>
      </c>
      <c r="F1070" s="133" t="str">
        <f>IF(ISBLANK(Table2[[#This Row],[Date of Issue]]),"",Table2[[#This Row],[Date of Issue]])</f>
        <v/>
      </c>
      <c r="G1070" s="84" t="str">
        <f>Table2[[#This Row],[Unit]]</f>
        <v>-</v>
      </c>
      <c r="H1070" s="84" t="str">
        <f>Table2[[#This Row],[Pack Size]]</f>
        <v>-</v>
      </c>
      <c r="I1070" s="84">
        <f>Table2[[#This Row],[Quantity]]</f>
        <v>0</v>
      </c>
      <c r="J1070" s="133" t="str">
        <f>Table2[[#This Row],[Expiry Date]]</f>
        <v>-</v>
      </c>
      <c r="K1070" s="84">
        <f>Table2[[#This Row],[Department]]</f>
        <v>0</v>
      </c>
      <c r="L1070" s="84" t="str">
        <f>IF(ISBLANK(Table2[[#This Row],[Remark]]),"",Table2[[#This Row],[Remark]])</f>
        <v/>
      </c>
      <c r="M1070" s="84">
        <f>Table2[[#This Row],[Material Issued By]]</f>
        <v>0</v>
      </c>
      <c r="N1070" s="84">
        <f>Table2[[#This Row],[Material Received By]]</f>
        <v>0</v>
      </c>
      <c r="O1070" s="134">
        <f>SUMIFS('Stock Statement'!K:K,'Stock Statement'!C:C,Table4[[#This Row],[Part no./ Cat No.]])</f>
        <v>0</v>
      </c>
      <c r="P1070" s="134">
        <f t="shared" si="17"/>
        <v>0</v>
      </c>
      <c r="Q1070" s="84">
        <f>SUMIFS('Stock Statement'!J:J,'Stock Statement'!C:C,Table4[[#This Row],[Part no./ Cat No.]])</f>
        <v>0</v>
      </c>
    </row>
    <row r="1071" spans="1:17">
      <c r="A1071" s="84">
        <v>1070</v>
      </c>
      <c r="B1071" s="108" t="str">
        <f>Table2[[#This Row],[Description of Material]]</f>
        <v>Enter Data in Product Master</v>
      </c>
      <c r="C1071" s="84" t="str">
        <f>IFERROR(VLOOKUP(D1071,'Product Master'!B:G,6,),"-")</f>
        <v>-</v>
      </c>
      <c r="D1071" s="84">
        <f>Table2[[#This Row],[Part no./ Cat No.]]</f>
        <v>0</v>
      </c>
      <c r="E1071" s="84" t="str">
        <f>IF(ISBLANK(Table2[[#This Row],[Lot No]]),"-",Table2[[#This Row],[Lot No]])</f>
        <v>-</v>
      </c>
      <c r="F1071" s="133" t="str">
        <f>IF(ISBLANK(Table2[[#This Row],[Date of Issue]]),"",Table2[[#This Row],[Date of Issue]])</f>
        <v/>
      </c>
      <c r="G1071" s="84" t="str">
        <f>Table2[[#This Row],[Unit]]</f>
        <v>-</v>
      </c>
      <c r="H1071" s="84" t="str">
        <f>Table2[[#This Row],[Pack Size]]</f>
        <v>-</v>
      </c>
      <c r="I1071" s="84">
        <f>Table2[[#This Row],[Quantity]]</f>
        <v>0</v>
      </c>
      <c r="J1071" s="133" t="str">
        <f>Table2[[#This Row],[Expiry Date]]</f>
        <v>-</v>
      </c>
      <c r="K1071" s="84">
        <f>Table2[[#This Row],[Department]]</f>
        <v>0</v>
      </c>
      <c r="L1071" s="84" t="str">
        <f>IF(ISBLANK(Table2[[#This Row],[Remark]]),"",Table2[[#This Row],[Remark]])</f>
        <v/>
      </c>
      <c r="M1071" s="84">
        <f>Table2[[#This Row],[Material Issued By]]</f>
        <v>0</v>
      </c>
      <c r="N1071" s="84">
        <f>Table2[[#This Row],[Material Received By]]</f>
        <v>0</v>
      </c>
      <c r="O1071" s="134">
        <f>SUMIFS('Stock Statement'!K:K,'Stock Statement'!C:C,Table4[[#This Row],[Part no./ Cat No.]])</f>
        <v>0</v>
      </c>
      <c r="P1071" s="134">
        <f t="shared" si="17"/>
        <v>0</v>
      </c>
      <c r="Q1071" s="84">
        <f>SUMIFS('Stock Statement'!J:J,'Stock Statement'!C:C,Table4[[#This Row],[Part no./ Cat No.]])</f>
        <v>0</v>
      </c>
    </row>
    <row r="1072" spans="1:17">
      <c r="A1072" s="84">
        <v>1071</v>
      </c>
      <c r="B1072" s="108" t="str">
        <f>Table2[[#This Row],[Description of Material]]</f>
        <v>Enter Data in Product Master</v>
      </c>
      <c r="C1072" s="84" t="str">
        <f>IFERROR(VLOOKUP(D1072,'Product Master'!B:G,6,),"-")</f>
        <v>-</v>
      </c>
      <c r="D1072" s="84">
        <f>Table2[[#This Row],[Part no./ Cat No.]]</f>
        <v>0</v>
      </c>
      <c r="E1072" s="84" t="str">
        <f>IF(ISBLANK(Table2[[#This Row],[Lot No]]),"-",Table2[[#This Row],[Lot No]])</f>
        <v>-</v>
      </c>
      <c r="F1072" s="133" t="str">
        <f>IF(ISBLANK(Table2[[#This Row],[Date of Issue]]),"",Table2[[#This Row],[Date of Issue]])</f>
        <v/>
      </c>
      <c r="G1072" s="84" t="str">
        <f>Table2[[#This Row],[Unit]]</f>
        <v>-</v>
      </c>
      <c r="H1072" s="84" t="str">
        <f>Table2[[#This Row],[Pack Size]]</f>
        <v>-</v>
      </c>
      <c r="I1072" s="84">
        <f>Table2[[#This Row],[Quantity]]</f>
        <v>0</v>
      </c>
      <c r="J1072" s="133" t="str">
        <f>Table2[[#This Row],[Expiry Date]]</f>
        <v>-</v>
      </c>
      <c r="K1072" s="84">
        <f>Table2[[#This Row],[Department]]</f>
        <v>0</v>
      </c>
      <c r="L1072" s="84" t="str">
        <f>IF(ISBLANK(Table2[[#This Row],[Remark]]),"",Table2[[#This Row],[Remark]])</f>
        <v/>
      </c>
      <c r="M1072" s="84">
        <f>Table2[[#This Row],[Material Issued By]]</f>
        <v>0</v>
      </c>
      <c r="N1072" s="84">
        <f>Table2[[#This Row],[Material Received By]]</f>
        <v>0</v>
      </c>
      <c r="O1072" s="134">
        <f>SUMIFS('Stock Statement'!K:K,'Stock Statement'!C:C,Table4[[#This Row],[Part no./ Cat No.]])</f>
        <v>0</v>
      </c>
      <c r="P1072" s="134">
        <f t="shared" si="17"/>
        <v>0</v>
      </c>
      <c r="Q1072" s="84">
        <f>SUMIFS('Stock Statement'!J:J,'Stock Statement'!C:C,Table4[[#This Row],[Part no./ Cat No.]])</f>
        <v>0</v>
      </c>
    </row>
    <row r="1073" spans="1:17">
      <c r="A1073" s="84">
        <v>1072</v>
      </c>
      <c r="B1073" s="108" t="str">
        <f>Table2[[#This Row],[Description of Material]]</f>
        <v>Enter Data in Product Master</v>
      </c>
      <c r="C1073" s="84" t="str">
        <f>IFERROR(VLOOKUP(D1073,'Product Master'!B:G,6,),"-")</f>
        <v>-</v>
      </c>
      <c r="D1073" s="84">
        <f>Table2[[#This Row],[Part no./ Cat No.]]</f>
        <v>0</v>
      </c>
      <c r="E1073" s="84" t="str">
        <f>IF(ISBLANK(Table2[[#This Row],[Lot No]]),"-",Table2[[#This Row],[Lot No]])</f>
        <v>-</v>
      </c>
      <c r="F1073" s="133" t="str">
        <f>IF(ISBLANK(Table2[[#This Row],[Date of Issue]]),"",Table2[[#This Row],[Date of Issue]])</f>
        <v/>
      </c>
      <c r="G1073" s="84" t="str">
        <f>Table2[[#This Row],[Unit]]</f>
        <v>-</v>
      </c>
      <c r="H1073" s="84" t="str">
        <f>Table2[[#This Row],[Pack Size]]</f>
        <v>-</v>
      </c>
      <c r="I1073" s="84">
        <f>Table2[[#This Row],[Quantity]]</f>
        <v>0</v>
      </c>
      <c r="J1073" s="133" t="str">
        <f>Table2[[#This Row],[Expiry Date]]</f>
        <v>-</v>
      </c>
      <c r="K1073" s="84">
        <f>Table2[[#This Row],[Department]]</f>
        <v>0</v>
      </c>
      <c r="L1073" s="84" t="str">
        <f>IF(ISBLANK(Table2[[#This Row],[Remark]]),"",Table2[[#This Row],[Remark]])</f>
        <v/>
      </c>
      <c r="M1073" s="84">
        <f>Table2[[#This Row],[Material Issued By]]</f>
        <v>0</v>
      </c>
      <c r="N1073" s="84">
        <f>Table2[[#This Row],[Material Received By]]</f>
        <v>0</v>
      </c>
      <c r="O1073" s="134">
        <f>SUMIFS('Stock Statement'!K:K,'Stock Statement'!C:C,Table4[[#This Row],[Part no./ Cat No.]])</f>
        <v>0</v>
      </c>
      <c r="P1073" s="134">
        <f t="shared" si="17"/>
        <v>0</v>
      </c>
      <c r="Q1073" s="84">
        <f>SUMIFS('Stock Statement'!J:J,'Stock Statement'!C:C,Table4[[#This Row],[Part no./ Cat No.]])</f>
        <v>0</v>
      </c>
    </row>
    <row r="1074" spans="1:17">
      <c r="A1074" s="84">
        <v>1073</v>
      </c>
      <c r="B1074" s="108" t="str">
        <f>Table2[[#This Row],[Description of Material]]</f>
        <v>Enter Data in Product Master</v>
      </c>
      <c r="C1074" s="84" t="str">
        <f>IFERROR(VLOOKUP(D1074,'Product Master'!B:G,6,),"-")</f>
        <v>-</v>
      </c>
      <c r="D1074" s="84">
        <f>Table2[[#This Row],[Part no./ Cat No.]]</f>
        <v>0</v>
      </c>
      <c r="E1074" s="84" t="str">
        <f>IF(ISBLANK(Table2[[#This Row],[Lot No]]),"-",Table2[[#This Row],[Lot No]])</f>
        <v>-</v>
      </c>
      <c r="F1074" s="133" t="str">
        <f>IF(ISBLANK(Table2[[#This Row],[Date of Issue]]),"",Table2[[#This Row],[Date of Issue]])</f>
        <v/>
      </c>
      <c r="G1074" s="84" t="str">
        <f>Table2[[#This Row],[Unit]]</f>
        <v>-</v>
      </c>
      <c r="H1074" s="84" t="str">
        <f>Table2[[#This Row],[Pack Size]]</f>
        <v>-</v>
      </c>
      <c r="I1074" s="84">
        <f>Table2[[#This Row],[Quantity]]</f>
        <v>0</v>
      </c>
      <c r="J1074" s="133" t="str">
        <f>Table2[[#This Row],[Expiry Date]]</f>
        <v>-</v>
      </c>
      <c r="K1074" s="84">
        <f>Table2[[#This Row],[Department]]</f>
        <v>0</v>
      </c>
      <c r="L1074" s="84" t="str">
        <f>IF(ISBLANK(Table2[[#This Row],[Remark]]),"",Table2[[#This Row],[Remark]])</f>
        <v/>
      </c>
      <c r="M1074" s="84">
        <f>Table2[[#This Row],[Material Issued By]]</f>
        <v>0</v>
      </c>
      <c r="N1074" s="84">
        <f>Table2[[#This Row],[Material Received By]]</f>
        <v>0</v>
      </c>
      <c r="O1074" s="134">
        <f>SUMIFS('Stock Statement'!K:K,'Stock Statement'!C:C,Table4[[#This Row],[Part no./ Cat No.]])</f>
        <v>0</v>
      </c>
      <c r="P1074" s="134">
        <f t="shared" si="17"/>
        <v>0</v>
      </c>
      <c r="Q1074" s="84">
        <f>SUMIFS('Stock Statement'!J:J,'Stock Statement'!C:C,Table4[[#This Row],[Part no./ Cat No.]])</f>
        <v>0</v>
      </c>
    </row>
    <row r="1075" spans="1:17">
      <c r="A1075" s="84">
        <v>1074</v>
      </c>
      <c r="B1075" s="108" t="str">
        <f>Table2[[#This Row],[Description of Material]]</f>
        <v>Enter Data in Product Master</v>
      </c>
      <c r="C1075" s="84" t="str">
        <f>IFERROR(VLOOKUP(D1075,'Product Master'!B:G,6,),"-")</f>
        <v>-</v>
      </c>
      <c r="D1075" s="84">
        <f>Table2[[#This Row],[Part no./ Cat No.]]</f>
        <v>0</v>
      </c>
      <c r="E1075" s="84" t="str">
        <f>IF(ISBLANK(Table2[[#This Row],[Lot No]]),"-",Table2[[#This Row],[Lot No]])</f>
        <v>-</v>
      </c>
      <c r="F1075" s="133" t="str">
        <f>IF(ISBLANK(Table2[[#This Row],[Date of Issue]]),"",Table2[[#This Row],[Date of Issue]])</f>
        <v/>
      </c>
      <c r="G1075" s="84" t="str">
        <f>Table2[[#This Row],[Unit]]</f>
        <v>-</v>
      </c>
      <c r="H1075" s="84" t="str">
        <f>Table2[[#This Row],[Pack Size]]</f>
        <v>-</v>
      </c>
      <c r="I1075" s="84">
        <f>Table2[[#This Row],[Quantity]]</f>
        <v>0</v>
      </c>
      <c r="J1075" s="133" t="str">
        <f>Table2[[#This Row],[Expiry Date]]</f>
        <v>-</v>
      </c>
      <c r="K1075" s="84">
        <f>Table2[[#This Row],[Department]]</f>
        <v>0</v>
      </c>
      <c r="L1075" s="84" t="str">
        <f>IF(ISBLANK(Table2[[#This Row],[Remark]]),"",Table2[[#This Row],[Remark]])</f>
        <v/>
      </c>
      <c r="M1075" s="84">
        <f>Table2[[#This Row],[Material Issued By]]</f>
        <v>0</v>
      </c>
      <c r="N1075" s="84">
        <f>Table2[[#This Row],[Material Received By]]</f>
        <v>0</v>
      </c>
      <c r="O1075" s="134">
        <f>SUMIFS('Stock Statement'!K:K,'Stock Statement'!C:C,Table4[[#This Row],[Part no./ Cat No.]])</f>
        <v>0</v>
      </c>
      <c r="P1075" s="134">
        <f t="shared" si="17"/>
        <v>0</v>
      </c>
      <c r="Q1075" s="84">
        <f>SUMIFS('Stock Statement'!J:J,'Stock Statement'!C:C,Table4[[#This Row],[Part no./ Cat No.]])</f>
        <v>0</v>
      </c>
    </row>
    <row r="1076" spans="1:17">
      <c r="A1076" s="84">
        <v>1075</v>
      </c>
      <c r="B1076" s="108" t="str">
        <f>Table2[[#This Row],[Description of Material]]</f>
        <v>Enter Data in Product Master</v>
      </c>
      <c r="C1076" s="84" t="str">
        <f>IFERROR(VLOOKUP(D1076,'Product Master'!B:G,6,),"-")</f>
        <v>-</v>
      </c>
      <c r="D1076" s="84">
        <f>Table2[[#This Row],[Part no./ Cat No.]]</f>
        <v>0</v>
      </c>
      <c r="E1076" s="84" t="str">
        <f>IF(ISBLANK(Table2[[#This Row],[Lot No]]),"-",Table2[[#This Row],[Lot No]])</f>
        <v>-</v>
      </c>
      <c r="F1076" s="133" t="str">
        <f>IF(ISBLANK(Table2[[#This Row],[Date of Issue]]),"",Table2[[#This Row],[Date of Issue]])</f>
        <v/>
      </c>
      <c r="G1076" s="84" t="str">
        <f>Table2[[#This Row],[Unit]]</f>
        <v>-</v>
      </c>
      <c r="H1076" s="84" t="str">
        <f>Table2[[#This Row],[Pack Size]]</f>
        <v>-</v>
      </c>
      <c r="I1076" s="84">
        <f>Table2[[#This Row],[Quantity]]</f>
        <v>0</v>
      </c>
      <c r="J1076" s="133" t="str">
        <f>Table2[[#This Row],[Expiry Date]]</f>
        <v>-</v>
      </c>
      <c r="K1076" s="84">
        <f>Table2[[#This Row],[Department]]</f>
        <v>0</v>
      </c>
      <c r="L1076" s="84" t="str">
        <f>IF(ISBLANK(Table2[[#This Row],[Remark]]),"",Table2[[#This Row],[Remark]])</f>
        <v/>
      </c>
      <c r="M1076" s="84">
        <f>Table2[[#This Row],[Material Issued By]]</f>
        <v>0</v>
      </c>
      <c r="N1076" s="84">
        <f>Table2[[#This Row],[Material Received By]]</f>
        <v>0</v>
      </c>
      <c r="O1076" s="134">
        <f>SUMIFS('Stock Statement'!K:K,'Stock Statement'!C:C,Table4[[#This Row],[Part no./ Cat No.]])</f>
        <v>0</v>
      </c>
      <c r="P1076" s="134">
        <f t="shared" si="17"/>
        <v>0</v>
      </c>
      <c r="Q1076" s="84">
        <f>SUMIFS('Stock Statement'!J:J,'Stock Statement'!C:C,Table4[[#This Row],[Part no./ Cat No.]])</f>
        <v>0</v>
      </c>
    </row>
    <row r="1077" spans="1:17">
      <c r="A1077" s="84">
        <v>1076</v>
      </c>
      <c r="B1077" s="108" t="str">
        <f>Table2[[#This Row],[Description of Material]]</f>
        <v>Enter Data in Product Master</v>
      </c>
      <c r="C1077" s="84" t="str">
        <f>IFERROR(VLOOKUP(D1077,'Product Master'!B:G,6,),"-")</f>
        <v>-</v>
      </c>
      <c r="D1077" s="84">
        <f>Table2[[#This Row],[Part no./ Cat No.]]</f>
        <v>0</v>
      </c>
      <c r="E1077" s="84" t="str">
        <f>IF(ISBLANK(Table2[[#This Row],[Lot No]]),"-",Table2[[#This Row],[Lot No]])</f>
        <v>-</v>
      </c>
      <c r="F1077" s="133" t="str">
        <f>IF(ISBLANK(Table2[[#This Row],[Date of Issue]]),"",Table2[[#This Row],[Date of Issue]])</f>
        <v/>
      </c>
      <c r="G1077" s="84" t="str">
        <f>Table2[[#This Row],[Unit]]</f>
        <v>-</v>
      </c>
      <c r="H1077" s="84" t="str">
        <f>Table2[[#This Row],[Pack Size]]</f>
        <v>-</v>
      </c>
      <c r="I1077" s="84">
        <f>Table2[[#This Row],[Quantity]]</f>
        <v>0</v>
      </c>
      <c r="J1077" s="133" t="str">
        <f>Table2[[#This Row],[Expiry Date]]</f>
        <v>-</v>
      </c>
      <c r="K1077" s="84">
        <f>Table2[[#This Row],[Department]]</f>
        <v>0</v>
      </c>
      <c r="L1077" s="84" t="str">
        <f>IF(ISBLANK(Table2[[#This Row],[Remark]]),"",Table2[[#This Row],[Remark]])</f>
        <v/>
      </c>
      <c r="M1077" s="84">
        <f>Table2[[#This Row],[Material Issued By]]</f>
        <v>0</v>
      </c>
      <c r="N1077" s="84">
        <f>Table2[[#This Row],[Material Received By]]</f>
        <v>0</v>
      </c>
      <c r="O1077" s="134">
        <f>SUMIFS('Stock Statement'!K:K,'Stock Statement'!C:C,Table4[[#This Row],[Part no./ Cat No.]])</f>
        <v>0</v>
      </c>
      <c r="P1077" s="134">
        <f t="shared" si="17"/>
        <v>0</v>
      </c>
      <c r="Q1077" s="84">
        <f>SUMIFS('Stock Statement'!J:J,'Stock Statement'!C:C,Table4[[#This Row],[Part no./ Cat No.]])</f>
        <v>0</v>
      </c>
    </row>
    <row r="1078" spans="1:17">
      <c r="A1078" s="84">
        <v>1077</v>
      </c>
      <c r="B1078" s="108" t="str">
        <f>Table2[[#This Row],[Description of Material]]</f>
        <v>Enter Data in Product Master</v>
      </c>
      <c r="C1078" s="84" t="str">
        <f>IFERROR(VLOOKUP(D1078,'Product Master'!B:G,6,),"-")</f>
        <v>-</v>
      </c>
      <c r="D1078" s="84">
        <f>Table2[[#This Row],[Part no./ Cat No.]]</f>
        <v>0</v>
      </c>
      <c r="E1078" s="84" t="str">
        <f>IF(ISBLANK(Table2[[#This Row],[Lot No]]),"-",Table2[[#This Row],[Lot No]])</f>
        <v>-</v>
      </c>
      <c r="F1078" s="133" t="str">
        <f>IF(ISBLANK(Table2[[#This Row],[Date of Issue]]),"",Table2[[#This Row],[Date of Issue]])</f>
        <v/>
      </c>
      <c r="G1078" s="84" t="str">
        <f>Table2[[#This Row],[Unit]]</f>
        <v>-</v>
      </c>
      <c r="H1078" s="84" t="str">
        <f>Table2[[#This Row],[Pack Size]]</f>
        <v>-</v>
      </c>
      <c r="I1078" s="84">
        <f>Table2[[#This Row],[Quantity]]</f>
        <v>0</v>
      </c>
      <c r="J1078" s="133" t="str">
        <f>Table2[[#This Row],[Expiry Date]]</f>
        <v>-</v>
      </c>
      <c r="K1078" s="84">
        <f>Table2[[#This Row],[Department]]</f>
        <v>0</v>
      </c>
      <c r="L1078" s="84" t="str">
        <f>IF(ISBLANK(Table2[[#This Row],[Remark]]),"",Table2[[#This Row],[Remark]])</f>
        <v/>
      </c>
      <c r="M1078" s="84">
        <f>Table2[[#This Row],[Material Issued By]]</f>
        <v>0</v>
      </c>
      <c r="N1078" s="84">
        <f>Table2[[#This Row],[Material Received By]]</f>
        <v>0</v>
      </c>
      <c r="O1078" s="134">
        <f>SUMIFS('Stock Statement'!K:K,'Stock Statement'!C:C,Table4[[#This Row],[Part no./ Cat No.]])</f>
        <v>0</v>
      </c>
      <c r="P1078" s="134">
        <f t="shared" si="17"/>
        <v>0</v>
      </c>
      <c r="Q1078" s="84">
        <f>SUMIFS('Stock Statement'!J:J,'Stock Statement'!C:C,Table4[[#This Row],[Part no./ Cat No.]])</f>
        <v>0</v>
      </c>
    </row>
    <row r="1079" spans="1:17">
      <c r="A1079" s="84">
        <v>1078</v>
      </c>
      <c r="B1079" s="108" t="str">
        <f>Table2[[#This Row],[Description of Material]]</f>
        <v>Enter Data in Product Master</v>
      </c>
      <c r="C1079" s="84" t="str">
        <f>IFERROR(VLOOKUP(D1079,'Product Master'!B:G,6,),"-")</f>
        <v>-</v>
      </c>
      <c r="D1079" s="84">
        <f>Table2[[#This Row],[Part no./ Cat No.]]</f>
        <v>0</v>
      </c>
      <c r="E1079" s="84" t="str">
        <f>IF(ISBLANK(Table2[[#This Row],[Lot No]]),"-",Table2[[#This Row],[Lot No]])</f>
        <v>-</v>
      </c>
      <c r="F1079" s="133" t="str">
        <f>IF(ISBLANK(Table2[[#This Row],[Date of Issue]]),"",Table2[[#This Row],[Date of Issue]])</f>
        <v/>
      </c>
      <c r="G1079" s="84" t="str">
        <f>Table2[[#This Row],[Unit]]</f>
        <v>-</v>
      </c>
      <c r="H1079" s="84" t="str">
        <f>Table2[[#This Row],[Pack Size]]</f>
        <v>-</v>
      </c>
      <c r="I1079" s="84">
        <f>Table2[[#This Row],[Quantity]]</f>
        <v>0</v>
      </c>
      <c r="J1079" s="133" t="str">
        <f>Table2[[#This Row],[Expiry Date]]</f>
        <v>-</v>
      </c>
      <c r="K1079" s="84">
        <f>Table2[[#This Row],[Department]]</f>
        <v>0</v>
      </c>
      <c r="L1079" s="84" t="str">
        <f>IF(ISBLANK(Table2[[#This Row],[Remark]]),"",Table2[[#This Row],[Remark]])</f>
        <v/>
      </c>
      <c r="M1079" s="84">
        <f>Table2[[#This Row],[Material Issued By]]</f>
        <v>0</v>
      </c>
      <c r="N1079" s="84">
        <f>Table2[[#This Row],[Material Received By]]</f>
        <v>0</v>
      </c>
      <c r="O1079" s="134">
        <f>SUMIFS('Stock Statement'!K:K,'Stock Statement'!C:C,Table4[[#This Row],[Part no./ Cat No.]])</f>
        <v>0</v>
      </c>
      <c r="P1079" s="134">
        <f t="shared" si="17"/>
        <v>0</v>
      </c>
      <c r="Q1079" s="84">
        <f>SUMIFS('Stock Statement'!J:J,'Stock Statement'!C:C,Table4[[#This Row],[Part no./ Cat No.]])</f>
        <v>0</v>
      </c>
    </row>
    <row r="1080" spans="1:17">
      <c r="A1080" s="84">
        <v>1079</v>
      </c>
      <c r="B1080" s="108" t="str">
        <f>Table2[[#This Row],[Description of Material]]</f>
        <v>Enter Data in Product Master</v>
      </c>
      <c r="C1080" s="84" t="str">
        <f>IFERROR(VLOOKUP(D1080,'Product Master'!B:G,6,),"-")</f>
        <v>-</v>
      </c>
      <c r="D1080" s="84">
        <f>Table2[[#This Row],[Part no./ Cat No.]]</f>
        <v>0</v>
      </c>
      <c r="E1080" s="84" t="str">
        <f>IF(ISBLANK(Table2[[#This Row],[Lot No]]),"-",Table2[[#This Row],[Lot No]])</f>
        <v>-</v>
      </c>
      <c r="F1080" s="133" t="str">
        <f>IF(ISBLANK(Table2[[#This Row],[Date of Issue]]),"",Table2[[#This Row],[Date of Issue]])</f>
        <v/>
      </c>
      <c r="G1080" s="84" t="str">
        <f>Table2[[#This Row],[Unit]]</f>
        <v>-</v>
      </c>
      <c r="H1080" s="84" t="str">
        <f>Table2[[#This Row],[Pack Size]]</f>
        <v>-</v>
      </c>
      <c r="I1080" s="84">
        <f>Table2[[#This Row],[Quantity]]</f>
        <v>0</v>
      </c>
      <c r="J1080" s="133" t="str">
        <f>Table2[[#This Row],[Expiry Date]]</f>
        <v>-</v>
      </c>
      <c r="K1080" s="84">
        <f>Table2[[#This Row],[Department]]</f>
        <v>0</v>
      </c>
      <c r="L1080" s="84" t="str">
        <f>IF(ISBLANK(Table2[[#This Row],[Remark]]),"",Table2[[#This Row],[Remark]])</f>
        <v/>
      </c>
      <c r="M1080" s="84">
        <f>Table2[[#This Row],[Material Issued By]]</f>
        <v>0</v>
      </c>
      <c r="N1080" s="84">
        <f>Table2[[#This Row],[Material Received By]]</f>
        <v>0</v>
      </c>
      <c r="O1080" s="134">
        <f>SUMIFS('Stock Statement'!K:K,'Stock Statement'!C:C,Table4[[#This Row],[Part no./ Cat No.]])</f>
        <v>0</v>
      </c>
      <c r="P1080" s="134">
        <f t="shared" si="17"/>
        <v>0</v>
      </c>
      <c r="Q1080" s="84">
        <f>SUMIFS('Stock Statement'!J:J,'Stock Statement'!C:C,Table4[[#This Row],[Part no./ Cat No.]])</f>
        <v>0</v>
      </c>
    </row>
    <row r="1081" spans="1:17">
      <c r="A1081" s="84">
        <v>1080</v>
      </c>
      <c r="B1081" s="108" t="str">
        <f>Table2[[#This Row],[Description of Material]]</f>
        <v>Enter Data in Product Master</v>
      </c>
      <c r="C1081" s="84" t="str">
        <f>IFERROR(VLOOKUP(D1081,'Product Master'!B:G,6,),"-")</f>
        <v>-</v>
      </c>
      <c r="D1081" s="84">
        <f>Table2[[#This Row],[Part no./ Cat No.]]</f>
        <v>0</v>
      </c>
      <c r="E1081" s="84" t="str">
        <f>IF(ISBLANK(Table2[[#This Row],[Lot No]]),"-",Table2[[#This Row],[Lot No]])</f>
        <v>-</v>
      </c>
      <c r="F1081" s="133" t="str">
        <f>IF(ISBLANK(Table2[[#This Row],[Date of Issue]]),"",Table2[[#This Row],[Date of Issue]])</f>
        <v/>
      </c>
      <c r="G1081" s="84" t="str">
        <f>Table2[[#This Row],[Unit]]</f>
        <v>-</v>
      </c>
      <c r="H1081" s="84" t="str">
        <f>Table2[[#This Row],[Pack Size]]</f>
        <v>-</v>
      </c>
      <c r="I1081" s="84">
        <f>Table2[[#This Row],[Quantity]]</f>
        <v>0</v>
      </c>
      <c r="J1081" s="133" t="str">
        <f>Table2[[#This Row],[Expiry Date]]</f>
        <v>-</v>
      </c>
      <c r="K1081" s="84">
        <f>Table2[[#This Row],[Department]]</f>
        <v>0</v>
      </c>
      <c r="L1081" s="84" t="str">
        <f>IF(ISBLANK(Table2[[#This Row],[Remark]]),"",Table2[[#This Row],[Remark]])</f>
        <v/>
      </c>
      <c r="M1081" s="84">
        <f>Table2[[#This Row],[Material Issued By]]</f>
        <v>0</v>
      </c>
      <c r="N1081" s="84">
        <f>Table2[[#This Row],[Material Received By]]</f>
        <v>0</v>
      </c>
      <c r="O1081" s="134">
        <f>SUMIFS('Stock Statement'!K:K,'Stock Statement'!C:C,Table4[[#This Row],[Part no./ Cat No.]])</f>
        <v>0</v>
      </c>
      <c r="P1081" s="134">
        <f t="shared" si="17"/>
        <v>0</v>
      </c>
      <c r="Q1081" s="84">
        <f>SUMIFS('Stock Statement'!J:J,'Stock Statement'!C:C,Table4[[#This Row],[Part no./ Cat No.]])</f>
        <v>0</v>
      </c>
    </row>
    <row r="1082" spans="1:17">
      <c r="A1082" s="84">
        <v>1081</v>
      </c>
      <c r="B1082" s="108" t="str">
        <f>Table2[[#This Row],[Description of Material]]</f>
        <v>Enter Data in Product Master</v>
      </c>
      <c r="C1082" s="84" t="str">
        <f>IFERROR(VLOOKUP(D1082,'Product Master'!B:G,6,),"-")</f>
        <v>-</v>
      </c>
      <c r="D1082" s="84">
        <f>Table2[[#This Row],[Part no./ Cat No.]]</f>
        <v>0</v>
      </c>
      <c r="E1082" s="84" t="str">
        <f>IF(ISBLANK(Table2[[#This Row],[Lot No]]),"-",Table2[[#This Row],[Lot No]])</f>
        <v>-</v>
      </c>
      <c r="F1082" s="133" t="str">
        <f>IF(ISBLANK(Table2[[#This Row],[Date of Issue]]),"",Table2[[#This Row],[Date of Issue]])</f>
        <v/>
      </c>
      <c r="G1082" s="84" t="str">
        <f>Table2[[#This Row],[Unit]]</f>
        <v>-</v>
      </c>
      <c r="H1082" s="84" t="str">
        <f>Table2[[#This Row],[Pack Size]]</f>
        <v>-</v>
      </c>
      <c r="I1082" s="84">
        <f>Table2[[#This Row],[Quantity]]</f>
        <v>0</v>
      </c>
      <c r="J1082" s="133" t="str">
        <f>Table2[[#This Row],[Expiry Date]]</f>
        <v>-</v>
      </c>
      <c r="K1082" s="84">
        <f>Table2[[#This Row],[Department]]</f>
        <v>0</v>
      </c>
      <c r="L1082" s="84" t="str">
        <f>IF(ISBLANK(Table2[[#This Row],[Remark]]),"",Table2[[#This Row],[Remark]])</f>
        <v/>
      </c>
      <c r="M1082" s="84">
        <f>Table2[[#This Row],[Material Issued By]]</f>
        <v>0</v>
      </c>
      <c r="N1082" s="84">
        <f>Table2[[#This Row],[Material Received By]]</f>
        <v>0</v>
      </c>
      <c r="O1082" s="134">
        <f>SUMIFS('Stock Statement'!K:K,'Stock Statement'!C:C,Table4[[#This Row],[Part no./ Cat No.]])</f>
        <v>0</v>
      </c>
      <c r="P1082" s="134">
        <f t="shared" si="17"/>
        <v>0</v>
      </c>
      <c r="Q1082" s="84">
        <f>SUMIFS('Stock Statement'!J:J,'Stock Statement'!C:C,Table4[[#This Row],[Part no./ Cat No.]])</f>
        <v>0</v>
      </c>
    </row>
    <row r="1083" spans="1:17">
      <c r="A1083" s="84">
        <v>1082</v>
      </c>
      <c r="B1083" s="108" t="str">
        <f>Table2[[#This Row],[Description of Material]]</f>
        <v>Enter Data in Product Master</v>
      </c>
      <c r="C1083" s="84" t="str">
        <f>IFERROR(VLOOKUP(D1083,'Product Master'!B:G,6,),"-")</f>
        <v>-</v>
      </c>
      <c r="D1083" s="84">
        <f>Table2[[#This Row],[Part no./ Cat No.]]</f>
        <v>0</v>
      </c>
      <c r="E1083" s="84" t="str">
        <f>IF(ISBLANK(Table2[[#This Row],[Lot No]]),"-",Table2[[#This Row],[Lot No]])</f>
        <v>-</v>
      </c>
      <c r="F1083" s="133" t="str">
        <f>IF(ISBLANK(Table2[[#This Row],[Date of Issue]]),"",Table2[[#This Row],[Date of Issue]])</f>
        <v/>
      </c>
      <c r="G1083" s="84" t="str">
        <f>Table2[[#This Row],[Unit]]</f>
        <v>-</v>
      </c>
      <c r="H1083" s="84" t="str">
        <f>Table2[[#This Row],[Pack Size]]</f>
        <v>-</v>
      </c>
      <c r="I1083" s="84">
        <f>Table2[[#This Row],[Quantity]]</f>
        <v>0</v>
      </c>
      <c r="J1083" s="133" t="str">
        <f>Table2[[#This Row],[Expiry Date]]</f>
        <v>-</v>
      </c>
      <c r="K1083" s="84">
        <f>Table2[[#This Row],[Department]]</f>
        <v>0</v>
      </c>
      <c r="L1083" s="84" t="str">
        <f>IF(ISBLANK(Table2[[#This Row],[Remark]]),"",Table2[[#This Row],[Remark]])</f>
        <v/>
      </c>
      <c r="M1083" s="84">
        <f>Table2[[#This Row],[Material Issued By]]</f>
        <v>0</v>
      </c>
      <c r="N1083" s="84">
        <f>Table2[[#This Row],[Material Received By]]</f>
        <v>0</v>
      </c>
      <c r="O1083" s="134">
        <f>SUMIFS('Stock Statement'!K:K,'Stock Statement'!C:C,Table4[[#This Row],[Part no./ Cat No.]])</f>
        <v>0</v>
      </c>
      <c r="P1083" s="134">
        <f t="shared" si="17"/>
        <v>0</v>
      </c>
      <c r="Q1083" s="84">
        <f>SUMIFS('Stock Statement'!J:J,'Stock Statement'!C:C,Table4[[#This Row],[Part no./ Cat No.]])</f>
        <v>0</v>
      </c>
    </row>
    <row r="1084" spans="1:17">
      <c r="A1084" s="84">
        <v>1083</v>
      </c>
      <c r="B1084" s="108" t="str">
        <f>Table2[[#This Row],[Description of Material]]</f>
        <v>Enter Data in Product Master</v>
      </c>
      <c r="C1084" s="84" t="str">
        <f>IFERROR(VLOOKUP(D1084,'Product Master'!B:G,6,),"-")</f>
        <v>-</v>
      </c>
      <c r="D1084" s="84">
        <f>Table2[[#This Row],[Part no./ Cat No.]]</f>
        <v>0</v>
      </c>
      <c r="E1084" s="84" t="str">
        <f>IF(ISBLANK(Table2[[#This Row],[Lot No]]),"-",Table2[[#This Row],[Lot No]])</f>
        <v>-</v>
      </c>
      <c r="F1084" s="133" t="str">
        <f>IF(ISBLANK(Table2[[#This Row],[Date of Issue]]),"",Table2[[#This Row],[Date of Issue]])</f>
        <v/>
      </c>
      <c r="G1084" s="84" t="str">
        <f>Table2[[#This Row],[Unit]]</f>
        <v>-</v>
      </c>
      <c r="H1084" s="84" t="str">
        <f>Table2[[#This Row],[Pack Size]]</f>
        <v>-</v>
      </c>
      <c r="I1084" s="84">
        <f>Table2[[#This Row],[Quantity]]</f>
        <v>0</v>
      </c>
      <c r="J1084" s="133" t="str">
        <f>Table2[[#This Row],[Expiry Date]]</f>
        <v>-</v>
      </c>
      <c r="K1084" s="84">
        <f>Table2[[#This Row],[Department]]</f>
        <v>0</v>
      </c>
      <c r="L1084" s="84" t="str">
        <f>IF(ISBLANK(Table2[[#This Row],[Remark]]),"",Table2[[#This Row],[Remark]])</f>
        <v/>
      </c>
      <c r="M1084" s="84">
        <f>Table2[[#This Row],[Material Issued By]]</f>
        <v>0</v>
      </c>
      <c r="N1084" s="84">
        <f>Table2[[#This Row],[Material Received By]]</f>
        <v>0</v>
      </c>
      <c r="O1084" s="134">
        <f>SUMIFS('Stock Statement'!K:K,'Stock Statement'!C:C,Table4[[#This Row],[Part no./ Cat No.]])</f>
        <v>0</v>
      </c>
      <c r="P1084" s="134">
        <f t="shared" si="17"/>
        <v>0</v>
      </c>
      <c r="Q1084" s="84">
        <f>SUMIFS('Stock Statement'!J:J,'Stock Statement'!C:C,Table4[[#This Row],[Part no./ Cat No.]])</f>
        <v>0</v>
      </c>
    </row>
    <row r="1085" spans="1:17">
      <c r="A1085" s="84">
        <v>1084</v>
      </c>
      <c r="B1085" s="108" t="str">
        <f>Table2[[#This Row],[Description of Material]]</f>
        <v>Enter Data in Product Master</v>
      </c>
      <c r="C1085" s="84" t="str">
        <f>IFERROR(VLOOKUP(D1085,'Product Master'!B:G,6,),"-")</f>
        <v>-</v>
      </c>
      <c r="D1085" s="84">
        <f>Table2[[#This Row],[Part no./ Cat No.]]</f>
        <v>0</v>
      </c>
      <c r="E1085" s="84" t="str">
        <f>IF(ISBLANK(Table2[[#This Row],[Lot No]]),"-",Table2[[#This Row],[Lot No]])</f>
        <v>-</v>
      </c>
      <c r="F1085" s="133" t="str">
        <f>IF(ISBLANK(Table2[[#This Row],[Date of Issue]]),"",Table2[[#This Row],[Date of Issue]])</f>
        <v/>
      </c>
      <c r="G1085" s="84" t="str">
        <f>Table2[[#This Row],[Unit]]</f>
        <v>-</v>
      </c>
      <c r="H1085" s="84" t="str">
        <f>Table2[[#This Row],[Pack Size]]</f>
        <v>-</v>
      </c>
      <c r="I1085" s="84">
        <f>Table2[[#This Row],[Quantity]]</f>
        <v>0</v>
      </c>
      <c r="J1085" s="133" t="str">
        <f>Table2[[#This Row],[Expiry Date]]</f>
        <v>-</v>
      </c>
      <c r="K1085" s="84">
        <f>Table2[[#This Row],[Department]]</f>
        <v>0</v>
      </c>
      <c r="L1085" s="84" t="str">
        <f>IF(ISBLANK(Table2[[#This Row],[Remark]]),"",Table2[[#This Row],[Remark]])</f>
        <v/>
      </c>
      <c r="M1085" s="84">
        <f>Table2[[#This Row],[Material Issued By]]</f>
        <v>0</v>
      </c>
      <c r="N1085" s="84">
        <f>Table2[[#This Row],[Material Received By]]</f>
        <v>0</v>
      </c>
      <c r="O1085" s="134">
        <f>SUMIFS('Stock Statement'!K:K,'Stock Statement'!C:C,Table4[[#This Row],[Part no./ Cat No.]])</f>
        <v>0</v>
      </c>
      <c r="P1085" s="134">
        <f t="shared" si="17"/>
        <v>0</v>
      </c>
      <c r="Q1085" s="84">
        <f>SUMIFS('Stock Statement'!J:J,'Stock Statement'!C:C,Table4[[#This Row],[Part no./ Cat No.]])</f>
        <v>0</v>
      </c>
    </row>
    <row r="1086" spans="1:17">
      <c r="A1086" s="84">
        <v>1085</v>
      </c>
      <c r="B1086" s="108" t="str">
        <f>Table2[[#This Row],[Description of Material]]</f>
        <v>Enter Data in Product Master</v>
      </c>
      <c r="C1086" s="84" t="str">
        <f>IFERROR(VLOOKUP(D1086,'Product Master'!B:G,6,),"-")</f>
        <v>-</v>
      </c>
      <c r="D1086" s="84">
        <f>Table2[[#This Row],[Part no./ Cat No.]]</f>
        <v>0</v>
      </c>
      <c r="E1086" s="84" t="str">
        <f>IF(ISBLANK(Table2[[#This Row],[Lot No]]),"-",Table2[[#This Row],[Lot No]])</f>
        <v>-</v>
      </c>
      <c r="F1086" s="133" t="str">
        <f>IF(ISBLANK(Table2[[#This Row],[Date of Issue]]),"",Table2[[#This Row],[Date of Issue]])</f>
        <v/>
      </c>
      <c r="G1086" s="84" t="str">
        <f>Table2[[#This Row],[Unit]]</f>
        <v>-</v>
      </c>
      <c r="H1086" s="84" t="str">
        <f>Table2[[#This Row],[Pack Size]]</f>
        <v>-</v>
      </c>
      <c r="I1086" s="84">
        <f>Table2[[#This Row],[Quantity]]</f>
        <v>0</v>
      </c>
      <c r="J1086" s="133" t="str">
        <f>Table2[[#This Row],[Expiry Date]]</f>
        <v>-</v>
      </c>
      <c r="K1086" s="84">
        <f>Table2[[#This Row],[Department]]</f>
        <v>0</v>
      </c>
      <c r="L1086" s="84" t="str">
        <f>IF(ISBLANK(Table2[[#This Row],[Remark]]),"",Table2[[#This Row],[Remark]])</f>
        <v/>
      </c>
      <c r="M1086" s="84">
        <f>Table2[[#This Row],[Material Issued By]]</f>
        <v>0</v>
      </c>
      <c r="N1086" s="84">
        <f>Table2[[#This Row],[Material Received By]]</f>
        <v>0</v>
      </c>
      <c r="O1086" s="134">
        <f>SUMIFS('Stock Statement'!K:K,'Stock Statement'!C:C,Table4[[#This Row],[Part no./ Cat No.]])</f>
        <v>0</v>
      </c>
      <c r="P1086" s="134">
        <f t="shared" si="17"/>
        <v>0</v>
      </c>
      <c r="Q1086" s="84">
        <f>SUMIFS('Stock Statement'!J:J,'Stock Statement'!C:C,Table4[[#This Row],[Part no./ Cat No.]])</f>
        <v>0</v>
      </c>
    </row>
    <row r="1087" spans="1:17">
      <c r="A1087" s="84">
        <v>1086</v>
      </c>
      <c r="B1087" s="108" t="str">
        <f>Table2[[#This Row],[Description of Material]]</f>
        <v>Enter Data in Product Master</v>
      </c>
      <c r="C1087" s="84" t="str">
        <f>IFERROR(VLOOKUP(D1087,'Product Master'!B:G,6,),"-")</f>
        <v>-</v>
      </c>
      <c r="D1087" s="84">
        <f>Table2[[#This Row],[Part no./ Cat No.]]</f>
        <v>0</v>
      </c>
      <c r="E1087" s="84" t="str">
        <f>IF(ISBLANK(Table2[[#This Row],[Lot No]]),"-",Table2[[#This Row],[Lot No]])</f>
        <v>-</v>
      </c>
      <c r="F1087" s="133" t="str">
        <f>IF(ISBLANK(Table2[[#This Row],[Date of Issue]]),"",Table2[[#This Row],[Date of Issue]])</f>
        <v/>
      </c>
      <c r="G1087" s="84" t="str">
        <f>Table2[[#This Row],[Unit]]</f>
        <v>-</v>
      </c>
      <c r="H1087" s="84" t="str">
        <f>Table2[[#This Row],[Pack Size]]</f>
        <v>-</v>
      </c>
      <c r="I1087" s="84">
        <f>Table2[[#This Row],[Quantity]]</f>
        <v>0</v>
      </c>
      <c r="J1087" s="133" t="str">
        <f>Table2[[#This Row],[Expiry Date]]</f>
        <v>-</v>
      </c>
      <c r="K1087" s="84">
        <f>Table2[[#This Row],[Department]]</f>
        <v>0</v>
      </c>
      <c r="L1087" s="84" t="str">
        <f>IF(ISBLANK(Table2[[#This Row],[Remark]]),"",Table2[[#This Row],[Remark]])</f>
        <v/>
      </c>
      <c r="M1087" s="84">
        <f>Table2[[#This Row],[Material Issued By]]</f>
        <v>0</v>
      </c>
      <c r="N1087" s="84">
        <f>Table2[[#This Row],[Material Received By]]</f>
        <v>0</v>
      </c>
      <c r="O1087" s="134">
        <f>SUMIFS('Stock Statement'!K:K,'Stock Statement'!C:C,Table4[[#This Row],[Part no./ Cat No.]])</f>
        <v>0</v>
      </c>
      <c r="P1087" s="134">
        <f t="shared" si="17"/>
        <v>0</v>
      </c>
      <c r="Q1087" s="84">
        <f>SUMIFS('Stock Statement'!J:J,'Stock Statement'!C:C,Table4[[#This Row],[Part no./ Cat No.]])</f>
        <v>0</v>
      </c>
    </row>
    <row r="1088" spans="1:17">
      <c r="A1088" s="84">
        <v>1087</v>
      </c>
      <c r="B1088" s="108" t="str">
        <f>Table2[[#This Row],[Description of Material]]</f>
        <v>Enter Data in Product Master</v>
      </c>
      <c r="C1088" s="84" t="str">
        <f>IFERROR(VLOOKUP(D1088,'Product Master'!B:G,6,),"-")</f>
        <v>-</v>
      </c>
      <c r="D1088" s="84">
        <f>Table2[[#This Row],[Part no./ Cat No.]]</f>
        <v>0</v>
      </c>
      <c r="E1088" s="84" t="str">
        <f>IF(ISBLANK(Table2[[#This Row],[Lot No]]),"-",Table2[[#This Row],[Lot No]])</f>
        <v>-</v>
      </c>
      <c r="F1088" s="133" t="str">
        <f>IF(ISBLANK(Table2[[#This Row],[Date of Issue]]),"",Table2[[#This Row],[Date of Issue]])</f>
        <v/>
      </c>
      <c r="G1088" s="84" t="str">
        <f>Table2[[#This Row],[Unit]]</f>
        <v>-</v>
      </c>
      <c r="H1088" s="84" t="str">
        <f>Table2[[#This Row],[Pack Size]]</f>
        <v>-</v>
      </c>
      <c r="I1088" s="84">
        <f>Table2[[#This Row],[Quantity]]</f>
        <v>0</v>
      </c>
      <c r="J1088" s="133" t="str">
        <f>Table2[[#This Row],[Expiry Date]]</f>
        <v>-</v>
      </c>
      <c r="K1088" s="84">
        <f>Table2[[#This Row],[Department]]</f>
        <v>0</v>
      </c>
      <c r="L1088" s="84" t="str">
        <f>IF(ISBLANK(Table2[[#This Row],[Remark]]),"",Table2[[#This Row],[Remark]])</f>
        <v/>
      </c>
      <c r="M1088" s="84">
        <f>Table2[[#This Row],[Material Issued By]]</f>
        <v>0</v>
      </c>
      <c r="N1088" s="84">
        <f>Table2[[#This Row],[Material Received By]]</f>
        <v>0</v>
      </c>
      <c r="O1088" s="134">
        <f>SUMIFS('Stock Statement'!K:K,'Stock Statement'!C:C,Table4[[#This Row],[Part no./ Cat No.]])</f>
        <v>0</v>
      </c>
      <c r="P1088" s="134">
        <f t="shared" si="17"/>
        <v>0</v>
      </c>
      <c r="Q1088" s="84">
        <f>SUMIFS('Stock Statement'!J:J,'Stock Statement'!C:C,Table4[[#This Row],[Part no./ Cat No.]])</f>
        <v>0</v>
      </c>
    </row>
    <row r="1089" spans="1:17">
      <c r="A1089" s="84">
        <v>1088</v>
      </c>
      <c r="B1089" s="108" t="str">
        <f>Table2[[#This Row],[Description of Material]]</f>
        <v>Enter Data in Product Master</v>
      </c>
      <c r="C1089" s="84" t="str">
        <f>IFERROR(VLOOKUP(D1089,'Product Master'!B:G,6,),"-")</f>
        <v>-</v>
      </c>
      <c r="D1089" s="84">
        <f>Table2[[#This Row],[Part no./ Cat No.]]</f>
        <v>0</v>
      </c>
      <c r="E1089" s="84" t="str">
        <f>IF(ISBLANK(Table2[[#This Row],[Lot No]]),"-",Table2[[#This Row],[Lot No]])</f>
        <v>-</v>
      </c>
      <c r="F1089" s="133" t="str">
        <f>IF(ISBLANK(Table2[[#This Row],[Date of Issue]]),"",Table2[[#This Row],[Date of Issue]])</f>
        <v/>
      </c>
      <c r="G1089" s="84" t="str">
        <f>Table2[[#This Row],[Unit]]</f>
        <v>-</v>
      </c>
      <c r="H1089" s="84" t="str">
        <f>Table2[[#This Row],[Pack Size]]</f>
        <v>-</v>
      </c>
      <c r="I1089" s="84">
        <f>Table2[[#This Row],[Quantity]]</f>
        <v>0</v>
      </c>
      <c r="J1089" s="133" t="str">
        <f>Table2[[#This Row],[Expiry Date]]</f>
        <v>-</v>
      </c>
      <c r="K1089" s="84">
        <f>Table2[[#This Row],[Department]]</f>
        <v>0</v>
      </c>
      <c r="L1089" s="84" t="str">
        <f>IF(ISBLANK(Table2[[#This Row],[Remark]]),"",Table2[[#This Row],[Remark]])</f>
        <v/>
      </c>
      <c r="M1089" s="84">
        <f>Table2[[#This Row],[Material Issued By]]</f>
        <v>0</v>
      </c>
      <c r="N1089" s="84">
        <f>Table2[[#This Row],[Material Received By]]</f>
        <v>0</v>
      </c>
      <c r="O1089" s="134">
        <f>SUMIFS('Stock Statement'!K:K,'Stock Statement'!C:C,Table4[[#This Row],[Part no./ Cat No.]])</f>
        <v>0</v>
      </c>
      <c r="P1089" s="134">
        <f t="shared" si="17"/>
        <v>0</v>
      </c>
      <c r="Q1089" s="84">
        <f>SUMIFS('Stock Statement'!J:J,'Stock Statement'!C:C,Table4[[#This Row],[Part no./ Cat No.]])</f>
        <v>0</v>
      </c>
    </row>
    <row r="1090" spans="1:17">
      <c r="A1090" s="84">
        <v>1089</v>
      </c>
      <c r="B1090" s="108" t="str">
        <f>Table2[[#This Row],[Description of Material]]</f>
        <v>Enter Data in Product Master</v>
      </c>
      <c r="C1090" s="84" t="str">
        <f>IFERROR(VLOOKUP(D1090,'Product Master'!B:G,6,),"-")</f>
        <v>-</v>
      </c>
      <c r="D1090" s="84">
        <f>Table2[[#This Row],[Part no./ Cat No.]]</f>
        <v>0</v>
      </c>
      <c r="E1090" s="84" t="str">
        <f>IF(ISBLANK(Table2[[#This Row],[Lot No]]),"-",Table2[[#This Row],[Lot No]])</f>
        <v>-</v>
      </c>
      <c r="F1090" s="133" t="str">
        <f>IF(ISBLANK(Table2[[#This Row],[Date of Issue]]),"",Table2[[#This Row],[Date of Issue]])</f>
        <v/>
      </c>
      <c r="G1090" s="84" t="str">
        <f>Table2[[#This Row],[Unit]]</f>
        <v>-</v>
      </c>
      <c r="H1090" s="84" t="str">
        <f>Table2[[#This Row],[Pack Size]]</f>
        <v>-</v>
      </c>
      <c r="I1090" s="84">
        <f>Table2[[#This Row],[Quantity]]</f>
        <v>0</v>
      </c>
      <c r="J1090" s="133" t="str">
        <f>Table2[[#This Row],[Expiry Date]]</f>
        <v>-</v>
      </c>
      <c r="K1090" s="84">
        <f>Table2[[#This Row],[Department]]</f>
        <v>0</v>
      </c>
      <c r="L1090" s="84" t="str">
        <f>IF(ISBLANK(Table2[[#This Row],[Remark]]),"",Table2[[#This Row],[Remark]])</f>
        <v/>
      </c>
      <c r="M1090" s="84">
        <f>Table2[[#This Row],[Material Issued By]]</f>
        <v>0</v>
      </c>
      <c r="N1090" s="84">
        <f>Table2[[#This Row],[Material Received By]]</f>
        <v>0</v>
      </c>
      <c r="O1090" s="134">
        <f>SUMIFS('Stock Statement'!K:K,'Stock Statement'!C:C,Table4[[#This Row],[Part no./ Cat No.]])</f>
        <v>0</v>
      </c>
      <c r="P1090" s="134">
        <f t="shared" si="17"/>
        <v>0</v>
      </c>
      <c r="Q1090" s="84">
        <f>SUMIFS('Stock Statement'!J:J,'Stock Statement'!C:C,Table4[[#This Row],[Part no./ Cat No.]])</f>
        <v>0</v>
      </c>
    </row>
    <row r="1091" spans="1:17">
      <c r="A1091" s="84">
        <v>1090</v>
      </c>
      <c r="B1091" s="108" t="str">
        <f>Table2[[#This Row],[Description of Material]]</f>
        <v>Enter Data in Product Master</v>
      </c>
      <c r="C1091" s="84" t="str">
        <f>IFERROR(VLOOKUP(D1091,'Product Master'!B:G,6,),"-")</f>
        <v>-</v>
      </c>
      <c r="D1091" s="84">
        <f>Table2[[#This Row],[Part no./ Cat No.]]</f>
        <v>0</v>
      </c>
      <c r="E1091" s="84" t="str">
        <f>IF(ISBLANK(Table2[[#This Row],[Lot No]]),"-",Table2[[#This Row],[Lot No]])</f>
        <v>-</v>
      </c>
      <c r="F1091" s="133" t="str">
        <f>IF(ISBLANK(Table2[[#This Row],[Date of Issue]]),"",Table2[[#This Row],[Date of Issue]])</f>
        <v/>
      </c>
      <c r="G1091" s="84" t="str">
        <f>Table2[[#This Row],[Unit]]</f>
        <v>-</v>
      </c>
      <c r="H1091" s="84" t="str">
        <f>Table2[[#This Row],[Pack Size]]</f>
        <v>-</v>
      </c>
      <c r="I1091" s="84">
        <f>Table2[[#This Row],[Quantity]]</f>
        <v>0</v>
      </c>
      <c r="J1091" s="133" t="str">
        <f>Table2[[#This Row],[Expiry Date]]</f>
        <v>-</v>
      </c>
      <c r="K1091" s="84">
        <f>Table2[[#This Row],[Department]]</f>
        <v>0</v>
      </c>
      <c r="L1091" s="84" t="str">
        <f>IF(ISBLANK(Table2[[#This Row],[Remark]]),"",Table2[[#This Row],[Remark]])</f>
        <v/>
      </c>
      <c r="M1091" s="84">
        <f>Table2[[#This Row],[Material Issued By]]</f>
        <v>0</v>
      </c>
      <c r="N1091" s="84">
        <f>Table2[[#This Row],[Material Received By]]</f>
        <v>0</v>
      </c>
      <c r="O1091" s="134">
        <f>SUMIFS('Stock Statement'!K:K,'Stock Statement'!C:C,Table4[[#This Row],[Part no./ Cat No.]])</f>
        <v>0</v>
      </c>
      <c r="P1091" s="134">
        <f t="shared" si="17"/>
        <v>0</v>
      </c>
      <c r="Q1091" s="84">
        <f>SUMIFS('Stock Statement'!J:J,'Stock Statement'!C:C,Table4[[#This Row],[Part no./ Cat No.]])</f>
        <v>0</v>
      </c>
    </row>
    <row r="1092" spans="1:17">
      <c r="A1092" s="84">
        <v>1091</v>
      </c>
      <c r="B1092" s="108" t="str">
        <f>Table2[[#This Row],[Description of Material]]</f>
        <v>Enter Data in Product Master</v>
      </c>
      <c r="C1092" s="84" t="str">
        <f>IFERROR(VLOOKUP(D1092,'Product Master'!B:G,6,),"-")</f>
        <v>-</v>
      </c>
      <c r="D1092" s="84">
        <f>Table2[[#This Row],[Part no./ Cat No.]]</f>
        <v>0</v>
      </c>
      <c r="E1092" s="84" t="str">
        <f>IF(ISBLANK(Table2[[#This Row],[Lot No]]),"-",Table2[[#This Row],[Lot No]])</f>
        <v>-</v>
      </c>
      <c r="F1092" s="133" t="str">
        <f>IF(ISBLANK(Table2[[#This Row],[Date of Issue]]),"",Table2[[#This Row],[Date of Issue]])</f>
        <v/>
      </c>
      <c r="G1092" s="84" t="str">
        <f>Table2[[#This Row],[Unit]]</f>
        <v>-</v>
      </c>
      <c r="H1092" s="84" t="str">
        <f>Table2[[#This Row],[Pack Size]]</f>
        <v>-</v>
      </c>
      <c r="I1092" s="84">
        <f>Table2[[#This Row],[Quantity]]</f>
        <v>0</v>
      </c>
      <c r="J1092" s="133" t="str">
        <f>Table2[[#This Row],[Expiry Date]]</f>
        <v>-</v>
      </c>
      <c r="K1092" s="84">
        <f>Table2[[#This Row],[Department]]</f>
        <v>0</v>
      </c>
      <c r="L1092" s="84" t="str">
        <f>IF(ISBLANK(Table2[[#This Row],[Remark]]),"",Table2[[#This Row],[Remark]])</f>
        <v/>
      </c>
      <c r="M1092" s="84">
        <f>Table2[[#This Row],[Material Issued By]]</f>
        <v>0</v>
      </c>
      <c r="N1092" s="84">
        <f>Table2[[#This Row],[Material Received By]]</f>
        <v>0</v>
      </c>
      <c r="O1092" s="134">
        <f>SUMIFS('Stock Statement'!K:K,'Stock Statement'!C:C,Table4[[#This Row],[Part no./ Cat No.]])</f>
        <v>0</v>
      </c>
      <c r="P1092" s="134">
        <f t="shared" si="17"/>
        <v>0</v>
      </c>
      <c r="Q1092" s="84">
        <f>SUMIFS('Stock Statement'!J:J,'Stock Statement'!C:C,Table4[[#This Row],[Part no./ Cat No.]])</f>
        <v>0</v>
      </c>
    </row>
    <row r="1093" spans="1:17">
      <c r="A1093" s="84">
        <v>1092</v>
      </c>
      <c r="B1093" s="108" t="str">
        <f>Table2[[#This Row],[Description of Material]]</f>
        <v>Enter Data in Product Master</v>
      </c>
      <c r="C1093" s="84" t="str">
        <f>IFERROR(VLOOKUP(D1093,'Product Master'!B:G,6,),"-")</f>
        <v>-</v>
      </c>
      <c r="D1093" s="84">
        <f>Table2[[#This Row],[Part no./ Cat No.]]</f>
        <v>0</v>
      </c>
      <c r="E1093" s="84" t="str">
        <f>IF(ISBLANK(Table2[[#This Row],[Lot No]]),"-",Table2[[#This Row],[Lot No]])</f>
        <v>-</v>
      </c>
      <c r="F1093" s="133" t="str">
        <f>IF(ISBLANK(Table2[[#This Row],[Date of Issue]]),"",Table2[[#This Row],[Date of Issue]])</f>
        <v/>
      </c>
      <c r="G1093" s="84" t="str">
        <f>Table2[[#This Row],[Unit]]</f>
        <v>-</v>
      </c>
      <c r="H1093" s="84" t="str">
        <f>Table2[[#This Row],[Pack Size]]</f>
        <v>-</v>
      </c>
      <c r="I1093" s="84">
        <f>Table2[[#This Row],[Quantity]]</f>
        <v>0</v>
      </c>
      <c r="J1093" s="133" t="str">
        <f>Table2[[#This Row],[Expiry Date]]</f>
        <v>-</v>
      </c>
      <c r="K1093" s="84">
        <f>Table2[[#This Row],[Department]]</f>
        <v>0</v>
      </c>
      <c r="L1093" s="84" t="str">
        <f>IF(ISBLANK(Table2[[#This Row],[Remark]]),"",Table2[[#This Row],[Remark]])</f>
        <v/>
      </c>
      <c r="M1093" s="84">
        <f>Table2[[#This Row],[Material Issued By]]</f>
        <v>0</v>
      </c>
      <c r="N1093" s="84">
        <f>Table2[[#This Row],[Material Received By]]</f>
        <v>0</v>
      </c>
      <c r="O1093" s="134">
        <f>SUMIFS('Stock Statement'!K:K,'Stock Statement'!C:C,Table4[[#This Row],[Part no./ Cat No.]])</f>
        <v>0</v>
      </c>
      <c r="P1093" s="134">
        <f t="shared" si="17"/>
        <v>0</v>
      </c>
      <c r="Q1093" s="84">
        <f>SUMIFS('Stock Statement'!J:J,'Stock Statement'!C:C,Table4[[#This Row],[Part no./ Cat No.]])</f>
        <v>0</v>
      </c>
    </row>
    <row r="1094" spans="1:17">
      <c r="A1094" s="84">
        <v>1093</v>
      </c>
      <c r="B1094" s="108" t="str">
        <f>Table2[[#This Row],[Description of Material]]</f>
        <v>Enter Data in Product Master</v>
      </c>
      <c r="C1094" s="84" t="str">
        <f>IFERROR(VLOOKUP(D1094,'Product Master'!B:G,6,),"-")</f>
        <v>-</v>
      </c>
      <c r="D1094" s="84">
        <f>Table2[[#This Row],[Part no./ Cat No.]]</f>
        <v>0</v>
      </c>
      <c r="E1094" s="84" t="str">
        <f>IF(ISBLANK(Table2[[#This Row],[Lot No]]),"-",Table2[[#This Row],[Lot No]])</f>
        <v>-</v>
      </c>
      <c r="F1094" s="133" t="str">
        <f>IF(ISBLANK(Table2[[#This Row],[Date of Issue]]),"",Table2[[#This Row],[Date of Issue]])</f>
        <v/>
      </c>
      <c r="G1094" s="84" t="str">
        <f>Table2[[#This Row],[Unit]]</f>
        <v>-</v>
      </c>
      <c r="H1094" s="84" t="str">
        <f>Table2[[#This Row],[Pack Size]]</f>
        <v>-</v>
      </c>
      <c r="I1094" s="84">
        <f>Table2[[#This Row],[Quantity]]</f>
        <v>0</v>
      </c>
      <c r="J1094" s="133" t="str">
        <f>Table2[[#This Row],[Expiry Date]]</f>
        <v>-</v>
      </c>
      <c r="K1094" s="84">
        <f>Table2[[#This Row],[Department]]</f>
        <v>0</v>
      </c>
      <c r="L1094" s="84" t="str">
        <f>IF(ISBLANK(Table2[[#This Row],[Remark]]),"",Table2[[#This Row],[Remark]])</f>
        <v/>
      </c>
      <c r="M1094" s="84">
        <f>Table2[[#This Row],[Material Issued By]]</f>
        <v>0</v>
      </c>
      <c r="N1094" s="84">
        <f>Table2[[#This Row],[Material Received By]]</f>
        <v>0</v>
      </c>
      <c r="O1094" s="134">
        <f>SUMIFS('Stock Statement'!K:K,'Stock Statement'!C:C,Table4[[#This Row],[Part no./ Cat No.]])</f>
        <v>0</v>
      </c>
      <c r="P1094" s="134">
        <f t="shared" si="17"/>
        <v>0</v>
      </c>
      <c r="Q1094" s="84">
        <f>SUMIFS('Stock Statement'!J:J,'Stock Statement'!C:C,Table4[[#This Row],[Part no./ Cat No.]])</f>
        <v>0</v>
      </c>
    </row>
    <row r="1095" spans="1:17">
      <c r="A1095" s="84">
        <v>1094</v>
      </c>
      <c r="B1095" s="108" t="str">
        <f>Table2[[#This Row],[Description of Material]]</f>
        <v>Enter Data in Product Master</v>
      </c>
      <c r="C1095" s="84" t="str">
        <f>IFERROR(VLOOKUP(D1095,'Product Master'!B:G,6,),"-")</f>
        <v>-</v>
      </c>
      <c r="D1095" s="84">
        <f>Table2[[#This Row],[Part no./ Cat No.]]</f>
        <v>0</v>
      </c>
      <c r="E1095" s="84" t="str">
        <f>IF(ISBLANK(Table2[[#This Row],[Lot No]]),"-",Table2[[#This Row],[Lot No]])</f>
        <v>-</v>
      </c>
      <c r="F1095" s="133" t="str">
        <f>IF(ISBLANK(Table2[[#This Row],[Date of Issue]]),"",Table2[[#This Row],[Date of Issue]])</f>
        <v/>
      </c>
      <c r="G1095" s="84" t="str">
        <f>Table2[[#This Row],[Unit]]</f>
        <v>-</v>
      </c>
      <c r="H1095" s="84" t="str">
        <f>Table2[[#This Row],[Pack Size]]</f>
        <v>-</v>
      </c>
      <c r="I1095" s="84">
        <f>Table2[[#This Row],[Quantity]]</f>
        <v>0</v>
      </c>
      <c r="J1095" s="133" t="str">
        <f>Table2[[#This Row],[Expiry Date]]</f>
        <v>-</v>
      </c>
      <c r="K1095" s="84">
        <f>Table2[[#This Row],[Department]]</f>
        <v>0</v>
      </c>
      <c r="L1095" s="84" t="str">
        <f>IF(ISBLANK(Table2[[#This Row],[Remark]]),"",Table2[[#This Row],[Remark]])</f>
        <v/>
      </c>
      <c r="M1095" s="84">
        <f>Table2[[#This Row],[Material Issued By]]</f>
        <v>0</v>
      </c>
      <c r="N1095" s="84">
        <f>Table2[[#This Row],[Material Received By]]</f>
        <v>0</v>
      </c>
      <c r="O1095" s="134">
        <f>SUMIFS('Stock Statement'!K:K,'Stock Statement'!C:C,Table4[[#This Row],[Part no./ Cat No.]])</f>
        <v>0</v>
      </c>
      <c r="P1095" s="134">
        <f t="shared" si="17"/>
        <v>0</v>
      </c>
      <c r="Q1095" s="84">
        <f>SUMIFS('Stock Statement'!J:J,'Stock Statement'!C:C,Table4[[#This Row],[Part no./ Cat No.]])</f>
        <v>0</v>
      </c>
    </row>
    <row r="1096" spans="1:17">
      <c r="A1096" s="84">
        <v>1095</v>
      </c>
      <c r="B1096" s="108" t="str">
        <f>Table2[[#This Row],[Description of Material]]</f>
        <v>Enter Data in Product Master</v>
      </c>
      <c r="C1096" s="84" t="str">
        <f>IFERROR(VLOOKUP(D1096,'Product Master'!B:G,6,),"-")</f>
        <v>-</v>
      </c>
      <c r="D1096" s="84">
        <f>Table2[[#This Row],[Part no./ Cat No.]]</f>
        <v>0</v>
      </c>
      <c r="E1096" s="84" t="str">
        <f>IF(ISBLANK(Table2[[#This Row],[Lot No]]),"-",Table2[[#This Row],[Lot No]])</f>
        <v>-</v>
      </c>
      <c r="F1096" s="133" t="str">
        <f>IF(ISBLANK(Table2[[#This Row],[Date of Issue]]),"",Table2[[#This Row],[Date of Issue]])</f>
        <v/>
      </c>
      <c r="G1096" s="84" t="str">
        <f>Table2[[#This Row],[Unit]]</f>
        <v>-</v>
      </c>
      <c r="H1096" s="84" t="str">
        <f>Table2[[#This Row],[Pack Size]]</f>
        <v>-</v>
      </c>
      <c r="I1096" s="84">
        <f>Table2[[#This Row],[Quantity]]</f>
        <v>0</v>
      </c>
      <c r="J1096" s="133" t="str">
        <f>Table2[[#This Row],[Expiry Date]]</f>
        <v>-</v>
      </c>
      <c r="K1096" s="84">
        <f>Table2[[#This Row],[Department]]</f>
        <v>0</v>
      </c>
      <c r="L1096" s="84" t="str">
        <f>IF(ISBLANK(Table2[[#This Row],[Remark]]),"",Table2[[#This Row],[Remark]])</f>
        <v/>
      </c>
      <c r="M1096" s="84">
        <f>Table2[[#This Row],[Material Issued By]]</f>
        <v>0</v>
      </c>
      <c r="N1096" s="84">
        <f>Table2[[#This Row],[Material Received By]]</f>
        <v>0</v>
      </c>
      <c r="O1096" s="134">
        <f>SUMIFS('Stock Statement'!K:K,'Stock Statement'!C:C,Table4[[#This Row],[Part no./ Cat No.]])</f>
        <v>0</v>
      </c>
      <c r="P1096" s="134">
        <f t="shared" si="17"/>
        <v>0</v>
      </c>
      <c r="Q1096" s="84">
        <f>SUMIFS('Stock Statement'!J:J,'Stock Statement'!C:C,Table4[[#This Row],[Part no./ Cat No.]])</f>
        <v>0</v>
      </c>
    </row>
    <row r="1097" spans="1:17">
      <c r="A1097" s="84">
        <v>1096</v>
      </c>
      <c r="B1097" s="108" t="str">
        <f>Table2[[#This Row],[Description of Material]]</f>
        <v>Enter Data in Product Master</v>
      </c>
      <c r="C1097" s="84" t="str">
        <f>IFERROR(VLOOKUP(D1097,'Product Master'!B:G,6,),"-")</f>
        <v>-</v>
      </c>
      <c r="D1097" s="84">
        <f>Table2[[#This Row],[Part no./ Cat No.]]</f>
        <v>0</v>
      </c>
      <c r="E1097" s="84" t="str">
        <f>IF(ISBLANK(Table2[[#This Row],[Lot No]]),"-",Table2[[#This Row],[Lot No]])</f>
        <v>-</v>
      </c>
      <c r="F1097" s="133" t="str">
        <f>IF(ISBLANK(Table2[[#This Row],[Date of Issue]]),"",Table2[[#This Row],[Date of Issue]])</f>
        <v/>
      </c>
      <c r="G1097" s="84" t="str">
        <f>Table2[[#This Row],[Unit]]</f>
        <v>-</v>
      </c>
      <c r="H1097" s="84" t="str">
        <f>Table2[[#This Row],[Pack Size]]</f>
        <v>-</v>
      </c>
      <c r="I1097" s="84">
        <f>Table2[[#This Row],[Quantity]]</f>
        <v>0</v>
      </c>
      <c r="J1097" s="133" t="str">
        <f>Table2[[#This Row],[Expiry Date]]</f>
        <v>-</v>
      </c>
      <c r="K1097" s="84">
        <f>Table2[[#This Row],[Department]]</f>
        <v>0</v>
      </c>
      <c r="L1097" s="84" t="str">
        <f>IF(ISBLANK(Table2[[#This Row],[Remark]]),"",Table2[[#This Row],[Remark]])</f>
        <v/>
      </c>
      <c r="M1097" s="84">
        <f>Table2[[#This Row],[Material Issued By]]</f>
        <v>0</v>
      </c>
      <c r="N1097" s="84">
        <f>Table2[[#This Row],[Material Received By]]</f>
        <v>0</v>
      </c>
      <c r="O1097" s="134">
        <f>SUMIFS('Stock Statement'!K:K,'Stock Statement'!C:C,Table4[[#This Row],[Part no./ Cat No.]])</f>
        <v>0</v>
      </c>
      <c r="P1097" s="134">
        <f t="shared" si="17"/>
        <v>0</v>
      </c>
      <c r="Q1097" s="84">
        <f>SUMIFS('Stock Statement'!J:J,'Stock Statement'!C:C,Table4[[#This Row],[Part no./ Cat No.]])</f>
        <v>0</v>
      </c>
    </row>
    <row r="1098" spans="1:17">
      <c r="A1098" s="84">
        <v>1097</v>
      </c>
      <c r="B1098" s="108" t="str">
        <f>Table2[[#This Row],[Description of Material]]</f>
        <v>Enter Data in Product Master</v>
      </c>
      <c r="C1098" s="84" t="str">
        <f>IFERROR(VLOOKUP(D1098,'Product Master'!B:G,6,),"-")</f>
        <v>-</v>
      </c>
      <c r="D1098" s="84">
        <f>Table2[[#This Row],[Part no./ Cat No.]]</f>
        <v>0</v>
      </c>
      <c r="E1098" s="84" t="str">
        <f>IF(ISBLANK(Table2[[#This Row],[Lot No]]),"-",Table2[[#This Row],[Lot No]])</f>
        <v>-</v>
      </c>
      <c r="F1098" s="133" t="str">
        <f>IF(ISBLANK(Table2[[#This Row],[Date of Issue]]),"",Table2[[#This Row],[Date of Issue]])</f>
        <v/>
      </c>
      <c r="G1098" s="84" t="str">
        <f>Table2[[#This Row],[Unit]]</f>
        <v>-</v>
      </c>
      <c r="H1098" s="84" t="str">
        <f>Table2[[#This Row],[Pack Size]]</f>
        <v>-</v>
      </c>
      <c r="I1098" s="84">
        <f>Table2[[#This Row],[Quantity]]</f>
        <v>0</v>
      </c>
      <c r="J1098" s="133" t="str">
        <f>Table2[[#This Row],[Expiry Date]]</f>
        <v>-</v>
      </c>
      <c r="K1098" s="84">
        <f>Table2[[#This Row],[Department]]</f>
        <v>0</v>
      </c>
      <c r="L1098" s="84" t="str">
        <f>IF(ISBLANK(Table2[[#This Row],[Remark]]),"",Table2[[#This Row],[Remark]])</f>
        <v/>
      </c>
      <c r="M1098" s="84">
        <f>Table2[[#This Row],[Material Issued By]]</f>
        <v>0</v>
      </c>
      <c r="N1098" s="84">
        <f>Table2[[#This Row],[Material Received By]]</f>
        <v>0</v>
      </c>
      <c r="O1098" s="134">
        <f>SUMIFS('Stock Statement'!K:K,'Stock Statement'!C:C,Table4[[#This Row],[Part no./ Cat No.]])</f>
        <v>0</v>
      </c>
      <c r="P1098" s="134">
        <f t="shared" si="17"/>
        <v>0</v>
      </c>
      <c r="Q1098" s="84">
        <f>SUMIFS('Stock Statement'!J:J,'Stock Statement'!C:C,Table4[[#This Row],[Part no./ Cat No.]])</f>
        <v>0</v>
      </c>
    </row>
    <row r="1099" spans="1:17">
      <c r="A1099" s="84">
        <v>1098</v>
      </c>
      <c r="B1099" s="108" t="str">
        <f>Table2[[#This Row],[Description of Material]]</f>
        <v>Enter Data in Product Master</v>
      </c>
      <c r="C1099" s="84" t="str">
        <f>IFERROR(VLOOKUP(D1099,'Product Master'!B:G,6,),"-")</f>
        <v>-</v>
      </c>
      <c r="D1099" s="84">
        <f>Table2[[#This Row],[Part no./ Cat No.]]</f>
        <v>0</v>
      </c>
      <c r="E1099" s="84" t="str">
        <f>IF(ISBLANK(Table2[[#This Row],[Lot No]]),"-",Table2[[#This Row],[Lot No]])</f>
        <v>-</v>
      </c>
      <c r="F1099" s="133" t="str">
        <f>IF(ISBLANK(Table2[[#This Row],[Date of Issue]]),"",Table2[[#This Row],[Date of Issue]])</f>
        <v/>
      </c>
      <c r="G1099" s="84" t="str">
        <f>Table2[[#This Row],[Unit]]</f>
        <v>-</v>
      </c>
      <c r="H1099" s="84" t="str">
        <f>Table2[[#This Row],[Pack Size]]</f>
        <v>-</v>
      </c>
      <c r="I1099" s="84">
        <f>Table2[[#This Row],[Quantity]]</f>
        <v>0</v>
      </c>
      <c r="J1099" s="133" t="str">
        <f>Table2[[#This Row],[Expiry Date]]</f>
        <v>-</v>
      </c>
      <c r="K1099" s="84">
        <f>Table2[[#This Row],[Department]]</f>
        <v>0</v>
      </c>
      <c r="L1099" s="84" t="str">
        <f>IF(ISBLANK(Table2[[#This Row],[Remark]]),"",Table2[[#This Row],[Remark]])</f>
        <v/>
      </c>
      <c r="M1099" s="84">
        <f>Table2[[#This Row],[Material Issued By]]</f>
        <v>0</v>
      </c>
      <c r="N1099" s="84">
        <f>Table2[[#This Row],[Material Received By]]</f>
        <v>0</v>
      </c>
      <c r="O1099" s="134">
        <f>SUMIFS('Stock Statement'!K:K,'Stock Statement'!C:C,Table4[[#This Row],[Part no./ Cat No.]])</f>
        <v>0</v>
      </c>
      <c r="P1099" s="134">
        <f t="shared" si="17"/>
        <v>0</v>
      </c>
      <c r="Q1099" s="84">
        <f>SUMIFS('Stock Statement'!J:J,'Stock Statement'!C:C,Table4[[#This Row],[Part no./ Cat No.]])</f>
        <v>0</v>
      </c>
    </row>
    <row r="1100" spans="1:17">
      <c r="A1100" s="84">
        <v>1099</v>
      </c>
      <c r="B1100" s="108" t="str">
        <f>Table2[[#This Row],[Description of Material]]</f>
        <v>Enter Data in Product Master</v>
      </c>
      <c r="C1100" s="84" t="str">
        <f>IFERROR(VLOOKUP(D1100,'Product Master'!B:G,6,),"-")</f>
        <v>-</v>
      </c>
      <c r="D1100" s="84">
        <f>Table2[[#This Row],[Part no./ Cat No.]]</f>
        <v>0</v>
      </c>
      <c r="E1100" s="84" t="str">
        <f>IF(ISBLANK(Table2[[#This Row],[Lot No]]),"-",Table2[[#This Row],[Lot No]])</f>
        <v>-</v>
      </c>
      <c r="F1100" s="133" t="str">
        <f>IF(ISBLANK(Table2[[#This Row],[Date of Issue]]),"",Table2[[#This Row],[Date of Issue]])</f>
        <v/>
      </c>
      <c r="G1100" s="84" t="str">
        <f>Table2[[#This Row],[Unit]]</f>
        <v>-</v>
      </c>
      <c r="H1100" s="84" t="str">
        <f>Table2[[#This Row],[Pack Size]]</f>
        <v>-</v>
      </c>
      <c r="I1100" s="84">
        <f>Table2[[#This Row],[Quantity]]</f>
        <v>0</v>
      </c>
      <c r="J1100" s="133" t="str">
        <f>Table2[[#This Row],[Expiry Date]]</f>
        <v>-</v>
      </c>
      <c r="K1100" s="84">
        <f>Table2[[#This Row],[Department]]</f>
        <v>0</v>
      </c>
      <c r="L1100" s="84" t="str">
        <f>IF(ISBLANK(Table2[[#This Row],[Remark]]),"",Table2[[#This Row],[Remark]])</f>
        <v/>
      </c>
      <c r="M1100" s="84">
        <f>Table2[[#This Row],[Material Issued By]]</f>
        <v>0</v>
      </c>
      <c r="N1100" s="84">
        <f>Table2[[#This Row],[Material Received By]]</f>
        <v>0</v>
      </c>
      <c r="O1100" s="134">
        <f>SUMIFS('Stock Statement'!K:K,'Stock Statement'!C:C,Table4[[#This Row],[Part no./ Cat No.]])</f>
        <v>0</v>
      </c>
      <c r="P1100" s="134">
        <f t="shared" si="17"/>
        <v>0</v>
      </c>
      <c r="Q1100" s="84">
        <f>SUMIFS('Stock Statement'!J:J,'Stock Statement'!C:C,Table4[[#This Row],[Part no./ Cat No.]])</f>
        <v>0</v>
      </c>
    </row>
    <row r="1101" spans="1:17">
      <c r="A1101" s="84">
        <v>1100</v>
      </c>
      <c r="B1101" s="108" t="str">
        <f>Table2[[#This Row],[Description of Material]]</f>
        <v>Enter Data in Product Master</v>
      </c>
      <c r="C1101" s="84" t="str">
        <f>IFERROR(VLOOKUP(D1101,'Product Master'!B:G,6,),"-")</f>
        <v>-</v>
      </c>
      <c r="D1101" s="84">
        <f>Table2[[#This Row],[Part no./ Cat No.]]</f>
        <v>0</v>
      </c>
      <c r="E1101" s="84" t="str">
        <f>IF(ISBLANK(Table2[[#This Row],[Lot No]]),"-",Table2[[#This Row],[Lot No]])</f>
        <v>-</v>
      </c>
      <c r="F1101" s="133" t="str">
        <f>IF(ISBLANK(Table2[[#This Row],[Date of Issue]]),"",Table2[[#This Row],[Date of Issue]])</f>
        <v/>
      </c>
      <c r="G1101" s="84" t="str">
        <f>Table2[[#This Row],[Unit]]</f>
        <v>-</v>
      </c>
      <c r="H1101" s="84" t="str">
        <f>Table2[[#This Row],[Pack Size]]</f>
        <v>-</v>
      </c>
      <c r="I1101" s="84">
        <f>Table2[[#This Row],[Quantity]]</f>
        <v>0</v>
      </c>
      <c r="J1101" s="133" t="str">
        <f>Table2[[#This Row],[Expiry Date]]</f>
        <v>-</v>
      </c>
      <c r="K1101" s="84">
        <f>Table2[[#This Row],[Department]]</f>
        <v>0</v>
      </c>
      <c r="L1101" s="84" t="str">
        <f>IF(ISBLANK(Table2[[#This Row],[Remark]]),"",Table2[[#This Row],[Remark]])</f>
        <v/>
      </c>
      <c r="M1101" s="84">
        <f>Table2[[#This Row],[Material Issued By]]</f>
        <v>0</v>
      </c>
      <c r="N1101" s="84">
        <f>Table2[[#This Row],[Material Received By]]</f>
        <v>0</v>
      </c>
      <c r="O1101" s="134">
        <f>SUMIFS('Stock Statement'!K:K,'Stock Statement'!C:C,Table4[[#This Row],[Part no./ Cat No.]])</f>
        <v>0</v>
      </c>
      <c r="P1101" s="134">
        <f t="shared" si="17"/>
        <v>0</v>
      </c>
      <c r="Q1101" s="84">
        <f>SUMIFS('Stock Statement'!J:J,'Stock Statement'!C:C,Table4[[#This Row],[Part no./ Cat No.]])</f>
        <v>0</v>
      </c>
    </row>
    <row r="1102" spans="1:17">
      <c r="A1102" s="84">
        <v>1101</v>
      </c>
      <c r="B1102" s="108" t="str">
        <f>Table2[[#This Row],[Description of Material]]</f>
        <v>Enter Data in Product Master</v>
      </c>
      <c r="C1102" s="84" t="str">
        <f>IFERROR(VLOOKUP(D1102,'Product Master'!B:G,6,),"-")</f>
        <v>-</v>
      </c>
      <c r="D1102" s="84">
        <f>Table2[[#This Row],[Part no./ Cat No.]]</f>
        <v>0</v>
      </c>
      <c r="E1102" s="84" t="str">
        <f>IF(ISBLANK(Table2[[#This Row],[Lot No]]),"-",Table2[[#This Row],[Lot No]])</f>
        <v>-</v>
      </c>
      <c r="F1102" s="133" t="str">
        <f>IF(ISBLANK(Table2[[#This Row],[Date of Issue]]),"",Table2[[#This Row],[Date of Issue]])</f>
        <v/>
      </c>
      <c r="G1102" s="84" t="str">
        <f>Table2[[#This Row],[Unit]]</f>
        <v>-</v>
      </c>
      <c r="H1102" s="84" t="str">
        <f>Table2[[#This Row],[Pack Size]]</f>
        <v>-</v>
      </c>
      <c r="I1102" s="84">
        <f>Table2[[#This Row],[Quantity]]</f>
        <v>0</v>
      </c>
      <c r="J1102" s="133" t="str">
        <f>Table2[[#This Row],[Expiry Date]]</f>
        <v>-</v>
      </c>
      <c r="K1102" s="84">
        <f>Table2[[#This Row],[Department]]</f>
        <v>0</v>
      </c>
      <c r="L1102" s="84" t="str">
        <f>IF(ISBLANK(Table2[[#This Row],[Remark]]),"",Table2[[#This Row],[Remark]])</f>
        <v/>
      </c>
      <c r="M1102" s="84">
        <f>Table2[[#This Row],[Material Issued By]]</f>
        <v>0</v>
      </c>
      <c r="N1102" s="84">
        <f>Table2[[#This Row],[Material Received By]]</f>
        <v>0</v>
      </c>
      <c r="O1102" s="134">
        <f>SUMIFS('Stock Statement'!K:K,'Stock Statement'!C:C,Table4[[#This Row],[Part no./ Cat No.]])</f>
        <v>0</v>
      </c>
      <c r="P1102" s="134">
        <f t="shared" si="17"/>
        <v>0</v>
      </c>
      <c r="Q1102" s="84">
        <f>SUMIFS('Stock Statement'!J:J,'Stock Statement'!C:C,Table4[[#This Row],[Part no./ Cat No.]])</f>
        <v>0</v>
      </c>
    </row>
    <row r="1103" spans="1:17">
      <c r="A1103" s="84">
        <v>1102</v>
      </c>
      <c r="B1103" s="108" t="str">
        <f>Table2[[#This Row],[Description of Material]]</f>
        <v>Enter Data in Product Master</v>
      </c>
      <c r="C1103" s="84" t="str">
        <f>IFERROR(VLOOKUP(D1103,'Product Master'!B:G,6,),"-")</f>
        <v>-</v>
      </c>
      <c r="D1103" s="84">
        <f>Table2[[#This Row],[Part no./ Cat No.]]</f>
        <v>0</v>
      </c>
      <c r="E1103" s="84" t="str">
        <f>IF(ISBLANK(Table2[[#This Row],[Lot No]]),"-",Table2[[#This Row],[Lot No]])</f>
        <v>-</v>
      </c>
      <c r="F1103" s="133" t="str">
        <f>IF(ISBLANK(Table2[[#This Row],[Date of Issue]]),"",Table2[[#This Row],[Date of Issue]])</f>
        <v/>
      </c>
      <c r="G1103" s="84" t="str">
        <f>Table2[[#This Row],[Unit]]</f>
        <v>-</v>
      </c>
      <c r="H1103" s="84" t="str">
        <f>Table2[[#This Row],[Pack Size]]</f>
        <v>-</v>
      </c>
      <c r="I1103" s="84">
        <f>Table2[[#This Row],[Quantity]]</f>
        <v>0</v>
      </c>
      <c r="J1103" s="133" t="str">
        <f>Table2[[#This Row],[Expiry Date]]</f>
        <v>-</v>
      </c>
      <c r="K1103" s="84">
        <f>Table2[[#This Row],[Department]]</f>
        <v>0</v>
      </c>
      <c r="L1103" s="84" t="str">
        <f>IF(ISBLANK(Table2[[#This Row],[Remark]]),"",Table2[[#This Row],[Remark]])</f>
        <v/>
      </c>
      <c r="M1103" s="84">
        <f>Table2[[#This Row],[Material Issued By]]</f>
        <v>0</v>
      </c>
      <c r="N1103" s="84">
        <f>Table2[[#This Row],[Material Received By]]</f>
        <v>0</v>
      </c>
      <c r="O1103" s="134">
        <f>SUMIFS('Stock Statement'!K:K,'Stock Statement'!C:C,Table4[[#This Row],[Part no./ Cat No.]])</f>
        <v>0</v>
      </c>
      <c r="P1103" s="134">
        <f t="shared" si="17"/>
        <v>0</v>
      </c>
      <c r="Q1103" s="84">
        <f>SUMIFS('Stock Statement'!J:J,'Stock Statement'!C:C,Table4[[#This Row],[Part no./ Cat No.]])</f>
        <v>0</v>
      </c>
    </row>
    <row r="1104" spans="1:17">
      <c r="A1104" s="84">
        <v>1103</v>
      </c>
      <c r="B1104" s="108" t="str">
        <f>Table2[[#This Row],[Description of Material]]</f>
        <v>Enter Data in Product Master</v>
      </c>
      <c r="C1104" s="84" t="str">
        <f>IFERROR(VLOOKUP(D1104,'Product Master'!B:G,6,),"-")</f>
        <v>-</v>
      </c>
      <c r="D1104" s="84">
        <f>Table2[[#This Row],[Part no./ Cat No.]]</f>
        <v>0</v>
      </c>
      <c r="E1104" s="84" t="str">
        <f>IF(ISBLANK(Table2[[#This Row],[Lot No]]),"-",Table2[[#This Row],[Lot No]])</f>
        <v>-</v>
      </c>
      <c r="F1104" s="133" t="str">
        <f>IF(ISBLANK(Table2[[#This Row],[Date of Issue]]),"",Table2[[#This Row],[Date of Issue]])</f>
        <v/>
      </c>
      <c r="G1104" s="84" t="str">
        <f>Table2[[#This Row],[Unit]]</f>
        <v>-</v>
      </c>
      <c r="H1104" s="84" t="str">
        <f>Table2[[#This Row],[Pack Size]]</f>
        <v>-</v>
      </c>
      <c r="I1104" s="84">
        <f>Table2[[#This Row],[Quantity]]</f>
        <v>0</v>
      </c>
      <c r="J1104" s="133" t="str">
        <f>Table2[[#This Row],[Expiry Date]]</f>
        <v>-</v>
      </c>
      <c r="K1104" s="84">
        <f>Table2[[#This Row],[Department]]</f>
        <v>0</v>
      </c>
      <c r="L1104" s="84" t="str">
        <f>IF(ISBLANK(Table2[[#This Row],[Remark]]),"",Table2[[#This Row],[Remark]])</f>
        <v/>
      </c>
      <c r="M1104" s="84">
        <f>Table2[[#This Row],[Material Issued By]]</f>
        <v>0</v>
      </c>
      <c r="N1104" s="84">
        <f>Table2[[#This Row],[Material Received By]]</f>
        <v>0</v>
      </c>
      <c r="O1104" s="134">
        <f>SUMIFS('Stock Statement'!K:K,'Stock Statement'!C:C,Table4[[#This Row],[Part no./ Cat No.]])</f>
        <v>0</v>
      </c>
      <c r="P1104" s="134">
        <f t="shared" ref="P1104:P1167" si="18">I1104*O1104</f>
        <v>0</v>
      </c>
      <c r="Q1104" s="84">
        <f>SUMIFS('Stock Statement'!J:J,'Stock Statement'!C:C,Table4[[#This Row],[Part no./ Cat No.]])</f>
        <v>0</v>
      </c>
    </row>
    <row r="1105" spans="1:17">
      <c r="A1105" s="84">
        <v>1104</v>
      </c>
      <c r="B1105" s="108" t="str">
        <f>Table2[[#This Row],[Description of Material]]</f>
        <v>Enter Data in Product Master</v>
      </c>
      <c r="C1105" s="84" t="str">
        <f>IFERROR(VLOOKUP(D1105,'Product Master'!B:G,6,),"-")</f>
        <v>-</v>
      </c>
      <c r="D1105" s="84">
        <f>Table2[[#This Row],[Part no./ Cat No.]]</f>
        <v>0</v>
      </c>
      <c r="E1105" s="84" t="str">
        <f>IF(ISBLANK(Table2[[#This Row],[Lot No]]),"-",Table2[[#This Row],[Lot No]])</f>
        <v>-</v>
      </c>
      <c r="F1105" s="133" t="str">
        <f>IF(ISBLANK(Table2[[#This Row],[Date of Issue]]),"",Table2[[#This Row],[Date of Issue]])</f>
        <v/>
      </c>
      <c r="G1105" s="84" t="str">
        <f>Table2[[#This Row],[Unit]]</f>
        <v>-</v>
      </c>
      <c r="H1105" s="84" t="str">
        <f>Table2[[#This Row],[Pack Size]]</f>
        <v>-</v>
      </c>
      <c r="I1105" s="84">
        <f>Table2[[#This Row],[Quantity]]</f>
        <v>0</v>
      </c>
      <c r="J1105" s="133" t="str">
        <f>Table2[[#This Row],[Expiry Date]]</f>
        <v>-</v>
      </c>
      <c r="K1105" s="84">
        <f>Table2[[#This Row],[Department]]</f>
        <v>0</v>
      </c>
      <c r="L1105" s="84" t="str">
        <f>IF(ISBLANK(Table2[[#This Row],[Remark]]),"",Table2[[#This Row],[Remark]])</f>
        <v/>
      </c>
      <c r="M1105" s="84">
        <f>Table2[[#This Row],[Material Issued By]]</f>
        <v>0</v>
      </c>
      <c r="N1105" s="84">
        <f>Table2[[#This Row],[Material Received By]]</f>
        <v>0</v>
      </c>
      <c r="O1105" s="134">
        <f>SUMIFS('Stock Statement'!K:K,'Stock Statement'!C:C,Table4[[#This Row],[Part no./ Cat No.]])</f>
        <v>0</v>
      </c>
      <c r="P1105" s="134">
        <f t="shared" si="18"/>
        <v>0</v>
      </c>
      <c r="Q1105" s="84">
        <f>SUMIFS('Stock Statement'!J:J,'Stock Statement'!C:C,Table4[[#This Row],[Part no./ Cat No.]])</f>
        <v>0</v>
      </c>
    </row>
    <row r="1106" spans="1:17">
      <c r="A1106" s="84">
        <v>1105</v>
      </c>
      <c r="B1106" s="108" t="str">
        <f>Table2[[#This Row],[Description of Material]]</f>
        <v>Enter Data in Product Master</v>
      </c>
      <c r="C1106" s="84" t="str">
        <f>IFERROR(VLOOKUP(D1106,'Product Master'!B:G,6,),"-")</f>
        <v>-</v>
      </c>
      <c r="D1106" s="84">
        <f>Table2[[#This Row],[Part no./ Cat No.]]</f>
        <v>0</v>
      </c>
      <c r="E1106" s="84" t="str">
        <f>IF(ISBLANK(Table2[[#This Row],[Lot No]]),"-",Table2[[#This Row],[Lot No]])</f>
        <v>-</v>
      </c>
      <c r="F1106" s="133" t="str">
        <f>IF(ISBLANK(Table2[[#This Row],[Date of Issue]]),"",Table2[[#This Row],[Date of Issue]])</f>
        <v/>
      </c>
      <c r="G1106" s="84" t="str">
        <f>Table2[[#This Row],[Unit]]</f>
        <v>-</v>
      </c>
      <c r="H1106" s="84" t="str">
        <f>Table2[[#This Row],[Pack Size]]</f>
        <v>-</v>
      </c>
      <c r="I1106" s="84">
        <f>Table2[[#This Row],[Quantity]]</f>
        <v>0</v>
      </c>
      <c r="J1106" s="133" t="str">
        <f>Table2[[#This Row],[Expiry Date]]</f>
        <v>-</v>
      </c>
      <c r="K1106" s="84">
        <f>Table2[[#This Row],[Department]]</f>
        <v>0</v>
      </c>
      <c r="L1106" s="84" t="str">
        <f>IF(ISBLANK(Table2[[#This Row],[Remark]]),"",Table2[[#This Row],[Remark]])</f>
        <v/>
      </c>
      <c r="M1106" s="84">
        <f>Table2[[#This Row],[Material Issued By]]</f>
        <v>0</v>
      </c>
      <c r="N1106" s="84">
        <f>Table2[[#This Row],[Material Received By]]</f>
        <v>0</v>
      </c>
      <c r="O1106" s="134">
        <f>SUMIFS('Stock Statement'!K:K,'Stock Statement'!C:C,Table4[[#This Row],[Part no./ Cat No.]])</f>
        <v>0</v>
      </c>
      <c r="P1106" s="134">
        <f t="shared" si="18"/>
        <v>0</v>
      </c>
      <c r="Q1106" s="84">
        <f>SUMIFS('Stock Statement'!J:J,'Stock Statement'!C:C,Table4[[#This Row],[Part no./ Cat No.]])</f>
        <v>0</v>
      </c>
    </row>
    <row r="1107" spans="1:17">
      <c r="A1107" s="84">
        <v>1106</v>
      </c>
      <c r="B1107" s="108" t="str">
        <f>Table2[[#This Row],[Description of Material]]</f>
        <v>Enter Data in Product Master</v>
      </c>
      <c r="C1107" s="84" t="str">
        <f>IFERROR(VLOOKUP(D1107,'Product Master'!B:G,6,),"-")</f>
        <v>-</v>
      </c>
      <c r="D1107" s="84">
        <f>Table2[[#This Row],[Part no./ Cat No.]]</f>
        <v>0</v>
      </c>
      <c r="E1107" s="84" t="str">
        <f>IF(ISBLANK(Table2[[#This Row],[Lot No]]),"-",Table2[[#This Row],[Lot No]])</f>
        <v>-</v>
      </c>
      <c r="F1107" s="133" t="str">
        <f>IF(ISBLANK(Table2[[#This Row],[Date of Issue]]),"",Table2[[#This Row],[Date of Issue]])</f>
        <v/>
      </c>
      <c r="G1107" s="84" t="str">
        <f>Table2[[#This Row],[Unit]]</f>
        <v>-</v>
      </c>
      <c r="H1107" s="84" t="str">
        <f>Table2[[#This Row],[Pack Size]]</f>
        <v>-</v>
      </c>
      <c r="I1107" s="84">
        <f>Table2[[#This Row],[Quantity]]</f>
        <v>0</v>
      </c>
      <c r="J1107" s="133" t="str">
        <f>Table2[[#This Row],[Expiry Date]]</f>
        <v>-</v>
      </c>
      <c r="K1107" s="84">
        <f>Table2[[#This Row],[Department]]</f>
        <v>0</v>
      </c>
      <c r="L1107" s="84" t="str">
        <f>IF(ISBLANK(Table2[[#This Row],[Remark]]),"",Table2[[#This Row],[Remark]])</f>
        <v/>
      </c>
      <c r="M1107" s="84">
        <f>Table2[[#This Row],[Material Issued By]]</f>
        <v>0</v>
      </c>
      <c r="N1107" s="84">
        <f>Table2[[#This Row],[Material Received By]]</f>
        <v>0</v>
      </c>
      <c r="O1107" s="134">
        <f>SUMIFS('Stock Statement'!K:K,'Stock Statement'!C:C,Table4[[#This Row],[Part no./ Cat No.]])</f>
        <v>0</v>
      </c>
      <c r="P1107" s="134">
        <f t="shared" si="18"/>
        <v>0</v>
      </c>
      <c r="Q1107" s="84">
        <f>SUMIFS('Stock Statement'!J:J,'Stock Statement'!C:C,Table4[[#This Row],[Part no./ Cat No.]])</f>
        <v>0</v>
      </c>
    </row>
    <row r="1108" spans="1:17">
      <c r="A1108" s="84">
        <v>1107</v>
      </c>
      <c r="B1108" s="108" t="str">
        <f>Table2[[#This Row],[Description of Material]]</f>
        <v>Enter Data in Product Master</v>
      </c>
      <c r="C1108" s="84" t="str">
        <f>IFERROR(VLOOKUP(D1108,'Product Master'!B:G,6,),"-")</f>
        <v>-</v>
      </c>
      <c r="D1108" s="84">
        <f>Table2[[#This Row],[Part no./ Cat No.]]</f>
        <v>0</v>
      </c>
      <c r="E1108" s="84" t="str">
        <f>IF(ISBLANK(Table2[[#This Row],[Lot No]]),"-",Table2[[#This Row],[Lot No]])</f>
        <v>-</v>
      </c>
      <c r="F1108" s="133" t="str">
        <f>IF(ISBLANK(Table2[[#This Row],[Date of Issue]]),"",Table2[[#This Row],[Date of Issue]])</f>
        <v/>
      </c>
      <c r="G1108" s="84" t="str">
        <f>Table2[[#This Row],[Unit]]</f>
        <v>-</v>
      </c>
      <c r="H1108" s="84" t="str">
        <f>Table2[[#This Row],[Pack Size]]</f>
        <v>-</v>
      </c>
      <c r="I1108" s="84">
        <f>Table2[[#This Row],[Quantity]]</f>
        <v>0</v>
      </c>
      <c r="J1108" s="133" t="str">
        <f>Table2[[#This Row],[Expiry Date]]</f>
        <v>-</v>
      </c>
      <c r="K1108" s="84">
        <f>Table2[[#This Row],[Department]]</f>
        <v>0</v>
      </c>
      <c r="L1108" s="84" t="str">
        <f>IF(ISBLANK(Table2[[#This Row],[Remark]]),"",Table2[[#This Row],[Remark]])</f>
        <v/>
      </c>
      <c r="M1108" s="84">
        <f>Table2[[#This Row],[Material Issued By]]</f>
        <v>0</v>
      </c>
      <c r="N1108" s="84">
        <f>Table2[[#This Row],[Material Received By]]</f>
        <v>0</v>
      </c>
      <c r="O1108" s="134">
        <f>SUMIFS('Stock Statement'!K:K,'Stock Statement'!C:C,Table4[[#This Row],[Part no./ Cat No.]])</f>
        <v>0</v>
      </c>
      <c r="P1108" s="134">
        <f t="shared" si="18"/>
        <v>0</v>
      </c>
      <c r="Q1108" s="84">
        <f>SUMIFS('Stock Statement'!J:J,'Stock Statement'!C:C,Table4[[#This Row],[Part no./ Cat No.]])</f>
        <v>0</v>
      </c>
    </row>
    <row r="1109" spans="1:17">
      <c r="A1109" s="84">
        <v>1108</v>
      </c>
      <c r="B1109" s="108" t="str">
        <f>Table2[[#This Row],[Description of Material]]</f>
        <v>Enter Data in Product Master</v>
      </c>
      <c r="C1109" s="84" t="str">
        <f>IFERROR(VLOOKUP(D1109,'Product Master'!B:G,6,),"-")</f>
        <v>-</v>
      </c>
      <c r="D1109" s="84">
        <f>Table2[[#This Row],[Part no./ Cat No.]]</f>
        <v>0</v>
      </c>
      <c r="E1109" s="84" t="str">
        <f>IF(ISBLANK(Table2[[#This Row],[Lot No]]),"-",Table2[[#This Row],[Lot No]])</f>
        <v>-</v>
      </c>
      <c r="F1109" s="133" t="str">
        <f>IF(ISBLANK(Table2[[#This Row],[Date of Issue]]),"",Table2[[#This Row],[Date of Issue]])</f>
        <v/>
      </c>
      <c r="G1109" s="84" t="str">
        <f>Table2[[#This Row],[Unit]]</f>
        <v>-</v>
      </c>
      <c r="H1109" s="84" t="str">
        <f>Table2[[#This Row],[Pack Size]]</f>
        <v>-</v>
      </c>
      <c r="I1109" s="84">
        <f>Table2[[#This Row],[Quantity]]</f>
        <v>0</v>
      </c>
      <c r="J1109" s="133" t="str">
        <f>Table2[[#This Row],[Expiry Date]]</f>
        <v>-</v>
      </c>
      <c r="K1109" s="84">
        <f>Table2[[#This Row],[Department]]</f>
        <v>0</v>
      </c>
      <c r="L1109" s="84" t="str">
        <f>IF(ISBLANK(Table2[[#This Row],[Remark]]),"",Table2[[#This Row],[Remark]])</f>
        <v/>
      </c>
      <c r="M1109" s="84">
        <f>Table2[[#This Row],[Material Issued By]]</f>
        <v>0</v>
      </c>
      <c r="N1109" s="84">
        <f>Table2[[#This Row],[Material Received By]]</f>
        <v>0</v>
      </c>
      <c r="O1109" s="134">
        <f>SUMIFS('Stock Statement'!K:K,'Stock Statement'!C:C,Table4[[#This Row],[Part no./ Cat No.]])</f>
        <v>0</v>
      </c>
      <c r="P1109" s="134">
        <f t="shared" si="18"/>
        <v>0</v>
      </c>
      <c r="Q1109" s="84">
        <f>SUMIFS('Stock Statement'!J:J,'Stock Statement'!C:C,Table4[[#This Row],[Part no./ Cat No.]])</f>
        <v>0</v>
      </c>
    </row>
    <row r="1110" spans="1:17">
      <c r="A1110" s="84">
        <v>1109</v>
      </c>
      <c r="B1110" s="108" t="str">
        <f>Table2[[#This Row],[Description of Material]]</f>
        <v>Enter Data in Product Master</v>
      </c>
      <c r="C1110" s="84" t="str">
        <f>IFERROR(VLOOKUP(D1110,'Product Master'!B:G,6,),"-")</f>
        <v>-</v>
      </c>
      <c r="D1110" s="84">
        <f>Table2[[#This Row],[Part no./ Cat No.]]</f>
        <v>0</v>
      </c>
      <c r="E1110" s="84" t="str">
        <f>IF(ISBLANK(Table2[[#This Row],[Lot No]]),"-",Table2[[#This Row],[Lot No]])</f>
        <v>-</v>
      </c>
      <c r="F1110" s="133" t="str">
        <f>IF(ISBLANK(Table2[[#This Row],[Date of Issue]]),"",Table2[[#This Row],[Date of Issue]])</f>
        <v/>
      </c>
      <c r="G1110" s="84" t="str">
        <f>Table2[[#This Row],[Unit]]</f>
        <v>-</v>
      </c>
      <c r="H1110" s="84" t="str">
        <f>Table2[[#This Row],[Pack Size]]</f>
        <v>-</v>
      </c>
      <c r="I1110" s="84">
        <f>Table2[[#This Row],[Quantity]]</f>
        <v>0</v>
      </c>
      <c r="J1110" s="133" t="str">
        <f>Table2[[#This Row],[Expiry Date]]</f>
        <v>-</v>
      </c>
      <c r="K1110" s="84">
        <f>Table2[[#This Row],[Department]]</f>
        <v>0</v>
      </c>
      <c r="L1110" s="84" t="str">
        <f>IF(ISBLANK(Table2[[#This Row],[Remark]]),"",Table2[[#This Row],[Remark]])</f>
        <v/>
      </c>
      <c r="M1110" s="84">
        <f>Table2[[#This Row],[Material Issued By]]</f>
        <v>0</v>
      </c>
      <c r="N1110" s="84">
        <f>Table2[[#This Row],[Material Received By]]</f>
        <v>0</v>
      </c>
      <c r="O1110" s="134">
        <f>SUMIFS('Stock Statement'!K:K,'Stock Statement'!C:C,Table4[[#This Row],[Part no./ Cat No.]])</f>
        <v>0</v>
      </c>
      <c r="P1110" s="134">
        <f t="shared" si="18"/>
        <v>0</v>
      </c>
      <c r="Q1110" s="84">
        <f>SUMIFS('Stock Statement'!J:J,'Stock Statement'!C:C,Table4[[#This Row],[Part no./ Cat No.]])</f>
        <v>0</v>
      </c>
    </row>
    <row r="1111" spans="1:17">
      <c r="A1111" s="84">
        <v>1110</v>
      </c>
      <c r="B1111" s="108" t="str">
        <f>Table2[[#This Row],[Description of Material]]</f>
        <v>Enter Data in Product Master</v>
      </c>
      <c r="C1111" s="84" t="str">
        <f>IFERROR(VLOOKUP(D1111,'Product Master'!B:G,6,),"-")</f>
        <v>-</v>
      </c>
      <c r="D1111" s="84">
        <f>Table2[[#This Row],[Part no./ Cat No.]]</f>
        <v>0</v>
      </c>
      <c r="E1111" s="84" t="str">
        <f>IF(ISBLANK(Table2[[#This Row],[Lot No]]),"-",Table2[[#This Row],[Lot No]])</f>
        <v>-</v>
      </c>
      <c r="F1111" s="133" t="str">
        <f>IF(ISBLANK(Table2[[#This Row],[Date of Issue]]),"",Table2[[#This Row],[Date of Issue]])</f>
        <v/>
      </c>
      <c r="G1111" s="84" t="str">
        <f>Table2[[#This Row],[Unit]]</f>
        <v>-</v>
      </c>
      <c r="H1111" s="84" t="str">
        <f>Table2[[#This Row],[Pack Size]]</f>
        <v>-</v>
      </c>
      <c r="I1111" s="84">
        <f>Table2[[#This Row],[Quantity]]</f>
        <v>0</v>
      </c>
      <c r="J1111" s="133" t="str">
        <f>Table2[[#This Row],[Expiry Date]]</f>
        <v>-</v>
      </c>
      <c r="K1111" s="84">
        <f>Table2[[#This Row],[Department]]</f>
        <v>0</v>
      </c>
      <c r="L1111" s="84" t="str">
        <f>IF(ISBLANK(Table2[[#This Row],[Remark]]),"",Table2[[#This Row],[Remark]])</f>
        <v/>
      </c>
      <c r="M1111" s="84">
        <f>Table2[[#This Row],[Material Issued By]]</f>
        <v>0</v>
      </c>
      <c r="N1111" s="84">
        <f>Table2[[#This Row],[Material Received By]]</f>
        <v>0</v>
      </c>
      <c r="O1111" s="134">
        <f>SUMIFS('Stock Statement'!K:K,'Stock Statement'!C:C,Table4[[#This Row],[Part no./ Cat No.]])</f>
        <v>0</v>
      </c>
      <c r="P1111" s="134">
        <f t="shared" si="18"/>
        <v>0</v>
      </c>
      <c r="Q1111" s="84">
        <f>SUMIFS('Stock Statement'!J:J,'Stock Statement'!C:C,Table4[[#This Row],[Part no./ Cat No.]])</f>
        <v>0</v>
      </c>
    </row>
    <row r="1112" spans="1:17">
      <c r="A1112" s="84">
        <v>1111</v>
      </c>
      <c r="B1112" s="108" t="str">
        <f>Table2[[#This Row],[Description of Material]]</f>
        <v>Enter Data in Product Master</v>
      </c>
      <c r="C1112" s="84" t="str">
        <f>IFERROR(VLOOKUP(D1112,'Product Master'!B:G,6,),"-")</f>
        <v>-</v>
      </c>
      <c r="D1112" s="84">
        <f>Table2[[#This Row],[Part no./ Cat No.]]</f>
        <v>0</v>
      </c>
      <c r="E1112" s="84" t="str">
        <f>IF(ISBLANK(Table2[[#This Row],[Lot No]]),"-",Table2[[#This Row],[Lot No]])</f>
        <v>-</v>
      </c>
      <c r="F1112" s="133" t="str">
        <f>IF(ISBLANK(Table2[[#This Row],[Date of Issue]]),"",Table2[[#This Row],[Date of Issue]])</f>
        <v/>
      </c>
      <c r="G1112" s="84" t="str">
        <f>Table2[[#This Row],[Unit]]</f>
        <v>-</v>
      </c>
      <c r="H1112" s="84" t="str">
        <f>Table2[[#This Row],[Pack Size]]</f>
        <v>-</v>
      </c>
      <c r="I1112" s="84">
        <f>Table2[[#This Row],[Quantity]]</f>
        <v>0</v>
      </c>
      <c r="J1112" s="133" t="str">
        <f>Table2[[#This Row],[Expiry Date]]</f>
        <v>-</v>
      </c>
      <c r="K1112" s="84">
        <f>Table2[[#This Row],[Department]]</f>
        <v>0</v>
      </c>
      <c r="L1112" s="84" t="str">
        <f>IF(ISBLANK(Table2[[#This Row],[Remark]]),"",Table2[[#This Row],[Remark]])</f>
        <v/>
      </c>
      <c r="M1112" s="84">
        <f>Table2[[#This Row],[Material Issued By]]</f>
        <v>0</v>
      </c>
      <c r="N1112" s="84">
        <f>Table2[[#This Row],[Material Received By]]</f>
        <v>0</v>
      </c>
      <c r="O1112" s="134">
        <f>SUMIFS('Stock Statement'!K:K,'Stock Statement'!C:C,Table4[[#This Row],[Part no./ Cat No.]])</f>
        <v>0</v>
      </c>
      <c r="P1112" s="134">
        <f t="shared" si="18"/>
        <v>0</v>
      </c>
      <c r="Q1112" s="84">
        <f>SUMIFS('Stock Statement'!J:J,'Stock Statement'!C:C,Table4[[#This Row],[Part no./ Cat No.]])</f>
        <v>0</v>
      </c>
    </row>
    <row r="1113" spans="1:17">
      <c r="A1113" s="84">
        <v>1112</v>
      </c>
      <c r="B1113" s="108" t="str">
        <f>Table2[[#This Row],[Description of Material]]</f>
        <v>Enter Data in Product Master</v>
      </c>
      <c r="C1113" s="84" t="str">
        <f>IFERROR(VLOOKUP(D1113,'Product Master'!B:G,6,),"-")</f>
        <v>-</v>
      </c>
      <c r="D1113" s="84">
        <f>Table2[[#This Row],[Part no./ Cat No.]]</f>
        <v>0</v>
      </c>
      <c r="E1113" s="84" t="str">
        <f>IF(ISBLANK(Table2[[#This Row],[Lot No]]),"-",Table2[[#This Row],[Lot No]])</f>
        <v>-</v>
      </c>
      <c r="F1113" s="133" t="str">
        <f>IF(ISBLANK(Table2[[#This Row],[Date of Issue]]),"",Table2[[#This Row],[Date of Issue]])</f>
        <v/>
      </c>
      <c r="G1113" s="84" t="str">
        <f>Table2[[#This Row],[Unit]]</f>
        <v>-</v>
      </c>
      <c r="H1113" s="84" t="str">
        <f>Table2[[#This Row],[Pack Size]]</f>
        <v>-</v>
      </c>
      <c r="I1113" s="84">
        <f>Table2[[#This Row],[Quantity]]</f>
        <v>0</v>
      </c>
      <c r="J1113" s="133" t="str">
        <f>Table2[[#This Row],[Expiry Date]]</f>
        <v>-</v>
      </c>
      <c r="K1113" s="84">
        <f>Table2[[#This Row],[Department]]</f>
        <v>0</v>
      </c>
      <c r="L1113" s="84" t="str">
        <f>IF(ISBLANK(Table2[[#This Row],[Remark]]),"",Table2[[#This Row],[Remark]])</f>
        <v/>
      </c>
      <c r="M1113" s="84">
        <f>Table2[[#This Row],[Material Issued By]]</f>
        <v>0</v>
      </c>
      <c r="N1113" s="84">
        <f>Table2[[#This Row],[Material Received By]]</f>
        <v>0</v>
      </c>
      <c r="O1113" s="134">
        <f>SUMIFS('Stock Statement'!K:K,'Stock Statement'!C:C,Table4[[#This Row],[Part no./ Cat No.]])</f>
        <v>0</v>
      </c>
      <c r="P1113" s="134">
        <f t="shared" si="18"/>
        <v>0</v>
      </c>
      <c r="Q1113" s="84">
        <f>SUMIFS('Stock Statement'!J:J,'Stock Statement'!C:C,Table4[[#This Row],[Part no./ Cat No.]])</f>
        <v>0</v>
      </c>
    </row>
    <row r="1114" spans="1:17">
      <c r="A1114" s="84">
        <v>1113</v>
      </c>
      <c r="B1114" s="108" t="str">
        <f>Table2[[#This Row],[Description of Material]]</f>
        <v>Enter Data in Product Master</v>
      </c>
      <c r="C1114" s="84" t="str">
        <f>IFERROR(VLOOKUP(D1114,'Product Master'!B:G,6,),"-")</f>
        <v>-</v>
      </c>
      <c r="D1114" s="84">
        <f>Table2[[#This Row],[Part no./ Cat No.]]</f>
        <v>0</v>
      </c>
      <c r="E1114" s="84" t="str">
        <f>IF(ISBLANK(Table2[[#This Row],[Lot No]]),"-",Table2[[#This Row],[Lot No]])</f>
        <v>-</v>
      </c>
      <c r="F1114" s="133" t="str">
        <f>IF(ISBLANK(Table2[[#This Row],[Date of Issue]]),"",Table2[[#This Row],[Date of Issue]])</f>
        <v/>
      </c>
      <c r="G1114" s="84" t="str">
        <f>Table2[[#This Row],[Unit]]</f>
        <v>-</v>
      </c>
      <c r="H1114" s="84" t="str">
        <f>Table2[[#This Row],[Pack Size]]</f>
        <v>-</v>
      </c>
      <c r="I1114" s="84">
        <f>Table2[[#This Row],[Quantity]]</f>
        <v>0</v>
      </c>
      <c r="J1114" s="133" t="str">
        <f>Table2[[#This Row],[Expiry Date]]</f>
        <v>-</v>
      </c>
      <c r="K1114" s="84">
        <f>Table2[[#This Row],[Department]]</f>
        <v>0</v>
      </c>
      <c r="L1114" s="84" t="str">
        <f>IF(ISBLANK(Table2[[#This Row],[Remark]]),"",Table2[[#This Row],[Remark]])</f>
        <v/>
      </c>
      <c r="M1114" s="84">
        <f>Table2[[#This Row],[Material Issued By]]</f>
        <v>0</v>
      </c>
      <c r="N1114" s="84">
        <f>Table2[[#This Row],[Material Received By]]</f>
        <v>0</v>
      </c>
      <c r="O1114" s="134">
        <f>SUMIFS('Stock Statement'!K:K,'Stock Statement'!C:C,Table4[[#This Row],[Part no./ Cat No.]])</f>
        <v>0</v>
      </c>
      <c r="P1114" s="134">
        <f t="shared" si="18"/>
        <v>0</v>
      </c>
      <c r="Q1114" s="84">
        <f>SUMIFS('Stock Statement'!J:J,'Stock Statement'!C:C,Table4[[#This Row],[Part no./ Cat No.]])</f>
        <v>0</v>
      </c>
    </row>
    <row r="1115" spans="1:17">
      <c r="A1115" s="84">
        <v>1114</v>
      </c>
      <c r="B1115" s="108" t="str">
        <f>Table2[[#This Row],[Description of Material]]</f>
        <v>Enter Data in Product Master</v>
      </c>
      <c r="C1115" s="84" t="str">
        <f>IFERROR(VLOOKUP(D1115,'Product Master'!B:G,6,),"-")</f>
        <v>-</v>
      </c>
      <c r="D1115" s="84">
        <f>Table2[[#This Row],[Part no./ Cat No.]]</f>
        <v>0</v>
      </c>
      <c r="E1115" s="84" t="str">
        <f>IF(ISBLANK(Table2[[#This Row],[Lot No]]),"-",Table2[[#This Row],[Lot No]])</f>
        <v>-</v>
      </c>
      <c r="F1115" s="133" t="str">
        <f>IF(ISBLANK(Table2[[#This Row],[Date of Issue]]),"",Table2[[#This Row],[Date of Issue]])</f>
        <v/>
      </c>
      <c r="G1115" s="84" t="str">
        <f>Table2[[#This Row],[Unit]]</f>
        <v>-</v>
      </c>
      <c r="H1115" s="84" t="str">
        <f>Table2[[#This Row],[Pack Size]]</f>
        <v>-</v>
      </c>
      <c r="I1115" s="84">
        <f>Table2[[#This Row],[Quantity]]</f>
        <v>0</v>
      </c>
      <c r="J1115" s="133" t="str">
        <f>Table2[[#This Row],[Expiry Date]]</f>
        <v>-</v>
      </c>
      <c r="K1115" s="84">
        <f>Table2[[#This Row],[Department]]</f>
        <v>0</v>
      </c>
      <c r="L1115" s="84" t="str">
        <f>IF(ISBLANK(Table2[[#This Row],[Remark]]),"",Table2[[#This Row],[Remark]])</f>
        <v/>
      </c>
      <c r="M1115" s="84">
        <f>Table2[[#This Row],[Material Issued By]]</f>
        <v>0</v>
      </c>
      <c r="N1115" s="84">
        <f>Table2[[#This Row],[Material Received By]]</f>
        <v>0</v>
      </c>
      <c r="O1115" s="134">
        <f>SUMIFS('Stock Statement'!K:K,'Stock Statement'!C:C,Table4[[#This Row],[Part no./ Cat No.]])</f>
        <v>0</v>
      </c>
      <c r="P1115" s="134">
        <f t="shared" si="18"/>
        <v>0</v>
      </c>
      <c r="Q1115" s="84">
        <f>SUMIFS('Stock Statement'!J:J,'Stock Statement'!C:C,Table4[[#This Row],[Part no./ Cat No.]])</f>
        <v>0</v>
      </c>
    </row>
    <row r="1116" spans="1:17">
      <c r="A1116" s="84">
        <v>1115</v>
      </c>
      <c r="B1116" s="108" t="str">
        <f>Table2[[#This Row],[Description of Material]]</f>
        <v>Enter Data in Product Master</v>
      </c>
      <c r="C1116" s="84" t="str">
        <f>IFERROR(VLOOKUP(D1116,'Product Master'!B:G,6,),"-")</f>
        <v>-</v>
      </c>
      <c r="D1116" s="84">
        <f>Table2[[#This Row],[Part no./ Cat No.]]</f>
        <v>0</v>
      </c>
      <c r="E1116" s="84" t="str">
        <f>IF(ISBLANK(Table2[[#This Row],[Lot No]]),"-",Table2[[#This Row],[Lot No]])</f>
        <v>-</v>
      </c>
      <c r="F1116" s="133" t="str">
        <f>IF(ISBLANK(Table2[[#This Row],[Date of Issue]]),"",Table2[[#This Row],[Date of Issue]])</f>
        <v/>
      </c>
      <c r="G1116" s="84" t="str">
        <f>Table2[[#This Row],[Unit]]</f>
        <v>-</v>
      </c>
      <c r="H1116" s="84" t="str">
        <f>Table2[[#This Row],[Pack Size]]</f>
        <v>-</v>
      </c>
      <c r="I1116" s="84">
        <f>Table2[[#This Row],[Quantity]]</f>
        <v>0</v>
      </c>
      <c r="J1116" s="133" t="str">
        <f>Table2[[#This Row],[Expiry Date]]</f>
        <v>-</v>
      </c>
      <c r="K1116" s="84">
        <f>Table2[[#This Row],[Department]]</f>
        <v>0</v>
      </c>
      <c r="L1116" s="84" t="str">
        <f>IF(ISBLANK(Table2[[#This Row],[Remark]]),"",Table2[[#This Row],[Remark]])</f>
        <v/>
      </c>
      <c r="M1116" s="84">
        <f>Table2[[#This Row],[Material Issued By]]</f>
        <v>0</v>
      </c>
      <c r="N1116" s="84">
        <f>Table2[[#This Row],[Material Received By]]</f>
        <v>0</v>
      </c>
      <c r="O1116" s="134">
        <f>SUMIFS('Stock Statement'!K:K,'Stock Statement'!C:C,Table4[[#This Row],[Part no./ Cat No.]])</f>
        <v>0</v>
      </c>
      <c r="P1116" s="134">
        <f t="shared" si="18"/>
        <v>0</v>
      </c>
      <c r="Q1116" s="84">
        <f>SUMIFS('Stock Statement'!J:J,'Stock Statement'!C:C,Table4[[#This Row],[Part no./ Cat No.]])</f>
        <v>0</v>
      </c>
    </row>
    <row r="1117" spans="1:17">
      <c r="A1117" s="84">
        <v>1116</v>
      </c>
      <c r="B1117" s="108" t="str">
        <f>Table2[[#This Row],[Description of Material]]</f>
        <v>Enter Data in Product Master</v>
      </c>
      <c r="C1117" s="84" t="str">
        <f>IFERROR(VLOOKUP(D1117,'Product Master'!B:G,6,),"-")</f>
        <v>-</v>
      </c>
      <c r="D1117" s="84">
        <f>Table2[[#This Row],[Part no./ Cat No.]]</f>
        <v>0</v>
      </c>
      <c r="E1117" s="84" t="str">
        <f>IF(ISBLANK(Table2[[#This Row],[Lot No]]),"-",Table2[[#This Row],[Lot No]])</f>
        <v>-</v>
      </c>
      <c r="F1117" s="133" t="str">
        <f>IF(ISBLANK(Table2[[#This Row],[Date of Issue]]),"",Table2[[#This Row],[Date of Issue]])</f>
        <v/>
      </c>
      <c r="G1117" s="84" t="str">
        <f>Table2[[#This Row],[Unit]]</f>
        <v>-</v>
      </c>
      <c r="H1117" s="84" t="str">
        <f>Table2[[#This Row],[Pack Size]]</f>
        <v>-</v>
      </c>
      <c r="I1117" s="84">
        <f>Table2[[#This Row],[Quantity]]</f>
        <v>0</v>
      </c>
      <c r="J1117" s="133" t="str">
        <f>Table2[[#This Row],[Expiry Date]]</f>
        <v>-</v>
      </c>
      <c r="K1117" s="84">
        <f>Table2[[#This Row],[Department]]</f>
        <v>0</v>
      </c>
      <c r="L1117" s="84" t="str">
        <f>IF(ISBLANK(Table2[[#This Row],[Remark]]),"",Table2[[#This Row],[Remark]])</f>
        <v/>
      </c>
      <c r="M1117" s="84">
        <f>Table2[[#This Row],[Material Issued By]]</f>
        <v>0</v>
      </c>
      <c r="N1117" s="84">
        <f>Table2[[#This Row],[Material Received By]]</f>
        <v>0</v>
      </c>
      <c r="O1117" s="134">
        <f>SUMIFS('Stock Statement'!K:K,'Stock Statement'!C:C,Table4[[#This Row],[Part no./ Cat No.]])</f>
        <v>0</v>
      </c>
      <c r="P1117" s="134">
        <f t="shared" si="18"/>
        <v>0</v>
      </c>
      <c r="Q1117" s="84">
        <f>SUMIFS('Stock Statement'!J:J,'Stock Statement'!C:C,Table4[[#This Row],[Part no./ Cat No.]])</f>
        <v>0</v>
      </c>
    </row>
    <row r="1118" spans="1:17">
      <c r="A1118" s="84">
        <v>1117</v>
      </c>
      <c r="B1118" s="108" t="str">
        <f>Table2[[#This Row],[Description of Material]]</f>
        <v>Enter Data in Product Master</v>
      </c>
      <c r="C1118" s="84" t="str">
        <f>IFERROR(VLOOKUP(D1118,'Product Master'!B:G,6,),"-")</f>
        <v>-</v>
      </c>
      <c r="D1118" s="84">
        <f>Table2[[#This Row],[Part no./ Cat No.]]</f>
        <v>0</v>
      </c>
      <c r="E1118" s="84" t="str">
        <f>IF(ISBLANK(Table2[[#This Row],[Lot No]]),"-",Table2[[#This Row],[Lot No]])</f>
        <v>-</v>
      </c>
      <c r="F1118" s="133" t="str">
        <f>IF(ISBLANK(Table2[[#This Row],[Date of Issue]]),"",Table2[[#This Row],[Date of Issue]])</f>
        <v/>
      </c>
      <c r="G1118" s="84" t="str">
        <f>Table2[[#This Row],[Unit]]</f>
        <v>-</v>
      </c>
      <c r="H1118" s="84" t="str">
        <f>Table2[[#This Row],[Pack Size]]</f>
        <v>-</v>
      </c>
      <c r="I1118" s="84">
        <f>Table2[[#This Row],[Quantity]]</f>
        <v>0</v>
      </c>
      <c r="J1118" s="133" t="str">
        <f>Table2[[#This Row],[Expiry Date]]</f>
        <v>-</v>
      </c>
      <c r="K1118" s="84">
        <f>Table2[[#This Row],[Department]]</f>
        <v>0</v>
      </c>
      <c r="L1118" s="84" t="str">
        <f>IF(ISBLANK(Table2[[#This Row],[Remark]]),"",Table2[[#This Row],[Remark]])</f>
        <v/>
      </c>
      <c r="M1118" s="84">
        <f>Table2[[#This Row],[Material Issued By]]</f>
        <v>0</v>
      </c>
      <c r="N1118" s="84">
        <f>Table2[[#This Row],[Material Received By]]</f>
        <v>0</v>
      </c>
      <c r="O1118" s="134">
        <f>SUMIFS('Stock Statement'!K:K,'Stock Statement'!C:C,Table4[[#This Row],[Part no./ Cat No.]])</f>
        <v>0</v>
      </c>
      <c r="P1118" s="134">
        <f t="shared" si="18"/>
        <v>0</v>
      </c>
      <c r="Q1118" s="84">
        <f>SUMIFS('Stock Statement'!J:J,'Stock Statement'!C:C,Table4[[#This Row],[Part no./ Cat No.]])</f>
        <v>0</v>
      </c>
    </row>
    <row r="1119" spans="1:17">
      <c r="A1119" s="84">
        <v>1118</v>
      </c>
      <c r="B1119" s="108" t="str">
        <f>Table2[[#This Row],[Description of Material]]</f>
        <v>Enter Data in Product Master</v>
      </c>
      <c r="C1119" s="84" t="str">
        <f>IFERROR(VLOOKUP(D1119,'Product Master'!B:G,6,),"-")</f>
        <v>-</v>
      </c>
      <c r="D1119" s="84">
        <f>Table2[[#This Row],[Part no./ Cat No.]]</f>
        <v>0</v>
      </c>
      <c r="E1119" s="84" t="str">
        <f>IF(ISBLANK(Table2[[#This Row],[Lot No]]),"-",Table2[[#This Row],[Lot No]])</f>
        <v>-</v>
      </c>
      <c r="F1119" s="133" t="str">
        <f>IF(ISBLANK(Table2[[#This Row],[Date of Issue]]),"",Table2[[#This Row],[Date of Issue]])</f>
        <v/>
      </c>
      <c r="G1119" s="84" t="str">
        <f>Table2[[#This Row],[Unit]]</f>
        <v>-</v>
      </c>
      <c r="H1119" s="84" t="str">
        <f>Table2[[#This Row],[Pack Size]]</f>
        <v>-</v>
      </c>
      <c r="I1119" s="84">
        <f>Table2[[#This Row],[Quantity]]</f>
        <v>0</v>
      </c>
      <c r="J1119" s="133" t="str">
        <f>Table2[[#This Row],[Expiry Date]]</f>
        <v>-</v>
      </c>
      <c r="K1119" s="84">
        <f>Table2[[#This Row],[Department]]</f>
        <v>0</v>
      </c>
      <c r="L1119" s="84" t="str">
        <f>IF(ISBLANK(Table2[[#This Row],[Remark]]),"",Table2[[#This Row],[Remark]])</f>
        <v/>
      </c>
      <c r="M1119" s="84">
        <f>Table2[[#This Row],[Material Issued By]]</f>
        <v>0</v>
      </c>
      <c r="N1119" s="84">
        <f>Table2[[#This Row],[Material Received By]]</f>
        <v>0</v>
      </c>
      <c r="O1119" s="134">
        <f>SUMIFS('Stock Statement'!K:K,'Stock Statement'!C:C,Table4[[#This Row],[Part no./ Cat No.]])</f>
        <v>0</v>
      </c>
      <c r="P1119" s="134">
        <f t="shared" si="18"/>
        <v>0</v>
      </c>
      <c r="Q1119" s="84">
        <f>SUMIFS('Stock Statement'!J:J,'Stock Statement'!C:C,Table4[[#This Row],[Part no./ Cat No.]])</f>
        <v>0</v>
      </c>
    </row>
    <row r="1120" spans="1:17">
      <c r="A1120" s="84">
        <v>1119</v>
      </c>
      <c r="B1120" s="108" t="str">
        <f>Table2[[#This Row],[Description of Material]]</f>
        <v>Enter Data in Product Master</v>
      </c>
      <c r="C1120" s="84" t="str">
        <f>IFERROR(VLOOKUP(D1120,'Product Master'!B:G,6,),"-")</f>
        <v>-</v>
      </c>
      <c r="D1120" s="84">
        <f>Table2[[#This Row],[Part no./ Cat No.]]</f>
        <v>0</v>
      </c>
      <c r="E1120" s="84" t="str">
        <f>IF(ISBLANK(Table2[[#This Row],[Lot No]]),"-",Table2[[#This Row],[Lot No]])</f>
        <v>-</v>
      </c>
      <c r="F1120" s="133" t="str">
        <f>IF(ISBLANK(Table2[[#This Row],[Date of Issue]]),"",Table2[[#This Row],[Date of Issue]])</f>
        <v/>
      </c>
      <c r="G1120" s="84" t="str">
        <f>Table2[[#This Row],[Unit]]</f>
        <v>-</v>
      </c>
      <c r="H1120" s="84" t="str">
        <f>Table2[[#This Row],[Pack Size]]</f>
        <v>-</v>
      </c>
      <c r="I1120" s="84">
        <f>Table2[[#This Row],[Quantity]]</f>
        <v>0</v>
      </c>
      <c r="J1120" s="133" t="str">
        <f>Table2[[#This Row],[Expiry Date]]</f>
        <v>-</v>
      </c>
      <c r="K1120" s="84">
        <f>Table2[[#This Row],[Department]]</f>
        <v>0</v>
      </c>
      <c r="L1120" s="84" t="str">
        <f>IF(ISBLANK(Table2[[#This Row],[Remark]]),"",Table2[[#This Row],[Remark]])</f>
        <v/>
      </c>
      <c r="M1120" s="84">
        <f>Table2[[#This Row],[Material Issued By]]</f>
        <v>0</v>
      </c>
      <c r="N1120" s="84">
        <f>Table2[[#This Row],[Material Received By]]</f>
        <v>0</v>
      </c>
      <c r="O1120" s="134">
        <f>SUMIFS('Stock Statement'!K:K,'Stock Statement'!C:C,Table4[[#This Row],[Part no./ Cat No.]])</f>
        <v>0</v>
      </c>
      <c r="P1120" s="134">
        <f t="shared" si="18"/>
        <v>0</v>
      </c>
      <c r="Q1120" s="84">
        <f>SUMIFS('Stock Statement'!J:J,'Stock Statement'!C:C,Table4[[#This Row],[Part no./ Cat No.]])</f>
        <v>0</v>
      </c>
    </row>
    <row r="1121" spans="1:17">
      <c r="A1121" s="84">
        <v>1120</v>
      </c>
      <c r="B1121" s="108" t="str">
        <f>Table2[[#This Row],[Description of Material]]</f>
        <v>Enter Data in Product Master</v>
      </c>
      <c r="C1121" s="84" t="str">
        <f>IFERROR(VLOOKUP(D1121,'Product Master'!B:G,6,),"-")</f>
        <v>-</v>
      </c>
      <c r="D1121" s="84">
        <f>Table2[[#This Row],[Part no./ Cat No.]]</f>
        <v>0</v>
      </c>
      <c r="E1121" s="84" t="str">
        <f>IF(ISBLANK(Table2[[#This Row],[Lot No]]),"-",Table2[[#This Row],[Lot No]])</f>
        <v>-</v>
      </c>
      <c r="F1121" s="133" t="str">
        <f>IF(ISBLANK(Table2[[#This Row],[Date of Issue]]),"",Table2[[#This Row],[Date of Issue]])</f>
        <v/>
      </c>
      <c r="G1121" s="84" t="str">
        <f>Table2[[#This Row],[Unit]]</f>
        <v>-</v>
      </c>
      <c r="H1121" s="84" t="str">
        <f>Table2[[#This Row],[Pack Size]]</f>
        <v>-</v>
      </c>
      <c r="I1121" s="84">
        <f>Table2[[#This Row],[Quantity]]</f>
        <v>0</v>
      </c>
      <c r="J1121" s="133" t="str">
        <f>Table2[[#This Row],[Expiry Date]]</f>
        <v>-</v>
      </c>
      <c r="K1121" s="84">
        <f>Table2[[#This Row],[Department]]</f>
        <v>0</v>
      </c>
      <c r="L1121" s="84" t="str">
        <f>IF(ISBLANK(Table2[[#This Row],[Remark]]),"",Table2[[#This Row],[Remark]])</f>
        <v/>
      </c>
      <c r="M1121" s="84">
        <f>Table2[[#This Row],[Material Issued By]]</f>
        <v>0</v>
      </c>
      <c r="N1121" s="84">
        <f>Table2[[#This Row],[Material Received By]]</f>
        <v>0</v>
      </c>
      <c r="O1121" s="134">
        <f>SUMIFS('Stock Statement'!K:K,'Stock Statement'!C:C,Table4[[#This Row],[Part no./ Cat No.]])</f>
        <v>0</v>
      </c>
      <c r="P1121" s="134">
        <f t="shared" si="18"/>
        <v>0</v>
      </c>
      <c r="Q1121" s="84">
        <f>SUMIFS('Stock Statement'!J:J,'Stock Statement'!C:C,Table4[[#This Row],[Part no./ Cat No.]])</f>
        <v>0</v>
      </c>
    </row>
    <row r="1122" spans="1:17">
      <c r="A1122" s="84">
        <v>1121</v>
      </c>
      <c r="B1122" s="108" t="str">
        <f>Table2[[#This Row],[Description of Material]]</f>
        <v>Enter Data in Product Master</v>
      </c>
      <c r="C1122" s="84" t="str">
        <f>IFERROR(VLOOKUP(D1122,'Product Master'!B:G,6,),"-")</f>
        <v>-</v>
      </c>
      <c r="D1122" s="84">
        <f>Table2[[#This Row],[Part no./ Cat No.]]</f>
        <v>0</v>
      </c>
      <c r="E1122" s="84" t="str">
        <f>IF(ISBLANK(Table2[[#This Row],[Lot No]]),"-",Table2[[#This Row],[Lot No]])</f>
        <v>-</v>
      </c>
      <c r="F1122" s="133" t="str">
        <f>IF(ISBLANK(Table2[[#This Row],[Date of Issue]]),"",Table2[[#This Row],[Date of Issue]])</f>
        <v/>
      </c>
      <c r="G1122" s="84" t="str">
        <f>Table2[[#This Row],[Unit]]</f>
        <v>-</v>
      </c>
      <c r="H1122" s="84" t="str">
        <f>Table2[[#This Row],[Pack Size]]</f>
        <v>-</v>
      </c>
      <c r="I1122" s="84">
        <f>Table2[[#This Row],[Quantity]]</f>
        <v>0</v>
      </c>
      <c r="J1122" s="133" t="str">
        <f>Table2[[#This Row],[Expiry Date]]</f>
        <v>-</v>
      </c>
      <c r="K1122" s="84">
        <f>Table2[[#This Row],[Department]]</f>
        <v>0</v>
      </c>
      <c r="L1122" s="84" t="str">
        <f>IF(ISBLANK(Table2[[#This Row],[Remark]]),"",Table2[[#This Row],[Remark]])</f>
        <v/>
      </c>
      <c r="M1122" s="84">
        <f>Table2[[#This Row],[Material Issued By]]</f>
        <v>0</v>
      </c>
      <c r="N1122" s="84">
        <f>Table2[[#This Row],[Material Received By]]</f>
        <v>0</v>
      </c>
      <c r="O1122" s="134">
        <f>SUMIFS('Stock Statement'!K:K,'Stock Statement'!C:C,Table4[[#This Row],[Part no./ Cat No.]])</f>
        <v>0</v>
      </c>
      <c r="P1122" s="134">
        <f t="shared" si="18"/>
        <v>0</v>
      </c>
      <c r="Q1122" s="84">
        <f>SUMIFS('Stock Statement'!J:J,'Stock Statement'!C:C,Table4[[#This Row],[Part no./ Cat No.]])</f>
        <v>0</v>
      </c>
    </row>
    <row r="1123" spans="1:17">
      <c r="A1123" s="84">
        <v>1122</v>
      </c>
      <c r="B1123" s="108" t="str">
        <f>Table2[[#This Row],[Description of Material]]</f>
        <v>Enter Data in Product Master</v>
      </c>
      <c r="C1123" s="84" t="str">
        <f>IFERROR(VLOOKUP(D1123,'Product Master'!B:G,6,),"-")</f>
        <v>-</v>
      </c>
      <c r="D1123" s="84">
        <f>Table2[[#This Row],[Part no./ Cat No.]]</f>
        <v>0</v>
      </c>
      <c r="E1123" s="84" t="str">
        <f>IF(ISBLANK(Table2[[#This Row],[Lot No]]),"-",Table2[[#This Row],[Lot No]])</f>
        <v>-</v>
      </c>
      <c r="F1123" s="133" t="str">
        <f>IF(ISBLANK(Table2[[#This Row],[Date of Issue]]),"",Table2[[#This Row],[Date of Issue]])</f>
        <v/>
      </c>
      <c r="G1123" s="84" t="str">
        <f>Table2[[#This Row],[Unit]]</f>
        <v>-</v>
      </c>
      <c r="H1123" s="84" t="str">
        <f>Table2[[#This Row],[Pack Size]]</f>
        <v>-</v>
      </c>
      <c r="I1123" s="84">
        <f>Table2[[#This Row],[Quantity]]</f>
        <v>0</v>
      </c>
      <c r="J1123" s="133" t="str">
        <f>Table2[[#This Row],[Expiry Date]]</f>
        <v>-</v>
      </c>
      <c r="K1123" s="84">
        <f>Table2[[#This Row],[Department]]</f>
        <v>0</v>
      </c>
      <c r="L1123" s="84" t="str">
        <f>IF(ISBLANK(Table2[[#This Row],[Remark]]),"",Table2[[#This Row],[Remark]])</f>
        <v/>
      </c>
      <c r="M1123" s="84">
        <f>Table2[[#This Row],[Material Issued By]]</f>
        <v>0</v>
      </c>
      <c r="N1123" s="84">
        <f>Table2[[#This Row],[Material Received By]]</f>
        <v>0</v>
      </c>
      <c r="O1123" s="134">
        <f>SUMIFS('Stock Statement'!K:K,'Stock Statement'!C:C,Table4[[#This Row],[Part no./ Cat No.]])</f>
        <v>0</v>
      </c>
      <c r="P1123" s="134">
        <f t="shared" si="18"/>
        <v>0</v>
      </c>
      <c r="Q1123" s="84">
        <f>SUMIFS('Stock Statement'!J:J,'Stock Statement'!C:C,Table4[[#This Row],[Part no./ Cat No.]])</f>
        <v>0</v>
      </c>
    </row>
    <row r="1124" spans="1:17">
      <c r="A1124" s="84">
        <v>1123</v>
      </c>
      <c r="B1124" s="108" t="str">
        <f>Table2[[#This Row],[Description of Material]]</f>
        <v>Enter Data in Product Master</v>
      </c>
      <c r="C1124" s="84" t="str">
        <f>IFERROR(VLOOKUP(D1124,'Product Master'!B:G,6,),"-")</f>
        <v>-</v>
      </c>
      <c r="D1124" s="84">
        <f>Table2[[#This Row],[Part no./ Cat No.]]</f>
        <v>0</v>
      </c>
      <c r="E1124" s="84" t="str">
        <f>IF(ISBLANK(Table2[[#This Row],[Lot No]]),"-",Table2[[#This Row],[Lot No]])</f>
        <v>-</v>
      </c>
      <c r="F1124" s="133" t="str">
        <f>IF(ISBLANK(Table2[[#This Row],[Date of Issue]]),"",Table2[[#This Row],[Date of Issue]])</f>
        <v/>
      </c>
      <c r="G1124" s="84" t="str">
        <f>Table2[[#This Row],[Unit]]</f>
        <v>-</v>
      </c>
      <c r="H1124" s="84" t="str">
        <f>Table2[[#This Row],[Pack Size]]</f>
        <v>-</v>
      </c>
      <c r="I1124" s="84">
        <f>Table2[[#This Row],[Quantity]]</f>
        <v>0</v>
      </c>
      <c r="J1124" s="133" t="str">
        <f>Table2[[#This Row],[Expiry Date]]</f>
        <v>-</v>
      </c>
      <c r="K1124" s="84">
        <f>Table2[[#This Row],[Department]]</f>
        <v>0</v>
      </c>
      <c r="L1124" s="84" t="str">
        <f>IF(ISBLANK(Table2[[#This Row],[Remark]]),"",Table2[[#This Row],[Remark]])</f>
        <v/>
      </c>
      <c r="M1124" s="84">
        <f>Table2[[#This Row],[Material Issued By]]</f>
        <v>0</v>
      </c>
      <c r="N1124" s="84">
        <f>Table2[[#This Row],[Material Received By]]</f>
        <v>0</v>
      </c>
      <c r="O1124" s="134">
        <f>SUMIFS('Stock Statement'!K:K,'Stock Statement'!C:C,Table4[[#This Row],[Part no./ Cat No.]])</f>
        <v>0</v>
      </c>
      <c r="P1124" s="134">
        <f t="shared" si="18"/>
        <v>0</v>
      </c>
      <c r="Q1124" s="84">
        <f>SUMIFS('Stock Statement'!J:J,'Stock Statement'!C:C,Table4[[#This Row],[Part no./ Cat No.]])</f>
        <v>0</v>
      </c>
    </row>
    <row r="1125" spans="1:17">
      <c r="A1125" s="84">
        <v>1124</v>
      </c>
      <c r="B1125" s="108" t="str">
        <f>Table2[[#This Row],[Description of Material]]</f>
        <v>Enter Data in Product Master</v>
      </c>
      <c r="C1125" s="84" t="str">
        <f>IFERROR(VLOOKUP(D1125,'Product Master'!B:G,6,),"-")</f>
        <v>-</v>
      </c>
      <c r="D1125" s="84">
        <f>Table2[[#This Row],[Part no./ Cat No.]]</f>
        <v>0</v>
      </c>
      <c r="E1125" s="84" t="str">
        <f>IF(ISBLANK(Table2[[#This Row],[Lot No]]),"-",Table2[[#This Row],[Lot No]])</f>
        <v>-</v>
      </c>
      <c r="F1125" s="133" t="str">
        <f>IF(ISBLANK(Table2[[#This Row],[Date of Issue]]),"",Table2[[#This Row],[Date of Issue]])</f>
        <v/>
      </c>
      <c r="G1125" s="84" t="str">
        <f>Table2[[#This Row],[Unit]]</f>
        <v>-</v>
      </c>
      <c r="H1125" s="84" t="str">
        <f>Table2[[#This Row],[Pack Size]]</f>
        <v>-</v>
      </c>
      <c r="I1125" s="84">
        <f>Table2[[#This Row],[Quantity]]</f>
        <v>0</v>
      </c>
      <c r="J1125" s="133" t="str">
        <f>Table2[[#This Row],[Expiry Date]]</f>
        <v>-</v>
      </c>
      <c r="K1125" s="84">
        <f>Table2[[#This Row],[Department]]</f>
        <v>0</v>
      </c>
      <c r="L1125" s="84" t="str">
        <f>IF(ISBLANK(Table2[[#This Row],[Remark]]),"",Table2[[#This Row],[Remark]])</f>
        <v/>
      </c>
      <c r="M1125" s="84">
        <f>Table2[[#This Row],[Material Issued By]]</f>
        <v>0</v>
      </c>
      <c r="N1125" s="84">
        <f>Table2[[#This Row],[Material Received By]]</f>
        <v>0</v>
      </c>
      <c r="O1125" s="134">
        <f>SUMIFS('Stock Statement'!K:K,'Stock Statement'!C:C,Table4[[#This Row],[Part no./ Cat No.]])</f>
        <v>0</v>
      </c>
      <c r="P1125" s="134">
        <f t="shared" si="18"/>
        <v>0</v>
      </c>
      <c r="Q1125" s="84">
        <f>SUMIFS('Stock Statement'!J:J,'Stock Statement'!C:C,Table4[[#This Row],[Part no./ Cat No.]])</f>
        <v>0</v>
      </c>
    </row>
    <row r="1126" spans="1:17">
      <c r="A1126" s="84">
        <v>1125</v>
      </c>
      <c r="B1126" s="108" t="str">
        <f>Table2[[#This Row],[Description of Material]]</f>
        <v>Enter Data in Product Master</v>
      </c>
      <c r="C1126" s="84" t="str">
        <f>IFERROR(VLOOKUP(D1126,'Product Master'!B:G,6,),"-")</f>
        <v>-</v>
      </c>
      <c r="D1126" s="84">
        <f>Table2[[#This Row],[Part no./ Cat No.]]</f>
        <v>0</v>
      </c>
      <c r="E1126" s="84" t="str">
        <f>IF(ISBLANK(Table2[[#This Row],[Lot No]]),"-",Table2[[#This Row],[Lot No]])</f>
        <v>-</v>
      </c>
      <c r="F1126" s="133" t="str">
        <f>IF(ISBLANK(Table2[[#This Row],[Date of Issue]]),"",Table2[[#This Row],[Date of Issue]])</f>
        <v/>
      </c>
      <c r="G1126" s="84" t="str">
        <f>Table2[[#This Row],[Unit]]</f>
        <v>-</v>
      </c>
      <c r="H1126" s="84" t="str">
        <f>Table2[[#This Row],[Pack Size]]</f>
        <v>-</v>
      </c>
      <c r="I1126" s="84">
        <f>Table2[[#This Row],[Quantity]]</f>
        <v>0</v>
      </c>
      <c r="J1126" s="133" t="str">
        <f>Table2[[#This Row],[Expiry Date]]</f>
        <v>-</v>
      </c>
      <c r="K1126" s="84">
        <f>Table2[[#This Row],[Department]]</f>
        <v>0</v>
      </c>
      <c r="L1126" s="84" t="str">
        <f>IF(ISBLANK(Table2[[#This Row],[Remark]]),"",Table2[[#This Row],[Remark]])</f>
        <v/>
      </c>
      <c r="M1126" s="84">
        <f>Table2[[#This Row],[Material Issued By]]</f>
        <v>0</v>
      </c>
      <c r="N1126" s="84">
        <f>Table2[[#This Row],[Material Received By]]</f>
        <v>0</v>
      </c>
      <c r="O1126" s="134">
        <f>SUMIFS('Stock Statement'!K:K,'Stock Statement'!C:C,Table4[[#This Row],[Part no./ Cat No.]])</f>
        <v>0</v>
      </c>
      <c r="P1126" s="134">
        <f t="shared" si="18"/>
        <v>0</v>
      </c>
      <c r="Q1126" s="84">
        <f>SUMIFS('Stock Statement'!J:J,'Stock Statement'!C:C,Table4[[#This Row],[Part no./ Cat No.]])</f>
        <v>0</v>
      </c>
    </row>
    <row r="1127" spans="1:17">
      <c r="A1127" s="84">
        <v>1126</v>
      </c>
      <c r="B1127" s="108" t="str">
        <f>Table2[[#This Row],[Description of Material]]</f>
        <v>Enter Data in Product Master</v>
      </c>
      <c r="C1127" s="84" t="str">
        <f>IFERROR(VLOOKUP(D1127,'Product Master'!B:G,6,),"-")</f>
        <v>-</v>
      </c>
      <c r="D1127" s="84">
        <f>Table2[[#This Row],[Part no./ Cat No.]]</f>
        <v>0</v>
      </c>
      <c r="E1127" s="84" t="str">
        <f>IF(ISBLANK(Table2[[#This Row],[Lot No]]),"-",Table2[[#This Row],[Lot No]])</f>
        <v>-</v>
      </c>
      <c r="F1127" s="133" t="str">
        <f>IF(ISBLANK(Table2[[#This Row],[Date of Issue]]),"",Table2[[#This Row],[Date of Issue]])</f>
        <v/>
      </c>
      <c r="G1127" s="84" t="str">
        <f>Table2[[#This Row],[Unit]]</f>
        <v>-</v>
      </c>
      <c r="H1127" s="84" t="str">
        <f>Table2[[#This Row],[Pack Size]]</f>
        <v>-</v>
      </c>
      <c r="I1127" s="84">
        <f>Table2[[#This Row],[Quantity]]</f>
        <v>0</v>
      </c>
      <c r="J1127" s="133" t="str">
        <f>Table2[[#This Row],[Expiry Date]]</f>
        <v>-</v>
      </c>
      <c r="K1127" s="84">
        <f>Table2[[#This Row],[Department]]</f>
        <v>0</v>
      </c>
      <c r="L1127" s="84" t="str">
        <f>IF(ISBLANK(Table2[[#This Row],[Remark]]),"",Table2[[#This Row],[Remark]])</f>
        <v/>
      </c>
      <c r="M1127" s="84">
        <f>Table2[[#This Row],[Material Issued By]]</f>
        <v>0</v>
      </c>
      <c r="N1127" s="84">
        <f>Table2[[#This Row],[Material Received By]]</f>
        <v>0</v>
      </c>
      <c r="O1127" s="134">
        <f>SUMIFS('Stock Statement'!K:K,'Stock Statement'!C:C,Table4[[#This Row],[Part no./ Cat No.]])</f>
        <v>0</v>
      </c>
      <c r="P1127" s="134">
        <f t="shared" si="18"/>
        <v>0</v>
      </c>
      <c r="Q1127" s="84">
        <f>SUMIFS('Stock Statement'!J:J,'Stock Statement'!C:C,Table4[[#This Row],[Part no./ Cat No.]])</f>
        <v>0</v>
      </c>
    </row>
    <row r="1128" spans="1:17">
      <c r="A1128" s="84">
        <v>1127</v>
      </c>
      <c r="B1128" s="108" t="str">
        <f>Table2[[#This Row],[Description of Material]]</f>
        <v>Enter Data in Product Master</v>
      </c>
      <c r="C1128" s="84" t="str">
        <f>IFERROR(VLOOKUP(D1128,'Product Master'!B:G,6,),"-")</f>
        <v>-</v>
      </c>
      <c r="D1128" s="84">
        <f>Table2[[#This Row],[Part no./ Cat No.]]</f>
        <v>0</v>
      </c>
      <c r="E1128" s="84" t="str">
        <f>IF(ISBLANK(Table2[[#This Row],[Lot No]]),"-",Table2[[#This Row],[Lot No]])</f>
        <v>-</v>
      </c>
      <c r="F1128" s="133" t="str">
        <f>IF(ISBLANK(Table2[[#This Row],[Date of Issue]]),"",Table2[[#This Row],[Date of Issue]])</f>
        <v/>
      </c>
      <c r="G1128" s="84" t="str">
        <f>Table2[[#This Row],[Unit]]</f>
        <v>-</v>
      </c>
      <c r="H1128" s="84" t="str">
        <f>Table2[[#This Row],[Pack Size]]</f>
        <v>-</v>
      </c>
      <c r="I1128" s="84">
        <f>Table2[[#This Row],[Quantity]]</f>
        <v>0</v>
      </c>
      <c r="J1128" s="133" t="str">
        <f>Table2[[#This Row],[Expiry Date]]</f>
        <v>-</v>
      </c>
      <c r="K1128" s="84">
        <f>Table2[[#This Row],[Department]]</f>
        <v>0</v>
      </c>
      <c r="L1128" s="84" t="str">
        <f>IF(ISBLANK(Table2[[#This Row],[Remark]]),"",Table2[[#This Row],[Remark]])</f>
        <v/>
      </c>
      <c r="M1128" s="84">
        <f>Table2[[#This Row],[Material Issued By]]</f>
        <v>0</v>
      </c>
      <c r="N1128" s="84">
        <f>Table2[[#This Row],[Material Received By]]</f>
        <v>0</v>
      </c>
      <c r="O1128" s="134">
        <f>SUMIFS('Stock Statement'!K:K,'Stock Statement'!C:C,Table4[[#This Row],[Part no./ Cat No.]])</f>
        <v>0</v>
      </c>
      <c r="P1128" s="134">
        <f t="shared" si="18"/>
        <v>0</v>
      </c>
      <c r="Q1128" s="84">
        <f>SUMIFS('Stock Statement'!J:J,'Stock Statement'!C:C,Table4[[#This Row],[Part no./ Cat No.]])</f>
        <v>0</v>
      </c>
    </row>
    <row r="1129" spans="1:17">
      <c r="A1129" s="84">
        <v>1128</v>
      </c>
      <c r="B1129" s="108" t="str">
        <f>Table2[[#This Row],[Description of Material]]</f>
        <v>Enter Data in Product Master</v>
      </c>
      <c r="C1129" s="84" t="str">
        <f>IFERROR(VLOOKUP(D1129,'Product Master'!B:G,6,),"-")</f>
        <v>-</v>
      </c>
      <c r="D1129" s="84">
        <f>Table2[[#This Row],[Part no./ Cat No.]]</f>
        <v>0</v>
      </c>
      <c r="E1129" s="84" t="str">
        <f>IF(ISBLANK(Table2[[#This Row],[Lot No]]),"-",Table2[[#This Row],[Lot No]])</f>
        <v>-</v>
      </c>
      <c r="F1129" s="133" t="str">
        <f>IF(ISBLANK(Table2[[#This Row],[Date of Issue]]),"",Table2[[#This Row],[Date of Issue]])</f>
        <v/>
      </c>
      <c r="G1129" s="84" t="str">
        <f>Table2[[#This Row],[Unit]]</f>
        <v>-</v>
      </c>
      <c r="H1129" s="84" t="str">
        <f>Table2[[#This Row],[Pack Size]]</f>
        <v>-</v>
      </c>
      <c r="I1129" s="84">
        <f>Table2[[#This Row],[Quantity]]</f>
        <v>0</v>
      </c>
      <c r="J1129" s="133" t="str">
        <f>Table2[[#This Row],[Expiry Date]]</f>
        <v>-</v>
      </c>
      <c r="K1129" s="84">
        <f>Table2[[#This Row],[Department]]</f>
        <v>0</v>
      </c>
      <c r="L1129" s="84" t="str">
        <f>IF(ISBLANK(Table2[[#This Row],[Remark]]),"",Table2[[#This Row],[Remark]])</f>
        <v/>
      </c>
      <c r="M1129" s="84">
        <f>Table2[[#This Row],[Material Issued By]]</f>
        <v>0</v>
      </c>
      <c r="N1129" s="84">
        <f>Table2[[#This Row],[Material Received By]]</f>
        <v>0</v>
      </c>
      <c r="O1129" s="134">
        <f>SUMIFS('Stock Statement'!K:K,'Stock Statement'!C:C,Table4[[#This Row],[Part no./ Cat No.]])</f>
        <v>0</v>
      </c>
      <c r="P1129" s="134">
        <f t="shared" si="18"/>
        <v>0</v>
      </c>
      <c r="Q1129" s="84">
        <f>SUMIFS('Stock Statement'!J:J,'Stock Statement'!C:C,Table4[[#This Row],[Part no./ Cat No.]])</f>
        <v>0</v>
      </c>
    </row>
    <row r="1130" spans="1:17">
      <c r="A1130" s="84">
        <v>1129</v>
      </c>
      <c r="B1130" s="108" t="str">
        <f>Table2[[#This Row],[Description of Material]]</f>
        <v>Enter Data in Product Master</v>
      </c>
      <c r="C1130" s="84" t="str">
        <f>IFERROR(VLOOKUP(D1130,'Product Master'!B:G,6,),"-")</f>
        <v>-</v>
      </c>
      <c r="D1130" s="84">
        <f>Table2[[#This Row],[Part no./ Cat No.]]</f>
        <v>0</v>
      </c>
      <c r="E1130" s="84" t="str">
        <f>IF(ISBLANK(Table2[[#This Row],[Lot No]]),"-",Table2[[#This Row],[Lot No]])</f>
        <v>-</v>
      </c>
      <c r="F1130" s="133" t="str">
        <f>IF(ISBLANK(Table2[[#This Row],[Date of Issue]]),"",Table2[[#This Row],[Date of Issue]])</f>
        <v/>
      </c>
      <c r="G1130" s="84" t="str">
        <f>Table2[[#This Row],[Unit]]</f>
        <v>-</v>
      </c>
      <c r="H1130" s="84" t="str">
        <f>Table2[[#This Row],[Pack Size]]</f>
        <v>-</v>
      </c>
      <c r="I1130" s="84">
        <f>Table2[[#This Row],[Quantity]]</f>
        <v>0</v>
      </c>
      <c r="J1130" s="133" t="str">
        <f>Table2[[#This Row],[Expiry Date]]</f>
        <v>-</v>
      </c>
      <c r="K1130" s="84">
        <f>Table2[[#This Row],[Department]]</f>
        <v>0</v>
      </c>
      <c r="L1130" s="84" t="str">
        <f>IF(ISBLANK(Table2[[#This Row],[Remark]]),"",Table2[[#This Row],[Remark]])</f>
        <v/>
      </c>
      <c r="M1130" s="84">
        <f>Table2[[#This Row],[Material Issued By]]</f>
        <v>0</v>
      </c>
      <c r="N1130" s="84">
        <f>Table2[[#This Row],[Material Received By]]</f>
        <v>0</v>
      </c>
      <c r="O1130" s="134">
        <f>SUMIFS('Stock Statement'!K:K,'Stock Statement'!C:C,Table4[[#This Row],[Part no./ Cat No.]])</f>
        <v>0</v>
      </c>
      <c r="P1130" s="134">
        <f t="shared" si="18"/>
        <v>0</v>
      </c>
      <c r="Q1130" s="84">
        <f>SUMIFS('Stock Statement'!J:J,'Stock Statement'!C:C,Table4[[#This Row],[Part no./ Cat No.]])</f>
        <v>0</v>
      </c>
    </row>
    <row r="1131" spans="1:17">
      <c r="A1131" s="84">
        <v>1130</v>
      </c>
      <c r="B1131" s="108" t="str">
        <f>Table2[[#This Row],[Description of Material]]</f>
        <v>Enter Data in Product Master</v>
      </c>
      <c r="C1131" s="84" t="str">
        <f>IFERROR(VLOOKUP(D1131,'Product Master'!B:G,6,),"-")</f>
        <v>-</v>
      </c>
      <c r="D1131" s="84">
        <f>Table2[[#This Row],[Part no./ Cat No.]]</f>
        <v>0</v>
      </c>
      <c r="E1131" s="84" t="str">
        <f>IF(ISBLANK(Table2[[#This Row],[Lot No]]),"-",Table2[[#This Row],[Lot No]])</f>
        <v>-</v>
      </c>
      <c r="F1131" s="133" t="str">
        <f>IF(ISBLANK(Table2[[#This Row],[Date of Issue]]),"",Table2[[#This Row],[Date of Issue]])</f>
        <v/>
      </c>
      <c r="G1131" s="84" t="str">
        <f>Table2[[#This Row],[Unit]]</f>
        <v>-</v>
      </c>
      <c r="H1131" s="84" t="str">
        <f>Table2[[#This Row],[Pack Size]]</f>
        <v>-</v>
      </c>
      <c r="I1131" s="84">
        <f>Table2[[#This Row],[Quantity]]</f>
        <v>0</v>
      </c>
      <c r="J1131" s="133" t="str">
        <f>Table2[[#This Row],[Expiry Date]]</f>
        <v>-</v>
      </c>
      <c r="K1131" s="84">
        <f>Table2[[#This Row],[Department]]</f>
        <v>0</v>
      </c>
      <c r="L1131" s="84" t="str">
        <f>IF(ISBLANK(Table2[[#This Row],[Remark]]),"",Table2[[#This Row],[Remark]])</f>
        <v/>
      </c>
      <c r="M1131" s="84">
        <f>Table2[[#This Row],[Material Issued By]]</f>
        <v>0</v>
      </c>
      <c r="N1131" s="84">
        <f>Table2[[#This Row],[Material Received By]]</f>
        <v>0</v>
      </c>
      <c r="O1131" s="134">
        <f>SUMIFS('Stock Statement'!K:K,'Stock Statement'!C:C,Table4[[#This Row],[Part no./ Cat No.]])</f>
        <v>0</v>
      </c>
      <c r="P1131" s="134">
        <f t="shared" si="18"/>
        <v>0</v>
      </c>
      <c r="Q1131" s="84">
        <f>SUMIFS('Stock Statement'!J:J,'Stock Statement'!C:C,Table4[[#This Row],[Part no./ Cat No.]])</f>
        <v>0</v>
      </c>
    </row>
    <row r="1132" spans="1:17">
      <c r="A1132" s="84">
        <v>1131</v>
      </c>
      <c r="B1132" s="108" t="str">
        <f>Table2[[#This Row],[Description of Material]]</f>
        <v>Enter Data in Product Master</v>
      </c>
      <c r="C1132" s="84" t="str">
        <f>IFERROR(VLOOKUP(D1132,'Product Master'!B:G,6,),"-")</f>
        <v>-</v>
      </c>
      <c r="D1132" s="84">
        <f>Table2[[#This Row],[Part no./ Cat No.]]</f>
        <v>0</v>
      </c>
      <c r="E1132" s="84" t="str">
        <f>IF(ISBLANK(Table2[[#This Row],[Lot No]]),"-",Table2[[#This Row],[Lot No]])</f>
        <v>-</v>
      </c>
      <c r="F1132" s="133" t="str">
        <f>IF(ISBLANK(Table2[[#This Row],[Date of Issue]]),"",Table2[[#This Row],[Date of Issue]])</f>
        <v/>
      </c>
      <c r="G1132" s="84" t="str">
        <f>Table2[[#This Row],[Unit]]</f>
        <v>-</v>
      </c>
      <c r="H1132" s="84" t="str">
        <f>Table2[[#This Row],[Pack Size]]</f>
        <v>-</v>
      </c>
      <c r="I1132" s="84">
        <f>Table2[[#This Row],[Quantity]]</f>
        <v>0</v>
      </c>
      <c r="J1132" s="133" t="str">
        <f>Table2[[#This Row],[Expiry Date]]</f>
        <v>-</v>
      </c>
      <c r="K1132" s="84">
        <f>Table2[[#This Row],[Department]]</f>
        <v>0</v>
      </c>
      <c r="L1132" s="84" t="str">
        <f>IF(ISBLANK(Table2[[#This Row],[Remark]]),"",Table2[[#This Row],[Remark]])</f>
        <v/>
      </c>
      <c r="M1132" s="84">
        <f>Table2[[#This Row],[Material Issued By]]</f>
        <v>0</v>
      </c>
      <c r="N1132" s="84">
        <f>Table2[[#This Row],[Material Received By]]</f>
        <v>0</v>
      </c>
      <c r="O1132" s="134">
        <f>SUMIFS('Stock Statement'!K:K,'Stock Statement'!C:C,Table4[[#This Row],[Part no./ Cat No.]])</f>
        <v>0</v>
      </c>
      <c r="P1132" s="134">
        <f t="shared" si="18"/>
        <v>0</v>
      </c>
      <c r="Q1132" s="84">
        <f>SUMIFS('Stock Statement'!J:J,'Stock Statement'!C:C,Table4[[#This Row],[Part no./ Cat No.]])</f>
        <v>0</v>
      </c>
    </row>
    <row r="1133" spans="1:17">
      <c r="A1133" s="84">
        <v>1132</v>
      </c>
      <c r="B1133" s="108" t="str">
        <f>Table2[[#This Row],[Description of Material]]</f>
        <v>Enter Data in Product Master</v>
      </c>
      <c r="C1133" s="84" t="str">
        <f>IFERROR(VLOOKUP(D1133,'Product Master'!B:G,6,),"-")</f>
        <v>-</v>
      </c>
      <c r="D1133" s="84">
        <f>Table2[[#This Row],[Part no./ Cat No.]]</f>
        <v>0</v>
      </c>
      <c r="E1133" s="84" t="str">
        <f>IF(ISBLANK(Table2[[#This Row],[Lot No]]),"-",Table2[[#This Row],[Lot No]])</f>
        <v>-</v>
      </c>
      <c r="F1133" s="133" t="str">
        <f>IF(ISBLANK(Table2[[#This Row],[Date of Issue]]),"",Table2[[#This Row],[Date of Issue]])</f>
        <v/>
      </c>
      <c r="G1133" s="84" t="str">
        <f>Table2[[#This Row],[Unit]]</f>
        <v>-</v>
      </c>
      <c r="H1133" s="84" t="str">
        <f>Table2[[#This Row],[Pack Size]]</f>
        <v>-</v>
      </c>
      <c r="I1133" s="84">
        <f>Table2[[#This Row],[Quantity]]</f>
        <v>0</v>
      </c>
      <c r="J1133" s="133" t="str">
        <f>Table2[[#This Row],[Expiry Date]]</f>
        <v>-</v>
      </c>
      <c r="K1133" s="84">
        <f>Table2[[#This Row],[Department]]</f>
        <v>0</v>
      </c>
      <c r="L1133" s="84" t="str">
        <f>IF(ISBLANK(Table2[[#This Row],[Remark]]),"",Table2[[#This Row],[Remark]])</f>
        <v/>
      </c>
      <c r="M1133" s="84">
        <f>Table2[[#This Row],[Material Issued By]]</f>
        <v>0</v>
      </c>
      <c r="N1133" s="84">
        <f>Table2[[#This Row],[Material Received By]]</f>
        <v>0</v>
      </c>
      <c r="O1133" s="134">
        <f>SUMIFS('Stock Statement'!K:K,'Stock Statement'!C:C,Table4[[#This Row],[Part no./ Cat No.]])</f>
        <v>0</v>
      </c>
      <c r="P1133" s="134">
        <f t="shared" si="18"/>
        <v>0</v>
      </c>
      <c r="Q1133" s="84">
        <f>SUMIFS('Stock Statement'!J:J,'Stock Statement'!C:C,Table4[[#This Row],[Part no./ Cat No.]])</f>
        <v>0</v>
      </c>
    </row>
    <row r="1134" spans="1:17">
      <c r="A1134" s="84">
        <v>1133</v>
      </c>
      <c r="B1134" s="108" t="str">
        <f>Table2[[#This Row],[Description of Material]]</f>
        <v>Enter Data in Product Master</v>
      </c>
      <c r="C1134" s="84" t="str">
        <f>IFERROR(VLOOKUP(D1134,'Product Master'!B:G,6,),"-")</f>
        <v>-</v>
      </c>
      <c r="D1134" s="84">
        <f>Table2[[#This Row],[Part no./ Cat No.]]</f>
        <v>0</v>
      </c>
      <c r="E1134" s="84" t="str">
        <f>IF(ISBLANK(Table2[[#This Row],[Lot No]]),"-",Table2[[#This Row],[Lot No]])</f>
        <v>-</v>
      </c>
      <c r="F1134" s="133" t="str">
        <f>IF(ISBLANK(Table2[[#This Row],[Date of Issue]]),"",Table2[[#This Row],[Date of Issue]])</f>
        <v/>
      </c>
      <c r="G1134" s="84" t="str">
        <f>Table2[[#This Row],[Unit]]</f>
        <v>-</v>
      </c>
      <c r="H1134" s="84" t="str">
        <f>Table2[[#This Row],[Pack Size]]</f>
        <v>-</v>
      </c>
      <c r="I1134" s="84">
        <f>Table2[[#This Row],[Quantity]]</f>
        <v>0</v>
      </c>
      <c r="J1134" s="133" t="str">
        <f>Table2[[#This Row],[Expiry Date]]</f>
        <v>-</v>
      </c>
      <c r="K1134" s="84">
        <f>Table2[[#This Row],[Department]]</f>
        <v>0</v>
      </c>
      <c r="L1134" s="84" t="str">
        <f>IF(ISBLANK(Table2[[#This Row],[Remark]]),"",Table2[[#This Row],[Remark]])</f>
        <v/>
      </c>
      <c r="M1134" s="84">
        <f>Table2[[#This Row],[Material Issued By]]</f>
        <v>0</v>
      </c>
      <c r="N1134" s="84">
        <f>Table2[[#This Row],[Material Received By]]</f>
        <v>0</v>
      </c>
      <c r="O1134" s="134">
        <f>SUMIFS('Stock Statement'!K:K,'Stock Statement'!C:C,Table4[[#This Row],[Part no./ Cat No.]])</f>
        <v>0</v>
      </c>
      <c r="P1134" s="134">
        <f t="shared" si="18"/>
        <v>0</v>
      </c>
      <c r="Q1134" s="84">
        <f>SUMIFS('Stock Statement'!J:J,'Stock Statement'!C:C,Table4[[#This Row],[Part no./ Cat No.]])</f>
        <v>0</v>
      </c>
    </row>
    <row r="1135" spans="1:17">
      <c r="A1135" s="84">
        <v>1134</v>
      </c>
      <c r="B1135" s="108" t="str">
        <f>Table2[[#This Row],[Description of Material]]</f>
        <v>Enter Data in Product Master</v>
      </c>
      <c r="C1135" s="84" t="str">
        <f>IFERROR(VLOOKUP(D1135,'Product Master'!B:G,6,),"-")</f>
        <v>-</v>
      </c>
      <c r="D1135" s="84">
        <f>Table2[[#This Row],[Part no./ Cat No.]]</f>
        <v>0</v>
      </c>
      <c r="E1135" s="84" t="str">
        <f>IF(ISBLANK(Table2[[#This Row],[Lot No]]),"-",Table2[[#This Row],[Lot No]])</f>
        <v>-</v>
      </c>
      <c r="F1135" s="133" t="str">
        <f>IF(ISBLANK(Table2[[#This Row],[Date of Issue]]),"",Table2[[#This Row],[Date of Issue]])</f>
        <v/>
      </c>
      <c r="G1135" s="84" t="str">
        <f>Table2[[#This Row],[Unit]]</f>
        <v>-</v>
      </c>
      <c r="H1135" s="84" t="str">
        <f>Table2[[#This Row],[Pack Size]]</f>
        <v>-</v>
      </c>
      <c r="I1135" s="84">
        <f>Table2[[#This Row],[Quantity]]</f>
        <v>0</v>
      </c>
      <c r="J1135" s="133" t="str">
        <f>Table2[[#This Row],[Expiry Date]]</f>
        <v>-</v>
      </c>
      <c r="K1135" s="84">
        <f>Table2[[#This Row],[Department]]</f>
        <v>0</v>
      </c>
      <c r="L1135" s="84" t="str">
        <f>IF(ISBLANK(Table2[[#This Row],[Remark]]),"",Table2[[#This Row],[Remark]])</f>
        <v/>
      </c>
      <c r="M1135" s="84">
        <f>Table2[[#This Row],[Material Issued By]]</f>
        <v>0</v>
      </c>
      <c r="N1135" s="84">
        <f>Table2[[#This Row],[Material Received By]]</f>
        <v>0</v>
      </c>
      <c r="O1135" s="134">
        <f>SUMIFS('Stock Statement'!K:K,'Stock Statement'!C:C,Table4[[#This Row],[Part no./ Cat No.]])</f>
        <v>0</v>
      </c>
      <c r="P1135" s="134">
        <f t="shared" si="18"/>
        <v>0</v>
      </c>
      <c r="Q1135" s="84">
        <f>SUMIFS('Stock Statement'!J:J,'Stock Statement'!C:C,Table4[[#This Row],[Part no./ Cat No.]])</f>
        <v>0</v>
      </c>
    </row>
    <row r="1136" spans="1:17">
      <c r="A1136" s="84">
        <v>1135</v>
      </c>
      <c r="B1136" s="108" t="str">
        <f>Table2[[#This Row],[Description of Material]]</f>
        <v>Enter Data in Product Master</v>
      </c>
      <c r="C1136" s="84" t="str">
        <f>IFERROR(VLOOKUP(D1136,'Product Master'!B:G,6,),"-")</f>
        <v>-</v>
      </c>
      <c r="D1136" s="84">
        <f>Table2[[#This Row],[Part no./ Cat No.]]</f>
        <v>0</v>
      </c>
      <c r="E1136" s="84" t="str">
        <f>IF(ISBLANK(Table2[[#This Row],[Lot No]]),"-",Table2[[#This Row],[Lot No]])</f>
        <v>-</v>
      </c>
      <c r="F1136" s="133" t="str">
        <f>IF(ISBLANK(Table2[[#This Row],[Date of Issue]]),"",Table2[[#This Row],[Date of Issue]])</f>
        <v/>
      </c>
      <c r="G1136" s="84" t="str">
        <f>Table2[[#This Row],[Unit]]</f>
        <v>-</v>
      </c>
      <c r="H1136" s="84" t="str">
        <f>Table2[[#This Row],[Pack Size]]</f>
        <v>-</v>
      </c>
      <c r="I1136" s="84">
        <f>Table2[[#This Row],[Quantity]]</f>
        <v>0</v>
      </c>
      <c r="J1136" s="133" t="str">
        <f>Table2[[#This Row],[Expiry Date]]</f>
        <v>-</v>
      </c>
      <c r="K1136" s="84">
        <f>Table2[[#This Row],[Department]]</f>
        <v>0</v>
      </c>
      <c r="L1136" s="84" t="str">
        <f>IF(ISBLANK(Table2[[#This Row],[Remark]]),"",Table2[[#This Row],[Remark]])</f>
        <v/>
      </c>
      <c r="M1136" s="84">
        <f>Table2[[#This Row],[Material Issued By]]</f>
        <v>0</v>
      </c>
      <c r="N1136" s="84">
        <f>Table2[[#This Row],[Material Received By]]</f>
        <v>0</v>
      </c>
      <c r="O1136" s="134">
        <f>SUMIFS('Stock Statement'!K:K,'Stock Statement'!C:C,Table4[[#This Row],[Part no./ Cat No.]])</f>
        <v>0</v>
      </c>
      <c r="P1136" s="134">
        <f t="shared" si="18"/>
        <v>0</v>
      </c>
      <c r="Q1136" s="84">
        <f>SUMIFS('Stock Statement'!J:J,'Stock Statement'!C:C,Table4[[#This Row],[Part no./ Cat No.]])</f>
        <v>0</v>
      </c>
    </row>
    <row r="1137" spans="1:17">
      <c r="A1137" s="84">
        <v>1136</v>
      </c>
      <c r="B1137" s="108" t="str">
        <f>Table2[[#This Row],[Description of Material]]</f>
        <v>Enter Data in Product Master</v>
      </c>
      <c r="C1137" s="84" t="str">
        <f>IFERROR(VLOOKUP(D1137,'Product Master'!B:G,6,),"-")</f>
        <v>-</v>
      </c>
      <c r="D1137" s="84">
        <f>Table2[[#This Row],[Part no./ Cat No.]]</f>
        <v>0</v>
      </c>
      <c r="E1137" s="84" t="str">
        <f>IF(ISBLANK(Table2[[#This Row],[Lot No]]),"-",Table2[[#This Row],[Lot No]])</f>
        <v>-</v>
      </c>
      <c r="F1137" s="133" t="str">
        <f>IF(ISBLANK(Table2[[#This Row],[Date of Issue]]),"",Table2[[#This Row],[Date of Issue]])</f>
        <v/>
      </c>
      <c r="G1137" s="84" t="str">
        <f>Table2[[#This Row],[Unit]]</f>
        <v>-</v>
      </c>
      <c r="H1137" s="84" t="str">
        <f>Table2[[#This Row],[Pack Size]]</f>
        <v>-</v>
      </c>
      <c r="I1137" s="84">
        <f>Table2[[#This Row],[Quantity]]</f>
        <v>0</v>
      </c>
      <c r="J1137" s="133" t="str">
        <f>Table2[[#This Row],[Expiry Date]]</f>
        <v>-</v>
      </c>
      <c r="K1137" s="84">
        <f>Table2[[#This Row],[Department]]</f>
        <v>0</v>
      </c>
      <c r="L1137" s="84" t="str">
        <f>IF(ISBLANK(Table2[[#This Row],[Remark]]),"",Table2[[#This Row],[Remark]])</f>
        <v/>
      </c>
      <c r="M1137" s="84">
        <f>Table2[[#This Row],[Material Issued By]]</f>
        <v>0</v>
      </c>
      <c r="N1137" s="84">
        <f>Table2[[#This Row],[Material Received By]]</f>
        <v>0</v>
      </c>
      <c r="O1137" s="134">
        <f>SUMIFS('Stock Statement'!K:K,'Stock Statement'!C:C,Table4[[#This Row],[Part no./ Cat No.]])</f>
        <v>0</v>
      </c>
      <c r="P1137" s="134">
        <f t="shared" si="18"/>
        <v>0</v>
      </c>
      <c r="Q1137" s="84">
        <f>SUMIFS('Stock Statement'!J:J,'Stock Statement'!C:C,Table4[[#This Row],[Part no./ Cat No.]])</f>
        <v>0</v>
      </c>
    </row>
    <row r="1138" spans="1:17">
      <c r="A1138" s="84">
        <v>1137</v>
      </c>
      <c r="B1138" s="108" t="str">
        <f>Table2[[#This Row],[Description of Material]]</f>
        <v>Enter Data in Product Master</v>
      </c>
      <c r="C1138" s="84" t="str">
        <f>IFERROR(VLOOKUP(D1138,'Product Master'!B:G,6,),"-")</f>
        <v>-</v>
      </c>
      <c r="D1138" s="84">
        <f>Table2[[#This Row],[Part no./ Cat No.]]</f>
        <v>0</v>
      </c>
      <c r="E1138" s="84" t="str">
        <f>IF(ISBLANK(Table2[[#This Row],[Lot No]]),"-",Table2[[#This Row],[Lot No]])</f>
        <v>-</v>
      </c>
      <c r="F1138" s="133" t="str">
        <f>IF(ISBLANK(Table2[[#This Row],[Date of Issue]]),"",Table2[[#This Row],[Date of Issue]])</f>
        <v/>
      </c>
      <c r="G1138" s="84" t="str">
        <f>Table2[[#This Row],[Unit]]</f>
        <v>-</v>
      </c>
      <c r="H1138" s="84" t="str">
        <f>Table2[[#This Row],[Pack Size]]</f>
        <v>-</v>
      </c>
      <c r="I1138" s="84">
        <f>Table2[[#This Row],[Quantity]]</f>
        <v>0</v>
      </c>
      <c r="J1138" s="133" t="str">
        <f>Table2[[#This Row],[Expiry Date]]</f>
        <v>-</v>
      </c>
      <c r="K1138" s="84">
        <f>Table2[[#This Row],[Department]]</f>
        <v>0</v>
      </c>
      <c r="L1138" s="84" t="str">
        <f>IF(ISBLANK(Table2[[#This Row],[Remark]]),"",Table2[[#This Row],[Remark]])</f>
        <v/>
      </c>
      <c r="M1138" s="84">
        <f>Table2[[#This Row],[Material Issued By]]</f>
        <v>0</v>
      </c>
      <c r="N1138" s="84">
        <f>Table2[[#This Row],[Material Received By]]</f>
        <v>0</v>
      </c>
      <c r="O1138" s="134">
        <f>SUMIFS('Stock Statement'!K:K,'Stock Statement'!C:C,Table4[[#This Row],[Part no./ Cat No.]])</f>
        <v>0</v>
      </c>
      <c r="P1138" s="134">
        <f t="shared" si="18"/>
        <v>0</v>
      </c>
      <c r="Q1138" s="84">
        <f>SUMIFS('Stock Statement'!J:J,'Stock Statement'!C:C,Table4[[#This Row],[Part no./ Cat No.]])</f>
        <v>0</v>
      </c>
    </row>
    <row r="1139" spans="1:17">
      <c r="A1139" s="84">
        <v>1138</v>
      </c>
      <c r="B1139" s="108" t="str">
        <f>Table2[[#This Row],[Description of Material]]</f>
        <v>Enter Data in Product Master</v>
      </c>
      <c r="C1139" s="84" t="str">
        <f>IFERROR(VLOOKUP(D1139,'Product Master'!B:G,6,),"-")</f>
        <v>-</v>
      </c>
      <c r="D1139" s="84">
        <f>Table2[[#This Row],[Part no./ Cat No.]]</f>
        <v>0</v>
      </c>
      <c r="E1139" s="84" t="str">
        <f>IF(ISBLANK(Table2[[#This Row],[Lot No]]),"-",Table2[[#This Row],[Lot No]])</f>
        <v>-</v>
      </c>
      <c r="F1139" s="133" t="str">
        <f>IF(ISBLANK(Table2[[#This Row],[Date of Issue]]),"",Table2[[#This Row],[Date of Issue]])</f>
        <v/>
      </c>
      <c r="G1139" s="84" t="str">
        <f>Table2[[#This Row],[Unit]]</f>
        <v>-</v>
      </c>
      <c r="H1139" s="84" t="str">
        <f>Table2[[#This Row],[Pack Size]]</f>
        <v>-</v>
      </c>
      <c r="I1139" s="84">
        <f>Table2[[#This Row],[Quantity]]</f>
        <v>0</v>
      </c>
      <c r="J1139" s="133" t="str">
        <f>Table2[[#This Row],[Expiry Date]]</f>
        <v>-</v>
      </c>
      <c r="K1139" s="84">
        <f>Table2[[#This Row],[Department]]</f>
        <v>0</v>
      </c>
      <c r="L1139" s="84" t="str">
        <f>IF(ISBLANK(Table2[[#This Row],[Remark]]),"",Table2[[#This Row],[Remark]])</f>
        <v/>
      </c>
      <c r="M1139" s="84">
        <f>Table2[[#This Row],[Material Issued By]]</f>
        <v>0</v>
      </c>
      <c r="N1139" s="84">
        <f>Table2[[#This Row],[Material Received By]]</f>
        <v>0</v>
      </c>
      <c r="O1139" s="134">
        <f>SUMIFS('Stock Statement'!K:K,'Stock Statement'!C:C,Table4[[#This Row],[Part no./ Cat No.]])</f>
        <v>0</v>
      </c>
      <c r="P1139" s="134">
        <f t="shared" si="18"/>
        <v>0</v>
      </c>
      <c r="Q1139" s="84">
        <f>SUMIFS('Stock Statement'!J:J,'Stock Statement'!C:C,Table4[[#This Row],[Part no./ Cat No.]])</f>
        <v>0</v>
      </c>
    </row>
    <row r="1140" spans="1:17">
      <c r="A1140" s="84">
        <v>1139</v>
      </c>
      <c r="B1140" s="108" t="str">
        <f>Table2[[#This Row],[Description of Material]]</f>
        <v>Enter Data in Product Master</v>
      </c>
      <c r="C1140" s="84" t="str">
        <f>IFERROR(VLOOKUP(D1140,'Product Master'!B:G,6,),"-")</f>
        <v>-</v>
      </c>
      <c r="D1140" s="84">
        <f>Table2[[#This Row],[Part no./ Cat No.]]</f>
        <v>0</v>
      </c>
      <c r="E1140" s="84" t="str">
        <f>IF(ISBLANK(Table2[[#This Row],[Lot No]]),"-",Table2[[#This Row],[Lot No]])</f>
        <v>-</v>
      </c>
      <c r="F1140" s="133" t="str">
        <f>IF(ISBLANK(Table2[[#This Row],[Date of Issue]]),"",Table2[[#This Row],[Date of Issue]])</f>
        <v/>
      </c>
      <c r="G1140" s="84" t="str">
        <f>Table2[[#This Row],[Unit]]</f>
        <v>-</v>
      </c>
      <c r="H1140" s="84" t="str">
        <f>Table2[[#This Row],[Pack Size]]</f>
        <v>-</v>
      </c>
      <c r="I1140" s="84">
        <f>Table2[[#This Row],[Quantity]]</f>
        <v>0</v>
      </c>
      <c r="J1140" s="133" t="str">
        <f>Table2[[#This Row],[Expiry Date]]</f>
        <v>-</v>
      </c>
      <c r="K1140" s="84">
        <f>Table2[[#This Row],[Department]]</f>
        <v>0</v>
      </c>
      <c r="L1140" s="84" t="str">
        <f>IF(ISBLANK(Table2[[#This Row],[Remark]]),"",Table2[[#This Row],[Remark]])</f>
        <v/>
      </c>
      <c r="M1140" s="84">
        <f>Table2[[#This Row],[Material Issued By]]</f>
        <v>0</v>
      </c>
      <c r="N1140" s="84">
        <f>Table2[[#This Row],[Material Received By]]</f>
        <v>0</v>
      </c>
      <c r="O1140" s="134">
        <f>SUMIFS('Stock Statement'!K:K,'Stock Statement'!C:C,Table4[[#This Row],[Part no./ Cat No.]])</f>
        <v>0</v>
      </c>
      <c r="P1140" s="134">
        <f t="shared" si="18"/>
        <v>0</v>
      </c>
      <c r="Q1140" s="84">
        <f>SUMIFS('Stock Statement'!J:J,'Stock Statement'!C:C,Table4[[#This Row],[Part no./ Cat No.]])</f>
        <v>0</v>
      </c>
    </row>
    <row r="1141" spans="1:17">
      <c r="A1141" s="84">
        <v>1140</v>
      </c>
      <c r="B1141" s="108" t="str">
        <f>Table2[[#This Row],[Description of Material]]</f>
        <v>Enter Data in Product Master</v>
      </c>
      <c r="C1141" s="84" t="str">
        <f>IFERROR(VLOOKUP(D1141,'Product Master'!B:G,6,),"-")</f>
        <v>-</v>
      </c>
      <c r="D1141" s="84">
        <f>Table2[[#This Row],[Part no./ Cat No.]]</f>
        <v>0</v>
      </c>
      <c r="E1141" s="84" t="str">
        <f>IF(ISBLANK(Table2[[#This Row],[Lot No]]),"-",Table2[[#This Row],[Lot No]])</f>
        <v>-</v>
      </c>
      <c r="F1141" s="133" t="str">
        <f>IF(ISBLANK(Table2[[#This Row],[Date of Issue]]),"",Table2[[#This Row],[Date of Issue]])</f>
        <v/>
      </c>
      <c r="G1141" s="84" t="str">
        <f>Table2[[#This Row],[Unit]]</f>
        <v>-</v>
      </c>
      <c r="H1141" s="84" t="str">
        <f>Table2[[#This Row],[Pack Size]]</f>
        <v>-</v>
      </c>
      <c r="I1141" s="84">
        <f>Table2[[#This Row],[Quantity]]</f>
        <v>0</v>
      </c>
      <c r="J1141" s="133" t="str">
        <f>Table2[[#This Row],[Expiry Date]]</f>
        <v>-</v>
      </c>
      <c r="K1141" s="84">
        <f>Table2[[#This Row],[Department]]</f>
        <v>0</v>
      </c>
      <c r="L1141" s="84" t="str">
        <f>IF(ISBLANK(Table2[[#This Row],[Remark]]),"",Table2[[#This Row],[Remark]])</f>
        <v/>
      </c>
      <c r="M1141" s="84">
        <f>Table2[[#This Row],[Material Issued By]]</f>
        <v>0</v>
      </c>
      <c r="N1141" s="84">
        <f>Table2[[#This Row],[Material Received By]]</f>
        <v>0</v>
      </c>
      <c r="O1141" s="134">
        <f>SUMIFS('Stock Statement'!K:K,'Stock Statement'!C:C,Table4[[#This Row],[Part no./ Cat No.]])</f>
        <v>0</v>
      </c>
      <c r="P1141" s="134">
        <f t="shared" si="18"/>
        <v>0</v>
      </c>
      <c r="Q1141" s="84">
        <f>SUMIFS('Stock Statement'!J:J,'Stock Statement'!C:C,Table4[[#This Row],[Part no./ Cat No.]])</f>
        <v>0</v>
      </c>
    </row>
    <row r="1142" spans="1:17">
      <c r="A1142" s="84">
        <v>1141</v>
      </c>
      <c r="B1142" s="108" t="str">
        <f>Table2[[#This Row],[Description of Material]]</f>
        <v>Enter Data in Product Master</v>
      </c>
      <c r="C1142" s="84" t="str">
        <f>IFERROR(VLOOKUP(D1142,'Product Master'!B:G,6,),"-")</f>
        <v>-</v>
      </c>
      <c r="D1142" s="84">
        <f>Table2[[#This Row],[Part no./ Cat No.]]</f>
        <v>0</v>
      </c>
      <c r="E1142" s="84" t="str">
        <f>IF(ISBLANK(Table2[[#This Row],[Lot No]]),"-",Table2[[#This Row],[Lot No]])</f>
        <v>-</v>
      </c>
      <c r="F1142" s="133" t="str">
        <f>IF(ISBLANK(Table2[[#This Row],[Date of Issue]]),"",Table2[[#This Row],[Date of Issue]])</f>
        <v/>
      </c>
      <c r="G1142" s="84" t="str">
        <f>Table2[[#This Row],[Unit]]</f>
        <v>-</v>
      </c>
      <c r="H1142" s="84" t="str">
        <f>Table2[[#This Row],[Pack Size]]</f>
        <v>-</v>
      </c>
      <c r="I1142" s="84">
        <f>Table2[[#This Row],[Quantity]]</f>
        <v>0</v>
      </c>
      <c r="J1142" s="133" t="str">
        <f>Table2[[#This Row],[Expiry Date]]</f>
        <v>-</v>
      </c>
      <c r="K1142" s="84">
        <f>Table2[[#This Row],[Department]]</f>
        <v>0</v>
      </c>
      <c r="L1142" s="84" t="str">
        <f>IF(ISBLANK(Table2[[#This Row],[Remark]]),"",Table2[[#This Row],[Remark]])</f>
        <v/>
      </c>
      <c r="M1142" s="84">
        <f>Table2[[#This Row],[Material Issued By]]</f>
        <v>0</v>
      </c>
      <c r="N1142" s="84">
        <f>Table2[[#This Row],[Material Received By]]</f>
        <v>0</v>
      </c>
      <c r="O1142" s="134">
        <f>SUMIFS('Stock Statement'!K:K,'Stock Statement'!C:C,Table4[[#This Row],[Part no./ Cat No.]])</f>
        <v>0</v>
      </c>
      <c r="P1142" s="134">
        <f t="shared" si="18"/>
        <v>0</v>
      </c>
      <c r="Q1142" s="84">
        <f>SUMIFS('Stock Statement'!J:J,'Stock Statement'!C:C,Table4[[#This Row],[Part no./ Cat No.]])</f>
        <v>0</v>
      </c>
    </row>
    <row r="1143" spans="1:17">
      <c r="A1143" s="84">
        <v>1142</v>
      </c>
      <c r="B1143" s="108" t="str">
        <f>Table2[[#This Row],[Description of Material]]</f>
        <v>Enter Data in Product Master</v>
      </c>
      <c r="C1143" s="84" t="str">
        <f>IFERROR(VLOOKUP(D1143,'Product Master'!B:G,6,),"-")</f>
        <v>-</v>
      </c>
      <c r="D1143" s="84">
        <f>Table2[[#This Row],[Part no./ Cat No.]]</f>
        <v>0</v>
      </c>
      <c r="E1143" s="84" t="str">
        <f>IF(ISBLANK(Table2[[#This Row],[Lot No]]),"-",Table2[[#This Row],[Lot No]])</f>
        <v>-</v>
      </c>
      <c r="F1143" s="133" t="str">
        <f>IF(ISBLANK(Table2[[#This Row],[Date of Issue]]),"",Table2[[#This Row],[Date of Issue]])</f>
        <v/>
      </c>
      <c r="G1143" s="84" t="str">
        <f>Table2[[#This Row],[Unit]]</f>
        <v>-</v>
      </c>
      <c r="H1143" s="84" t="str">
        <f>Table2[[#This Row],[Pack Size]]</f>
        <v>-</v>
      </c>
      <c r="I1143" s="84">
        <f>Table2[[#This Row],[Quantity]]</f>
        <v>0</v>
      </c>
      <c r="J1143" s="133" t="str">
        <f>Table2[[#This Row],[Expiry Date]]</f>
        <v>-</v>
      </c>
      <c r="K1143" s="84">
        <f>Table2[[#This Row],[Department]]</f>
        <v>0</v>
      </c>
      <c r="L1143" s="84" t="str">
        <f>IF(ISBLANK(Table2[[#This Row],[Remark]]),"",Table2[[#This Row],[Remark]])</f>
        <v/>
      </c>
      <c r="M1143" s="84">
        <f>Table2[[#This Row],[Material Issued By]]</f>
        <v>0</v>
      </c>
      <c r="N1143" s="84">
        <f>Table2[[#This Row],[Material Received By]]</f>
        <v>0</v>
      </c>
      <c r="O1143" s="134">
        <f>SUMIFS('Stock Statement'!K:K,'Stock Statement'!C:C,Table4[[#This Row],[Part no./ Cat No.]])</f>
        <v>0</v>
      </c>
      <c r="P1143" s="134">
        <f t="shared" si="18"/>
        <v>0</v>
      </c>
      <c r="Q1143" s="84">
        <f>SUMIFS('Stock Statement'!J:J,'Stock Statement'!C:C,Table4[[#This Row],[Part no./ Cat No.]])</f>
        <v>0</v>
      </c>
    </row>
    <row r="1144" spans="1:17">
      <c r="A1144" s="84">
        <v>1143</v>
      </c>
      <c r="B1144" s="108" t="str">
        <f>Table2[[#This Row],[Description of Material]]</f>
        <v>Enter Data in Product Master</v>
      </c>
      <c r="C1144" s="84" t="str">
        <f>IFERROR(VLOOKUP(D1144,'Product Master'!B:G,6,),"-")</f>
        <v>-</v>
      </c>
      <c r="D1144" s="84">
        <f>Table2[[#This Row],[Part no./ Cat No.]]</f>
        <v>0</v>
      </c>
      <c r="E1144" s="84" t="str">
        <f>IF(ISBLANK(Table2[[#This Row],[Lot No]]),"-",Table2[[#This Row],[Lot No]])</f>
        <v>-</v>
      </c>
      <c r="F1144" s="133" t="str">
        <f>IF(ISBLANK(Table2[[#This Row],[Date of Issue]]),"",Table2[[#This Row],[Date of Issue]])</f>
        <v/>
      </c>
      <c r="G1144" s="84" t="str">
        <f>Table2[[#This Row],[Unit]]</f>
        <v>-</v>
      </c>
      <c r="H1144" s="84" t="str">
        <f>Table2[[#This Row],[Pack Size]]</f>
        <v>-</v>
      </c>
      <c r="I1144" s="84">
        <f>Table2[[#This Row],[Quantity]]</f>
        <v>0</v>
      </c>
      <c r="J1144" s="133" t="str">
        <f>Table2[[#This Row],[Expiry Date]]</f>
        <v>-</v>
      </c>
      <c r="K1144" s="84">
        <f>Table2[[#This Row],[Department]]</f>
        <v>0</v>
      </c>
      <c r="L1144" s="84" t="str">
        <f>IF(ISBLANK(Table2[[#This Row],[Remark]]),"",Table2[[#This Row],[Remark]])</f>
        <v/>
      </c>
      <c r="M1144" s="84">
        <f>Table2[[#This Row],[Material Issued By]]</f>
        <v>0</v>
      </c>
      <c r="N1144" s="84">
        <f>Table2[[#This Row],[Material Received By]]</f>
        <v>0</v>
      </c>
      <c r="O1144" s="134">
        <f>SUMIFS('Stock Statement'!K:K,'Stock Statement'!C:C,Table4[[#This Row],[Part no./ Cat No.]])</f>
        <v>0</v>
      </c>
      <c r="P1144" s="134">
        <f t="shared" si="18"/>
        <v>0</v>
      </c>
      <c r="Q1144" s="84">
        <f>SUMIFS('Stock Statement'!J:J,'Stock Statement'!C:C,Table4[[#This Row],[Part no./ Cat No.]])</f>
        <v>0</v>
      </c>
    </row>
    <row r="1145" spans="1:17">
      <c r="A1145" s="84">
        <v>1144</v>
      </c>
      <c r="B1145" s="108" t="str">
        <f>Table2[[#This Row],[Description of Material]]</f>
        <v>Enter Data in Product Master</v>
      </c>
      <c r="C1145" s="84" t="str">
        <f>IFERROR(VLOOKUP(D1145,'Product Master'!B:G,6,),"-")</f>
        <v>-</v>
      </c>
      <c r="D1145" s="84">
        <f>Table2[[#This Row],[Part no./ Cat No.]]</f>
        <v>0</v>
      </c>
      <c r="E1145" s="84" t="str">
        <f>IF(ISBLANK(Table2[[#This Row],[Lot No]]),"-",Table2[[#This Row],[Lot No]])</f>
        <v>-</v>
      </c>
      <c r="F1145" s="133" t="str">
        <f>IF(ISBLANK(Table2[[#This Row],[Date of Issue]]),"",Table2[[#This Row],[Date of Issue]])</f>
        <v/>
      </c>
      <c r="G1145" s="84" t="str">
        <f>Table2[[#This Row],[Unit]]</f>
        <v>-</v>
      </c>
      <c r="H1145" s="84" t="str">
        <f>Table2[[#This Row],[Pack Size]]</f>
        <v>-</v>
      </c>
      <c r="I1145" s="84">
        <f>Table2[[#This Row],[Quantity]]</f>
        <v>0</v>
      </c>
      <c r="J1145" s="133" t="str">
        <f>Table2[[#This Row],[Expiry Date]]</f>
        <v>-</v>
      </c>
      <c r="K1145" s="84">
        <f>Table2[[#This Row],[Department]]</f>
        <v>0</v>
      </c>
      <c r="L1145" s="84" t="str">
        <f>IF(ISBLANK(Table2[[#This Row],[Remark]]),"",Table2[[#This Row],[Remark]])</f>
        <v/>
      </c>
      <c r="M1145" s="84">
        <f>Table2[[#This Row],[Material Issued By]]</f>
        <v>0</v>
      </c>
      <c r="N1145" s="84">
        <f>Table2[[#This Row],[Material Received By]]</f>
        <v>0</v>
      </c>
      <c r="O1145" s="134">
        <f>SUMIFS('Stock Statement'!K:K,'Stock Statement'!C:C,Table4[[#This Row],[Part no./ Cat No.]])</f>
        <v>0</v>
      </c>
      <c r="P1145" s="134">
        <f t="shared" si="18"/>
        <v>0</v>
      </c>
      <c r="Q1145" s="84">
        <f>SUMIFS('Stock Statement'!J:J,'Stock Statement'!C:C,Table4[[#This Row],[Part no./ Cat No.]])</f>
        <v>0</v>
      </c>
    </row>
    <row r="1146" spans="1:17">
      <c r="A1146" s="84">
        <v>1145</v>
      </c>
      <c r="B1146" s="108" t="str">
        <f>Table2[[#This Row],[Description of Material]]</f>
        <v>Enter Data in Product Master</v>
      </c>
      <c r="C1146" s="84" t="str">
        <f>IFERROR(VLOOKUP(D1146,'Product Master'!B:G,6,),"-")</f>
        <v>-</v>
      </c>
      <c r="D1146" s="84">
        <f>Table2[[#This Row],[Part no./ Cat No.]]</f>
        <v>0</v>
      </c>
      <c r="E1146" s="84" t="str">
        <f>IF(ISBLANK(Table2[[#This Row],[Lot No]]),"-",Table2[[#This Row],[Lot No]])</f>
        <v>-</v>
      </c>
      <c r="F1146" s="133" t="str">
        <f>IF(ISBLANK(Table2[[#This Row],[Date of Issue]]),"",Table2[[#This Row],[Date of Issue]])</f>
        <v/>
      </c>
      <c r="G1146" s="84" t="str">
        <f>Table2[[#This Row],[Unit]]</f>
        <v>-</v>
      </c>
      <c r="H1146" s="84" t="str">
        <f>Table2[[#This Row],[Pack Size]]</f>
        <v>-</v>
      </c>
      <c r="I1146" s="84">
        <f>Table2[[#This Row],[Quantity]]</f>
        <v>0</v>
      </c>
      <c r="J1146" s="133" t="str">
        <f>Table2[[#This Row],[Expiry Date]]</f>
        <v>-</v>
      </c>
      <c r="K1146" s="84">
        <f>Table2[[#This Row],[Department]]</f>
        <v>0</v>
      </c>
      <c r="L1146" s="84" t="str">
        <f>IF(ISBLANK(Table2[[#This Row],[Remark]]),"",Table2[[#This Row],[Remark]])</f>
        <v/>
      </c>
      <c r="M1146" s="84">
        <f>Table2[[#This Row],[Material Issued By]]</f>
        <v>0</v>
      </c>
      <c r="N1146" s="84">
        <f>Table2[[#This Row],[Material Received By]]</f>
        <v>0</v>
      </c>
      <c r="O1146" s="134">
        <f>SUMIFS('Stock Statement'!K:K,'Stock Statement'!C:C,Table4[[#This Row],[Part no./ Cat No.]])</f>
        <v>0</v>
      </c>
      <c r="P1146" s="134">
        <f t="shared" si="18"/>
        <v>0</v>
      </c>
      <c r="Q1146" s="84">
        <f>SUMIFS('Stock Statement'!J:J,'Stock Statement'!C:C,Table4[[#This Row],[Part no./ Cat No.]])</f>
        <v>0</v>
      </c>
    </row>
    <row r="1147" spans="1:17">
      <c r="A1147" s="84">
        <v>1146</v>
      </c>
      <c r="B1147" s="108" t="str">
        <f>Table2[[#This Row],[Description of Material]]</f>
        <v>Enter Data in Product Master</v>
      </c>
      <c r="C1147" s="84" t="str">
        <f>IFERROR(VLOOKUP(D1147,'Product Master'!B:G,6,),"-")</f>
        <v>-</v>
      </c>
      <c r="D1147" s="84">
        <f>Table2[[#This Row],[Part no./ Cat No.]]</f>
        <v>0</v>
      </c>
      <c r="E1147" s="84" t="str">
        <f>IF(ISBLANK(Table2[[#This Row],[Lot No]]),"-",Table2[[#This Row],[Lot No]])</f>
        <v>-</v>
      </c>
      <c r="F1147" s="133" t="str">
        <f>IF(ISBLANK(Table2[[#This Row],[Date of Issue]]),"",Table2[[#This Row],[Date of Issue]])</f>
        <v/>
      </c>
      <c r="G1147" s="84" t="str">
        <f>Table2[[#This Row],[Unit]]</f>
        <v>-</v>
      </c>
      <c r="H1147" s="84" t="str">
        <f>Table2[[#This Row],[Pack Size]]</f>
        <v>-</v>
      </c>
      <c r="I1147" s="84">
        <f>Table2[[#This Row],[Quantity]]</f>
        <v>0</v>
      </c>
      <c r="J1147" s="133" t="str">
        <f>Table2[[#This Row],[Expiry Date]]</f>
        <v>-</v>
      </c>
      <c r="K1147" s="84">
        <f>Table2[[#This Row],[Department]]</f>
        <v>0</v>
      </c>
      <c r="L1147" s="84" t="str">
        <f>IF(ISBLANK(Table2[[#This Row],[Remark]]),"",Table2[[#This Row],[Remark]])</f>
        <v/>
      </c>
      <c r="M1147" s="84">
        <f>Table2[[#This Row],[Material Issued By]]</f>
        <v>0</v>
      </c>
      <c r="N1147" s="84">
        <f>Table2[[#This Row],[Material Received By]]</f>
        <v>0</v>
      </c>
      <c r="O1147" s="134">
        <f>SUMIFS('Stock Statement'!K:K,'Stock Statement'!C:C,Table4[[#This Row],[Part no./ Cat No.]])</f>
        <v>0</v>
      </c>
      <c r="P1147" s="134">
        <f t="shared" si="18"/>
        <v>0</v>
      </c>
      <c r="Q1147" s="84">
        <f>SUMIFS('Stock Statement'!J:J,'Stock Statement'!C:C,Table4[[#This Row],[Part no./ Cat No.]])</f>
        <v>0</v>
      </c>
    </row>
    <row r="1148" spans="1:17">
      <c r="A1148" s="84">
        <v>1147</v>
      </c>
      <c r="B1148" s="108" t="str">
        <f>Table2[[#This Row],[Description of Material]]</f>
        <v>Enter Data in Product Master</v>
      </c>
      <c r="C1148" s="84" t="str">
        <f>IFERROR(VLOOKUP(D1148,'Product Master'!B:G,6,),"-")</f>
        <v>-</v>
      </c>
      <c r="D1148" s="84">
        <f>Table2[[#This Row],[Part no./ Cat No.]]</f>
        <v>0</v>
      </c>
      <c r="E1148" s="84" t="str">
        <f>IF(ISBLANK(Table2[[#This Row],[Lot No]]),"-",Table2[[#This Row],[Lot No]])</f>
        <v>-</v>
      </c>
      <c r="F1148" s="133" t="str">
        <f>IF(ISBLANK(Table2[[#This Row],[Date of Issue]]),"",Table2[[#This Row],[Date of Issue]])</f>
        <v/>
      </c>
      <c r="G1148" s="84" t="str">
        <f>Table2[[#This Row],[Unit]]</f>
        <v>-</v>
      </c>
      <c r="H1148" s="84" t="str">
        <f>Table2[[#This Row],[Pack Size]]</f>
        <v>-</v>
      </c>
      <c r="I1148" s="84">
        <f>Table2[[#This Row],[Quantity]]</f>
        <v>0</v>
      </c>
      <c r="J1148" s="133" t="str">
        <f>Table2[[#This Row],[Expiry Date]]</f>
        <v>-</v>
      </c>
      <c r="K1148" s="84">
        <f>Table2[[#This Row],[Department]]</f>
        <v>0</v>
      </c>
      <c r="L1148" s="84" t="str">
        <f>IF(ISBLANK(Table2[[#This Row],[Remark]]),"",Table2[[#This Row],[Remark]])</f>
        <v/>
      </c>
      <c r="M1148" s="84">
        <f>Table2[[#This Row],[Material Issued By]]</f>
        <v>0</v>
      </c>
      <c r="N1148" s="84">
        <f>Table2[[#This Row],[Material Received By]]</f>
        <v>0</v>
      </c>
      <c r="O1148" s="134">
        <f>SUMIFS('Stock Statement'!K:K,'Stock Statement'!C:C,Table4[[#This Row],[Part no./ Cat No.]])</f>
        <v>0</v>
      </c>
      <c r="P1148" s="134">
        <f t="shared" si="18"/>
        <v>0</v>
      </c>
      <c r="Q1148" s="84">
        <f>SUMIFS('Stock Statement'!J:J,'Stock Statement'!C:C,Table4[[#This Row],[Part no./ Cat No.]])</f>
        <v>0</v>
      </c>
    </row>
    <row r="1149" spans="1:17">
      <c r="A1149" s="84">
        <v>1148</v>
      </c>
      <c r="B1149" s="108" t="str">
        <f>Table2[[#This Row],[Description of Material]]</f>
        <v>Enter Data in Product Master</v>
      </c>
      <c r="C1149" s="84" t="str">
        <f>IFERROR(VLOOKUP(D1149,'Product Master'!B:G,6,),"-")</f>
        <v>-</v>
      </c>
      <c r="D1149" s="84">
        <f>Table2[[#This Row],[Part no./ Cat No.]]</f>
        <v>0</v>
      </c>
      <c r="E1149" s="84" t="str">
        <f>IF(ISBLANK(Table2[[#This Row],[Lot No]]),"-",Table2[[#This Row],[Lot No]])</f>
        <v>-</v>
      </c>
      <c r="F1149" s="133" t="str">
        <f>IF(ISBLANK(Table2[[#This Row],[Date of Issue]]),"",Table2[[#This Row],[Date of Issue]])</f>
        <v/>
      </c>
      <c r="G1149" s="84" t="str">
        <f>Table2[[#This Row],[Unit]]</f>
        <v>-</v>
      </c>
      <c r="H1149" s="84" t="str">
        <f>Table2[[#This Row],[Pack Size]]</f>
        <v>-</v>
      </c>
      <c r="I1149" s="84">
        <f>Table2[[#This Row],[Quantity]]</f>
        <v>0</v>
      </c>
      <c r="J1149" s="133" t="str">
        <f>Table2[[#This Row],[Expiry Date]]</f>
        <v>-</v>
      </c>
      <c r="K1149" s="84">
        <f>Table2[[#This Row],[Department]]</f>
        <v>0</v>
      </c>
      <c r="L1149" s="84" t="str">
        <f>IF(ISBLANK(Table2[[#This Row],[Remark]]),"",Table2[[#This Row],[Remark]])</f>
        <v/>
      </c>
      <c r="M1149" s="84">
        <f>Table2[[#This Row],[Material Issued By]]</f>
        <v>0</v>
      </c>
      <c r="N1149" s="84">
        <f>Table2[[#This Row],[Material Received By]]</f>
        <v>0</v>
      </c>
      <c r="O1149" s="134">
        <f>SUMIFS('Stock Statement'!K:K,'Stock Statement'!C:C,Table4[[#This Row],[Part no./ Cat No.]])</f>
        <v>0</v>
      </c>
      <c r="P1149" s="134">
        <f t="shared" si="18"/>
        <v>0</v>
      </c>
      <c r="Q1149" s="84">
        <f>SUMIFS('Stock Statement'!J:J,'Stock Statement'!C:C,Table4[[#This Row],[Part no./ Cat No.]])</f>
        <v>0</v>
      </c>
    </row>
    <row r="1150" spans="1:17">
      <c r="A1150" s="84">
        <v>1149</v>
      </c>
      <c r="B1150" s="108" t="str">
        <f>Table2[[#This Row],[Description of Material]]</f>
        <v>Enter Data in Product Master</v>
      </c>
      <c r="C1150" s="84" t="str">
        <f>IFERROR(VLOOKUP(D1150,'Product Master'!B:G,6,),"-")</f>
        <v>-</v>
      </c>
      <c r="D1150" s="84">
        <f>Table2[[#This Row],[Part no./ Cat No.]]</f>
        <v>0</v>
      </c>
      <c r="E1150" s="84" t="str">
        <f>IF(ISBLANK(Table2[[#This Row],[Lot No]]),"-",Table2[[#This Row],[Lot No]])</f>
        <v>-</v>
      </c>
      <c r="F1150" s="133" t="str">
        <f>IF(ISBLANK(Table2[[#This Row],[Date of Issue]]),"",Table2[[#This Row],[Date of Issue]])</f>
        <v/>
      </c>
      <c r="G1150" s="84" t="str">
        <f>Table2[[#This Row],[Unit]]</f>
        <v>-</v>
      </c>
      <c r="H1150" s="84" t="str">
        <f>Table2[[#This Row],[Pack Size]]</f>
        <v>-</v>
      </c>
      <c r="I1150" s="84">
        <f>Table2[[#This Row],[Quantity]]</f>
        <v>0</v>
      </c>
      <c r="J1150" s="133" t="str">
        <f>Table2[[#This Row],[Expiry Date]]</f>
        <v>-</v>
      </c>
      <c r="K1150" s="84">
        <f>Table2[[#This Row],[Department]]</f>
        <v>0</v>
      </c>
      <c r="L1150" s="84" t="str">
        <f>IF(ISBLANK(Table2[[#This Row],[Remark]]),"",Table2[[#This Row],[Remark]])</f>
        <v/>
      </c>
      <c r="M1150" s="84">
        <f>Table2[[#This Row],[Material Issued By]]</f>
        <v>0</v>
      </c>
      <c r="N1150" s="84">
        <f>Table2[[#This Row],[Material Received By]]</f>
        <v>0</v>
      </c>
      <c r="O1150" s="134">
        <f>SUMIFS('Stock Statement'!K:K,'Stock Statement'!C:C,Table4[[#This Row],[Part no./ Cat No.]])</f>
        <v>0</v>
      </c>
      <c r="P1150" s="134">
        <f t="shared" si="18"/>
        <v>0</v>
      </c>
      <c r="Q1150" s="84">
        <f>SUMIFS('Stock Statement'!J:J,'Stock Statement'!C:C,Table4[[#This Row],[Part no./ Cat No.]])</f>
        <v>0</v>
      </c>
    </row>
    <row r="1151" spans="1:17">
      <c r="A1151" s="84">
        <v>1150</v>
      </c>
      <c r="B1151" s="108" t="str">
        <f>Table2[[#This Row],[Description of Material]]</f>
        <v>Enter Data in Product Master</v>
      </c>
      <c r="C1151" s="84" t="str">
        <f>IFERROR(VLOOKUP(D1151,'Product Master'!B:G,6,),"-")</f>
        <v>-</v>
      </c>
      <c r="D1151" s="84">
        <f>Table2[[#This Row],[Part no./ Cat No.]]</f>
        <v>0</v>
      </c>
      <c r="E1151" s="84" t="str">
        <f>IF(ISBLANK(Table2[[#This Row],[Lot No]]),"-",Table2[[#This Row],[Lot No]])</f>
        <v>-</v>
      </c>
      <c r="F1151" s="133" t="str">
        <f>IF(ISBLANK(Table2[[#This Row],[Date of Issue]]),"",Table2[[#This Row],[Date of Issue]])</f>
        <v/>
      </c>
      <c r="G1151" s="84" t="str">
        <f>Table2[[#This Row],[Unit]]</f>
        <v>-</v>
      </c>
      <c r="H1151" s="84" t="str">
        <f>Table2[[#This Row],[Pack Size]]</f>
        <v>-</v>
      </c>
      <c r="I1151" s="84">
        <f>Table2[[#This Row],[Quantity]]</f>
        <v>0</v>
      </c>
      <c r="J1151" s="133" t="str">
        <f>Table2[[#This Row],[Expiry Date]]</f>
        <v>-</v>
      </c>
      <c r="K1151" s="84">
        <f>Table2[[#This Row],[Department]]</f>
        <v>0</v>
      </c>
      <c r="L1151" s="84" t="str">
        <f>IF(ISBLANK(Table2[[#This Row],[Remark]]),"",Table2[[#This Row],[Remark]])</f>
        <v/>
      </c>
      <c r="M1151" s="84">
        <f>Table2[[#This Row],[Material Issued By]]</f>
        <v>0</v>
      </c>
      <c r="N1151" s="84">
        <f>Table2[[#This Row],[Material Received By]]</f>
        <v>0</v>
      </c>
      <c r="O1151" s="134">
        <f>SUMIFS('Stock Statement'!K:K,'Stock Statement'!C:C,Table4[[#This Row],[Part no./ Cat No.]])</f>
        <v>0</v>
      </c>
      <c r="P1151" s="134">
        <f t="shared" si="18"/>
        <v>0</v>
      </c>
      <c r="Q1151" s="84">
        <f>SUMIFS('Stock Statement'!J:J,'Stock Statement'!C:C,Table4[[#This Row],[Part no./ Cat No.]])</f>
        <v>0</v>
      </c>
    </row>
    <row r="1152" spans="1:17">
      <c r="A1152" s="84">
        <v>1151</v>
      </c>
      <c r="B1152" s="108" t="str">
        <f>Table2[[#This Row],[Description of Material]]</f>
        <v>Enter Data in Product Master</v>
      </c>
      <c r="C1152" s="84" t="str">
        <f>IFERROR(VLOOKUP(D1152,'Product Master'!B:G,6,),"-")</f>
        <v>-</v>
      </c>
      <c r="D1152" s="84">
        <f>Table2[[#This Row],[Part no./ Cat No.]]</f>
        <v>0</v>
      </c>
      <c r="E1152" s="84" t="str">
        <f>IF(ISBLANK(Table2[[#This Row],[Lot No]]),"-",Table2[[#This Row],[Lot No]])</f>
        <v>-</v>
      </c>
      <c r="F1152" s="133" t="str">
        <f>IF(ISBLANK(Table2[[#This Row],[Date of Issue]]),"",Table2[[#This Row],[Date of Issue]])</f>
        <v/>
      </c>
      <c r="G1152" s="84" t="str">
        <f>Table2[[#This Row],[Unit]]</f>
        <v>-</v>
      </c>
      <c r="H1152" s="84" t="str">
        <f>Table2[[#This Row],[Pack Size]]</f>
        <v>-</v>
      </c>
      <c r="I1152" s="84">
        <f>Table2[[#This Row],[Quantity]]</f>
        <v>0</v>
      </c>
      <c r="J1152" s="133" t="str">
        <f>Table2[[#This Row],[Expiry Date]]</f>
        <v>-</v>
      </c>
      <c r="K1152" s="84">
        <f>Table2[[#This Row],[Department]]</f>
        <v>0</v>
      </c>
      <c r="L1152" s="84" t="str">
        <f>IF(ISBLANK(Table2[[#This Row],[Remark]]),"",Table2[[#This Row],[Remark]])</f>
        <v/>
      </c>
      <c r="M1152" s="84">
        <f>Table2[[#This Row],[Material Issued By]]</f>
        <v>0</v>
      </c>
      <c r="N1152" s="84">
        <f>Table2[[#This Row],[Material Received By]]</f>
        <v>0</v>
      </c>
      <c r="O1152" s="134">
        <f>SUMIFS('Stock Statement'!K:K,'Stock Statement'!C:C,Table4[[#This Row],[Part no./ Cat No.]])</f>
        <v>0</v>
      </c>
      <c r="P1152" s="134">
        <f t="shared" si="18"/>
        <v>0</v>
      </c>
      <c r="Q1152" s="84">
        <f>SUMIFS('Stock Statement'!J:J,'Stock Statement'!C:C,Table4[[#This Row],[Part no./ Cat No.]])</f>
        <v>0</v>
      </c>
    </row>
    <row r="1153" spans="1:17">
      <c r="A1153" s="84">
        <v>1152</v>
      </c>
      <c r="B1153" s="108" t="str">
        <f>Table2[[#This Row],[Description of Material]]</f>
        <v>Enter Data in Product Master</v>
      </c>
      <c r="C1153" s="84" t="str">
        <f>IFERROR(VLOOKUP(D1153,'Product Master'!B:G,6,),"-")</f>
        <v>-</v>
      </c>
      <c r="D1153" s="84">
        <f>Table2[[#This Row],[Part no./ Cat No.]]</f>
        <v>0</v>
      </c>
      <c r="E1153" s="84" t="str">
        <f>IF(ISBLANK(Table2[[#This Row],[Lot No]]),"-",Table2[[#This Row],[Lot No]])</f>
        <v>-</v>
      </c>
      <c r="F1153" s="133" t="str">
        <f>IF(ISBLANK(Table2[[#This Row],[Date of Issue]]),"",Table2[[#This Row],[Date of Issue]])</f>
        <v/>
      </c>
      <c r="G1153" s="84" t="str">
        <f>Table2[[#This Row],[Unit]]</f>
        <v>-</v>
      </c>
      <c r="H1153" s="84" t="str">
        <f>Table2[[#This Row],[Pack Size]]</f>
        <v>-</v>
      </c>
      <c r="I1153" s="84">
        <f>Table2[[#This Row],[Quantity]]</f>
        <v>0</v>
      </c>
      <c r="J1153" s="133" t="str">
        <f>Table2[[#This Row],[Expiry Date]]</f>
        <v>-</v>
      </c>
      <c r="K1153" s="84">
        <f>Table2[[#This Row],[Department]]</f>
        <v>0</v>
      </c>
      <c r="L1153" s="84" t="str">
        <f>IF(ISBLANK(Table2[[#This Row],[Remark]]),"",Table2[[#This Row],[Remark]])</f>
        <v/>
      </c>
      <c r="M1153" s="84">
        <f>Table2[[#This Row],[Material Issued By]]</f>
        <v>0</v>
      </c>
      <c r="N1153" s="84">
        <f>Table2[[#This Row],[Material Received By]]</f>
        <v>0</v>
      </c>
      <c r="O1153" s="134">
        <f>SUMIFS('Stock Statement'!K:K,'Stock Statement'!C:C,Table4[[#This Row],[Part no./ Cat No.]])</f>
        <v>0</v>
      </c>
      <c r="P1153" s="134">
        <f t="shared" si="18"/>
        <v>0</v>
      </c>
      <c r="Q1153" s="84">
        <f>SUMIFS('Stock Statement'!J:J,'Stock Statement'!C:C,Table4[[#This Row],[Part no./ Cat No.]])</f>
        <v>0</v>
      </c>
    </row>
    <row r="1154" spans="1:17">
      <c r="A1154" s="84">
        <v>1153</v>
      </c>
      <c r="B1154" s="108" t="str">
        <f>Table2[[#This Row],[Description of Material]]</f>
        <v>Enter Data in Product Master</v>
      </c>
      <c r="C1154" s="84" t="str">
        <f>IFERROR(VLOOKUP(D1154,'Product Master'!B:G,6,),"-")</f>
        <v>-</v>
      </c>
      <c r="D1154" s="84">
        <f>Table2[[#This Row],[Part no./ Cat No.]]</f>
        <v>0</v>
      </c>
      <c r="E1154" s="84" t="str">
        <f>IF(ISBLANK(Table2[[#This Row],[Lot No]]),"-",Table2[[#This Row],[Lot No]])</f>
        <v>-</v>
      </c>
      <c r="F1154" s="133" t="str">
        <f>IF(ISBLANK(Table2[[#This Row],[Date of Issue]]),"",Table2[[#This Row],[Date of Issue]])</f>
        <v/>
      </c>
      <c r="G1154" s="84" t="str">
        <f>Table2[[#This Row],[Unit]]</f>
        <v>-</v>
      </c>
      <c r="H1154" s="84" t="str">
        <f>Table2[[#This Row],[Pack Size]]</f>
        <v>-</v>
      </c>
      <c r="I1154" s="84">
        <f>Table2[[#This Row],[Quantity]]</f>
        <v>0</v>
      </c>
      <c r="J1154" s="133" t="str">
        <f>Table2[[#This Row],[Expiry Date]]</f>
        <v>-</v>
      </c>
      <c r="K1154" s="84">
        <f>Table2[[#This Row],[Department]]</f>
        <v>0</v>
      </c>
      <c r="L1154" s="84" t="str">
        <f>IF(ISBLANK(Table2[[#This Row],[Remark]]),"",Table2[[#This Row],[Remark]])</f>
        <v/>
      </c>
      <c r="M1154" s="84">
        <f>Table2[[#This Row],[Material Issued By]]</f>
        <v>0</v>
      </c>
      <c r="N1154" s="84">
        <f>Table2[[#This Row],[Material Received By]]</f>
        <v>0</v>
      </c>
      <c r="O1154" s="134">
        <f>SUMIFS('Stock Statement'!K:K,'Stock Statement'!C:C,Table4[[#This Row],[Part no./ Cat No.]])</f>
        <v>0</v>
      </c>
      <c r="P1154" s="134">
        <f t="shared" si="18"/>
        <v>0</v>
      </c>
      <c r="Q1154" s="84">
        <f>SUMIFS('Stock Statement'!J:J,'Stock Statement'!C:C,Table4[[#This Row],[Part no./ Cat No.]])</f>
        <v>0</v>
      </c>
    </row>
    <row r="1155" spans="1:17">
      <c r="A1155" s="84">
        <v>1154</v>
      </c>
      <c r="B1155" s="108" t="str">
        <f>Table2[[#This Row],[Description of Material]]</f>
        <v>Enter Data in Product Master</v>
      </c>
      <c r="C1155" s="84" t="str">
        <f>IFERROR(VLOOKUP(D1155,'Product Master'!B:G,6,),"-")</f>
        <v>-</v>
      </c>
      <c r="D1155" s="84">
        <f>Table2[[#This Row],[Part no./ Cat No.]]</f>
        <v>0</v>
      </c>
      <c r="E1155" s="84" t="str">
        <f>IF(ISBLANK(Table2[[#This Row],[Lot No]]),"-",Table2[[#This Row],[Lot No]])</f>
        <v>-</v>
      </c>
      <c r="F1155" s="133" t="str">
        <f>IF(ISBLANK(Table2[[#This Row],[Date of Issue]]),"",Table2[[#This Row],[Date of Issue]])</f>
        <v/>
      </c>
      <c r="G1155" s="84" t="str">
        <f>Table2[[#This Row],[Unit]]</f>
        <v>-</v>
      </c>
      <c r="H1155" s="84" t="str">
        <f>Table2[[#This Row],[Pack Size]]</f>
        <v>-</v>
      </c>
      <c r="I1155" s="84">
        <f>Table2[[#This Row],[Quantity]]</f>
        <v>0</v>
      </c>
      <c r="J1155" s="133" t="str">
        <f>Table2[[#This Row],[Expiry Date]]</f>
        <v>-</v>
      </c>
      <c r="K1155" s="84">
        <f>Table2[[#This Row],[Department]]</f>
        <v>0</v>
      </c>
      <c r="L1155" s="84" t="str">
        <f>IF(ISBLANK(Table2[[#This Row],[Remark]]),"",Table2[[#This Row],[Remark]])</f>
        <v/>
      </c>
      <c r="M1155" s="84">
        <f>Table2[[#This Row],[Material Issued By]]</f>
        <v>0</v>
      </c>
      <c r="N1155" s="84">
        <f>Table2[[#This Row],[Material Received By]]</f>
        <v>0</v>
      </c>
      <c r="O1155" s="134">
        <f>SUMIFS('Stock Statement'!K:K,'Stock Statement'!C:C,Table4[[#This Row],[Part no./ Cat No.]])</f>
        <v>0</v>
      </c>
      <c r="P1155" s="134">
        <f t="shared" si="18"/>
        <v>0</v>
      </c>
      <c r="Q1155" s="84">
        <f>SUMIFS('Stock Statement'!J:J,'Stock Statement'!C:C,Table4[[#This Row],[Part no./ Cat No.]])</f>
        <v>0</v>
      </c>
    </row>
    <row r="1156" spans="1:17">
      <c r="A1156" s="84">
        <v>1155</v>
      </c>
      <c r="B1156" s="108" t="str">
        <f>Table2[[#This Row],[Description of Material]]</f>
        <v>Enter Data in Product Master</v>
      </c>
      <c r="C1156" s="84" t="str">
        <f>IFERROR(VLOOKUP(D1156,'Product Master'!B:G,6,),"-")</f>
        <v>-</v>
      </c>
      <c r="D1156" s="84">
        <f>Table2[[#This Row],[Part no./ Cat No.]]</f>
        <v>0</v>
      </c>
      <c r="E1156" s="84" t="str">
        <f>IF(ISBLANK(Table2[[#This Row],[Lot No]]),"-",Table2[[#This Row],[Lot No]])</f>
        <v>-</v>
      </c>
      <c r="F1156" s="133" t="str">
        <f>IF(ISBLANK(Table2[[#This Row],[Date of Issue]]),"",Table2[[#This Row],[Date of Issue]])</f>
        <v/>
      </c>
      <c r="G1156" s="84" t="str">
        <f>Table2[[#This Row],[Unit]]</f>
        <v>-</v>
      </c>
      <c r="H1156" s="84" t="str">
        <f>Table2[[#This Row],[Pack Size]]</f>
        <v>-</v>
      </c>
      <c r="I1156" s="84">
        <f>Table2[[#This Row],[Quantity]]</f>
        <v>0</v>
      </c>
      <c r="J1156" s="133" t="str">
        <f>Table2[[#This Row],[Expiry Date]]</f>
        <v>-</v>
      </c>
      <c r="K1156" s="84">
        <f>Table2[[#This Row],[Department]]</f>
        <v>0</v>
      </c>
      <c r="L1156" s="84" t="str">
        <f>IF(ISBLANK(Table2[[#This Row],[Remark]]),"",Table2[[#This Row],[Remark]])</f>
        <v/>
      </c>
      <c r="M1156" s="84">
        <f>Table2[[#This Row],[Material Issued By]]</f>
        <v>0</v>
      </c>
      <c r="N1156" s="84">
        <f>Table2[[#This Row],[Material Received By]]</f>
        <v>0</v>
      </c>
      <c r="O1156" s="134">
        <f>SUMIFS('Stock Statement'!K:K,'Stock Statement'!C:C,Table4[[#This Row],[Part no./ Cat No.]])</f>
        <v>0</v>
      </c>
      <c r="P1156" s="134">
        <f t="shared" si="18"/>
        <v>0</v>
      </c>
      <c r="Q1156" s="84">
        <f>SUMIFS('Stock Statement'!J:J,'Stock Statement'!C:C,Table4[[#This Row],[Part no./ Cat No.]])</f>
        <v>0</v>
      </c>
    </row>
    <row r="1157" spans="1:17">
      <c r="A1157" s="84">
        <v>1156</v>
      </c>
      <c r="B1157" s="108" t="str">
        <f>Table2[[#This Row],[Description of Material]]</f>
        <v>Enter Data in Product Master</v>
      </c>
      <c r="C1157" s="84" t="str">
        <f>IFERROR(VLOOKUP(D1157,'Product Master'!B:G,6,),"-")</f>
        <v>-</v>
      </c>
      <c r="D1157" s="84">
        <f>Table2[[#This Row],[Part no./ Cat No.]]</f>
        <v>0</v>
      </c>
      <c r="E1157" s="84" t="str">
        <f>IF(ISBLANK(Table2[[#This Row],[Lot No]]),"-",Table2[[#This Row],[Lot No]])</f>
        <v>-</v>
      </c>
      <c r="F1157" s="133" t="str">
        <f>IF(ISBLANK(Table2[[#This Row],[Date of Issue]]),"",Table2[[#This Row],[Date of Issue]])</f>
        <v/>
      </c>
      <c r="G1157" s="84" t="str">
        <f>Table2[[#This Row],[Unit]]</f>
        <v>-</v>
      </c>
      <c r="H1157" s="84" t="str">
        <f>Table2[[#This Row],[Pack Size]]</f>
        <v>-</v>
      </c>
      <c r="I1157" s="84">
        <f>Table2[[#This Row],[Quantity]]</f>
        <v>0</v>
      </c>
      <c r="J1157" s="133" t="str">
        <f>Table2[[#This Row],[Expiry Date]]</f>
        <v>-</v>
      </c>
      <c r="K1157" s="84">
        <f>Table2[[#This Row],[Department]]</f>
        <v>0</v>
      </c>
      <c r="L1157" s="84" t="str">
        <f>IF(ISBLANK(Table2[[#This Row],[Remark]]),"",Table2[[#This Row],[Remark]])</f>
        <v/>
      </c>
      <c r="M1157" s="84">
        <f>Table2[[#This Row],[Material Issued By]]</f>
        <v>0</v>
      </c>
      <c r="N1157" s="84">
        <f>Table2[[#This Row],[Material Received By]]</f>
        <v>0</v>
      </c>
      <c r="O1157" s="134">
        <f>SUMIFS('Stock Statement'!K:K,'Stock Statement'!C:C,Table4[[#This Row],[Part no./ Cat No.]])</f>
        <v>0</v>
      </c>
      <c r="P1157" s="134">
        <f t="shared" si="18"/>
        <v>0</v>
      </c>
      <c r="Q1157" s="84">
        <f>SUMIFS('Stock Statement'!J:J,'Stock Statement'!C:C,Table4[[#This Row],[Part no./ Cat No.]])</f>
        <v>0</v>
      </c>
    </row>
    <row r="1158" spans="1:17">
      <c r="A1158" s="84">
        <v>1157</v>
      </c>
      <c r="B1158" s="108" t="str">
        <f>Table2[[#This Row],[Description of Material]]</f>
        <v>Enter Data in Product Master</v>
      </c>
      <c r="C1158" s="84" t="str">
        <f>IFERROR(VLOOKUP(D1158,'Product Master'!B:G,6,),"-")</f>
        <v>-</v>
      </c>
      <c r="D1158" s="84">
        <f>Table2[[#This Row],[Part no./ Cat No.]]</f>
        <v>0</v>
      </c>
      <c r="E1158" s="84" t="str">
        <f>IF(ISBLANK(Table2[[#This Row],[Lot No]]),"-",Table2[[#This Row],[Lot No]])</f>
        <v>-</v>
      </c>
      <c r="F1158" s="133" t="str">
        <f>IF(ISBLANK(Table2[[#This Row],[Date of Issue]]),"",Table2[[#This Row],[Date of Issue]])</f>
        <v/>
      </c>
      <c r="G1158" s="84" t="str">
        <f>Table2[[#This Row],[Unit]]</f>
        <v>-</v>
      </c>
      <c r="H1158" s="84" t="str">
        <f>Table2[[#This Row],[Pack Size]]</f>
        <v>-</v>
      </c>
      <c r="I1158" s="84">
        <f>Table2[[#This Row],[Quantity]]</f>
        <v>0</v>
      </c>
      <c r="J1158" s="133" t="str">
        <f>Table2[[#This Row],[Expiry Date]]</f>
        <v>-</v>
      </c>
      <c r="K1158" s="84">
        <f>Table2[[#This Row],[Department]]</f>
        <v>0</v>
      </c>
      <c r="L1158" s="84" t="str">
        <f>IF(ISBLANK(Table2[[#This Row],[Remark]]),"",Table2[[#This Row],[Remark]])</f>
        <v/>
      </c>
      <c r="M1158" s="84">
        <f>Table2[[#This Row],[Material Issued By]]</f>
        <v>0</v>
      </c>
      <c r="N1158" s="84">
        <f>Table2[[#This Row],[Material Received By]]</f>
        <v>0</v>
      </c>
      <c r="O1158" s="134">
        <f>SUMIFS('Stock Statement'!K:K,'Stock Statement'!C:C,Table4[[#This Row],[Part no./ Cat No.]])</f>
        <v>0</v>
      </c>
      <c r="P1158" s="134">
        <f t="shared" si="18"/>
        <v>0</v>
      </c>
      <c r="Q1158" s="84">
        <f>SUMIFS('Stock Statement'!J:J,'Stock Statement'!C:C,Table4[[#This Row],[Part no./ Cat No.]])</f>
        <v>0</v>
      </c>
    </row>
    <row r="1159" spans="1:17">
      <c r="A1159" s="84">
        <v>1158</v>
      </c>
      <c r="B1159" s="108" t="str">
        <f>Table2[[#This Row],[Description of Material]]</f>
        <v>Enter Data in Product Master</v>
      </c>
      <c r="C1159" s="84" t="str">
        <f>IFERROR(VLOOKUP(D1159,'Product Master'!B:G,6,),"-")</f>
        <v>-</v>
      </c>
      <c r="D1159" s="84">
        <f>Table2[[#This Row],[Part no./ Cat No.]]</f>
        <v>0</v>
      </c>
      <c r="E1159" s="84" t="str">
        <f>IF(ISBLANK(Table2[[#This Row],[Lot No]]),"-",Table2[[#This Row],[Lot No]])</f>
        <v>-</v>
      </c>
      <c r="F1159" s="133" t="str">
        <f>IF(ISBLANK(Table2[[#This Row],[Date of Issue]]),"",Table2[[#This Row],[Date of Issue]])</f>
        <v/>
      </c>
      <c r="G1159" s="84" t="str">
        <f>Table2[[#This Row],[Unit]]</f>
        <v>-</v>
      </c>
      <c r="H1159" s="84" t="str">
        <f>Table2[[#This Row],[Pack Size]]</f>
        <v>-</v>
      </c>
      <c r="I1159" s="84">
        <f>Table2[[#This Row],[Quantity]]</f>
        <v>0</v>
      </c>
      <c r="J1159" s="133" t="str">
        <f>Table2[[#This Row],[Expiry Date]]</f>
        <v>-</v>
      </c>
      <c r="K1159" s="84">
        <f>Table2[[#This Row],[Department]]</f>
        <v>0</v>
      </c>
      <c r="L1159" s="84" t="str">
        <f>IF(ISBLANK(Table2[[#This Row],[Remark]]),"",Table2[[#This Row],[Remark]])</f>
        <v/>
      </c>
      <c r="M1159" s="84">
        <f>Table2[[#This Row],[Material Issued By]]</f>
        <v>0</v>
      </c>
      <c r="N1159" s="84">
        <f>Table2[[#This Row],[Material Received By]]</f>
        <v>0</v>
      </c>
      <c r="O1159" s="134">
        <f>SUMIFS('Stock Statement'!K:K,'Stock Statement'!C:C,Table4[[#This Row],[Part no./ Cat No.]])</f>
        <v>0</v>
      </c>
      <c r="P1159" s="134">
        <f t="shared" si="18"/>
        <v>0</v>
      </c>
      <c r="Q1159" s="84">
        <f>SUMIFS('Stock Statement'!J:J,'Stock Statement'!C:C,Table4[[#This Row],[Part no./ Cat No.]])</f>
        <v>0</v>
      </c>
    </row>
    <row r="1160" spans="1:17">
      <c r="A1160" s="84">
        <v>1159</v>
      </c>
      <c r="B1160" s="108" t="str">
        <f>Table2[[#This Row],[Description of Material]]</f>
        <v>Enter Data in Product Master</v>
      </c>
      <c r="C1160" s="84" t="str">
        <f>IFERROR(VLOOKUP(D1160,'Product Master'!B:G,6,),"-")</f>
        <v>-</v>
      </c>
      <c r="D1160" s="84">
        <f>Table2[[#This Row],[Part no./ Cat No.]]</f>
        <v>0</v>
      </c>
      <c r="E1160" s="84" t="str">
        <f>IF(ISBLANK(Table2[[#This Row],[Lot No]]),"-",Table2[[#This Row],[Lot No]])</f>
        <v>-</v>
      </c>
      <c r="F1160" s="133" t="str">
        <f>IF(ISBLANK(Table2[[#This Row],[Date of Issue]]),"",Table2[[#This Row],[Date of Issue]])</f>
        <v/>
      </c>
      <c r="G1160" s="84" t="str">
        <f>Table2[[#This Row],[Unit]]</f>
        <v>-</v>
      </c>
      <c r="H1160" s="84" t="str">
        <f>Table2[[#This Row],[Pack Size]]</f>
        <v>-</v>
      </c>
      <c r="I1160" s="84">
        <f>Table2[[#This Row],[Quantity]]</f>
        <v>0</v>
      </c>
      <c r="J1160" s="133" t="str">
        <f>Table2[[#This Row],[Expiry Date]]</f>
        <v>-</v>
      </c>
      <c r="K1160" s="84">
        <f>Table2[[#This Row],[Department]]</f>
        <v>0</v>
      </c>
      <c r="L1160" s="84" t="str">
        <f>IF(ISBLANK(Table2[[#This Row],[Remark]]),"",Table2[[#This Row],[Remark]])</f>
        <v/>
      </c>
      <c r="M1160" s="84">
        <f>Table2[[#This Row],[Material Issued By]]</f>
        <v>0</v>
      </c>
      <c r="N1160" s="84">
        <f>Table2[[#This Row],[Material Received By]]</f>
        <v>0</v>
      </c>
      <c r="O1160" s="134">
        <f>SUMIFS('Stock Statement'!K:K,'Stock Statement'!C:C,Table4[[#This Row],[Part no./ Cat No.]])</f>
        <v>0</v>
      </c>
      <c r="P1160" s="134">
        <f t="shared" si="18"/>
        <v>0</v>
      </c>
      <c r="Q1160" s="84">
        <f>SUMIFS('Stock Statement'!J:J,'Stock Statement'!C:C,Table4[[#This Row],[Part no./ Cat No.]])</f>
        <v>0</v>
      </c>
    </row>
    <row r="1161" spans="1:17">
      <c r="A1161" s="84">
        <v>1160</v>
      </c>
      <c r="B1161" s="108" t="str">
        <f>Table2[[#This Row],[Description of Material]]</f>
        <v>Enter Data in Product Master</v>
      </c>
      <c r="C1161" s="84" t="str">
        <f>IFERROR(VLOOKUP(D1161,'Product Master'!B:G,6,),"-")</f>
        <v>-</v>
      </c>
      <c r="D1161" s="84">
        <f>Table2[[#This Row],[Part no./ Cat No.]]</f>
        <v>0</v>
      </c>
      <c r="E1161" s="84" t="str">
        <f>IF(ISBLANK(Table2[[#This Row],[Lot No]]),"-",Table2[[#This Row],[Lot No]])</f>
        <v>-</v>
      </c>
      <c r="F1161" s="133" t="str">
        <f>IF(ISBLANK(Table2[[#This Row],[Date of Issue]]),"",Table2[[#This Row],[Date of Issue]])</f>
        <v/>
      </c>
      <c r="G1161" s="84" t="str">
        <f>Table2[[#This Row],[Unit]]</f>
        <v>-</v>
      </c>
      <c r="H1161" s="84" t="str">
        <f>Table2[[#This Row],[Pack Size]]</f>
        <v>-</v>
      </c>
      <c r="I1161" s="84">
        <f>Table2[[#This Row],[Quantity]]</f>
        <v>0</v>
      </c>
      <c r="J1161" s="133" t="str">
        <f>Table2[[#This Row],[Expiry Date]]</f>
        <v>-</v>
      </c>
      <c r="K1161" s="84">
        <f>Table2[[#This Row],[Department]]</f>
        <v>0</v>
      </c>
      <c r="L1161" s="84" t="str">
        <f>IF(ISBLANK(Table2[[#This Row],[Remark]]),"",Table2[[#This Row],[Remark]])</f>
        <v/>
      </c>
      <c r="M1161" s="84">
        <f>Table2[[#This Row],[Material Issued By]]</f>
        <v>0</v>
      </c>
      <c r="N1161" s="84">
        <f>Table2[[#This Row],[Material Received By]]</f>
        <v>0</v>
      </c>
      <c r="O1161" s="134">
        <f>SUMIFS('Stock Statement'!K:K,'Stock Statement'!C:C,Table4[[#This Row],[Part no./ Cat No.]])</f>
        <v>0</v>
      </c>
      <c r="P1161" s="134">
        <f t="shared" si="18"/>
        <v>0</v>
      </c>
      <c r="Q1161" s="84">
        <f>SUMIFS('Stock Statement'!J:J,'Stock Statement'!C:C,Table4[[#This Row],[Part no./ Cat No.]])</f>
        <v>0</v>
      </c>
    </row>
    <row r="1162" spans="1:17">
      <c r="A1162" s="84">
        <v>1161</v>
      </c>
      <c r="B1162" s="108" t="str">
        <f>Table2[[#This Row],[Description of Material]]</f>
        <v>Enter Data in Product Master</v>
      </c>
      <c r="C1162" s="84" t="str">
        <f>IFERROR(VLOOKUP(D1162,'Product Master'!B:G,6,),"-")</f>
        <v>-</v>
      </c>
      <c r="D1162" s="84">
        <f>Table2[[#This Row],[Part no./ Cat No.]]</f>
        <v>0</v>
      </c>
      <c r="E1162" s="84" t="str">
        <f>IF(ISBLANK(Table2[[#This Row],[Lot No]]),"-",Table2[[#This Row],[Lot No]])</f>
        <v>-</v>
      </c>
      <c r="F1162" s="133" t="str">
        <f>IF(ISBLANK(Table2[[#This Row],[Date of Issue]]),"",Table2[[#This Row],[Date of Issue]])</f>
        <v/>
      </c>
      <c r="G1162" s="84" t="str">
        <f>Table2[[#This Row],[Unit]]</f>
        <v>-</v>
      </c>
      <c r="H1162" s="84" t="str">
        <f>Table2[[#This Row],[Pack Size]]</f>
        <v>-</v>
      </c>
      <c r="I1162" s="84">
        <f>Table2[[#This Row],[Quantity]]</f>
        <v>0</v>
      </c>
      <c r="J1162" s="133" t="str">
        <f>Table2[[#This Row],[Expiry Date]]</f>
        <v>-</v>
      </c>
      <c r="K1162" s="84">
        <f>Table2[[#This Row],[Department]]</f>
        <v>0</v>
      </c>
      <c r="L1162" s="84" t="str">
        <f>IF(ISBLANK(Table2[[#This Row],[Remark]]),"",Table2[[#This Row],[Remark]])</f>
        <v/>
      </c>
      <c r="M1162" s="84">
        <f>Table2[[#This Row],[Material Issued By]]</f>
        <v>0</v>
      </c>
      <c r="N1162" s="84">
        <f>Table2[[#This Row],[Material Received By]]</f>
        <v>0</v>
      </c>
      <c r="O1162" s="134">
        <f>SUMIFS('Stock Statement'!K:K,'Stock Statement'!C:C,Table4[[#This Row],[Part no./ Cat No.]])</f>
        <v>0</v>
      </c>
      <c r="P1162" s="134">
        <f t="shared" si="18"/>
        <v>0</v>
      </c>
      <c r="Q1162" s="84">
        <f>SUMIFS('Stock Statement'!J:J,'Stock Statement'!C:C,Table4[[#This Row],[Part no./ Cat No.]])</f>
        <v>0</v>
      </c>
    </row>
    <row r="1163" spans="1:17">
      <c r="A1163" s="84">
        <v>1162</v>
      </c>
      <c r="B1163" s="108" t="str">
        <f>Table2[[#This Row],[Description of Material]]</f>
        <v>Enter Data in Product Master</v>
      </c>
      <c r="C1163" s="84" t="str">
        <f>IFERROR(VLOOKUP(D1163,'Product Master'!B:G,6,),"-")</f>
        <v>-</v>
      </c>
      <c r="D1163" s="84">
        <f>Table2[[#This Row],[Part no./ Cat No.]]</f>
        <v>0</v>
      </c>
      <c r="E1163" s="84" t="str">
        <f>IF(ISBLANK(Table2[[#This Row],[Lot No]]),"-",Table2[[#This Row],[Lot No]])</f>
        <v>-</v>
      </c>
      <c r="F1163" s="133" t="str">
        <f>IF(ISBLANK(Table2[[#This Row],[Date of Issue]]),"",Table2[[#This Row],[Date of Issue]])</f>
        <v/>
      </c>
      <c r="G1163" s="84" t="str">
        <f>Table2[[#This Row],[Unit]]</f>
        <v>-</v>
      </c>
      <c r="H1163" s="84" t="str">
        <f>Table2[[#This Row],[Pack Size]]</f>
        <v>-</v>
      </c>
      <c r="I1163" s="84">
        <f>Table2[[#This Row],[Quantity]]</f>
        <v>0</v>
      </c>
      <c r="J1163" s="133" t="str">
        <f>Table2[[#This Row],[Expiry Date]]</f>
        <v>-</v>
      </c>
      <c r="K1163" s="84">
        <f>Table2[[#This Row],[Department]]</f>
        <v>0</v>
      </c>
      <c r="L1163" s="84" t="str">
        <f>IF(ISBLANK(Table2[[#This Row],[Remark]]),"",Table2[[#This Row],[Remark]])</f>
        <v/>
      </c>
      <c r="M1163" s="84">
        <f>Table2[[#This Row],[Material Issued By]]</f>
        <v>0</v>
      </c>
      <c r="N1163" s="84">
        <f>Table2[[#This Row],[Material Received By]]</f>
        <v>0</v>
      </c>
      <c r="O1163" s="134">
        <f>SUMIFS('Stock Statement'!K:K,'Stock Statement'!C:C,Table4[[#This Row],[Part no./ Cat No.]])</f>
        <v>0</v>
      </c>
      <c r="P1163" s="134">
        <f t="shared" si="18"/>
        <v>0</v>
      </c>
      <c r="Q1163" s="84">
        <f>SUMIFS('Stock Statement'!J:J,'Stock Statement'!C:C,Table4[[#This Row],[Part no./ Cat No.]])</f>
        <v>0</v>
      </c>
    </row>
    <row r="1164" spans="1:17">
      <c r="A1164" s="84">
        <v>1163</v>
      </c>
      <c r="B1164" s="108" t="str">
        <f>Table2[[#This Row],[Description of Material]]</f>
        <v>Enter Data in Product Master</v>
      </c>
      <c r="C1164" s="84" t="str">
        <f>IFERROR(VLOOKUP(D1164,'Product Master'!B:G,6,),"-")</f>
        <v>-</v>
      </c>
      <c r="D1164" s="84">
        <f>Table2[[#This Row],[Part no./ Cat No.]]</f>
        <v>0</v>
      </c>
      <c r="E1164" s="84" t="str">
        <f>IF(ISBLANK(Table2[[#This Row],[Lot No]]),"-",Table2[[#This Row],[Lot No]])</f>
        <v>-</v>
      </c>
      <c r="F1164" s="133" t="str">
        <f>IF(ISBLANK(Table2[[#This Row],[Date of Issue]]),"",Table2[[#This Row],[Date of Issue]])</f>
        <v/>
      </c>
      <c r="G1164" s="84" t="str">
        <f>Table2[[#This Row],[Unit]]</f>
        <v>-</v>
      </c>
      <c r="H1164" s="84" t="str">
        <f>Table2[[#This Row],[Pack Size]]</f>
        <v>-</v>
      </c>
      <c r="I1164" s="84">
        <f>Table2[[#This Row],[Quantity]]</f>
        <v>0</v>
      </c>
      <c r="J1164" s="133" t="str">
        <f>Table2[[#This Row],[Expiry Date]]</f>
        <v>-</v>
      </c>
      <c r="K1164" s="84">
        <f>Table2[[#This Row],[Department]]</f>
        <v>0</v>
      </c>
      <c r="L1164" s="84" t="str">
        <f>IF(ISBLANK(Table2[[#This Row],[Remark]]),"",Table2[[#This Row],[Remark]])</f>
        <v/>
      </c>
      <c r="M1164" s="84">
        <f>Table2[[#This Row],[Material Issued By]]</f>
        <v>0</v>
      </c>
      <c r="N1164" s="84">
        <f>Table2[[#This Row],[Material Received By]]</f>
        <v>0</v>
      </c>
      <c r="O1164" s="134">
        <f>SUMIFS('Stock Statement'!K:K,'Stock Statement'!C:C,Table4[[#This Row],[Part no./ Cat No.]])</f>
        <v>0</v>
      </c>
      <c r="P1164" s="134">
        <f t="shared" si="18"/>
        <v>0</v>
      </c>
      <c r="Q1164" s="84">
        <f>SUMIFS('Stock Statement'!J:J,'Stock Statement'!C:C,Table4[[#This Row],[Part no./ Cat No.]])</f>
        <v>0</v>
      </c>
    </row>
    <row r="1165" spans="1:17">
      <c r="A1165" s="84">
        <v>1164</v>
      </c>
      <c r="B1165" s="108" t="str">
        <f>Table2[[#This Row],[Description of Material]]</f>
        <v>Enter Data in Product Master</v>
      </c>
      <c r="C1165" s="84" t="str">
        <f>IFERROR(VLOOKUP(D1165,'Product Master'!B:G,6,),"-")</f>
        <v>-</v>
      </c>
      <c r="D1165" s="84">
        <f>Table2[[#This Row],[Part no./ Cat No.]]</f>
        <v>0</v>
      </c>
      <c r="E1165" s="84" t="str">
        <f>IF(ISBLANK(Table2[[#This Row],[Lot No]]),"-",Table2[[#This Row],[Lot No]])</f>
        <v>-</v>
      </c>
      <c r="F1165" s="133" t="str">
        <f>IF(ISBLANK(Table2[[#This Row],[Date of Issue]]),"",Table2[[#This Row],[Date of Issue]])</f>
        <v/>
      </c>
      <c r="G1165" s="84" t="str">
        <f>Table2[[#This Row],[Unit]]</f>
        <v>-</v>
      </c>
      <c r="H1165" s="84" t="str">
        <f>Table2[[#This Row],[Pack Size]]</f>
        <v>-</v>
      </c>
      <c r="I1165" s="84">
        <f>Table2[[#This Row],[Quantity]]</f>
        <v>0</v>
      </c>
      <c r="J1165" s="133" t="str">
        <f>Table2[[#This Row],[Expiry Date]]</f>
        <v>-</v>
      </c>
      <c r="K1165" s="84">
        <f>Table2[[#This Row],[Department]]</f>
        <v>0</v>
      </c>
      <c r="L1165" s="84" t="str">
        <f>IF(ISBLANK(Table2[[#This Row],[Remark]]),"",Table2[[#This Row],[Remark]])</f>
        <v/>
      </c>
      <c r="M1165" s="84">
        <f>Table2[[#This Row],[Material Issued By]]</f>
        <v>0</v>
      </c>
      <c r="N1165" s="84">
        <f>Table2[[#This Row],[Material Received By]]</f>
        <v>0</v>
      </c>
      <c r="O1165" s="134">
        <f>SUMIFS('Stock Statement'!K:K,'Stock Statement'!C:C,Table4[[#This Row],[Part no./ Cat No.]])</f>
        <v>0</v>
      </c>
      <c r="P1165" s="134">
        <f t="shared" si="18"/>
        <v>0</v>
      </c>
      <c r="Q1165" s="84">
        <f>SUMIFS('Stock Statement'!J:J,'Stock Statement'!C:C,Table4[[#This Row],[Part no./ Cat No.]])</f>
        <v>0</v>
      </c>
    </row>
    <row r="1166" spans="1:17">
      <c r="A1166" s="84">
        <v>1165</v>
      </c>
      <c r="B1166" s="108" t="str">
        <f>Table2[[#This Row],[Description of Material]]</f>
        <v>Enter Data in Product Master</v>
      </c>
      <c r="C1166" s="84" t="str">
        <f>IFERROR(VLOOKUP(D1166,'Product Master'!B:G,6,),"-")</f>
        <v>-</v>
      </c>
      <c r="D1166" s="84">
        <f>Table2[[#This Row],[Part no./ Cat No.]]</f>
        <v>0</v>
      </c>
      <c r="E1166" s="84" t="str">
        <f>IF(ISBLANK(Table2[[#This Row],[Lot No]]),"-",Table2[[#This Row],[Lot No]])</f>
        <v>-</v>
      </c>
      <c r="F1166" s="133" t="str">
        <f>IF(ISBLANK(Table2[[#This Row],[Date of Issue]]),"",Table2[[#This Row],[Date of Issue]])</f>
        <v/>
      </c>
      <c r="G1166" s="84" t="str">
        <f>Table2[[#This Row],[Unit]]</f>
        <v>-</v>
      </c>
      <c r="H1166" s="84" t="str">
        <f>Table2[[#This Row],[Pack Size]]</f>
        <v>-</v>
      </c>
      <c r="I1166" s="84">
        <f>Table2[[#This Row],[Quantity]]</f>
        <v>0</v>
      </c>
      <c r="J1166" s="133" t="str">
        <f>Table2[[#This Row],[Expiry Date]]</f>
        <v>-</v>
      </c>
      <c r="K1166" s="84">
        <f>Table2[[#This Row],[Department]]</f>
        <v>0</v>
      </c>
      <c r="L1166" s="84" t="str">
        <f>IF(ISBLANK(Table2[[#This Row],[Remark]]),"",Table2[[#This Row],[Remark]])</f>
        <v/>
      </c>
      <c r="M1166" s="84">
        <f>Table2[[#This Row],[Material Issued By]]</f>
        <v>0</v>
      </c>
      <c r="N1166" s="84">
        <f>Table2[[#This Row],[Material Received By]]</f>
        <v>0</v>
      </c>
      <c r="O1166" s="134">
        <f>SUMIFS('Stock Statement'!K:K,'Stock Statement'!C:C,Table4[[#This Row],[Part no./ Cat No.]])</f>
        <v>0</v>
      </c>
      <c r="P1166" s="134">
        <f t="shared" si="18"/>
        <v>0</v>
      </c>
      <c r="Q1166" s="84">
        <f>SUMIFS('Stock Statement'!J:J,'Stock Statement'!C:C,Table4[[#This Row],[Part no./ Cat No.]])</f>
        <v>0</v>
      </c>
    </row>
    <row r="1167" spans="1:17">
      <c r="A1167" s="84">
        <v>1166</v>
      </c>
      <c r="B1167" s="108" t="str">
        <f>Table2[[#This Row],[Description of Material]]</f>
        <v>Enter Data in Product Master</v>
      </c>
      <c r="C1167" s="84" t="str">
        <f>IFERROR(VLOOKUP(D1167,'Product Master'!B:G,6,),"-")</f>
        <v>-</v>
      </c>
      <c r="D1167" s="84">
        <f>Table2[[#This Row],[Part no./ Cat No.]]</f>
        <v>0</v>
      </c>
      <c r="E1167" s="84" t="str">
        <f>IF(ISBLANK(Table2[[#This Row],[Lot No]]),"-",Table2[[#This Row],[Lot No]])</f>
        <v>-</v>
      </c>
      <c r="F1167" s="133" t="str">
        <f>IF(ISBLANK(Table2[[#This Row],[Date of Issue]]),"",Table2[[#This Row],[Date of Issue]])</f>
        <v/>
      </c>
      <c r="G1167" s="84" t="str">
        <f>Table2[[#This Row],[Unit]]</f>
        <v>-</v>
      </c>
      <c r="H1167" s="84" t="str">
        <f>Table2[[#This Row],[Pack Size]]</f>
        <v>-</v>
      </c>
      <c r="I1167" s="84">
        <f>Table2[[#This Row],[Quantity]]</f>
        <v>0</v>
      </c>
      <c r="J1167" s="133" t="str">
        <f>Table2[[#This Row],[Expiry Date]]</f>
        <v>-</v>
      </c>
      <c r="K1167" s="84">
        <f>Table2[[#This Row],[Department]]</f>
        <v>0</v>
      </c>
      <c r="L1167" s="84" t="str">
        <f>IF(ISBLANK(Table2[[#This Row],[Remark]]),"",Table2[[#This Row],[Remark]])</f>
        <v/>
      </c>
      <c r="M1167" s="84">
        <f>Table2[[#This Row],[Material Issued By]]</f>
        <v>0</v>
      </c>
      <c r="N1167" s="84">
        <f>Table2[[#This Row],[Material Received By]]</f>
        <v>0</v>
      </c>
      <c r="O1167" s="134">
        <f>SUMIFS('Stock Statement'!K:K,'Stock Statement'!C:C,Table4[[#This Row],[Part no./ Cat No.]])</f>
        <v>0</v>
      </c>
      <c r="P1167" s="134">
        <f t="shared" si="18"/>
        <v>0</v>
      </c>
      <c r="Q1167" s="84">
        <f>SUMIFS('Stock Statement'!J:J,'Stock Statement'!C:C,Table4[[#This Row],[Part no./ Cat No.]])</f>
        <v>0</v>
      </c>
    </row>
    <row r="1168" spans="1:17">
      <c r="A1168" s="84">
        <v>1167</v>
      </c>
      <c r="B1168" s="108" t="str">
        <f>Table2[[#This Row],[Description of Material]]</f>
        <v>Enter Data in Product Master</v>
      </c>
      <c r="C1168" s="84" t="str">
        <f>IFERROR(VLOOKUP(D1168,'Product Master'!B:G,6,),"-")</f>
        <v>-</v>
      </c>
      <c r="D1168" s="84">
        <f>Table2[[#This Row],[Part no./ Cat No.]]</f>
        <v>0</v>
      </c>
      <c r="E1168" s="84" t="str">
        <f>IF(ISBLANK(Table2[[#This Row],[Lot No]]),"-",Table2[[#This Row],[Lot No]])</f>
        <v>-</v>
      </c>
      <c r="F1168" s="133" t="str">
        <f>IF(ISBLANK(Table2[[#This Row],[Date of Issue]]),"",Table2[[#This Row],[Date of Issue]])</f>
        <v/>
      </c>
      <c r="G1168" s="84" t="str">
        <f>Table2[[#This Row],[Unit]]</f>
        <v>-</v>
      </c>
      <c r="H1168" s="84" t="str">
        <f>Table2[[#This Row],[Pack Size]]</f>
        <v>-</v>
      </c>
      <c r="I1168" s="84">
        <f>Table2[[#This Row],[Quantity]]</f>
        <v>0</v>
      </c>
      <c r="J1168" s="133" t="str">
        <f>Table2[[#This Row],[Expiry Date]]</f>
        <v>-</v>
      </c>
      <c r="K1168" s="84">
        <f>Table2[[#This Row],[Department]]</f>
        <v>0</v>
      </c>
      <c r="L1168" s="84" t="str">
        <f>IF(ISBLANK(Table2[[#This Row],[Remark]]),"",Table2[[#This Row],[Remark]])</f>
        <v/>
      </c>
      <c r="M1168" s="84">
        <f>Table2[[#This Row],[Material Issued By]]</f>
        <v>0</v>
      </c>
      <c r="N1168" s="84">
        <f>Table2[[#This Row],[Material Received By]]</f>
        <v>0</v>
      </c>
      <c r="O1168" s="134">
        <f>SUMIFS('Stock Statement'!K:K,'Stock Statement'!C:C,Table4[[#This Row],[Part no./ Cat No.]])</f>
        <v>0</v>
      </c>
      <c r="P1168" s="134">
        <f t="shared" ref="P1168:P1231" si="19">I1168*O1168</f>
        <v>0</v>
      </c>
      <c r="Q1168" s="84">
        <f>SUMIFS('Stock Statement'!J:J,'Stock Statement'!C:C,Table4[[#This Row],[Part no./ Cat No.]])</f>
        <v>0</v>
      </c>
    </row>
    <row r="1169" spans="1:17">
      <c r="A1169" s="84">
        <v>1168</v>
      </c>
      <c r="B1169" s="108" t="str">
        <f>Table2[[#This Row],[Description of Material]]</f>
        <v>Enter Data in Product Master</v>
      </c>
      <c r="C1169" s="84" t="str">
        <f>IFERROR(VLOOKUP(D1169,'Product Master'!B:G,6,),"-")</f>
        <v>-</v>
      </c>
      <c r="D1169" s="84">
        <f>Table2[[#This Row],[Part no./ Cat No.]]</f>
        <v>0</v>
      </c>
      <c r="E1169" s="84" t="str">
        <f>IF(ISBLANK(Table2[[#This Row],[Lot No]]),"-",Table2[[#This Row],[Lot No]])</f>
        <v>-</v>
      </c>
      <c r="F1169" s="133" t="str">
        <f>IF(ISBLANK(Table2[[#This Row],[Date of Issue]]),"",Table2[[#This Row],[Date of Issue]])</f>
        <v/>
      </c>
      <c r="G1169" s="84" t="str">
        <f>Table2[[#This Row],[Unit]]</f>
        <v>-</v>
      </c>
      <c r="H1169" s="84" t="str">
        <f>Table2[[#This Row],[Pack Size]]</f>
        <v>-</v>
      </c>
      <c r="I1169" s="84">
        <f>Table2[[#This Row],[Quantity]]</f>
        <v>0</v>
      </c>
      <c r="J1169" s="133" t="str">
        <f>Table2[[#This Row],[Expiry Date]]</f>
        <v>-</v>
      </c>
      <c r="K1169" s="84">
        <f>Table2[[#This Row],[Department]]</f>
        <v>0</v>
      </c>
      <c r="L1169" s="84" t="str">
        <f>IF(ISBLANK(Table2[[#This Row],[Remark]]),"",Table2[[#This Row],[Remark]])</f>
        <v/>
      </c>
      <c r="M1169" s="84">
        <f>Table2[[#This Row],[Material Issued By]]</f>
        <v>0</v>
      </c>
      <c r="N1169" s="84">
        <f>Table2[[#This Row],[Material Received By]]</f>
        <v>0</v>
      </c>
      <c r="O1169" s="134">
        <f>SUMIFS('Stock Statement'!K:K,'Stock Statement'!C:C,Table4[[#This Row],[Part no./ Cat No.]])</f>
        <v>0</v>
      </c>
      <c r="P1169" s="134">
        <f t="shared" si="19"/>
        <v>0</v>
      </c>
      <c r="Q1169" s="84">
        <f>SUMIFS('Stock Statement'!J:J,'Stock Statement'!C:C,Table4[[#This Row],[Part no./ Cat No.]])</f>
        <v>0</v>
      </c>
    </row>
    <row r="1170" spans="1:17">
      <c r="A1170" s="84">
        <v>1169</v>
      </c>
      <c r="B1170" s="108" t="str">
        <f>Table2[[#This Row],[Description of Material]]</f>
        <v>Enter Data in Product Master</v>
      </c>
      <c r="C1170" s="84" t="str">
        <f>IFERROR(VLOOKUP(D1170,'Product Master'!B:G,6,),"-")</f>
        <v>-</v>
      </c>
      <c r="D1170" s="84">
        <f>Table2[[#This Row],[Part no./ Cat No.]]</f>
        <v>0</v>
      </c>
      <c r="E1170" s="84" t="str">
        <f>IF(ISBLANK(Table2[[#This Row],[Lot No]]),"-",Table2[[#This Row],[Lot No]])</f>
        <v>-</v>
      </c>
      <c r="F1170" s="133" t="str">
        <f>IF(ISBLANK(Table2[[#This Row],[Date of Issue]]),"",Table2[[#This Row],[Date of Issue]])</f>
        <v/>
      </c>
      <c r="G1170" s="84" t="str">
        <f>Table2[[#This Row],[Unit]]</f>
        <v>-</v>
      </c>
      <c r="H1170" s="84" t="str">
        <f>Table2[[#This Row],[Pack Size]]</f>
        <v>-</v>
      </c>
      <c r="I1170" s="84">
        <f>Table2[[#This Row],[Quantity]]</f>
        <v>0</v>
      </c>
      <c r="J1170" s="133" t="str">
        <f>Table2[[#This Row],[Expiry Date]]</f>
        <v>-</v>
      </c>
      <c r="K1170" s="84">
        <f>Table2[[#This Row],[Department]]</f>
        <v>0</v>
      </c>
      <c r="L1170" s="84" t="str">
        <f>IF(ISBLANK(Table2[[#This Row],[Remark]]),"",Table2[[#This Row],[Remark]])</f>
        <v/>
      </c>
      <c r="M1170" s="84">
        <f>Table2[[#This Row],[Material Issued By]]</f>
        <v>0</v>
      </c>
      <c r="N1170" s="84">
        <f>Table2[[#This Row],[Material Received By]]</f>
        <v>0</v>
      </c>
      <c r="O1170" s="134">
        <f>SUMIFS('Stock Statement'!K:K,'Stock Statement'!C:C,Table4[[#This Row],[Part no./ Cat No.]])</f>
        <v>0</v>
      </c>
      <c r="P1170" s="134">
        <f t="shared" si="19"/>
        <v>0</v>
      </c>
      <c r="Q1170" s="84">
        <f>SUMIFS('Stock Statement'!J:J,'Stock Statement'!C:C,Table4[[#This Row],[Part no./ Cat No.]])</f>
        <v>0</v>
      </c>
    </row>
    <row r="1171" spans="1:17">
      <c r="A1171" s="84">
        <v>1170</v>
      </c>
      <c r="B1171" s="108" t="str">
        <f>Table2[[#This Row],[Description of Material]]</f>
        <v>Enter Data in Product Master</v>
      </c>
      <c r="C1171" s="84" t="str">
        <f>IFERROR(VLOOKUP(D1171,'Product Master'!B:G,6,),"-")</f>
        <v>-</v>
      </c>
      <c r="D1171" s="84">
        <f>Table2[[#This Row],[Part no./ Cat No.]]</f>
        <v>0</v>
      </c>
      <c r="E1171" s="84" t="str">
        <f>IF(ISBLANK(Table2[[#This Row],[Lot No]]),"-",Table2[[#This Row],[Lot No]])</f>
        <v>-</v>
      </c>
      <c r="F1171" s="133" t="str">
        <f>IF(ISBLANK(Table2[[#This Row],[Date of Issue]]),"",Table2[[#This Row],[Date of Issue]])</f>
        <v/>
      </c>
      <c r="G1171" s="84" t="str">
        <f>Table2[[#This Row],[Unit]]</f>
        <v>-</v>
      </c>
      <c r="H1171" s="84" t="str">
        <f>Table2[[#This Row],[Pack Size]]</f>
        <v>-</v>
      </c>
      <c r="I1171" s="84">
        <f>Table2[[#This Row],[Quantity]]</f>
        <v>0</v>
      </c>
      <c r="J1171" s="133" t="str">
        <f>Table2[[#This Row],[Expiry Date]]</f>
        <v>-</v>
      </c>
      <c r="K1171" s="84">
        <f>Table2[[#This Row],[Department]]</f>
        <v>0</v>
      </c>
      <c r="L1171" s="84" t="str">
        <f>IF(ISBLANK(Table2[[#This Row],[Remark]]),"",Table2[[#This Row],[Remark]])</f>
        <v/>
      </c>
      <c r="M1171" s="84">
        <f>Table2[[#This Row],[Material Issued By]]</f>
        <v>0</v>
      </c>
      <c r="N1171" s="84">
        <f>Table2[[#This Row],[Material Received By]]</f>
        <v>0</v>
      </c>
      <c r="O1171" s="134">
        <f>SUMIFS('Stock Statement'!K:K,'Stock Statement'!C:C,Table4[[#This Row],[Part no./ Cat No.]])</f>
        <v>0</v>
      </c>
      <c r="P1171" s="134">
        <f t="shared" si="19"/>
        <v>0</v>
      </c>
      <c r="Q1171" s="84">
        <f>SUMIFS('Stock Statement'!J:J,'Stock Statement'!C:C,Table4[[#This Row],[Part no./ Cat No.]])</f>
        <v>0</v>
      </c>
    </row>
    <row r="1172" spans="1:17">
      <c r="A1172" s="84">
        <v>1171</v>
      </c>
      <c r="B1172" s="108" t="str">
        <f>Table2[[#This Row],[Description of Material]]</f>
        <v>Enter Data in Product Master</v>
      </c>
      <c r="C1172" s="84" t="str">
        <f>IFERROR(VLOOKUP(D1172,'Product Master'!B:G,6,),"-")</f>
        <v>-</v>
      </c>
      <c r="D1172" s="84">
        <f>Table2[[#This Row],[Part no./ Cat No.]]</f>
        <v>0</v>
      </c>
      <c r="E1172" s="84" t="str">
        <f>IF(ISBLANK(Table2[[#This Row],[Lot No]]),"-",Table2[[#This Row],[Lot No]])</f>
        <v>-</v>
      </c>
      <c r="F1172" s="133" t="str">
        <f>IF(ISBLANK(Table2[[#This Row],[Date of Issue]]),"",Table2[[#This Row],[Date of Issue]])</f>
        <v/>
      </c>
      <c r="G1172" s="84" t="str">
        <f>Table2[[#This Row],[Unit]]</f>
        <v>-</v>
      </c>
      <c r="H1172" s="84" t="str">
        <f>Table2[[#This Row],[Pack Size]]</f>
        <v>-</v>
      </c>
      <c r="I1172" s="84">
        <f>Table2[[#This Row],[Quantity]]</f>
        <v>0</v>
      </c>
      <c r="J1172" s="133" t="str">
        <f>Table2[[#This Row],[Expiry Date]]</f>
        <v>-</v>
      </c>
      <c r="K1172" s="84">
        <f>Table2[[#This Row],[Department]]</f>
        <v>0</v>
      </c>
      <c r="L1172" s="84" t="str">
        <f>IF(ISBLANK(Table2[[#This Row],[Remark]]),"",Table2[[#This Row],[Remark]])</f>
        <v/>
      </c>
      <c r="M1172" s="84">
        <f>Table2[[#This Row],[Material Issued By]]</f>
        <v>0</v>
      </c>
      <c r="N1172" s="84">
        <f>Table2[[#This Row],[Material Received By]]</f>
        <v>0</v>
      </c>
      <c r="O1172" s="134">
        <f>SUMIFS('Stock Statement'!K:K,'Stock Statement'!C:C,Table4[[#This Row],[Part no./ Cat No.]])</f>
        <v>0</v>
      </c>
      <c r="P1172" s="134">
        <f t="shared" si="19"/>
        <v>0</v>
      </c>
      <c r="Q1172" s="84">
        <f>SUMIFS('Stock Statement'!J:J,'Stock Statement'!C:C,Table4[[#This Row],[Part no./ Cat No.]])</f>
        <v>0</v>
      </c>
    </row>
    <row r="1173" spans="1:17">
      <c r="A1173" s="84">
        <v>1172</v>
      </c>
      <c r="B1173" s="108" t="str">
        <f>Table2[[#This Row],[Description of Material]]</f>
        <v>Enter Data in Product Master</v>
      </c>
      <c r="C1173" s="84" t="str">
        <f>IFERROR(VLOOKUP(D1173,'Product Master'!B:G,6,),"-")</f>
        <v>-</v>
      </c>
      <c r="D1173" s="84">
        <f>Table2[[#This Row],[Part no./ Cat No.]]</f>
        <v>0</v>
      </c>
      <c r="E1173" s="84" t="str">
        <f>IF(ISBLANK(Table2[[#This Row],[Lot No]]),"-",Table2[[#This Row],[Lot No]])</f>
        <v>-</v>
      </c>
      <c r="F1173" s="133" t="str">
        <f>IF(ISBLANK(Table2[[#This Row],[Date of Issue]]),"",Table2[[#This Row],[Date of Issue]])</f>
        <v/>
      </c>
      <c r="G1173" s="84" t="str">
        <f>Table2[[#This Row],[Unit]]</f>
        <v>-</v>
      </c>
      <c r="H1173" s="84" t="str">
        <f>Table2[[#This Row],[Pack Size]]</f>
        <v>-</v>
      </c>
      <c r="I1173" s="84">
        <f>Table2[[#This Row],[Quantity]]</f>
        <v>0</v>
      </c>
      <c r="J1173" s="133" t="str">
        <f>Table2[[#This Row],[Expiry Date]]</f>
        <v>-</v>
      </c>
      <c r="K1173" s="84">
        <f>Table2[[#This Row],[Department]]</f>
        <v>0</v>
      </c>
      <c r="L1173" s="84" t="str">
        <f>IF(ISBLANK(Table2[[#This Row],[Remark]]),"",Table2[[#This Row],[Remark]])</f>
        <v/>
      </c>
      <c r="M1173" s="84">
        <f>Table2[[#This Row],[Material Issued By]]</f>
        <v>0</v>
      </c>
      <c r="N1173" s="84">
        <f>Table2[[#This Row],[Material Received By]]</f>
        <v>0</v>
      </c>
      <c r="O1173" s="134">
        <f>SUMIFS('Stock Statement'!K:K,'Stock Statement'!C:C,Table4[[#This Row],[Part no./ Cat No.]])</f>
        <v>0</v>
      </c>
      <c r="P1173" s="134">
        <f t="shared" si="19"/>
        <v>0</v>
      </c>
      <c r="Q1173" s="84">
        <f>SUMIFS('Stock Statement'!J:J,'Stock Statement'!C:C,Table4[[#This Row],[Part no./ Cat No.]])</f>
        <v>0</v>
      </c>
    </row>
    <row r="1174" spans="1:17">
      <c r="A1174" s="84">
        <v>1173</v>
      </c>
      <c r="B1174" s="108" t="str">
        <f>Table2[[#This Row],[Description of Material]]</f>
        <v>Enter Data in Product Master</v>
      </c>
      <c r="C1174" s="84" t="str">
        <f>IFERROR(VLOOKUP(D1174,'Product Master'!B:G,6,),"-")</f>
        <v>-</v>
      </c>
      <c r="D1174" s="84">
        <f>Table2[[#This Row],[Part no./ Cat No.]]</f>
        <v>0</v>
      </c>
      <c r="E1174" s="84" t="str">
        <f>IF(ISBLANK(Table2[[#This Row],[Lot No]]),"-",Table2[[#This Row],[Lot No]])</f>
        <v>-</v>
      </c>
      <c r="F1174" s="133" t="str">
        <f>IF(ISBLANK(Table2[[#This Row],[Date of Issue]]),"",Table2[[#This Row],[Date of Issue]])</f>
        <v/>
      </c>
      <c r="G1174" s="84" t="str">
        <f>Table2[[#This Row],[Unit]]</f>
        <v>-</v>
      </c>
      <c r="H1174" s="84" t="str">
        <f>Table2[[#This Row],[Pack Size]]</f>
        <v>-</v>
      </c>
      <c r="I1174" s="84">
        <f>Table2[[#This Row],[Quantity]]</f>
        <v>0</v>
      </c>
      <c r="J1174" s="133" t="str">
        <f>Table2[[#This Row],[Expiry Date]]</f>
        <v>-</v>
      </c>
      <c r="K1174" s="84">
        <f>Table2[[#This Row],[Department]]</f>
        <v>0</v>
      </c>
      <c r="L1174" s="84" t="str">
        <f>IF(ISBLANK(Table2[[#This Row],[Remark]]),"",Table2[[#This Row],[Remark]])</f>
        <v/>
      </c>
      <c r="M1174" s="84">
        <f>Table2[[#This Row],[Material Issued By]]</f>
        <v>0</v>
      </c>
      <c r="N1174" s="84">
        <f>Table2[[#This Row],[Material Received By]]</f>
        <v>0</v>
      </c>
      <c r="O1174" s="134">
        <f>SUMIFS('Stock Statement'!K:K,'Stock Statement'!C:C,Table4[[#This Row],[Part no./ Cat No.]])</f>
        <v>0</v>
      </c>
      <c r="P1174" s="134">
        <f t="shared" si="19"/>
        <v>0</v>
      </c>
      <c r="Q1174" s="84">
        <f>SUMIFS('Stock Statement'!J:J,'Stock Statement'!C:C,Table4[[#This Row],[Part no./ Cat No.]])</f>
        <v>0</v>
      </c>
    </row>
    <row r="1175" spans="1:17">
      <c r="A1175" s="84">
        <v>1174</v>
      </c>
      <c r="B1175" s="108" t="str">
        <f>Table2[[#This Row],[Description of Material]]</f>
        <v>Enter Data in Product Master</v>
      </c>
      <c r="C1175" s="84" t="str">
        <f>IFERROR(VLOOKUP(D1175,'Product Master'!B:G,6,),"-")</f>
        <v>-</v>
      </c>
      <c r="D1175" s="84">
        <f>Table2[[#This Row],[Part no./ Cat No.]]</f>
        <v>0</v>
      </c>
      <c r="E1175" s="84" t="str">
        <f>IF(ISBLANK(Table2[[#This Row],[Lot No]]),"-",Table2[[#This Row],[Lot No]])</f>
        <v>-</v>
      </c>
      <c r="F1175" s="133" t="str">
        <f>IF(ISBLANK(Table2[[#This Row],[Date of Issue]]),"",Table2[[#This Row],[Date of Issue]])</f>
        <v/>
      </c>
      <c r="G1175" s="84" t="str">
        <f>Table2[[#This Row],[Unit]]</f>
        <v>-</v>
      </c>
      <c r="H1175" s="84" t="str">
        <f>Table2[[#This Row],[Pack Size]]</f>
        <v>-</v>
      </c>
      <c r="I1175" s="84">
        <f>Table2[[#This Row],[Quantity]]</f>
        <v>0</v>
      </c>
      <c r="J1175" s="133" t="str">
        <f>Table2[[#This Row],[Expiry Date]]</f>
        <v>-</v>
      </c>
      <c r="K1175" s="84">
        <f>Table2[[#This Row],[Department]]</f>
        <v>0</v>
      </c>
      <c r="L1175" s="84" t="str">
        <f>IF(ISBLANK(Table2[[#This Row],[Remark]]),"",Table2[[#This Row],[Remark]])</f>
        <v/>
      </c>
      <c r="M1175" s="84">
        <f>Table2[[#This Row],[Material Issued By]]</f>
        <v>0</v>
      </c>
      <c r="N1175" s="84">
        <f>Table2[[#This Row],[Material Received By]]</f>
        <v>0</v>
      </c>
      <c r="O1175" s="134">
        <f>SUMIFS('Stock Statement'!K:K,'Stock Statement'!C:C,Table4[[#This Row],[Part no./ Cat No.]])</f>
        <v>0</v>
      </c>
      <c r="P1175" s="134">
        <f t="shared" si="19"/>
        <v>0</v>
      </c>
      <c r="Q1175" s="84">
        <f>SUMIFS('Stock Statement'!J:J,'Stock Statement'!C:C,Table4[[#This Row],[Part no./ Cat No.]])</f>
        <v>0</v>
      </c>
    </row>
    <row r="1176" spans="1:17">
      <c r="A1176" s="84">
        <v>1175</v>
      </c>
      <c r="B1176" s="108" t="str">
        <f>Table2[[#This Row],[Description of Material]]</f>
        <v>Enter Data in Product Master</v>
      </c>
      <c r="C1176" s="84" t="str">
        <f>IFERROR(VLOOKUP(D1176,'Product Master'!B:G,6,),"-")</f>
        <v>-</v>
      </c>
      <c r="D1176" s="84">
        <f>Table2[[#This Row],[Part no./ Cat No.]]</f>
        <v>0</v>
      </c>
      <c r="E1176" s="84" t="str">
        <f>IF(ISBLANK(Table2[[#This Row],[Lot No]]),"-",Table2[[#This Row],[Lot No]])</f>
        <v>-</v>
      </c>
      <c r="F1176" s="133" t="str">
        <f>IF(ISBLANK(Table2[[#This Row],[Date of Issue]]),"",Table2[[#This Row],[Date of Issue]])</f>
        <v/>
      </c>
      <c r="G1176" s="84" t="str">
        <f>Table2[[#This Row],[Unit]]</f>
        <v>-</v>
      </c>
      <c r="H1176" s="84" t="str">
        <f>Table2[[#This Row],[Pack Size]]</f>
        <v>-</v>
      </c>
      <c r="I1176" s="84">
        <f>Table2[[#This Row],[Quantity]]</f>
        <v>0</v>
      </c>
      <c r="J1176" s="133" t="str">
        <f>Table2[[#This Row],[Expiry Date]]</f>
        <v>-</v>
      </c>
      <c r="K1176" s="84">
        <f>Table2[[#This Row],[Department]]</f>
        <v>0</v>
      </c>
      <c r="L1176" s="84" t="str">
        <f>IF(ISBLANK(Table2[[#This Row],[Remark]]),"",Table2[[#This Row],[Remark]])</f>
        <v/>
      </c>
      <c r="M1176" s="84">
        <f>Table2[[#This Row],[Material Issued By]]</f>
        <v>0</v>
      </c>
      <c r="N1176" s="84">
        <f>Table2[[#This Row],[Material Received By]]</f>
        <v>0</v>
      </c>
      <c r="O1176" s="134">
        <f>SUMIFS('Stock Statement'!K:K,'Stock Statement'!C:C,Table4[[#This Row],[Part no./ Cat No.]])</f>
        <v>0</v>
      </c>
      <c r="P1176" s="134">
        <f t="shared" si="19"/>
        <v>0</v>
      </c>
      <c r="Q1176" s="84">
        <f>SUMIFS('Stock Statement'!J:J,'Stock Statement'!C:C,Table4[[#This Row],[Part no./ Cat No.]])</f>
        <v>0</v>
      </c>
    </row>
    <row r="1177" spans="1:17">
      <c r="A1177" s="84">
        <v>1176</v>
      </c>
      <c r="B1177" s="108" t="str">
        <f>Table2[[#This Row],[Description of Material]]</f>
        <v>Enter Data in Product Master</v>
      </c>
      <c r="C1177" s="84" t="str">
        <f>IFERROR(VLOOKUP(D1177,'Product Master'!B:G,6,),"-")</f>
        <v>-</v>
      </c>
      <c r="D1177" s="84">
        <f>Table2[[#This Row],[Part no./ Cat No.]]</f>
        <v>0</v>
      </c>
      <c r="E1177" s="84" t="str">
        <f>IF(ISBLANK(Table2[[#This Row],[Lot No]]),"-",Table2[[#This Row],[Lot No]])</f>
        <v>-</v>
      </c>
      <c r="F1177" s="133" t="str">
        <f>IF(ISBLANK(Table2[[#This Row],[Date of Issue]]),"",Table2[[#This Row],[Date of Issue]])</f>
        <v/>
      </c>
      <c r="G1177" s="84" t="str">
        <f>Table2[[#This Row],[Unit]]</f>
        <v>-</v>
      </c>
      <c r="H1177" s="84" t="str">
        <f>Table2[[#This Row],[Pack Size]]</f>
        <v>-</v>
      </c>
      <c r="I1177" s="84">
        <f>Table2[[#This Row],[Quantity]]</f>
        <v>0</v>
      </c>
      <c r="J1177" s="133" t="str">
        <f>Table2[[#This Row],[Expiry Date]]</f>
        <v>-</v>
      </c>
      <c r="K1177" s="84">
        <f>Table2[[#This Row],[Department]]</f>
        <v>0</v>
      </c>
      <c r="L1177" s="84" t="str">
        <f>IF(ISBLANK(Table2[[#This Row],[Remark]]),"",Table2[[#This Row],[Remark]])</f>
        <v/>
      </c>
      <c r="M1177" s="84">
        <f>Table2[[#This Row],[Material Issued By]]</f>
        <v>0</v>
      </c>
      <c r="N1177" s="84">
        <f>Table2[[#This Row],[Material Received By]]</f>
        <v>0</v>
      </c>
      <c r="O1177" s="134">
        <f>SUMIFS('Stock Statement'!K:K,'Stock Statement'!C:C,Table4[[#This Row],[Part no./ Cat No.]])</f>
        <v>0</v>
      </c>
      <c r="P1177" s="134">
        <f t="shared" si="19"/>
        <v>0</v>
      </c>
      <c r="Q1177" s="84">
        <f>SUMIFS('Stock Statement'!J:J,'Stock Statement'!C:C,Table4[[#This Row],[Part no./ Cat No.]])</f>
        <v>0</v>
      </c>
    </row>
    <row r="1178" spans="1:17">
      <c r="A1178" s="84">
        <v>1177</v>
      </c>
      <c r="B1178" s="108" t="str">
        <f>Table2[[#This Row],[Description of Material]]</f>
        <v>Enter Data in Product Master</v>
      </c>
      <c r="C1178" s="84" t="str">
        <f>IFERROR(VLOOKUP(D1178,'Product Master'!B:G,6,),"-")</f>
        <v>-</v>
      </c>
      <c r="D1178" s="84">
        <f>Table2[[#This Row],[Part no./ Cat No.]]</f>
        <v>0</v>
      </c>
      <c r="E1178" s="84" t="str">
        <f>IF(ISBLANK(Table2[[#This Row],[Lot No]]),"-",Table2[[#This Row],[Lot No]])</f>
        <v>-</v>
      </c>
      <c r="F1178" s="133" t="str">
        <f>IF(ISBLANK(Table2[[#This Row],[Date of Issue]]),"",Table2[[#This Row],[Date of Issue]])</f>
        <v/>
      </c>
      <c r="G1178" s="84" t="str">
        <f>Table2[[#This Row],[Unit]]</f>
        <v>-</v>
      </c>
      <c r="H1178" s="84" t="str">
        <f>Table2[[#This Row],[Pack Size]]</f>
        <v>-</v>
      </c>
      <c r="I1178" s="84">
        <f>Table2[[#This Row],[Quantity]]</f>
        <v>0</v>
      </c>
      <c r="J1178" s="133" t="str">
        <f>Table2[[#This Row],[Expiry Date]]</f>
        <v>-</v>
      </c>
      <c r="K1178" s="84">
        <f>Table2[[#This Row],[Department]]</f>
        <v>0</v>
      </c>
      <c r="L1178" s="84" t="str">
        <f>IF(ISBLANK(Table2[[#This Row],[Remark]]),"",Table2[[#This Row],[Remark]])</f>
        <v/>
      </c>
      <c r="M1178" s="84">
        <f>Table2[[#This Row],[Material Issued By]]</f>
        <v>0</v>
      </c>
      <c r="N1178" s="84">
        <f>Table2[[#This Row],[Material Received By]]</f>
        <v>0</v>
      </c>
      <c r="O1178" s="134">
        <f>SUMIFS('Stock Statement'!K:K,'Stock Statement'!C:C,Table4[[#This Row],[Part no./ Cat No.]])</f>
        <v>0</v>
      </c>
      <c r="P1178" s="134">
        <f t="shared" si="19"/>
        <v>0</v>
      </c>
      <c r="Q1178" s="84">
        <f>SUMIFS('Stock Statement'!J:J,'Stock Statement'!C:C,Table4[[#This Row],[Part no./ Cat No.]])</f>
        <v>0</v>
      </c>
    </row>
    <row r="1179" spans="1:17">
      <c r="A1179" s="84">
        <v>1178</v>
      </c>
      <c r="B1179" s="108" t="str">
        <f>Table2[[#This Row],[Description of Material]]</f>
        <v>Enter Data in Product Master</v>
      </c>
      <c r="C1179" s="84" t="str">
        <f>IFERROR(VLOOKUP(D1179,'Product Master'!B:G,6,),"-")</f>
        <v>-</v>
      </c>
      <c r="D1179" s="84">
        <f>Table2[[#This Row],[Part no./ Cat No.]]</f>
        <v>0</v>
      </c>
      <c r="E1179" s="84" t="str">
        <f>IF(ISBLANK(Table2[[#This Row],[Lot No]]),"-",Table2[[#This Row],[Lot No]])</f>
        <v>-</v>
      </c>
      <c r="F1179" s="133" t="str">
        <f>IF(ISBLANK(Table2[[#This Row],[Date of Issue]]),"",Table2[[#This Row],[Date of Issue]])</f>
        <v/>
      </c>
      <c r="G1179" s="84" t="str">
        <f>Table2[[#This Row],[Unit]]</f>
        <v>-</v>
      </c>
      <c r="H1179" s="84" t="str">
        <f>Table2[[#This Row],[Pack Size]]</f>
        <v>-</v>
      </c>
      <c r="I1179" s="84">
        <f>Table2[[#This Row],[Quantity]]</f>
        <v>0</v>
      </c>
      <c r="J1179" s="133" t="str">
        <f>Table2[[#This Row],[Expiry Date]]</f>
        <v>-</v>
      </c>
      <c r="K1179" s="84">
        <f>Table2[[#This Row],[Department]]</f>
        <v>0</v>
      </c>
      <c r="L1179" s="84" t="str">
        <f>IF(ISBLANK(Table2[[#This Row],[Remark]]),"",Table2[[#This Row],[Remark]])</f>
        <v/>
      </c>
      <c r="M1179" s="84">
        <f>Table2[[#This Row],[Material Issued By]]</f>
        <v>0</v>
      </c>
      <c r="N1179" s="84">
        <f>Table2[[#This Row],[Material Received By]]</f>
        <v>0</v>
      </c>
      <c r="O1179" s="134">
        <f>SUMIFS('Stock Statement'!K:K,'Stock Statement'!C:C,Table4[[#This Row],[Part no./ Cat No.]])</f>
        <v>0</v>
      </c>
      <c r="P1179" s="134">
        <f t="shared" si="19"/>
        <v>0</v>
      </c>
      <c r="Q1179" s="84">
        <f>SUMIFS('Stock Statement'!J:J,'Stock Statement'!C:C,Table4[[#This Row],[Part no./ Cat No.]])</f>
        <v>0</v>
      </c>
    </row>
    <row r="1180" spans="1:17">
      <c r="A1180" s="84">
        <v>1179</v>
      </c>
      <c r="B1180" s="108" t="str">
        <f>Table2[[#This Row],[Description of Material]]</f>
        <v>Enter Data in Product Master</v>
      </c>
      <c r="C1180" s="84" t="str">
        <f>IFERROR(VLOOKUP(D1180,'Product Master'!B:G,6,),"-")</f>
        <v>-</v>
      </c>
      <c r="D1180" s="84">
        <f>Table2[[#This Row],[Part no./ Cat No.]]</f>
        <v>0</v>
      </c>
      <c r="E1180" s="84" t="str">
        <f>IF(ISBLANK(Table2[[#This Row],[Lot No]]),"-",Table2[[#This Row],[Lot No]])</f>
        <v>-</v>
      </c>
      <c r="F1180" s="133" t="str">
        <f>IF(ISBLANK(Table2[[#This Row],[Date of Issue]]),"",Table2[[#This Row],[Date of Issue]])</f>
        <v/>
      </c>
      <c r="G1180" s="84" t="str">
        <f>Table2[[#This Row],[Unit]]</f>
        <v>-</v>
      </c>
      <c r="H1180" s="84" t="str">
        <f>Table2[[#This Row],[Pack Size]]</f>
        <v>-</v>
      </c>
      <c r="I1180" s="84">
        <f>Table2[[#This Row],[Quantity]]</f>
        <v>0</v>
      </c>
      <c r="J1180" s="133" t="str">
        <f>Table2[[#This Row],[Expiry Date]]</f>
        <v>-</v>
      </c>
      <c r="K1180" s="84">
        <f>Table2[[#This Row],[Department]]</f>
        <v>0</v>
      </c>
      <c r="L1180" s="84" t="str">
        <f>IF(ISBLANK(Table2[[#This Row],[Remark]]),"",Table2[[#This Row],[Remark]])</f>
        <v/>
      </c>
      <c r="M1180" s="84">
        <f>Table2[[#This Row],[Material Issued By]]</f>
        <v>0</v>
      </c>
      <c r="N1180" s="84">
        <f>Table2[[#This Row],[Material Received By]]</f>
        <v>0</v>
      </c>
      <c r="O1180" s="134">
        <f>SUMIFS('Stock Statement'!K:K,'Stock Statement'!C:C,Table4[[#This Row],[Part no./ Cat No.]])</f>
        <v>0</v>
      </c>
      <c r="P1180" s="134">
        <f t="shared" si="19"/>
        <v>0</v>
      </c>
      <c r="Q1180" s="84">
        <f>SUMIFS('Stock Statement'!J:J,'Stock Statement'!C:C,Table4[[#This Row],[Part no./ Cat No.]])</f>
        <v>0</v>
      </c>
    </row>
    <row r="1181" spans="1:17">
      <c r="A1181" s="84">
        <v>1180</v>
      </c>
      <c r="B1181" s="108" t="str">
        <f>Table2[[#This Row],[Description of Material]]</f>
        <v>Enter Data in Product Master</v>
      </c>
      <c r="C1181" s="84" t="str">
        <f>IFERROR(VLOOKUP(D1181,'Product Master'!B:G,6,),"-")</f>
        <v>-</v>
      </c>
      <c r="D1181" s="84">
        <f>Table2[[#This Row],[Part no./ Cat No.]]</f>
        <v>0</v>
      </c>
      <c r="E1181" s="84" t="str">
        <f>IF(ISBLANK(Table2[[#This Row],[Lot No]]),"-",Table2[[#This Row],[Lot No]])</f>
        <v>-</v>
      </c>
      <c r="F1181" s="133" t="str">
        <f>IF(ISBLANK(Table2[[#This Row],[Date of Issue]]),"",Table2[[#This Row],[Date of Issue]])</f>
        <v/>
      </c>
      <c r="G1181" s="84" t="str">
        <f>Table2[[#This Row],[Unit]]</f>
        <v>-</v>
      </c>
      <c r="H1181" s="84" t="str">
        <f>Table2[[#This Row],[Pack Size]]</f>
        <v>-</v>
      </c>
      <c r="I1181" s="84">
        <f>Table2[[#This Row],[Quantity]]</f>
        <v>0</v>
      </c>
      <c r="J1181" s="133" t="str">
        <f>Table2[[#This Row],[Expiry Date]]</f>
        <v>-</v>
      </c>
      <c r="K1181" s="84">
        <f>Table2[[#This Row],[Department]]</f>
        <v>0</v>
      </c>
      <c r="L1181" s="84" t="str">
        <f>IF(ISBLANK(Table2[[#This Row],[Remark]]),"",Table2[[#This Row],[Remark]])</f>
        <v/>
      </c>
      <c r="M1181" s="84">
        <f>Table2[[#This Row],[Material Issued By]]</f>
        <v>0</v>
      </c>
      <c r="N1181" s="84">
        <f>Table2[[#This Row],[Material Received By]]</f>
        <v>0</v>
      </c>
      <c r="O1181" s="134">
        <f>SUMIFS('Stock Statement'!K:K,'Stock Statement'!C:C,Table4[[#This Row],[Part no./ Cat No.]])</f>
        <v>0</v>
      </c>
      <c r="P1181" s="134">
        <f t="shared" si="19"/>
        <v>0</v>
      </c>
      <c r="Q1181" s="84">
        <f>SUMIFS('Stock Statement'!J:J,'Stock Statement'!C:C,Table4[[#This Row],[Part no./ Cat No.]])</f>
        <v>0</v>
      </c>
    </row>
    <row r="1182" spans="1:17">
      <c r="A1182" s="84">
        <v>1181</v>
      </c>
      <c r="B1182" s="108" t="str">
        <f>Table2[[#This Row],[Description of Material]]</f>
        <v>Enter Data in Product Master</v>
      </c>
      <c r="C1182" s="84" t="str">
        <f>IFERROR(VLOOKUP(D1182,'Product Master'!B:G,6,),"-")</f>
        <v>-</v>
      </c>
      <c r="D1182" s="84">
        <f>Table2[[#This Row],[Part no./ Cat No.]]</f>
        <v>0</v>
      </c>
      <c r="E1182" s="84" t="str">
        <f>IF(ISBLANK(Table2[[#This Row],[Lot No]]),"-",Table2[[#This Row],[Lot No]])</f>
        <v>-</v>
      </c>
      <c r="F1182" s="133" t="str">
        <f>IF(ISBLANK(Table2[[#This Row],[Date of Issue]]),"",Table2[[#This Row],[Date of Issue]])</f>
        <v/>
      </c>
      <c r="G1182" s="84" t="str">
        <f>Table2[[#This Row],[Unit]]</f>
        <v>-</v>
      </c>
      <c r="H1182" s="84" t="str">
        <f>Table2[[#This Row],[Pack Size]]</f>
        <v>-</v>
      </c>
      <c r="I1182" s="84">
        <f>Table2[[#This Row],[Quantity]]</f>
        <v>0</v>
      </c>
      <c r="J1182" s="133" t="str">
        <f>Table2[[#This Row],[Expiry Date]]</f>
        <v>-</v>
      </c>
      <c r="K1182" s="84">
        <f>Table2[[#This Row],[Department]]</f>
        <v>0</v>
      </c>
      <c r="L1182" s="84" t="str">
        <f>IF(ISBLANK(Table2[[#This Row],[Remark]]),"",Table2[[#This Row],[Remark]])</f>
        <v/>
      </c>
      <c r="M1182" s="84">
        <f>Table2[[#This Row],[Material Issued By]]</f>
        <v>0</v>
      </c>
      <c r="N1182" s="84">
        <f>Table2[[#This Row],[Material Received By]]</f>
        <v>0</v>
      </c>
      <c r="O1182" s="134">
        <f>SUMIFS('Stock Statement'!K:K,'Stock Statement'!C:C,Table4[[#This Row],[Part no./ Cat No.]])</f>
        <v>0</v>
      </c>
      <c r="P1182" s="134">
        <f t="shared" si="19"/>
        <v>0</v>
      </c>
      <c r="Q1182" s="84">
        <f>SUMIFS('Stock Statement'!J:J,'Stock Statement'!C:C,Table4[[#This Row],[Part no./ Cat No.]])</f>
        <v>0</v>
      </c>
    </row>
    <row r="1183" spans="1:17">
      <c r="A1183" s="84">
        <v>1182</v>
      </c>
      <c r="B1183" s="108" t="str">
        <f>Table2[[#This Row],[Description of Material]]</f>
        <v>Enter Data in Product Master</v>
      </c>
      <c r="C1183" s="84" t="str">
        <f>IFERROR(VLOOKUP(D1183,'Product Master'!B:G,6,),"-")</f>
        <v>-</v>
      </c>
      <c r="D1183" s="84">
        <f>Table2[[#This Row],[Part no./ Cat No.]]</f>
        <v>0</v>
      </c>
      <c r="E1183" s="84" t="str">
        <f>IF(ISBLANK(Table2[[#This Row],[Lot No]]),"-",Table2[[#This Row],[Lot No]])</f>
        <v>-</v>
      </c>
      <c r="F1183" s="133" t="str">
        <f>IF(ISBLANK(Table2[[#This Row],[Date of Issue]]),"",Table2[[#This Row],[Date of Issue]])</f>
        <v/>
      </c>
      <c r="G1183" s="84" t="str">
        <f>Table2[[#This Row],[Unit]]</f>
        <v>-</v>
      </c>
      <c r="H1183" s="84" t="str">
        <f>Table2[[#This Row],[Pack Size]]</f>
        <v>-</v>
      </c>
      <c r="I1183" s="84">
        <f>Table2[[#This Row],[Quantity]]</f>
        <v>0</v>
      </c>
      <c r="J1183" s="133" t="str">
        <f>Table2[[#This Row],[Expiry Date]]</f>
        <v>-</v>
      </c>
      <c r="K1183" s="84">
        <f>Table2[[#This Row],[Department]]</f>
        <v>0</v>
      </c>
      <c r="L1183" s="84" t="str">
        <f>IF(ISBLANK(Table2[[#This Row],[Remark]]),"",Table2[[#This Row],[Remark]])</f>
        <v/>
      </c>
      <c r="M1183" s="84">
        <f>Table2[[#This Row],[Material Issued By]]</f>
        <v>0</v>
      </c>
      <c r="N1183" s="84">
        <f>Table2[[#This Row],[Material Received By]]</f>
        <v>0</v>
      </c>
      <c r="O1183" s="134">
        <f>SUMIFS('Stock Statement'!K:K,'Stock Statement'!C:C,Table4[[#This Row],[Part no./ Cat No.]])</f>
        <v>0</v>
      </c>
      <c r="P1183" s="134">
        <f t="shared" si="19"/>
        <v>0</v>
      </c>
      <c r="Q1183" s="84">
        <f>SUMIFS('Stock Statement'!J:J,'Stock Statement'!C:C,Table4[[#This Row],[Part no./ Cat No.]])</f>
        <v>0</v>
      </c>
    </row>
    <row r="1184" spans="1:17">
      <c r="A1184" s="84">
        <v>1183</v>
      </c>
      <c r="B1184" s="108" t="str">
        <f>Table2[[#This Row],[Description of Material]]</f>
        <v>Enter Data in Product Master</v>
      </c>
      <c r="C1184" s="84" t="str">
        <f>IFERROR(VLOOKUP(D1184,'Product Master'!B:G,6,),"-")</f>
        <v>-</v>
      </c>
      <c r="D1184" s="84">
        <f>Table2[[#This Row],[Part no./ Cat No.]]</f>
        <v>0</v>
      </c>
      <c r="E1184" s="84" t="str">
        <f>IF(ISBLANK(Table2[[#This Row],[Lot No]]),"-",Table2[[#This Row],[Lot No]])</f>
        <v>-</v>
      </c>
      <c r="F1184" s="133" t="str">
        <f>IF(ISBLANK(Table2[[#This Row],[Date of Issue]]),"",Table2[[#This Row],[Date of Issue]])</f>
        <v/>
      </c>
      <c r="G1184" s="84" t="str">
        <f>Table2[[#This Row],[Unit]]</f>
        <v>-</v>
      </c>
      <c r="H1184" s="84" t="str">
        <f>Table2[[#This Row],[Pack Size]]</f>
        <v>-</v>
      </c>
      <c r="I1184" s="84">
        <f>Table2[[#This Row],[Quantity]]</f>
        <v>0</v>
      </c>
      <c r="J1184" s="133" t="str">
        <f>Table2[[#This Row],[Expiry Date]]</f>
        <v>-</v>
      </c>
      <c r="K1184" s="84">
        <f>Table2[[#This Row],[Department]]</f>
        <v>0</v>
      </c>
      <c r="L1184" s="84" t="str">
        <f>IF(ISBLANK(Table2[[#This Row],[Remark]]),"",Table2[[#This Row],[Remark]])</f>
        <v/>
      </c>
      <c r="M1184" s="84">
        <f>Table2[[#This Row],[Material Issued By]]</f>
        <v>0</v>
      </c>
      <c r="N1184" s="84">
        <f>Table2[[#This Row],[Material Received By]]</f>
        <v>0</v>
      </c>
      <c r="O1184" s="134">
        <f>SUMIFS('Stock Statement'!K:K,'Stock Statement'!C:C,Table4[[#This Row],[Part no./ Cat No.]])</f>
        <v>0</v>
      </c>
      <c r="P1184" s="134">
        <f t="shared" si="19"/>
        <v>0</v>
      </c>
      <c r="Q1184" s="84">
        <f>SUMIFS('Stock Statement'!J:J,'Stock Statement'!C:C,Table4[[#This Row],[Part no./ Cat No.]])</f>
        <v>0</v>
      </c>
    </row>
    <row r="1185" spans="1:17">
      <c r="A1185" s="84">
        <v>1184</v>
      </c>
      <c r="B1185" s="108" t="str">
        <f>Table2[[#This Row],[Description of Material]]</f>
        <v>Enter Data in Product Master</v>
      </c>
      <c r="C1185" s="84" t="str">
        <f>IFERROR(VLOOKUP(D1185,'Product Master'!B:G,6,),"-")</f>
        <v>-</v>
      </c>
      <c r="D1185" s="84">
        <f>Table2[[#This Row],[Part no./ Cat No.]]</f>
        <v>0</v>
      </c>
      <c r="E1185" s="84" t="str">
        <f>IF(ISBLANK(Table2[[#This Row],[Lot No]]),"-",Table2[[#This Row],[Lot No]])</f>
        <v>-</v>
      </c>
      <c r="F1185" s="133" t="str">
        <f>IF(ISBLANK(Table2[[#This Row],[Date of Issue]]),"",Table2[[#This Row],[Date of Issue]])</f>
        <v/>
      </c>
      <c r="G1185" s="84" t="str">
        <f>Table2[[#This Row],[Unit]]</f>
        <v>-</v>
      </c>
      <c r="H1185" s="84" t="str">
        <f>Table2[[#This Row],[Pack Size]]</f>
        <v>-</v>
      </c>
      <c r="I1185" s="84">
        <f>Table2[[#This Row],[Quantity]]</f>
        <v>0</v>
      </c>
      <c r="J1185" s="133" t="str">
        <f>Table2[[#This Row],[Expiry Date]]</f>
        <v>-</v>
      </c>
      <c r="K1185" s="84">
        <f>Table2[[#This Row],[Department]]</f>
        <v>0</v>
      </c>
      <c r="L1185" s="84" t="str">
        <f>IF(ISBLANK(Table2[[#This Row],[Remark]]),"",Table2[[#This Row],[Remark]])</f>
        <v/>
      </c>
      <c r="M1185" s="84">
        <f>Table2[[#This Row],[Material Issued By]]</f>
        <v>0</v>
      </c>
      <c r="N1185" s="84">
        <f>Table2[[#This Row],[Material Received By]]</f>
        <v>0</v>
      </c>
      <c r="O1185" s="134">
        <f>SUMIFS('Stock Statement'!K:K,'Stock Statement'!C:C,Table4[[#This Row],[Part no./ Cat No.]])</f>
        <v>0</v>
      </c>
      <c r="P1185" s="134">
        <f t="shared" si="19"/>
        <v>0</v>
      </c>
      <c r="Q1185" s="84">
        <f>SUMIFS('Stock Statement'!J:J,'Stock Statement'!C:C,Table4[[#This Row],[Part no./ Cat No.]])</f>
        <v>0</v>
      </c>
    </row>
    <row r="1186" spans="1:17">
      <c r="A1186" s="84">
        <v>1185</v>
      </c>
      <c r="B1186" s="108" t="str">
        <f>Table2[[#This Row],[Description of Material]]</f>
        <v>Enter Data in Product Master</v>
      </c>
      <c r="C1186" s="84" t="str">
        <f>IFERROR(VLOOKUP(D1186,'Product Master'!B:G,6,),"-")</f>
        <v>-</v>
      </c>
      <c r="D1186" s="84">
        <f>Table2[[#This Row],[Part no./ Cat No.]]</f>
        <v>0</v>
      </c>
      <c r="E1186" s="84" t="str">
        <f>IF(ISBLANK(Table2[[#This Row],[Lot No]]),"-",Table2[[#This Row],[Lot No]])</f>
        <v>-</v>
      </c>
      <c r="F1186" s="133" t="str">
        <f>IF(ISBLANK(Table2[[#This Row],[Date of Issue]]),"",Table2[[#This Row],[Date of Issue]])</f>
        <v/>
      </c>
      <c r="G1186" s="84" t="str">
        <f>Table2[[#This Row],[Unit]]</f>
        <v>-</v>
      </c>
      <c r="H1186" s="84" t="str">
        <f>Table2[[#This Row],[Pack Size]]</f>
        <v>-</v>
      </c>
      <c r="I1186" s="84">
        <f>Table2[[#This Row],[Quantity]]</f>
        <v>0</v>
      </c>
      <c r="J1186" s="133" t="str">
        <f>Table2[[#This Row],[Expiry Date]]</f>
        <v>-</v>
      </c>
      <c r="K1186" s="84">
        <f>Table2[[#This Row],[Department]]</f>
        <v>0</v>
      </c>
      <c r="L1186" s="84" t="str">
        <f>IF(ISBLANK(Table2[[#This Row],[Remark]]),"",Table2[[#This Row],[Remark]])</f>
        <v/>
      </c>
      <c r="M1186" s="84">
        <f>Table2[[#This Row],[Material Issued By]]</f>
        <v>0</v>
      </c>
      <c r="N1186" s="84">
        <f>Table2[[#This Row],[Material Received By]]</f>
        <v>0</v>
      </c>
      <c r="O1186" s="134">
        <f>SUMIFS('Stock Statement'!K:K,'Stock Statement'!C:C,Table4[[#This Row],[Part no./ Cat No.]])</f>
        <v>0</v>
      </c>
      <c r="P1186" s="134">
        <f t="shared" si="19"/>
        <v>0</v>
      </c>
      <c r="Q1186" s="84">
        <f>SUMIFS('Stock Statement'!J:J,'Stock Statement'!C:C,Table4[[#This Row],[Part no./ Cat No.]])</f>
        <v>0</v>
      </c>
    </row>
    <row r="1187" spans="1:17">
      <c r="A1187" s="84">
        <v>1186</v>
      </c>
      <c r="B1187" s="108" t="str">
        <f>Table2[[#This Row],[Description of Material]]</f>
        <v>Enter Data in Product Master</v>
      </c>
      <c r="C1187" s="84" t="str">
        <f>IFERROR(VLOOKUP(D1187,'Product Master'!B:G,6,),"-")</f>
        <v>-</v>
      </c>
      <c r="D1187" s="84">
        <f>Table2[[#This Row],[Part no./ Cat No.]]</f>
        <v>0</v>
      </c>
      <c r="E1187" s="84" t="str">
        <f>IF(ISBLANK(Table2[[#This Row],[Lot No]]),"-",Table2[[#This Row],[Lot No]])</f>
        <v>-</v>
      </c>
      <c r="F1187" s="133" t="str">
        <f>IF(ISBLANK(Table2[[#This Row],[Date of Issue]]),"",Table2[[#This Row],[Date of Issue]])</f>
        <v/>
      </c>
      <c r="G1187" s="84" t="str">
        <f>Table2[[#This Row],[Unit]]</f>
        <v>-</v>
      </c>
      <c r="H1187" s="84" t="str">
        <f>Table2[[#This Row],[Pack Size]]</f>
        <v>-</v>
      </c>
      <c r="I1187" s="84">
        <f>Table2[[#This Row],[Quantity]]</f>
        <v>0</v>
      </c>
      <c r="J1187" s="133" t="str">
        <f>Table2[[#This Row],[Expiry Date]]</f>
        <v>-</v>
      </c>
      <c r="K1187" s="84">
        <f>Table2[[#This Row],[Department]]</f>
        <v>0</v>
      </c>
      <c r="L1187" s="84" t="str">
        <f>IF(ISBLANK(Table2[[#This Row],[Remark]]),"",Table2[[#This Row],[Remark]])</f>
        <v/>
      </c>
      <c r="M1187" s="84">
        <f>Table2[[#This Row],[Material Issued By]]</f>
        <v>0</v>
      </c>
      <c r="N1187" s="84">
        <f>Table2[[#This Row],[Material Received By]]</f>
        <v>0</v>
      </c>
      <c r="O1187" s="134">
        <f>SUMIFS('Stock Statement'!K:K,'Stock Statement'!C:C,Table4[[#This Row],[Part no./ Cat No.]])</f>
        <v>0</v>
      </c>
      <c r="P1187" s="134">
        <f t="shared" si="19"/>
        <v>0</v>
      </c>
      <c r="Q1187" s="84">
        <f>SUMIFS('Stock Statement'!J:J,'Stock Statement'!C:C,Table4[[#This Row],[Part no./ Cat No.]])</f>
        <v>0</v>
      </c>
    </row>
    <row r="1188" spans="1:17">
      <c r="A1188" s="84">
        <v>1187</v>
      </c>
      <c r="B1188" s="108" t="str">
        <f>Table2[[#This Row],[Description of Material]]</f>
        <v>Enter Data in Product Master</v>
      </c>
      <c r="C1188" s="84" t="str">
        <f>IFERROR(VLOOKUP(D1188,'Product Master'!B:G,6,),"-")</f>
        <v>-</v>
      </c>
      <c r="D1188" s="84">
        <f>Table2[[#This Row],[Part no./ Cat No.]]</f>
        <v>0</v>
      </c>
      <c r="E1188" s="84" t="str">
        <f>IF(ISBLANK(Table2[[#This Row],[Lot No]]),"-",Table2[[#This Row],[Lot No]])</f>
        <v>-</v>
      </c>
      <c r="F1188" s="133" t="str">
        <f>IF(ISBLANK(Table2[[#This Row],[Date of Issue]]),"",Table2[[#This Row],[Date of Issue]])</f>
        <v/>
      </c>
      <c r="G1188" s="84" t="str">
        <f>Table2[[#This Row],[Unit]]</f>
        <v>-</v>
      </c>
      <c r="H1188" s="84" t="str">
        <f>Table2[[#This Row],[Pack Size]]</f>
        <v>-</v>
      </c>
      <c r="I1188" s="84">
        <f>Table2[[#This Row],[Quantity]]</f>
        <v>0</v>
      </c>
      <c r="J1188" s="133" t="str">
        <f>Table2[[#This Row],[Expiry Date]]</f>
        <v>-</v>
      </c>
      <c r="K1188" s="84">
        <f>Table2[[#This Row],[Department]]</f>
        <v>0</v>
      </c>
      <c r="L1188" s="84" t="str">
        <f>IF(ISBLANK(Table2[[#This Row],[Remark]]),"",Table2[[#This Row],[Remark]])</f>
        <v/>
      </c>
      <c r="M1188" s="84">
        <f>Table2[[#This Row],[Material Issued By]]</f>
        <v>0</v>
      </c>
      <c r="N1188" s="84">
        <f>Table2[[#This Row],[Material Received By]]</f>
        <v>0</v>
      </c>
      <c r="O1188" s="134">
        <f>SUMIFS('Stock Statement'!K:K,'Stock Statement'!C:C,Table4[[#This Row],[Part no./ Cat No.]])</f>
        <v>0</v>
      </c>
      <c r="P1188" s="134">
        <f t="shared" si="19"/>
        <v>0</v>
      </c>
      <c r="Q1188" s="84">
        <f>SUMIFS('Stock Statement'!J:J,'Stock Statement'!C:C,Table4[[#This Row],[Part no./ Cat No.]])</f>
        <v>0</v>
      </c>
    </row>
    <row r="1189" spans="1:17">
      <c r="A1189" s="84">
        <v>1188</v>
      </c>
      <c r="B1189" s="108" t="str">
        <f>Table2[[#This Row],[Description of Material]]</f>
        <v>Enter Data in Product Master</v>
      </c>
      <c r="C1189" s="84" t="str">
        <f>IFERROR(VLOOKUP(D1189,'Product Master'!B:G,6,),"-")</f>
        <v>-</v>
      </c>
      <c r="D1189" s="84">
        <f>Table2[[#This Row],[Part no./ Cat No.]]</f>
        <v>0</v>
      </c>
      <c r="E1189" s="84" t="str">
        <f>IF(ISBLANK(Table2[[#This Row],[Lot No]]),"-",Table2[[#This Row],[Lot No]])</f>
        <v>-</v>
      </c>
      <c r="F1189" s="133" t="str">
        <f>IF(ISBLANK(Table2[[#This Row],[Date of Issue]]),"",Table2[[#This Row],[Date of Issue]])</f>
        <v/>
      </c>
      <c r="G1189" s="84" t="str">
        <f>Table2[[#This Row],[Unit]]</f>
        <v>-</v>
      </c>
      <c r="H1189" s="84" t="str">
        <f>Table2[[#This Row],[Pack Size]]</f>
        <v>-</v>
      </c>
      <c r="I1189" s="84">
        <f>Table2[[#This Row],[Quantity]]</f>
        <v>0</v>
      </c>
      <c r="J1189" s="133" t="str">
        <f>Table2[[#This Row],[Expiry Date]]</f>
        <v>-</v>
      </c>
      <c r="K1189" s="84">
        <f>Table2[[#This Row],[Department]]</f>
        <v>0</v>
      </c>
      <c r="L1189" s="84" t="str">
        <f>IF(ISBLANK(Table2[[#This Row],[Remark]]),"",Table2[[#This Row],[Remark]])</f>
        <v/>
      </c>
      <c r="M1189" s="84">
        <f>Table2[[#This Row],[Material Issued By]]</f>
        <v>0</v>
      </c>
      <c r="N1189" s="84">
        <f>Table2[[#This Row],[Material Received By]]</f>
        <v>0</v>
      </c>
      <c r="O1189" s="134">
        <f>SUMIFS('Stock Statement'!K:K,'Stock Statement'!C:C,Table4[[#This Row],[Part no./ Cat No.]])</f>
        <v>0</v>
      </c>
      <c r="P1189" s="134">
        <f t="shared" si="19"/>
        <v>0</v>
      </c>
      <c r="Q1189" s="84">
        <f>SUMIFS('Stock Statement'!J:J,'Stock Statement'!C:C,Table4[[#This Row],[Part no./ Cat No.]])</f>
        <v>0</v>
      </c>
    </row>
    <row r="1190" spans="1:17">
      <c r="A1190" s="84">
        <v>1189</v>
      </c>
      <c r="B1190" s="108" t="str">
        <f>Table2[[#This Row],[Description of Material]]</f>
        <v>Enter Data in Product Master</v>
      </c>
      <c r="C1190" s="84" t="str">
        <f>IFERROR(VLOOKUP(D1190,'Product Master'!B:G,6,),"-")</f>
        <v>-</v>
      </c>
      <c r="D1190" s="84">
        <f>Table2[[#This Row],[Part no./ Cat No.]]</f>
        <v>0</v>
      </c>
      <c r="E1190" s="84" t="str">
        <f>IF(ISBLANK(Table2[[#This Row],[Lot No]]),"-",Table2[[#This Row],[Lot No]])</f>
        <v>-</v>
      </c>
      <c r="F1190" s="133" t="str">
        <f>IF(ISBLANK(Table2[[#This Row],[Date of Issue]]),"",Table2[[#This Row],[Date of Issue]])</f>
        <v/>
      </c>
      <c r="G1190" s="84" t="str">
        <f>Table2[[#This Row],[Unit]]</f>
        <v>-</v>
      </c>
      <c r="H1190" s="84" t="str">
        <f>Table2[[#This Row],[Pack Size]]</f>
        <v>-</v>
      </c>
      <c r="I1190" s="84">
        <f>Table2[[#This Row],[Quantity]]</f>
        <v>0</v>
      </c>
      <c r="J1190" s="133" t="str">
        <f>Table2[[#This Row],[Expiry Date]]</f>
        <v>-</v>
      </c>
      <c r="K1190" s="84">
        <f>Table2[[#This Row],[Department]]</f>
        <v>0</v>
      </c>
      <c r="L1190" s="84" t="str">
        <f>IF(ISBLANK(Table2[[#This Row],[Remark]]),"",Table2[[#This Row],[Remark]])</f>
        <v/>
      </c>
      <c r="M1190" s="84">
        <f>Table2[[#This Row],[Material Issued By]]</f>
        <v>0</v>
      </c>
      <c r="N1190" s="84">
        <f>Table2[[#This Row],[Material Received By]]</f>
        <v>0</v>
      </c>
      <c r="O1190" s="134">
        <f>SUMIFS('Stock Statement'!K:K,'Stock Statement'!C:C,Table4[[#This Row],[Part no./ Cat No.]])</f>
        <v>0</v>
      </c>
      <c r="P1190" s="134">
        <f t="shared" si="19"/>
        <v>0</v>
      </c>
      <c r="Q1190" s="84">
        <f>SUMIFS('Stock Statement'!J:J,'Stock Statement'!C:C,Table4[[#This Row],[Part no./ Cat No.]])</f>
        <v>0</v>
      </c>
    </row>
    <row r="1191" spans="1:17">
      <c r="A1191" s="84">
        <v>1190</v>
      </c>
      <c r="B1191" s="108" t="str">
        <f>Table2[[#This Row],[Description of Material]]</f>
        <v>Enter Data in Product Master</v>
      </c>
      <c r="C1191" s="84" t="str">
        <f>IFERROR(VLOOKUP(D1191,'Product Master'!B:G,6,),"-")</f>
        <v>-</v>
      </c>
      <c r="D1191" s="84">
        <f>Table2[[#This Row],[Part no./ Cat No.]]</f>
        <v>0</v>
      </c>
      <c r="E1191" s="84" t="str">
        <f>IF(ISBLANK(Table2[[#This Row],[Lot No]]),"-",Table2[[#This Row],[Lot No]])</f>
        <v>-</v>
      </c>
      <c r="F1191" s="133" t="str">
        <f>IF(ISBLANK(Table2[[#This Row],[Date of Issue]]),"",Table2[[#This Row],[Date of Issue]])</f>
        <v/>
      </c>
      <c r="G1191" s="84" t="str">
        <f>Table2[[#This Row],[Unit]]</f>
        <v>-</v>
      </c>
      <c r="H1191" s="84" t="str">
        <f>Table2[[#This Row],[Pack Size]]</f>
        <v>-</v>
      </c>
      <c r="I1191" s="84">
        <f>Table2[[#This Row],[Quantity]]</f>
        <v>0</v>
      </c>
      <c r="J1191" s="133" t="str">
        <f>Table2[[#This Row],[Expiry Date]]</f>
        <v>-</v>
      </c>
      <c r="K1191" s="84">
        <f>Table2[[#This Row],[Department]]</f>
        <v>0</v>
      </c>
      <c r="L1191" s="84" t="str">
        <f>IF(ISBLANK(Table2[[#This Row],[Remark]]),"",Table2[[#This Row],[Remark]])</f>
        <v/>
      </c>
      <c r="M1191" s="84">
        <f>Table2[[#This Row],[Material Issued By]]</f>
        <v>0</v>
      </c>
      <c r="N1191" s="84">
        <f>Table2[[#This Row],[Material Received By]]</f>
        <v>0</v>
      </c>
      <c r="O1191" s="134">
        <f>SUMIFS('Stock Statement'!K:K,'Stock Statement'!C:C,Table4[[#This Row],[Part no./ Cat No.]])</f>
        <v>0</v>
      </c>
      <c r="P1191" s="134">
        <f t="shared" si="19"/>
        <v>0</v>
      </c>
      <c r="Q1191" s="84">
        <f>SUMIFS('Stock Statement'!J:J,'Stock Statement'!C:C,Table4[[#This Row],[Part no./ Cat No.]])</f>
        <v>0</v>
      </c>
    </row>
    <row r="1192" spans="1:17">
      <c r="A1192" s="84">
        <v>1191</v>
      </c>
      <c r="B1192" s="108" t="str">
        <f>Table2[[#This Row],[Description of Material]]</f>
        <v>Enter Data in Product Master</v>
      </c>
      <c r="C1192" s="84" t="str">
        <f>IFERROR(VLOOKUP(D1192,'Product Master'!B:G,6,),"-")</f>
        <v>-</v>
      </c>
      <c r="D1192" s="84">
        <f>Table2[[#This Row],[Part no./ Cat No.]]</f>
        <v>0</v>
      </c>
      <c r="E1192" s="84" t="str">
        <f>IF(ISBLANK(Table2[[#This Row],[Lot No]]),"-",Table2[[#This Row],[Lot No]])</f>
        <v>-</v>
      </c>
      <c r="F1192" s="133" t="str">
        <f>IF(ISBLANK(Table2[[#This Row],[Date of Issue]]),"",Table2[[#This Row],[Date of Issue]])</f>
        <v/>
      </c>
      <c r="G1192" s="84" t="str">
        <f>Table2[[#This Row],[Unit]]</f>
        <v>-</v>
      </c>
      <c r="H1192" s="84" t="str">
        <f>Table2[[#This Row],[Pack Size]]</f>
        <v>-</v>
      </c>
      <c r="I1192" s="84">
        <f>Table2[[#This Row],[Quantity]]</f>
        <v>0</v>
      </c>
      <c r="J1192" s="133" t="str">
        <f>Table2[[#This Row],[Expiry Date]]</f>
        <v>-</v>
      </c>
      <c r="K1192" s="84">
        <f>Table2[[#This Row],[Department]]</f>
        <v>0</v>
      </c>
      <c r="L1192" s="84" t="str">
        <f>IF(ISBLANK(Table2[[#This Row],[Remark]]),"",Table2[[#This Row],[Remark]])</f>
        <v/>
      </c>
      <c r="M1192" s="84">
        <f>Table2[[#This Row],[Material Issued By]]</f>
        <v>0</v>
      </c>
      <c r="N1192" s="84">
        <f>Table2[[#This Row],[Material Received By]]</f>
        <v>0</v>
      </c>
      <c r="O1192" s="134">
        <f>SUMIFS('Stock Statement'!K:K,'Stock Statement'!C:C,Table4[[#This Row],[Part no./ Cat No.]])</f>
        <v>0</v>
      </c>
      <c r="P1192" s="134">
        <f t="shared" si="19"/>
        <v>0</v>
      </c>
      <c r="Q1192" s="84">
        <f>SUMIFS('Stock Statement'!J:J,'Stock Statement'!C:C,Table4[[#This Row],[Part no./ Cat No.]])</f>
        <v>0</v>
      </c>
    </row>
    <row r="1193" spans="1:17">
      <c r="A1193" s="84">
        <v>1192</v>
      </c>
      <c r="B1193" s="108" t="str">
        <f>Table2[[#This Row],[Description of Material]]</f>
        <v>Enter Data in Product Master</v>
      </c>
      <c r="C1193" s="84" t="str">
        <f>IFERROR(VLOOKUP(D1193,'Product Master'!B:G,6,),"-")</f>
        <v>-</v>
      </c>
      <c r="D1193" s="84">
        <f>Table2[[#This Row],[Part no./ Cat No.]]</f>
        <v>0</v>
      </c>
      <c r="E1193" s="84" t="str">
        <f>IF(ISBLANK(Table2[[#This Row],[Lot No]]),"-",Table2[[#This Row],[Lot No]])</f>
        <v>-</v>
      </c>
      <c r="F1193" s="133" t="str">
        <f>IF(ISBLANK(Table2[[#This Row],[Date of Issue]]),"",Table2[[#This Row],[Date of Issue]])</f>
        <v/>
      </c>
      <c r="G1193" s="84" t="str">
        <f>Table2[[#This Row],[Unit]]</f>
        <v>-</v>
      </c>
      <c r="H1193" s="84" t="str">
        <f>Table2[[#This Row],[Pack Size]]</f>
        <v>-</v>
      </c>
      <c r="I1193" s="84">
        <f>Table2[[#This Row],[Quantity]]</f>
        <v>0</v>
      </c>
      <c r="J1193" s="133" t="str">
        <f>Table2[[#This Row],[Expiry Date]]</f>
        <v>-</v>
      </c>
      <c r="K1193" s="84">
        <f>Table2[[#This Row],[Department]]</f>
        <v>0</v>
      </c>
      <c r="L1193" s="84" t="str">
        <f>IF(ISBLANK(Table2[[#This Row],[Remark]]),"",Table2[[#This Row],[Remark]])</f>
        <v/>
      </c>
      <c r="M1193" s="84">
        <f>Table2[[#This Row],[Material Issued By]]</f>
        <v>0</v>
      </c>
      <c r="N1193" s="84">
        <f>Table2[[#This Row],[Material Received By]]</f>
        <v>0</v>
      </c>
      <c r="O1193" s="134">
        <f>SUMIFS('Stock Statement'!K:K,'Stock Statement'!C:C,Table4[[#This Row],[Part no./ Cat No.]])</f>
        <v>0</v>
      </c>
      <c r="P1193" s="134">
        <f t="shared" si="19"/>
        <v>0</v>
      </c>
      <c r="Q1193" s="84">
        <f>SUMIFS('Stock Statement'!J:J,'Stock Statement'!C:C,Table4[[#This Row],[Part no./ Cat No.]])</f>
        <v>0</v>
      </c>
    </row>
    <row r="1194" spans="1:17">
      <c r="A1194" s="84">
        <v>1193</v>
      </c>
      <c r="B1194" s="108" t="str">
        <f>Table2[[#This Row],[Description of Material]]</f>
        <v>Enter Data in Product Master</v>
      </c>
      <c r="C1194" s="84" t="str">
        <f>IFERROR(VLOOKUP(D1194,'Product Master'!B:G,6,),"-")</f>
        <v>-</v>
      </c>
      <c r="D1194" s="84">
        <f>Table2[[#This Row],[Part no./ Cat No.]]</f>
        <v>0</v>
      </c>
      <c r="E1194" s="84" t="str">
        <f>IF(ISBLANK(Table2[[#This Row],[Lot No]]),"-",Table2[[#This Row],[Lot No]])</f>
        <v>-</v>
      </c>
      <c r="F1194" s="133" t="str">
        <f>IF(ISBLANK(Table2[[#This Row],[Date of Issue]]),"",Table2[[#This Row],[Date of Issue]])</f>
        <v/>
      </c>
      <c r="G1194" s="84" t="str">
        <f>Table2[[#This Row],[Unit]]</f>
        <v>-</v>
      </c>
      <c r="H1194" s="84" t="str">
        <f>Table2[[#This Row],[Pack Size]]</f>
        <v>-</v>
      </c>
      <c r="I1194" s="84">
        <f>Table2[[#This Row],[Quantity]]</f>
        <v>0</v>
      </c>
      <c r="J1194" s="133" t="str">
        <f>Table2[[#This Row],[Expiry Date]]</f>
        <v>-</v>
      </c>
      <c r="K1194" s="84">
        <f>Table2[[#This Row],[Department]]</f>
        <v>0</v>
      </c>
      <c r="L1194" s="84" t="str">
        <f>IF(ISBLANK(Table2[[#This Row],[Remark]]),"",Table2[[#This Row],[Remark]])</f>
        <v/>
      </c>
      <c r="M1194" s="84">
        <f>Table2[[#This Row],[Material Issued By]]</f>
        <v>0</v>
      </c>
      <c r="N1194" s="84">
        <f>Table2[[#This Row],[Material Received By]]</f>
        <v>0</v>
      </c>
      <c r="O1194" s="134">
        <f>SUMIFS('Stock Statement'!K:K,'Stock Statement'!C:C,Table4[[#This Row],[Part no./ Cat No.]])</f>
        <v>0</v>
      </c>
      <c r="P1194" s="134">
        <f t="shared" si="19"/>
        <v>0</v>
      </c>
      <c r="Q1194" s="84">
        <f>SUMIFS('Stock Statement'!J:J,'Stock Statement'!C:C,Table4[[#This Row],[Part no./ Cat No.]])</f>
        <v>0</v>
      </c>
    </row>
    <row r="1195" spans="1:17">
      <c r="A1195" s="84">
        <v>1194</v>
      </c>
      <c r="B1195" s="108" t="str">
        <f>Table2[[#This Row],[Description of Material]]</f>
        <v>Enter Data in Product Master</v>
      </c>
      <c r="C1195" s="84" t="str">
        <f>IFERROR(VLOOKUP(D1195,'Product Master'!B:G,6,),"-")</f>
        <v>-</v>
      </c>
      <c r="D1195" s="84">
        <f>Table2[[#This Row],[Part no./ Cat No.]]</f>
        <v>0</v>
      </c>
      <c r="E1195" s="84" t="str">
        <f>IF(ISBLANK(Table2[[#This Row],[Lot No]]),"-",Table2[[#This Row],[Lot No]])</f>
        <v>-</v>
      </c>
      <c r="F1195" s="133" t="str">
        <f>IF(ISBLANK(Table2[[#This Row],[Date of Issue]]),"",Table2[[#This Row],[Date of Issue]])</f>
        <v/>
      </c>
      <c r="G1195" s="84" t="str">
        <f>Table2[[#This Row],[Unit]]</f>
        <v>-</v>
      </c>
      <c r="H1195" s="84" t="str">
        <f>Table2[[#This Row],[Pack Size]]</f>
        <v>-</v>
      </c>
      <c r="I1195" s="84">
        <f>Table2[[#This Row],[Quantity]]</f>
        <v>0</v>
      </c>
      <c r="J1195" s="133" t="str">
        <f>Table2[[#This Row],[Expiry Date]]</f>
        <v>-</v>
      </c>
      <c r="K1195" s="84">
        <f>Table2[[#This Row],[Department]]</f>
        <v>0</v>
      </c>
      <c r="L1195" s="84" t="str">
        <f>IF(ISBLANK(Table2[[#This Row],[Remark]]),"",Table2[[#This Row],[Remark]])</f>
        <v/>
      </c>
      <c r="M1195" s="84">
        <f>Table2[[#This Row],[Material Issued By]]</f>
        <v>0</v>
      </c>
      <c r="N1195" s="84">
        <f>Table2[[#This Row],[Material Received By]]</f>
        <v>0</v>
      </c>
      <c r="O1195" s="134">
        <f>SUMIFS('Stock Statement'!K:K,'Stock Statement'!C:C,Table4[[#This Row],[Part no./ Cat No.]])</f>
        <v>0</v>
      </c>
      <c r="P1195" s="134">
        <f t="shared" si="19"/>
        <v>0</v>
      </c>
      <c r="Q1195" s="84">
        <f>SUMIFS('Stock Statement'!J:J,'Stock Statement'!C:C,Table4[[#This Row],[Part no./ Cat No.]])</f>
        <v>0</v>
      </c>
    </row>
    <row r="1196" spans="1:17">
      <c r="A1196" s="84">
        <v>1195</v>
      </c>
      <c r="B1196" s="108" t="str">
        <f>Table2[[#This Row],[Description of Material]]</f>
        <v>Enter Data in Product Master</v>
      </c>
      <c r="C1196" s="84" t="str">
        <f>IFERROR(VLOOKUP(D1196,'Product Master'!B:G,6,),"-")</f>
        <v>-</v>
      </c>
      <c r="D1196" s="84">
        <f>Table2[[#This Row],[Part no./ Cat No.]]</f>
        <v>0</v>
      </c>
      <c r="E1196" s="84" t="str">
        <f>IF(ISBLANK(Table2[[#This Row],[Lot No]]),"-",Table2[[#This Row],[Lot No]])</f>
        <v>-</v>
      </c>
      <c r="F1196" s="133" t="str">
        <f>IF(ISBLANK(Table2[[#This Row],[Date of Issue]]),"",Table2[[#This Row],[Date of Issue]])</f>
        <v/>
      </c>
      <c r="G1196" s="84" t="str">
        <f>Table2[[#This Row],[Unit]]</f>
        <v>-</v>
      </c>
      <c r="H1196" s="84" t="str">
        <f>Table2[[#This Row],[Pack Size]]</f>
        <v>-</v>
      </c>
      <c r="I1196" s="84">
        <f>Table2[[#This Row],[Quantity]]</f>
        <v>0</v>
      </c>
      <c r="J1196" s="133" t="str">
        <f>Table2[[#This Row],[Expiry Date]]</f>
        <v>-</v>
      </c>
      <c r="K1196" s="84">
        <f>Table2[[#This Row],[Department]]</f>
        <v>0</v>
      </c>
      <c r="L1196" s="84" t="str">
        <f>IF(ISBLANK(Table2[[#This Row],[Remark]]),"",Table2[[#This Row],[Remark]])</f>
        <v/>
      </c>
      <c r="M1196" s="84">
        <f>Table2[[#This Row],[Material Issued By]]</f>
        <v>0</v>
      </c>
      <c r="N1196" s="84">
        <f>Table2[[#This Row],[Material Received By]]</f>
        <v>0</v>
      </c>
      <c r="O1196" s="134">
        <f>SUMIFS('Stock Statement'!K:K,'Stock Statement'!C:C,Table4[[#This Row],[Part no./ Cat No.]])</f>
        <v>0</v>
      </c>
      <c r="P1196" s="134">
        <f t="shared" si="19"/>
        <v>0</v>
      </c>
      <c r="Q1196" s="84">
        <f>SUMIFS('Stock Statement'!J:J,'Stock Statement'!C:C,Table4[[#This Row],[Part no./ Cat No.]])</f>
        <v>0</v>
      </c>
    </row>
    <row r="1197" spans="1:17">
      <c r="A1197" s="84">
        <v>1196</v>
      </c>
      <c r="B1197" s="108" t="str">
        <f>Table2[[#This Row],[Description of Material]]</f>
        <v>Enter Data in Product Master</v>
      </c>
      <c r="C1197" s="84" t="str">
        <f>IFERROR(VLOOKUP(D1197,'Product Master'!B:G,6,),"-")</f>
        <v>-</v>
      </c>
      <c r="D1197" s="84">
        <f>Table2[[#This Row],[Part no./ Cat No.]]</f>
        <v>0</v>
      </c>
      <c r="E1197" s="84" t="str">
        <f>IF(ISBLANK(Table2[[#This Row],[Lot No]]),"-",Table2[[#This Row],[Lot No]])</f>
        <v>-</v>
      </c>
      <c r="F1197" s="133" t="str">
        <f>IF(ISBLANK(Table2[[#This Row],[Date of Issue]]),"",Table2[[#This Row],[Date of Issue]])</f>
        <v/>
      </c>
      <c r="G1197" s="84" t="str">
        <f>Table2[[#This Row],[Unit]]</f>
        <v>-</v>
      </c>
      <c r="H1197" s="84" t="str">
        <f>Table2[[#This Row],[Pack Size]]</f>
        <v>-</v>
      </c>
      <c r="I1197" s="84">
        <f>Table2[[#This Row],[Quantity]]</f>
        <v>0</v>
      </c>
      <c r="J1197" s="133" t="str">
        <f>Table2[[#This Row],[Expiry Date]]</f>
        <v>-</v>
      </c>
      <c r="K1197" s="84">
        <f>Table2[[#This Row],[Department]]</f>
        <v>0</v>
      </c>
      <c r="L1197" s="84" t="str">
        <f>IF(ISBLANK(Table2[[#This Row],[Remark]]),"",Table2[[#This Row],[Remark]])</f>
        <v/>
      </c>
      <c r="M1197" s="84">
        <f>Table2[[#This Row],[Material Issued By]]</f>
        <v>0</v>
      </c>
      <c r="N1197" s="84">
        <f>Table2[[#This Row],[Material Received By]]</f>
        <v>0</v>
      </c>
      <c r="O1197" s="134">
        <f>SUMIFS('Stock Statement'!K:K,'Stock Statement'!C:C,Table4[[#This Row],[Part no./ Cat No.]])</f>
        <v>0</v>
      </c>
      <c r="P1197" s="134">
        <f t="shared" si="19"/>
        <v>0</v>
      </c>
      <c r="Q1197" s="84">
        <f>SUMIFS('Stock Statement'!J:J,'Stock Statement'!C:C,Table4[[#This Row],[Part no./ Cat No.]])</f>
        <v>0</v>
      </c>
    </row>
    <row r="1198" spans="1:17">
      <c r="A1198" s="84">
        <v>1197</v>
      </c>
      <c r="B1198" s="108" t="str">
        <f>Table2[[#This Row],[Description of Material]]</f>
        <v>Enter Data in Product Master</v>
      </c>
      <c r="C1198" s="84" t="str">
        <f>IFERROR(VLOOKUP(D1198,'Product Master'!B:G,6,),"-")</f>
        <v>-</v>
      </c>
      <c r="D1198" s="84">
        <f>Table2[[#This Row],[Part no./ Cat No.]]</f>
        <v>0</v>
      </c>
      <c r="E1198" s="84" t="str">
        <f>IF(ISBLANK(Table2[[#This Row],[Lot No]]),"-",Table2[[#This Row],[Lot No]])</f>
        <v>-</v>
      </c>
      <c r="F1198" s="133" t="str">
        <f>IF(ISBLANK(Table2[[#This Row],[Date of Issue]]),"",Table2[[#This Row],[Date of Issue]])</f>
        <v/>
      </c>
      <c r="G1198" s="84" t="str">
        <f>Table2[[#This Row],[Unit]]</f>
        <v>-</v>
      </c>
      <c r="H1198" s="84" t="str">
        <f>Table2[[#This Row],[Pack Size]]</f>
        <v>-</v>
      </c>
      <c r="I1198" s="84">
        <f>Table2[[#This Row],[Quantity]]</f>
        <v>0</v>
      </c>
      <c r="J1198" s="133" t="str">
        <f>Table2[[#This Row],[Expiry Date]]</f>
        <v>-</v>
      </c>
      <c r="K1198" s="84">
        <f>Table2[[#This Row],[Department]]</f>
        <v>0</v>
      </c>
      <c r="L1198" s="84" t="str">
        <f>IF(ISBLANK(Table2[[#This Row],[Remark]]),"",Table2[[#This Row],[Remark]])</f>
        <v/>
      </c>
      <c r="M1198" s="84">
        <f>Table2[[#This Row],[Material Issued By]]</f>
        <v>0</v>
      </c>
      <c r="N1198" s="84">
        <f>Table2[[#This Row],[Material Received By]]</f>
        <v>0</v>
      </c>
      <c r="O1198" s="134">
        <f>SUMIFS('Stock Statement'!K:K,'Stock Statement'!C:C,Table4[[#This Row],[Part no./ Cat No.]])</f>
        <v>0</v>
      </c>
      <c r="P1198" s="134">
        <f t="shared" si="19"/>
        <v>0</v>
      </c>
      <c r="Q1198" s="84">
        <f>SUMIFS('Stock Statement'!J:J,'Stock Statement'!C:C,Table4[[#This Row],[Part no./ Cat No.]])</f>
        <v>0</v>
      </c>
    </row>
    <row r="1199" spans="1:17">
      <c r="A1199" s="84">
        <v>1198</v>
      </c>
      <c r="B1199" s="108" t="str">
        <f>Table2[[#This Row],[Description of Material]]</f>
        <v>Enter Data in Product Master</v>
      </c>
      <c r="C1199" s="84" t="str">
        <f>IFERROR(VLOOKUP(D1199,'Product Master'!B:G,6,),"-")</f>
        <v>-</v>
      </c>
      <c r="D1199" s="84">
        <f>Table2[[#This Row],[Part no./ Cat No.]]</f>
        <v>0</v>
      </c>
      <c r="E1199" s="84" t="str">
        <f>IF(ISBLANK(Table2[[#This Row],[Lot No]]),"-",Table2[[#This Row],[Lot No]])</f>
        <v>-</v>
      </c>
      <c r="F1199" s="133" t="str">
        <f>IF(ISBLANK(Table2[[#This Row],[Date of Issue]]),"",Table2[[#This Row],[Date of Issue]])</f>
        <v/>
      </c>
      <c r="G1199" s="84" t="str">
        <f>Table2[[#This Row],[Unit]]</f>
        <v>-</v>
      </c>
      <c r="H1199" s="84" t="str">
        <f>Table2[[#This Row],[Pack Size]]</f>
        <v>-</v>
      </c>
      <c r="I1199" s="84">
        <f>Table2[[#This Row],[Quantity]]</f>
        <v>0</v>
      </c>
      <c r="J1199" s="133" t="str">
        <f>Table2[[#This Row],[Expiry Date]]</f>
        <v>-</v>
      </c>
      <c r="K1199" s="84">
        <f>Table2[[#This Row],[Department]]</f>
        <v>0</v>
      </c>
      <c r="L1199" s="84" t="str">
        <f>IF(ISBLANK(Table2[[#This Row],[Remark]]),"",Table2[[#This Row],[Remark]])</f>
        <v/>
      </c>
      <c r="M1199" s="84">
        <f>Table2[[#This Row],[Material Issued By]]</f>
        <v>0</v>
      </c>
      <c r="N1199" s="84">
        <f>Table2[[#This Row],[Material Received By]]</f>
        <v>0</v>
      </c>
      <c r="O1199" s="134">
        <f>SUMIFS('Stock Statement'!K:K,'Stock Statement'!C:C,Table4[[#This Row],[Part no./ Cat No.]])</f>
        <v>0</v>
      </c>
      <c r="P1199" s="134">
        <f t="shared" si="19"/>
        <v>0</v>
      </c>
      <c r="Q1199" s="84">
        <f>SUMIFS('Stock Statement'!J:J,'Stock Statement'!C:C,Table4[[#This Row],[Part no./ Cat No.]])</f>
        <v>0</v>
      </c>
    </row>
    <row r="1200" spans="1:17">
      <c r="A1200" s="84">
        <v>1199</v>
      </c>
      <c r="B1200" s="108" t="str">
        <f>Table2[[#This Row],[Description of Material]]</f>
        <v>Enter Data in Product Master</v>
      </c>
      <c r="C1200" s="84" t="str">
        <f>IFERROR(VLOOKUP(D1200,'Product Master'!B:G,6,),"-")</f>
        <v>-</v>
      </c>
      <c r="D1200" s="84">
        <f>Table2[[#This Row],[Part no./ Cat No.]]</f>
        <v>0</v>
      </c>
      <c r="E1200" s="84" t="str">
        <f>IF(ISBLANK(Table2[[#This Row],[Lot No]]),"-",Table2[[#This Row],[Lot No]])</f>
        <v>-</v>
      </c>
      <c r="F1200" s="133" t="str">
        <f>IF(ISBLANK(Table2[[#This Row],[Date of Issue]]),"",Table2[[#This Row],[Date of Issue]])</f>
        <v/>
      </c>
      <c r="G1200" s="84" t="str">
        <f>Table2[[#This Row],[Unit]]</f>
        <v>-</v>
      </c>
      <c r="H1200" s="84" t="str">
        <f>Table2[[#This Row],[Pack Size]]</f>
        <v>-</v>
      </c>
      <c r="I1200" s="84">
        <f>Table2[[#This Row],[Quantity]]</f>
        <v>0</v>
      </c>
      <c r="J1200" s="133" t="str">
        <f>Table2[[#This Row],[Expiry Date]]</f>
        <v>-</v>
      </c>
      <c r="K1200" s="84">
        <f>Table2[[#This Row],[Department]]</f>
        <v>0</v>
      </c>
      <c r="L1200" s="84" t="str">
        <f>IF(ISBLANK(Table2[[#This Row],[Remark]]),"",Table2[[#This Row],[Remark]])</f>
        <v/>
      </c>
      <c r="M1200" s="84">
        <f>Table2[[#This Row],[Material Issued By]]</f>
        <v>0</v>
      </c>
      <c r="N1200" s="84">
        <f>Table2[[#This Row],[Material Received By]]</f>
        <v>0</v>
      </c>
      <c r="O1200" s="134">
        <f>SUMIFS('Stock Statement'!K:K,'Stock Statement'!C:C,Table4[[#This Row],[Part no./ Cat No.]])</f>
        <v>0</v>
      </c>
      <c r="P1200" s="134">
        <f t="shared" si="19"/>
        <v>0</v>
      </c>
      <c r="Q1200" s="84">
        <f>SUMIFS('Stock Statement'!J:J,'Stock Statement'!C:C,Table4[[#This Row],[Part no./ Cat No.]])</f>
        <v>0</v>
      </c>
    </row>
    <row r="1201" spans="1:17">
      <c r="A1201" s="84">
        <v>1200</v>
      </c>
      <c r="B1201" s="108" t="str">
        <f>Table2[[#This Row],[Description of Material]]</f>
        <v>Enter Data in Product Master</v>
      </c>
      <c r="C1201" s="84" t="str">
        <f>IFERROR(VLOOKUP(D1201,'Product Master'!B:G,6,),"-")</f>
        <v>-</v>
      </c>
      <c r="D1201" s="84">
        <f>Table2[[#This Row],[Part no./ Cat No.]]</f>
        <v>0</v>
      </c>
      <c r="E1201" s="84" t="str">
        <f>IF(ISBLANK(Table2[[#This Row],[Lot No]]),"-",Table2[[#This Row],[Lot No]])</f>
        <v>-</v>
      </c>
      <c r="F1201" s="133" t="str">
        <f>IF(ISBLANK(Table2[[#This Row],[Date of Issue]]),"",Table2[[#This Row],[Date of Issue]])</f>
        <v/>
      </c>
      <c r="G1201" s="84" t="str">
        <f>Table2[[#This Row],[Unit]]</f>
        <v>-</v>
      </c>
      <c r="H1201" s="84" t="str">
        <f>Table2[[#This Row],[Pack Size]]</f>
        <v>-</v>
      </c>
      <c r="I1201" s="84">
        <f>Table2[[#This Row],[Quantity]]</f>
        <v>0</v>
      </c>
      <c r="J1201" s="133" t="str">
        <f>Table2[[#This Row],[Expiry Date]]</f>
        <v>-</v>
      </c>
      <c r="K1201" s="84">
        <f>Table2[[#This Row],[Department]]</f>
        <v>0</v>
      </c>
      <c r="L1201" s="84" t="str">
        <f>IF(ISBLANK(Table2[[#This Row],[Remark]]),"",Table2[[#This Row],[Remark]])</f>
        <v/>
      </c>
      <c r="M1201" s="84">
        <f>Table2[[#This Row],[Material Issued By]]</f>
        <v>0</v>
      </c>
      <c r="N1201" s="84">
        <f>Table2[[#This Row],[Material Received By]]</f>
        <v>0</v>
      </c>
      <c r="O1201" s="134">
        <f>SUMIFS('Stock Statement'!K:K,'Stock Statement'!C:C,Table4[[#This Row],[Part no./ Cat No.]])</f>
        <v>0</v>
      </c>
      <c r="P1201" s="134">
        <f t="shared" si="19"/>
        <v>0</v>
      </c>
      <c r="Q1201" s="84">
        <f>SUMIFS('Stock Statement'!J:J,'Stock Statement'!C:C,Table4[[#This Row],[Part no./ Cat No.]])</f>
        <v>0</v>
      </c>
    </row>
    <row r="1202" spans="1:17">
      <c r="A1202" s="84">
        <v>1201</v>
      </c>
      <c r="B1202" s="108" t="str">
        <f>Table2[[#This Row],[Description of Material]]</f>
        <v>Enter Data in Product Master</v>
      </c>
      <c r="C1202" s="84" t="str">
        <f>IFERROR(VLOOKUP(D1202,'Product Master'!B:G,6,),"-")</f>
        <v>-</v>
      </c>
      <c r="D1202" s="84">
        <f>Table2[[#This Row],[Part no./ Cat No.]]</f>
        <v>0</v>
      </c>
      <c r="E1202" s="84" t="str">
        <f>IF(ISBLANK(Table2[[#This Row],[Lot No]]),"-",Table2[[#This Row],[Lot No]])</f>
        <v>-</v>
      </c>
      <c r="F1202" s="133" t="str">
        <f>IF(ISBLANK(Table2[[#This Row],[Date of Issue]]),"",Table2[[#This Row],[Date of Issue]])</f>
        <v/>
      </c>
      <c r="G1202" s="84" t="str">
        <f>Table2[[#This Row],[Unit]]</f>
        <v>-</v>
      </c>
      <c r="H1202" s="84" t="str">
        <f>Table2[[#This Row],[Pack Size]]</f>
        <v>-</v>
      </c>
      <c r="I1202" s="84">
        <f>Table2[[#This Row],[Quantity]]</f>
        <v>0</v>
      </c>
      <c r="J1202" s="133" t="str">
        <f>Table2[[#This Row],[Expiry Date]]</f>
        <v>-</v>
      </c>
      <c r="K1202" s="84">
        <f>Table2[[#This Row],[Department]]</f>
        <v>0</v>
      </c>
      <c r="L1202" s="84" t="str">
        <f>IF(ISBLANK(Table2[[#This Row],[Remark]]),"",Table2[[#This Row],[Remark]])</f>
        <v/>
      </c>
      <c r="M1202" s="84">
        <f>Table2[[#This Row],[Material Issued By]]</f>
        <v>0</v>
      </c>
      <c r="N1202" s="84">
        <f>Table2[[#This Row],[Material Received By]]</f>
        <v>0</v>
      </c>
      <c r="O1202" s="134">
        <f>SUMIFS('Stock Statement'!K:K,'Stock Statement'!C:C,Table4[[#This Row],[Part no./ Cat No.]])</f>
        <v>0</v>
      </c>
      <c r="P1202" s="134">
        <f t="shared" si="19"/>
        <v>0</v>
      </c>
      <c r="Q1202" s="84">
        <f>SUMIFS('Stock Statement'!J:J,'Stock Statement'!C:C,Table4[[#This Row],[Part no./ Cat No.]])</f>
        <v>0</v>
      </c>
    </row>
    <row r="1203" spans="1:17">
      <c r="A1203" s="84">
        <v>1202</v>
      </c>
      <c r="B1203" s="108" t="str">
        <f>Table2[[#This Row],[Description of Material]]</f>
        <v>Enter Data in Product Master</v>
      </c>
      <c r="C1203" s="84" t="str">
        <f>IFERROR(VLOOKUP(D1203,'Product Master'!B:G,6,),"-")</f>
        <v>-</v>
      </c>
      <c r="D1203" s="84">
        <f>Table2[[#This Row],[Part no./ Cat No.]]</f>
        <v>0</v>
      </c>
      <c r="E1203" s="84" t="str">
        <f>IF(ISBLANK(Table2[[#This Row],[Lot No]]),"-",Table2[[#This Row],[Lot No]])</f>
        <v>-</v>
      </c>
      <c r="F1203" s="133" t="str">
        <f>IF(ISBLANK(Table2[[#This Row],[Date of Issue]]),"",Table2[[#This Row],[Date of Issue]])</f>
        <v/>
      </c>
      <c r="G1203" s="84" t="str">
        <f>Table2[[#This Row],[Unit]]</f>
        <v>-</v>
      </c>
      <c r="H1203" s="84" t="str">
        <f>Table2[[#This Row],[Pack Size]]</f>
        <v>-</v>
      </c>
      <c r="I1203" s="84">
        <f>Table2[[#This Row],[Quantity]]</f>
        <v>0</v>
      </c>
      <c r="J1203" s="133" t="str">
        <f>Table2[[#This Row],[Expiry Date]]</f>
        <v>-</v>
      </c>
      <c r="K1203" s="84">
        <f>Table2[[#This Row],[Department]]</f>
        <v>0</v>
      </c>
      <c r="L1203" s="84" t="str">
        <f>IF(ISBLANK(Table2[[#This Row],[Remark]]),"",Table2[[#This Row],[Remark]])</f>
        <v/>
      </c>
      <c r="M1203" s="84">
        <f>Table2[[#This Row],[Material Issued By]]</f>
        <v>0</v>
      </c>
      <c r="N1203" s="84">
        <f>Table2[[#This Row],[Material Received By]]</f>
        <v>0</v>
      </c>
      <c r="O1203" s="134">
        <f>SUMIFS('Stock Statement'!K:K,'Stock Statement'!C:C,Table4[[#This Row],[Part no./ Cat No.]])</f>
        <v>0</v>
      </c>
      <c r="P1203" s="134">
        <f t="shared" si="19"/>
        <v>0</v>
      </c>
      <c r="Q1203" s="84">
        <f>SUMIFS('Stock Statement'!J:J,'Stock Statement'!C:C,Table4[[#This Row],[Part no./ Cat No.]])</f>
        <v>0</v>
      </c>
    </row>
    <row r="1204" spans="1:17">
      <c r="A1204" s="84">
        <v>1203</v>
      </c>
      <c r="B1204" s="108" t="str">
        <f>Table2[[#This Row],[Description of Material]]</f>
        <v>Enter Data in Product Master</v>
      </c>
      <c r="C1204" s="84" t="str">
        <f>IFERROR(VLOOKUP(D1204,'Product Master'!B:G,6,),"-")</f>
        <v>-</v>
      </c>
      <c r="D1204" s="84">
        <f>Table2[[#This Row],[Part no./ Cat No.]]</f>
        <v>0</v>
      </c>
      <c r="E1204" s="84" t="str">
        <f>IF(ISBLANK(Table2[[#This Row],[Lot No]]),"-",Table2[[#This Row],[Lot No]])</f>
        <v>-</v>
      </c>
      <c r="F1204" s="133" t="str">
        <f>IF(ISBLANK(Table2[[#This Row],[Date of Issue]]),"",Table2[[#This Row],[Date of Issue]])</f>
        <v/>
      </c>
      <c r="G1204" s="84" t="str">
        <f>Table2[[#This Row],[Unit]]</f>
        <v>-</v>
      </c>
      <c r="H1204" s="84" t="str">
        <f>Table2[[#This Row],[Pack Size]]</f>
        <v>-</v>
      </c>
      <c r="I1204" s="84">
        <f>Table2[[#This Row],[Quantity]]</f>
        <v>0</v>
      </c>
      <c r="J1204" s="133" t="str">
        <f>Table2[[#This Row],[Expiry Date]]</f>
        <v>-</v>
      </c>
      <c r="K1204" s="84">
        <f>Table2[[#This Row],[Department]]</f>
        <v>0</v>
      </c>
      <c r="L1204" s="84" t="str">
        <f>IF(ISBLANK(Table2[[#This Row],[Remark]]),"",Table2[[#This Row],[Remark]])</f>
        <v/>
      </c>
      <c r="M1204" s="84">
        <f>Table2[[#This Row],[Material Issued By]]</f>
        <v>0</v>
      </c>
      <c r="N1204" s="84">
        <f>Table2[[#This Row],[Material Received By]]</f>
        <v>0</v>
      </c>
      <c r="O1204" s="134">
        <f>SUMIFS('Stock Statement'!K:K,'Stock Statement'!C:C,Table4[[#This Row],[Part no./ Cat No.]])</f>
        <v>0</v>
      </c>
      <c r="P1204" s="134">
        <f t="shared" si="19"/>
        <v>0</v>
      </c>
      <c r="Q1204" s="84">
        <f>SUMIFS('Stock Statement'!J:J,'Stock Statement'!C:C,Table4[[#This Row],[Part no./ Cat No.]])</f>
        <v>0</v>
      </c>
    </row>
    <row r="1205" spans="1:17">
      <c r="A1205" s="84">
        <v>1204</v>
      </c>
      <c r="B1205" s="108" t="str">
        <f>Table2[[#This Row],[Description of Material]]</f>
        <v>Enter Data in Product Master</v>
      </c>
      <c r="C1205" s="84" t="str">
        <f>IFERROR(VLOOKUP(D1205,'Product Master'!B:G,6,),"-")</f>
        <v>-</v>
      </c>
      <c r="D1205" s="84">
        <f>Table2[[#This Row],[Part no./ Cat No.]]</f>
        <v>0</v>
      </c>
      <c r="E1205" s="84" t="str">
        <f>IF(ISBLANK(Table2[[#This Row],[Lot No]]),"-",Table2[[#This Row],[Lot No]])</f>
        <v>-</v>
      </c>
      <c r="F1205" s="133" t="str">
        <f>IF(ISBLANK(Table2[[#This Row],[Date of Issue]]),"",Table2[[#This Row],[Date of Issue]])</f>
        <v/>
      </c>
      <c r="G1205" s="84" t="str">
        <f>Table2[[#This Row],[Unit]]</f>
        <v>-</v>
      </c>
      <c r="H1205" s="84" t="str">
        <f>Table2[[#This Row],[Pack Size]]</f>
        <v>-</v>
      </c>
      <c r="I1205" s="84">
        <f>Table2[[#This Row],[Quantity]]</f>
        <v>0</v>
      </c>
      <c r="J1205" s="133" t="str">
        <f>Table2[[#This Row],[Expiry Date]]</f>
        <v>-</v>
      </c>
      <c r="K1205" s="84">
        <f>Table2[[#This Row],[Department]]</f>
        <v>0</v>
      </c>
      <c r="L1205" s="84" t="str">
        <f>IF(ISBLANK(Table2[[#This Row],[Remark]]),"",Table2[[#This Row],[Remark]])</f>
        <v/>
      </c>
      <c r="M1205" s="84">
        <f>Table2[[#This Row],[Material Issued By]]</f>
        <v>0</v>
      </c>
      <c r="N1205" s="84">
        <f>Table2[[#This Row],[Material Received By]]</f>
        <v>0</v>
      </c>
      <c r="O1205" s="134">
        <f>SUMIFS('Stock Statement'!K:K,'Stock Statement'!C:C,Table4[[#This Row],[Part no./ Cat No.]])</f>
        <v>0</v>
      </c>
      <c r="P1205" s="134">
        <f t="shared" si="19"/>
        <v>0</v>
      </c>
      <c r="Q1205" s="84">
        <f>SUMIFS('Stock Statement'!J:J,'Stock Statement'!C:C,Table4[[#This Row],[Part no./ Cat No.]])</f>
        <v>0</v>
      </c>
    </row>
    <row r="1206" spans="1:17">
      <c r="A1206" s="84">
        <v>1205</v>
      </c>
      <c r="B1206" s="108" t="str">
        <f>Table2[[#This Row],[Description of Material]]</f>
        <v>Enter Data in Product Master</v>
      </c>
      <c r="C1206" s="84" t="str">
        <f>IFERROR(VLOOKUP(D1206,'Product Master'!B:G,6,),"-")</f>
        <v>-</v>
      </c>
      <c r="D1206" s="84">
        <f>Table2[[#This Row],[Part no./ Cat No.]]</f>
        <v>0</v>
      </c>
      <c r="E1206" s="84" t="str">
        <f>IF(ISBLANK(Table2[[#This Row],[Lot No]]),"-",Table2[[#This Row],[Lot No]])</f>
        <v>-</v>
      </c>
      <c r="F1206" s="133" t="str">
        <f>IF(ISBLANK(Table2[[#This Row],[Date of Issue]]),"",Table2[[#This Row],[Date of Issue]])</f>
        <v/>
      </c>
      <c r="G1206" s="84" t="str">
        <f>Table2[[#This Row],[Unit]]</f>
        <v>-</v>
      </c>
      <c r="H1206" s="84" t="str">
        <f>Table2[[#This Row],[Pack Size]]</f>
        <v>-</v>
      </c>
      <c r="I1206" s="84">
        <f>Table2[[#This Row],[Quantity]]</f>
        <v>0</v>
      </c>
      <c r="J1206" s="133" t="str">
        <f>Table2[[#This Row],[Expiry Date]]</f>
        <v>-</v>
      </c>
      <c r="K1206" s="84">
        <f>Table2[[#This Row],[Department]]</f>
        <v>0</v>
      </c>
      <c r="L1206" s="84" t="str">
        <f>IF(ISBLANK(Table2[[#This Row],[Remark]]),"",Table2[[#This Row],[Remark]])</f>
        <v/>
      </c>
      <c r="M1206" s="84">
        <f>Table2[[#This Row],[Material Issued By]]</f>
        <v>0</v>
      </c>
      <c r="N1206" s="84">
        <f>Table2[[#This Row],[Material Received By]]</f>
        <v>0</v>
      </c>
      <c r="O1206" s="134">
        <f>SUMIFS('Stock Statement'!K:K,'Stock Statement'!C:C,Table4[[#This Row],[Part no./ Cat No.]])</f>
        <v>0</v>
      </c>
      <c r="P1206" s="134">
        <f t="shared" si="19"/>
        <v>0</v>
      </c>
      <c r="Q1206" s="84">
        <f>SUMIFS('Stock Statement'!J:J,'Stock Statement'!C:C,Table4[[#This Row],[Part no./ Cat No.]])</f>
        <v>0</v>
      </c>
    </row>
    <row r="1207" spans="1:17">
      <c r="A1207" s="84">
        <v>1206</v>
      </c>
      <c r="B1207" s="108" t="str">
        <f>Table2[[#This Row],[Description of Material]]</f>
        <v>Enter Data in Product Master</v>
      </c>
      <c r="C1207" s="84" t="str">
        <f>IFERROR(VLOOKUP(D1207,'Product Master'!B:G,6,),"-")</f>
        <v>-</v>
      </c>
      <c r="D1207" s="84">
        <f>Table2[[#This Row],[Part no./ Cat No.]]</f>
        <v>0</v>
      </c>
      <c r="E1207" s="84" t="str">
        <f>IF(ISBLANK(Table2[[#This Row],[Lot No]]),"-",Table2[[#This Row],[Lot No]])</f>
        <v>-</v>
      </c>
      <c r="F1207" s="133" t="str">
        <f>IF(ISBLANK(Table2[[#This Row],[Date of Issue]]),"",Table2[[#This Row],[Date of Issue]])</f>
        <v/>
      </c>
      <c r="G1207" s="84" t="str">
        <f>Table2[[#This Row],[Unit]]</f>
        <v>-</v>
      </c>
      <c r="H1207" s="84" t="str">
        <f>Table2[[#This Row],[Pack Size]]</f>
        <v>-</v>
      </c>
      <c r="I1207" s="84">
        <f>Table2[[#This Row],[Quantity]]</f>
        <v>0</v>
      </c>
      <c r="J1207" s="133" t="str">
        <f>Table2[[#This Row],[Expiry Date]]</f>
        <v>-</v>
      </c>
      <c r="K1207" s="84">
        <f>Table2[[#This Row],[Department]]</f>
        <v>0</v>
      </c>
      <c r="L1207" s="84" t="str">
        <f>IF(ISBLANK(Table2[[#This Row],[Remark]]),"",Table2[[#This Row],[Remark]])</f>
        <v/>
      </c>
      <c r="M1207" s="84">
        <f>Table2[[#This Row],[Material Issued By]]</f>
        <v>0</v>
      </c>
      <c r="N1207" s="84">
        <f>Table2[[#This Row],[Material Received By]]</f>
        <v>0</v>
      </c>
      <c r="O1207" s="134">
        <f>SUMIFS('Stock Statement'!K:K,'Stock Statement'!C:C,Table4[[#This Row],[Part no./ Cat No.]])</f>
        <v>0</v>
      </c>
      <c r="P1207" s="134">
        <f t="shared" si="19"/>
        <v>0</v>
      </c>
      <c r="Q1207" s="84">
        <f>SUMIFS('Stock Statement'!J:J,'Stock Statement'!C:C,Table4[[#This Row],[Part no./ Cat No.]])</f>
        <v>0</v>
      </c>
    </row>
    <row r="1208" spans="1:17">
      <c r="A1208" s="84">
        <v>1207</v>
      </c>
      <c r="B1208" s="108" t="str">
        <f>Table2[[#This Row],[Description of Material]]</f>
        <v>Enter Data in Product Master</v>
      </c>
      <c r="C1208" s="84" t="str">
        <f>IFERROR(VLOOKUP(D1208,'Product Master'!B:G,6,),"-")</f>
        <v>-</v>
      </c>
      <c r="D1208" s="84">
        <f>Table2[[#This Row],[Part no./ Cat No.]]</f>
        <v>0</v>
      </c>
      <c r="E1208" s="84" t="str">
        <f>IF(ISBLANK(Table2[[#This Row],[Lot No]]),"-",Table2[[#This Row],[Lot No]])</f>
        <v>-</v>
      </c>
      <c r="F1208" s="133" t="str">
        <f>IF(ISBLANK(Table2[[#This Row],[Date of Issue]]),"",Table2[[#This Row],[Date of Issue]])</f>
        <v/>
      </c>
      <c r="G1208" s="84" t="str">
        <f>Table2[[#This Row],[Unit]]</f>
        <v>-</v>
      </c>
      <c r="H1208" s="84" t="str">
        <f>Table2[[#This Row],[Pack Size]]</f>
        <v>-</v>
      </c>
      <c r="I1208" s="84">
        <f>Table2[[#This Row],[Quantity]]</f>
        <v>0</v>
      </c>
      <c r="J1208" s="133" t="str">
        <f>Table2[[#This Row],[Expiry Date]]</f>
        <v>-</v>
      </c>
      <c r="K1208" s="84">
        <f>Table2[[#This Row],[Department]]</f>
        <v>0</v>
      </c>
      <c r="L1208" s="84" t="str">
        <f>IF(ISBLANK(Table2[[#This Row],[Remark]]),"",Table2[[#This Row],[Remark]])</f>
        <v/>
      </c>
      <c r="M1208" s="84">
        <f>Table2[[#This Row],[Material Issued By]]</f>
        <v>0</v>
      </c>
      <c r="N1208" s="84">
        <f>Table2[[#This Row],[Material Received By]]</f>
        <v>0</v>
      </c>
      <c r="O1208" s="134">
        <f>SUMIFS('Stock Statement'!K:K,'Stock Statement'!C:C,Table4[[#This Row],[Part no./ Cat No.]])</f>
        <v>0</v>
      </c>
      <c r="P1208" s="134">
        <f t="shared" si="19"/>
        <v>0</v>
      </c>
      <c r="Q1208" s="84">
        <f>SUMIFS('Stock Statement'!J:J,'Stock Statement'!C:C,Table4[[#This Row],[Part no./ Cat No.]])</f>
        <v>0</v>
      </c>
    </row>
    <row r="1209" spans="1:17">
      <c r="A1209" s="84">
        <v>1208</v>
      </c>
      <c r="B1209" s="108" t="str">
        <f>Table2[[#This Row],[Description of Material]]</f>
        <v>Enter Data in Product Master</v>
      </c>
      <c r="C1209" s="84" t="str">
        <f>IFERROR(VLOOKUP(D1209,'Product Master'!B:G,6,),"-")</f>
        <v>-</v>
      </c>
      <c r="D1209" s="84">
        <f>Table2[[#This Row],[Part no./ Cat No.]]</f>
        <v>0</v>
      </c>
      <c r="E1209" s="84" t="str">
        <f>IF(ISBLANK(Table2[[#This Row],[Lot No]]),"-",Table2[[#This Row],[Lot No]])</f>
        <v>-</v>
      </c>
      <c r="F1209" s="133" t="str">
        <f>IF(ISBLANK(Table2[[#This Row],[Date of Issue]]),"",Table2[[#This Row],[Date of Issue]])</f>
        <v/>
      </c>
      <c r="G1209" s="84" t="str">
        <f>Table2[[#This Row],[Unit]]</f>
        <v>-</v>
      </c>
      <c r="H1209" s="84" t="str">
        <f>Table2[[#This Row],[Pack Size]]</f>
        <v>-</v>
      </c>
      <c r="I1209" s="84">
        <f>Table2[[#This Row],[Quantity]]</f>
        <v>0</v>
      </c>
      <c r="J1209" s="133" t="str">
        <f>Table2[[#This Row],[Expiry Date]]</f>
        <v>-</v>
      </c>
      <c r="K1209" s="84">
        <f>Table2[[#This Row],[Department]]</f>
        <v>0</v>
      </c>
      <c r="L1209" s="84" t="str">
        <f>IF(ISBLANK(Table2[[#This Row],[Remark]]),"",Table2[[#This Row],[Remark]])</f>
        <v/>
      </c>
      <c r="M1209" s="84">
        <f>Table2[[#This Row],[Material Issued By]]</f>
        <v>0</v>
      </c>
      <c r="N1209" s="84">
        <f>Table2[[#This Row],[Material Received By]]</f>
        <v>0</v>
      </c>
      <c r="O1209" s="134">
        <f>SUMIFS('Stock Statement'!K:K,'Stock Statement'!C:C,Table4[[#This Row],[Part no./ Cat No.]])</f>
        <v>0</v>
      </c>
      <c r="P1209" s="134">
        <f t="shared" si="19"/>
        <v>0</v>
      </c>
      <c r="Q1209" s="84">
        <f>SUMIFS('Stock Statement'!J:J,'Stock Statement'!C:C,Table4[[#This Row],[Part no./ Cat No.]])</f>
        <v>0</v>
      </c>
    </row>
    <row r="1210" spans="1:17">
      <c r="A1210" s="84">
        <v>1209</v>
      </c>
      <c r="B1210" s="108" t="str">
        <f>Table2[[#This Row],[Description of Material]]</f>
        <v>Enter Data in Product Master</v>
      </c>
      <c r="C1210" s="84" t="str">
        <f>IFERROR(VLOOKUP(D1210,'Product Master'!B:G,6,),"-")</f>
        <v>-</v>
      </c>
      <c r="D1210" s="84">
        <f>Table2[[#This Row],[Part no./ Cat No.]]</f>
        <v>0</v>
      </c>
      <c r="E1210" s="84" t="str">
        <f>IF(ISBLANK(Table2[[#This Row],[Lot No]]),"-",Table2[[#This Row],[Lot No]])</f>
        <v>-</v>
      </c>
      <c r="F1210" s="133" t="str">
        <f>IF(ISBLANK(Table2[[#This Row],[Date of Issue]]),"",Table2[[#This Row],[Date of Issue]])</f>
        <v/>
      </c>
      <c r="G1210" s="84" t="str">
        <f>Table2[[#This Row],[Unit]]</f>
        <v>-</v>
      </c>
      <c r="H1210" s="84" t="str">
        <f>Table2[[#This Row],[Pack Size]]</f>
        <v>-</v>
      </c>
      <c r="I1210" s="84">
        <f>Table2[[#This Row],[Quantity]]</f>
        <v>0</v>
      </c>
      <c r="J1210" s="133" t="str">
        <f>Table2[[#This Row],[Expiry Date]]</f>
        <v>-</v>
      </c>
      <c r="K1210" s="84">
        <f>Table2[[#This Row],[Department]]</f>
        <v>0</v>
      </c>
      <c r="L1210" s="84" t="str">
        <f>IF(ISBLANK(Table2[[#This Row],[Remark]]),"",Table2[[#This Row],[Remark]])</f>
        <v/>
      </c>
      <c r="M1210" s="84">
        <f>Table2[[#This Row],[Material Issued By]]</f>
        <v>0</v>
      </c>
      <c r="N1210" s="84">
        <f>Table2[[#This Row],[Material Received By]]</f>
        <v>0</v>
      </c>
      <c r="O1210" s="134">
        <f>SUMIFS('Stock Statement'!K:K,'Stock Statement'!C:C,Table4[[#This Row],[Part no./ Cat No.]])</f>
        <v>0</v>
      </c>
      <c r="P1210" s="134">
        <f t="shared" si="19"/>
        <v>0</v>
      </c>
      <c r="Q1210" s="84">
        <f>SUMIFS('Stock Statement'!J:J,'Stock Statement'!C:C,Table4[[#This Row],[Part no./ Cat No.]])</f>
        <v>0</v>
      </c>
    </row>
    <row r="1211" spans="1:17">
      <c r="A1211" s="84">
        <v>1210</v>
      </c>
      <c r="B1211" s="108" t="str">
        <f>Table2[[#This Row],[Description of Material]]</f>
        <v>Enter Data in Product Master</v>
      </c>
      <c r="C1211" s="84" t="str">
        <f>IFERROR(VLOOKUP(D1211,'Product Master'!B:G,6,),"-")</f>
        <v>-</v>
      </c>
      <c r="D1211" s="84">
        <f>Table2[[#This Row],[Part no./ Cat No.]]</f>
        <v>0</v>
      </c>
      <c r="E1211" s="84" t="str">
        <f>IF(ISBLANK(Table2[[#This Row],[Lot No]]),"-",Table2[[#This Row],[Lot No]])</f>
        <v>-</v>
      </c>
      <c r="F1211" s="133" t="str">
        <f>IF(ISBLANK(Table2[[#This Row],[Date of Issue]]),"",Table2[[#This Row],[Date of Issue]])</f>
        <v/>
      </c>
      <c r="G1211" s="84" t="str">
        <f>Table2[[#This Row],[Unit]]</f>
        <v>-</v>
      </c>
      <c r="H1211" s="84" t="str">
        <f>Table2[[#This Row],[Pack Size]]</f>
        <v>-</v>
      </c>
      <c r="I1211" s="84">
        <f>Table2[[#This Row],[Quantity]]</f>
        <v>0</v>
      </c>
      <c r="J1211" s="133" t="str">
        <f>Table2[[#This Row],[Expiry Date]]</f>
        <v>-</v>
      </c>
      <c r="K1211" s="84">
        <f>Table2[[#This Row],[Department]]</f>
        <v>0</v>
      </c>
      <c r="L1211" s="84" t="str">
        <f>IF(ISBLANK(Table2[[#This Row],[Remark]]),"",Table2[[#This Row],[Remark]])</f>
        <v/>
      </c>
      <c r="M1211" s="84">
        <f>Table2[[#This Row],[Material Issued By]]</f>
        <v>0</v>
      </c>
      <c r="N1211" s="84">
        <f>Table2[[#This Row],[Material Received By]]</f>
        <v>0</v>
      </c>
      <c r="O1211" s="134">
        <f>SUMIFS('Stock Statement'!K:K,'Stock Statement'!C:C,Table4[[#This Row],[Part no./ Cat No.]])</f>
        <v>0</v>
      </c>
      <c r="P1211" s="134">
        <f t="shared" si="19"/>
        <v>0</v>
      </c>
      <c r="Q1211" s="84">
        <f>SUMIFS('Stock Statement'!J:J,'Stock Statement'!C:C,Table4[[#This Row],[Part no./ Cat No.]])</f>
        <v>0</v>
      </c>
    </row>
    <row r="1212" spans="1:17">
      <c r="A1212" s="84">
        <v>1211</v>
      </c>
      <c r="B1212" s="108" t="str">
        <f>Table2[[#This Row],[Description of Material]]</f>
        <v>Enter Data in Product Master</v>
      </c>
      <c r="C1212" s="84" t="str">
        <f>IFERROR(VLOOKUP(D1212,'Product Master'!B:G,6,),"-")</f>
        <v>-</v>
      </c>
      <c r="D1212" s="84">
        <f>Table2[[#This Row],[Part no./ Cat No.]]</f>
        <v>0</v>
      </c>
      <c r="E1212" s="84" t="str">
        <f>IF(ISBLANK(Table2[[#This Row],[Lot No]]),"-",Table2[[#This Row],[Lot No]])</f>
        <v>-</v>
      </c>
      <c r="F1212" s="133" t="str">
        <f>IF(ISBLANK(Table2[[#This Row],[Date of Issue]]),"",Table2[[#This Row],[Date of Issue]])</f>
        <v/>
      </c>
      <c r="G1212" s="84" t="str">
        <f>Table2[[#This Row],[Unit]]</f>
        <v>-</v>
      </c>
      <c r="H1212" s="84" t="str">
        <f>Table2[[#This Row],[Pack Size]]</f>
        <v>-</v>
      </c>
      <c r="I1212" s="84">
        <f>Table2[[#This Row],[Quantity]]</f>
        <v>0</v>
      </c>
      <c r="J1212" s="133" t="str">
        <f>Table2[[#This Row],[Expiry Date]]</f>
        <v>-</v>
      </c>
      <c r="K1212" s="84">
        <f>Table2[[#This Row],[Department]]</f>
        <v>0</v>
      </c>
      <c r="L1212" s="84" t="str">
        <f>IF(ISBLANK(Table2[[#This Row],[Remark]]),"",Table2[[#This Row],[Remark]])</f>
        <v/>
      </c>
      <c r="M1212" s="84">
        <f>Table2[[#This Row],[Material Issued By]]</f>
        <v>0</v>
      </c>
      <c r="N1212" s="84">
        <f>Table2[[#This Row],[Material Received By]]</f>
        <v>0</v>
      </c>
      <c r="O1212" s="134">
        <f>SUMIFS('Stock Statement'!K:K,'Stock Statement'!C:C,Table4[[#This Row],[Part no./ Cat No.]])</f>
        <v>0</v>
      </c>
      <c r="P1212" s="134">
        <f t="shared" si="19"/>
        <v>0</v>
      </c>
      <c r="Q1212" s="84">
        <f>SUMIFS('Stock Statement'!J:J,'Stock Statement'!C:C,Table4[[#This Row],[Part no./ Cat No.]])</f>
        <v>0</v>
      </c>
    </row>
    <row r="1213" spans="1:17">
      <c r="A1213" s="84">
        <v>1212</v>
      </c>
      <c r="B1213" s="108" t="str">
        <f>Table2[[#This Row],[Description of Material]]</f>
        <v>Enter Data in Product Master</v>
      </c>
      <c r="C1213" s="84" t="str">
        <f>IFERROR(VLOOKUP(D1213,'Product Master'!B:G,6,),"-")</f>
        <v>-</v>
      </c>
      <c r="D1213" s="84">
        <f>Table2[[#This Row],[Part no./ Cat No.]]</f>
        <v>0</v>
      </c>
      <c r="E1213" s="84" t="str">
        <f>IF(ISBLANK(Table2[[#This Row],[Lot No]]),"-",Table2[[#This Row],[Lot No]])</f>
        <v>-</v>
      </c>
      <c r="F1213" s="133" t="str">
        <f>IF(ISBLANK(Table2[[#This Row],[Date of Issue]]),"",Table2[[#This Row],[Date of Issue]])</f>
        <v/>
      </c>
      <c r="G1213" s="84" t="str">
        <f>Table2[[#This Row],[Unit]]</f>
        <v>-</v>
      </c>
      <c r="H1213" s="84" t="str">
        <f>Table2[[#This Row],[Pack Size]]</f>
        <v>-</v>
      </c>
      <c r="I1213" s="84">
        <f>Table2[[#This Row],[Quantity]]</f>
        <v>0</v>
      </c>
      <c r="J1213" s="133" t="str">
        <f>Table2[[#This Row],[Expiry Date]]</f>
        <v>-</v>
      </c>
      <c r="K1213" s="84">
        <f>Table2[[#This Row],[Department]]</f>
        <v>0</v>
      </c>
      <c r="L1213" s="84" t="str">
        <f>IF(ISBLANK(Table2[[#This Row],[Remark]]),"",Table2[[#This Row],[Remark]])</f>
        <v/>
      </c>
      <c r="M1213" s="84">
        <f>Table2[[#This Row],[Material Issued By]]</f>
        <v>0</v>
      </c>
      <c r="N1213" s="84">
        <f>Table2[[#This Row],[Material Received By]]</f>
        <v>0</v>
      </c>
      <c r="O1213" s="134">
        <f>SUMIFS('Stock Statement'!K:K,'Stock Statement'!C:C,Table4[[#This Row],[Part no./ Cat No.]])</f>
        <v>0</v>
      </c>
      <c r="P1213" s="134">
        <f t="shared" si="19"/>
        <v>0</v>
      </c>
      <c r="Q1213" s="84">
        <f>SUMIFS('Stock Statement'!J:J,'Stock Statement'!C:C,Table4[[#This Row],[Part no./ Cat No.]])</f>
        <v>0</v>
      </c>
    </row>
    <row r="1214" spans="1:17">
      <c r="A1214" s="84">
        <v>1213</v>
      </c>
      <c r="B1214" s="108" t="str">
        <f>Table2[[#This Row],[Description of Material]]</f>
        <v>Enter Data in Product Master</v>
      </c>
      <c r="C1214" s="84" t="str">
        <f>IFERROR(VLOOKUP(D1214,'Product Master'!B:G,6,),"-")</f>
        <v>-</v>
      </c>
      <c r="D1214" s="84">
        <f>Table2[[#This Row],[Part no./ Cat No.]]</f>
        <v>0</v>
      </c>
      <c r="E1214" s="84" t="str">
        <f>IF(ISBLANK(Table2[[#This Row],[Lot No]]),"-",Table2[[#This Row],[Lot No]])</f>
        <v>-</v>
      </c>
      <c r="F1214" s="133" t="str">
        <f>IF(ISBLANK(Table2[[#This Row],[Date of Issue]]),"",Table2[[#This Row],[Date of Issue]])</f>
        <v/>
      </c>
      <c r="G1214" s="84" t="str">
        <f>Table2[[#This Row],[Unit]]</f>
        <v>-</v>
      </c>
      <c r="H1214" s="84" t="str">
        <f>Table2[[#This Row],[Pack Size]]</f>
        <v>-</v>
      </c>
      <c r="I1214" s="84">
        <f>Table2[[#This Row],[Quantity]]</f>
        <v>0</v>
      </c>
      <c r="J1214" s="133" t="str">
        <f>Table2[[#This Row],[Expiry Date]]</f>
        <v>-</v>
      </c>
      <c r="K1214" s="84">
        <f>Table2[[#This Row],[Department]]</f>
        <v>0</v>
      </c>
      <c r="L1214" s="84" t="str">
        <f>IF(ISBLANK(Table2[[#This Row],[Remark]]),"",Table2[[#This Row],[Remark]])</f>
        <v/>
      </c>
      <c r="M1214" s="84">
        <f>Table2[[#This Row],[Material Issued By]]</f>
        <v>0</v>
      </c>
      <c r="N1214" s="84">
        <f>Table2[[#This Row],[Material Received By]]</f>
        <v>0</v>
      </c>
      <c r="O1214" s="134">
        <f>SUMIFS('Stock Statement'!K:K,'Stock Statement'!C:C,Table4[[#This Row],[Part no./ Cat No.]])</f>
        <v>0</v>
      </c>
      <c r="P1214" s="134">
        <f t="shared" si="19"/>
        <v>0</v>
      </c>
      <c r="Q1214" s="84">
        <f>SUMIFS('Stock Statement'!J:J,'Stock Statement'!C:C,Table4[[#This Row],[Part no./ Cat No.]])</f>
        <v>0</v>
      </c>
    </row>
    <row r="1215" spans="1:17">
      <c r="A1215" s="84">
        <v>1214</v>
      </c>
      <c r="B1215" s="108" t="str">
        <f>Table2[[#This Row],[Description of Material]]</f>
        <v>Enter Data in Product Master</v>
      </c>
      <c r="C1215" s="84" t="str">
        <f>IFERROR(VLOOKUP(D1215,'Product Master'!B:G,6,),"-")</f>
        <v>-</v>
      </c>
      <c r="D1215" s="84">
        <f>Table2[[#This Row],[Part no./ Cat No.]]</f>
        <v>0</v>
      </c>
      <c r="E1215" s="84" t="str">
        <f>IF(ISBLANK(Table2[[#This Row],[Lot No]]),"-",Table2[[#This Row],[Lot No]])</f>
        <v>-</v>
      </c>
      <c r="F1215" s="133" t="str">
        <f>IF(ISBLANK(Table2[[#This Row],[Date of Issue]]),"",Table2[[#This Row],[Date of Issue]])</f>
        <v/>
      </c>
      <c r="G1215" s="84" t="str">
        <f>Table2[[#This Row],[Unit]]</f>
        <v>-</v>
      </c>
      <c r="H1215" s="84" t="str">
        <f>Table2[[#This Row],[Pack Size]]</f>
        <v>-</v>
      </c>
      <c r="I1215" s="84">
        <f>Table2[[#This Row],[Quantity]]</f>
        <v>0</v>
      </c>
      <c r="J1215" s="133" t="str">
        <f>Table2[[#This Row],[Expiry Date]]</f>
        <v>-</v>
      </c>
      <c r="K1215" s="84">
        <f>Table2[[#This Row],[Department]]</f>
        <v>0</v>
      </c>
      <c r="L1215" s="84" t="str">
        <f>IF(ISBLANK(Table2[[#This Row],[Remark]]),"",Table2[[#This Row],[Remark]])</f>
        <v/>
      </c>
      <c r="M1215" s="84">
        <f>Table2[[#This Row],[Material Issued By]]</f>
        <v>0</v>
      </c>
      <c r="N1215" s="84">
        <f>Table2[[#This Row],[Material Received By]]</f>
        <v>0</v>
      </c>
      <c r="O1215" s="134">
        <f>SUMIFS('Stock Statement'!K:K,'Stock Statement'!C:C,Table4[[#This Row],[Part no./ Cat No.]])</f>
        <v>0</v>
      </c>
      <c r="P1215" s="134">
        <f t="shared" si="19"/>
        <v>0</v>
      </c>
      <c r="Q1215" s="84">
        <f>SUMIFS('Stock Statement'!J:J,'Stock Statement'!C:C,Table4[[#This Row],[Part no./ Cat No.]])</f>
        <v>0</v>
      </c>
    </row>
    <row r="1216" spans="1:17">
      <c r="A1216" s="84">
        <v>1215</v>
      </c>
      <c r="B1216" s="108" t="str">
        <f>Table2[[#This Row],[Description of Material]]</f>
        <v>Enter Data in Product Master</v>
      </c>
      <c r="C1216" s="84" t="str">
        <f>IFERROR(VLOOKUP(D1216,'Product Master'!B:G,6,),"-")</f>
        <v>-</v>
      </c>
      <c r="D1216" s="84">
        <f>Table2[[#This Row],[Part no./ Cat No.]]</f>
        <v>0</v>
      </c>
      <c r="E1216" s="84" t="str">
        <f>IF(ISBLANK(Table2[[#This Row],[Lot No]]),"-",Table2[[#This Row],[Lot No]])</f>
        <v>-</v>
      </c>
      <c r="F1216" s="133" t="str">
        <f>IF(ISBLANK(Table2[[#This Row],[Date of Issue]]),"",Table2[[#This Row],[Date of Issue]])</f>
        <v/>
      </c>
      <c r="G1216" s="84" t="str">
        <f>Table2[[#This Row],[Unit]]</f>
        <v>-</v>
      </c>
      <c r="H1216" s="84" t="str">
        <f>Table2[[#This Row],[Pack Size]]</f>
        <v>-</v>
      </c>
      <c r="I1216" s="84">
        <f>Table2[[#This Row],[Quantity]]</f>
        <v>0</v>
      </c>
      <c r="J1216" s="133" t="str">
        <f>Table2[[#This Row],[Expiry Date]]</f>
        <v>-</v>
      </c>
      <c r="K1216" s="84">
        <f>Table2[[#This Row],[Department]]</f>
        <v>0</v>
      </c>
      <c r="L1216" s="84" t="str">
        <f>IF(ISBLANK(Table2[[#This Row],[Remark]]),"",Table2[[#This Row],[Remark]])</f>
        <v/>
      </c>
      <c r="M1216" s="84">
        <f>Table2[[#This Row],[Material Issued By]]</f>
        <v>0</v>
      </c>
      <c r="N1216" s="84">
        <f>Table2[[#This Row],[Material Received By]]</f>
        <v>0</v>
      </c>
      <c r="O1216" s="134">
        <f>SUMIFS('Stock Statement'!K:K,'Stock Statement'!C:C,Table4[[#This Row],[Part no./ Cat No.]])</f>
        <v>0</v>
      </c>
      <c r="P1216" s="134">
        <f t="shared" si="19"/>
        <v>0</v>
      </c>
      <c r="Q1216" s="84">
        <f>SUMIFS('Stock Statement'!J:J,'Stock Statement'!C:C,Table4[[#This Row],[Part no./ Cat No.]])</f>
        <v>0</v>
      </c>
    </row>
    <row r="1217" spans="1:17">
      <c r="A1217" s="84">
        <v>1216</v>
      </c>
      <c r="B1217" s="108" t="str">
        <f>Table2[[#This Row],[Description of Material]]</f>
        <v>Enter Data in Product Master</v>
      </c>
      <c r="C1217" s="84" t="str">
        <f>IFERROR(VLOOKUP(D1217,'Product Master'!B:G,6,),"-")</f>
        <v>-</v>
      </c>
      <c r="D1217" s="84">
        <f>Table2[[#This Row],[Part no./ Cat No.]]</f>
        <v>0</v>
      </c>
      <c r="E1217" s="84" t="str">
        <f>IF(ISBLANK(Table2[[#This Row],[Lot No]]),"-",Table2[[#This Row],[Lot No]])</f>
        <v>-</v>
      </c>
      <c r="F1217" s="133" t="str">
        <f>IF(ISBLANK(Table2[[#This Row],[Date of Issue]]),"",Table2[[#This Row],[Date of Issue]])</f>
        <v/>
      </c>
      <c r="G1217" s="84" t="str">
        <f>Table2[[#This Row],[Unit]]</f>
        <v>-</v>
      </c>
      <c r="H1217" s="84" t="str">
        <f>Table2[[#This Row],[Pack Size]]</f>
        <v>-</v>
      </c>
      <c r="I1217" s="84">
        <f>Table2[[#This Row],[Quantity]]</f>
        <v>0</v>
      </c>
      <c r="J1217" s="133" t="str">
        <f>Table2[[#This Row],[Expiry Date]]</f>
        <v>-</v>
      </c>
      <c r="K1217" s="84">
        <f>Table2[[#This Row],[Department]]</f>
        <v>0</v>
      </c>
      <c r="L1217" s="84" t="str">
        <f>IF(ISBLANK(Table2[[#This Row],[Remark]]),"",Table2[[#This Row],[Remark]])</f>
        <v/>
      </c>
      <c r="M1217" s="84">
        <f>Table2[[#This Row],[Material Issued By]]</f>
        <v>0</v>
      </c>
      <c r="N1217" s="84">
        <f>Table2[[#This Row],[Material Received By]]</f>
        <v>0</v>
      </c>
      <c r="O1217" s="134">
        <f>SUMIFS('Stock Statement'!K:K,'Stock Statement'!C:C,Table4[[#This Row],[Part no./ Cat No.]])</f>
        <v>0</v>
      </c>
      <c r="P1217" s="134">
        <f t="shared" si="19"/>
        <v>0</v>
      </c>
      <c r="Q1217" s="84">
        <f>SUMIFS('Stock Statement'!J:J,'Stock Statement'!C:C,Table4[[#This Row],[Part no./ Cat No.]])</f>
        <v>0</v>
      </c>
    </row>
    <row r="1218" spans="1:17">
      <c r="A1218" s="84">
        <v>1217</v>
      </c>
      <c r="B1218" s="108" t="str">
        <f>Table2[[#This Row],[Description of Material]]</f>
        <v>Enter Data in Product Master</v>
      </c>
      <c r="C1218" s="84" t="str">
        <f>IFERROR(VLOOKUP(D1218,'Product Master'!B:G,6,),"-")</f>
        <v>-</v>
      </c>
      <c r="D1218" s="84">
        <f>Table2[[#This Row],[Part no./ Cat No.]]</f>
        <v>0</v>
      </c>
      <c r="E1218" s="84" t="str">
        <f>IF(ISBLANK(Table2[[#This Row],[Lot No]]),"-",Table2[[#This Row],[Lot No]])</f>
        <v>-</v>
      </c>
      <c r="F1218" s="133" t="str">
        <f>IF(ISBLANK(Table2[[#This Row],[Date of Issue]]),"",Table2[[#This Row],[Date of Issue]])</f>
        <v/>
      </c>
      <c r="G1218" s="84" t="str">
        <f>Table2[[#This Row],[Unit]]</f>
        <v>-</v>
      </c>
      <c r="H1218" s="84" t="str">
        <f>Table2[[#This Row],[Pack Size]]</f>
        <v>-</v>
      </c>
      <c r="I1218" s="84">
        <f>Table2[[#This Row],[Quantity]]</f>
        <v>0</v>
      </c>
      <c r="J1218" s="133" t="str">
        <f>Table2[[#This Row],[Expiry Date]]</f>
        <v>-</v>
      </c>
      <c r="K1218" s="84">
        <f>Table2[[#This Row],[Department]]</f>
        <v>0</v>
      </c>
      <c r="L1218" s="84" t="str">
        <f>IF(ISBLANK(Table2[[#This Row],[Remark]]),"",Table2[[#This Row],[Remark]])</f>
        <v/>
      </c>
      <c r="M1218" s="84">
        <f>Table2[[#This Row],[Material Issued By]]</f>
        <v>0</v>
      </c>
      <c r="N1218" s="84">
        <f>Table2[[#This Row],[Material Received By]]</f>
        <v>0</v>
      </c>
      <c r="O1218" s="134">
        <f>SUMIFS('Stock Statement'!K:K,'Stock Statement'!C:C,Table4[[#This Row],[Part no./ Cat No.]])</f>
        <v>0</v>
      </c>
      <c r="P1218" s="134">
        <f t="shared" si="19"/>
        <v>0</v>
      </c>
      <c r="Q1218" s="84">
        <f>SUMIFS('Stock Statement'!J:J,'Stock Statement'!C:C,Table4[[#This Row],[Part no./ Cat No.]])</f>
        <v>0</v>
      </c>
    </row>
    <row r="1219" spans="1:17">
      <c r="A1219" s="84">
        <v>1218</v>
      </c>
      <c r="B1219" s="108" t="str">
        <f>Table2[[#This Row],[Description of Material]]</f>
        <v>Enter Data in Product Master</v>
      </c>
      <c r="C1219" s="84" t="str">
        <f>IFERROR(VLOOKUP(D1219,'Product Master'!B:G,6,),"-")</f>
        <v>-</v>
      </c>
      <c r="D1219" s="84">
        <f>Table2[[#This Row],[Part no./ Cat No.]]</f>
        <v>0</v>
      </c>
      <c r="E1219" s="84" t="str">
        <f>IF(ISBLANK(Table2[[#This Row],[Lot No]]),"-",Table2[[#This Row],[Lot No]])</f>
        <v>-</v>
      </c>
      <c r="F1219" s="133" t="str">
        <f>IF(ISBLANK(Table2[[#This Row],[Date of Issue]]),"",Table2[[#This Row],[Date of Issue]])</f>
        <v/>
      </c>
      <c r="G1219" s="84" t="str">
        <f>Table2[[#This Row],[Unit]]</f>
        <v>-</v>
      </c>
      <c r="H1219" s="84" t="str">
        <f>Table2[[#This Row],[Pack Size]]</f>
        <v>-</v>
      </c>
      <c r="I1219" s="84">
        <f>Table2[[#This Row],[Quantity]]</f>
        <v>0</v>
      </c>
      <c r="J1219" s="133" t="str">
        <f>Table2[[#This Row],[Expiry Date]]</f>
        <v>-</v>
      </c>
      <c r="K1219" s="84">
        <f>Table2[[#This Row],[Department]]</f>
        <v>0</v>
      </c>
      <c r="L1219" s="84" t="str">
        <f>IF(ISBLANK(Table2[[#This Row],[Remark]]),"",Table2[[#This Row],[Remark]])</f>
        <v/>
      </c>
      <c r="M1219" s="84">
        <f>Table2[[#This Row],[Material Issued By]]</f>
        <v>0</v>
      </c>
      <c r="N1219" s="84">
        <f>Table2[[#This Row],[Material Received By]]</f>
        <v>0</v>
      </c>
      <c r="O1219" s="134">
        <f>SUMIFS('Stock Statement'!K:K,'Stock Statement'!C:C,Table4[[#This Row],[Part no./ Cat No.]])</f>
        <v>0</v>
      </c>
      <c r="P1219" s="134">
        <f t="shared" si="19"/>
        <v>0</v>
      </c>
      <c r="Q1219" s="84">
        <f>SUMIFS('Stock Statement'!J:J,'Stock Statement'!C:C,Table4[[#This Row],[Part no./ Cat No.]])</f>
        <v>0</v>
      </c>
    </row>
    <row r="1220" spans="1:17">
      <c r="A1220" s="84">
        <v>1219</v>
      </c>
      <c r="B1220" s="108" t="str">
        <f>Table2[[#This Row],[Description of Material]]</f>
        <v>Enter Data in Product Master</v>
      </c>
      <c r="C1220" s="84" t="str">
        <f>IFERROR(VLOOKUP(D1220,'Product Master'!B:G,6,),"-")</f>
        <v>-</v>
      </c>
      <c r="D1220" s="84">
        <f>Table2[[#This Row],[Part no./ Cat No.]]</f>
        <v>0</v>
      </c>
      <c r="E1220" s="84" t="str">
        <f>IF(ISBLANK(Table2[[#This Row],[Lot No]]),"-",Table2[[#This Row],[Lot No]])</f>
        <v>-</v>
      </c>
      <c r="F1220" s="133" t="str">
        <f>IF(ISBLANK(Table2[[#This Row],[Date of Issue]]),"",Table2[[#This Row],[Date of Issue]])</f>
        <v/>
      </c>
      <c r="G1220" s="84" t="str">
        <f>Table2[[#This Row],[Unit]]</f>
        <v>-</v>
      </c>
      <c r="H1220" s="84" t="str">
        <f>Table2[[#This Row],[Pack Size]]</f>
        <v>-</v>
      </c>
      <c r="I1220" s="84">
        <f>Table2[[#This Row],[Quantity]]</f>
        <v>0</v>
      </c>
      <c r="J1220" s="133" t="str">
        <f>Table2[[#This Row],[Expiry Date]]</f>
        <v>-</v>
      </c>
      <c r="K1220" s="84">
        <f>Table2[[#This Row],[Department]]</f>
        <v>0</v>
      </c>
      <c r="L1220" s="84" t="str">
        <f>IF(ISBLANK(Table2[[#This Row],[Remark]]),"",Table2[[#This Row],[Remark]])</f>
        <v/>
      </c>
      <c r="M1220" s="84">
        <f>Table2[[#This Row],[Material Issued By]]</f>
        <v>0</v>
      </c>
      <c r="N1220" s="84">
        <f>Table2[[#This Row],[Material Received By]]</f>
        <v>0</v>
      </c>
      <c r="O1220" s="134">
        <f>SUMIFS('Stock Statement'!K:K,'Stock Statement'!C:C,Table4[[#This Row],[Part no./ Cat No.]])</f>
        <v>0</v>
      </c>
      <c r="P1220" s="134">
        <f t="shared" si="19"/>
        <v>0</v>
      </c>
      <c r="Q1220" s="84">
        <f>SUMIFS('Stock Statement'!J:J,'Stock Statement'!C:C,Table4[[#This Row],[Part no./ Cat No.]])</f>
        <v>0</v>
      </c>
    </row>
    <row r="1221" spans="1:17">
      <c r="A1221" s="84">
        <v>1220</v>
      </c>
      <c r="B1221" s="108" t="str">
        <f>Table2[[#This Row],[Description of Material]]</f>
        <v>Enter Data in Product Master</v>
      </c>
      <c r="C1221" s="84" t="str">
        <f>IFERROR(VLOOKUP(D1221,'Product Master'!B:G,6,),"-")</f>
        <v>-</v>
      </c>
      <c r="D1221" s="84">
        <f>Table2[[#This Row],[Part no./ Cat No.]]</f>
        <v>0</v>
      </c>
      <c r="E1221" s="84" t="str">
        <f>IF(ISBLANK(Table2[[#This Row],[Lot No]]),"-",Table2[[#This Row],[Lot No]])</f>
        <v>-</v>
      </c>
      <c r="F1221" s="133" t="str">
        <f>IF(ISBLANK(Table2[[#This Row],[Date of Issue]]),"",Table2[[#This Row],[Date of Issue]])</f>
        <v/>
      </c>
      <c r="G1221" s="84" t="str">
        <f>Table2[[#This Row],[Unit]]</f>
        <v>-</v>
      </c>
      <c r="H1221" s="84" t="str">
        <f>Table2[[#This Row],[Pack Size]]</f>
        <v>-</v>
      </c>
      <c r="I1221" s="84">
        <f>Table2[[#This Row],[Quantity]]</f>
        <v>0</v>
      </c>
      <c r="J1221" s="133" t="str">
        <f>Table2[[#This Row],[Expiry Date]]</f>
        <v>-</v>
      </c>
      <c r="K1221" s="84">
        <f>Table2[[#This Row],[Department]]</f>
        <v>0</v>
      </c>
      <c r="L1221" s="84" t="str">
        <f>IF(ISBLANK(Table2[[#This Row],[Remark]]),"",Table2[[#This Row],[Remark]])</f>
        <v/>
      </c>
      <c r="M1221" s="84">
        <f>Table2[[#This Row],[Material Issued By]]</f>
        <v>0</v>
      </c>
      <c r="N1221" s="84">
        <f>Table2[[#This Row],[Material Received By]]</f>
        <v>0</v>
      </c>
      <c r="O1221" s="134">
        <f>SUMIFS('Stock Statement'!K:K,'Stock Statement'!C:C,Table4[[#This Row],[Part no./ Cat No.]])</f>
        <v>0</v>
      </c>
      <c r="P1221" s="134">
        <f t="shared" si="19"/>
        <v>0</v>
      </c>
      <c r="Q1221" s="84">
        <f>SUMIFS('Stock Statement'!J:J,'Stock Statement'!C:C,Table4[[#This Row],[Part no./ Cat No.]])</f>
        <v>0</v>
      </c>
    </row>
    <row r="1222" spans="1:17">
      <c r="A1222" s="84">
        <v>1221</v>
      </c>
      <c r="B1222" s="108" t="str">
        <f>Table2[[#This Row],[Description of Material]]</f>
        <v>Enter Data in Product Master</v>
      </c>
      <c r="C1222" s="84" t="str">
        <f>IFERROR(VLOOKUP(D1222,'Product Master'!B:G,6,),"-")</f>
        <v>-</v>
      </c>
      <c r="D1222" s="84">
        <f>Table2[[#This Row],[Part no./ Cat No.]]</f>
        <v>0</v>
      </c>
      <c r="E1222" s="84" t="str">
        <f>IF(ISBLANK(Table2[[#This Row],[Lot No]]),"-",Table2[[#This Row],[Lot No]])</f>
        <v>-</v>
      </c>
      <c r="F1222" s="133" t="str">
        <f>IF(ISBLANK(Table2[[#This Row],[Date of Issue]]),"",Table2[[#This Row],[Date of Issue]])</f>
        <v/>
      </c>
      <c r="G1222" s="84" t="str">
        <f>Table2[[#This Row],[Unit]]</f>
        <v>-</v>
      </c>
      <c r="H1222" s="84" t="str">
        <f>Table2[[#This Row],[Pack Size]]</f>
        <v>-</v>
      </c>
      <c r="I1222" s="84">
        <f>Table2[[#This Row],[Quantity]]</f>
        <v>0</v>
      </c>
      <c r="J1222" s="133" t="str">
        <f>Table2[[#This Row],[Expiry Date]]</f>
        <v>-</v>
      </c>
      <c r="K1222" s="84">
        <f>Table2[[#This Row],[Department]]</f>
        <v>0</v>
      </c>
      <c r="L1222" s="84" t="str">
        <f>IF(ISBLANK(Table2[[#This Row],[Remark]]),"",Table2[[#This Row],[Remark]])</f>
        <v/>
      </c>
      <c r="M1222" s="84">
        <f>Table2[[#This Row],[Material Issued By]]</f>
        <v>0</v>
      </c>
      <c r="N1222" s="84">
        <f>Table2[[#This Row],[Material Received By]]</f>
        <v>0</v>
      </c>
      <c r="O1222" s="134">
        <f>SUMIFS('Stock Statement'!K:K,'Stock Statement'!C:C,Table4[[#This Row],[Part no./ Cat No.]])</f>
        <v>0</v>
      </c>
      <c r="P1222" s="134">
        <f t="shared" si="19"/>
        <v>0</v>
      </c>
      <c r="Q1222" s="84">
        <f>SUMIFS('Stock Statement'!J:J,'Stock Statement'!C:C,Table4[[#This Row],[Part no./ Cat No.]])</f>
        <v>0</v>
      </c>
    </row>
    <row r="1223" spans="1:17">
      <c r="A1223" s="84">
        <v>1222</v>
      </c>
      <c r="B1223" s="108" t="str">
        <f>Table2[[#This Row],[Description of Material]]</f>
        <v>Enter Data in Product Master</v>
      </c>
      <c r="C1223" s="84" t="str">
        <f>IFERROR(VLOOKUP(D1223,'Product Master'!B:G,6,),"-")</f>
        <v>-</v>
      </c>
      <c r="D1223" s="84">
        <f>Table2[[#This Row],[Part no./ Cat No.]]</f>
        <v>0</v>
      </c>
      <c r="E1223" s="84" t="str">
        <f>IF(ISBLANK(Table2[[#This Row],[Lot No]]),"-",Table2[[#This Row],[Lot No]])</f>
        <v>-</v>
      </c>
      <c r="F1223" s="133" t="str">
        <f>IF(ISBLANK(Table2[[#This Row],[Date of Issue]]),"",Table2[[#This Row],[Date of Issue]])</f>
        <v/>
      </c>
      <c r="G1223" s="84" t="str">
        <f>Table2[[#This Row],[Unit]]</f>
        <v>-</v>
      </c>
      <c r="H1223" s="84" t="str">
        <f>Table2[[#This Row],[Pack Size]]</f>
        <v>-</v>
      </c>
      <c r="I1223" s="84">
        <f>Table2[[#This Row],[Quantity]]</f>
        <v>0</v>
      </c>
      <c r="J1223" s="133" t="str">
        <f>Table2[[#This Row],[Expiry Date]]</f>
        <v>-</v>
      </c>
      <c r="K1223" s="84">
        <f>Table2[[#This Row],[Department]]</f>
        <v>0</v>
      </c>
      <c r="L1223" s="84" t="str">
        <f>IF(ISBLANK(Table2[[#This Row],[Remark]]),"",Table2[[#This Row],[Remark]])</f>
        <v/>
      </c>
      <c r="M1223" s="84">
        <f>Table2[[#This Row],[Material Issued By]]</f>
        <v>0</v>
      </c>
      <c r="N1223" s="84">
        <f>Table2[[#This Row],[Material Received By]]</f>
        <v>0</v>
      </c>
      <c r="O1223" s="134">
        <f>SUMIFS('Stock Statement'!K:K,'Stock Statement'!C:C,Table4[[#This Row],[Part no./ Cat No.]])</f>
        <v>0</v>
      </c>
      <c r="P1223" s="134">
        <f t="shared" si="19"/>
        <v>0</v>
      </c>
      <c r="Q1223" s="84">
        <f>SUMIFS('Stock Statement'!J:J,'Stock Statement'!C:C,Table4[[#This Row],[Part no./ Cat No.]])</f>
        <v>0</v>
      </c>
    </row>
    <row r="1224" spans="1:17">
      <c r="A1224" s="84">
        <v>1223</v>
      </c>
      <c r="B1224" s="108" t="str">
        <f>Table2[[#This Row],[Description of Material]]</f>
        <v>Enter Data in Product Master</v>
      </c>
      <c r="C1224" s="84" t="str">
        <f>IFERROR(VLOOKUP(D1224,'Product Master'!B:G,6,),"-")</f>
        <v>-</v>
      </c>
      <c r="D1224" s="84">
        <f>Table2[[#This Row],[Part no./ Cat No.]]</f>
        <v>0</v>
      </c>
      <c r="E1224" s="84" t="str">
        <f>IF(ISBLANK(Table2[[#This Row],[Lot No]]),"-",Table2[[#This Row],[Lot No]])</f>
        <v>-</v>
      </c>
      <c r="F1224" s="133" t="str">
        <f>IF(ISBLANK(Table2[[#This Row],[Date of Issue]]),"",Table2[[#This Row],[Date of Issue]])</f>
        <v/>
      </c>
      <c r="G1224" s="84" t="str">
        <f>Table2[[#This Row],[Unit]]</f>
        <v>-</v>
      </c>
      <c r="H1224" s="84" t="str">
        <f>Table2[[#This Row],[Pack Size]]</f>
        <v>-</v>
      </c>
      <c r="I1224" s="84">
        <f>Table2[[#This Row],[Quantity]]</f>
        <v>0</v>
      </c>
      <c r="J1224" s="133" t="str">
        <f>Table2[[#This Row],[Expiry Date]]</f>
        <v>-</v>
      </c>
      <c r="K1224" s="84">
        <f>Table2[[#This Row],[Department]]</f>
        <v>0</v>
      </c>
      <c r="L1224" s="84" t="str">
        <f>IF(ISBLANK(Table2[[#This Row],[Remark]]),"",Table2[[#This Row],[Remark]])</f>
        <v/>
      </c>
      <c r="M1224" s="84">
        <f>Table2[[#This Row],[Material Issued By]]</f>
        <v>0</v>
      </c>
      <c r="N1224" s="84">
        <f>Table2[[#This Row],[Material Received By]]</f>
        <v>0</v>
      </c>
      <c r="O1224" s="134">
        <f>SUMIFS('Stock Statement'!K:K,'Stock Statement'!C:C,Table4[[#This Row],[Part no./ Cat No.]])</f>
        <v>0</v>
      </c>
      <c r="P1224" s="134">
        <f t="shared" si="19"/>
        <v>0</v>
      </c>
      <c r="Q1224" s="84">
        <f>SUMIFS('Stock Statement'!J:J,'Stock Statement'!C:C,Table4[[#This Row],[Part no./ Cat No.]])</f>
        <v>0</v>
      </c>
    </row>
    <row r="1225" spans="1:17">
      <c r="A1225" s="84">
        <v>1224</v>
      </c>
      <c r="B1225" s="108" t="str">
        <f>Table2[[#This Row],[Description of Material]]</f>
        <v>Enter Data in Product Master</v>
      </c>
      <c r="C1225" s="84" t="str">
        <f>IFERROR(VLOOKUP(D1225,'Product Master'!B:G,6,),"-")</f>
        <v>-</v>
      </c>
      <c r="D1225" s="84">
        <f>Table2[[#This Row],[Part no./ Cat No.]]</f>
        <v>0</v>
      </c>
      <c r="E1225" s="84" t="str">
        <f>IF(ISBLANK(Table2[[#This Row],[Lot No]]),"-",Table2[[#This Row],[Lot No]])</f>
        <v>-</v>
      </c>
      <c r="F1225" s="133" t="str">
        <f>IF(ISBLANK(Table2[[#This Row],[Date of Issue]]),"",Table2[[#This Row],[Date of Issue]])</f>
        <v/>
      </c>
      <c r="G1225" s="84" t="str">
        <f>Table2[[#This Row],[Unit]]</f>
        <v>-</v>
      </c>
      <c r="H1225" s="84" t="str">
        <f>Table2[[#This Row],[Pack Size]]</f>
        <v>-</v>
      </c>
      <c r="I1225" s="84">
        <f>Table2[[#This Row],[Quantity]]</f>
        <v>0</v>
      </c>
      <c r="J1225" s="133" t="str">
        <f>Table2[[#This Row],[Expiry Date]]</f>
        <v>-</v>
      </c>
      <c r="K1225" s="84">
        <f>Table2[[#This Row],[Department]]</f>
        <v>0</v>
      </c>
      <c r="L1225" s="84" t="str">
        <f>IF(ISBLANK(Table2[[#This Row],[Remark]]),"",Table2[[#This Row],[Remark]])</f>
        <v/>
      </c>
      <c r="M1225" s="84">
        <f>Table2[[#This Row],[Material Issued By]]</f>
        <v>0</v>
      </c>
      <c r="N1225" s="84">
        <f>Table2[[#This Row],[Material Received By]]</f>
        <v>0</v>
      </c>
      <c r="O1225" s="134">
        <f>SUMIFS('Stock Statement'!K:K,'Stock Statement'!C:C,Table4[[#This Row],[Part no./ Cat No.]])</f>
        <v>0</v>
      </c>
      <c r="P1225" s="134">
        <f t="shared" si="19"/>
        <v>0</v>
      </c>
      <c r="Q1225" s="84">
        <f>SUMIFS('Stock Statement'!J:J,'Stock Statement'!C:C,Table4[[#This Row],[Part no./ Cat No.]])</f>
        <v>0</v>
      </c>
    </row>
    <row r="1226" spans="1:17">
      <c r="A1226" s="84">
        <v>1225</v>
      </c>
      <c r="B1226" s="108" t="str">
        <f>Table2[[#This Row],[Description of Material]]</f>
        <v>Enter Data in Product Master</v>
      </c>
      <c r="C1226" s="84" t="str">
        <f>IFERROR(VLOOKUP(D1226,'Product Master'!B:G,6,),"-")</f>
        <v>-</v>
      </c>
      <c r="D1226" s="84">
        <f>Table2[[#This Row],[Part no./ Cat No.]]</f>
        <v>0</v>
      </c>
      <c r="E1226" s="84" t="str">
        <f>IF(ISBLANK(Table2[[#This Row],[Lot No]]),"-",Table2[[#This Row],[Lot No]])</f>
        <v>-</v>
      </c>
      <c r="F1226" s="133" t="str">
        <f>IF(ISBLANK(Table2[[#This Row],[Date of Issue]]),"",Table2[[#This Row],[Date of Issue]])</f>
        <v/>
      </c>
      <c r="G1226" s="84" t="str">
        <f>Table2[[#This Row],[Unit]]</f>
        <v>-</v>
      </c>
      <c r="H1226" s="84" t="str">
        <f>Table2[[#This Row],[Pack Size]]</f>
        <v>-</v>
      </c>
      <c r="I1226" s="84">
        <f>Table2[[#This Row],[Quantity]]</f>
        <v>0</v>
      </c>
      <c r="J1226" s="133" t="str">
        <f>Table2[[#This Row],[Expiry Date]]</f>
        <v>-</v>
      </c>
      <c r="K1226" s="84">
        <f>Table2[[#This Row],[Department]]</f>
        <v>0</v>
      </c>
      <c r="L1226" s="84" t="str">
        <f>IF(ISBLANK(Table2[[#This Row],[Remark]]),"",Table2[[#This Row],[Remark]])</f>
        <v/>
      </c>
      <c r="M1226" s="84">
        <f>Table2[[#This Row],[Material Issued By]]</f>
        <v>0</v>
      </c>
      <c r="N1226" s="84">
        <f>Table2[[#This Row],[Material Received By]]</f>
        <v>0</v>
      </c>
      <c r="O1226" s="134">
        <f>SUMIFS('Stock Statement'!K:K,'Stock Statement'!C:C,Table4[[#This Row],[Part no./ Cat No.]])</f>
        <v>0</v>
      </c>
      <c r="P1226" s="134">
        <f t="shared" si="19"/>
        <v>0</v>
      </c>
      <c r="Q1226" s="84">
        <f>SUMIFS('Stock Statement'!J:J,'Stock Statement'!C:C,Table4[[#This Row],[Part no./ Cat No.]])</f>
        <v>0</v>
      </c>
    </row>
    <row r="1227" spans="1:17">
      <c r="A1227" s="84">
        <v>1226</v>
      </c>
      <c r="B1227" s="108" t="str">
        <f>Table2[[#This Row],[Description of Material]]</f>
        <v>Enter Data in Product Master</v>
      </c>
      <c r="C1227" s="84" t="str">
        <f>IFERROR(VLOOKUP(D1227,'Product Master'!B:G,6,),"-")</f>
        <v>-</v>
      </c>
      <c r="D1227" s="84">
        <f>Table2[[#This Row],[Part no./ Cat No.]]</f>
        <v>0</v>
      </c>
      <c r="E1227" s="84" t="str">
        <f>IF(ISBLANK(Table2[[#This Row],[Lot No]]),"-",Table2[[#This Row],[Lot No]])</f>
        <v>-</v>
      </c>
      <c r="F1227" s="133" t="str">
        <f>IF(ISBLANK(Table2[[#This Row],[Date of Issue]]),"",Table2[[#This Row],[Date of Issue]])</f>
        <v/>
      </c>
      <c r="G1227" s="84" t="str">
        <f>Table2[[#This Row],[Unit]]</f>
        <v>-</v>
      </c>
      <c r="H1227" s="84" t="str">
        <f>Table2[[#This Row],[Pack Size]]</f>
        <v>-</v>
      </c>
      <c r="I1227" s="84">
        <f>Table2[[#This Row],[Quantity]]</f>
        <v>0</v>
      </c>
      <c r="J1227" s="133" t="str">
        <f>Table2[[#This Row],[Expiry Date]]</f>
        <v>-</v>
      </c>
      <c r="K1227" s="84">
        <f>Table2[[#This Row],[Department]]</f>
        <v>0</v>
      </c>
      <c r="L1227" s="84" t="str">
        <f>IF(ISBLANK(Table2[[#This Row],[Remark]]),"",Table2[[#This Row],[Remark]])</f>
        <v/>
      </c>
      <c r="M1227" s="84">
        <f>Table2[[#This Row],[Material Issued By]]</f>
        <v>0</v>
      </c>
      <c r="N1227" s="84">
        <f>Table2[[#This Row],[Material Received By]]</f>
        <v>0</v>
      </c>
      <c r="O1227" s="134">
        <f>SUMIFS('Stock Statement'!K:K,'Stock Statement'!C:C,Table4[[#This Row],[Part no./ Cat No.]])</f>
        <v>0</v>
      </c>
      <c r="P1227" s="134">
        <f t="shared" si="19"/>
        <v>0</v>
      </c>
      <c r="Q1227" s="84">
        <f>SUMIFS('Stock Statement'!J:J,'Stock Statement'!C:C,Table4[[#This Row],[Part no./ Cat No.]])</f>
        <v>0</v>
      </c>
    </row>
    <row r="1228" spans="1:17">
      <c r="A1228" s="84">
        <v>1227</v>
      </c>
      <c r="B1228" s="108" t="str">
        <f>Table2[[#This Row],[Description of Material]]</f>
        <v>Enter Data in Product Master</v>
      </c>
      <c r="C1228" s="84" t="str">
        <f>IFERROR(VLOOKUP(D1228,'Product Master'!B:G,6,),"-")</f>
        <v>-</v>
      </c>
      <c r="D1228" s="84">
        <f>Table2[[#This Row],[Part no./ Cat No.]]</f>
        <v>0</v>
      </c>
      <c r="E1228" s="84" t="str">
        <f>IF(ISBLANK(Table2[[#This Row],[Lot No]]),"-",Table2[[#This Row],[Lot No]])</f>
        <v>-</v>
      </c>
      <c r="F1228" s="133" t="str">
        <f>IF(ISBLANK(Table2[[#This Row],[Date of Issue]]),"",Table2[[#This Row],[Date of Issue]])</f>
        <v/>
      </c>
      <c r="G1228" s="84" t="str">
        <f>Table2[[#This Row],[Unit]]</f>
        <v>-</v>
      </c>
      <c r="H1228" s="84" t="str">
        <f>Table2[[#This Row],[Pack Size]]</f>
        <v>-</v>
      </c>
      <c r="I1228" s="84">
        <f>Table2[[#This Row],[Quantity]]</f>
        <v>0</v>
      </c>
      <c r="J1228" s="133" t="str">
        <f>Table2[[#This Row],[Expiry Date]]</f>
        <v>-</v>
      </c>
      <c r="K1228" s="84">
        <f>Table2[[#This Row],[Department]]</f>
        <v>0</v>
      </c>
      <c r="L1228" s="84" t="str">
        <f>IF(ISBLANK(Table2[[#This Row],[Remark]]),"",Table2[[#This Row],[Remark]])</f>
        <v/>
      </c>
      <c r="M1228" s="84">
        <f>Table2[[#This Row],[Material Issued By]]</f>
        <v>0</v>
      </c>
      <c r="N1228" s="84">
        <f>Table2[[#This Row],[Material Received By]]</f>
        <v>0</v>
      </c>
      <c r="O1228" s="134">
        <f>SUMIFS('Stock Statement'!K:K,'Stock Statement'!C:C,Table4[[#This Row],[Part no./ Cat No.]])</f>
        <v>0</v>
      </c>
      <c r="P1228" s="134">
        <f t="shared" si="19"/>
        <v>0</v>
      </c>
      <c r="Q1228" s="84">
        <f>SUMIFS('Stock Statement'!J:J,'Stock Statement'!C:C,Table4[[#This Row],[Part no./ Cat No.]])</f>
        <v>0</v>
      </c>
    </row>
    <row r="1229" spans="1:17">
      <c r="A1229" s="84">
        <v>1228</v>
      </c>
      <c r="B1229" s="108" t="str">
        <f>Table2[[#This Row],[Description of Material]]</f>
        <v>Enter Data in Product Master</v>
      </c>
      <c r="C1229" s="84" t="str">
        <f>IFERROR(VLOOKUP(D1229,'Product Master'!B:G,6,),"-")</f>
        <v>-</v>
      </c>
      <c r="D1229" s="84">
        <f>Table2[[#This Row],[Part no./ Cat No.]]</f>
        <v>0</v>
      </c>
      <c r="E1229" s="84" t="str">
        <f>IF(ISBLANK(Table2[[#This Row],[Lot No]]),"-",Table2[[#This Row],[Lot No]])</f>
        <v>-</v>
      </c>
      <c r="F1229" s="133" t="str">
        <f>IF(ISBLANK(Table2[[#This Row],[Date of Issue]]),"",Table2[[#This Row],[Date of Issue]])</f>
        <v/>
      </c>
      <c r="G1229" s="84" t="str">
        <f>Table2[[#This Row],[Unit]]</f>
        <v>-</v>
      </c>
      <c r="H1229" s="84" t="str">
        <f>Table2[[#This Row],[Pack Size]]</f>
        <v>-</v>
      </c>
      <c r="I1229" s="84">
        <f>Table2[[#This Row],[Quantity]]</f>
        <v>0</v>
      </c>
      <c r="J1229" s="133" t="str">
        <f>Table2[[#This Row],[Expiry Date]]</f>
        <v>-</v>
      </c>
      <c r="K1229" s="84">
        <f>Table2[[#This Row],[Department]]</f>
        <v>0</v>
      </c>
      <c r="L1229" s="84" t="str">
        <f>IF(ISBLANK(Table2[[#This Row],[Remark]]),"",Table2[[#This Row],[Remark]])</f>
        <v/>
      </c>
      <c r="M1229" s="84">
        <f>Table2[[#This Row],[Material Issued By]]</f>
        <v>0</v>
      </c>
      <c r="N1229" s="84">
        <f>Table2[[#This Row],[Material Received By]]</f>
        <v>0</v>
      </c>
      <c r="O1229" s="134">
        <f>SUMIFS('Stock Statement'!K:K,'Stock Statement'!C:C,Table4[[#This Row],[Part no./ Cat No.]])</f>
        <v>0</v>
      </c>
      <c r="P1229" s="134">
        <f t="shared" si="19"/>
        <v>0</v>
      </c>
      <c r="Q1229" s="84">
        <f>SUMIFS('Stock Statement'!J:J,'Stock Statement'!C:C,Table4[[#This Row],[Part no./ Cat No.]])</f>
        <v>0</v>
      </c>
    </row>
    <row r="1230" spans="1:17">
      <c r="A1230" s="84">
        <v>1229</v>
      </c>
      <c r="B1230" s="108" t="str">
        <f>Table2[[#This Row],[Description of Material]]</f>
        <v>Enter Data in Product Master</v>
      </c>
      <c r="C1230" s="84" t="str">
        <f>IFERROR(VLOOKUP(D1230,'Product Master'!B:G,6,),"-")</f>
        <v>-</v>
      </c>
      <c r="D1230" s="84">
        <f>Table2[[#This Row],[Part no./ Cat No.]]</f>
        <v>0</v>
      </c>
      <c r="E1230" s="84" t="str">
        <f>IF(ISBLANK(Table2[[#This Row],[Lot No]]),"-",Table2[[#This Row],[Lot No]])</f>
        <v>-</v>
      </c>
      <c r="F1230" s="133" t="str">
        <f>IF(ISBLANK(Table2[[#This Row],[Date of Issue]]),"",Table2[[#This Row],[Date of Issue]])</f>
        <v/>
      </c>
      <c r="G1230" s="84" t="str">
        <f>Table2[[#This Row],[Unit]]</f>
        <v>-</v>
      </c>
      <c r="H1230" s="84" t="str">
        <f>Table2[[#This Row],[Pack Size]]</f>
        <v>-</v>
      </c>
      <c r="I1230" s="84">
        <f>Table2[[#This Row],[Quantity]]</f>
        <v>0</v>
      </c>
      <c r="J1230" s="133" t="str">
        <f>Table2[[#This Row],[Expiry Date]]</f>
        <v>-</v>
      </c>
      <c r="K1230" s="84">
        <f>Table2[[#This Row],[Department]]</f>
        <v>0</v>
      </c>
      <c r="L1230" s="84" t="str">
        <f>IF(ISBLANK(Table2[[#This Row],[Remark]]),"",Table2[[#This Row],[Remark]])</f>
        <v/>
      </c>
      <c r="M1230" s="84">
        <f>Table2[[#This Row],[Material Issued By]]</f>
        <v>0</v>
      </c>
      <c r="N1230" s="84">
        <f>Table2[[#This Row],[Material Received By]]</f>
        <v>0</v>
      </c>
      <c r="O1230" s="134">
        <f>SUMIFS('Stock Statement'!K:K,'Stock Statement'!C:C,Table4[[#This Row],[Part no./ Cat No.]])</f>
        <v>0</v>
      </c>
      <c r="P1230" s="134">
        <f t="shared" si="19"/>
        <v>0</v>
      </c>
      <c r="Q1230" s="84">
        <f>SUMIFS('Stock Statement'!J:J,'Stock Statement'!C:C,Table4[[#This Row],[Part no./ Cat No.]])</f>
        <v>0</v>
      </c>
    </row>
    <row r="1231" spans="1:17">
      <c r="A1231" s="84">
        <v>1230</v>
      </c>
      <c r="B1231" s="108" t="str">
        <f>Table2[[#This Row],[Description of Material]]</f>
        <v>Enter Data in Product Master</v>
      </c>
      <c r="C1231" s="84" t="str">
        <f>IFERROR(VLOOKUP(D1231,'Product Master'!B:G,6,),"-")</f>
        <v>-</v>
      </c>
      <c r="D1231" s="84">
        <f>Table2[[#This Row],[Part no./ Cat No.]]</f>
        <v>0</v>
      </c>
      <c r="E1231" s="84" t="str">
        <f>IF(ISBLANK(Table2[[#This Row],[Lot No]]),"-",Table2[[#This Row],[Lot No]])</f>
        <v>-</v>
      </c>
      <c r="F1231" s="133" t="str">
        <f>IF(ISBLANK(Table2[[#This Row],[Date of Issue]]),"",Table2[[#This Row],[Date of Issue]])</f>
        <v/>
      </c>
      <c r="G1231" s="84" t="str">
        <f>Table2[[#This Row],[Unit]]</f>
        <v>-</v>
      </c>
      <c r="H1231" s="84" t="str">
        <f>Table2[[#This Row],[Pack Size]]</f>
        <v>-</v>
      </c>
      <c r="I1231" s="84">
        <f>Table2[[#This Row],[Quantity]]</f>
        <v>0</v>
      </c>
      <c r="J1231" s="133" t="str">
        <f>Table2[[#This Row],[Expiry Date]]</f>
        <v>-</v>
      </c>
      <c r="K1231" s="84">
        <f>Table2[[#This Row],[Department]]</f>
        <v>0</v>
      </c>
      <c r="L1231" s="84" t="str">
        <f>IF(ISBLANK(Table2[[#This Row],[Remark]]),"",Table2[[#This Row],[Remark]])</f>
        <v/>
      </c>
      <c r="M1231" s="84">
        <f>Table2[[#This Row],[Material Issued By]]</f>
        <v>0</v>
      </c>
      <c r="N1231" s="84">
        <f>Table2[[#This Row],[Material Received By]]</f>
        <v>0</v>
      </c>
      <c r="O1231" s="134">
        <f>SUMIFS('Stock Statement'!K:K,'Stock Statement'!C:C,Table4[[#This Row],[Part no./ Cat No.]])</f>
        <v>0</v>
      </c>
      <c r="P1231" s="134">
        <f t="shared" si="19"/>
        <v>0</v>
      </c>
      <c r="Q1231" s="84">
        <f>SUMIFS('Stock Statement'!J:J,'Stock Statement'!C:C,Table4[[#This Row],[Part no./ Cat No.]])</f>
        <v>0</v>
      </c>
    </row>
    <row r="1232" spans="1:17">
      <c r="A1232" s="84">
        <v>1231</v>
      </c>
      <c r="B1232" s="108" t="str">
        <f>Table2[[#This Row],[Description of Material]]</f>
        <v>Enter Data in Product Master</v>
      </c>
      <c r="C1232" s="84" t="str">
        <f>IFERROR(VLOOKUP(D1232,'Product Master'!B:G,6,),"-")</f>
        <v>-</v>
      </c>
      <c r="D1232" s="84">
        <f>Table2[[#This Row],[Part no./ Cat No.]]</f>
        <v>0</v>
      </c>
      <c r="E1232" s="84" t="str">
        <f>IF(ISBLANK(Table2[[#This Row],[Lot No]]),"-",Table2[[#This Row],[Lot No]])</f>
        <v>-</v>
      </c>
      <c r="F1232" s="133" t="str">
        <f>IF(ISBLANK(Table2[[#This Row],[Date of Issue]]),"",Table2[[#This Row],[Date of Issue]])</f>
        <v/>
      </c>
      <c r="G1232" s="84" t="str">
        <f>Table2[[#This Row],[Unit]]</f>
        <v>-</v>
      </c>
      <c r="H1232" s="84" t="str">
        <f>Table2[[#This Row],[Pack Size]]</f>
        <v>-</v>
      </c>
      <c r="I1232" s="84">
        <f>Table2[[#This Row],[Quantity]]</f>
        <v>0</v>
      </c>
      <c r="J1232" s="133" t="str">
        <f>Table2[[#This Row],[Expiry Date]]</f>
        <v>-</v>
      </c>
      <c r="K1232" s="84">
        <f>Table2[[#This Row],[Department]]</f>
        <v>0</v>
      </c>
      <c r="L1232" s="84" t="str">
        <f>IF(ISBLANK(Table2[[#This Row],[Remark]]),"",Table2[[#This Row],[Remark]])</f>
        <v/>
      </c>
      <c r="M1232" s="84">
        <f>Table2[[#This Row],[Material Issued By]]</f>
        <v>0</v>
      </c>
      <c r="N1232" s="84">
        <f>Table2[[#This Row],[Material Received By]]</f>
        <v>0</v>
      </c>
      <c r="O1232" s="134">
        <f>SUMIFS('Stock Statement'!K:K,'Stock Statement'!C:C,Table4[[#This Row],[Part no./ Cat No.]])</f>
        <v>0</v>
      </c>
      <c r="P1232" s="134">
        <f t="shared" ref="P1232:P1278" si="20">I1232*O1232</f>
        <v>0</v>
      </c>
      <c r="Q1232" s="84">
        <f>SUMIFS('Stock Statement'!J:J,'Stock Statement'!C:C,Table4[[#This Row],[Part no./ Cat No.]])</f>
        <v>0</v>
      </c>
    </row>
    <row r="1233" spans="1:17">
      <c r="A1233" s="84">
        <v>1232</v>
      </c>
      <c r="B1233" s="108" t="str">
        <f>Table2[[#This Row],[Description of Material]]</f>
        <v>Enter Data in Product Master</v>
      </c>
      <c r="C1233" s="84" t="str">
        <f>IFERROR(VLOOKUP(D1233,'Product Master'!B:G,6,),"-")</f>
        <v>-</v>
      </c>
      <c r="D1233" s="84">
        <f>Table2[[#This Row],[Part no./ Cat No.]]</f>
        <v>0</v>
      </c>
      <c r="E1233" s="84" t="str">
        <f>IF(ISBLANK(Table2[[#This Row],[Lot No]]),"-",Table2[[#This Row],[Lot No]])</f>
        <v>-</v>
      </c>
      <c r="F1233" s="133" t="str">
        <f>IF(ISBLANK(Table2[[#This Row],[Date of Issue]]),"",Table2[[#This Row],[Date of Issue]])</f>
        <v/>
      </c>
      <c r="G1233" s="84" t="str">
        <f>Table2[[#This Row],[Unit]]</f>
        <v>-</v>
      </c>
      <c r="H1233" s="84" t="str">
        <f>Table2[[#This Row],[Pack Size]]</f>
        <v>-</v>
      </c>
      <c r="I1233" s="84">
        <f>Table2[[#This Row],[Quantity]]</f>
        <v>0</v>
      </c>
      <c r="J1233" s="133" t="str">
        <f>Table2[[#This Row],[Expiry Date]]</f>
        <v>-</v>
      </c>
      <c r="K1233" s="84">
        <f>Table2[[#This Row],[Department]]</f>
        <v>0</v>
      </c>
      <c r="L1233" s="84" t="str">
        <f>IF(ISBLANK(Table2[[#This Row],[Remark]]),"",Table2[[#This Row],[Remark]])</f>
        <v/>
      </c>
      <c r="M1233" s="84">
        <f>Table2[[#This Row],[Material Issued By]]</f>
        <v>0</v>
      </c>
      <c r="N1233" s="84">
        <f>Table2[[#This Row],[Material Received By]]</f>
        <v>0</v>
      </c>
      <c r="O1233" s="134">
        <f>SUMIFS('Stock Statement'!K:K,'Stock Statement'!C:C,Table4[[#This Row],[Part no./ Cat No.]])</f>
        <v>0</v>
      </c>
      <c r="P1233" s="134">
        <f t="shared" si="20"/>
        <v>0</v>
      </c>
      <c r="Q1233" s="84">
        <f>SUMIFS('Stock Statement'!J:J,'Stock Statement'!C:C,Table4[[#This Row],[Part no./ Cat No.]])</f>
        <v>0</v>
      </c>
    </row>
    <row r="1234" spans="1:17">
      <c r="A1234" s="84">
        <v>1233</v>
      </c>
      <c r="B1234" s="108" t="str">
        <f>Table2[[#This Row],[Description of Material]]</f>
        <v>Enter Data in Product Master</v>
      </c>
      <c r="C1234" s="84" t="str">
        <f>IFERROR(VLOOKUP(D1234,'Product Master'!B:G,6,),"-")</f>
        <v>-</v>
      </c>
      <c r="D1234" s="84">
        <f>Table2[[#This Row],[Part no./ Cat No.]]</f>
        <v>0</v>
      </c>
      <c r="E1234" s="84" t="str">
        <f>IF(ISBLANK(Table2[[#This Row],[Lot No]]),"-",Table2[[#This Row],[Lot No]])</f>
        <v>-</v>
      </c>
      <c r="F1234" s="133" t="str">
        <f>IF(ISBLANK(Table2[[#This Row],[Date of Issue]]),"",Table2[[#This Row],[Date of Issue]])</f>
        <v/>
      </c>
      <c r="G1234" s="84" t="str">
        <f>Table2[[#This Row],[Unit]]</f>
        <v>-</v>
      </c>
      <c r="H1234" s="84" t="str">
        <f>Table2[[#This Row],[Pack Size]]</f>
        <v>-</v>
      </c>
      <c r="I1234" s="84">
        <f>Table2[[#This Row],[Quantity]]</f>
        <v>0</v>
      </c>
      <c r="J1234" s="133" t="str">
        <f>Table2[[#This Row],[Expiry Date]]</f>
        <v>-</v>
      </c>
      <c r="K1234" s="84">
        <f>Table2[[#This Row],[Department]]</f>
        <v>0</v>
      </c>
      <c r="L1234" s="84" t="str">
        <f>IF(ISBLANK(Table2[[#This Row],[Remark]]),"",Table2[[#This Row],[Remark]])</f>
        <v/>
      </c>
      <c r="M1234" s="84">
        <f>Table2[[#This Row],[Material Issued By]]</f>
        <v>0</v>
      </c>
      <c r="N1234" s="84">
        <f>Table2[[#This Row],[Material Received By]]</f>
        <v>0</v>
      </c>
      <c r="O1234" s="134">
        <f>SUMIFS('Stock Statement'!K:K,'Stock Statement'!C:C,Table4[[#This Row],[Part no./ Cat No.]])</f>
        <v>0</v>
      </c>
      <c r="P1234" s="134">
        <f t="shared" si="20"/>
        <v>0</v>
      </c>
      <c r="Q1234" s="84">
        <f>SUMIFS('Stock Statement'!J:J,'Stock Statement'!C:C,Table4[[#This Row],[Part no./ Cat No.]])</f>
        <v>0</v>
      </c>
    </row>
    <row r="1235" spans="1:17">
      <c r="A1235" s="84">
        <v>1234</v>
      </c>
      <c r="B1235" s="108" t="str">
        <f>Table2[[#This Row],[Description of Material]]</f>
        <v>Enter Data in Product Master</v>
      </c>
      <c r="C1235" s="84" t="str">
        <f>IFERROR(VLOOKUP(D1235,'Product Master'!B:G,6,),"-")</f>
        <v>-</v>
      </c>
      <c r="D1235" s="84">
        <f>Table2[[#This Row],[Part no./ Cat No.]]</f>
        <v>0</v>
      </c>
      <c r="E1235" s="84" t="str">
        <f>IF(ISBLANK(Table2[[#This Row],[Lot No]]),"-",Table2[[#This Row],[Lot No]])</f>
        <v>-</v>
      </c>
      <c r="F1235" s="133" t="str">
        <f>IF(ISBLANK(Table2[[#This Row],[Date of Issue]]),"",Table2[[#This Row],[Date of Issue]])</f>
        <v/>
      </c>
      <c r="G1235" s="84" t="str">
        <f>Table2[[#This Row],[Unit]]</f>
        <v>-</v>
      </c>
      <c r="H1235" s="84" t="str">
        <f>Table2[[#This Row],[Pack Size]]</f>
        <v>-</v>
      </c>
      <c r="I1235" s="84">
        <f>Table2[[#This Row],[Quantity]]</f>
        <v>0</v>
      </c>
      <c r="J1235" s="133" t="str">
        <f>Table2[[#This Row],[Expiry Date]]</f>
        <v>-</v>
      </c>
      <c r="K1235" s="84">
        <f>Table2[[#This Row],[Department]]</f>
        <v>0</v>
      </c>
      <c r="L1235" s="84" t="str">
        <f>IF(ISBLANK(Table2[[#This Row],[Remark]]),"",Table2[[#This Row],[Remark]])</f>
        <v/>
      </c>
      <c r="M1235" s="84">
        <f>Table2[[#This Row],[Material Issued By]]</f>
        <v>0</v>
      </c>
      <c r="N1235" s="84">
        <f>Table2[[#This Row],[Material Received By]]</f>
        <v>0</v>
      </c>
      <c r="O1235" s="134">
        <f>SUMIFS('Stock Statement'!K:K,'Stock Statement'!C:C,Table4[[#This Row],[Part no./ Cat No.]])</f>
        <v>0</v>
      </c>
      <c r="P1235" s="134">
        <f t="shared" si="20"/>
        <v>0</v>
      </c>
      <c r="Q1235" s="84">
        <f>SUMIFS('Stock Statement'!J:J,'Stock Statement'!C:C,Table4[[#This Row],[Part no./ Cat No.]])</f>
        <v>0</v>
      </c>
    </row>
    <row r="1236" spans="1:17">
      <c r="A1236" s="84">
        <v>1235</v>
      </c>
      <c r="B1236" s="108" t="str">
        <f>Table2[[#This Row],[Description of Material]]</f>
        <v>Enter Data in Product Master</v>
      </c>
      <c r="C1236" s="84" t="str">
        <f>IFERROR(VLOOKUP(D1236,'Product Master'!B:G,6,),"-")</f>
        <v>-</v>
      </c>
      <c r="D1236" s="84">
        <f>Table2[[#This Row],[Part no./ Cat No.]]</f>
        <v>0</v>
      </c>
      <c r="E1236" s="84" t="str">
        <f>IF(ISBLANK(Table2[[#This Row],[Lot No]]),"-",Table2[[#This Row],[Lot No]])</f>
        <v>-</v>
      </c>
      <c r="F1236" s="133" t="str">
        <f>IF(ISBLANK(Table2[[#This Row],[Date of Issue]]),"",Table2[[#This Row],[Date of Issue]])</f>
        <v/>
      </c>
      <c r="G1236" s="84" t="str">
        <f>Table2[[#This Row],[Unit]]</f>
        <v>-</v>
      </c>
      <c r="H1236" s="84" t="str">
        <f>Table2[[#This Row],[Pack Size]]</f>
        <v>-</v>
      </c>
      <c r="I1236" s="84">
        <f>Table2[[#This Row],[Quantity]]</f>
        <v>0</v>
      </c>
      <c r="J1236" s="133" t="str">
        <f>Table2[[#This Row],[Expiry Date]]</f>
        <v>-</v>
      </c>
      <c r="K1236" s="84">
        <f>Table2[[#This Row],[Department]]</f>
        <v>0</v>
      </c>
      <c r="L1236" s="84" t="str">
        <f>IF(ISBLANK(Table2[[#This Row],[Remark]]),"",Table2[[#This Row],[Remark]])</f>
        <v/>
      </c>
      <c r="M1236" s="84">
        <f>Table2[[#This Row],[Material Issued By]]</f>
        <v>0</v>
      </c>
      <c r="N1236" s="84">
        <f>Table2[[#This Row],[Material Received By]]</f>
        <v>0</v>
      </c>
      <c r="O1236" s="134">
        <f>SUMIFS('Stock Statement'!K:K,'Stock Statement'!C:C,Table4[[#This Row],[Part no./ Cat No.]])</f>
        <v>0</v>
      </c>
      <c r="P1236" s="134">
        <f t="shared" si="20"/>
        <v>0</v>
      </c>
      <c r="Q1236" s="84">
        <f>SUMIFS('Stock Statement'!J:J,'Stock Statement'!C:C,Table4[[#This Row],[Part no./ Cat No.]])</f>
        <v>0</v>
      </c>
    </row>
    <row r="1237" spans="1:17">
      <c r="A1237" s="84">
        <v>1236</v>
      </c>
      <c r="B1237" s="108" t="str">
        <f>Table2[[#This Row],[Description of Material]]</f>
        <v>Enter Data in Product Master</v>
      </c>
      <c r="C1237" s="84" t="str">
        <f>IFERROR(VLOOKUP(D1237,'Product Master'!B:G,6,),"-")</f>
        <v>-</v>
      </c>
      <c r="D1237" s="84">
        <f>Table2[[#This Row],[Part no./ Cat No.]]</f>
        <v>0</v>
      </c>
      <c r="E1237" s="84" t="str">
        <f>IF(ISBLANK(Table2[[#This Row],[Lot No]]),"-",Table2[[#This Row],[Lot No]])</f>
        <v>-</v>
      </c>
      <c r="F1237" s="133" t="str">
        <f>IF(ISBLANK(Table2[[#This Row],[Date of Issue]]),"",Table2[[#This Row],[Date of Issue]])</f>
        <v/>
      </c>
      <c r="G1237" s="84" t="str">
        <f>Table2[[#This Row],[Unit]]</f>
        <v>-</v>
      </c>
      <c r="H1237" s="84" t="str">
        <f>Table2[[#This Row],[Pack Size]]</f>
        <v>-</v>
      </c>
      <c r="I1237" s="84">
        <f>Table2[[#This Row],[Quantity]]</f>
        <v>0</v>
      </c>
      <c r="J1237" s="133" t="str">
        <f>Table2[[#This Row],[Expiry Date]]</f>
        <v>-</v>
      </c>
      <c r="K1237" s="84">
        <f>Table2[[#This Row],[Department]]</f>
        <v>0</v>
      </c>
      <c r="L1237" s="84" t="str">
        <f>IF(ISBLANK(Table2[[#This Row],[Remark]]),"",Table2[[#This Row],[Remark]])</f>
        <v/>
      </c>
      <c r="M1237" s="84">
        <f>Table2[[#This Row],[Material Issued By]]</f>
        <v>0</v>
      </c>
      <c r="N1237" s="84">
        <f>Table2[[#This Row],[Material Received By]]</f>
        <v>0</v>
      </c>
      <c r="O1237" s="134">
        <f>SUMIFS('Stock Statement'!K:K,'Stock Statement'!C:C,Table4[[#This Row],[Part no./ Cat No.]])</f>
        <v>0</v>
      </c>
      <c r="P1237" s="134">
        <f t="shared" si="20"/>
        <v>0</v>
      </c>
      <c r="Q1237" s="84">
        <f>SUMIFS('Stock Statement'!J:J,'Stock Statement'!C:C,Table4[[#This Row],[Part no./ Cat No.]])</f>
        <v>0</v>
      </c>
    </row>
    <row r="1238" spans="1:17">
      <c r="A1238" s="84">
        <v>1237</v>
      </c>
      <c r="B1238" s="108" t="str">
        <f>Table2[[#This Row],[Description of Material]]</f>
        <v>Enter Data in Product Master</v>
      </c>
      <c r="C1238" s="84" t="str">
        <f>IFERROR(VLOOKUP(D1238,'Product Master'!B:G,6,),"-")</f>
        <v>-</v>
      </c>
      <c r="D1238" s="84">
        <f>Table2[[#This Row],[Part no./ Cat No.]]</f>
        <v>0</v>
      </c>
      <c r="E1238" s="84" t="str">
        <f>IF(ISBLANK(Table2[[#This Row],[Lot No]]),"-",Table2[[#This Row],[Lot No]])</f>
        <v>-</v>
      </c>
      <c r="F1238" s="133" t="str">
        <f>IF(ISBLANK(Table2[[#This Row],[Date of Issue]]),"",Table2[[#This Row],[Date of Issue]])</f>
        <v/>
      </c>
      <c r="G1238" s="84" t="str">
        <f>Table2[[#This Row],[Unit]]</f>
        <v>-</v>
      </c>
      <c r="H1238" s="84" t="str">
        <f>Table2[[#This Row],[Pack Size]]</f>
        <v>-</v>
      </c>
      <c r="I1238" s="84">
        <f>Table2[[#This Row],[Quantity]]</f>
        <v>0</v>
      </c>
      <c r="J1238" s="133" t="str">
        <f>Table2[[#This Row],[Expiry Date]]</f>
        <v>-</v>
      </c>
      <c r="K1238" s="84">
        <f>Table2[[#This Row],[Department]]</f>
        <v>0</v>
      </c>
      <c r="L1238" s="84" t="str">
        <f>IF(ISBLANK(Table2[[#This Row],[Remark]]),"",Table2[[#This Row],[Remark]])</f>
        <v/>
      </c>
      <c r="M1238" s="84">
        <f>Table2[[#This Row],[Material Issued By]]</f>
        <v>0</v>
      </c>
      <c r="N1238" s="84">
        <f>Table2[[#This Row],[Material Received By]]</f>
        <v>0</v>
      </c>
      <c r="O1238" s="134">
        <f>SUMIFS('Stock Statement'!K:K,'Stock Statement'!C:C,Table4[[#This Row],[Part no./ Cat No.]])</f>
        <v>0</v>
      </c>
      <c r="P1238" s="134">
        <f t="shared" si="20"/>
        <v>0</v>
      </c>
      <c r="Q1238" s="84">
        <f>SUMIFS('Stock Statement'!J:J,'Stock Statement'!C:C,Table4[[#This Row],[Part no./ Cat No.]])</f>
        <v>0</v>
      </c>
    </row>
    <row r="1239" spans="1:17">
      <c r="A1239" s="84">
        <v>1238</v>
      </c>
      <c r="B1239" s="108" t="str">
        <f>Table2[[#This Row],[Description of Material]]</f>
        <v>Enter Data in Product Master</v>
      </c>
      <c r="C1239" s="84" t="str">
        <f>IFERROR(VLOOKUP(D1239,'Product Master'!B:G,6,),"-")</f>
        <v>-</v>
      </c>
      <c r="D1239" s="84">
        <f>Table2[[#This Row],[Part no./ Cat No.]]</f>
        <v>0</v>
      </c>
      <c r="E1239" s="84" t="str">
        <f>IF(ISBLANK(Table2[[#This Row],[Lot No]]),"-",Table2[[#This Row],[Lot No]])</f>
        <v>-</v>
      </c>
      <c r="F1239" s="133" t="str">
        <f>IF(ISBLANK(Table2[[#This Row],[Date of Issue]]),"",Table2[[#This Row],[Date of Issue]])</f>
        <v/>
      </c>
      <c r="G1239" s="84" t="str">
        <f>Table2[[#This Row],[Unit]]</f>
        <v>-</v>
      </c>
      <c r="H1239" s="84" t="str">
        <f>Table2[[#This Row],[Pack Size]]</f>
        <v>-</v>
      </c>
      <c r="I1239" s="84">
        <f>Table2[[#This Row],[Quantity]]</f>
        <v>0</v>
      </c>
      <c r="J1239" s="133" t="str">
        <f>Table2[[#This Row],[Expiry Date]]</f>
        <v>-</v>
      </c>
      <c r="K1239" s="84">
        <f>Table2[[#This Row],[Department]]</f>
        <v>0</v>
      </c>
      <c r="L1239" s="84" t="str">
        <f>IF(ISBLANK(Table2[[#This Row],[Remark]]),"",Table2[[#This Row],[Remark]])</f>
        <v/>
      </c>
      <c r="M1239" s="84">
        <f>Table2[[#This Row],[Material Issued By]]</f>
        <v>0</v>
      </c>
      <c r="N1239" s="84">
        <f>Table2[[#This Row],[Material Received By]]</f>
        <v>0</v>
      </c>
      <c r="O1239" s="134">
        <f>SUMIFS('Stock Statement'!K:K,'Stock Statement'!C:C,Table4[[#This Row],[Part no./ Cat No.]])</f>
        <v>0</v>
      </c>
      <c r="P1239" s="134">
        <f t="shared" si="20"/>
        <v>0</v>
      </c>
      <c r="Q1239" s="84">
        <f>SUMIFS('Stock Statement'!J:J,'Stock Statement'!C:C,Table4[[#This Row],[Part no./ Cat No.]])</f>
        <v>0</v>
      </c>
    </row>
    <row r="1240" spans="1:17">
      <c r="A1240" s="84">
        <v>1239</v>
      </c>
      <c r="B1240" s="108" t="str">
        <f>Table2[[#This Row],[Description of Material]]</f>
        <v>Enter Data in Product Master</v>
      </c>
      <c r="C1240" s="84" t="str">
        <f>IFERROR(VLOOKUP(D1240,'Product Master'!B:G,6,),"-")</f>
        <v>-</v>
      </c>
      <c r="D1240" s="84">
        <f>Table2[[#This Row],[Part no./ Cat No.]]</f>
        <v>0</v>
      </c>
      <c r="E1240" s="84" t="str">
        <f>IF(ISBLANK(Table2[[#This Row],[Lot No]]),"-",Table2[[#This Row],[Lot No]])</f>
        <v>-</v>
      </c>
      <c r="F1240" s="133" t="str">
        <f>IF(ISBLANK(Table2[[#This Row],[Date of Issue]]),"",Table2[[#This Row],[Date of Issue]])</f>
        <v/>
      </c>
      <c r="G1240" s="84" t="str">
        <f>Table2[[#This Row],[Unit]]</f>
        <v>-</v>
      </c>
      <c r="H1240" s="84" t="str">
        <f>Table2[[#This Row],[Pack Size]]</f>
        <v>-</v>
      </c>
      <c r="I1240" s="84">
        <f>Table2[[#This Row],[Quantity]]</f>
        <v>0</v>
      </c>
      <c r="J1240" s="133" t="str">
        <f>Table2[[#This Row],[Expiry Date]]</f>
        <v>-</v>
      </c>
      <c r="K1240" s="84">
        <f>Table2[[#This Row],[Department]]</f>
        <v>0</v>
      </c>
      <c r="L1240" s="84" t="str">
        <f>IF(ISBLANK(Table2[[#This Row],[Remark]]),"",Table2[[#This Row],[Remark]])</f>
        <v/>
      </c>
      <c r="M1240" s="84">
        <f>Table2[[#This Row],[Material Issued By]]</f>
        <v>0</v>
      </c>
      <c r="N1240" s="84">
        <f>Table2[[#This Row],[Material Received By]]</f>
        <v>0</v>
      </c>
      <c r="O1240" s="134">
        <f>SUMIFS('Stock Statement'!K:K,'Stock Statement'!C:C,Table4[[#This Row],[Part no./ Cat No.]])</f>
        <v>0</v>
      </c>
      <c r="P1240" s="134">
        <f t="shared" si="20"/>
        <v>0</v>
      </c>
      <c r="Q1240" s="84">
        <f>SUMIFS('Stock Statement'!J:J,'Stock Statement'!C:C,Table4[[#This Row],[Part no./ Cat No.]])</f>
        <v>0</v>
      </c>
    </row>
    <row r="1241" spans="1:17">
      <c r="A1241" s="84">
        <v>1240</v>
      </c>
      <c r="B1241" s="108" t="str">
        <f>Table2[[#This Row],[Description of Material]]</f>
        <v>Enter Data in Product Master</v>
      </c>
      <c r="C1241" s="84" t="str">
        <f>IFERROR(VLOOKUP(D1241,'Product Master'!B:G,6,),"-")</f>
        <v>-</v>
      </c>
      <c r="D1241" s="84">
        <f>Table2[[#This Row],[Part no./ Cat No.]]</f>
        <v>0</v>
      </c>
      <c r="E1241" s="84" t="str">
        <f>IF(ISBLANK(Table2[[#This Row],[Lot No]]),"-",Table2[[#This Row],[Lot No]])</f>
        <v>-</v>
      </c>
      <c r="F1241" s="133" t="str">
        <f>IF(ISBLANK(Table2[[#This Row],[Date of Issue]]),"",Table2[[#This Row],[Date of Issue]])</f>
        <v/>
      </c>
      <c r="G1241" s="84" t="str">
        <f>Table2[[#This Row],[Unit]]</f>
        <v>-</v>
      </c>
      <c r="H1241" s="84" t="str">
        <f>Table2[[#This Row],[Pack Size]]</f>
        <v>-</v>
      </c>
      <c r="I1241" s="84">
        <f>Table2[[#This Row],[Quantity]]</f>
        <v>0</v>
      </c>
      <c r="J1241" s="133" t="str">
        <f>Table2[[#This Row],[Expiry Date]]</f>
        <v>-</v>
      </c>
      <c r="K1241" s="84">
        <f>Table2[[#This Row],[Department]]</f>
        <v>0</v>
      </c>
      <c r="L1241" s="84" t="str">
        <f>IF(ISBLANK(Table2[[#This Row],[Remark]]),"",Table2[[#This Row],[Remark]])</f>
        <v/>
      </c>
      <c r="M1241" s="84">
        <f>Table2[[#This Row],[Material Issued By]]</f>
        <v>0</v>
      </c>
      <c r="N1241" s="84">
        <f>Table2[[#This Row],[Material Received By]]</f>
        <v>0</v>
      </c>
      <c r="O1241" s="134">
        <f>SUMIFS('Stock Statement'!K:K,'Stock Statement'!C:C,Table4[[#This Row],[Part no./ Cat No.]])</f>
        <v>0</v>
      </c>
      <c r="P1241" s="134">
        <f t="shared" si="20"/>
        <v>0</v>
      </c>
      <c r="Q1241" s="84">
        <f>SUMIFS('Stock Statement'!J:J,'Stock Statement'!C:C,Table4[[#This Row],[Part no./ Cat No.]])</f>
        <v>0</v>
      </c>
    </row>
    <row r="1242" spans="1:17">
      <c r="A1242" s="84">
        <v>1241</v>
      </c>
      <c r="B1242" s="108" t="str">
        <f>Table2[[#This Row],[Description of Material]]</f>
        <v>Enter Data in Product Master</v>
      </c>
      <c r="C1242" s="84" t="str">
        <f>IFERROR(VLOOKUP(D1242,'Product Master'!B:G,6,),"-")</f>
        <v>-</v>
      </c>
      <c r="D1242" s="84">
        <f>Table2[[#This Row],[Part no./ Cat No.]]</f>
        <v>0</v>
      </c>
      <c r="E1242" s="84" t="str">
        <f>IF(ISBLANK(Table2[[#This Row],[Lot No]]),"-",Table2[[#This Row],[Lot No]])</f>
        <v>-</v>
      </c>
      <c r="F1242" s="133" t="str">
        <f>IF(ISBLANK(Table2[[#This Row],[Date of Issue]]),"",Table2[[#This Row],[Date of Issue]])</f>
        <v/>
      </c>
      <c r="G1242" s="84" t="str">
        <f>Table2[[#This Row],[Unit]]</f>
        <v>-</v>
      </c>
      <c r="H1242" s="84" t="str">
        <f>Table2[[#This Row],[Pack Size]]</f>
        <v>-</v>
      </c>
      <c r="I1242" s="84">
        <f>Table2[[#This Row],[Quantity]]</f>
        <v>0</v>
      </c>
      <c r="J1242" s="133" t="str">
        <f>Table2[[#This Row],[Expiry Date]]</f>
        <v>-</v>
      </c>
      <c r="K1242" s="84">
        <f>Table2[[#This Row],[Department]]</f>
        <v>0</v>
      </c>
      <c r="L1242" s="84" t="str">
        <f>IF(ISBLANK(Table2[[#This Row],[Remark]]),"",Table2[[#This Row],[Remark]])</f>
        <v/>
      </c>
      <c r="M1242" s="84">
        <f>Table2[[#This Row],[Material Issued By]]</f>
        <v>0</v>
      </c>
      <c r="N1242" s="84">
        <f>Table2[[#This Row],[Material Received By]]</f>
        <v>0</v>
      </c>
      <c r="O1242" s="134">
        <f>SUMIFS('Stock Statement'!K:K,'Stock Statement'!C:C,Table4[[#This Row],[Part no./ Cat No.]])</f>
        <v>0</v>
      </c>
      <c r="P1242" s="134">
        <f t="shared" si="20"/>
        <v>0</v>
      </c>
      <c r="Q1242" s="84">
        <f>SUMIFS('Stock Statement'!J:J,'Stock Statement'!C:C,Table4[[#This Row],[Part no./ Cat No.]])</f>
        <v>0</v>
      </c>
    </row>
    <row r="1243" spans="1:17">
      <c r="A1243" s="84">
        <v>1242</v>
      </c>
      <c r="B1243" s="108" t="str">
        <f>Table2[[#This Row],[Description of Material]]</f>
        <v>Enter Data in Product Master</v>
      </c>
      <c r="C1243" s="84" t="str">
        <f>IFERROR(VLOOKUP(D1243,'Product Master'!B:G,6,),"-")</f>
        <v>-</v>
      </c>
      <c r="D1243" s="84">
        <f>Table2[[#This Row],[Part no./ Cat No.]]</f>
        <v>0</v>
      </c>
      <c r="E1243" s="84" t="str">
        <f>IF(ISBLANK(Table2[[#This Row],[Lot No]]),"-",Table2[[#This Row],[Lot No]])</f>
        <v>-</v>
      </c>
      <c r="F1243" s="133" t="str">
        <f>IF(ISBLANK(Table2[[#This Row],[Date of Issue]]),"",Table2[[#This Row],[Date of Issue]])</f>
        <v/>
      </c>
      <c r="G1243" s="84" t="str">
        <f>Table2[[#This Row],[Unit]]</f>
        <v>-</v>
      </c>
      <c r="H1243" s="84" t="str">
        <f>Table2[[#This Row],[Pack Size]]</f>
        <v>-</v>
      </c>
      <c r="I1243" s="84">
        <f>Table2[[#This Row],[Quantity]]</f>
        <v>0</v>
      </c>
      <c r="J1243" s="133" t="str">
        <f>Table2[[#This Row],[Expiry Date]]</f>
        <v>-</v>
      </c>
      <c r="K1243" s="84">
        <f>Table2[[#This Row],[Department]]</f>
        <v>0</v>
      </c>
      <c r="L1243" s="84" t="str">
        <f>IF(ISBLANK(Table2[[#This Row],[Remark]]),"",Table2[[#This Row],[Remark]])</f>
        <v/>
      </c>
      <c r="M1243" s="84">
        <f>Table2[[#This Row],[Material Issued By]]</f>
        <v>0</v>
      </c>
      <c r="N1243" s="84">
        <f>Table2[[#This Row],[Material Received By]]</f>
        <v>0</v>
      </c>
      <c r="O1243" s="134">
        <f>SUMIFS('Stock Statement'!K:K,'Stock Statement'!C:C,Table4[[#This Row],[Part no./ Cat No.]])</f>
        <v>0</v>
      </c>
      <c r="P1243" s="134">
        <f t="shared" si="20"/>
        <v>0</v>
      </c>
      <c r="Q1243" s="84">
        <f>SUMIFS('Stock Statement'!J:J,'Stock Statement'!C:C,Table4[[#This Row],[Part no./ Cat No.]])</f>
        <v>0</v>
      </c>
    </row>
    <row r="1244" spans="1:17">
      <c r="A1244" s="84">
        <v>1243</v>
      </c>
      <c r="B1244" s="108" t="str">
        <f>Table2[[#This Row],[Description of Material]]</f>
        <v>Enter Data in Product Master</v>
      </c>
      <c r="C1244" s="84" t="str">
        <f>IFERROR(VLOOKUP(D1244,'Product Master'!B:G,6,),"-")</f>
        <v>-</v>
      </c>
      <c r="D1244" s="84">
        <f>Table2[[#This Row],[Part no./ Cat No.]]</f>
        <v>0</v>
      </c>
      <c r="E1244" s="84" t="str">
        <f>IF(ISBLANK(Table2[[#This Row],[Lot No]]),"-",Table2[[#This Row],[Lot No]])</f>
        <v>-</v>
      </c>
      <c r="F1244" s="133" t="str">
        <f>IF(ISBLANK(Table2[[#This Row],[Date of Issue]]),"",Table2[[#This Row],[Date of Issue]])</f>
        <v/>
      </c>
      <c r="G1244" s="84" t="str">
        <f>Table2[[#This Row],[Unit]]</f>
        <v>-</v>
      </c>
      <c r="H1244" s="84" t="str">
        <f>Table2[[#This Row],[Pack Size]]</f>
        <v>-</v>
      </c>
      <c r="I1244" s="84">
        <f>Table2[[#This Row],[Quantity]]</f>
        <v>0</v>
      </c>
      <c r="J1244" s="133" t="str">
        <f>Table2[[#This Row],[Expiry Date]]</f>
        <v>-</v>
      </c>
      <c r="K1244" s="84">
        <f>Table2[[#This Row],[Department]]</f>
        <v>0</v>
      </c>
      <c r="L1244" s="84" t="str">
        <f>IF(ISBLANK(Table2[[#This Row],[Remark]]),"",Table2[[#This Row],[Remark]])</f>
        <v/>
      </c>
      <c r="M1244" s="84">
        <f>Table2[[#This Row],[Material Issued By]]</f>
        <v>0</v>
      </c>
      <c r="N1244" s="84">
        <f>Table2[[#This Row],[Material Received By]]</f>
        <v>0</v>
      </c>
      <c r="O1244" s="134">
        <f>SUMIFS('Stock Statement'!K:K,'Stock Statement'!C:C,Table4[[#This Row],[Part no./ Cat No.]])</f>
        <v>0</v>
      </c>
      <c r="P1244" s="134">
        <f t="shared" si="20"/>
        <v>0</v>
      </c>
      <c r="Q1244" s="84">
        <f>SUMIFS('Stock Statement'!J:J,'Stock Statement'!C:C,Table4[[#This Row],[Part no./ Cat No.]])</f>
        <v>0</v>
      </c>
    </row>
    <row r="1245" spans="1:17">
      <c r="A1245" s="84">
        <v>1244</v>
      </c>
      <c r="B1245" s="108" t="str">
        <f>Table2[[#This Row],[Description of Material]]</f>
        <v>Enter Data in Product Master</v>
      </c>
      <c r="C1245" s="84" t="str">
        <f>IFERROR(VLOOKUP(D1245,'Product Master'!B:G,6,),"-")</f>
        <v>-</v>
      </c>
      <c r="D1245" s="84">
        <f>Table2[[#This Row],[Part no./ Cat No.]]</f>
        <v>0</v>
      </c>
      <c r="E1245" s="84" t="str">
        <f>IF(ISBLANK(Table2[[#This Row],[Lot No]]),"-",Table2[[#This Row],[Lot No]])</f>
        <v>-</v>
      </c>
      <c r="F1245" s="133" t="str">
        <f>IF(ISBLANK(Table2[[#This Row],[Date of Issue]]),"",Table2[[#This Row],[Date of Issue]])</f>
        <v/>
      </c>
      <c r="G1245" s="84" t="str">
        <f>Table2[[#This Row],[Unit]]</f>
        <v>-</v>
      </c>
      <c r="H1245" s="84" t="str">
        <f>Table2[[#This Row],[Pack Size]]</f>
        <v>-</v>
      </c>
      <c r="I1245" s="84">
        <f>Table2[[#This Row],[Quantity]]</f>
        <v>0</v>
      </c>
      <c r="J1245" s="133" t="str">
        <f>Table2[[#This Row],[Expiry Date]]</f>
        <v>-</v>
      </c>
      <c r="K1245" s="84">
        <f>Table2[[#This Row],[Department]]</f>
        <v>0</v>
      </c>
      <c r="L1245" s="84" t="str">
        <f>IF(ISBLANK(Table2[[#This Row],[Remark]]),"",Table2[[#This Row],[Remark]])</f>
        <v/>
      </c>
      <c r="M1245" s="84">
        <f>Table2[[#This Row],[Material Issued By]]</f>
        <v>0</v>
      </c>
      <c r="N1245" s="84">
        <f>Table2[[#This Row],[Material Received By]]</f>
        <v>0</v>
      </c>
      <c r="O1245" s="134">
        <f>SUMIFS('Stock Statement'!K:K,'Stock Statement'!C:C,Table4[[#This Row],[Part no./ Cat No.]])</f>
        <v>0</v>
      </c>
      <c r="P1245" s="134">
        <f t="shared" si="20"/>
        <v>0</v>
      </c>
      <c r="Q1245" s="84">
        <f>SUMIFS('Stock Statement'!J:J,'Stock Statement'!C:C,Table4[[#This Row],[Part no./ Cat No.]])</f>
        <v>0</v>
      </c>
    </row>
    <row r="1246" spans="1:17">
      <c r="A1246" s="84">
        <v>1245</v>
      </c>
      <c r="B1246" s="108" t="str">
        <f>Table2[[#This Row],[Description of Material]]</f>
        <v>Enter Data in Product Master</v>
      </c>
      <c r="C1246" s="84" t="str">
        <f>IFERROR(VLOOKUP(D1246,'Product Master'!B:G,6,),"-")</f>
        <v>-</v>
      </c>
      <c r="D1246" s="84">
        <f>Table2[[#This Row],[Part no./ Cat No.]]</f>
        <v>0</v>
      </c>
      <c r="E1246" s="84" t="str">
        <f>IF(ISBLANK(Table2[[#This Row],[Lot No]]),"-",Table2[[#This Row],[Lot No]])</f>
        <v>-</v>
      </c>
      <c r="F1246" s="133" t="str">
        <f>IF(ISBLANK(Table2[[#This Row],[Date of Issue]]),"",Table2[[#This Row],[Date of Issue]])</f>
        <v/>
      </c>
      <c r="G1246" s="84" t="str">
        <f>Table2[[#This Row],[Unit]]</f>
        <v>-</v>
      </c>
      <c r="H1246" s="84" t="str">
        <f>Table2[[#This Row],[Pack Size]]</f>
        <v>-</v>
      </c>
      <c r="I1246" s="84">
        <f>Table2[[#This Row],[Quantity]]</f>
        <v>0</v>
      </c>
      <c r="J1246" s="133" t="str">
        <f>Table2[[#This Row],[Expiry Date]]</f>
        <v>-</v>
      </c>
      <c r="K1246" s="84">
        <f>Table2[[#This Row],[Department]]</f>
        <v>0</v>
      </c>
      <c r="L1246" s="84" t="str">
        <f>IF(ISBLANK(Table2[[#This Row],[Remark]]),"",Table2[[#This Row],[Remark]])</f>
        <v/>
      </c>
      <c r="M1246" s="84">
        <f>Table2[[#This Row],[Material Issued By]]</f>
        <v>0</v>
      </c>
      <c r="N1246" s="84">
        <f>Table2[[#This Row],[Material Received By]]</f>
        <v>0</v>
      </c>
      <c r="O1246" s="134">
        <f>SUMIFS('Stock Statement'!K:K,'Stock Statement'!C:C,Table4[[#This Row],[Part no./ Cat No.]])</f>
        <v>0</v>
      </c>
      <c r="P1246" s="134">
        <f t="shared" si="20"/>
        <v>0</v>
      </c>
      <c r="Q1246" s="84">
        <f>SUMIFS('Stock Statement'!J:J,'Stock Statement'!C:C,Table4[[#This Row],[Part no./ Cat No.]])</f>
        <v>0</v>
      </c>
    </row>
    <row r="1247" spans="1:17">
      <c r="A1247" s="84">
        <v>1246</v>
      </c>
      <c r="B1247" s="108" t="str">
        <f>Table2[[#This Row],[Description of Material]]</f>
        <v>Enter Data in Product Master</v>
      </c>
      <c r="C1247" s="84" t="str">
        <f>IFERROR(VLOOKUP(D1247,'Product Master'!B:G,6,),"-")</f>
        <v>-</v>
      </c>
      <c r="D1247" s="84">
        <f>Table2[[#This Row],[Part no./ Cat No.]]</f>
        <v>0</v>
      </c>
      <c r="E1247" s="84" t="str">
        <f>IF(ISBLANK(Table2[[#This Row],[Lot No]]),"-",Table2[[#This Row],[Lot No]])</f>
        <v>-</v>
      </c>
      <c r="F1247" s="133" t="str">
        <f>IF(ISBLANK(Table2[[#This Row],[Date of Issue]]),"",Table2[[#This Row],[Date of Issue]])</f>
        <v/>
      </c>
      <c r="G1247" s="84" t="str">
        <f>Table2[[#This Row],[Unit]]</f>
        <v>-</v>
      </c>
      <c r="H1247" s="84" t="str">
        <f>Table2[[#This Row],[Pack Size]]</f>
        <v>-</v>
      </c>
      <c r="I1247" s="84">
        <f>Table2[[#This Row],[Quantity]]</f>
        <v>0</v>
      </c>
      <c r="J1247" s="133" t="str">
        <f>Table2[[#This Row],[Expiry Date]]</f>
        <v>-</v>
      </c>
      <c r="K1247" s="84">
        <f>Table2[[#This Row],[Department]]</f>
        <v>0</v>
      </c>
      <c r="L1247" s="84" t="str">
        <f>IF(ISBLANK(Table2[[#This Row],[Remark]]),"",Table2[[#This Row],[Remark]])</f>
        <v/>
      </c>
      <c r="M1247" s="84">
        <f>Table2[[#This Row],[Material Issued By]]</f>
        <v>0</v>
      </c>
      <c r="N1247" s="84">
        <f>Table2[[#This Row],[Material Received By]]</f>
        <v>0</v>
      </c>
      <c r="O1247" s="134">
        <f>SUMIFS('Stock Statement'!K:K,'Stock Statement'!C:C,Table4[[#This Row],[Part no./ Cat No.]])</f>
        <v>0</v>
      </c>
      <c r="P1247" s="134">
        <f t="shared" si="20"/>
        <v>0</v>
      </c>
      <c r="Q1247" s="84">
        <f>SUMIFS('Stock Statement'!J:J,'Stock Statement'!C:C,Table4[[#This Row],[Part no./ Cat No.]])</f>
        <v>0</v>
      </c>
    </row>
    <row r="1248" spans="1:17">
      <c r="A1248" s="84">
        <v>1247</v>
      </c>
      <c r="B1248" s="108" t="str">
        <f>Table2[[#This Row],[Description of Material]]</f>
        <v>Enter Data in Product Master</v>
      </c>
      <c r="C1248" s="84" t="str">
        <f>IFERROR(VLOOKUP(D1248,'Product Master'!B:G,6,),"-")</f>
        <v>-</v>
      </c>
      <c r="D1248" s="84">
        <f>Table2[[#This Row],[Part no./ Cat No.]]</f>
        <v>0</v>
      </c>
      <c r="E1248" s="84" t="str">
        <f>IF(ISBLANK(Table2[[#This Row],[Lot No]]),"-",Table2[[#This Row],[Lot No]])</f>
        <v>-</v>
      </c>
      <c r="F1248" s="133" t="str">
        <f>IF(ISBLANK(Table2[[#This Row],[Date of Issue]]),"",Table2[[#This Row],[Date of Issue]])</f>
        <v/>
      </c>
      <c r="G1248" s="84" t="str">
        <f>Table2[[#This Row],[Unit]]</f>
        <v>-</v>
      </c>
      <c r="H1248" s="84" t="str">
        <f>Table2[[#This Row],[Pack Size]]</f>
        <v>-</v>
      </c>
      <c r="I1248" s="84">
        <f>Table2[[#This Row],[Quantity]]</f>
        <v>0</v>
      </c>
      <c r="J1248" s="133" t="str">
        <f>Table2[[#This Row],[Expiry Date]]</f>
        <v>-</v>
      </c>
      <c r="K1248" s="84">
        <f>Table2[[#This Row],[Department]]</f>
        <v>0</v>
      </c>
      <c r="L1248" s="84" t="str">
        <f>IF(ISBLANK(Table2[[#This Row],[Remark]]),"",Table2[[#This Row],[Remark]])</f>
        <v/>
      </c>
      <c r="M1248" s="84">
        <f>Table2[[#This Row],[Material Issued By]]</f>
        <v>0</v>
      </c>
      <c r="N1248" s="84">
        <f>Table2[[#This Row],[Material Received By]]</f>
        <v>0</v>
      </c>
      <c r="O1248" s="134">
        <f>SUMIFS('Stock Statement'!K:K,'Stock Statement'!C:C,Table4[[#This Row],[Part no./ Cat No.]])</f>
        <v>0</v>
      </c>
      <c r="P1248" s="134">
        <f t="shared" si="20"/>
        <v>0</v>
      </c>
      <c r="Q1248" s="84">
        <f>SUMIFS('Stock Statement'!J:J,'Stock Statement'!C:C,Table4[[#This Row],[Part no./ Cat No.]])</f>
        <v>0</v>
      </c>
    </row>
    <row r="1249" spans="1:17">
      <c r="A1249" s="84">
        <v>1248</v>
      </c>
      <c r="B1249" s="108" t="str">
        <f>Table2[[#This Row],[Description of Material]]</f>
        <v>Enter Data in Product Master</v>
      </c>
      <c r="C1249" s="84" t="str">
        <f>IFERROR(VLOOKUP(D1249,'Product Master'!B:G,6,),"-")</f>
        <v>-</v>
      </c>
      <c r="D1249" s="84">
        <f>Table2[[#This Row],[Part no./ Cat No.]]</f>
        <v>0</v>
      </c>
      <c r="E1249" s="84" t="str">
        <f>IF(ISBLANK(Table2[[#This Row],[Lot No]]),"-",Table2[[#This Row],[Lot No]])</f>
        <v>-</v>
      </c>
      <c r="F1249" s="133" t="str">
        <f>IF(ISBLANK(Table2[[#This Row],[Date of Issue]]),"",Table2[[#This Row],[Date of Issue]])</f>
        <v/>
      </c>
      <c r="G1249" s="84" t="str">
        <f>Table2[[#This Row],[Unit]]</f>
        <v>-</v>
      </c>
      <c r="H1249" s="84" t="str">
        <f>Table2[[#This Row],[Pack Size]]</f>
        <v>-</v>
      </c>
      <c r="I1249" s="84">
        <f>Table2[[#This Row],[Quantity]]</f>
        <v>0</v>
      </c>
      <c r="J1249" s="133" t="str">
        <f>Table2[[#This Row],[Expiry Date]]</f>
        <v>-</v>
      </c>
      <c r="K1249" s="84">
        <f>Table2[[#This Row],[Department]]</f>
        <v>0</v>
      </c>
      <c r="L1249" s="84" t="str">
        <f>IF(ISBLANK(Table2[[#This Row],[Remark]]),"",Table2[[#This Row],[Remark]])</f>
        <v/>
      </c>
      <c r="M1249" s="84">
        <f>Table2[[#This Row],[Material Issued By]]</f>
        <v>0</v>
      </c>
      <c r="N1249" s="84">
        <f>Table2[[#This Row],[Material Received By]]</f>
        <v>0</v>
      </c>
      <c r="O1249" s="134">
        <f>SUMIFS('Stock Statement'!K:K,'Stock Statement'!C:C,Table4[[#This Row],[Part no./ Cat No.]])</f>
        <v>0</v>
      </c>
      <c r="P1249" s="134">
        <f t="shared" si="20"/>
        <v>0</v>
      </c>
      <c r="Q1249" s="84">
        <f>SUMIFS('Stock Statement'!J:J,'Stock Statement'!C:C,Table4[[#This Row],[Part no./ Cat No.]])</f>
        <v>0</v>
      </c>
    </row>
    <row r="1250" spans="1:17">
      <c r="A1250" s="84">
        <v>1249</v>
      </c>
      <c r="B1250" s="108" t="str">
        <f>Table2[[#This Row],[Description of Material]]</f>
        <v>Enter Data in Product Master</v>
      </c>
      <c r="C1250" s="84" t="str">
        <f>IFERROR(VLOOKUP(D1250,'Product Master'!B:G,6,),"-")</f>
        <v>-</v>
      </c>
      <c r="D1250" s="84">
        <f>Table2[[#This Row],[Part no./ Cat No.]]</f>
        <v>0</v>
      </c>
      <c r="E1250" s="84" t="str">
        <f>IF(ISBLANK(Table2[[#This Row],[Lot No]]),"-",Table2[[#This Row],[Lot No]])</f>
        <v>-</v>
      </c>
      <c r="F1250" s="133" t="str">
        <f>IF(ISBLANK(Table2[[#This Row],[Date of Issue]]),"",Table2[[#This Row],[Date of Issue]])</f>
        <v/>
      </c>
      <c r="G1250" s="84" t="str">
        <f>Table2[[#This Row],[Unit]]</f>
        <v>-</v>
      </c>
      <c r="H1250" s="84" t="str">
        <f>Table2[[#This Row],[Pack Size]]</f>
        <v>-</v>
      </c>
      <c r="I1250" s="84">
        <f>Table2[[#This Row],[Quantity]]</f>
        <v>0</v>
      </c>
      <c r="J1250" s="133" t="str">
        <f>Table2[[#This Row],[Expiry Date]]</f>
        <v>-</v>
      </c>
      <c r="K1250" s="84">
        <f>Table2[[#This Row],[Department]]</f>
        <v>0</v>
      </c>
      <c r="L1250" s="84" t="str">
        <f>IF(ISBLANK(Table2[[#This Row],[Remark]]),"",Table2[[#This Row],[Remark]])</f>
        <v/>
      </c>
      <c r="M1250" s="84">
        <f>Table2[[#This Row],[Material Issued By]]</f>
        <v>0</v>
      </c>
      <c r="N1250" s="84">
        <f>Table2[[#This Row],[Material Received By]]</f>
        <v>0</v>
      </c>
      <c r="O1250" s="134">
        <f>SUMIFS('Stock Statement'!K:K,'Stock Statement'!C:C,Table4[[#This Row],[Part no./ Cat No.]])</f>
        <v>0</v>
      </c>
      <c r="P1250" s="134">
        <f t="shared" si="20"/>
        <v>0</v>
      </c>
      <c r="Q1250" s="84">
        <f>SUMIFS('Stock Statement'!J:J,'Stock Statement'!C:C,Table4[[#This Row],[Part no./ Cat No.]])</f>
        <v>0</v>
      </c>
    </row>
    <row r="1251" spans="1:17">
      <c r="A1251" s="84">
        <v>1250</v>
      </c>
      <c r="B1251" s="108" t="str">
        <f>Table2[[#This Row],[Description of Material]]</f>
        <v>Enter Data in Product Master</v>
      </c>
      <c r="C1251" s="84" t="str">
        <f>IFERROR(VLOOKUP(D1251,'Product Master'!B:G,6,),"-")</f>
        <v>-</v>
      </c>
      <c r="D1251" s="84">
        <f>Table2[[#This Row],[Part no./ Cat No.]]</f>
        <v>0</v>
      </c>
      <c r="E1251" s="84" t="str">
        <f>IF(ISBLANK(Table2[[#This Row],[Lot No]]),"-",Table2[[#This Row],[Lot No]])</f>
        <v>-</v>
      </c>
      <c r="F1251" s="133" t="str">
        <f>IF(ISBLANK(Table2[[#This Row],[Date of Issue]]),"",Table2[[#This Row],[Date of Issue]])</f>
        <v/>
      </c>
      <c r="G1251" s="84" t="str">
        <f>Table2[[#This Row],[Unit]]</f>
        <v>-</v>
      </c>
      <c r="H1251" s="84" t="str">
        <f>Table2[[#This Row],[Pack Size]]</f>
        <v>-</v>
      </c>
      <c r="I1251" s="84">
        <f>Table2[[#This Row],[Quantity]]</f>
        <v>0</v>
      </c>
      <c r="J1251" s="133" t="str">
        <f>Table2[[#This Row],[Expiry Date]]</f>
        <v>-</v>
      </c>
      <c r="K1251" s="84">
        <f>Table2[[#This Row],[Department]]</f>
        <v>0</v>
      </c>
      <c r="L1251" s="84" t="str">
        <f>IF(ISBLANK(Table2[[#This Row],[Remark]]),"",Table2[[#This Row],[Remark]])</f>
        <v/>
      </c>
      <c r="M1251" s="84">
        <f>Table2[[#This Row],[Material Issued By]]</f>
        <v>0</v>
      </c>
      <c r="N1251" s="84">
        <f>Table2[[#This Row],[Material Received By]]</f>
        <v>0</v>
      </c>
      <c r="O1251" s="134">
        <f>SUMIFS('Stock Statement'!K:K,'Stock Statement'!C:C,Table4[[#This Row],[Part no./ Cat No.]])</f>
        <v>0</v>
      </c>
      <c r="P1251" s="134">
        <f t="shared" si="20"/>
        <v>0</v>
      </c>
      <c r="Q1251" s="84">
        <f>SUMIFS('Stock Statement'!J:J,'Stock Statement'!C:C,Table4[[#This Row],[Part no./ Cat No.]])</f>
        <v>0</v>
      </c>
    </row>
    <row r="1252" spans="1:17">
      <c r="A1252" s="84">
        <v>1251</v>
      </c>
      <c r="B1252" s="108" t="str">
        <f>Table2[[#This Row],[Description of Material]]</f>
        <v>Enter Data in Product Master</v>
      </c>
      <c r="C1252" s="84" t="str">
        <f>IFERROR(VLOOKUP(D1252,'Product Master'!B:G,6,),"-")</f>
        <v>-</v>
      </c>
      <c r="D1252" s="84">
        <f>Table2[[#This Row],[Part no./ Cat No.]]</f>
        <v>0</v>
      </c>
      <c r="E1252" s="84" t="str">
        <f>IF(ISBLANK(Table2[[#This Row],[Lot No]]),"-",Table2[[#This Row],[Lot No]])</f>
        <v>-</v>
      </c>
      <c r="F1252" s="133" t="str">
        <f>IF(ISBLANK(Table2[[#This Row],[Date of Issue]]),"",Table2[[#This Row],[Date of Issue]])</f>
        <v/>
      </c>
      <c r="G1252" s="84" t="str">
        <f>Table2[[#This Row],[Unit]]</f>
        <v>-</v>
      </c>
      <c r="H1252" s="84" t="str">
        <f>Table2[[#This Row],[Pack Size]]</f>
        <v>-</v>
      </c>
      <c r="I1252" s="84">
        <f>Table2[[#This Row],[Quantity]]</f>
        <v>0</v>
      </c>
      <c r="J1252" s="133" t="str">
        <f>Table2[[#This Row],[Expiry Date]]</f>
        <v>-</v>
      </c>
      <c r="K1252" s="84">
        <f>Table2[[#This Row],[Department]]</f>
        <v>0</v>
      </c>
      <c r="L1252" s="84" t="str">
        <f>IF(ISBLANK(Table2[[#This Row],[Remark]]),"",Table2[[#This Row],[Remark]])</f>
        <v/>
      </c>
      <c r="M1252" s="84">
        <f>Table2[[#This Row],[Material Issued By]]</f>
        <v>0</v>
      </c>
      <c r="N1252" s="84">
        <f>Table2[[#This Row],[Material Received By]]</f>
        <v>0</v>
      </c>
      <c r="O1252" s="134">
        <f>SUMIFS('Stock Statement'!K:K,'Stock Statement'!C:C,Table4[[#This Row],[Part no./ Cat No.]])</f>
        <v>0</v>
      </c>
      <c r="P1252" s="134">
        <f t="shared" si="20"/>
        <v>0</v>
      </c>
      <c r="Q1252" s="84">
        <f>SUMIFS('Stock Statement'!J:J,'Stock Statement'!C:C,Table4[[#This Row],[Part no./ Cat No.]])</f>
        <v>0</v>
      </c>
    </row>
    <row r="1253" spans="1:17">
      <c r="A1253" s="84">
        <v>1252</v>
      </c>
      <c r="B1253" s="108" t="str">
        <f>Table2[[#This Row],[Description of Material]]</f>
        <v>Enter Data in Product Master</v>
      </c>
      <c r="C1253" s="84" t="str">
        <f>IFERROR(VLOOKUP(D1253,'Product Master'!B:G,6,),"-")</f>
        <v>-</v>
      </c>
      <c r="D1253" s="84">
        <f>Table2[[#This Row],[Part no./ Cat No.]]</f>
        <v>0</v>
      </c>
      <c r="E1253" s="84" t="str">
        <f>IF(ISBLANK(Table2[[#This Row],[Lot No]]),"-",Table2[[#This Row],[Lot No]])</f>
        <v>-</v>
      </c>
      <c r="F1253" s="133" t="str">
        <f>IF(ISBLANK(Table2[[#This Row],[Date of Issue]]),"",Table2[[#This Row],[Date of Issue]])</f>
        <v/>
      </c>
      <c r="G1253" s="84" t="str">
        <f>Table2[[#This Row],[Unit]]</f>
        <v>-</v>
      </c>
      <c r="H1253" s="84" t="str">
        <f>Table2[[#This Row],[Pack Size]]</f>
        <v>-</v>
      </c>
      <c r="I1253" s="84">
        <f>Table2[[#This Row],[Quantity]]</f>
        <v>0</v>
      </c>
      <c r="J1253" s="133" t="str">
        <f>Table2[[#This Row],[Expiry Date]]</f>
        <v>-</v>
      </c>
      <c r="K1253" s="84">
        <f>Table2[[#This Row],[Department]]</f>
        <v>0</v>
      </c>
      <c r="L1253" s="84" t="str">
        <f>IF(ISBLANK(Table2[[#This Row],[Remark]]),"",Table2[[#This Row],[Remark]])</f>
        <v/>
      </c>
      <c r="M1253" s="84">
        <f>Table2[[#This Row],[Material Issued By]]</f>
        <v>0</v>
      </c>
      <c r="N1253" s="84">
        <f>Table2[[#This Row],[Material Received By]]</f>
        <v>0</v>
      </c>
      <c r="O1253" s="134">
        <f>SUMIFS('Stock Statement'!K:K,'Stock Statement'!C:C,Table4[[#This Row],[Part no./ Cat No.]])</f>
        <v>0</v>
      </c>
      <c r="P1253" s="134">
        <f t="shared" si="20"/>
        <v>0</v>
      </c>
      <c r="Q1253" s="84">
        <f>SUMIFS('Stock Statement'!J:J,'Stock Statement'!C:C,Table4[[#This Row],[Part no./ Cat No.]])</f>
        <v>0</v>
      </c>
    </row>
    <row r="1254" spans="1:17">
      <c r="A1254" s="84">
        <v>1253</v>
      </c>
      <c r="B1254" s="108" t="str">
        <f>Table2[[#This Row],[Description of Material]]</f>
        <v>Enter Data in Product Master</v>
      </c>
      <c r="C1254" s="84" t="str">
        <f>IFERROR(VLOOKUP(D1254,'Product Master'!B:G,6,),"-")</f>
        <v>-</v>
      </c>
      <c r="D1254" s="84">
        <f>Table2[[#This Row],[Part no./ Cat No.]]</f>
        <v>0</v>
      </c>
      <c r="E1254" s="84" t="str">
        <f>IF(ISBLANK(Table2[[#This Row],[Lot No]]),"-",Table2[[#This Row],[Lot No]])</f>
        <v>-</v>
      </c>
      <c r="F1254" s="133" t="str">
        <f>IF(ISBLANK(Table2[[#This Row],[Date of Issue]]),"",Table2[[#This Row],[Date of Issue]])</f>
        <v/>
      </c>
      <c r="G1254" s="84" t="str">
        <f>Table2[[#This Row],[Unit]]</f>
        <v>-</v>
      </c>
      <c r="H1254" s="84" t="str">
        <f>Table2[[#This Row],[Pack Size]]</f>
        <v>-</v>
      </c>
      <c r="I1254" s="84">
        <f>Table2[[#This Row],[Quantity]]</f>
        <v>0</v>
      </c>
      <c r="J1254" s="133" t="str">
        <f>Table2[[#This Row],[Expiry Date]]</f>
        <v>-</v>
      </c>
      <c r="K1254" s="84">
        <f>Table2[[#This Row],[Department]]</f>
        <v>0</v>
      </c>
      <c r="L1254" s="84" t="str">
        <f>IF(ISBLANK(Table2[[#This Row],[Remark]]),"",Table2[[#This Row],[Remark]])</f>
        <v/>
      </c>
      <c r="M1254" s="84">
        <f>Table2[[#This Row],[Material Issued By]]</f>
        <v>0</v>
      </c>
      <c r="N1254" s="84">
        <f>Table2[[#This Row],[Material Received By]]</f>
        <v>0</v>
      </c>
      <c r="O1254" s="134">
        <f>SUMIFS('Stock Statement'!K:K,'Stock Statement'!C:C,Table4[[#This Row],[Part no./ Cat No.]])</f>
        <v>0</v>
      </c>
      <c r="P1254" s="134">
        <f t="shared" si="20"/>
        <v>0</v>
      </c>
      <c r="Q1254" s="84">
        <f>SUMIFS('Stock Statement'!J:J,'Stock Statement'!C:C,Table4[[#This Row],[Part no./ Cat No.]])</f>
        <v>0</v>
      </c>
    </row>
    <row r="1255" spans="1:17">
      <c r="A1255" s="84">
        <v>1254</v>
      </c>
      <c r="B1255" s="108" t="str">
        <f>Table2[[#This Row],[Description of Material]]</f>
        <v>Enter Data in Product Master</v>
      </c>
      <c r="C1255" s="84" t="str">
        <f>IFERROR(VLOOKUP(D1255,'Product Master'!B:G,6,),"-")</f>
        <v>-</v>
      </c>
      <c r="D1255" s="84">
        <f>Table2[[#This Row],[Part no./ Cat No.]]</f>
        <v>0</v>
      </c>
      <c r="E1255" s="84" t="str">
        <f>IF(ISBLANK(Table2[[#This Row],[Lot No]]),"-",Table2[[#This Row],[Lot No]])</f>
        <v>-</v>
      </c>
      <c r="F1255" s="133" t="str">
        <f>IF(ISBLANK(Table2[[#This Row],[Date of Issue]]),"",Table2[[#This Row],[Date of Issue]])</f>
        <v/>
      </c>
      <c r="G1255" s="84" t="str">
        <f>Table2[[#This Row],[Unit]]</f>
        <v>-</v>
      </c>
      <c r="H1255" s="84" t="str">
        <f>Table2[[#This Row],[Pack Size]]</f>
        <v>-</v>
      </c>
      <c r="I1255" s="84">
        <f>Table2[[#This Row],[Quantity]]</f>
        <v>0</v>
      </c>
      <c r="J1255" s="133" t="str">
        <f>Table2[[#This Row],[Expiry Date]]</f>
        <v>-</v>
      </c>
      <c r="K1255" s="84">
        <f>Table2[[#This Row],[Department]]</f>
        <v>0</v>
      </c>
      <c r="L1255" s="84" t="str">
        <f>IF(ISBLANK(Table2[[#This Row],[Remark]]),"",Table2[[#This Row],[Remark]])</f>
        <v/>
      </c>
      <c r="M1255" s="84">
        <f>Table2[[#This Row],[Material Issued By]]</f>
        <v>0</v>
      </c>
      <c r="N1255" s="84">
        <f>Table2[[#This Row],[Material Received By]]</f>
        <v>0</v>
      </c>
      <c r="O1255" s="134">
        <f>SUMIFS('Stock Statement'!K:K,'Stock Statement'!C:C,Table4[[#This Row],[Part no./ Cat No.]])</f>
        <v>0</v>
      </c>
      <c r="P1255" s="134">
        <f t="shared" si="20"/>
        <v>0</v>
      </c>
      <c r="Q1255" s="84">
        <f>SUMIFS('Stock Statement'!J:J,'Stock Statement'!C:C,Table4[[#This Row],[Part no./ Cat No.]])</f>
        <v>0</v>
      </c>
    </row>
    <row r="1256" spans="1:17">
      <c r="A1256" s="84">
        <v>1255</v>
      </c>
      <c r="B1256" s="108" t="str">
        <f>Table2[[#This Row],[Description of Material]]</f>
        <v>Enter Data in Product Master</v>
      </c>
      <c r="C1256" s="84" t="str">
        <f>IFERROR(VLOOKUP(D1256,'Product Master'!B:G,6,),"-")</f>
        <v>-</v>
      </c>
      <c r="D1256" s="84">
        <f>Table2[[#This Row],[Part no./ Cat No.]]</f>
        <v>0</v>
      </c>
      <c r="E1256" s="84" t="str">
        <f>IF(ISBLANK(Table2[[#This Row],[Lot No]]),"-",Table2[[#This Row],[Lot No]])</f>
        <v>-</v>
      </c>
      <c r="F1256" s="133" t="str">
        <f>IF(ISBLANK(Table2[[#This Row],[Date of Issue]]),"",Table2[[#This Row],[Date of Issue]])</f>
        <v/>
      </c>
      <c r="G1256" s="84" t="str">
        <f>Table2[[#This Row],[Unit]]</f>
        <v>-</v>
      </c>
      <c r="H1256" s="84" t="str">
        <f>Table2[[#This Row],[Pack Size]]</f>
        <v>-</v>
      </c>
      <c r="I1256" s="84">
        <f>Table2[[#This Row],[Quantity]]</f>
        <v>0</v>
      </c>
      <c r="J1256" s="133" t="str">
        <f>Table2[[#This Row],[Expiry Date]]</f>
        <v>-</v>
      </c>
      <c r="K1256" s="84">
        <f>Table2[[#This Row],[Department]]</f>
        <v>0</v>
      </c>
      <c r="L1256" s="84" t="str">
        <f>IF(ISBLANK(Table2[[#This Row],[Remark]]),"",Table2[[#This Row],[Remark]])</f>
        <v/>
      </c>
      <c r="M1256" s="84">
        <f>Table2[[#This Row],[Material Issued By]]</f>
        <v>0</v>
      </c>
      <c r="N1256" s="84">
        <f>Table2[[#This Row],[Material Received By]]</f>
        <v>0</v>
      </c>
      <c r="O1256" s="134">
        <f>SUMIFS('Stock Statement'!K:K,'Stock Statement'!C:C,Table4[[#This Row],[Part no./ Cat No.]])</f>
        <v>0</v>
      </c>
      <c r="P1256" s="134">
        <f t="shared" si="20"/>
        <v>0</v>
      </c>
      <c r="Q1256" s="84">
        <f>SUMIFS('Stock Statement'!J:J,'Stock Statement'!C:C,Table4[[#This Row],[Part no./ Cat No.]])</f>
        <v>0</v>
      </c>
    </row>
    <row r="1257" spans="1:17">
      <c r="A1257" s="84">
        <v>1256</v>
      </c>
      <c r="B1257" s="108" t="str">
        <f>Table2[[#This Row],[Description of Material]]</f>
        <v>Enter Data in Product Master</v>
      </c>
      <c r="C1257" s="84" t="str">
        <f>IFERROR(VLOOKUP(D1257,'Product Master'!B:G,6,),"-")</f>
        <v>-</v>
      </c>
      <c r="D1257" s="84">
        <f>Table2[[#This Row],[Part no./ Cat No.]]</f>
        <v>0</v>
      </c>
      <c r="E1257" s="84" t="str">
        <f>IF(ISBLANK(Table2[[#This Row],[Lot No]]),"-",Table2[[#This Row],[Lot No]])</f>
        <v>-</v>
      </c>
      <c r="F1257" s="133" t="str">
        <f>IF(ISBLANK(Table2[[#This Row],[Date of Issue]]),"",Table2[[#This Row],[Date of Issue]])</f>
        <v/>
      </c>
      <c r="G1257" s="84" t="str">
        <f>Table2[[#This Row],[Unit]]</f>
        <v>-</v>
      </c>
      <c r="H1257" s="84" t="str">
        <f>Table2[[#This Row],[Pack Size]]</f>
        <v>-</v>
      </c>
      <c r="I1257" s="84">
        <f>Table2[[#This Row],[Quantity]]</f>
        <v>0</v>
      </c>
      <c r="J1257" s="133" t="str">
        <f>Table2[[#This Row],[Expiry Date]]</f>
        <v>-</v>
      </c>
      <c r="K1257" s="84">
        <f>Table2[[#This Row],[Department]]</f>
        <v>0</v>
      </c>
      <c r="L1257" s="84" t="str">
        <f>IF(ISBLANK(Table2[[#This Row],[Remark]]),"",Table2[[#This Row],[Remark]])</f>
        <v/>
      </c>
      <c r="M1257" s="84">
        <f>Table2[[#This Row],[Material Issued By]]</f>
        <v>0</v>
      </c>
      <c r="N1257" s="84">
        <f>Table2[[#This Row],[Material Received By]]</f>
        <v>0</v>
      </c>
      <c r="O1257" s="134">
        <f>SUMIFS('Stock Statement'!K:K,'Stock Statement'!C:C,Table4[[#This Row],[Part no./ Cat No.]])</f>
        <v>0</v>
      </c>
      <c r="P1257" s="134">
        <f t="shared" si="20"/>
        <v>0</v>
      </c>
      <c r="Q1257" s="84">
        <f>SUMIFS('Stock Statement'!J:J,'Stock Statement'!C:C,Table4[[#This Row],[Part no./ Cat No.]])</f>
        <v>0</v>
      </c>
    </row>
    <row r="1258" spans="1:17">
      <c r="A1258" s="84">
        <v>1257</v>
      </c>
      <c r="B1258" s="108" t="str">
        <f>Table2[[#This Row],[Description of Material]]</f>
        <v>Enter Data in Product Master</v>
      </c>
      <c r="C1258" s="84" t="str">
        <f>IFERROR(VLOOKUP(D1258,'Product Master'!B:G,6,),"-")</f>
        <v>-</v>
      </c>
      <c r="D1258" s="84">
        <f>Table2[[#This Row],[Part no./ Cat No.]]</f>
        <v>0</v>
      </c>
      <c r="E1258" s="84" t="str">
        <f>IF(ISBLANK(Table2[[#This Row],[Lot No]]),"-",Table2[[#This Row],[Lot No]])</f>
        <v>-</v>
      </c>
      <c r="F1258" s="133" t="str">
        <f>IF(ISBLANK(Table2[[#This Row],[Date of Issue]]),"",Table2[[#This Row],[Date of Issue]])</f>
        <v/>
      </c>
      <c r="G1258" s="84" t="str">
        <f>Table2[[#This Row],[Unit]]</f>
        <v>-</v>
      </c>
      <c r="H1258" s="84" t="str">
        <f>Table2[[#This Row],[Pack Size]]</f>
        <v>-</v>
      </c>
      <c r="I1258" s="84">
        <f>Table2[[#This Row],[Quantity]]</f>
        <v>0</v>
      </c>
      <c r="J1258" s="133" t="str">
        <f>Table2[[#This Row],[Expiry Date]]</f>
        <v>-</v>
      </c>
      <c r="K1258" s="84">
        <f>Table2[[#This Row],[Department]]</f>
        <v>0</v>
      </c>
      <c r="L1258" s="84" t="str">
        <f>IF(ISBLANK(Table2[[#This Row],[Remark]]),"",Table2[[#This Row],[Remark]])</f>
        <v/>
      </c>
      <c r="M1258" s="84">
        <f>Table2[[#This Row],[Material Issued By]]</f>
        <v>0</v>
      </c>
      <c r="N1258" s="84">
        <f>Table2[[#This Row],[Material Received By]]</f>
        <v>0</v>
      </c>
      <c r="O1258" s="134">
        <f>SUMIFS('Stock Statement'!K:K,'Stock Statement'!C:C,Table4[[#This Row],[Part no./ Cat No.]])</f>
        <v>0</v>
      </c>
      <c r="P1258" s="134">
        <f t="shared" si="20"/>
        <v>0</v>
      </c>
      <c r="Q1258" s="84">
        <f>SUMIFS('Stock Statement'!J:J,'Stock Statement'!C:C,Table4[[#This Row],[Part no./ Cat No.]])</f>
        <v>0</v>
      </c>
    </row>
    <row r="1259" spans="1:17">
      <c r="A1259" s="84">
        <v>1258</v>
      </c>
      <c r="B1259" s="108" t="str">
        <f>Table2[[#This Row],[Description of Material]]</f>
        <v>Enter Data in Product Master</v>
      </c>
      <c r="C1259" s="84" t="str">
        <f>IFERROR(VLOOKUP(D1259,'Product Master'!B:G,6,),"-")</f>
        <v>-</v>
      </c>
      <c r="D1259" s="84">
        <f>Table2[[#This Row],[Part no./ Cat No.]]</f>
        <v>0</v>
      </c>
      <c r="E1259" s="84" t="str">
        <f>IF(ISBLANK(Table2[[#This Row],[Lot No]]),"-",Table2[[#This Row],[Lot No]])</f>
        <v>-</v>
      </c>
      <c r="F1259" s="133" t="str">
        <f>IF(ISBLANK(Table2[[#This Row],[Date of Issue]]),"",Table2[[#This Row],[Date of Issue]])</f>
        <v/>
      </c>
      <c r="G1259" s="84" t="str">
        <f>Table2[[#This Row],[Unit]]</f>
        <v>-</v>
      </c>
      <c r="H1259" s="84" t="str">
        <f>Table2[[#This Row],[Pack Size]]</f>
        <v>-</v>
      </c>
      <c r="I1259" s="84">
        <f>Table2[[#This Row],[Quantity]]</f>
        <v>0</v>
      </c>
      <c r="J1259" s="133" t="str">
        <f>Table2[[#This Row],[Expiry Date]]</f>
        <v>-</v>
      </c>
      <c r="K1259" s="84">
        <f>Table2[[#This Row],[Department]]</f>
        <v>0</v>
      </c>
      <c r="L1259" s="84" t="str">
        <f>IF(ISBLANK(Table2[[#This Row],[Remark]]),"",Table2[[#This Row],[Remark]])</f>
        <v/>
      </c>
      <c r="M1259" s="84">
        <f>Table2[[#This Row],[Material Issued By]]</f>
        <v>0</v>
      </c>
      <c r="N1259" s="84">
        <f>Table2[[#This Row],[Material Received By]]</f>
        <v>0</v>
      </c>
      <c r="O1259" s="134">
        <f>SUMIFS('Stock Statement'!K:K,'Stock Statement'!C:C,Table4[[#This Row],[Part no./ Cat No.]])</f>
        <v>0</v>
      </c>
      <c r="P1259" s="134">
        <f t="shared" si="20"/>
        <v>0</v>
      </c>
      <c r="Q1259" s="84">
        <f>SUMIFS('Stock Statement'!J:J,'Stock Statement'!C:C,Table4[[#This Row],[Part no./ Cat No.]])</f>
        <v>0</v>
      </c>
    </row>
    <row r="1260" spans="1:17">
      <c r="A1260" s="84">
        <v>1259</v>
      </c>
      <c r="B1260" s="108" t="str">
        <f>Table2[[#This Row],[Description of Material]]</f>
        <v>Enter Data in Product Master</v>
      </c>
      <c r="C1260" s="84" t="str">
        <f>IFERROR(VLOOKUP(D1260,'Product Master'!B:G,6,),"-")</f>
        <v>-</v>
      </c>
      <c r="D1260" s="84">
        <f>Table2[[#This Row],[Part no./ Cat No.]]</f>
        <v>0</v>
      </c>
      <c r="E1260" s="84" t="str">
        <f>IF(ISBLANK(Table2[[#This Row],[Lot No]]),"-",Table2[[#This Row],[Lot No]])</f>
        <v>-</v>
      </c>
      <c r="F1260" s="133" t="str">
        <f>IF(ISBLANK(Table2[[#This Row],[Date of Issue]]),"",Table2[[#This Row],[Date of Issue]])</f>
        <v/>
      </c>
      <c r="G1260" s="84" t="str">
        <f>Table2[[#This Row],[Unit]]</f>
        <v>-</v>
      </c>
      <c r="H1260" s="84" t="str">
        <f>Table2[[#This Row],[Pack Size]]</f>
        <v>-</v>
      </c>
      <c r="I1260" s="84">
        <f>Table2[[#This Row],[Quantity]]</f>
        <v>0</v>
      </c>
      <c r="J1260" s="133" t="str">
        <f>Table2[[#This Row],[Expiry Date]]</f>
        <v>-</v>
      </c>
      <c r="K1260" s="84">
        <f>Table2[[#This Row],[Department]]</f>
        <v>0</v>
      </c>
      <c r="L1260" s="84" t="str">
        <f>IF(ISBLANK(Table2[[#This Row],[Remark]]),"",Table2[[#This Row],[Remark]])</f>
        <v/>
      </c>
      <c r="M1260" s="84">
        <f>Table2[[#This Row],[Material Issued By]]</f>
        <v>0</v>
      </c>
      <c r="N1260" s="84">
        <f>Table2[[#This Row],[Material Received By]]</f>
        <v>0</v>
      </c>
      <c r="O1260" s="134">
        <f>SUMIFS('Stock Statement'!K:K,'Stock Statement'!C:C,Table4[[#This Row],[Part no./ Cat No.]])</f>
        <v>0</v>
      </c>
      <c r="P1260" s="134">
        <f t="shared" si="20"/>
        <v>0</v>
      </c>
      <c r="Q1260" s="84">
        <f>SUMIFS('Stock Statement'!J:J,'Stock Statement'!C:C,Table4[[#This Row],[Part no./ Cat No.]])</f>
        <v>0</v>
      </c>
    </row>
    <row r="1261" spans="1:17">
      <c r="A1261" s="84">
        <v>1260</v>
      </c>
      <c r="B1261" s="108" t="str">
        <f>Table2[[#This Row],[Description of Material]]</f>
        <v>Enter Data in Product Master</v>
      </c>
      <c r="C1261" s="84" t="str">
        <f>IFERROR(VLOOKUP(D1261,'Product Master'!B:G,6,),"-")</f>
        <v>-</v>
      </c>
      <c r="D1261" s="84">
        <f>Table2[[#This Row],[Part no./ Cat No.]]</f>
        <v>0</v>
      </c>
      <c r="E1261" s="84" t="str">
        <f>IF(ISBLANK(Table2[[#This Row],[Lot No]]),"-",Table2[[#This Row],[Lot No]])</f>
        <v>-</v>
      </c>
      <c r="F1261" s="133" t="str">
        <f>IF(ISBLANK(Table2[[#This Row],[Date of Issue]]),"",Table2[[#This Row],[Date of Issue]])</f>
        <v/>
      </c>
      <c r="G1261" s="84" t="str">
        <f>Table2[[#This Row],[Unit]]</f>
        <v>-</v>
      </c>
      <c r="H1261" s="84" t="str">
        <f>Table2[[#This Row],[Pack Size]]</f>
        <v>-</v>
      </c>
      <c r="I1261" s="84">
        <f>Table2[[#This Row],[Quantity]]</f>
        <v>0</v>
      </c>
      <c r="J1261" s="133" t="str">
        <f>Table2[[#This Row],[Expiry Date]]</f>
        <v>-</v>
      </c>
      <c r="K1261" s="84">
        <f>Table2[[#This Row],[Department]]</f>
        <v>0</v>
      </c>
      <c r="L1261" s="84" t="str">
        <f>IF(ISBLANK(Table2[[#This Row],[Remark]]),"",Table2[[#This Row],[Remark]])</f>
        <v/>
      </c>
      <c r="M1261" s="84">
        <f>Table2[[#This Row],[Material Issued By]]</f>
        <v>0</v>
      </c>
      <c r="N1261" s="84">
        <f>Table2[[#This Row],[Material Received By]]</f>
        <v>0</v>
      </c>
      <c r="O1261" s="134">
        <f>SUMIFS('Stock Statement'!K:K,'Stock Statement'!C:C,Table4[[#This Row],[Part no./ Cat No.]])</f>
        <v>0</v>
      </c>
      <c r="P1261" s="134">
        <f t="shared" si="20"/>
        <v>0</v>
      </c>
      <c r="Q1261" s="84">
        <f>SUMIFS('Stock Statement'!J:J,'Stock Statement'!C:C,Table4[[#This Row],[Part no./ Cat No.]])</f>
        <v>0</v>
      </c>
    </row>
    <row r="1262" spans="1:17">
      <c r="A1262" s="84">
        <v>1261</v>
      </c>
      <c r="B1262" s="108" t="str">
        <f>Table2[[#This Row],[Description of Material]]</f>
        <v>Enter Data in Product Master</v>
      </c>
      <c r="C1262" s="84" t="str">
        <f>IFERROR(VLOOKUP(D1262,'Product Master'!B:G,6,),"-")</f>
        <v>-</v>
      </c>
      <c r="D1262" s="84">
        <f>Table2[[#This Row],[Part no./ Cat No.]]</f>
        <v>0</v>
      </c>
      <c r="E1262" s="84" t="str">
        <f>IF(ISBLANK(Table2[[#This Row],[Lot No]]),"-",Table2[[#This Row],[Lot No]])</f>
        <v>-</v>
      </c>
      <c r="F1262" s="133" t="str">
        <f>IF(ISBLANK(Table2[[#This Row],[Date of Issue]]),"",Table2[[#This Row],[Date of Issue]])</f>
        <v/>
      </c>
      <c r="G1262" s="84" t="str">
        <f>Table2[[#This Row],[Unit]]</f>
        <v>-</v>
      </c>
      <c r="H1262" s="84" t="str">
        <f>Table2[[#This Row],[Pack Size]]</f>
        <v>-</v>
      </c>
      <c r="I1262" s="84">
        <f>Table2[[#This Row],[Quantity]]</f>
        <v>0</v>
      </c>
      <c r="J1262" s="133" t="str">
        <f>Table2[[#This Row],[Expiry Date]]</f>
        <v>-</v>
      </c>
      <c r="K1262" s="84">
        <f>Table2[[#This Row],[Department]]</f>
        <v>0</v>
      </c>
      <c r="L1262" s="84" t="str">
        <f>IF(ISBLANK(Table2[[#This Row],[Remark]]),"",Table2[[#This Row],[Remark]])</f>
        <v/>
      </c>
      <c r="M1262" s="84">
        <f>Table2[[#This Row],[Material Issued By]]</f>
        <v>0</v>
      </c>
      <c r="N1262" s="84">
        <f>Table2[[#This Row],[Material Received By]]</f>
        <v>0</v>
      </c>
      <c r="O1262" s="134">
        <f>SUMIFS('Stock Statement'!K:K,'Stock Statement'!C:C,Table4[[#This Row],[Part no./ Cat No.]])</f>
        <v>0</v>
      </c>
      <c r="P1262" s="134">
        <f t="shared" si="20"/>
        <v>0</v>
      </c>
      <c r="Q1262" s="84">
        <f>SUMIFS('Stock Statement'!J:J,'Stock Statement'!C:C,Table4[[#This Row],[Part no./ Cat No.]])</f>
        <v>0</v>
      </c>
    </row>
    <row r="1263" spans="1:17">
      <c r="A1263" s="84">
        <v>1262</v>
      </c>
      <c r="B1263" s="108" t="str">
        <f>Table2[[#This Row],[Description of Material]]</f>
        <v>Enter Data in Product Master</v>
      </c>
      <c r="C1263" s="84" t="str">
        <f>IFERROR(VLOOKUP(D1263,'Product Master'!B:G,6,),"-")</f>
        <v>-</v>
      </c>
      <c r="D1263" s="84">
        <f>Table2[[#This Row],[Part no./ Cat No.]]</f>
        <v>0</v>
      </c>
      <c r="E1263" s="84" t="str">
        <f>IF(ISBLANK(Table2[[#This Row],[Lot No]]),"-",Table2[[#This Row],[Lot No]])</f>
        <v>-</v>
      </c>
      <c r="F1263" s="133" t="str">
        <f>IF(ISBLANK(Table2[[#This Row],[Date of Issue]]),"",Table2[[#This Row],[Date of Issue]])</f>
        <v/>
      </c>
      <c r="G1263" s="84" t="str">
        <f>Table2[[#This Row],[Unit]]</f>
        <v>-</v>
      </c>
      <c r="H1263" s="84" t="str">
        <f>Table2[[#This Row],[Pack Size]]</f>
        <v>-</v>
      </c>
      <c r="I1263" s="84">
        <f>Table2[[#This Row],[Quantity]]</f>
        <v>0</v>
      </c>
      <c r="J1263" s="133" t="str">
        <f>Table2[[#This Row],[Expiry Date]]</f>
        <v>-</v>
      </c>
      <c r="K1263" s="84">
        <f>Table2[[#This Row],[Department]]</f>
        <v>0</v>
      </c>
      <c r="L1263" s="84" t="str">
        <f>IF(ISBLANK(Table2[[#This Row],[Remark]]),"",Table2[[#This Row],[Remark]])</f>
        <v/>
      </c>
      <c r="M1263" s="84">
        <f>Table2[[#This Row],[Material Issued By]]</f>
        <v>0</v>
      </c>
      <c r="N1263" s="84">
        <f>Table2[[#This Row],[Material Received By]]</f>
        <v>0</v>
      </c>
      <c r="O1263" s="134">
        <f>SUMIFS('Stock Statement'!K:K,'Stock Statement'!C:C,Table4[[#This Row],[Part no./ Cat No.]])</f>
        <v>0</v>
      </c>
      <c r="P1263" s="134">
        <f t="shared" si="20"/>
        <v>0</v>
      </c>
      <c r="Q1263" s="84">
        <f>SUMIFS('Stock Statement'!J:J,'Stock Statement'!C:C,Table4[[#This Row],[Part no./ Cat No.]])</f>
        <v>0</v>
      </c>
    </row>
    <row r="1264" spans="1:17">
      <c r="A1264" s="84">
        <v>1263</v>
      </c>
      <c r="B1264" s="108" t="str">
        <f>Table2[[#This Row],[Description of Material]]</f>
        <v>Enter Data in Product Master</v>
      </c>
      <c r="C1264" s="84" t="str">
        <f>IFERROR(VLOOKUP(D1264,'Product Master'!B:G,6,),"-")</f>
        <v>-</v>
      </c>
      <c r="D1264" s="84">
        <f>Table2[[#This Row],[Part no./ Cat No.]]</f>
        <v>0</v>
      </c>
      <c r="E1264" s="84" t="str">
        <f>IF(ISBLANK(Table2[[#This Row],[Lot No]]),"-",Table2[[#This Row],[Lot No]])</f>
        <v>-</v>
      </c>
      <c r="F1264" s="133" t="str">
        <f>IF(ISBLANK(Table2[[#This Row],[Date of Issue]]),"",Table2[[#This Row],[Date of Issue]])</f>
        <v/>
      </c>
      <c r="G1264" s="84" t="str">
        <f>Table2[[#This Row],[Unit]]</f>
        <v>-</v>
      </c>
      <c r="H1264" s="84" t="str">
        <f>Table2[[#This Row],[Pack Size]]</f>
        <v>-</v>
      </c>
      <c r="I1264" s="84">
        <f>Table2[[#This Row],[Quantity]]</f>
        <v>0</v>
      </c>
      <c r="J1264" s="133" t="str">
        <f>Table2[[#This Row],[Expiry Date]]</f>
        <v>-</v>
      </c>
      <c r="K1264" s="84">
        <f>Table2[[#This Row],[Department]]</f>
        <v>0</v>
      </c>
      <c r="L1264" s="84" t="str">
        <f>IF(ISBLANK(Table2[[#This Row],[Remark]]),"",Table2[[#This Row],[Remark]])</f>
        <v/>
      </c>
      <c r="M1264" s="84">
        <f>Table2[[#This Row],[Material Issued By]]</f>
        <v>0</v>
      </c>
      <c r="N1264" s="84">
        <f>Table2[[#This Row],[Material Received By]]</f>
        <v>0</v>
      </c>
      <c r="O1264" s="134">
        <f>SUMIFS('Stock Statement'!K:K,'Stock Statement'!C:C,Table4[[#This Row],[Part no./ Cat No.]])</f>
        <v>0</v>
      </c>
      <c r="P1264" s="134">
        <f t="shared" si="20"/>
        <v>0</v>
      </c>
      <c r="Q1264" s="84">
        <f>SUMIFS('Stock Statement'!J:J,'Stock Statement'!C:C,Table4[[#This Row],[Part no./ Cat No.]])</f>
        <v>0</v>
      </c>
    </row>
    <row r="1265" spans="1:17">
      <c r="A1265" s="84">
        <v>1264</v>
      </c>
      <c r="B1265" s="108" t="str">
        <f>Table2[[#This Row],[Description of Material]]</f>
        <v>Enter Data in Product Master</v>
      </c>
      <c r="C1265" s="84" t="str">
        <f>IFERROR(VLOOKUP(D1265,'Product Master'!B:G,6,),"-")</f>
        <v>-</v>
      </c>
      <c r="D1265" s="84">
        <f>Table2[[#This Row],[Part no./ Cat No.]]</f>
        <v>0</v>
      </c>
      <c r="E1265" s="84" t="str">
        <f>IF(ISBLANK(Table2[[#This Row],[Lot No]]),"-",Table2[[#This Row],[Lot No]])</f>
        <v>-</v>
      </c>
      <c r="F1265" s="133" t="str">
        <f>IF(ISBLANK(Table2[[#This Row],[Date of Issue]]),"",Table2[[#This Row],[Date of Issue]])</f>
        <v/>
      </c>
      <c r="G1265" s="84" t="str">
        <f>Table2[[#This Row],[Unit]]</f>
        <v>-</v>
      </c>
      <c r="H1265" s="84" t="str">
        <f>Table2[[#This Row],[Pack Size]]</f>
        <v>-</v>
      </c>
      <c r="I1265" s="84">
        <f>Table2[[#This Row],[Quantity]]</f>
        <v>0</v>
      </c>
      <c r="J1265" s="133" t="str">
        <f>Table2[[#This Row],[Expiry Date]]</f>
        <v>-</v>
      </c>
      <c r="K1265" s="84">
        <f>Table2[[#This Row],[Department]]</f>
        <v>0</v>
      </c>
      <c r="L1265" s="84" t="str">
        <f>IF(ISBLANK(Table2[[#This Row],[Remark]]),"",Table2[[#This Row],[Remark]])</f>
        <v/>
      </c>
      <c r="M1265" s="84">
        <f>Table2[[#This Row],[Material Issued By]]</f>
        <v>0</v>
      </c>
      <c r="N1265" s="84">
        <f>Table2[[#This Row],[Material Received By]]</f>
        <v>0</v>
      </c>
      <c r="O1265" s="134">
        <f>SUMIFS('Stock Statement'!K:K,'Stock Statement'!C:C,Table4[[#This Row],[Part no./ Cat No.]])</f>
        <v>0</v>
      </c>
      <c r="P1265" s="134">
        <f t="shared" si="20"/>
        <v>0</v>
      </c>
      <c r="Q1265" s="84">
        <f>SUMIFS('Stock Statement'!J:J,'Stock Statement'!C:C,Table4[[#This Row],[Part no./ Cat No.]])</f>
        <v>0</v>
      </c>
    </row>
    <row r="1266" spans="1:17">
      <c r="A1266" s="84">
        <v>1265</v>
      </c>
      <c r="B1266" s="108" t="str">
        <f>Table2[[#This Row],[Description of Material]]</f>
        <v>Enter Data in Product Master</v>
      </c>
      <c r="C1266" s="84" t="str">
        <f>IFERROR(VLOOKUP(D1266,'Product Master'!B:G,6,),"-")</f>
        <v>-</v>
      </c>
      <c r="D1266" s="84">
        <f>Table2[[#This Row],[Part no./ Cat No.]]</f>
        <v>0</v>
      </c>
      <c r="E1266" s="84" t="str">
        <f>IF(ISBLANK(Table2[[#This Row],[Lot No]]),"-",Table2[[#This Row],[Lot No]])</f>
        <v>-</v>
      </c>
      <c r="F1266" s="133" t="str">
        <f>IF(ISBLANK(Table2[[#This Row],[Date of Issue]]),"",Table2[[#This Row],[Date of Issue]])</f>
        <v/>
      </c>
      <c r="G1266" s="84" t="str">
        <f>Table2[[#This Row],[Unit]]</f>
        <v>-</v>
      </c>
      <c r="H1266" s="84" t="str">
        <f>Table2[[#This Row],[Pack Size]]</f>
        <v>-</v>
      </c>
      <c r="I1266" s="84">
        <f>Table2[[#This Row],[Quantity]]</f>
        <v>0</v>
      </c>
      <c r="J1266" s="133" t="str">
        <f>Table2[[#This Row],[Expiry Date]]</f>
        <v>-</v>
      </c>
      <c r="K1266" s="84">
        <f>Table2[[#This Row],[Department]]</f>
        <v>0</v>
      </c>
      <c r="L1266" s="84" t="str">
        <f>IF(ISBLANK(Table2[[#This Row],[Remark]]),"",Table2[[#This Row],[Remark]])</f>
        <v/>
      </c>
      <c r="M1266" s="84">
        <f>Table2[[#This Row],[Material Issued By]]</f>
        <v>0</v>
      </c>
      <c r="N1266" s="84">
        <f>Table2[[#This Row],[Material Received By]]</f>
        <v>0</v>
      </c>
      <c r="O1266" s="134">
        <f>SUMIFS('Stock Statement'!K:K,'Stock Statement'!C:C,Table4[[#This Row],[Part no./ Cat No.]])</f>
        <v>0</v>
      </c>
      <c r="P1266" s="134">
        <f t="shared" si="20"/>
        <v>0</v>
      </c>
      <c r="Q1266" s="84">
        <f>SUMIFS('Stock Statement'!J:J,'Stock Statement'!C:C,Table4[[#This Row],[Part no./ Cat No.]])</f>
        <v>0</v>
      </c>
    </row>
    <row r="1267" spans="1:17">
      <c r="A1267" s="84">
        <v>1266</v>
      </c>
      <c r="B1267" s="108" t="str">
        <f>Table2[[#This Row],[Description of Material]]</f>
        <v>Enter Data in Product Master</v>
      </c>
      <c r="C1267" s="84" t="str">
        <f>IFERROR(VLOOKUP(D1267,'Product Master'!B:G,6,),"-")</f>
        <v>-</v>
      </c>
      <c r="D1267" s="84">
        <f>Table2[[#This Row],[Part no./ Cat No.]]</f>
        <v>0</v>
      </c>
      <c r="E1267" s="84" t="str">
        <f>IF(ISBLANK(Table2[[#This Row],[Lot No]]),"-",Table2[[#This Row],[Lot No]])</f>
        <v>-</v>
      </c>
      <c r="F1267" s="133" t="str">
        <f>IF(ISBLANK(Table2[[#This Row],[Date of Issue]]),"",Table2[[#This Row],[Date of Issue]])</f>
        <v/>
      </c>
      <c r="G1267" s="84" t="str">
        <f>Table2[[#This Row],[Unit]]</f>
        <v>-</v>
      </c>
      <c r="H1267" s="84" t="str">
        <f>Table2[[#This Row],[Pack Size]]</f>
        <v>-</v>
      </c>
      <c r="I1267" s="84">
        <f>Table2[[#This Row],[Quantity]]</f>
        <v>0</v>
      </c>
      <c r="J1267" s="133" t="str">
        <f>Table2[[#This Row],[Expiry Date]]</f>
        <v>-</v>
      </c>
      <c r="K1267" s="84">
        <f>Table2[[#This Row],[Department]]</f>
        <v>0</v>
      </c>
      <c r="L1267" s="84" t="str">
        <f>IF(ISBLANK(Table2[[#This Row],[Remark]]),"",Table2[[#This Row],[Remark]])</f>
        <v/>
      </c>
      <c r="M1267" s="84">
        <f>Table2[[#This Row],[Material Issued By]]</f>
        <v>0</v>
      </c>
      <c r="N1267" s="84">
        <f>Table2[[#This Row],[Material Received By]]</f>
        <v>0</v>
      </c>
      <c r="O1267" s="134">
        <f>SUMIFS('Stock Statement'!K:K,'Stock Statement'!C:C,Table4[[#This Row],[Part no./ Cat No.]])</f>
        <v>0</v>
      </c>
      <c r="P1267" s="134">
        <f t="shared" si="20"/>
        <v>0</v>
      </c>
      <c r="Q1267" s="84">
        <f>SUMIFS('Stock Statement'!J:J,'Stock Statement'!C:C,Table4[[#This Row],[Part no./ Cat No.]])</f>
        <v>0</v>
      </c>
    </row>
    <row r="1268" spans="1:17">
      <c r="A1268" s="84">
        <v>1267</v>
      </c>
      <c r="B1268" s="108" t="str">
        <f>Table2[[#This Row],[Description of Material]]</f>
        <v>Enter Data in Product Master</v>
      </c>
      <c r="C1268" s="84" t="str">
        <f>IFERROR(VLOOKUP(D1268,'Product Master'!B:G,6,),"-")</f>
        <v>-</v>
      </c>
      <c r="D1268" s="84">
        <f>Table2[[#This Row],[Part no./ Cat No.]]</f>
        <v>0</v>
      </c>
      <c r="E1268" s="84" t="str">
        <f>IF(ISBLANK(Table2[[#This Row],[Lot No]]),"-",Table2[[#This Row],[Lot No]])</f>
        <v>-</v>
      </c>
      <c r="F1268" s="133" t="str">
        <f>IF(ISBLANK(Table2[[#This Row],[Date of Issue]]),"",Table2[[#This Row],[Date of Issue]])</f>
        <v/>
      </c>
      <c r="G1268" s="84" t="str">
        <f>Table2[[#This Row],[Unit]]</f>
        <v>-</v>
      </c>
      <c r="H1268" s="84" t="str">
        <f>Table2[[#This Row],[Pack Size]]</f>
        <v>-</v>
      </c>
      <c r="I1268" s="84">
        <f>Table2[[#This Row],[Quantity]]</f>
        <v>0</v>
      </c>
      <c r="J1268" s="133" t="str">
        <f>Table2[[#This Row],[Expiry Date]]</f>
        <v>-</v>
      </c>
      <c r="K1268" s="84">
        <f>Table2[[#This Row],[Department]]</f>
        <v>0</v>
      </c>
      <c r="L1268" s="84" t="str">
        <f>IF(ISBLANK(Table2[[#This Row],[Remark]]),"",Table2[[#This Row],[Remark]])</f>
        <v/>
      </c>
      <c r="M1268" s="84">
        <f>Table2[[#This Row],[Material Issued By]]</f>
        <v>0</v>
      </c>
      <c r="N1268" s="84">
        <f>Table2[[#This Row],[Material Received By]]</f>
        <v>0</v>
      </c>
      <c r="O1268" s="134">
        <f>SUMIFS('Stock Statement'!K:K,'Stock Statement'!C:C,Table4[[#This Row],[Part no./ Cat No.]])</f>
        <v>0</v>
      </c>
      <c r="P1268" s="134">
        <f t="shared" si="20"/>
        <v>0</v>
      </c>
      <c r="Q1268" s="84">
        <f>SUMIFS('Stock Statement'!J:J,'Stock Statement'!C:C,Table4[[#This Row],[Part no./ Cat No.]])</f>
        <v>0</v>
      </c>
    </row>
    <row r="1269" spans="1:17">
      <c r="A1269" s="84">
        <v>1268</v>
      </c>
      <c r="B1269" s="108" t="str">
        <f>Table2[[#This Row],[Description of Material]]</f>
        <v>Enter Data in Product Master</v>
      </c>
      <c r="C1269" s="84" t="str">
        <f>IFERROR(VLOOKUP(D1269,'Product Master'!B:G,6,),"-")</f>
        <v>-</v>
      </c>
      <c r="D1269" s="84">
        <f>Table2[[#This Row],[Part no./ Cat No.]]</f>
        <v>0</v>
      </c>
      <c r="E1269" s="84" t="str">
        <f>IF(ISBLANK(Table2[[#This Row],[Lot No]]),"-",Table2[[#This Row],[Lot No]])</f>
        <v>-</v>
      </c>
      <c r="F1269" s="133" t="str">
        <f>IF(ISBLANK(Table2[[#This Row],[Date of Issue]]),"",Table2[[#This Row],[Date of Issue]])</f>
        <v/>
      </c>
      <c r="G1269" s="84" t="str">
        <f>Table2[[#This Row],[Unit]]</f>
        <v>-</v>
      </c>
      <c r="H1269" s="84" t="str">
        <f>Table2[[#This Row],[Pack Size]]</f>
        <v>-</v>
      </c>
      <c r="I1269" s="84">
        <f>Table2[[#This Row],[Quantity]]</f>
        <v>0</v>
      </c>
      <c r="J1269" s="133" t="str">
        <f>Table2[[#This Row],[Expiry Date]]</f>
        <v>-</v>
      </c>
      <c r="K1269" s="84">
        <f>Table2[[#This Row],[Department]]</f>
        <v>0</v>
      </c>
      <c r="L1269" s="84" t="str">
        <f>IF(ISBLANK(Table2[[#This Row],[Remark]]),"",Table2[[#This Row],[Remark]])</f>
        <v/>
      </c>
      <c r="M1269" s="84">
        <f>Table2[[#This Row],[Material Issued By]]</f>
        <v>0</v>
      </c>
      <c r="N1269" s="84">
        <f>Table2[[#This Row],[Material Received By]]</f>
        <v>0</v>
      </c>
      <c r="O1269" s="134">
        <f>SUMIFS('Stock Statement'!K:K,'Stock Statement'!C:C,Table4[[#This Row],[Part no./ Cat No.]])</f>
        <v>0</v>
      </c>
      <c r="P1269" s="134">
        <f t="shared" si="20"/>
        <v>0</v>
      </c>
      <c r="Q1269" s="84">
        <f>SUMIFS('Stock Statement'!J:J,'Stock Statement'!C:C,Table4[[#This Row],[Part no./ Cat No.]])</f>
        <v>0</v>
      </c>
    </row>
    <row r="1270" spans="1:17">
      <c r="A1270" s="84">
        <v>1269</v>
      </c>
      <c r="B1270" s="108" t="str">
        <f>Table2[[#This Row],[Description of Material]]</f>
        <v>Enter Data in Product Master</v>
      </c>
      <c r="C1270" s="84" t="str">
        <f>IFERROR(VLOOKUP(D1270,'Product Master'!B:G,6,),"-")</f>
        <v>-</v>
      </c>
      <c r="D1270" s="84">
        <f>Table2[[#This Row],[Part no./ Cat No.]]</f>
        <v>0</v>
      </c>
      <c r="E1270" s="84" t="str">
        <f>IF(ISBLANK(Table2[[#This Row],[Lot No]]),"-",Table2[[#This Row],[Lot No]])</f>
        <v>-</v>
      </c>
      <c r="F1270" s="133" t="str">
        <f>IF(ISBLANK(Table2[[#This Row],[Date of Issue]]),"",Table2[[#This Row],[Date of Issue]])</f>
        <v/>
      </c>
      <c r="G1270" s="84" t="str">
        <f>Table2[[#This Row],[Unit]]</f>
        <v>-</v>
      </c>
      <c r="H1270" s="84" t="str">
        <f>Table2[[#This Row],[Pack Size]]</f>
        <v>-</v>
      </c>
      <c r="I1270" s="84">
        <f>Table2[[#This Row],[Quantity]]</f>
        <v>0</v>
      </c>
      <c r="J1270" s="133" t="str">
        <f>Table2[[#This Row],[Expiry Date]]</f>
        <v>-</v>
      </c>
      <c r="K1270" s="84">
        <f>Table2[[#This Row],[Department]]</f>
        <v>0</v>
      </c>
      <c r="L1270" s="84" t="str">
        <f>IF(ISBLANK(Table2[[#This Row],[Remark]]),"",Table2[[#This Row],[Remark]])</f>
        <v/>
      </c>
      <c r="M1270" s="84">
        <f>Table2[[#This Row],[Material Issued By]]</f>
        <v>0</v>
      </c>
      <c r="N1270" s="84">
        <f>Table2[[#This Row],[Material Received By]]</f>
        <v>0</v>
      </c>
      <c r="O1270" s="134">
        <f>SUMIFS('Stock Statement'!K:K,'Stock Statement'!C:C,Table4[[#This Row],[Part no./ Cat No.]])</f>
        <v>0</v>
      </c>
      <c r="P1270" s="134">
        <f t="shared" si="20"/>
        <v>0</v>
      </c>
      <c r="Q1270" s="84">
        <f>SUMIFS('Stock Statement'!J:J,'Stock Statement'!C:C,Table4[[#This Row],[Part no./ Cat No.]])</f>
        <v>0</v>
      </c>
    </row>
    <row r="1271" spans="1:17">
      <c r="A1271" s="84">
        <v>1270</v>
      </c>
      <c r="B1271" s="108" t="str">
        <f>Table2[[#This Row],[Description of Material]]</f>
        <v>Enter Data in Product Master</v>
      </c>
      <c r="C1271" s="84" t="str">
        <f>IFERROR(VLOOKUP(D1271,'Product Master'!B:G,6,),"-")</f>
        <v>-</v>
      </c>
      <c r="D1271" s="84">
        <f>Table2[[#This Row],[Part no./ Cat No.]]</f>
        <v>0</v>
      </c>
      <c r="E1271" s="84" t="str">
        <f>IF(ISBLANK(Table2[[#This Row],[Lot No]]),"-",Table2[[#This Row],[Lot No]])</f>
        <v>-</v>
      </c>
      <c r="F1271" s="133" t="str">
        <f>IF(ISBLANK(Table2[[#This Row],[Date of Issue]]),"",Table2[[#This Row],[Date of Issue]])</f>
        <v/>
      </c>
      <c r="G1271" s="84" t="str">
        <f>Table2[[#This Row],[Unit]]</f>
        <v>-</v>
      </c>
      <c r="H1271" s="84" t="str">
        <f>Table2[[#This Row],[Pack Size]]</f>
        <v>-</v>
      </c>
      <c r="I1271" s="84">
        <f>Table2[[#This Row],[Quantity]]</f>
        <v>0</v>
      </c>
      <c r="J1271" s="133" t="str">
        <f>Table2[[#This Row],[Expiry Date]]</f>
        <v>-</v>
      </c>
      <c r="K1271" s="84">
        <f>Table2[[#This Row],[Department]]</f>
        <v>0</v>
      </c>
      <c r="L1271" s="84" t="str">
        <f>IF(ISBLANK(Table2[[#This Row],[Remark]]),"",Table2[[#This Row],[Remark]])</f>
        <v/>
      </c>
      <c r="M1271" s="84">
        <f>Table2[[#This Row],[Material Issued By]]</f>
        <v>0</v>
      </c>
      <c r="N1271" s="84">
        <f>Table2[[#This Row],[Material Received By]]</f>
        <v>0</v>
      </c>
      <c r="O1271" s="134">
        <f>SUMIFS('Stock Statement'!K:K,'Stock Statement'!C:C,Table4[[#This Row],[Part no./ Cat No.]])</f>
        <v>0</v>
      </c>
      <c r="P1271" s="134">
        <f t="shared" si="20"/>
        <v>0</v>
      </c>
      <c r="Q1271" s="84">
        <f>SUMIFS('Stock Statement'!J:J,'Stock Statement'!C:C,Table4[[#This Row],[Part no./ Cat No.]])</f>
        <v>0</v>
      </c>
    </row>
    <row r="1272" spans="1:17">
      <c r="A1272" s="84">
        <v>1271</v>
      </c>
      <c r="B1272" s="108" t="str">
        <f>Table2[[#This Row],[Description of Material]]</f>
        <v>Enter Data in Product Master</v>
      </c>
      <c r="C1272" s="84" t="str">
        <f>IFERROR(VLOOKUP(D1272,'Product Master'!B:G,6,),"-")</f>
        <v>-</v>
      </c>
      <c r="D1272" s="84">
        <f>Table2[[#This Row],[Part no./ Cat No.]]</f>
        <v>0</v>
      </c>
      <c r="E1272" s="84" t="str">
        <f>IF(ISBLANK(Table2[[#This Row],[Lot No]]),"-",Table2[[#This Row],[Lot No]])</f>
        <v>-</v>
      </c>
      <c r="F1272" s="133" t="str">
        <f>IF(ISBLANK(Table2[[#This Row],[Date of Issue]]),"",Table2[[#This Row],[Date of Issue]])</f>
        <v/>
      </c>
      <c r="G1272" s="84" t="str">
        <f>Table2[[#This Row],[Unit]]</f>
        <v>-</v>
      </c>
      <c r="H1272" s="84" t="str">
        <f>Table2[[#This Row],[Pack Size]]</f>
        <v>-</v>
      </c>
      <c r="I1272" s="84">
        <f>Table2[[#This Row],[Quantity]]</f>
        <v>0</v>
      </c>
      <c r="J1272" s="133" t="str">
        <f>Table2[[#This Row],[Expiry Date]]</f>
        <v>-</v>
      </c>
      <c r="K1272" s="84">
        <f>Table2[[#This Row],[Department]]</f>
        <v>0</v>
      </c>
      <c r="L1272" s="84" t="str">
        <f>IF(ISBLANK(Table2[[#This Row],[Remark]]),"",Table2[[#This Row],[Remark]])</f>
        <v/>
      </c>
      <c r="M1272" s="84">
        <f>Table2[[#This Row],[Material Issued By]]</f>
        <v>0</v>
      </c>
      <c r="N1272" s="84">
        <f>Table2[[#This Row],[Material Received By]]</f>
        <v>0</v>
      </c>
      <c r="O1272" s="134">
        <f>SUMIFS('Stock Statement'!K:K,'Stock Statement'!C:C,Table4[[#This Row],[Part no./ Cat No.]])</f>
        <v>0</v>
      </c>
      <c r="P1272" s="134">
        <f t="shared" si="20"/>
        <v>0</v>
      </c>
      <c r="Q1272" s="84">
        <f>SUMIFS('Stock Statement'!J:J,'Stock Statement'!C:C,Table4[[#This Row],[Part no./ Cat No.]])</f>
        <v>0</v>
      </c>
    </row>
    <row r="1273" spans="1:17">
      <c r="A1273" s="84">
        <v>1272</v>
      </c>
      <c r="B1273" s="108" t="str">
        <f>Table2[[#This Row],[Description of Material]]</f>
        <v>Enter Data in Product Master</v>
      </c>
      <c r="C1273" s="84" t="str">
        <f>IFERROR(VLOOKUP(D1273,'Product Master'!B:G,6,),"-")</f>
        <v>-</v>
      </c>
      <c r="D1273" s="84">
        <f>Table2[[#This Row],[Part no./ Cat No.]]</f>
        <v>0</v>
      </c>
      <c r="E1273" s="84" t="str">
        <f>IF(ISBLANK(Table2[[#This Row],[Lot No]]),"-",Table2[[#This Row],[Lot No]])</f>
        <v>-</v>
      </c>
      <c r="F1273" s="133" t="str">
        <f>IF(ISBLANK(Table2[[#This Row],[Date of Issue]]),"",Table2[[#This Row],[Date of Issue]])</f>
        <v/>
      </c>
      <c r="G1273" s="84" t="str">
        <f>Table2[[#This Row],[Unit]]</f>
        <v>-</v>
      </c>
      <c r="H1273" s="84" t="str">
        <f>Table2[[#This Row],[Pack Size]]</f>
        <v>-</v>
      </c>
      <c r="I1273" s="84">
        <f>Table2[[#This Row],[Quantity]]</f>
        <v>0</v>
      </c>
      <c r="J1273" s="133" t="str">
        <f>Table2[[#This Row],[Expiry Date]]</f>
        <v>-</v>
      </c>
      <c r="K1273" s="84">
        <f>Table2[[#This Row],[Department]]</f>
        <v>0</v>
      </c>
      <c r="L1273" s="84" t="str">
        <f>IF(ISBLANK(Table2[[#This Row],[Remark]]),"",Table2[[#This Row],[Remark]])</f>
        <v/>
      </c>
      <c r="M1273" s="84">
        <f>Table2[[#This Row],[Material Issued By]]</f>
        <v>0</v>
      </c>
      <c r="N1273" s="84">
        <f>Table2[[#This Row],[Material Received By]]</f>
        <v>0</v>
      </c>
      <c r="O1273" s="134">
        <f>SUMIFS('Stock Statement'!K:K,'Stock Statement'!C:C,Table4[[#This Row],[Part no./ Cat No.]])</f>
        <v>0</v>
      </c>
      <c r="P1273" s="134">
        <f t="shared" si="20"/>
        <v>0</v>
      </c>
      <c r="Q1273" s="84">
        <f>SUMIFS('Stock Statement'!J:J,'Stock Statement'!C:C,Table4[[#This Row],[Part no./ Cat No.]])</f>
        <v>0</v>
      </c>
    </row>
    <row r="1274" spans="1:17">
      <c r="A1274" s="84">
        <v>1273</v>
      </c>
      <c r="B1274" s="108" t="str">
        <f>Table2[[#This Row],[Description of Material]]</f>
        <v>Enter Data in Product Master</v>
      </c>
      <c r="C1274" s="84" t="str">
        <f>IFERROR(VLOOKUP(D1274,'Product Master'!B:G,6,),"-")</f>
        <v>-</v>
      </c>
      <c r="D1274" s="84">
        <f>Table2[[#This Row],[Part no./ Cat No.]]</f>
        <v>0</v>
      </c>
      <c r="E1274" s="84" t="str">
        <f>IF(ISBLANK(Table2[[#This Row],[Lot No]]),"-",Table2[[#This Row],[Lot No]])</f>
        <v>-</v>
      </c>
      <c r="F1274" s="133" t="str">
        <f>IF(ISBLANK(Table2[[#This Row],[Date of Issue]]),"",Table2[[#This Row],[Date of Issue]])</f>
        <v/>
      </c>
      <c r="G1274" s="84" t="str">
        <f>Table2[[#This Row],[Unit]]</f>
        <v>-</v>
      </c>
      <c r="H1274" s="84" t="str">
        <f>Table2[[#This Row],[Pack Size]]</f>
        <v>-</v>
      </c>
      <c r="I1274" s="84">
        <f>Table2[[#This Row],[Quantity]]</f>
        <v>0</v>
      </c>
      <c r="J1274" s="133" t="str">
        <f>Table2[[#This Row],[Expiry Date]]</f>
        <v>-</v>
      </c>
      <c r="K1274" s="84">
        <f>Table2[[#This Row],[Department]]</f>
        <v>0</v>
      </c>
      <c r="L1274" s="84" t="str">
        <f>IF(ISBLANK(Table2[[#This Row],[Remark]]),"",Table2[[#This Row],[Remark]])</f>
        <v/>
      </c>
      <c r="M1274" s="84">
        <f>Table2[[#This Row],[Material Issued By]]</f>
        <v>0</v>
      </c>
      <c r="N1274" s="84">
        <f>Table2[[#This Row],[Material Received By]]</f>
        <v>0</v>
      </c>
      <c r="O1274" s="134">
        <f>SUMIFS('Stock Statement'!K:K,'Stock Statement'!C:C,Table4[[#This Row],[Part no./ Cat No.]])</f>
        <v>0</v>
      </c>
      <c r="P1274" s="134">
        <f t="shared" si="20"/>
        <v>0</v>
      </c>
      <c r="Q1274" s="84">
        <f>SUMIFS('Stock Statement'!J:J,'Stock Statement'!C:C,Table4[[#This Row],[Part no./ Cat No.]])</f>
        <v>0</v>
      </c>
    </row>
    <row r="1275" spans="1:17">
      <c r="A1275" s="84">
        <v>1274</v>
      </c>
      <c r="B1275" s="108" t="str">
        <f>Table2[[#This Row],[Description of Material]]</f>
        <v>Enter Data in Product Master</v>
      </c>
      <c r="C1275" s="84" t="str">
        <f>IFERROR(VLOOKUP(D1275,'Product Master'!B:G,6,),"-")</f>
        <v>-</v>
      </c>
      <c r="D1275" s="84">
        <f>Table2[[#This Row],[Part no./ Cat No.]]</f>
        <v>0</v>
      </c>
      <c r="E1275" s="84" t="str">
        <f>IF(ISBLANK(Table2[[#This Row],[Lot No]]),"-",Table2[[#This Row],[Lot No]])</f>
        <v>-</v>
      </c>
      <c r="F1275" s="133" t="str">
        <f>IF(ISBLANK(Table2[[#This Row],[Date of Issue]]),"",Table2[[#This Row],[Date of Issue]])</f>
        <v/>
      </c>
      <c r="G1275" s="84" t="str">
        <f>Table2[[#This Row],[Unit]]</f>
        <v>-</v>
      </c>
      <c r="H1275" s="84" t="str">
        <f>Table2[[#This Row],[Pack Size]]</f>
        <v>-</v>
      </c>
      <c r="I1275" s="84">
        <f>Table2[[#This Row],[Quantity]]</f>
        <v>0</v>
      </c>
      <c r="J1275" s="133" t="str">
        <f>Table2[[#This Row],[Expiry Date]]</f>
        <v>-</v>
      </c>
      <c r="K1275" s="84">
        <f>Table2[[#This Row],[Department]]</f>
        <v>0</v>
      </c>
      <c r="L1275" s="84" t="str">
        <f>IF(ISBLANK(Table2[[#This Row],[Remark]]),"",Table2[[#This Row],[Remark]])</f>
        <v/>
      </c>
      <c r="M1275" s="84">
        <f>Table2[[#This Row],[Material Issued By]]</f>
        <v>0</v>
      </c>
      <c r="N1275" s="84">
        <f>Table2[[#This Row],[Material Received By]]</f>
        <v>0</v>
      </c>
      <c r="O1275" s="134">
        <f>SUMIFS('Stock Statement'!K:K,'Stock Statement'!C:C,Table4[[#This Row],[Part no./ Cat No.]])</f>
        <v>0</v>
      </c>
      <c r="P1275" s="134">
        <f t="shared" si="20"/>
        <v>0</v>
      </c>
      <c r="Q1275" s="84">
        <f>SUMIFS('Stock Statement'!J:J,'Stock Statement'!C:C,Table4[[#This Row],[Part no./ Cat No.]])</f>
        <v>0</v>
      </c>
    </row>
    <row r="1276" spans="1:17">
      <c r="A1276" s="84">
        <v>1275</v>
      </c>
      <c r="B1276" s="108" t="str">
        <f>Table2[[#This Row],[Description of Material]]</f>
        <v>Enter Data in Product Master</v>
      </c>
      <c r="C1276" s="84" t="str">
        <f>IFERROR(VLOOKUP(D1276,'Product Master'!B:G,6,),"-")</f>
        <v>-</v>
      </c>
      <c r="D1276" s="84">
        <f>Table2[[#This Row],[Part no./ Cat No.]]</f>
        <v>0</v>
      </c>
      <c r="E1276" s="84" t="str">
        <f>IF(ISBLANK(Table2[[#This Row],[Lot No]]),"-",Table2[[#This Row],[Lot No]])</f>
        <v>-</v>
      </c>
      <c r="F1276" s="133" t="str">
        <f>IF(ISBLANK(Table2[[#This Row],[Date of Issue]]),"",Table2[[#This Row],[Date of Issue]])</f>
        <v/>
      </c>
      <c r="G1276" s="84" t="str">
        <f>Table2[[#This Row],[Unit]]</f>
        <v>-</v>
      </c>
      <c r="H1276" s="84" t="str">
        <f>Table2[[#This Row],[Pack Size]]</f>
        <v>-</v>
      </c>
      <c r="I1276" s="84">
        <f>Table2[[#This Row],[Quantity]]</f>
        <v>0</v>
      </c>
      <c r="J1276" s="133" t="str">
        <f>Table2[[#This Row],[Expiry Date]]</f>
        <v>-</v>
      </c>
      <c r="K1276" s="84">
        <f>Table2[[#This Row],[Department]]</f>
        <v>0</v>
      </c>
      <c r="L1276" s="84" t="str">
        <f>IF(ISBLANK(Table2[[#This Row],[Remark]]),"",Table2[[#This Row],[Remark]])</f>
        <v/>
      </c>
      <c r="M1276" s="84">
        <f>Table2[[#This Row],[Material Issued By]]</f>
        <v>0</v>
      </c>
      <c r="N1276" s="84">
        <f>Table2[[#This Row],[Material Received By]]</f>
        <v>0</v>
      </c>
      <c r="O1276" s="134">
        <f>SUMIFS('Stock Statement'!K:K,'Stock Statement'!C:C,Table4[[#This Row],[Part no./ Cat No.]])</f>
        <v>0</v>
      </c>
      <c r="P1276" s="134">
        <f t="shared" si="20"/>
        <v>0</v>
      </c>
      <c r="Q1276" s="84">
        <f>SUMIFS('Stock Statement'!J:J,'Stock Statement'!C:C,Table4[[#This Row],[Part no./ Cat No.]])</f>
        <v>0</v>
      </c>
    </row>
    <row r="1277" spans="1:17">
      <c r="A1277" s="84">
        <v>1276</v>
      </c>
      <c r="B1277" s="108" t="str">
        <f>Table2[[#This Row],[Description of Material]]</f>
        <v>Enter Data in Product Master</v>
      </c>
      <c r="C1277" s="84" t="str">
        <f>IFERROR(VLOOKUP(D1277,'Product Master'!B:G,6,),"-")</f>
        <v>-</v>
      </c>
      <c r="D1277" s="84">
        <f>Table2[[#This Row],[Part no./ Cat No.]]</f>
        <v>0</v>
      </c>
      <c r="E1277" s="84" t="str">
        <f>IF(ISBLANK(Table2[[#This Row],[Lot No]]),"-",Table2[[#This Row],[Lot No]])</f>
        <v>-</v>
      </c>
      <c r="F1277" s="133" t="str">
        <f>IF(ISBLANK(Table2[[#This Row],[Date of Issue]]),"",Table2[[#This Row],[Date of Issue]])</f>
        <v/>
      </c>
      <c r="G1277" s="84" t="str">
        <f>Table2[[#This Row],[Unit]]</f>
        <v>-</v>
      </c>
      <c r="H1277" s="84" t="str">
        <f>Table2[[#This Row],[Pack Size]]</f>
        <v>-</v>
      </c>
      <c r="I1277" s="84">
        <f>Table2[[#This Row],[Quantity]]</f>
        <v>0</v>
      </c>
      <c r="J1277" s="133" t="str">
        <f>Table2[[#This Row],[Expiry Date]]</f>
        <v>-</v>
      </c>
      <c r="K1277" s="84">
        <f>Table2[[#This Row],[Department]]</f>
        <v>0</v>
      </c>
      <c r="L1277" s="84" t="str">
        <f>IF(ISBLANK(Table2[[#This Row],[Remark]]),"",Table2[[#This Row],[Remark]])</f>
        <v/>
      </c>
      <c r="M1277" s="84">
        <f>Table2[[#This Row],[Material Issued By]]</f>
        <v>0</v>
      </c>
      <c r="N1277" s="84">
        <f>Table2[[#This Row],[Material Received By]]</f>
        <v>0</v>
      </c>
      <c r="O1277" s="134">
        <f>SUMIFS('Stock Statement'!K:K,'Stock Statement'!C:C,Table4[[#This Row],[Part no./ Cat No.]])</f>
        <v>0</v>
      </c>
      <c r="P1277" s="134">
        <f t="shared" si="20"/>
        <v>0</v>
      </c>
      <c r="Q1277" s="84">
        <f>SUMIFS('Stock Statement'!J:J,'Stock Statement'!C:C,Table4[[#This Row],[Part no./ Cat No.]])</f>
        <v>0</v>
      </c>
    </row>
    <row r="1278" spans="1:17">
      <c r="A1278" s="84">
        <v>1277</v>
      </c>
      <c r="B1278" s="108" t="str">
        <f>Table2[[#This Row],[Description of Material]]</f>
        <v>Enter Data in Product Master</v>
      </c>
      <c r="C1278" s="84" t="str">
        <f>IFERROR(VLOOKUP(D1278,'Product Master'!B:G,6,),"-")</f>
        <v>-</v>
      </c>
      <c r="D1278" s="84">
        <f>Table2[[#This Row],[Part no./ Cat No.]]</f>
        <v>0</v>
      </c>
      <c r="E1278" s="84" t="str">
        <f>IF(ISBLANK(Table2[[#This Row],[Lot No]]),"-",Table2[[#This Row],[Lot No]])</f>
        <v>-</v>
      </c>
      <c r="F1278" s="133" t="str">
        <f>IF(ISBLANK(Table2[[#This Row],[Date of Issue]]),"",Table2[[#This Row],[Date of Issue]])</f>
        <v/>
      </c>
      <c r="G1278" s="84" t="str">
        <f>Table2[[#This Row],[Unit]]</f>
        <v>-</v>
      </c>
      <c r="H1278" s="84" t="str">
        <f>Table2[[#This Row],[Pack Size]]</f>
        <v>-</v>
      </c>
      <c r="I1278" s="84">
        <f>Table2[[#This Row],[Quantity]]</f>
        <v>0</v>
      </c>
      <c r="J1278" s="133" t="str">
        <f>Table2[[#This Row],[Expiry Date]]</f>
        <v>-</v>
      </c>
      <c r="K1278" s="84">
        <f>Table2[[#This Row],[Department]]</f>
        <v>0</v>
      </c>
      <c r="L1278" s="84" t="str">
        <f>IF(ISBLANK(Table2[[#This Row],[Remark]]),"",Table2[[#This Row],[Remark]])</f>
        <v/>
      </c>
      <c r="M1278" s="84">
        <f>Table2[[#This Row],[Material Issued By]]</f>
        <v>0</v>
      </c>
      <c r="N1278" s="84">
        <f>Table2[[#This Row],[Material Received By]]</f>
        <v>0</v>
      </c>
      <c r="O1278" s="134">
        <f>SUMIFS('Stock Statement'!K:K,'Stock Statement'!C:C,Table4[[#This Row],[Part no./ Cat No.]])</f>
        <v>0</v>
      </c>
      <c r="P1278" s="134">
        <f t="shared" si="20"/>
        <v>0</v>
      </c>
      <c r="Q1278" s="84">
        <f>SUMIFS('Stock Statement'!J:J,'Stock Statement'!C:C,Table4[[#This Row],[Part no./ Cat No.]])</f>
        <v>0</v>
      </c>
    </row>
    <row r="1279" spans="1:17">
      <c r="A1279" s="84">
        <v>1278</v>
      </c>
      <c r="B1279" s="108" t="str">
        <f>Table2[[#This Row],[Description of Material]]</f>
        <v>Enter Data in Product Master</v>
      </c>
      <c r="C1279" s="142" t="str">
        <f>IFERROR(VLOOKUP(D1279,'Product Master'!B:G,6,),"-")</f>
        <v>-</v>
      </c>
      <c r="D1279" s="84">
        <f>Table2[[#This Row],[Part no./ Cat No.]]</f>
        <v>0</v>
      </c>
      <c r="E1279" s="142" t="str">
        <f>IF(ISBLANK(Table2[[#This Row],[Lot No]]),"-",Table2[[#This Row],[Lot No]])</f>
        <v>-</v>
      </c>
      <c r="F1279" s="133" t="str">
        <f>IF(ISBLANK(Table2[[#This Row],[Date of Issue]]),"",Table2[[#This Row],[Date of Issue]])</f>
        <v/>
      </c>
      <c r="G1279" s="84" t="str">
        <f>Table2[[#This Row],[Unit]]</f>
        <v>-</v>
      </c>
      <c r="H1279" s="84" t="str">
        <f>Table2[[#This Row],[Pack Size]]</f>
        <v>-</v>
      </c>
      <c r="I1279" s="84">
        <f>Table2[[#This Row],[Quantity]]</f>
        <v>0</v>
      </c>
      <c r="J1279" s="133" t="str">
        <f>Table2[[#This Row],[Expiry Date]]</f>
        <v>-</v>
      </c>
      <c r="K1279" s="84">
        <f>Table2[[#This Row],[Department]]</f>
        <v>0</v>
      </c>
      <c r="L1279" s="142" t="str">
        <f>IF(ISBLANK(Table2[[#This Row],[Remark]]),"",Table2[[#This Row],[Remark]])</f>
        <v/>
      </c>
      <c r="M1279" s="84">
        <f>Table2[[#This Row],[Material Issued By]]</f>
        <v>0</v>
      </c>
      <c r="N1279" s="84">
        <f>Table2[[#This Row],[Material Received By]]</f>
        <v>0</v>
      </c>
      <c r="O1279" s="134">
        <f>SUMIFS('Stock Statement'!K:K,'Stock Statement'!C:C,Table4[[#This Row],[Part no./ Cat No.]])</f>
        <v>0</v>
      </c>
      <c r="P1279" s="134">
        <f t="shared" ref="P1279:P1342" si="21">I1279*O1279</f>
        <v>0</v>
      </c>
      <c r="Q1279" s="142">
        <f>SUMIFS('Stock Statement'!J:J,'Stock Statement'!C:C,Table4[[#This Row],[Part no./ Cat No.]])</f>
        <v>0</v>
      </c>
    </row>
    <row r="1280" spans="1:17">
      <c r="A1280" s="84">
        <v>1279</v>
      </c>
      <c r="B1280" s="108" t="str">
        <f>Table2[[#This Row],[Description of Material]]</f>
        <v>Enter Data in Product Master</v>
      </c>
      <c r="C1280" s="142" t="str">
        <f>IFERROR(VLOOKUP(D1280,'Product Master'!B:G,6,),"-")</f>
        <v>-</v>
      </c>
      <c r="D1280" s="84">
        <f>Table2[[#This Row],[Part no./ Cat No.]]</f>
        <v>0</v>
      </c>
      <c r="E1280" s="142" t="str">
        <f>IF(ISBLANK(Table2[[#This Row],[Lot No]]),"-",Table2[[#This Row],[Lot No]])</f>
        <v>-</v>
      </c>
      <c r="F1280" s="133" t="str">
        <f>IF(ISBLANK(Table2[[#This Row],[Date of Issue]]),"",Table2[[#This Row],[Date of Issue]])</f>
        <v/>
      </c>
      <c r="G1280" s="84" t="str">
        <f>Table2[[#This Row],[Unit]]</f>
        <v>-</v>
      </c>
      <c r="H1280" s="84" t="str">
        <f>Table2[[#This Row],[Pack Size]]</f>
        <v>-</v>
      </c>
      <c r="I1280" s="84">
        <f>Table2[[#This Row],[Quantity]]</f>
        <v>0</v>
      </c>
      <c r="J1280" s="133" t="str">
        <f>Table2[[#This Row],[Expiry Date]]</f>
        <v>-</v>
      </c>
      <c r="K1280" s="84">
        <f>Table2[[#This Row],[Department]]</f>
        <v>0</v>
      </c>
      <c r="L1280" s="142" t="str">
        <f>IF(ISBLANK(Table2[[#This Row],[Remark]]),"",Table2[[#This Row],[Remark]])</f>
        <v/>
      </c>
      <c r="M1280" s="84">
        <f>Table2[[#This Row],[Material Issued By]]</f>
        <v>0</v>
      </c>
      <c r="N1280" s="84">
        <f>Table2[[#This Row],[Material Received By]]</f>
        <v>0</v>
      </c>
      <c r="O1280" s="134">
        <f>SUMIFS('Stock Statement'!K:K,'Stock Statement'!C:C,Table4[[#This Row],[Part no./ Cat No.]])</f>
        <v>0</v>
      </c>
      <c r="P1280" s="134">
        <f t="shared" si="21"/>
        <v>0</v>
      </c>
      <c r="Q1280" s="142">
        <f>SUMIFS('Stock Statement'!J:J,'Stock Statement'!C:C,Table4[[#This Row],[Part no./ Cat No.]])</f>
        <v>0</v>
      </c>
    </row>
    <row r="1281" spans="1:17">
      <c r="A1281" s="84">
        <v>1280</v>
      </c>
      <c r="B1281" s="108" t="str">
        <f>Table2[[#This Row],[Description of Material]]</f>
        <v>Enter Data in Product Master</v>
      </c>
      <c r="C1281" s="142" t="str">
        <f>IFERROR(VLOOKUP(D1281,'Product Master'!B:G,6,),"-")</f>
        <v>-</v>
      </c>
      <c r="D1281" s="84">
        <f>Table2[[#This Row],[Part no./ Cat No.]]</f>
        <v>0</v>
      </c>
      <c r="E1281" s="142" t="str">
        <f>IF(ISBLANK(Table2[[#This Row],[Lot No]]),"-",Table2[[#This Row],[Lot No]])</f>
        <v>-</v>
      </c>
      <c r="F1281" s="133" t="str">
        <f>IF(ISBLANK(Table2[[#This Row],[Date of Issue]]),"",Table2[[#This Row],[Date of Issue]])</f>
        <v/>
      </c>
      <c r="G1281" s="84" t="str">
        <f>Table2[[#This Row],[Unit]]</f>
        <v>-</v>
      </c>
      <c r="H1281" s="84" t="str">
        <f>Table2[[#This Row],[Pack Size]]</f>
        <v>-</v>
      </c>
      <c r="I1281" s="84">
        <f>Table2[[#This Row],[Quantity]]</f>
        <v>0</v>
      </c>
      <c r="J1281" s="133" t="str">
        <f>Table2[[#This Row],[Expiry Date]]</f>
        <v>-</v>
      </c>
      <c r="K1281" s="84">
        <f>Table2[[#This Row],[Department]]</f>
        <v>0</v>
      </c>
      <c r="L1281" s="142" t="str">
        <f>IF(ISBLANK(Table2[[#This Row],[Remark]]),"",Table2[[#This Row],[Remark]])</f>
        <v/>
      </c>
      <c r="M1281" s="84">
        <f>Table2[[#This Row],[Material Issued By]]</f>
        <v>0</v>
      </c>
      <c r="N1281" s="84">
        <f>Table2[[#This Row],[Material Received By]]</f>
        <v>0</v>
      </c>
      <c r="O1281" s="134">
        <f>SUMIFS('Stock Statement'!K:K,'Stock Statement'!C:C,Table4[[#This Row],[Part no./ Cat No.]])</f>
        <v>0</v>
      </c>
      <c r="P1281" s="134">
        <f t="shared" si="21"/>
        <v>0</v>
      </c>
      <c r="Q1281" s="142">
        <f>SUMIFS('Stock Statement'!J:J,'Stock Statement'!C:C,Table4[[#This Row],[Part no./ Cat No.]])</f>
        <v>0</v>
      </c>
    </row>
    <row r="1282" spans="1:17">
      <c r="A1282" s="84">
        <v>1281</v>
      </c>
      <c r="B1282" s="108" t="str">
        <f>Table2[[#This Row],[Description of Material]]</f>
        <v>Enter Data in Product Master</v>
      </c>
      <c r="C1282" s="142" t="str">
        <f>IFERROR(VLOOKUP(D1282,'Product Master'!B:G,6,),"-")</f>
        <v>-</v>
      </c>
      <c r="D1282" s="84">
        <f>Table2[[#This Row],[Part no./ Cat No.]]</f>
        <v>0</v>
      </c>
      <c r="E1282" s="142" t="str">
        <f>IF(ISBLANK(Table2[[#This Row],[Lot No]]),"-",Table2[[#This Row],[Lot No]])</f>
        <v>-</v>
      </c>
      <c r="F1282" s="133" t="str">
        <f>IF(ISBLANK(Table2[[#This Row],[Date of Issue]]),"",Table2[[#This Row],[Date of Issue]])</f>
        <v/>
      </c>
      <c r="G1282" s="84" t="str">
        <f>Table2[[#This Row],[Unit]]</f>
        <v>-</v>
      </c>
      <c r="H1282" s="84" t="str">
        <f>Table2[[#This Row],[Pack Size]]</f>
        <v>-</v>
      </c>
      <c r="I1282" s="84">
        <f>Table2[[#This Row],[Quantity]]</f>
        <v>0</v>
      </c>
      <c r="J1282" s="133" t="str">
        <f>Table2[[#This Row],[Expiry Date]]</f>
        <v>-</v>
      </c>
      <c r="K1282" s="84">
        <f>Table2[[#This Row],[Department]]</f>
        <v>0</v>
      </c>
      <c r="L1282" s="142" t="str">
        <f>IF(ISBLANK(Table2[[#This Row],[Remark]]),"",Table2[[#This Row],[Remark]])</f>
        <v/>
      </c>
      <c r="M1282" s="84">
        <f>Table2[[#This Row],[Material Issued By]]</f>
        <v>0</v>
      </c>
      <c r="N1282" s="84">
        <f>Table2[[#This Row],[Material Received By]]</f>
        <v>0</v>
      </c>
      <c r="O1282" s="134">
        <f>SUMIFS('Stock Statement'!K:K,'Stock Statement'!C:C,Table4[[#This Row],[Part no./ Cat No.]])</f>
        <v>0</v>
      </c>
      <c r="P1282" s="134">
        <f t="shared" si="21"/>
        <v>0</v>
      </c>
      <c r="Q1282" s="142">
        <f>SUMIFS('Stock Statement'!J:J,'Stock Statement'!C:C,Table4[[#This Row],[Part no./ Cat No.]])</f>
        <v>0</v>
      </c>
    </row>
    <row r="1283" spans="1:17">
      <c r="A1283" s="84">
        <v>1282</v>
      </c>
      <c r="B1283" s="108" t="str">
        <f>Table2[[#This Row],[Description of Material]]</f>
        <v>Enter Data in Product Master</v>
      </c>
      <c r="C1283" s="142" t="str">
        <f>IFERROR(VLOOKUP(D1283,'Product Master'!B:G,6,),"-")</f>
        <v>-</v>
      </c>
      <c r="D1283" s="84">
        <f>Table2[[#This Row],[Part no./ Cat No.]]</f>
        <v>0</v>
      </c>
      <c r="E1283" s="142" t="str">
        <f>IF(ISBLANK(Table2[[#This Row],[Lot No]]),"-",Table2[[#This Row],[Lot No]])</f>
        <v>-</v>
      </c>
      <c r="F1283" s="133" t="str">
        <f>IF(ISBLANK(Table2[[#This Row],[Date of Issue]]),"",Table2[[#This Row],[Date of Issue]])</f>
        <v/>
      </c>
      <c r="G1283" s="84" t="str">
        <f>Table2[[#This Row],[Unit]]</f>
        <v>-</v>
      </c>
      <c r="H1283" s="84" t="str">
        <f>Table2[[#This Row],[Pack Size]]</f>
        <v>-</v>
      </c>
      <c r="I1283" s="84">
        <f>Table2[[#This Row],[Quantity]]</f>
        <v>0</v>
      </c>
      <c r="J1283" s="133" t="str">
        <f>Table2[[#This Row],[Expiry Date]]</f>
        <v>-</v>
      </c>
      <c r="K1283" s="84">
        <f>Table2[[#This Row],[Department]]</f>
        <v>0</v>
      </c>
      <c r="L1283" s="142" t="str">
        <f>IF(ISBLANK(Table2[[#This Row],[Remark]]),"",Table2[[#This Row],[Remark]])</f>
        <v/>
      </c>
      <c r="M1283" s="84">
        <f>Table2[[#This Row],[Material Issued By]]</f>
        <v>0</v>
      </c>
      <c r="N1283" s="84">
        <f>Table2[[#This Row],[Material Received By]]</f>
        <v>0</v>
      </c>
      <c r="O1283" s="134">
        <f>SUMIFS('Stock Statement'!K:K,'Stock Statement'!C:C,Table4[[#This Row],[Part no./ Cat No.]])</f>
        <v>0</v>
      </c>
      <c r="P1283" s="134">
        <f t="shared" si="21"/>
        <v>0</v>
      </c>
      <c r="Q1283" s="142">
        <f>SUMIFS('Stock Statement'!J:J,'Stock Statement'!C:C,Table4[[#This Row],[Part no./ Cat No.]])</f>
        <v>0</v>
      </c>
    </row>
    <row r="1284" spans="1:17">
      <c r="A1284" s="84">
        <v>1283</v>
      </c>
      <c r="B1284" s="108" t="str">
        <f>Table2[[#This Row],[Description of Material]]</f>
        <v>Enter Data in Product Master</v>
      </c>
      <c r="C1284" s="142" t="str">
        <f>IFERROR(VLOOKUP(D1284,'Product Master'!B:G,6,),"-")</f>
        <v>-</v>
      </c>
      <c r="D1284" s="84">
        <f>Table2[[#This Row],[Part no./ Cat No.]]</f>
        <v>0</v>
      </c>
      <c r="E1284" s="142" t="str">
        <f>IF(ISBLANK(Table2[[#This Row],[Lot No]]),"-",Table2[[#This Row],[Lot No]])</f>
        <v>-</v>
      </c>
      <c r="F1284" s="133" t="str">
        <f>IF(ISBLANK(Table2[[#This Row],[Date of Issue]]),"",Table2[[#This Row],[Date of Issue]])</f>
        <v/>
      </c>
      <c r="G1284" s="84" t="str">
        <f>Table2[[#This Row],[Unit]]</f>
        <v>-</v>
      </c>
      <c r="H1284" s="84" t="str">
        <f>Table2[[#This Row],[Pack Size]]</f>
        <v>-</v>
      </c>
      <c r="I1284" s="84">
        <f>Table2[[#This Row],[Quantity]]</f>
        <v>0</v>
      </c>
      <c r="J1284" s="133" t="str">
        <f>Table2[[#This Row],[Expiry Date]]</f>
        <v>-</v>
      </c>
      <c r="K1284" s="84">
        <f>Table2[[#This Row],[Department]]</f>
        <v>0</v>
      </c>
      <c r="L1284" s="142" t="str">
        <f>IF(ISBLANK(Table2[[#This Row],[Remark]]),"",Table2[[#This Row],[Remark]])</f>
        <v/>
      </c>
      <c r="M1284" s="84">
        <f>Table2[[#This Row],[Material Issued By]]</f>
        <v>0</v>
      </c>
      <c r="N1284" s="84">
        <f>Table2[[#This Row],[Material Received By]]</f>
        <v>0</v>
      </c>
      <c r="O1284" s="134">
        <f>SUMIFS('Stock Statement'!K:K,'Stock Statement'!C:C,Table4[[#This Row],[Part no./ Cat No.]])</f>
        <v>0</v>
      </c>
      <c r="P1284" s="134">
        <f t="shared" si="21"/>
        <v>0</v>
      </c>
      <c r="Q1284" s="142">
        <f>SUMIFS('Stock Statement'!J:J,'Stock Statement'!C:C,Table4[[#This Row],[Part no./ Cat No.]])</f>
        <v>0</v>
      </c>
    </row>
    <row r="1285" spans="1:17">
      <c r="A1285" s="84">
        <v>1284</v>
      </c>
      <c r="B1285" s="108" t="str">
        <f>Table2[[#This Row],[Description of Material]]</f>
        <v>Enter Data in Product Master</v>
      </c>
      <c r="C1285" s="142" t="str">
        <f>IFERROR(VLOOKUP(D1285,'Product Master'!B:G,6,),"-")</f>
        <v>-</v>
      </c>
      <c r="D1285" s="84">
        <f>Table2[[#This Row],[Part no./ Cat No.]]</f>
        <v>0</v>
      </c>
      <c r="E1285" s="142" t="str">
        <f>IF(ISBLANK(Table2[[#This Row],[Lot No]]),"-",Table2[[#This Row],[Lot No]])</f>
        <v>-</v>
      </c>
      <c r="F1285" s="133" t="str">
        <f>IF(ISBLANK(Table2[[#This Row],[Date of Issue]]),"",Table2[[#This Row],[Date of Issue]])</f>
        <v/>
      </c>
      <c r="G1285" s="84" t="str">
        <f>Table2[[#This Row],[Unit]]</f>
        <v>-</v>
      </c>
      <c r="H1285" s="84" t="str">
        <f>Table2[[#This Row],[Pack Size]]</f>
        <v>-</v>
      </c>
      <c r="I1285" s="84">
        <f>Table2[[#This Row],[Quantity]]</f>
        <v>0</v>
      </c>
      <c r="J1285" s="133" t="str">
        <f>Table2[[#This Row],[Expiry Date]]</f>
        <v>-</v>
      </c>
      <c r="K1285" s="84">
        <f>Table2[[#This Row],[Department]]</f>
        <v>0</v>
      </c>
      <c r="L1285" s="142" t="str">
        <f>IF(ISBLANK(Table2[[#This Row],[Remark]]),"",Table2[[#This Row],[Remark]])</f>
        <v/>
      </c>
      <c r="M1285" s="84">
        <f>Table2[[#This Row],[Material Issued By]]</f>
        <v>0</v>
      </c>
      <c r="N1285" s="84">
        <f>Table2[[#This Row],[Material Received By]]</f>
        <v>0</v>
      </c>
      <c r="O1285" s="134">
        <f>SUMIFS('Stock Statement'!K:K,'Stock Statement'!C:C,Table4[[#This Row],[Part no./ Cat No.]])</f>
        <v>0</v>
      </c>
      <c r="P1285" s="134">
        <f t="shared" si="21"/>
        <v>0</v>
      </c>
      <c r="Q1285" s="142">
        <f>SUMIFS('Stock Statement'!J:J,'Stock Statement'!C:C,Table4[[#This Row],[Part no./ Cat No.]])</f>
        <v>0</v>
      </c>
    </row>
    <row r="1286" spans="1:17">
      <c r="A1286" s="84">
        <v>1285</v>
      </c>
      <c r="B1286" s="108" t="str">
        <f>Table2[[#This Row],[Description of Material]]</f>
        <v>Enter Data in Product Master</v>
      </c>
      <c r="C1286" s="142" t="str">
        <f>IFERROR(VLOOKUP(D1286,'Product Master'!B:G,6,),"-")</f>
        <v>-</v>
      </c>
      <c r="D1286" s="84">
        <f>Table2[[#This Row],[Part no./ Cat No.]]</f>
        <v>0</v>
      </c>
      <c r="E1286" s="142" t="str">
        <f>IF(ISBLANK(Table2[[#This Row],[Lot No]]),"-",Table2[[#This Row],[Lot No]])</f>
        <v>-</v>
      </c>
      <c r="F1286" s="133" t="str">
        <f>IF(ISBLANK(Table2[[#This Row],[Date of Issue]]),"",Table2[[#This Row],[Date of Issue]])</f>
        <v/>
      </c>
      <c r="G1286" s="84" t="str">
        <f>Table2[[#This Row],[Unit]]</f>
        <v>-</v>
      </c>
      <c r="H1286" s="84" t="str">
        <f>Table2[[#This Row],[Pack Size]]</f>
        <v>-</v>
      </c>
      <c r="I1286" s="84">
        <f>Table2[[#This Row],[Quantity]]</f>
        <v>0</v>
      </c>
      <c r="J1286" s="133" t="str">
        <f>Table2[[#This Row],[Expiry Date]]</f>
        <v>-</v>
      </c>
      <c r="K1286" s="84">
        <f>Table2[[#This Row],[Department]]</f>
        <v>0</v>
      </c>
      <c r="L1286" s="142" t="str">
        <f>IF(ISBLANK(Table2[[#This Row],[Remark]]),"",Table2[[#This Row],[Remark]])</f>
        <v/>
      </c>
      <c r="M1286" s="84">
        <f>Table2[[#This Row],[Material Issued By]]</f>
        <v>0</v>
      </c>
      <c r="N1286" s="84">
        <f>Table2[[#This Row],[Material Received By]]</f>
        <v>0</v>
      </c>
      <c r="O1286" s="134">
        <f>SUMIFS('Stock Statement'!K:K,'Stock Statement'!C:C,Table4[[#This Row],[Part no./ Cat No.]])</f>
        <v>0</v>
      </c>
      <c r="P1286" s="134">
        <f t="shared" si="21"/>
        <v>0</v>
      </c>
      <c r="Q1286" s="142">
        <f>SUMIFS('Stock Statement'!J:J,'Stock Statement'!C:C,Table4[[#This Row],[Part no./ Cat No.]])</f>
        <v>0</v>
      </c>
    </row>
    <row r="1287" spans="1:17">
      <c r="A1287" s="84">
        <v>1286</v>
      </c>
      <c r="B1287" s="108" t="str">
        <f>Table2[[#This Row],[Description of Material]]</f>
        <v>Enter Data in Product Master</v>
      </c>
      <c r="C1287" s="142" t="str">
        <f>IFERROR(VLOOKUP(D1287,'Product Master'!B:G,6,),"-")</f>
        <v>-</v>
      </c>
      <c r="D1287" s="84">
        <f>Table2[[#This Row],[Part no./ Cat No.]]</f>
        <v>0</v>
      </c>
      <c r="E1287" s="142" t="str">
        <f>IF(ISBLANK(Table2[[#This Row],[Lot No]]),"-",Table2[[#This Row],[Lot No]])</f>
        <v>-</v>
      </c>
      <c r="F1287" s="133" t="str">
        <f>IF(ISBLANK(Table2[[#This Row],[Date of Issue]]),"",Table2[[#This Row],[Date of Issue]])</f>
        <v/>
      </c>
      <c r="G1287" s="84" t="str">
        <f>Table2[[#This Row],[Unit]]</f>
        <v>-</v>
      </c>
      <c r="H1287" s="84" t="str">
        <f>Table2[[#This Row],[Pack Size]]</f>
        <v>-</v>
      </c>
      <c r="I1287" s="84">
        <f>Table2[[#This Row],[Quantity]]</f>
        <v>0</v>
      </c>
      <c r="J1287" s="133" t="str">
        <f>Table2[[#This Row],[Expiry Date]]</f>
        <v>-</v>
      </c>
      <c r="K1287" s="84">
        <f>Table2[[#This Row],[Department]]</f>
        <v>0</v>
      </c>
      <c r="L1287" s="142" t="str">
        <f>IF(ISBLANK(Table2[[#This Row],[Remark]]),"",Table2[[#This Row],[Remark]])</f>
        <v/>
      </c>
      <c r="M1287" s="84">
        <f>Table2[[#This Row],[Material Issued By]]</f>
        <v>0</v>
      </c>
      <c r="N1287" s="84">
        <f>Table2[[#This Row],[Material Received By]]</f>
        <v>0</v>
      </c>
      <c r="O1287" s="134">
        <f>SUMIFS('Stock Statement'!K:K,'Stock Statement'!C:C,Table4[[#This Row],[Part no./ Cat No.]])</f>
        <v>0</v>
      </c>
      <c r="P1287" s="134">
        <f t="shared" si="21"/>
        <v>0</v>
      </c>
      <c r="Q1287" s="142">
        <f>SUMIFS('Stock Statement'!J:J,'Stock Statement'!C:C,Table4[[#This Row],[Part no./ Cat No.]])</f>
        <v>0</v>
      </c>
    </row>
    <row r="1288" spans="1:17">
      <c r="A1288" s="84">
        <v>1287</v>
      </c>
      <c r="B1288" s="108" t="str">
        <f>Table2[[#This Row],[Description of Material]]</f>
        <v>Enter Data in Product Master</v>
      </c>
      <c r="C1288" s="142" t="str">
        <f>IFERROR(VLOOKUP(D1288,'Product Master'!B:G,6,),"-")</f>
        <v>-</v>
      </c>
      <c r="D1288" s="84">
        <f>Table2[[#This Row],[Part no./ Cat No.]]</f>
        <v>0</v>
      </c>
      <c r="E1288" s="142" t="str">
        <f>IF(ISBLANK(Table2[[#This Row],[Lot No]]),"-",Table2[[#This Row],[Lot No]])</f>
        <v>-</v>
      </c>
      <c r="F1288" s="133" t="str">
        <f>IF(ISBLANK(Table2[[#This Row],[Date of Issue]]),"",Table2[[#This Row],[Date of Issue]])</f>
        <v/>
      </c>
      <c r="G1288" s="84" t="str">
        <f>Table2[[#This Row],[Unit]]</f>
        <v>-</v>
      </c>
      <c r="H1288" s="84" t="str">
        <f>Table2[[#This Row],[Pack Size]]</f>
        <v>-</v>
      </c>
      <c r="I1288" s="84">
        <f>Table2[[#This Row],[Quantity]]</f>
        <v>0</v>
      </c>
      <c r="J1288" s="133" t="str">
        <f>Table2[[#This Row],[Expiry Date]]</f>
        <v>-</v>
      </c>
      <c r="K1288" s="84">
        <f>Table2[[#This Row],[Department]]</f>
        <v>0</v>
      </c>
      <c r="L1288" s="142" t="str">
        <f>IF(ISBLANK(Table2[[#This Row],[Remark]]),"",Table2[[#This Row],[Remark]])</f>
        <v/>
      </c>
      <c r="M1288" s="84">
        <f>Table2[[#This Row],[Material Issued By]]</f>
        <v>0</v>
      </c>
      <c r="N1288" s="84">
        <f>Table2[[#This Row],[Material Received By]]</f>
        <v>0</v>
      </c>
      <c r="O1288" s="134">
        <f>SUMIFS('Stock Statement'!K:K,'Stock Statement'!C:C,Table4[[#This Row],[Part no./ Cat No.]])</f>
        <v>0</v>
      </c>
      <c r="P1288" s="134">
        <f t="shared" si="21"/>
        <v>0</v>
      </c>
      <c r="Q1288" s="142">
        <f>SUMIFS('Stock Statement'!J:J,'Stock Statement'!C:C,Table4[[#This Row],[Part no./ Cat No.]])</f>
        <v>0</v>
      </c>
    </row>
    <row r="1289" spans="1:17">
      <c r="A1289" s="84">
        <v>1288</v>
      </c>
      <c r="B1289" s="108" t="str">
        <f>Table2[[#This Row],[Description of Material]]</f>
        <v>Enter Data in Product Master</v>
      </c>
      <c r="C1289" s="142" t="str">
        <f>IFERROR(VLOOKUP(D1289,'Product Master'!B:G,6,),"-")</f>
        <v>-</v>
      </c>
      <c r="D1289" s="84">
        <f>Table2[[#This Row],[Part no./ Cat No.]]</f>
        <v>0</v>
      </c>
      <c r="E1289" s="142" t="str">
        <f>IF(ISBLANK(Table2[[#This Row],[Lot No]]),"-",Table2[[#This Row],[Lot No]])</f>
        <v>-</v>
      </c>
      <c r="F1289" s="133" t="str">
        <f>IF(ISBLANK(Table2[[#This Row],[Date of Issue]]),"",Table2[[#This Row],[Date of Issue]])</f>
        <v/>
      </c>
      <c r="G1289" s="84" t="str">
        <f>Table2[[#This Row],[Unit]]</f>
        <v>-</v>
      </c>
      <c r="H1289" s="84" t="str">
        <f>Table2[[#This Row],[Pack Size]]</f>
        <v>-</v>
      </c>
      <c r="I1289" s="84">
        <f>Table2[[#This Row],[Quantity]]</f>
        <v>0</v>
      </c>
      <c r="J1289" s="133" t="str">
        <f>Table2[[#This Row],[Expiry Date]]</f>
        <v>-</v>
      </c>
      <c r="K1289" s="84">
        <f>Table2[[#This Row],[Department]]</f>
        <v>0</v>
      </c>
      <c r="L1289" s="142" t="str">
        <f>IF(ISBLANK(Table2[[#This Row],[Remark]]),"",Table2[[#This Row],[Remark]])</f>
        <v/>
      </c>
      <c r="M1289" s="84">
        <f>Table2[[#This Row],[Material Issued By]]</f>
        <v>0</v>
      </c>
      <c r="N1289" s="84">
        <f>Table2[[#This Row],[Material Received By]]</f>
        <v>0</v>
      </c>
      <c r="O1289" s="134">
        <f>SUMIFS('Stock Statement'!K:K,'Stock Statement'!C:C,Table4[[#This Row],[Part no./ Cat No.]])</f>
        <v>0</v>
      </c>
      <c r="P1289" s="134">
        <f t="shared" si="21"/>
        <v>0</v>
      </c>
      <c r="Q1289" s="142">
        <f>SUMIFS('Stock Statement'!J:J,'Stock Statement'!C:C,Table4[[#This Row],[Part no./ Cat No.]])</f>
        <v>0</v>
      </c>
    </row>
    <row r="1290" spans="1:17">
      <c r="A1290" s="84">
        <v>1289</v>
      </c>
      <c r="B1290" s="108" t="str">
        <f>Table2[[#This Row],[Description of Material]]</f>
        <v>Enter Data in Product Master</v>
      </c>
      <c r="C1290" s="142" t="str">
        <f>IFERROR(VLOOKUP(D1290,'Product Master'!B:G,6,),"-")</f>
        <v>-</v>
      </c>
      <c r="D1290" s="84">
        <f>Table2[[#This Row],[Part no./ Cat No.]]</f>
        <v>0</v>
      </c>
      <c r="E1290" s="142" t="str">
        <f>IF(ISBLANK(Table2[[#This Row],[Lot No]]),"-",Table2[[#This Row],[Lot No]])</f>
        <v>-</v>
      </c>
      <c r="F1290" s="133" t="str">
        <f>IF(ISBLANK(Table2[[#This Row],[Date of Issue]]),"",Table2[[#This Row],[Date of Issue]])</f>
        <v/>
      </c>
      <c r="G1290" s="84" t="str">
        <f>Table2[[#This Row],[Unit]]</f>
        <v>-</v>
      </c>
      <c r="H1290" s="84" t="str">
        <f>Table2[[#This Row],[Pack Size]]</f>
        <v>-</v>
      </c>
      <c r="I1290" s="84">
        <f>Table2[[#This Row],[Quantity]]</f>
        <v>0</v>
      </c>
      <c r="J1290" s="133" t="str">
        <f>Table2[[#This Row],[Expiry Date]]</f>
        <v>-</v>
      </c>
      <c r="K1290" s="84">
        <f>Table2[[#This Row],[Department]]</f>
        <v>0</v>
      </c>
      <c r="L1290" s="142" t="str">
        <f>IF(ISBLANK(Table2[[#This Row],[Remark]]),"",Table2[[#This Row],[Remark]])</f>
        <v/>
      </c>
      <c r="M1290" s="84">
        <f>Table2[[#This Row],[Material Issued By]]</f>
        <v>0</v>
      </c>
      <c r="N1290" s="84">
        <f>Table2[[#This Row],[Material Received By]]</f>
        <v>0</v>
      </c>
      <c r="O1290" s="134">
        <f>SUMIFS('Stock Statement'!K:K,'Stock Statement'!C:C,Table4[[#This Row],[Part no./ Cat No.]])</f>
        <v>0</v>
      </c>
      <c r="P1290" s="134">
        <f t="shared" si="21"/>
        <v>0</v>
      </c>
      <c r="Q1290" s="142">
        <f>SUMIFS('Stock Statement'!J:J,'Stock Statement'!C:C,Table4[[#This Row],[Part no./ Cat No.]])</f>
        <v>0</v>
      </c>
    </row>
    <row r="1291" spans="1:17">
      <c r="A1291" s="84">
        <v>1290</v>
      </c>
      <c r="B1291" s="108" t="str">
        <f>Table2[[#This Row],[Description of Material]]</f>
        <v>Enter Data in Product Master</v>
      </c>
      <c r="C1291" s="142" t="str">
        <f>IFERROR(VLOOKUP(D1291,'Product Master'!B:G,6,),"-")</f>
        <v>-</v>
      </c>
      <c r="D1291" s="84">
        <f>Table2[[#This Row],[Part no./ Cat No.]]</f>
        <v>0</v>
      </c>
      <c r="E1291" s="142" t="str">
        <f>IF(ISBLANK(Table2[[#This Row],[Lot No]]),"-",Table2[[#This Row],[Lot No]])</f>
        <v>-</v>
      </c>
      <c r="F1291" s="133" t="str">
        <f>IF(ISBLANK(Table2[[#This Row],[Date of Issue]]),"",Table2[[#This Row],[Date of Issue]])</f>
        <v/>
      </c>
      <c r="G1291" s="84" t="str">
        <f>Table2[[#This Row],[Unit]]</f>
        <v>-</v>
      </c>
      <c r="H1291" s="84" t="str">
        <f>Table2[[#This Row],[Pack Size]]</f>
        <v>-</v>
      </c>
      <c r="I1291" s="84">
        <f>Table2[[#This Row],[Quantity]]</f>
        <v>0</v>
      </c>
      <c r="J1291" s="133" t="str">
        <f>Table2[[#This Row],[Expiry Date]]</f>
        <v>-</v>
      </c>
      <c r="K1291" s="84">
        <f>Table2[[#This Row],[Department]]</f>
        <v>0</v>
      </c>
      <c r="L1291" s="142" t="str">
        <f>IF(ISBLANK(Table2[[#This Row],[Remark]]),"",Table2[[#This Row],[Remark]])</f>
        <v/>
      </c>
      <c r="M1291" s="84">
        <f>Table2[[#This Row],[Material Issued By]]</f>
        <v>0</v>
      </c>
      <c r="N1291" s="84">
        <f>Table2[[#This Row],[Material Received By]]</f>
        <v>0</v>
      </c>
      <c r="O1291" s="134">
        <f>SUMIFS('Stock Statement'!K:K,'Stock Statement'!C:C,Table4[[#This Row],[Part no./ Cat No.]])</f>
        <v>0</v>
      </c>
      <c r="P1291" s="134">
        <f t="shared" si="21"/>
        <v>0</v>
      </c>
      <c r="Q1291" s="142">
        <f>SUMIFS('Stock Statement'!J:J,'Stock Statement'!C:C,Table4[[#This Row],[Part no./ Cat No.]])</f>
        <v>0</v>
      </c>
    </row>
    <row r="1292" spans="1:17">
      <c r="A1292" s="84">
        <v>1291</v>
      </c>
      <c r="B1292" s="108" t="str">
        <f>Table2[[#This Row],[Description of Material]]</f>
        <v>Enter Data in Product Master</v>
      </c>
      <c r="C1292" s="142" t="str">
        <f>IFERROR(VLOOKUP(D1292,'Product Master'!B:G,6,),"-")</f>
        <v>-</v>
      </c>
      <c r="D1292" s="84">
        <f>Table2[[#This Row],[Part no./ Cat No.]]</f>
        <v>0</v>
      </c>
      <c r="E1292" s="142" t="str">
        <f>IF(ISBLANK(Table2[[#This Row],[Lot No]]),"-",Table2[[#This Row],[Lot No]])</f>
        <v>-</v>
      </c>
      <c r="F1292" s="133" t="str">
        <f>IF(ISBLANK(Table2[[#This Row],[Date of Issue]]),"",Table2[[#This Row],[Date of Issue]])</f>
        <v/>
      </c>
      <c r="G1292" s="84" t="str">
        <f>Table2[[#This Row],[Unit]]</f>
        <v>-</v>
      </c>
      <c r="H1292" s="84" t="str">
        <f>Table2[[#This Row],[Pack Size]]</f>
        <v>-</v>
      </c>
      <c r="I1292" s="84">
        <f>Table2[[#This Row],[Quantity]]</f>
        <v>0</v>
      </c>
      <c r="J1292" s="133" t="str">
        <f>Table2[[#This Row],[Expiry Date]]</f>
        <v>-</v>
      </c>
      <c r="K1292" s="84">
        <f>Table2[[#This Row],[Department]]</f>
        <v>0</v>
      </c>
      <c r="L1292" s="142" t="str">
        <f>IF(ISBLANK(Table2[[#This Row],[Remark]]),"",Table2[[#This Row],[Remark]])</f>
        <v/>
      </c>
      <c r="M1292" s="84">
        <f>Table2[[#This Row],[Material Issued By]]</f>
        <v>0</v>
      </c>
      <c r="N1292" s="84">
        <f>Table2[[#This Row],[Material Received By]]</f>
        <v>0</v>
      </c>
      <c r="O1292" s="134">
        <f>SUMIFS('Stock Statement'!K:K,'Stock Statement'!C:C,Table4[[#This Row],[Part no./ Cat No.]])</f>
        <v>0</v>
      </c>
      <c r="P1292" s="134">
        <f t="shared" si="21"/>
        <v>0</v>
      </c>
      <c r="Q1292" s="142">
        <f>SUMIFS('Stock Statement'!J:J,'Stock Statement'!C:C,Table4[[#This Row],[Part no./ Cat No.]])</f>
        <v>0</v>
      </c>
    </row>
    <row r="1293" spans="1:17">
      <c r="A1293" s="84">
        <v>1292</v>
      </c>
      <c r="B1293" s="108" t="str">
        <f>Table2[[#This Row],[Description of Material]]</f>
        <v>Enter Data in Product Master</v>
      </c>
      <c r="C1293" s="142" t="str">
        <f>IFERROR(VLOOKUP(D1293,'Product Master'!B:G,6,),"-")</f>
        <v>-</v>
      </c>
      <c r="D1293" s="84">
        <f>Table2[[#This Row],[Part no./ Cat No.]]</f>
        <v>0</v>
      </c>
      <c r="E1293" s="142" t="str">
        <f>IF(ISBLANK(Table2[[#This Row],[Lot No]]),"-",Table2[[#This Row],[Lot No]])</f>
        <v>-</v>
      </c>
      <c r="F1293" s="133" t="str">
        <f>IF(ISBLANK(Table2[[#This Row],[Date of Issue]]),"",Table2[[#This Row],[Date of Issue]])</f>
        <v/>
      </c>
      <c r="G1293" s="84" t="str">
        <f>Table2[[#This Row],[Unit]]</f>
        <v>-</v>
      </c>
      <c r="H1293" s="84" t="str">
        <f>Table2[[#This Row],[Pack Size]]</f>
        <v>-</v>
      </c>
      <c r="I1293" s="84">
        <f>Table2[[#This Row],[Quantity]]</f>
        <v>0</v>
      </c>
      <c r="J1293" s="133" t="str">
        <f>Table2[[#This Row],[Expiry Date]]</f>
        <v>-</v>
      </c>
      <c r="K1293" s="84">
        <f>Table2[[#This Row],[Department]]</f>
        <v>0</v>
      </c>
      <c r="L1293" s="142" t="str">
        <f>IF(ISBLANK(Table2[[#This Row],[Remark]]),"",Table2[[#This Row],[Remark]])</f>
        <v/>
      </c>
      <c r="M1293" s="84">
        <f>Table2[[#This Row],[Material Issued By]]</f>
        <v>0</v>
      </c>
      <c r="N1293" s="84">
        <f>Table2[[#This Row],[Material Received By]]</f>
        <v>0</v>
      </c>
      <c r="O1293" s="134">
        <f>SUMIFS('Stock Statement'!K:K,'Stock Statement'!C:C,Table4[[#This Row],[Part no./ Cat No.]])</f>
        <v>0</v>
      </c>
      <c r="P1293" s="134">
        <f t="shared" si="21"/>
        <v>0</v>
      </c>
      <c r="Q1293" s="142">
        <f>SUMIFS('Stock Statement'!J:J,'Stock Statement'!C:C,Table4[[#This Row],[Part no./ Cat No.]])</f>
        <v>0</v>
      </c>
    </row>
    <row r="1294" spans="1:17">
      <c r="A1294" s="84">
        <v>1293</v>
      </c>
      <c r="B1294" s="108" t="str">
        <f>Table2[[#This Row],[Description of Material]]</f>
        <v>Enter Data in Product Master</v>
      </c>
      <c r="C1294" s="142" t="str">
        <f>IFERROR(VLOOKUP(D1294,'Product Master'!B:G,6,),"-")</f>
        <v>-</v>
      </c>
      <c r="D1294" s="84">
        <f>Table2[[#This Row],[Part no./ Cat No.]]</f>
        <v>0</v>
      </c>
      <c r="E1294" s="142" t="str">
        <f>IF(ISBLANK(Table2[[#This Row],[Lot No]]),"-",Table2[[#This Row],[Lot No]])</f>
        <v>-</v>
      </c>
      <c r="F1294" s="133" t="str">
        <f>IF(ISBLANK(Table2[[#This Row],[Date of Issue]]),"",Table2[[#This Row],[Date of Issue]])</f>
        <v/>
      </c>
      <c r="G1294" s="84" t="str">
        <f>Table2[[#This Row],[Unit]]</f>
        <v>-</v>
      </c>
      <c r="H1294" s="84" t="str">
        <f>Table2[[#This Row],[Pack Size]]</f>
        <v>-</v>
      </c>
      <c r="I1294" s="84">
        <f>Table2[[#This Row],[Quantity]]</f>
        <v>0</v>
      </c>
      <c r="J1294" s="133" t="str">
        <f>Table2[[#This Row],[Expiry Date]]</f>
        <v>-</v>
      </c>
      <c r="K1294" s="84">
        <f>Table2[[#This Row],[Department]]</f>
        <v>0</v>
      </c>
      <c r="L1294" s="142" t="str">
        <f>IF(ISBLANK(Table2[[#This Row],[Remark]]),"",Table2[[#This Row],[Remark]])</f>
        <v/>
      </c>
      <c r="M1294" s="84">
        <f>Table2[[#This Row],[Material Issued By]]</f>
        <v>0</v>
      </c>
      <c r="N1294" s="84">
        <f>Table2[[#This Row],[Material Received By]]</f>
        <v>0</v>
      </c>
      <c r="O1294" s="134">
        <f>SUMIFS('Stock Statement'!K:K,'Stock Statement'!C:C,Table4[[#This Row],[Part no./ Cat No.]])</f>
        <v>0</v>
      </c>
      <c r="P1294" s="134">
        <f t="shared" si="21"/>
        <v>0</v>
      </c>
      <c r="Q1294" s="142">
        <f>SUMIFS('Stock Statement'!J:J,'Stock Statement'!C:C,Table4[[#This Row],[Part no./ Cat No.]])</f>
        <v>0</v>
      </c>
    </row>
    <row r="1295" spans="1:17">
      <c r="A1295" s="84">
        <v>1294</v>
      </c>
      <c r="B1295" s="108" t="str">
        <f>Table2[[#This Row],[Description of Material]]</f>
        <v>Enter Data in Product Master</v>
      </c>
      <c r="C1295" s="142" t="str">
        <f>IFERROR(VLOOKUP(D1295,'Product Master'!B:G,6,),"-")</f>
        <v>-</v>
      </c>
      <c r="D1295" s="84">
        <f>Table2[[#This Row],[Part no./ Cat No.]]</f>
        <v>0</v>
      </c>
      <c r="E1295" s="142" t="str">
        <f>IF(ISBLANK(Table2[[#This Row],[Lot No]]),"-",Table2[[#This Row],[Lot No]])</f>
        <v>-</v>
      </c>
      <c r="F1295" s="133" t="str">
        <f>IF(ISBLANK(Table2[[#This Row],[Date of Issue]]),"",Table2[[#This Row],[Date of Issue]])</f>
        <v/>
      </c>
      <c r="G1295" s="84" t="str">
        <f>Table2[[#This Row],[Unit]]</f>
        <v>-</v>
      </c>
      <c r="H1295" s="84" t="str">
        <f>Table2[[#This Row],[Pack Size]]</f>
        <v>-</v>
      </c>
      <c r="I1295" s="84">
        <f>Table2[[#This Row],[Quantity]]</f>
        <v>0</v>
      </c>
      <c r="J1295" s="133" t="str">
        <f>Table2[[#This Row],[Expiry Date]]</f>
        <v>-</v>
      </c>
      <c r="K1295" s="84">
        <f>Table2[[#This Row],[Department]]</f>
        <v>0</v>
      </c>
      <c r="L1295" s="142" t="str">
        <f>IF(ISBLANK(Table2[[#This Row],[Remark]]),"",Table2[[#This Row],[Remark]])</f>
        <v/>
      </c>
      <c r="M1295" s="84">
        <f>Table2[[#This Row],[Material Issued By]]</f>
        <v>0</v>
      </c>
      <c r="N1295" s="84">
        <f>Table2[[#This Row],[Material Received By]]</f>
        <v>0</v>
      </c>
      <c r="O1295" s="134">
        <f>SUMIFS('Stock Statement'!K:K,'Stock Statement'!C:C,Table4[[#This Row],[Part no./ Cat No.]])</f>
        <v>0</v>
      </c>
      <c r="P1295" s="134">
        <f t="shared" si="21"/>
        <v>0</v>
      </c>
      <c r="Q1295" s="142">
        <f>SUMIFS('Stock Statement'!J:J,'Stock Statement'!C:C,Table4[[#This Row],[Part no./ Cat No.]])</f>
        <v>0</v>
      </c>
    </row>
    <row r="1296" spans="1:17">
      <c r="A1296" s="84">
        <v>1295</v>
      </c>
      <c r="B1296" s="108" t="str">
        <f>Table2[[#This Row],[Description of Material]]</f>
        <v>Enter Data in Product Master</v>
      </c>
      <c r="C1296" s="142" t="str">
        <f>IFERROR(VLOOKUP(D1296,'Product Master'!B:G,6,),"-")</f>
        <v>-</v>
      </c>
      <c r="D1296" s="84">
        <f>Table2[[#This Row],[Part no./ Cat No.]]</f>
        <v>0</v>
      </c>
      <c r="E1296" s="142" t="str">
        <f>IF(ISBLANK(Table2[[#This Row],[Lot No]]),"-",Table2[[#This Row],[Lot No]])</f>
        <v>-</v>
      </c>
      <c r="F1296" s="133" t="str">
        <f>IF(ISBLANK(Table2[[#This Row],[Date of Issue]]),"",Table2[[#This Row],[Date of Issue]])</f>
        <v/>
      </c>
      <c r="G1296" s="84" t="str">
        <f>Table2[[#This Row],[Unit]]</f>
        <v>-</v>
      </c>
      <c r="H1296" s="84" t="str">
        <f>Table2[[#This Row],[Pack Size]]</f>
        <v>-</v>
      </c>
      <c r="I1296" s="84">
        <f>Table2[[#This Row],[Quantity]]</f>
        <v>0</v>
      </c>
      <c r="J1296" s="133" t="str">
        <f>Table2[[#This Row],[Expiry Date]]</f>
        <v>-</v>
      </c>
      <c r="K1296" s="84">
        <f>Table2[[#This Row],[Department]]</f>
        <v>0</v>
      </c>
      <c r="L1296" s="142" t="str">
        <f>IF(ISBLANK(Table2[[#This Row],[Remark]]),"",Table2[[#This Row],[Remark]])</f>
        <v/>
      </c>
      <c r="M1296" s="84">
        <f>Table2[[#This Row],[Material Issued By]]</f>
        <v>0</v>
      </c>
      <c r="N1296" s="84">
        <f>Table2[[#This Row],[Material Received By]]</f>
        <v>0</v>
      </c>
      <c r="O1296" s="134">
        <f>SUMIFS('Stock Statement'!K:K,'Stock Statement'!C:C,Table4[[#This Row],[Part no./ Cat No.]])</f>
        <v>0</v>
      </c>
      <c r="P1296" s="134">
        <f t="shared" si="21"/>
        <v>0</v>
      </c>
      <c r="Q1296" s="142">
        <f>SUMIFS('Stock Statement'!J:J,'Stock Statement'!C:C,Table4[[#This Row],[Part no./ Cat No.]])</f>
        <v>0</v>
      </c>
    </row>
    <row r="1297" spans="1:17">
      <c r="A1297" s="84">
        <v>1296</v>
      </c>
      <c r="B1297" s="108" t="str">
        <f>Table2[[#This Row],[Description of Material]]</f>
        <v>Enter Data in Product Master</v>
      </c>
      <c r="C1297" s="142" t="str">
        <f>IFERROR(VLOOKUP(D1297,'Product Master'!B:G,6,),"-")</f>
        <v>-</v>
      </c>
      <c r="D1297" s="84">
        <f>Table2[[#This Row],[Part no./ Cat No.]]</f>
        <v>0</v>
      </c>
      <c r="E1297" s="142" t="str">
        <f>IF(ISBLANK(Table2[[#This Row],[Lot No]]),"-",Table2[[#This Row],[Lot No]])</f>
        <v>-</v>
      </c>
      <c r="F1297" s="133" t="str">
        <f>IF(ISBLANK(Table2[[#This Row],[Date of Issue]]),"",Table2[[#This Row],[Date of Issue]])</f>
        <v/>
      </c>
      <c r="G1297" s="84" t="str">
        <f>Table2[[#This Row],[Unit]]</f>
        <v>-</v>
      </c>
      <c r="H1297" s="84" t="str">
        <f>Table2[[#This Row],[Pack Size]]</f>
        <v>-</v>
      </c>
      <c r="I1297" s="84">
        <f>Table2[[#This Row],[Quantity]]</f>
        <v>0</v>
      </c>
      <c r="J1297" s="133" t="str">
        <f>Table2[[#This Row],[Expiry Date]]</f>
        <v>-</v>
      </c>
      <c r="K1297" s="84">
        <f>Table2[[#This Row],[Department]]</f>
        <v>0</v>
      </c>
      <c r="L1297" s="142" t="str">
        <f>IF(ISBLANK(Table2[[#This Row],[Remark]]),"",Table2[[#This Row],[Remark]])</f>
        <v/>
      </c>
      <c r="M1297" s="84">
        <f>Table2[[#This Row],[Material Issued By]]</f>
        <v>0</v>
      </c>
      <c r="N1297" s="84">
        <f>Table2[[#This Row],[Material Received By]]</f>
        <v>0</v>
      </c>
      <c r="O1297" s="134">
        <f>SUMIFS('Stock Statement'!K:K,'Stock Statement'!C:C,Table4[[#This Row],[Part no./ Cat No.]])</f>
        <v>0</v>
      </c>
      <c r="P1297" s="134">
        <f t="shared" si="21"/>
        <v>0</v>
      </c>
      <c r="Q1297" s="142">
        <f>SUMIFS('Stock Statement'!J:J,'Stock Statement'!C:C,Table4[[#This Row],[Part no./ Cat No.]])</f>
        <v>0</v>
      </c>
    </row>
    <row r="1298" spans="1:17">
      <c r="A1298" s="84">
        <v>1297</v>
      </c>
      <c r="B1298" s="108" t="str">
        <f>Table2[[#This Row],[Description of Material]]</f>
        <v>Enter Data in Product Master</v>
      </c>
      <c r="C1298" s="142" t="str">
        <f>IFERROR(VLOOKUP(D1298,'Product Master'!B:G,6,),"-")</f>
        <v>-</v>
      </c>
      <c r="D1298" s="84">
        <f>Table2[[#This Row],[Part no./ Cat No.]]</f>
        <v>0</v>
      </c>
      <c r="E1298" s="142" t="str">
        <f>IF(ISBLANK(Table2[[#This Row],[Lot No]]),"-",Table2[[#This Row],[Lot No]])</f>
        <v>-</v>
      </c>
      <c r="F1298" s="133" t="str">
        <f>IF(ISBLANK(Table2[[#This Row],[Date of Issue]]),"",Table2[[#This Row],[Date of Issue]])</f>
        <v/>
      </c>
      <c r="G1298" s="84" t="str">
        <f>Table2[[#This Row],[Unit]]</f>
        <v>-</v>
      </c>
      <c r="H1298" s="84" t="str">
        <f>Table2[[#This Row],[Pack Size]]</f>
        <v>-</v>
      </c>
      <c r="I1298" s="84">
        <f>Table2[[#This Row],[Quantity]]</f>
        <v>0</v>
      </c>
      <c r="J1298" s="133" t="str">
        <f>Table2[[#This Row],[Expiry Date]]</f>
        <v>-</v>
      </c>
      <c r="K1298" s="84">
        <f>Table2[[#This Row],[Department]]</f>
        <v>0</v>
      </c>
      <c r="L1298" s="142" t="str">
        <f>IF(ISBLANK(Table2[[#This Row],[Remark]]),"",Table2[[#This Row],[Remark]])</f>
        <v/>
      </c>
      <c r="M1298" s="84">
        <f>Table2[[#This Row],[Material Issued By]]</f>
        <v>0</v>
      </c>
      <c r="N1298" s="84">
        <f>Table2[[#This Row],[Material Received By]]</f>
        <v>0</v>
      </c>
      <c r="O1298" s="134">
        <f>SUMIFS('Stock Statement'!K:K,'Stock Statement'!C:C,Table4[[#This Row],[Part no./ Cat No.]])</f>
        <v>0</v>
      </c>
      <c r="P1298" s="134">
        <f t="shared" si="21"/>
        <v>0</v>
      </c>
      <c r="Q1298" s="142">
        <f>SUMIFS('Stock Statement'!J:J,'Stock Statement'!C:C,Table4[[#This Row],[Part no./ Cat No.]])</f>
        <v>0</v>
      </c>
    </row>
    <row r="1299" spans="1:17">
      <c r="A1299" s="84">
        <v>1298</v>
      </c>
      <c r="B1299" s="108" t="str">
        <f>Table2[[#This Row],[Description of Material]]</f>
        <v>Enter Data in Product Master</v>
      </c>
      <c r="C1299" s="142" t="str">
        <f>IFERROR(VLOOKUP(D1299,'Product Master'!B:G,6,),"-")</f>
        <v>-</v>
      </c>
      <c r="D1299" s="84">
        <f>Table2[[#This Row],[Part no./ Cat No.]]</f>
        <v>0</v>
      </c>
      <c r="E1299" s="142" t="str">
        <f>IF(ISBLANK(Table2[[#This Row],[Lot No]]),"-",Table2[[#This Row],[Lot No]])</f>
        <v>-</v>
      </c>
      <c r="F1299" s="133" t="str">
        <f>IF(ISBLANK(Table2[[#This Row],[Date of Issue]]),"",Table2[[#This Row],[Date of Issue]])</f>
        <v/>
      </c>
      <c r="G1299" s="84" t="str">
        <f>Table2[[#This Row],[Unit]]</f>
        <v>-</v>
      </c>
      <c r="H1299" s="84" t="str">
        <f>Table2[[#This Row],[Pack Size]]</f>
        <v>-</v>
      </c>
      <c r="I1299" s="84">
        <f>Table2[[#This Row],[Quantity]]</f>
        <v>0</v>
      </c>
      <c r="J1299" s="133" t="str">
        <f>Table2[[#This Row],[Expiry Date]]</f>
        <v>-</v>
      </c>
      <c r="K1299" s="84">
        <f>Table2[[#This Row],[Department]]</f>
        <v>0</v>
      </c>
      <c r="L1299" s="142" t="str">
        <f>IF(ISBLANK(Table2[[#This Row],[Remark]]),"",Table2[[#This Row],[Remark]])</f>
        <v/>
      </c>
      <c r="M1299" s="84">
        <f>Table2[[#This Row],[Material Issued By]]</f>
        <v>0</v>
      </c>
      <c r="N1299" s="84">
        <f>Table2[[#This Row],[Material Received By]]</f>
        <v>0</v>
      </c>
      <c r="O1299" s="134">
        <f>SUMIFS('Stock Statement'!K:K,'Stock Statement'!C:C,Table4[[#This Row],[Part no./ Cat No.]])</f>
        <v>0</v>
      </c>
      <c r="P1299" s="134">
        <f t="shared" si="21"/>
        <v>0</v>
      </c>
      <c r="Q1299" s="142">
        <f>SUMIFS('Stock Statement'!J:J,'Stock Statement'!C:C,Table4[[#This Row],[Part no./ Cat No.]])</f>
        <v>0</v>
      </c>
    </row>
    <row r="1300" spans="1:17">
      <c r="A1300" s="84">
        <v>1299</v>
      </c>
      <c r="B1300" s="108" t="str">
        <f>Table2[[#This Row],[Description of Material]]</f>
        <v>Enter Data in Product Master</v>
      </c>
      <c r="C1300" s="142" t="str">
        <f>IFERROR(VLOOKUP(D1300,'Product Master'!B:G,6,),"-")</f>
        <v>-</v>
      </c>
      <c r="D1300" s="84">
        <f>Table2[[#This Row],[Part no./ Cat No.]]</f>
        <v>0</v>
      </c>
      <c r="E1300" s="142" t="str">
        <f>IF(ISBLANK(Table2[[#This Row],[Lot No]]),"-",Table2[[#This Row],[Lot No]])</f>
        <v>-</v>
      </c>
      <c r="F1300" s="133" t="str">
        <f>IF(ISBLANK(Table2[[#This Row],[Date of Issue]]),"",Table2[[#This Row],[Date of Issue]])</f>
        <v/>
      </c>
      <c r="G1300" s="84" t="str">
        <f>Table2[[#This Row],[Unit]]</f>
        <v>-</v>
      </c>
      <c r="H1300" s="84" t="str">
        <f>Table2[[#This Row],[Pack Size]]</f>
        <v>-</v>
      </c>
      <c r="I1300" s="84">
        <f>Table2[[#This Row],[Quantity]]</f>
        <v>0</v>
      </c>
      <c r="J1300" s="133" t="str">
        <f>Table2[[#This Row],[Expiry Date]]</f>
        <v>-</v>
      </c>
      <c r="K1300" s="84">
        <f>Table2[[#This Row],[Department]]</f>
        <v>0</v>
      </c>
      <c r="L1300" s="142" t="str">
        <f>IF(ISBLANK(Table2[[#This Row],[Remark]]),"",Table2[[#This Row],[Remark]])</f>
        <v/>
      </c>
      <c r="M1300" s="84">
        <f>Table2[[#This Row],[Material Issued By]]</f>
        <v>0</v>
      </c>
      <c r="N1300" s="84">
        <f>Table2[[#This Row],[Material Received By]]</f>
        <v>0</v>
      </c>
      <c r="O1300" s="134">
        <f>SUMIFS('Stock Statement'!K:K,'Stock Statement'!C:C,Table4[[#This Row],[Part no./ Cat No.]])</f>
        <v>0</v>
      </c>
      <c r="P1300" s="134">
        <f t="shared" si="21"/>
        <v>0</v>
      </c>
      <c r="Q1300" s="142">
        <f>SUMIFS('Stock Statement'!J:J,'Stock Statement'!C:C,Table4[[#This Row],[Part no./ Cat No.]])</f>
        <v>0</v>
      </c>
    </row>
    <row r="1301" spans="1:17">
      <c r="A1301" s="84">
        <v>1300</v>
      </c>
      <c r="B1301" s="108" t="str">
        <f>Table2[[#This Row],[Description of Material]]</f>
        <v>Enter Data in Product Master</v>
      </c>
      <c r="C1301" s="142" t="str">
        <f>IFERROR(VLOOKUP(D1301,'Product Master'!B:G,6,),"-")</f>
        <v>-</v>
      </c>
      <c r="D1301" s="84">
        <f>Table2[[#This Row],[Part no./ Cat No.]]</f>
        <v>0</v>
      </c>
      <c r="E1301" s="142" t="str">
        <f>IF(ISBLANK(Table2[[#This Row],[Lot No]]),"-",Table2[[#This Row],[Lot No]])</f>
        <v>-</v>
      </c>
      <c r="F1301" s="133" t="str">
        <f>IF(ISBLANK(Table2[[#This Row],[Date of Issue]]),"",Table2[[#This Row],[Date of Issue]])</f>
        <v/>
      </c>
      <c r="G1301" s="84" t="str">
        <f>Table2[[#This Row],[Unit]]</f>
        <v>-</v>
      </c>
      <c r="H1301" s="84" t="str">
        <f>Table2[[#This Row],[Pack Size]]</f>
        <v>-</v>
      </c>
      <c r="I1301" s="84">
        <f>Table2[[#This Row],[Quantity]]</f>
        <v>0</v>
      </c>
      <c r="J1301" s="133" t="str">
        <f>Table2[[#This Row],[Expiry Date]]</f>
        <v>-</v>
      </c>
      <c r="K1301" s="84">
        <f>Table2[[#This Row],[Department]]</f>
        <v>0</v>
      </c>
      <c r="L1301" s="142" t="str">
        <f>IF(ISBLANK(Table2[[#This Row],[Remark]]),"",Table2[[#This Row],[Remark]])</f>
        <v/>
      </c>
      <c r="M1301" s="84">
        <f>Table2[[#This Row],[Material Issued By]]</f>
        <v>0</v>
      </c>
      <c r="N1301" s="84">
        <f>Table2[[#This Row],[Material Received By]]</f>
        <v>0</v>
      </c>
      <c r="O1301" s="134">
        <f>SUMIFS('Stock Statement'!K:K,'Stock Statement'!C:C,Table4[[#This Row],[Part no./ Cat No.]])</f>
        <v>0</v>
      </c>
      <c r="P1301" s="134">
        <f t="shared" si="21"/>
        <v>0</v>
      </c>
      <c r="Q1301" s="142">
        <f>SUMIFS('Stock Statement'!J:J,'Stock Statement'!C:C,Table4[[#This Row],[Part no./ Cat No.]])</f>
        <v>0</v>
      </c>
    </row>
    <row r="1302" spans="1:17">
      <c r="A1302" s="84">
        <v>1301</v>
      </c>
      <c r="B1302" s="108" t="str">
        <f>Table2[[#This Row],[Description of Material]]</f>
        <v>Enter Data in Product Master</v>
      </c>
      <c r="C1302" s="142" t="str">
        <f>IFERROR(VLOOKUP(D1302,'Product Master'!B:G,6,),"-")</f>
        <v>-</v>
      </c>
      <c r="D1302" s="84">
        <f>Table2[[#This Row],[Part no./ Cat No.]]</f>
        <v>0</v>
      </c>
      <c r="E1302" s="142" t="str">
        <f>IF(ISBLANK(Table2[[#This Row],[Lot No]]),"-",Table2[[#This Row],[Lot No]])</f>
        <v>-</v>
      </c>
      <c r="F1302" s="133" t="str">
        <f>IF(ISBLANK(Table2[[#This Row],[Date of Issue]]),"",Table2[[#This Row],[Date of Issue]])</f>
        <v/>
      </c>
      <c r="G1302" s="84" t="str">
        <f>Table2[[#This Row],[Unit]]</f>
        <v>-</v>
      </c>
      <c r="H1302" s="84" t="str">
        <f>Table2[[#This Row],[Pack Size]]</f>
        <v>-</v>
      </c>
      <c r="I1302" s="84">
        <f>Table2[[#This Row],[Quantity]]</f>
        <v>0</v>
      </c>
      <c r="J1302" s="133" t="str">
        <f>Table2[[#This Row],[Expiry Date]]</f>
        <v>-</v>
      </c>
      <c r="K1302" s="84">
        <f>Table2[[#This Row],[Department]]</f>
        <v>0</v>
      </c>
      <c r="L1302" s="142" t="str">
        <f>IF(ISBLANK(Table2[[#This Row],[Remark]]),"",Table2[[#This Row],[Remark]])</f>
        <v/>
      </c>
      <c r="M1302" s="84">
        <f>Table2[[#This Row],[Material Issued By]]</f>
        <v>0</v>
      </c>
      <c r="N1302" s="84">
        <f>Table2[[#This Row],[Material Received By]]</f>
        <v>0</v>
      </c>
      <c r="O1302" s="134">
        <f>SUMIFS('Stock Statement'!K:K,'Stock Statement'!C:C,Table4[[#This Row],[Part no./ Cat No.]])</f>
        <v>0</v>
      </c>
      <c r="P1302" s="134">
        <f t="shared" si="21"/>
        <v>0</v>
      </c>
      <c r="Q1302" s="142">
        <f>SUMIFS('Stock Statement'!J:J,'Stock Statement'!C:C,Table4[[#This Row],[Part no./ Cat No.]])</f>
        <v>0</v>
      </c>
    </row>
    <row r="1303" spans="1:17">
      <c r="A1303" s="84">
        <v>1302</v>
      </c>
      <c r="B1303" s="108" t="str">
        <f>Table2[[#This Row],[Description of Material]]</f>
        <v>Enter Data in Product Master</v>
      </c>
      <c r="C1303" s="142" t="str">
        <f>IFERROR(VLOOKUP(D1303,'Product Master'!B:G,6,),"-")</f>
        <v>-</v>
      </c>
      <c r="D1303" s="84">
        <f>Table2[[#This Row],[Part no./ Cat No.]]</f>
        <v>0</v>
      </c>
      <c r="E1303" s="142" t="str">
        <f>IF(ISBLANK(Table2[[#This Row],[Lot No]]),"-",Table2[[#This Row],[Lot No]])</f>
        <v>-</v>
      </c>
      <c r="F1303" s="133" t="str">
        <f>IF(ISBLANK(Table2[[#This Row],[Date of Issue]]),"",Table2[[#This Row],[Date of Issue]])</f>
        <v/>
      </c>
      <c r="G1303" s="84" t="str">
        <f>Table2[[#This Row],[Unit]]</f>
        <v>-</v>
      </c>
      <c r="H1303" s="84" t="str">
        <f>Table2[[#This Row],[Pack Size]]</f>
        <v>-</v>
      </c>
      <c r="I1303" s="84">
        <f>Table2[[#This Row],[Quantity]]</f>
        <v>0</v>
      </c>
      <c r="J1303" s="133" t="str">
        <f>Table2[[#This Row],[Expiry Date]]</f>
        <v>-</v>
      </c>
      <c r="K1303" s="84">
        <f>Table2[[#This Row],[Department]]</f>
        <v>0</v>
      </c>
      <c r="L1303" s="142" t="str">
        <f>IF(ISBLANK(Table2[[#This Row],[Remark]]),"",Table2[[#This Row],[Remark]])</f>
        <v/>
      </c>
      <c r="M1303" s="84">
        <f>Table2[[#This Row],[Material Issued By]]</f>
        <v>0</v>
      </c>
      <c r="N1303" s="84">
        <f>Table2[[#This Row],[Material Received By]]</f>
        <v>0</v>
      </c>
      <c r="O1303" s="134">
        <f>SUMIFS('Stock Statement'!K:K,'Stock Statement'!C:C,Table4[[#This Row],[Part no./ Cat No.]])</f>
        <v>0</v>
      </c>
      <c r="P1303" s="134">
        <f t="shared" si="21"/>
        <v>0</v>
      </c>
      <c r="Q1303" s="142">
        <f>SUMIFS('Stock Statement'!J:J,'Stock Statement'!C:C,Table4[[#This Row],[Part no./ Cat No.]])</f>
        <v>0</v>
      </c>
    </row>
    <row r="1304" spans="1:17">
      <c r="A1304" s="84">
        <v>1303</v>
      </c>
      <c r="B1304" s="108" t="str">
        <f>Table2[[#This Row],[Description of Material]]</f>
        <v>Enter Data in Product Master</v>
      </c>
      <c r="C1304" s="142" t="str">
        <f>IFERROR(VLOOKUP(D1304,'Product Master'!B:G,6,),"-")</f>
        <v>-</v>
      </c>
      <c r="D1304" s="84">
        <f>Table2[[#This Row],[Part no./ Cat No.]]</f>
        <v>0</v>
      </c>
      <c r="E1304" s="142" t="str">
        <f>IF(ISBLANK(Table2[[#This Row],[Lot No]]),"-",Table2[[#This Row],[Lot No]])</f>
        <v>-</v>
      </c>
      <c r="F1304" s="133" t="str">
        <f>IF(ISBLANK(Table2[[#This Row],[Date of Issue]]),"",Table2[[#This Row],[Date of Issue]])</f>
        <v/>
      </c>
      <c r="G1304" s="84" t="str">
        <f>Table2[[#This Row],[Unit]]</f>
        <v>-</v>
      </c>
      <c r="H1304" s="84" t="str">
        <f>Table2[[#This Row],[Pack Size]]</f>
        <v>-</v>
      </c>
      <c r="I1304" s="84">
        <f>Table2[[#This Row],[Quantity]]</f>
        <v>0</v>
      </c>
      <c r="J1304" s="133" t="str">
        <f>Table2[[#This Row],[Expiry Date]]</f>
        <v>-</v>
      </c>
      <c r="K1304" s="84">
        <f>Table2[[#This Row],[Department]]</f>
        <v>0</v>
      </c>
      <c r="L1304" s="142" t="str">
        <f>IF(ISBLANK(Table2[[#This Row],[Remark]]),"",Table2[[#This Row],[Remark]])</f>
        <v/>
      </c>
      <c r="M1304" s="84">
        <f>Table2[[#This Row],[Material Issued By]]</f>
        <v>0</v>
      </c>
      <c r="N1304" s="84">
        <f>Table2[[#This Row],[Material Received By]]</f>
        <v>0</v>
      </c>
      <c r="O1304" s="134">
        <f>SUMIFS('Stock Statement'!K:K,'Stock Statement'!C:C,Table4[[#This Row],[Part no./ Cat No.]])</f>
        <v>0</v>
      </c>
      <c r="P1304" s="134">
        <f t="shared" si="21"/>
        <v>0</v>
      </c>
      <c r="Q1304" s="142">
        <f>SUMIFS('Stock Statement'!J:J,'Stock Statement'!C:C,Table4[[#This Row],[Part no./ Cat No.]])</f>
        <v>0</v>
      </c>
    </row>
    <row r="1305" spans="1:17">
      <c r="A1305" s="84">
        <v>1304</v>
      </c>
      <c r="B1305" s="108" t="str">
        <f>Table2[[#This Row],[Description of Material]]</f>
        <v>Enter Data in Product Master</v>
      </c>
      <c r="C1305" s="142" t="str">
        <f>IFERROR(VLOOKUP(D1305,'Product Master'!B:G,6,),"-")</f>
        <v>-</v>
      </c>
      <c r="D1305" s="84">
        <f>Table2[[#This Row],[Part no./ Cat No.]]</f>
        <v>0</v>
      </c>
      <c r="E1305" s="142" t="str">
        <f>IF(ISBLANK(Table2[[#This Row],[Lot No]]),"-",Table2[[#This Row],[Lot No]])</f>
        <v>-</v>
      </c>
      <c r="F1305" s="133" t="str">
        <f>IF(ISBLANK(Table2[[#This Row],[Date of Issue]]),"",Table2[[#This Row],[Date of Issue]])</f>
        <v/>
      </c>
      <c r="G1305" s="84" t="str">
        <f>Table2[[#This Row],[Unit]]</f>
        <v>-</v>
      </c>
      <c r="H1305" s="84" t="str">
        <f>Table2[[#This Row],[Pack Size]]</f>
        <v>-</v>
      </c>
      <c r="I1305" s="84">
        <f>Table2[[#This Row],[Quantity]]</f>
        <v>0</v>
      </c>
      <c r="J1305" s="133" t="str">
        <f>Table2[[#This Row],[Expiry Date]]</f>
        <v>-</v>
      </c>
      <c r="K1305" s="84">
        <f>Table2[[#This Row],[Department]]</f>
        <v>0</v>
      </c>
      <c r="L1305" s="142" t="str">
        <f>IF(ISBLANK(Table2[[#This Row],[Remark]]),"",Table2[[#This Row],[Remark]])</f>
        <v/>
      </c>
      <c r="M1305" s="84">
        <f>Table2[[#This Row],[Material Issued By]]</f>
        <v>0</v>
      </c>
      <c r="N1305" s="84">
        <f>Table2[[#This Row],[Material Received By]]</f>
        <v>0</v>
      </c>
      <c r="O1305" s="134">
        <f>SUMIFS('Stock Statement'!K:K,'Stock Statement'!C:C,Table4[[#This Row],[Part no./ Cat No.]])</f>
        <v>0</v>
      </c>
      <c r="P1305" s="134">
        <f t="shared" si="21"/>
        <v>0</v>
      </c>
      <c r="Q1305" s="142">
        <f>SUMIFS('Stock Statement'!J:J,'Stock Statement'!C:C,Table4[[#This Row],[Part no./ Cat No.]])</f>
        <v>0</v>
      </c>
    </row>
    <row r="1306" spans="1:17">
      <c r="A1306" s="84">
        <v>1305</v>
      </c>
      <c r="B1306" s="108" t="str">
        <f>Table2[[#This Row],[Description of Material]]</f>
        <v>Enter Data in Product Master</v>
      </c>
      <c r="C1306" s="142" t="str">
        <f>IFERROR(VLOOKUP(D1306,'Product Master'!B:G,6,),"-")</f>
        <v>-</v>
      </c>
      <c r="D1306" s="84">
        <f>Table2[[#This Row],[Part no./ Cat No.]]</f>
        <v>0</v>
      </c>
      <c r="E1306" s="142" t="str">
        <f>IF(ISBLANK(Table2[[#This Row],[Lot No]]),"-",Table2[[#This Row],[Lot No]])</f>
        <v>-</v>
      </c>
      <c r="F1306" s="133" t="str">
        <f>IF(ISBLANK(Table2[[#This Row],[Date of Issue]]),"",Table2[[#This Row],[Date of Issue]])</f>
        <v/>
      </c>
      <c r="G1306" s="84" t="str">
        <f>Table2[[#This Row],[Unit]]</f>
        <v>-</v>
      </c>
      <c r="H1306" s="84" t="str">
        <f>Table2[[#This Row],[Pack Size]]</f>
        <v>-</v>
      </c>
      <c r="I1306" s="84">
        <f>Table2[[#This Row],[Quantity]]</f>
        <v>0</v>
      </c>
      <c r="J1306" s="133" t="str">
        <f>Table2[[#This Row],[Expiry Date]]</f>
        <v>-</v>
      </c>
      <c r="K1306" s="84">
        <f>Table2[[#This Row],[Department]]</f>
        <v>0</v>
      </c>
      <c r="L1306" s="142" t="str">
        <f>IF(ISBLANK(Table2[[#This Row],[Remark]]),"",Table2[[#This Row],[Remark]])</f>
        <v/>
      </c>
      <c r="M1306" s="84">
        <f>Table2[[#This Row],[Material Issued By]]</f>
        <v>0</v>
      </c>
      <c r="N1306" s="84">
        <f>Table2[[#This Row],[Material Received By]]</f>
        <v>0</v>
      </c>
      <c r="O1306" s="134">
        <f>SUMIFS('Stock Statement'!K:K,'Stock Statement'!C:C,Table4[[#This Row],[Part no./ Cat No.]])</f>
        <v>0</v>
      </c>
      <c r="P1306" s="134">
        <f t="shared" si="21"/>
        <v>0</v>
      </c>
      <c r="Q1306" s="142">
        <f>SUMIFS('Stock Statement'!J:J,'Stock Statement'!C:C,Table4[[#This Row],[Part no./ Cat No.]])</f>
        <v>0</v>
      </c>
    </row>
    <row r="1307" spans="1:17">
      <c r="A1307" s="84">
        <v>1306</v>
      </c>
      <c r="B1307" s="108" t="str">
        <f>Table2[[#This Row],[Description of Material]]</f>
        <v>Enter Data in Product Master</v>
      </c>
      <c r="C1307" s="142" t="str">
        <f>IFERROR(VLOOKUP(D1307,'Product Master'!B:G,6,),"-")</f>
        <v>-</v>
      </c>
      <c r="D1307" s="84">
        <f>Table2[[#This Row],[Part no./ Cat No.]]</f>
        <v>0</v>
      </c>
      <c r="E1307" s="142" t="str">
        <f>IF(ISBLANK(Table2[[#This Row],[Lot No]]),"-",Table2[[#This Row],[Lot No]])</f>
        <v>-</v>
      </c>
      <c r="F1307" s="133" t="str">
        <f>IF(ISBLANK(Table2[[#This Row],[Date of Issue]]),"",Table2[[#This Row],[Date of Issue]])</f>
        <v/>
      </c>
      <c r="G1307" s="84" t="str">
        <f>Table2[[#This Row],[Unit]]</f>
        <v>-</v>
      </c>
      <c r="H1307" s="84" t="str">
        <f>Table2[[#This Row],[Pack Size]]</f>
        <v>-</v>
      </c>
      <c r="I1307" s="84">
        <f>Table2[[#This Row],[Quantity]]</f>
        <v>0</v>
      </c>
      <c r="J1307" s="133" t="str">
        <f>Table2[[#This Row],[Expiry Date]]</f>
        <v>-</v>
      </c>
      <c r="K1307" s="84">
        <f>Table2[[#This Row],[Department]]</f>
        <v>0</v>
      </c>
      <c r="L1307" s="142" t="str">
        <f>IF(ISBLANK(Table2[[#This Row],[Remark]]),"",Table2[[#This Row],[Remark]])</f>
        <v/>
      </c>
      <c r="M1307" s="84">
        <f>Table2[[#This Row],[Material Issued By]]</f>
        <v>0</v>
      </c>
      <c r="N1307" s="84">
        <f>Table2[[#This Row],[Material Received By]]</f>
        <v>0</v>
      </c>
      <c r="O1307" s="134">
        <f>SUMIFS('Stock Statement'!K:K,'Stock Statement'!C:C,Table4[[#This Row],[Part no./ Cat No.]])</f>
        <v>0</v>
      </c>
      <c r="P1307" s="134">
        <f t="shared" si="21"/>
        <v>0</v>
      </c>
      <c r="Q1307" s="142">
        <f>SUMIFS('Stock Statement'!J:J,'Stock Statement'!C:C,Table4[[#This Row],[Part no./ Cat No.]])</f>
        <v>0</v>
      </c>
    </row>
    <row r="1308" spans="1:17">
      <c r="A1308" s="84">
        <v>1307</v>
      </c>
      <c r="B1308" s="108" t="str">
        <f>Table2[[#This Row],[Description of Material]]</f>
        <v>Enter Data in Product Master</v>
      </c>
      <c r="C1308" s="142" t="str">
        <f>IFERROR(VLOOKUP(D1308,'Product Master'!B:G,6,),"-")</f>
        <v>-</v>
      </c>
      <c r="D1308" s="84">
        <f>Table2[[#This Row],[Part no./ Cat No.]]</f>
        <v>0</v>
      </c>
      <c r="E1308" s="142" t="str">
        <f>IF(ISBLANK(Table2[[#This Row],[Lot No]]),"-",Table2[[#This Row],[Lot No]])</f>
        <v>-</v>
      </c>
      <c r="F1308" s="133" t="str">
        <f>IF(ISBLANK(Table2[[#This Row],[Date of Issue]]),"",Table2[[#This Row],[Date of Issue]])</f>
        <v/>
      </c>
      <c r="G1308" s="84" t="str">
        <f>Table2[[#This Row],[Unit]]</f>
        <v>-</v>
      </c>
      <c r="H1308" s="84" t="str">
        <f>Table2[[#This Row],[Pack Size]]</f>
        <v>-</v>
      </c>
      <c r="I1308" s="84">
        <f>Table2[[#This Row],[Quantity]]</f>
        <v>0</v>
      </c>
      <c r="J1308" s="133" t="str">
        <f>Table2[[#This Row],[Expiry Date]]</f>
        <v>-</v>
      </c>
      <c r="K1308" s="84">
        <f>Table2[[#This Row],[Department]]</f>
        <v>0</v>
      </c>
      <c r="L1308" s="142" t="str">
        <f>IF(ISBLANK(Table2[[#This Row],[Remark]]),"",Table2[[#This Row],[Remark]])</f>
        <v/>
      </c>
      <c r="M1308" s="84">
        <f>Table2[[#This Row],[Material Issued By]]</f>
        <v>0</v>
      </c>
      <c r="N1308" s="84">
        <f>Table2[[#This Row],[Material Received By]]</f>
        <v>0</v>
      </c>
      <c r="O1308" s="134">
        <f>SUMIFS('Stock Statement'!K:K,'Stock Statement'!C:C,Table4[[#This Row],[Part no./ Cat No.]])</f>
        <v>0</v>
      </c>
      <c r="P1308" s="134">
        <f t="shared" si="21"/>
        <v>0</v>
      </c>
      <c r="Q1308" s="142">
        <f>SUMIFS('Stock Statement'!J:J,'Stock Statement'!C:C,Table4[[#This Row],[Part no./ Cat No.]])</f>
        <v>0</v>
      </c>
    </row>
    <row r="1309" spans="1:17">
      <c r="A1309" s="84">
        <v>1308</v>
      </c>
      <c r="B1309" s="108" t="str">
        <f>Table2[[#This Row],[Description of Material]]</f>
        <v>Enter Data in Product Master</v>
      </c>
      <c r="C1309" s="142" t="str">
        <f>IFERROR(VLOOKUP(D1309,'Product Master'!B:G,6,),"-")</f>
        <v>-</v>
      </c>
      <c r="D1309" s="84">
        <f>Table2[[#This Row],[Part no./ Cat No.]]</f>
        <v>0</v>
      </c>
      <c r="E1309" s="142" t="str">
        <f>IF(ISBLANK(Table2[[#This Row],[Lot No]]),"-",Table2[[#This Row],[Lot No]])</f>
        <v>-</v>
      </c>
      <c r="F1309" s="133" t="str">
        <f>IF(ISBLANK(Table2[[#This Row],[Date of Issue]]),"",Table2[[#This Row],[Date of Issue]])</f>
        <v/>
      </c>
      <c r="G1309" s="84" t="str">
        <f>Table2[[#This Row],[Unit]]</f>
        <v>-</v>
      </c>
      <c r="H1309" s="84" t="str">
        <f>Table2[[#This Row],[Pack Size]]</f>
        <v>-</v>
      </c>
      <c r="I1309" s="84">
        <f>Table2[[#This Row],[Quantity]]</f>
        <v>0</v>
      </c>
      <c r="J1309" s="133" t="str">
        <f>Table2[[#This Row],[Expiry Date]]</f>
        <v>-</v>
      </c>
      <c r="K1309" s="84">
        <f>Table2[[#This Row],[Department]]</f>
        <v>0</v>
      </c>
      <c r="L1309" s="142" t="str">
        <f>IF(ISBLANK(Table2[[#This Row],[Remark]]),"",Table2[[#This Row],[Remark]])</f>
        <v/>
      </c>
      <c r="M1309" s="84">
        <f>Table2[[#This Row],[Material Issued By]]</f>
        <v>0</v>
      </c>
      <c r="N1309" s="84">
        <f>Table2[[#This Row],[Material Received By]]</f>
        <v>0</v>
      </c>
      <c r="O1309" s="134">
        <f>SUMIFS('Stock Statement'!K:K,'Stock Statement'!C:C,Table4[[#This Row],[Part no./ Cat No.]])</f>
        <v>0</v>
      </c>
      <c r="P1309" s="134">
        <f t="shared" si="21"/>
        <v>0</v>
      </c>
      <c r="Q1309" s="142">
        <f>SUMIFS('Stock Statement'!J:J,'Stock Statement'!C:C,Table4[[#This Row],[Part no./ Cat No.]])</f>
        <v>0</v>
      </c>
    </row>
    <row r="1310" spans="1:17">
      <c r="A1310" s="84">
        <v>1309</v>
      </c>
      <c r="B1310" s="108" t="str">
        <f>Table2[[#This Row],[Description of Material]]</f>
        <v>Enter Data in Product Master</v>
      </c>
      <c r="C1310" s="142" t="str">
        <f>IFERROR(VLOOKUP(D1310,'Product Master'!B:G,6,),"-")</f>
        <v>-</v>
      </c>
      <c r="D1310" s="84">
        <f>Table2[[#This Row],[Part no./ Cat No.]]</f>
        <v>0</v>
      </c>
      <c r="E1310" s="142" t="str">
        <f>IF(ISBLANK(Table2[[#This Row],[Lot No]]),"-",Table2[[#This Row],[Lot No]])</f>
        <v>-</v>
      </c>
      <c r="F1310" s="133" t="str">
        <f>IF(ISBLANK(Table2[[#This Row],[Date of Issue]]),"",Table2[[#This Row],[Date of Issue]])</f>
        <v/>
      </c>
      <c r="G1310" s="84" t="str">
        <f>Table2[[#This Row],[Unit]]</f>
        <v>-</v>
      </c>
      <c r="H1310" s="84" t="str">
        <f>Table2[[#This Row],[Pack Size]]</f>
        <v>-</v>
      </c>
      <c r="I1310" s="84">
        <f>Table2[[#This Row],[Quantity]]</f>
        <v>0</v>
      </c>
      <c r="J1310" s="133" t="str">
        <f>Table2[[#This Row],[Expiry Date]]</f>
        <v>-</v>
      </c>
      <c r="K1310" s="84">
        <f>Table2[[#This Row],[Department]]</f>
        <v>0</v>
      </c>
      <c r="L1310" s="142" t="str">
        <f>IF(ISBLANK(Table2[[#This Row],[Remark]]),"",Table2[[#This Row],[Remark]])</f>
        <v/>
      </c>
      <c r="M1310" s="84">
        <f>Table2[[#This Row],[Material Issued By]]</f>
        <v>0</v>
      </c>
      <c r="N1310" s="84">
        <f>Table2[[#This Row],[Material Received By]]</f>
        <v>0</v>
      </c>
      <c r="O1310" s="134">
        <f>SUMIFS('Stock Statement'!K:K,'Stock Statement'!C:C,Table4[[#This Row],[Part no./ Cat No.]])</f>
        <v>0</v>
      </c>
      <c r="P1310" s="134">
        <f t="shared" si="21"/>
        <v>0</v>
      </c>
      <c r="Q1310" s="142">
        <f>SUMIFS('Stock Statement'!J:J,'Stock Statement'!C:C,Table4[[#This Row],[Part no./ Cat No.]])</f>
        <v>0</v>
      </c>
    </row>
    <row r="1311" spans="1:17">
      <c r="A1311" s="84">
        <v>1310</v>
      </c>
      <c r="B1311" s="108" t="str">
        <f>Table2[[#This Row],[Description of Material]]</f>
        <v>Enter Data in Product Master</v>
      </c>
      <c r="C1311" s="142" t="str">
        <f>IFERROR(VLOOKUP(D1311,'Product Master'!B:G,6,),"-")</f>
        <v>-</v>
      </c>
      <c r="D1311" s="84">
        <f>Table2[[#This Row],[Part no./ Cat No.]]</f>
        <v>0</v>
      </c>
      <c r="E1311" s="142" t="str">
        <f>IF(ISBLANK(Table2[[#This Row],[Lot No]]),"-",Table2[[#This Row],[Lot No]])</f>
        <v>-</v>
      </c>
      <c r="F1311" s="133" t="str">
        <f>IF(ISBLANK(Table2[[#This Row],[Date of Issue]]),"",Table2[[#This Row],[Date of Issue]])</f>
        <v/>
      </c>
      <c r="G1311" s="84" t="str">
        <f>Table2[[#This Row],[Unit]]</f>
        <v>-</v>
      </c>
      <c r="H1311" s="84" t="str">
        <f>Table2[[#This Row],[Pack Size]]</f>
        <v>-</v>
      </c>
      <c r="I1311" s="84">
        <f>Table2[[#This Row],[Quantity]]</f>
        <v>0</v>
      </c>
      <c r="J1311" s="133" t="str">
        <f>Table2[[#This Row],[Expiry Date]]</f>
        <v>-</v>
      </c>
      <c r="K1311" s="84">
        <f>Table2[[#This Row],[Department]]</f>
        <v>0</v>
      </c>
      <c r="L1311" s="142" t="str">
        <f>IF(ISBLANK(Table2[[#This Row],[Remark]]),"",Table2[[#This Row],[Remark]])</f>
        <v/>
      </c>
      <c r="M1311" s="84">
        <f>Table2[[#This Row],[Material Issued By]]</f>
        <v>0</v>
      </c>
      <c r="N1311" s="84">
        <f>Table2[[#This Row],[Material Received By]]</f>
        <v>0</v>
      </c>
      <c r="O1311" s="134">
        <f>SUMIFS('Stock Statement'!K:K,'Stock Statement'!C:C,Table4[[#This Row],[Part no./ Cat No.]])</f>
        <v>0</v>
      </c>
      <c r="P1311" s="134">
        <f t="shared" si="21"/>
        <v>0</v>
      </c>
      <c r="Q1311" s="142">
        <f>SUMIFS('Stock Statement'!J:J,'Stock Statement'!C:C,Table4[[#This Row],[Part no./ Cat No.]])</f>
        <v>0</v>
      </c>
    </row>
    <row r="1312" spans="1:17">
      <c r="A1312" s="84">
        <v>1311</v>
      </c>
      <c r="B1312" s="108" t="str">
        <f>Table2[[#This Row],[Description of Material]]</f>
        <v>Enter Data in Product Master</v>
      </c>
      <c r="C1312" s="142" t="str">
        <f>IFERROR(VLOOKUP(D1312,'Product Master'!B:G,6,),"-")</f>
        <v>-</v>
      </c>
      <c r="D1312" s="84">
        <f>Table2[[#This Row],[Part no./ Cat No.]]</f>
        <v>0</v>
      </c>
      <c r="E1312" s="142" t="str">
        <f>IF(ISBLANK(Table2[[#This Row],[Lot No]]),"-",Table2[[#This Row],[Lot No]])</f>
        <v>-</v>
      </c>
      <c r="F1312" s="133" t="str">
        <f>IF(ISBLANK(Table2[[#This Row],[Date of Issue]]),"",Table2[[#This Row],[Date of Issue]])</f>
        <v/>
      </c>
      <c r="G1312" s="84" t="str">
        <f>Table2[[#This Row],[Unit]]</f>
        <v>-</v>
      </c>
      <c r="H1312" s="84" t="str">
        <f>Table2[[#This Row],[Pack Size]]</f>
        <v>-</v>
      </c>
      <c r="I1312" s="84">
        <f>Table2[[#This Row],[Quantity]]</f>
        <v>0</v>
      </c>
      <c r="J1312" s="133" t="str">
        <f>Table2[[#This Row],[Expiry Date]]</f>
        <v>-</v>
      </c>
      <c r="K1312" s="84">
        <f>Table2[[#This Row],[Department]]</f>
        <v>0</v>
      </c>
      <c r="L1312" s="142" t="str">
        <f>IF(ISBLANK(Table2[[#This Row],[Remark]]),"",Table2[[#This Row],[Remark]])</f>
        <v/>
      </c>
      <c r="M1312" s="84">
        <f>Table2[[#This Row],[Material Issued By]]</f>
        <v>0</v>
      </c>
      <c r="N1312" s="84">
        <f>Table2[[#This Row],[Material Received By]]</f>
        <v>0</v>
      </c>
      <c r="O1312" s="134">
        <f>SUMIFS('Stock Statement'!K:K,'Stock Statement'!C:C,Table4[[#This Row],[Part no./ Cat No.]])</f>
        <v>0</v>
      </c>
      <c r="P1312" s="134">
        <f t="shared" si="21"/>
        <v>0</v>
      </c>
      <c r="Q1312" s="142">
        <f>SUMIFS('Stock Statement'!J:J,'Stock Statement'!C:C,Table4[[#This Row],[Part no./ Cat No.]])</f>
        <v>0</v>
      </c>
    </row>
    <row r="1313" spans="1:17">
      <c r="A1313" s="84">
        <v>1312</v>
      </c>
      <c r="B1313" s="108" t="str">
        <f>Table2[[#This Row],[Description of Material]]</f>
        <v>Enter Data in Product Master</v>
      </c>
      <c r="C1313" s="142" t="str">
        <f>IFERROR(VLOOKUP(D1313,'Product Master'!B:G,6,),"-")</f>
        <v>-</v>
      </c>
      <c r="D1313" s="84">
        <f>Table2[[#This Row],[Part no./ Cat No.]]</f>
        <v>0</v>
      </c>
      <c r="E1313" s="142" t="str">
        <f>IF(ISBLANK(Table2[[#This Row],[Lot No]]),"-",Table2[[#This Row],[Lot No]])</f>
        <v>-</v>
      </c>
      <c r="F1313" s="133" t="str">
        <f>IF(ISBLANK(Table2[[#This Row],[Date of Issue]]),"",Table2[[#This Row],[Date of Issue]])</f>
        <v/>
      </c>
      <c r="G1313" s="84" t="str">
        <f>Table2[[#This Row],[Unit]]</f>
        <v>-</v>
      </c>
      <c r="H1313" s="84" t="str">
        <f>Table2[[#This Row],[Pack Size]]</f>
        <v>-</v>
      </c>
      <c r="I1313" s="84">
        <f>Table2[[#This Row],[Quantity]]</f>
        <v>0</v>
      </c>
      <c r="J1313" s="133" t="str">
        <f>Table2[[#This Row],[Expiry Date]]</f>
        <v>-</v>
      </c>
      <c r="K1313" s="84">
        <f>Table2[[#This Row],[Department]]</f>
        <v>0</v>
      </c>
      <c r="L1313" s="142" t="str">
        <f>IF(ISBLANK(Table2[[#This Row],[Remark]]),"",Table2[[#This Row],[Remark]])</f>
        <v/>
      </c>
      <c r="M1313" s="84">
        <f>Table2[[#This Row],[Material Issued By]]</f>
        <v>0</v>
      </c>
      <c r="N1313" s="84">
        <f>Table2[[#This Row],[Material Received By]]</f>
        <v>0</v>
      </c>
      <c r="O1313" s="134">
        <f>SUMIFS('Stock Statement'!K:K,'Stock Statement'!C:C,Table4[[#This Row],[Part no./ Cat No.]])</f>
        <v>0</v>
      </c>
      <c r="P1313" s="134">
        <f t="shared" si="21"/>
        <v>0</v>
      </c>
      <c r="Q1313" s="142">
        <f>SUMIFS('Stock Statement'!J:J,'Stock Statement'!C:C,Table4[[#This Row],[Part no./ Cat No.]])</f>
        <v>0</v>
      </c>
    </row>
    <row r="1314" spans="1:17">
      <c r="A1314" s="84">
        <v>1313</v>
      </c>
      <c r="B1314" s="108" t="str">
        <f>Table2[[#This Row],[Description of Material]]</f>
        <v>Enter Data in Product Master</v>
      </c>
      <c r="C1314" s="142" t="str">
        <f>IFERROR(VLOOKUP(D1314,'Product Master'!B:G,6,),"-")</f>
        <v>-</v>
      </c>
      <c r="D1314" s="84">
        <f>Table2[[#This Row],[Part no./ Cat No.]]</f>
        <v>0</v>
      </c>
      <c r="E1314" s="142" t="str">
        <f>IF(ISBLANK(Table2[[#This Row],[Lot No]]),"-",Table2[[#This Row],[Lot No]])</f>
        <v>-</v>
      </c>
      <c r="F1314" s="133" t="str">
        <f>IF(ISBLANK(Table2[[#This Row],[Date of Issue]]),"",Table2[[#This Row],[Date of Issue]])</f>
        <v/>
      </c>
      <c r="G1314" s="84" t="str">
        <f>Table2[[#This Row],[Unit]]</f>
        <v>-</v>
      </c>
      <c r="H1314" s="84" t="str">
        <f>Table2[[#This Row],[Pack Size]]</f>
        <v>-</v>
      </c>
      <c r="I1314" s="84">
        <f>Table2[[#This Row],[Quantity]]</f>
        <v>0</v>
      </c>
      <c r="J1314" s="133" t="str">
        <f>Table2[[#This Row],[Expiry Date]]</f>
        <v>-</v>
      </c>
      <c r="K1314" s="84">
        <f>Table2[[#This Row],[Department]]</f>
        <v>0</v>
      </c>
      <c r="L1314" s="142" t="str">
        <f>IF(ISBLANK(Table2[[#This Row],[Remark]]),"",Table2[[#This Row],[Remark]])</f>
        <v/>
      </c>
      <c r="M1314" s="84">
        <f>Table2[[#This Row],[Material Issued By]]</f>
        <v>0</v>
      </c>
      <c r="N1314" s="84">
        <f>Table2[[#This Row],[Material Received By]]</f>
        <v>0</v>
      </c>
      <c r="O1314" s="134">
        <f>SUMIFS('Stock Statement'!K:K,'Stock Statement'!C:C,Table4[[#This Row],[Part no./ Cat No.]])</f>
        <v>0</v>
      </c>
      <c r="P1314" s="134">
        <f t="shared" si="21"/>
        <v>0</v>
      </c>
      <c r="Q1314" s="142">
        <f>SUMIFS('Stock Statement'!J:J,'Stock Statement'!C:C,Table4[[#This Row],[Part no./ Cat No.]])</f>
        <v>0</v>
      </c>
    </row>
    <row r="1315" spans="1:17">
      <c r="A1315" s="84">
        <v>1314</v>
      </c>
      <c r="B1315" s="108" t="str">
        <f>Table2[[#This Row],[Description of Material]]</f>
        <v>Enter Data in Product Master</v>
      </c>
      <c r="C1315" s="142" t="str">
        <f>IFERROR(VLOOKUP(D1315,'Product Master'!B:G,6,),"-")</f>
        <v>-</v>
      </c>
      <c r="D1315" s="84">
        <f>Table2[[#This Row],[Part no./ Cat No.]]</f>
        <v>0</v>
      </c>
      <c r="E1315" s="142" t="str">
        <f>IF(ISBLANK(Table2[[#This Row],[Lot No]]),"-",Table2[[#This Row],[Lot No]])</f>
        <v>-</v>
      </c>
      <c r="F1315" s="133" t="str">
        <f>IF(ISBLANK(Table2[[#This Row],[Date of Issue]]),"",Table2[[#This Row],[Date of Issue]])</f>
        <v/>
      </c>
      <c r="G1315" s="84" t="str">
        <f>Table2[[#This Row],[Unit]]</f>
        <v>-</v>
      </c>
      <c r="H1315" s="84" t="str">
        <f>Table2[[#This Row],[Pack Size]]</f>
        <v>-</v>
      </c>
      <c r="I1315" s="84">
        <f>Table2[[#This Row],[Quantity]]</f>
        <v>0</v>
      </c>
      <c r="J1315" s="133" t="str">
        <f>Table2[[#This Row],[Expiry Date]]</f>
        <v>-</v>
      </c>
      <c r="K1315" s="84">
        <f>Table2[[#This Row],[Department]]</f>
        <v>0</v>
      </c>
      <c r="L1315" s="142" t="str">
        <f>IF(ISBLANK(Table2[[#This Row],[Remark]]),"",Table2[[#This Row],[Remark]])</f>
        <v/>
      </c>
      <c r="M1315" s="84">
        <f>Table2[[#This Row],[Material Issued By]]</f>
        <v>0</v>
      </c>
      <c r="N1315" s="84">
        <f>Table2[[#This Row],[Material Received By]]</f>
        <v>0</v>
      </c>
      <c r="O1315" s="134">
        <f>SUMIFS('Stock Statement'!K:K,'Stock Statement'!C:C,Table4[[#This Row],[Part no./ Cat No.]])</f>
        <v>0</v>
      </c>
      <c r="P1315" s="134">
        <f t="shared" si="21"/>
        <v>0</v>
      </c>
      <c r="Q1315" s="142">
        <f>SUMIFS('Stock Statement'!J:J,'Stock Statement'!C:C,Table4[[#This Row],[Part no./ Cat No.]])</f>
        <v>0</v>
      </c>
    </row>
    <row r="1316" spans="1:17">
      <c r="A1316" s="84">
        <v>1315</v>
      </c>
      <c r="B1316" s="108" t="str">
        <f>Table2[[#This Row],[Description of Material]]</f>
        <v>Enter Data in Product Master</v>
      </c>
      <c r="C1316" s="142" t="str">
        <f>IFERROR(VLOOKUP(D1316,'Product Master'!B:G,6,),"-")</f>
        <v>-</v>
      </c>
      <c r="D1316" s="84">
        <f>Table2[[#This Row],[Part no./ Cat No.]]</f>
        <v>0</v>
      </c>
      <c r="E1316" s="142" t="str">
        <f>IF(ISBLANK(Table2[[#This Row],[Lot No]]),"-",Table2[[#This Row],[Lot No]])</f>
        <v>-</v>
      </c>
      <c r="F1316" s="133" t="str">
        <f>IF(ISBLANK(Table2[[#This Row],[Date of Issue]]),"",Table2[[#This Row],[Date of Issue]])</f>
        <v/>
      </c>
      <c r="G1316" s="84" t="str">
        <f>Table2[[#This Row],[Unit]]</f>
        <v>-</v>
      </c>
      <c r="H1316" s="84" t="str">
        <f>Table2[[#This Row],[Pack Size]]</f>
        <v>-</v>
      </c>
      <c r="I1316" s="84">
        <f>Table2[[#This Row],[Quantity]]</f>
        <v>0</v>
      </c>
      <c r="J1316" s="133" t="str">
        <f>Table2[[#This Row],[Expiry Date]]</f>
        <v>-</v>
      </c>
      <c r="K1316" s="84">
        <f>Table2[[#This Row],[Department]]</f>
        <v>0</v>
      </c>
      <c r="L1316" s="142" t="str">
        <f>IF(ISBLANK(Table2[[#This Row],[Remark]]),"",Table2[[#This Row],[Remark]])</f>
        <v/>
      </c>
      <c r="M1316" s="84">
        <f>Table2[[#This Row],[Material Issued By]]</f>
        <v>0</v>
      </c>
      <c r="N1316" s="84">
        <f>Table2[[#This Row],[Material Received By]]</f>
        <v>0</v>
      </c>
      <c r="O1316" s="134">
        <f>SUMIFS('Stock Statement'!K:K,'Stock Statement'!C:C,Table4[[#This Row],[Part no./ Cat No.]])</f>
        <v>0</v>
      </c>
      <c r="P1316" s="134">
        <f t="shared" si="21"/>
        <v>0</v>
      </c>
      <c r="Q1316" s="142">
        <f>SUMIFS('Stock Statement'!J:J,'Stock Statement'!C:C,Table4[[#This Row],[Part no./ Cat No.]])</f>
        <v>0</v>
      </c>
    </row>
    <row r="1317" spans="1:17">
      <c r="A1317" s="84">
        <v>1316</v>
      </c>
      <c r="B1317" s="108" t="str">
        <f>Table2[[#This Row],[Description of Material]]</f>
        <v>Enter Data in Product Master</v>
      </c>
      <c r="C1317" s="142" t="str">
        <f>IFERROR(VLOOKUP(D1317,'Product Master'!B:G,6,),"-")</f>
        <v>-</v>
      </c>
      <c r="D1317" s="84">
        <f>Table2[[#This Row],[Part no./ Cat No.]]</f>
        <v>0</v>
      </c>
      <c r="E1317" s="142" t="str">
        <f>IF(ISBLANK(Table2[[#This Row],[Lot No]]),"-",Table2[[#This Row],[Lot No]])</f>
        <v>-</v>
      </c>
      <c r="F1317" s="133" t="str">
        <f>IF(ISBLANK(Table2[[#This Row],[Date of Issue]]),"",Table2[[#This Row],[Date of Issue]])</f>
        <v/>
      </c>
      <c r="G1317" s="84" t="str">
        <f>Table2[[#This Row],[Unit]]</f>
        <v>-</v>
      </c>
      <c r="H1317" s="84" t="str">
        <f>Table2[[#This Row],[Pack Size]]</f>
        <v>-</v>
      </c>
      <c r="I1317" s="84">
        <f>Table2[[#This Row],[Quantity]]</f>
        <v>0</v>
      </c>
      <c r="J1317" s="133" t="str">
        <f>Table2[[#This Row],[Expiry Date]]</f>
        <v>-</v>
      </c>
      <c r="K1317" s="84">
        <f>Table2[[#This Row],[Department]]</f>
        <v>0</v>
      </c>
      <c r="L1317" s="142" t="str">
        <f>IF(ISBLANK(Table2[[#This Row],[Remark]]),"",Table2[[#This Row],[Remark]])</f>
        <v/>
      </c>
      <c r="M1317" s="84">
        <f>Table2[[#This Row],[Material Issued By]]</f>
        <v>0</v>
      </c>
      <c r="N1317" s="84">
        <f>Table2[[#This Row],[Material Received By]]</f>
        <v>0</v>
      </c>
      <c r="O1317" s="134">
        <f>SUMIFS('Stock Statement'!K:K,'Stock Statement'!C:C,Table4[[#This Row],[Part no./ Cat No.]])</f>
        <v>0</v>
      </c>
      <c r="P1317" s="134">
        <f t="shared" si="21"/>
        <v>0</v>
      </c>
      <c r="Q1317" s="142">
        <f>SUMIFS('Stock Statement'!J:J,'Stock Statement'!C:C,Table4[[#This Row],[Part no./ Cat No.]])</f>
        <v>0</v>
      </c>
    </row>
    <row r="1318" spans="1:17">
      <c r="A1318" s="84">
        <v>1317</v>
      </c>
      <c r="B1318" s="108" t="str">
        <f>Table2[[#This Row],[Description of Material]]</f>
        <v>Enter Data in Product Master</v>
      </c>
      <c r="C1318" s="142" t="str">
        <f>IFERROR(VLOOKUP(D1318,'Product Master'!B:G,6,),"-")</f>
        <v>-</v>
      </c>
      <c r="D1318" s="84">
        <f>Table2[[#This Row],[Part no./ Cat No.]]</f>
        <v>0</v>
      </c>
      <c r="E1318" s="142" t="str">
        <f>IF(ISBLANK(Table2[[#This Row],[Lot No]]),"-",Table2[[#This Row],[Lot No]])</f>
        <v>-</v>
      </c>
      <c r="F1318" s="133" t="str">
        <f>IF(ISBLANK(Table2[[#This Row],[Date of Issue]]),"",Table2[[#This Row],[Date of Issue]])</f>
        <v/>
      </c>
      <c r="G1318" s="84" t="str">
        <f>Table2[[#This Row],[Unit]]</f>
        <v>-</v>
      </c>
      <c r="H1318" s="84" t="str">
        <f>Table2[[#This Row],[Pack Size]]</f>
        <v>-</v>
      </c>
      <c r="I1318" s="84">
        <f>Table2[[#This Row],[Quantity]]</f>
        <v>0</v>
      </c>
      <c r="J1318" s="133" t="str">
        <f>Table2[[#This Row],[Expiry Date]]</f>
        <v>-</v>
      </c>
      <c r="K1318" s="84">
        <f>Table2[[#This Row],[Department]]</f>
        <v>0</v>
      </c>
      <c r="L1318" s="142" t="str">
        <f>IF(ISBLANK(Table2[[#This Row],[Remark]]),"",Table2[[#This Row],[Remark]])</f>
        <v/>
      </c>
      <c r="M1318" s="84">
        <f>Table2[[#This Row],[Material Issued By]]</f>
        <v>0</v>
      </c>
      <c r="N1318" s="84">
        <f>Table2[[#This Row],[Material Received By]]</f>
        <v>0</v>
      </c>
      <c r="O1318" s="134">
        <f>SUMIFS('Stock Statement'!K:K,'Stock Statement'!C:C,Table4[[#This Row],[Part no./ Cat No.]])</f>
        <v>0</v>
      </c>
      <c r="P1318" s="134">
        <f t="shared" si="21"/>
        <v>0</v>
      </c>
      <c r="Q1318" s="142">
        <f>SUMIFS('Stock Statement'!J:J,'Stock Statement'!C:C,Table4[[#This Row],[Part no./ Cat No.]])</f>
        <v>0</v>
      </c>
    </row>
    <row r="1319" spans="1:17">
      <c r="A1319" s="84">
        <v>1318</v>
      </c>
      <c r="B1319" s="108" t="str">
        <f>Table2[[#This Row],[Description of Material]]</f>
        <v>Enter Data in Product Master</v>
      </c>
      <c r="C1319" s="142" t="str">
        <f>IFERROR(VLOOKUP(D1319,'Product Master'!B:G,6,),"-")</f>
        <v>-</v>
      </c>
      <c r="D1319" s="84">
        <f>Table2[[#This Row],[Part no./ Cat No.]]</f>
        <v>0</v>
      </c>
      <c r="E1319" s="142" t="str">
        <f>IF(ISBLANK(Table2[[#This Row],[Lot No]]),"-",Table2[[#This Row],[Lot No]])</f>
        <v>-</v>
      </c>
      <c r="F1319" s="133" t="str">
        <f>IF(ISBLANK(Table2[[#This Row],[Date of Issue]]),"",Table2[[#This Row],[Date of Issue]])</f>
        <v/>
      </c>
      <c r="G1319" s="84" t="str">
        <f>Table2[[#This Row],[Unit]]</f>
        <v>-</v>
      </c>
      <c r="H1319" s="84" t="str">
        <f>Table2[[#This Row],[Pack Size]]</f>
        <v>-</v>
      </c>
      <c r="I1319" s="84">
        <f>Table2[[#This Row],[Quantity]]</f>
        <v>0</v>
      </c>
      <c r="J1319" s="133" t="str">
        <f>Table2[[#This Row],[Expiry Date]]</f>
        <v>-</v>
      </c>
      <c r="K1319" s="84">
        <f>Table2[[#This Row],[Department]]</f>
        <v>0</v>
      </c>
      <c r="L1319" s="142" t="str">
        <f>IF(ISBLANK(Table2[[#This Row],[Remark]]),"",Table2[[#This Row],[Remark]])</f>
        <v/>
      </c>
      <c r="M1319" s="84">
        <f>Table2[[#This Row],[Material Issued By]]</f>
        <v>0</v>
      </c>
      <c r="N1319" s="84">
        <f>Table2[[#This Row],[Material Received By]]</f>
        <v>0</v>
      </c>
      <c r="O1319" s="134">
        <f>SUMIFS('Stock Statement'!K:K,'Stock Statement'!C:C,Table4[[#This Row],[Part no./ Cat No.]])</f>
        <v>0</v>
      </c>
      <c r="P1319" s="134">
        <f t="shared" si="21"/>
        <v>0</v>
      </c>
      <c r="Q1319" s="142">
        <f>SUMIFS('Stock Statement'!J:J,'Stock Statement'!C:C,Table4[[#This Row],[Part no./ Cat No.]])</f>
        <v>0</v>
      </c>
    </row>
    <row r="1320" spans="1:17">
      <c r="A1320" s="84">
        <v>1319</v>
      </c>
      <c r="B1320" s="108" t="str">
        <f>Table2[[#This Row],[Description of Material]]</f>
        <v>Enter Data in Product Master</v>
      </c>
      <c r="C1320" s="142" t="str">
        <f>IFERROR(VLOOKUP(D1320,'Product Master'!B:G,6,),"-")</f>
        <v>-</v>
      </c>
      <c r="D1320" s="84">
        <f>Table2[[#This Row],[Part no./ Cat No.]]</f>
        <v>0</v>
      </c>
      <c r="E1320" s="142" t="str">
        <f>IF(ISBLANK(Table2[[#This Row],[Lot No]]),"-",Table2[[#This Row],[Lot No]])</f>
        <v>-</v>
      </c>
      <c r="F1320" s="133" t="str">
        <f>IF(ISBLANK(Table2[[#This Row],[Date of Issue]]),"",Table2[[#This Row],[Date of Issue]])</f>
        <v/>
      </c>
      <c r="G1320" s="84" t="str">
        <f>Table2[[#This Row],[Unit]]</f>
        <v>-</v>
      </c>
      <c r="H1320" s="84" t="str">
        <f>Table2[[#This Row],[Pack Size]]</f>
        <v>-</v>
      </c>
      <c r="I1320" s="84">
        <f>Table2[[#This Row],[Quantity]]</f>
        <v>0</v>
      </c>
      <c r="J1320" s="133" t="str">
        <f>Table2[[#This Row],[Expiry Date]]</f>
        <v>-</v>
      </c>
      <c r="K1320" s="84">
        <f>Table2[[#This Row],[Department]]</f>
        <v>0</v>
      </c>
      <c r="L1320" s="142" t="str">
        <f>IF(ISBLANK(Table2[[#This Row],[Remark]]),"",Table2[[#This Row],[Remark]])</f>
        <v/>
      </c>
      <c r="M1320" s="84">
        <f>Table2[[#This Row],[Material Issued By]]</f>
        <v>0</v>
      </c>
      <c r="N1320" s="84">
        <f>Table2[[#This Row],[Material Received By]]</f>
        <v>0</v>
      </c>
      <c r="O1320" s="134">
        <f>SUMIFS('Stock Statement'!K:K,'Stock Statement'!C:C,Table4[[#This Row],[Part no./ Cat No.]])</f>
        <v>0</v>
      </c>
      <c r="P1320" s="134">
        <f t="shared" si="21"/>
        <v>0</v>
      </c>
      <c r="Q1320" s="142">
        <f>SUMIFS('Stock Statement'!J:J,'Stock Statement'!C:C,Table4[[#This Row],[Part no./ Cat No.]])</f>
        <v>0</v>
      </c>
    </row>
    <row r="1321" spans="1:17">
      <c r="A1321" s="84">
        <v>1320</v>
      </c>
      <c r="B1321" s="108" t="str">
        <f>Table2[[#This Row],[Description of Material]]</f>
        <v>Enter Data in Product Master</v>
      </c>
      <c r="C1321" s="142" t="str">
        <f>IFERROR(VLOOKUP(D1321,'Product Master'!B:G,6,),"-")</f>
        <v>-</v>
      </c>
      <c r="D1321" s="84">
        <f>Table2[[#This Row],[Part no./ Cat No.]]</f>
        <v>0</v>
      </c>
      <c r="E1321" s="142" t="str">
        <f>IF(ISBLANK(Table2[[#This Row],[Lot No]]),"-",Table2[[#This Row],[Lot No]])</f>
        <v>-</v>
      </c>
      <c r="F1321" s="133" t="str">
        <f>IF(ISBLANK(Table2[[#This Row],[Date of Issue]]),"",Table2[[#This Row],[Date of Issue]])</f>
        <v/>
      </c>
      <c r="G1321" s="84" t="str">
        <f>Table2[[#This Row],[Unit]]</f>
        <v>-</v>
      </c>
      <c r="H1321" s="84" t="str">
        <f>Table2[[#This Row],[Pack Size]]</f>
        <v>-</v>
      </c>
      <c r="I1321" s="84">
        <f>Table2[[#This Row],[Quantity]]</f>
        <v>0</v>
      </c>
      <c r="J1321" s="133" t="str">
        <f>Table2[[#This Row],[Expiry Date]]</f>
        <v>-</v>
      </c>
      <c r="K1321" s="84">
        <f>Table2[[#This Row],[Department]]</f>
        <v>0</v>
      </c>
      <c r="L1321" s="142" t="str">
        <f>IF(ISBLANK(Table2[[#This Row],[Remark]]),"",Table2[[#This Row],[Remark]])</f>
        <v/>
      </c>
      <c r="M1321" s="84">
        <f>Table2[[#This Row],[Material Issued By]]</f>
        <v>0</v>
      </c>
      <c r="N1321" s="84">
        <f>Table2[[#This Row],[Material Received By]]</f>
        <v>0</v>
      </c>
      <c r="O1321" s="134">
        <f>SUMIFS('Stock Statement'!K:K,'Stock Statement'!C:C,Table4[[#This Row],[Part no./ Cat No.]])</f>
        <v>0</v>
      </c>
      <c r="P1321" s="134">
        <f t="shared" si="21"/>
        <v>0</v>
      </c>
      <c r="Q1321" s="142">
        <f>SUMIFS('Stock Statement'!J:J,'Stock Statement'!C:C,Table4[[#This Row],[Part no./ Cat No.]])</f>
        <v>0</v>
      </c>
    </row>
    <row r="1322" spans="1:17">
      <c r="A1322" s="84">
        <v>1321</v>
      </c>
      <c r="B1322" s="108" t="str">
        <f>Table2[[#This Row],[Description of Material]]</f>
        <v>Enter Data in Product Master</v>
      </c>
      <c r="C1322" s="142" t="str">
        <f>IFERROR(VLOOKUP(D1322,'Product Master'!B:G,6,),"-")</f>
        <v>-</v>
      </c>
      <c r="D1322" s="84">
        <f>Table2[[#This Row],[Part no./ Cat No.]]</f>
        <v>0</v>
      </c>
      <c r="E1322" s="142" t="str">
        <f>IF(ISBLANK(Table2[[#This Row],[Lot No]]),"-",Table2[[#This Row],[Lot No]])</f>
        <v>-</v>
      </c>
      <c r="F1322" s="133" t="str">
        <f>IF(ISBLANK(Table2[[#This Row],[Date of Issue]]),"",Table2[[#This Row],[Date of Issue]])</f>
        <v/>
      </c>
      <c r="G1322" s="84" t="str">
        <f>Table2[[#This Row],[Unit]]</f>
        <v>-</v>
      </c>
      <c r="H1322" s="84" t="str">
        <f>Table2[[#This Row],[Pack Size]]</f>
        <v>-</v>
      </c>
      <c r="I1322" s="84">
        <f>Table2[[#This Row],[Quantity]]</f>
        <v>0</v>
      </c>
      <c r="J1322" s="133" t="str">
        <f>Table2[[#This Row],[Expiry Date]]</f>
        <v>-</v>
      </c>
      <c r="K1322" s="84">
        <f>Table2[[#This Row],[Department]]</f>
        <v>0</v>
      </c>
      <c r="L1322" s="142" t="str">
        <f>IF(ISBLANK(Table2[[#This Row],[Remark]]),"",Table2[[#This Row],[Remark]])</f>
        <v/>
      </c>
      <c r="M1322" s="84">
        <f>Table2[[#This Row],[Material Issued By]]</f>
        <v>0</v>
      </c>
      <c r="N1322" s="84">
        <f>Table2[[#This Row],[Material Received By]]</f>
        <v>0</v>
      </c>
      <c r="O1322" s="134">
        <f>SUMIFS('Stock Statement'!K:K,'Stock Statement'!C:C,Table4[[#This Row],[Part no./ Cat No.]])</f>
        <v>0</v>
      </c>
      <c r="P1322" s="134">
        <f t="shared" si="21"/>
        <v>0</v>
      </c>
      <c r="Q1322" s="142">
        <f>SUMIFS('Stock Statement'!J:J,'Stock Statement'!C:C,Table4[[#This Row],[Part no./ Cat No.]])</f>
        <v>0</v>
      </c>
    </row>
    <row r="1323" spans="1:17">
      <c r="A1323" s="84">
        <v>1322</v>
      </c>
      <c r="B1323" s="108" t="str">
        <f>Table2[[#This Row],[Description of Material]]</f>
        <v>Enter Data in Product Master</v>
      </c>
      <c r="C1323" s="142" t="str">
        <f>IFERROR(VLOOKUP(D1323,'Product Master'!B:G,6,),"-")</f>
        <v>-</v>
      </c>
      <c r="D1323" s="84">
        <f>Table2[[#This Row],[Part no./ Cat No.]]</f>
        <v>0</v>
      </c>
      <c r="E1323" s="142" t="str">
        <f>IF(ISBLANK(Table2[[#This Row],[Lot No]]),"-",Table2[[#This Row],[Lot No]])</f>
        <v>-</v>
      </c>
      <c r="F1323" s="133" t="str">
        <f>IF(ISBLANK(Table2[[#This Row],[Date of Issue]]),"",Table2[[#This Row],[Date of Issue]])</f>
        <v/>
      </c>
      <c r="G1323" s="84" t="str">
        <f>Table2[[#This Row],[Unit]]</f>
        <v>-</v>
      </c>
      <c r="H1323" s="84" t="str">
        <f>Table2[[#This Row],[Pack Size]]</f>
        <v>-</v>
      </c>
      <c r="I1323" s="84">
        <f>Table2[[#This Row],[Quantity]]</f>
        <v>0</v>
      </c>
      <c r="J1323" s="133" t="str">
        <f>Table2[[#This Row],[Expiry Date]]</f>
        <v>-</v>
      </c>
      <c r="K1323" s="84">
        <f>Table2[[#This Row],[Department]]</f>
        <v>0</v>
      </c>
      <c r="L1323" s="142" t="str">
        <f>IF(ISBLANK(Table2[[#This Row],[Remark]]),"",Table2[[#This Row],[Remark]])</f>
        <v/>
      </c>
      <c r="M1323" s="84">
        <f>Table2[[#This Row],[Material Issued By]]</f>
        <v>0</v>
      </c>
      <c r="N1323" s="84">
        <f>Table2[[#This Row],[Material Received By]]</f>
        <v>0</v>
      </c>
      <c r="O1323" s="134">
        <f>SUMIFS('Stock Statement'!K:K,'Stock Statement'!C:C,Table4[[#This Row],[Part no./ Cat No.]])</f>
        <v>0</v>
      </c>
      <c r="P1323" s="134">
        <f t="shared" si="21"/>
        <v>0</v>
      </c>
      <c r="Q1323" s="142">
        <f>SUMIFS('Stock Statement'!J:J,'Stock Statement'!C:C,Table4[[#This Row],[Part no./ Cat No.]])</f>
        <v>0</v>
      </c>
    </row>
    <row r="1324" spans="1:17">
      <c r="A1324" s="84">
        <v>1323</v>
      </c>
      <c r="B1324" s="108" t="str">
        <f>Table2[[#This Row],[Description of Material]]</f>
        <v>Enter Data in Product Master</v>
      </c>
      <c r="C1324" s="142" t="str">
        <f>IFERROR(VLOOKUP(D1324,'Product Master'!B:G,6,),"-")</f>
        <v>-</v>
      </c>
      <c r="D1324" s="84">
        <f>Table2[[#This Row],[Part no./ Cat No.]]</f>
        <v>0</v>
      </c>
      <c r="E1324" s="142" t="str">
        <f>IF(ISBLANK(Table2[[#This Row],[Lot No]]),"-",Table2[[#This Row],[Lot No]])</f>
        <v>-</v>
      </c>
      <c r="F1324" s="133" t="str">
        <f>IF(ISBLANK(Table2[[#This Row],[Date of Issue]]),"",Table2[[#This Row],[Date of Issue]])</f>
        <v/>
      </c>
      <c r="G1324" s="84" t="str">
        <f>Table2[[#This Row],[Unit]]</f>
        <v>-</v>
      </c>
      <c r="H1324" s="84" t="str">
        <f>Table2[[#This Row],[Pack Size]]</f>
        <v>-</v>
      </c>
      <c r="I1324" s="84">
        <f>Table2[[#This Row],[Quantity]]</f>
        <v>0</v>
      </c>
      <c r="J1324" s="133" t="str">
        <f>Table2[[#This Row],[Expiry Date]]</f>
        <v>-</v>
      </c>
      <c r="K1324" s="84">
        <f>Table2[[#This Row],[Department]]</f>
        <v>0</v>
      </c>
      <c r="L1324" s="142" t="str">
        <f>IF(ISBLANK(Table2[[#This Row],[Remark]]),"",Table2[[#This Row],[Remark]])</f>
        <v/>
      </c>
      <c r="M1324" s="84">
        <f>Table2[[#This Row],[Material Issued By]]</f>
        <v>0</v>
      </c>
      <c r="N1324" s="84">
        <f>Table2[[#This Row],[Material Received By]]</f>
        <v>0</v>
      </c>
      <c r="O1324" s="134">
        <f>SUMIFS('Stock Statement'!K:K,'Stock Statement'!C:C,Table4[[#This Row],[Part no./ Cat No.]])</f>
        <v>0</v>
      </c>
      <c r="P1324" s="134">
        <f t="shared" si="21"/>
        <v>0</v>
      </c>
      <c r="Q1324" s="142">
        <f>SUMIFS('Stock Statement'!J:J,'Stock Statement'!C:C,Table4[[#This Row],[Part no./ Cat No.]])</f>
        <v>0</v>
      </c>
    </row>
    <row r="1325" spans="1:17">
      <c r="A1325" s="84">
        <v>1324</v>
      </c>
      <c r="B1325" s="108" t="str">
        <f>Table2[[#This Row],[Description of Material]]</f>
        <v>Enter Data in Product Master</v>
      </c>
      <c r="C1325" s="142" t="str">
        <f>IFERROR(VLOOKUP(D1325,'Product Master'!B:G,6,),"-")</f>
        <v>-</v>
      </c>
      <c r="D1325" s="84">
        <f>Table2[[#This Row],[Part no./ Cat No.]]</f>
        <v>0</v>
      </c>
      <c r="E1325" s="142" t="str">
        <f>IF(ISBLANK(Table2[[#This Row],[Lot No]]),"-",Table2[[#This Row],[Lot No]])</f>
        <v>-</v>
      </c>
      <c r="F1325" s="133" t="str">
        <f>IF(ISBLANK(Table2[[#This Row],[Date of Issue]]),"",Table2[[#This Row],[Date of Issue]])</f>
        <v/>
      </c>
      <c r="G1325" s="84" t="str">
        <f>Table2[[#This Row],[Unit]]</f>
        <v>-</v>
      </c>
      <c r="H1325" s="84" t="str">
        <f>Table2[[#This Row],[Pack Size]]</f>
        <v>-</v>
      </c>
      <c r="I1325" s="84">
        <f>Table2[[#This Row],[Quantity]]</f>
        <v>0</v>
      </c>
      <c r="J1325" s="133" t="str">
        <f>Table2[[#This Row],[Expiry Date]]</f>
        <v>-</v>
      </c>
      <c r="K1325" s="84">
        <f>Table2[[#This Row],[Department]]</f>
        <v>0</v>
      </c>
      <c r="L1325" s="142" t="str">
        <f>IF(ISBLANK(Table2[[#This Row],[Remark]]),"",Table2[[#This Row],[Remark]])</f>
        <v/>
      </c>
      <c r="M1325" s="84">
        <f>Table2[[#This Row],[Material Issued By]]</f>
        <v>0</v>
      </c>
      <c r="N1325" s="84">
        <f>Table2[[#This Row],[Material Received By]]</f>
        <v>0</v>
      </c>
      <c r="O1325" s="134">
        <f>SUMIFS('Stock Statement'!K:K,'Stock Statement'!C:C,Table4[[#This Row],[Part no./ Cat No.]])</f>
        <v>0</v>
      </c>
      <c r="P1325" s="134">
        <f t="shared" si="21"/>
        <v>0</v>
      </c>
      <c r="Q1325" s="142">
        <f>SUMIFS('Stock Statement'!J:J,'Stock Statement'!C:C,Table4[[#This Row],[Part no./ Cat No.]])</f>
        <v>0</v>
      </c>
    </row>
    <row r="1326" spans="1:17">
      <c r="A1326" s="84">
        <v>1325</v>
      </c>
      <c r="B1326" s="108" t="str">
        <f>Table2[[#This Row],[Description of Material]]</f>
        <v>Enter Data in Product Master</v>
      </c>
      <c r="C1326" s="142" t="str">
        <f>IFERROR(VLOOKUP(D1326,'Product Master'!B:G,6,),"-")</f>
        <v>-</v>
      </c>
      <c r="D1326" s="84">
        <f>Table2[[#This Row],[Part no./ Cat No.]]</f>
        <v>0</v>
      </c>
      <c r="E1326" s="142" t="str">
        <f>IF(ISBLANK(Table2[[#This Row],[Lot No]]),"-",Table2[[#This Row],[Lot No]])</f>
        <v>-</v>
      </c>
      <c r="F1326" s="133" t="str">
        <f>IF(ISBLANK(Table2[[#This Row],[Date of Issue]]),"",Table2[[#This Row],[Date of Issue]])</f>
        <v/>
      </c>
      <c r="G1326" s="84" t="str">
        <f>Table2[[#This Row],[Unit]]</f>
        <v>-</v>
      </c>
      <c r="H1326" s="84" t="str">
        <f>Table2[[#This Row],[Pack Size]]</f>
        <v>-</v>
      </c>
      <c r="I1326" s="84">
        <f>Table2[[#This Row],[Quantity]]</f>
        <v>0</v>
      </c>
      <c r="J1326" s="133" t="str">
        <f>Table2[[#This Row],[Expiry Date]]</f>
        <v>-</v>
      </c>
      <c r="K1326" s="84">
        <f>Table2[[#This Row],[Department]]</f>
        <v>0</v>
      </c>
      <c r="L1326" s="142" t="str">
        <f>IF(ISBLANK(Table2[[#This Row],[Remark]]),"",Table2[[#This Row],[Remark]])</f>
        <v/>
      </c>
      <c r="M1326" s="84">
        <f>Table2[[#This Row],[Material Issued By]]</f>
        <v>0</v>
      </c>
      <c r="N1326" s="84">
        <f>Table2[[#This Row],[Material Received By]]</f>
        <v>0</v>
      </c>
      <c r="O1326" s="134">
        <f>SUMIFS('Stock Statement'!K:K,'Stock Statement'!C:C,Table4[[#This Row],[Part no./ Cat No.]])</f>
        <v>0</v>
      </c>
      <c r="P1326" s="134">
        <f t="shared" si="21"/>
        <v>0</v>
      </c>
      <c r="Q1326" s="142">
        <f>SUMIFS('Stock Statement'!J:J,'Stock Statement'!C:C,Table4[[#This Row],[Part no./ Cat No.]])</f>
        <v>0</v>
      </c>
    </row>
    <row r="1327" spans="1:17">
      <c r="A1327" s="84">
        <v>1326</v>
      </c>
      <c r="B1327" s="108" t="str">
        <f>Table2[[#This Row],[Description of Material]]</f>
        <v>Enter Data in Product Master</v>
      </c>
      <c r="C1327" s="142" t="str">
        <f>IFERROR(VLOOKUP(D1327,'Product Master'!B:G,6,),"-")</f>
        <v>-</v>
      </c>
      <c r="D1327" s="84">
        <f>Table2[[#This Row],[Part no./ Cat No.]]</f>
        <v>0</v>
      </c>
      <c r="E1327" s="142" t="str">
        <f>IF(ISBLANK(Table2[[#This Row],[Lot No]]),"-",Table2[[#This Row],[Lot No]])</f>
        <v>-</v>
      </c>
      <c r="F1327" s="133" t="str">
        <f>IF(ISBLANK(Table2[[#This Row],[Date of Issue]]),"",Table2[[#This Row],[Date of Issue]])</f>
        <v/>
      </c>
      <c r="G1327" s="84" t="str">
        <f>Table2[[#This Row],[Unit]]</f>
        <v>-</v>
      </c>
      <c r="H1327" s="84" t="str">
        <f>Table2[[#This Row],[Pack Size]]</f>
        <v>-</v>
      </c>
      <c r="I1327" s="84">
        <f>Table2[[#This Row],[Quantity]]</f>
        <v>0</v>
      </c>
      <c r="J1327" s="133" t="str">
        <f>Table2[[#This Row],[Expiry Date]]</f>
        <v>-</v>
      </c>
      <c r="K1327" s="84">
        <f>Table2[[#This Row],[Department]]</f>
        <v>0</v>
      </c>
      <c r="L1327" s="142" t="str">
        <f>IF(ISBLANK(Table2[[#This Row],[Remark]]),"",Table2[[#This Row],[Remark]])</f>
        <v/>
      </c>
      <c r="M1327" s="84">
        <f>Table2[[#This Row],[Material Issued By]]</f>
        <v>0</v>
      </c>
      <c r="N1327" s="84">
        <f>Table2[[#This Row],[Material Received By]]</f>
        <v>0</v>
      </c>
      <c r="O1327" s="134">
        <f>SUMIFS('Stock Statement'!K:K,'Stock Statement'!C:C,Table4[[#This Row],[Part no./ Cat No.]])</f>
        <v>0</v>
      </c>
      <c r="P1327" s="134">
        <f t="shared" si="21"/>
        <v>0</v>
      </c>
      <c r="Q1327" s="142">
        <f>SUMIFS('Stock Statement'!J:J,'Stock Statement'!C:C,Table4[[#This Row],[Part no./ Cat No.]])</f>
        <v>0</v>
      </c>
    </row>
    <row r="1328" spans="1:17">
      <c r="A1328" s="84">
        <v>1327</v>
      </c>
      <c r="B1328" s="108" t="str">
        <f>Table2[[#This Row],[Description of Material]]</f>
        <v>Enter Data in Product Master</v>
      </c>
      <c r="C1328" s="142" t="str">
        <f>IFERROR(VLOOKUP(D1328,'Product Master'!B:G,6,),"-")</f>
        <v>-</v>
      </c>
      <c r="D1328" s="84">
        <f>Table2[[#This Row],[Part no./ Cat No.]]</f>
        <v>0</v>
      </c>
      <c r="E1328" s="142" t="str">
        <f>IF(ISBLANK(Table2[[#This Row],[Lot No]]),"-",Table2[[#This Row],[Lot No]])</f>
        <v>-</v>
      </c>
      <c r="F1328" s="133" t="str">
        <f>IF(ISBLANK(Table2[[#This Row],[Date of Issue]]),"",Table2[[#This Row],[Date of Issue]])</f>
        <v/>
      </c>
      <c r="G1328" s="84" t="str">
        <f>Table2[[#This Row],[Unit]]</f>
        <v>-</v>
      </c>
      <c r="H1328" s="84" t="str">
        <f>Table2[[#This Row],[Pack Size]]</f>
        <v>-</v>
      </c>
      <c r="I1328" s="84">
        <f>Table2[[#This Row],[Quantity]]</f>
        <v>0</v>
      </c>
      <c r="J1328" s="133" t="str">
        <f>Table2[[#This Row],[Expiry Date]]</f>
        <v>-</v>
      </c>
      <c r="K1328" s="84">
        <f>Table2[[#This Row],[Department]]</f>
        <v>0</v>
      </c>
      <c r="L1328" s="142" t="str">
        <f>IF(ISBLANK(Table2[[#This Row],[Remark]]),"",Table2[[#This Row],[Remark]])</f>
        <v/>
      </c>
      <c r="M1328" s="84">
        <f>Table2[[#This Row],[Material Issued By]]</f>
        <v>0</v>
      </c>
      <c r="N1328" s="84">
        <f>Table2[[#This Row],[Material Received By]]</f>
        <v>0</v>
      </c>
      <c r="O1328" s="134">
        <f>SUMIFS('Stock Statement'!K:K,'Stock Statement'!C:C,Table4[[#This Row],[Part no./ Cat No.]])</f>
        <v>0</v>
      </c>
      <c r="P1328" s="134">
        <f t="shared" si="21"/>
        <v>0</v>
      </c>
      <c r="Q1328" s="142">
        <f>SUMIFS('Stock Statement'!J:J,'Stock Statement'!C:C,Table4[[#This Row],[Part no./ Cat No.]])</f>
        <v>0</v>
      </c>
    </row>
    <row r="1329" spans="1:17">
      <c r="A1329" s="84">
        <v>1328</v>
      </c>
      <c r="B1329" s="108" t="str">
        <f>Table2[[#This Row],[Description of Material]]</f>
        <v>Enter Data in Product Master</v>
      </c>
      <c r="C1329" s="142" t="str">
        <f>IFERROR(VLOOKUP(D1329,'Product Master'!B:G,6,),"-")</f>
        <v>-</v>
      </c>
      <c r="D1329" s="84">
        <f>Table2[[#This Row],[Part no./ Cat No.]]</f>
        <v>0</v>
      </c>
      <c r="E1329" s="142" t="str">
        <f>IF(ISBLANK(Table2[[#This Row],[Lot No]]),"-",Table2[[#This Row],[Lot No]])</f>
        <v>-</v>
      </c>
      <c r="F1329" s="133" t="str">
        <f>IF(ISBLANK(Table2[[#This Row],[Date of Issue]]),"",Table2[[#This Row],[Date of Issue]])</f>
        <v/>
      </c>
      <c r="G1329" s="84" t="str">
        <f>Table2[[#This Row],[Unit]]</f>
        <v>-</v>
      </c>
      <c r="H1329" s="84" t="str">
        <f>Table2[[#This Row],[Pack Size]]</f>
        <v>-</v>
      </c>
      <c r="I1329" s="84">
        <f>Table2[[#This Row],[Quantity]]</f>
        <v>0</v>
      </c>
      <c r="J1329" s="133" t="str">
        <f>Table2[[#This Row],[Expiry Date]]</f>
        <v>-</v>
      </c>
      <c r="K1329" s="84">
        <f>Table2[[#This Row],[Department]]</f>
        <v>0</v>
      </c>
      <c r="L1329" s="142" t="str">
        <f>IF(ISBLANK(Table2[[#This Row],[Remark]]),"",Table2[[#This Row],[Remark]])</f>
        <v/>
      </c>
      <c r="M1329" s="84">
        <f>Table2[[#This Row],[Material Issued By]]</f>
        <v>0</v>
      </c>
      <c r="N1329" s="84">
        <f>Table2[[#This Row],[Material Received By]]</f>
        <v>0</v>
      </c>
      <c r="O1329" s="134">
        <f>SUMIFS('Stock Statement'!K:K,'Stock Statement'!C:C,Table4[[#This Row],[Part no./ Cat No.]])</f>
        <v>0</v>
      </c>
      <c r="P1329" s="134">
        <f t="shared" si="21"/>
        <v>0</v>
      </c>
      <c r="Q1329" s="142">
        <f>SUMIFS('Stock Statement'!J:J,'Stock Statement'!C:C,Table4[[#This Row],[Part no./ Cat No.]])</f>
        <v>0</v>
      </c>
    </row>
    <row r="1330" spans="1:17">
      <c r="A1330" s="84">
        <v>1329</v>
      </c>
      <c r="B1330" s="108" t="str">
        <f>Table2[[#This Row],[Description of Material]]</f>
        <v>Enter Data in Product Master</v>
      </c>
      <c r="C1330" s="142" t="str">
        <f>IFERROR(VLOOKUP(D1330,'Product Master'!B:G,6,),"-")</f>
        <v>-</v>
      </c>
      <c r="D1330" s="84">
        <f>Table2[[#This Row],[Part no./ Cat No.]]</f>
        <v>0</v>
      </c>
      <c r="E1330" s="142" t="str">
        <f>IF(ISBLANK(Table2[[#This Row],[Lot No]]),"-",Table2[[#This Row],[Lot No]])</f>
        <v>-</v>
      </c>
      <c r="F1330" s="133" t="str">
        <f>IF(ISBLANK(Table2[[#This Row],[Date of Issue]]),"",Table2[[#This Row],[Date of Issue]])</f>
        <v/>
      </c>
      <c r="G1330" s="84" t="str">
        <f>Table2[[#This Row],[Unit]]</f>
        <v>-</v>
      </c>
      <c r="H1330" s="84" t="str">
        <f>Table2[[#This Row],[Pack Size]]</f>
        <v>-</v>
      </c>
      <c r="I1330" s="84">
        <f>Table2[[#This Row],[Quantity]]</f>
        <v>0</v>
      </c>
      <c r="J1330" s="133" t="str">
        <f>Table2[[#This Row],[Expiry Date]]</f>
        <v>-</v>
      </c>
      <c r="K1330" s="84">
        <f>Table2[[#This Row],[Department]]</f>
        <v>0</v>
      </c>
      <c r="L1330" s="142" t="str">
        <f>IF(ISBLANK(Table2[[#This Row],[Remark]]),"",Table2[[#This Row],[Remark]])</f>
        <v/>
      </c>
      <c r="M1330" s="84">
        <f>Table2[[#This Row],[Material Issued By]]</f>
        <v>0</v>
      </c>
      <c r="N1330" s="84">
        <f>Table2[[#This Row],[Material Received By]]</f>
        <v>0</v>
      </c>
      <c r="O1330" s="134">
        <f>SUMIFS('Stock Statement'!K:K,'Stock Statement'!C:C,Table4[[#This Row],[Part no./ Cat No.]])</f>
        <v>0</v>
      </c>
      <c r="P1330" s="134">
        <f t="shared" si="21"/>
        <v>0</v>
      </c>
      <c r="Q1330" s="142">
        <f>SUMIFS('Stock Statement'!J:J,'Stock Statement'!C:C,Table4[[#This Row],[Part no./ Cat No.]])</f>
        <v>0</v>
      </c>
    </row>
    <row r="1331" spans="1:17">
      <c r="A1331" s="84">
        <v>1330</v>
      </c>
      <c r="B1331" s="108" t="str">
        <f>Table2[[#This Row],[Description of Material]]</f>
        <v>Enter Data in Product Master</v>
      </c>
      <c r="C1331" s="142" t="str">
        <f>IFERROR(VLOOKUP(D1331,'Product Master'!B:G,6,),"-")</f>
        <v>-</v>
      </c>
      <c r="D1331" s="84">
        <f>Table2[[#This Row],[Part no./ Cat No.]]</f>
        <v>0</v>
      </c>
      <c r="E1331" s="142" t="str">
        <f>IF(ISBLANK(Table2[[#This Row],[Lot No]]),"-",Table2[[#This Row],[Lot No]])</f>
        <v>-</v>
      </c>
      <c r="F1331" s="133" t="str">
        <f>IF(ISBLANK(Table2[[#This Row],[Date of Issue]]),"",Table2[[#This Row],[Date of Issue]])</f>
        <v/>
      </c>
      <c r="G1331" s="84" t="str">
        <f>Table2[[#This Row],[Unit]]</f>
        <v>-</v>
      </c>
      <c r="H1331" s="84" t="str">
        <f>Table2[[#This Row],[Pack Size]]</f>
        <v>-</v>
      </c>
      <c r="I1331" s="84">
        <f>Table2[[#This Row],[Quantity]]</f>
        <v>0</v>
      </c>
      <c r="J1331" s="133" t="str">
        <f>Table2[[#This Row],[Expiry Date]]</f>
        <v>-</v>
      </c>
      <c r="K1331" s="84">
        <f>Table2[[#This Row],[Department]]</f>
        <v>0</v>
      </c>
      <c r="L1331" s="142" t="str">
        <f>IF(ISBLANK(Table2[[#This Row],[Remark]]),"",Table2[[#This Row],[Remark]])</f>
        <v/>
      </c>
      <c r="M1331" s="84">
        <f>Table2[[#This Row],[Material Issued By]]</f>
        <v>0</v>
      </c>
      <c r="N1331" s="84">
        <f>Table2[[#This Row],[Material Received By]]</f>
        <v>0</v>
      </c>
      <c r="O1331" s="134">
        <f>SUMIFS('Stock Statement'!K:K,'Stock Statement'!C:C,Table4[[#This Row],[Part no./ Cat No.]])</f>
        <v>0</v>
      </c>
      <c r="P1331" s="134">
        <f t="shared" si="21"/>
        <v>0</v>
      </c>
      <c r="Q1331" s="142">
        <f>SUMIFS('Stock Statement'!J:J,'Stock Statement'!C:C,Table4[[#This Row],[Part no./ Cat No.]])</f>
        <v>0</v>
      </c>
    </row>
    <row r="1332" spans="1:17">
      <c r="A1332" s="84">
        <v>1331</v>
      </c>
      <c r="B1332" s="108" t="str">
        <f>Table2[[#This Row],[Description of Material]]</f>
        <v>Enter Data in Product Master</v>
      </c>
      <c r="C1332" s="142" t="str">
        <f>IFERROR(VLOOKUP(D1332,'Product Master'!B:G,6,),"-")</f>
        <v>-</v>
      </c>
      <c r="D1332" s="84">
        <f>Table2[[#This Row],[Part no./ Cat No.]]</f>
        <v>0</v>
      </c>
      <c r="E1332" s="142" t="str">
        <f>IF(ISBLANK(Table2[[#This Row],[Lot No]]),"-",Table2[[#This Row],[Lot No]])</f>
        <v>-</v>
      </c>
      <c r="F1332" s="133" t="str">
        <f>IF(ISBLANK(Table2[[#This Row],[Date of Issue]]),"",Table2[[#This Row],[Date of Issue]])</f>
        <v/>
      </c>
      <c r="G1332" s="84" t="str">
        <f>Table2[[#This Row],[Unit]]</f>
        <v>-</v>
      </c>
      <c r="H1332" s="84" t="str">
        <f>Table2[[#This Row],[Pack Size]]</f>
        <v>-</v>
      </c>
      <c r="I1332" s="84">
        <f>Table2[[#This Row],[Quantity]]</f>
        <v>0</v>
      </c>
      <c r="J1332" s="133" t="str">
        <f>Table2[[#This Row],[Expiry Date]]</f>
        <v>-</v>
      </c>
      <c r="K1332" s="84">
        <f>Table2[[#This Row],[Department]]</f>
        <v>0</v>
      </c>
      <c r="L1332" s="142" t="str">
        <f>IF(ISBLANK(Table2[[#This Row],[Remark]]),"",Table2[[#This Row],[Remark]])</f>
        <v/>
      </c>
      <c r="M1332" s="84">
        <f>Table2[[#This Row],[Material Issued By]]</f>
        <v>0</v>
      </c>
      <c r="N1332" s="84">
        <f>Table2[[#This Row],[Material Received By]]</f>
        <v>0</v>
      </c>
      <c r="O1332" s="134">
        <f>SUMIFS('Stock Statement'!K:K,'Stock Statement'!C:C,Table4[[#This Row],[Part no./ Cat No.]])</f>
        <v>0</v>
      </c>
      <c r="P1332" s="134">
        <f t="shared" si="21"/>
        <v>0</v>
      </c>
      <c r="Q1332" s="142">
        <f>SUMIFS('Stock Statement'!J:J,'Stock Statement'!C:C,Table4[[#This Row],[Part no./ Cat No.]])</f>
        <v>0</v>
      </c>
    </row>
    <row r="1333" spans="1:17">
      <c r="A1333" s="84">
        <v>1332</v>
      </c>
      <c r="B1333" s="108" t="str">
        <f>Table2[[#This Row],[Description of Material]]</f>
        <v>Enter Data in Product Master</v>
      </c>
      <c r="C1333" s="142" t="str">
        <f>IFERROR(VLOOKUP(D1333,'Product Master'!B:G,6,),"-")</f>
        <v>-</v>
      </c>
      <c r="D1333" s="84">
        <f>Table2[[#This Row],[Part no./ Cat No.]]</f>
        <v>0</v>
      </c>
      <c r="E1333" s="142" t="str">
        <f>IF(ISBLANK(Table2[[#This Row],[Lot No]]),"-",Table2[[#This Row],[Lot No]])</f>
        <v>-</v>
      </c>
      <c r="F1333" s="133" t="str">
        <f>IF(ISBLANK(Table2[[#This Row],[Date of Issue]]),"",Table2[[#This Row],[Date of Issue]])</f>
        <v/>
      </c>
      <c r="G1333" s="84" t="str">
        <f>Table2[[#This Row],[Unit]]</f>
        <v>-</v>
      </c>
      <c r="H1333" s="84" t="str">
        <f>Table2[[#This Row],[Pack Size]]</f>
        <v>-</v>
      </c>
      <c r="I1333" s="84">
        <f>Table2[[#This Row],[Quantity]]</f>
        <v>0</v>
      </c>
      <c r="J1333" s="133" t="str">
        <f>Table2[[#This Row],[Expiry Date]]</f>
        <v>-</v>
      </c>
      <c r="K1333" s="84">
        <f>Table2[[#This Row],[Department]]</f>
        <v>0</v>
      </c>
      <c r="L1333" s="142" t="str">
        <f>IF(ISBLANK(Table2[[#This Row],[Remark]]),"",Table2[[#This Row],[Remark]])</f>
        <v/>
      </c>
      <c r="M1333" s="84">
        <f>Table2[[#This Row],[Material Issued By]]</f>
        <v>0</v>
      </c>
      <c r="N1333" s="84">
        <f>Table2[[#This Row],[Material Received By]]</f>
        <v>0</v>
      </c>
      <c r="O1333" s="134">
        <f>SUMIFS('Stock Statement'!K:K,'Stock Statement'!C:C,Table4[[#This Row],[Part no./ Cat No.]])</f>
        <v>0</v>
      </c>
      <c r="P1333" s="134">
        <f t="shared" si="21"/>
        <v>0</v>
      </c>
      <c r="Q1333" s="142">
        <f>SUMIFS('Stock Statement'!J:J,'Stock Statement'!C:C,Table4[[#This Row],[Part no./ Cat No.]])</f>
        <v>0</v>
      </c>
    </row>
    <row r="1334" spans="1:17">
      <c r="A1334" s="84">
        <v>1333</v>
      </c>
      <c r="B1334" s="108" t="str">
        <f>Table2[[#This Row],[Description of Material]]</f>
        <v>Enter Data in Product Master</v>
      </c>
      <c r="C1334" s="142" t="str">
        <f>IFERROR(VLOOKUP(D1334,'Product Master'!B:G,6,),"-")</f>
        <v>-</v>
      </c>
      <c r="D1334" s="84">
        <f>Table2[[#This Row],[Part no./ Cat No.]]</f>
        <v>0</v>
      </c>
      <c r="E1334" s="142" t="str">
        <f>IF(ISBLANK(Table2[[#This Row],[Lot No]]),"-",Table2[[#This Row],[Lot No]])</f>
        <v>-</v>
      </c>
      <c r="F1334" s="133" t="str">
        <f>IF(ISBLANK(Table2[[#This Row],[Date of Issue]]),"",Table2[[#This Row],[Date of Issue]])</f>
        <v/>
      </c>
      <c r="G1334" s="84" t="str">
        <f>Table2[[#This Row],[Unit]]</f>
        <v>-</v>
      </c>
      <c r="H1334" s="84" t="str">
        <f>Table2[[#This Row],[Pack Size]]</f>
        <v>-</v>
      </c>
      <c r="I1334" s="84">
        <f>Table2[[#This Row],[Quantity]]</f>
        <v>0</v>
      </c>
      <c r="J1334" s="133" t="str">
        <f>Table2[[#This Row],[Expiry Date]]</f>
        <v>-</v>
      </c>
      <c r="K1334" s="84">
        <f>Table2[[#This Row],[Department]]</f>
        <v>0</v>
      </c>
      <c r="L1334" s="142" t="str">
        <f>IF(ISBLANK(Table2[[#This Row],[Remark]]),"",Table2[[#This Row],[Remark]])</f>
        <v/>
      </c>
      <c r="M1334" s="84">
        <f>Table2[[#This Row],[Material Issued By]]</f>
        <v>0</v>
      </c>
      <c r="N1334" s="84">
        <f>Table2[[#This Row],[Material Received By]]</f>
        <v>0</v>
      </c>
      <c r="O1334" s="134">
        <f>SUMIFS('Stock Statement'!K:K,'Stock Statement'!C:C,Table4[[#This Row],[Part no./ Cat No.]])</f>
        <v>0</v>
      </c>
      <c r="P1334" s="134">
        <f t="shared" si="21"/>
        <v>0</v>
      </c>
      <c r="Q1334" s="142">
        <f>SUMIFS('Stock Statement'!J:J,'Stock Statement'!C:C,Table4[[#This Row],[Part no./ Cat No.]])</f>
        <v>0</v>
      </c>
    </row>
    <row r="1335" spans="1:17">
      <c r="A1335" s="84">
        <v>1334</v>
      </c>
      <c r="B1335" s="108" t="str">
        <f>Table2[[#This Row],[Description of Material]]</f>
        <v>Enter Data in Product Master</v>
      </c>
      <c r="C1335" s="142" t="str">
        <f>IFERROR(VLOOKUP(D1335,'Product Master'!B:G,6,),"-")</f>
        <v>-</v>
      </c>
      <c r="D1335" s="84">
        <f>Table2[[#This Row],[Part no./ Cat No.]]</f>
        <v>0</v>
      </c>
      <c r="E1335" s="142" t="str">
        <f>IF(ISBLANK(Table2[[#This Row],[Lot No]]),"-",Table2[[#This Row],[Lot No]])</f>
        <v>-</v>
      </c>
      <c r="F1335" s="133" t="str">
        <f>IF(ISBLANK(Table2[[#This Row],[Date of Issue]]),"",Table2[[#This Row],[Date of Issue]])</f>
        <v/>
      </c>
      <c r="G1335" s="84" t="str">
        <f>Table2[[#This Row],[Unit]]</f>
        <v>-</v>
      </c>
      <c r="H1335" s="84" t="str">
        <f>Table2[[#This Row],[Pack Size]]</f>
        <v>-</v>
      </c>
      <c r="I1335" s="84">
        <f>Table2[[#This Row],[Quantity]]</f>
        <v>0</v>
      </c>
      <c r="J1335" s="133" t="str">
        <f>Table2[[#This Row],[Expiry Date]]</f>
        <v>-</v>
      </c>
      <c r="K1335" s="84">
        <f>Table2[[#This Row],[Department]]</f>
        <v>0</v>
      </c>
      <c r="L1335" s="142" t="str">
        <f>IF(ISBLANK(Table2[[#This Row],[Remark]]),"",Table2[[#This Row],[Remark]])</f>
        <v/>
      </c>
      <c r="M1335" s="84">
        <f>Table2[[#This Row],[Material Issued By]]</f>
        <v>0</v>
      </c>
      <c r="N1335" s="84">
        <f>Table2[[#This Row],[Material Received By]]</f>
        <v>0</v>
      </c>
      <c r="O1335" s="134">
        <f>SUMIFS('Stock Statement'!K:K,'Stock Statement'!C:C,Table4[[#This Row],[Part no./ Cat No.]])</f>
        <v>0</v>
      </c>
      <c r="P1335" s="134">
        <f t="shared" si="21"/>
        <v>0</v>
      </c>
      <c r="Q1335" s="142">
        <f>SUMIFS('Stock Statement'!J:J,'Stock Statement'!C:C,Table4[[#This Row],[Part no./ Cat No.]])</f>
        <v>0</v>
      </c>
    </row>
    <row r="1336" spans="1:17">
      <c r="A1336" s="84">
        <v>1335</v>
      </c>
      <c r="B1336" s="108" t="str">
        <f>Table2[[#This Row],[Description of Material]]</f>
        <v>Enter Data in Product Master</v>
      </c>
      <c r="C1336" s="142" t="str">
        <f>IFERROR(VLOOKUP(D1336,'Product Master'!B:G,6,),"-")</f>
        <v>-</v>
      </c>
      <c r="D1336" s="84">
        <f>Table2[[#This Row],[Part no./ Cat No.]]</f>
        <v>0</v>
      </c>
      <c r="E1336" s="142" t="str">
        <f>IF(ISBLANK(Table2[[#This Row],[Lot No]]),"-",Table2[[#This Row],[Lot No]])</f>
        <v>-</v>
      </c>
      <c r="F1336" s="133" t="str">
        <f>IF(ISBLANK(Table2[[#This Row],[Date of Issue]]),"",Table2[[#This Row],[Date of Issue]])</f>
        <v/>
      </c>
      <c r="G1336" s="84" t="str">
        <f>Table2[[#This Row],[Unit]]</f>
        <v>-</v>
      </c>
      <c r="H1336" s="84" t="str">
        <f>Table2[[#This Row],[Pack Size]]</f>
        <v>-</v>
      </c>
      <c r="I1336" s="84">
        <f>Table2[[#This Row],[Quantity]]</f>
        <v>0</v>
      </c>
      <c r="J1336" s="133" t="str">
        <f>Table2[[#This Row],[Expiry Date]]</f>
        <v>-</v>
      </c>
      <c r="K1336" s="84">
        <f>Table2[[#This Row],[Department]]</f>
        <v>0</v>
      </c>
      <c r="L1336" s="142" t="str">
        <f>IF(ISBLANK(Table2[[#This Row],[Remark]]),"",Table2[[#This Row],[Remark]])</f>
        <v/>
      </c>
      <c r="M1336" s="84">
        <f>Table2[[#This Row],[Material Issued By]]</f>
        <v>0</v>
      </c>
      <c r="N1336" s="84">
        <f>Table2[[#This Row],[Material Received By]]</f>
        <v>0</v>
      </c>
      <c r="O1336" s="134">
        <f>SUMIFS('Stock Statement'!K:K,'Stock Statement'!C:C,Table4[[#This Row],[Part no./ Cat No.]])</f>
        <v>0</v>
      </c>
      <c r="P1336" s="134">
        <f t="shared" si="21"/>
        <v>0</v>
      </c>
      <c r="Q1336" s="142">
        <f>SUMIFS('Stock Statement'!J:J,'Stock Statement'!C:C,Table4[[#This Row],[Part no./ Cat No.]])</f>
        <v>0</v>
      </c>
    </row>
    <row r="1337" spans="1:17">
      <c r="A1337" s="84">
        <v>1336</v>
      </c>
      <c r="B1337" s="108" t="str">
        <f>Table2[[#This Row],[Description of Material]]</f>
        <v>Enter Data in Product Master</v>
      </c>
      <c r="C1337" s="142" t="str">
        <f>IFERROR(VLOOKUP(D1337,'Product Master'!B:G,6,),"-")</f>
        <v>-</v>
      </c>
      <c r="D1337" s="84">
        <f>Table2[[#This Row],[Part no./ Cat No.]]</f>
        <v>0</v>
      </c>
      <c r="E1337" s="142" t="str">
        <f>IF(ISBLANK(Table2[[#This Row],[Lot No]]),"-",Table2[[#This Row],[Lot No]])</f>
        <v>-</v>
      </c>
      <c r="F1337" s="133" t="str">
        <f>IF(ISBLANK(Table2[[#This Row],[Date of Issue]]),"",Table2[[#This Row],[Date of Issue]])</f>
        <v/>
      </c>
      <c r="G1337" s="84" t="str">
        <f>Table2[[#This Row],[Unit]]</f>
        <v>-</v>
      </c>
      <c r="H1337" s="84" t="str">
        <f>Table2[[#This Row],[Pack Size]]</f>
        <v>-</v>
      </c>
      <c r="I1337" s="84">
        <f>Table2[[#This Row],[Quantity]]</f>
        <v>0</v>
      </c>
      <c r="J1337" s="133" t="str">
        <f>Table2[[#This Row],[Expiry Date]]</f>
        <v>-</v>
      </c>
      <c r="K1337" s="84">
        <f>Table2[[#This Row],[Department]]</f>
        <v>0</v>
      </c>
      <c r="L1337" s="142" t="str">
        <f>IF(ISBLANK(Table2[[#This Row],[Remark]]),"",Table2[[#This Row],[Remark]])</f>
        <v/>
      </c>
      <c r="M1337" s="84">
        <f>Table2[[#This Row],[Material Issued By]]</f>
        <v>0</v>
      </c>
      <c r="N1337" s="84">
        <f>Table2[[#This Row],[Material Received By]]</f>
        <v>0</v>
      </c>
      <c r="O1337" s="134">
        <f>SUMIFS('Stock Statement'!K:K,'Stock Statement'!C:C,Table4[[#This Row],[Part no./ Cat No.]])</f>
        <v>0</v>
      </c>
      <c r="P1337" s="134">
        <f t="shared" si="21"/>
        <v>0</v>
      </c>
      <c r="Q1337" s="142">
        <f>SUMIFS('Stock Statement'!J:J,'Stock Statement'!C:C,Table4[[#This Row],[Part no./ Cat No.]])</f>
        <v>0</v>
      </c>
    </row>
    <row r="1338" spans="1:17">
      <c r="A1338" s="84">
        <v>1337</v>
      </c>
      <c r="B1338" s="108" t="str">
        <f>Table2[[#This Row],[Description of Material]]</f>
        <v>Enter Data in Product Master</v>
      </c>
      <c r="C1338" s="142" t="str">
        <f>IFERROR(VLOOKUP(D1338,'Product Master'!B:G,6,),"-")</f>
        <v>-</v>
      </c>
      <c r="D1338" s="84">
        <f>Table2[[#This Row],[Part no./ Cat No.]]</f>
        <v>0</v>
      </c>
      <c r="E1338" s="142" t="str">
        <f>IF(ISBLANK(Table2[[#This Row],[Lot No]]),"-",Table2[[#This Row],[Lot No]])</f>
        <v>-</v>
      </c>
      <c r="F1338" s="133" t="str">
        <f>IF(ISBLANK(Table2[[#This Row],[Date of Issue]]),"",Table2[[#This Row],[Date of Issue]])</f>
        <v/>
      </c>
      <c r="G1338" s="84" t="str">
        <f>Table2[[#This Row],[Unit]]</f>
        <v>-</v>
      </c>
      <c r="H1338" s="84" t="str">
        <f>Table2[[#This Row],[Pack Size]]</f>
        <v>-</v>
      </c>
      <c r="I1338" s="84">
        <f>Table2[[#This Row],[Quantity]]</f>
        <v>0</v>
      </c>
      <c r="J1338" s="133" t="str">
        <f>Table2[[#This Row],[Expiry Date]]</f>
        <v>-</v>
      </c>
      <c r="K1338" s="84">
        <f>Table2[[#This Row],[Department]]</f>
        <v>0</v>
      </c>
      <c r="L1338" s="142" t="str">
        <f>IF(ISBLANK(Table2[[#This Row],[Remark]]),"",Table2[[#This Row],[Remark]])</f>
        <v/>
      </c>
      <c r="M1338" s="84">
        <f>Table2[[#This Row],[Material Issued By]]</f>
        <v>0</v>
      </c>
      <c r="N1338" s="84">
        <f>Table2[[#This Row],[Material Received By]]</f>
        <v>0</v>
      </c>
      <c r="O1338" s="134">
        <f>SUMIFS('Stock Statement'!K:K,'Stock Statement'!C:C,Table4[[#This Row],[Part no./ Cat No.]])</f>
        <v>0</v>
      </c>
      <c r="P1338" s="134">
        <f t="shared" si="21"/>
        <v>0</v>
      </c>
      <c r="Q1338" s="142">
        <f>SUMIFS('Stock Statement'!J:J,'Stock Statement'!C:C,Table4[[#This Row],[Part no./ Cat No.]])</f>
        <v>0</v>
      </c>
    </row>
    <row r="1339" spans="1:17">
      <c r="A1339" s="84">
        <v>1338</v>
      </c>
      <c r="B1339" s="108" t="str">
        <f>Table2[[#This Row],[Description of Material]]</f>
        <v>Enter Data in Product Master</v>
      </c>
      <c r="C1339" s="142" t="str">
        <f>IFERROR(VLOOKUP(D1339,'Product Master'!B:G,6,),"-")</f>
        <v>-</v>
      </c>
      <c r="D1339" s="84">
        <f>Table2[[#This Row],[Part no./ Cat No.]]</f>
        <v>0</v>
      </c>
      <c r="E1339" s="142" t="str">
        <f>IF(ISBLANK(Table2[[#This Row],[Lot No]]),"-",Table2[[#This Row],[Lot No]])</f>
        <v>-</v>
      </c>
      <c r="F1339" s="133" t="str">
        <f>IF(ISBLANK(Table2[[#This Row],[Date of Issue]]),"",Table2[[#This Row],[Date of Issue]])</f>
        <v/>
      </c>
      <c r="G1339" s="84" t="str">
        <f>Table2[[#This Row],[Unit]]</f>
        <v>-</v>
      </c>
      <c r="H1339" s="84" t="str">
        <f>Table2[[#This Row],[Pack Size]]</f>
        <v>-</v>
      </c>
      <c r="I1339" s="84">
        <f>Table2[[#This Row],[Quantity]]</f>
        <v>0</v>
      </c>
      <c r="J1339" s="133" t="str">
        <f>Table2[[#This Row],[Expiry Date]]</f>
        <v>-</v>
      </c>
      <c r="K1339" s="84">
        <f>Table2[[#This Row],[Department]]</f>
        <v>0</v>
      </c>
      <c r="L1339" s="142" t="str">
        <f>IF(ISBLANK(Table2[[#This Row],[Remark]]),"",Table2[[#This Row],[Remark]])</f>
        <v/>
      </c>
      <c r="M1339" s="84">
        <f>Table2[[#This Row],[Material Issued By]]</f>
        <v>0</v>
      </c>
      <c r="N1339" s="84">
        <f>Table2[[#This Row],[Material Received By]]</f>
        <v>0</v>
      </c>
      <c r="O1339" s="134">
        <f>SUMIFS('Stock Statement'!K:K,'Stock Statement'!C:C,Table4[[#This Row],[Part no./ Cat No.]])</f>
        <v>0</v>
      </c>
      <c r="P1339" s="134">
        <f t="shared" si="21"/>
        <v>0</v>
      </c>
      <c r="Q1339" s="142">
        <f>SUMIFS('Stock Statement'!J:J,'Stock Statement'!C:C,Table4[[#This Row],[Part no./ Cat No.]])</f>
        <v>0</v>
      </c>
    </row>
    <row r="1340" spans="1:17">
      <c r="A1340" s="84">
        <v>1339</v>
      </c>
      <c r="B1340" s="108" t="str">
        <f>Table2[[#This Row],[Description of Material]]</f>
        <v>Enter Data in Product Master</v>
      </c>
      <c r="C1340" s="142" t="str">
        <f>IFERROR(VLOOKUP(D1340,'Product Master'!B:G,6,),"-")</f>
        <v>-</v>
      </c>
      <c r="D1340" s="84">
        <f>Table2[[#This Row],[Part no./ Cat No.]]</f>
        <v>0</v>
      </c>
      <c r="E1340" s="142" t="str">
        <f>IF(ISBLANK(Table2[[#This Row],[Lot No]]),"-",Table2[[#This Row],[Lot No]])</f>
        <v>-</v>
      </c>
      <c r="F1340" s="133" t="str">
        <f>IF(ISBLANK(Table2[[#This Row],[Date of Issue]]),"",Table2[[#This Row],[Date of Issue]])</f>
        <v/>
      </c>
      <c r="G1340" s="84" t="str">
        <f>Table2[[#This Row],[Unit]]</f>
        <v>-</v>
      </c>
      <c r="H1340" s="84" t="str">
        <f>Table2[[#This Row],[Pack Size]]</f>
        <v>-</v>
      </c>
      <c r="I1340" s="84">
        <f>Table2[[#This Row],[Quantity]]</f>
        <v>0</v>
      </c>
      <c r="J1340" s="133" t="str">
        <f>Table2[[#This Row],[Expiry Date]]</f>
        <v>-</v>
      </c>
      <c r="K1340" s="84">
        <f>Table2[[#This Row],[Department]]</f>
        <v>0</v>
      </c>
      <c r="L1340" s="142" t="str">
        <f>IF(ISBLANK(Table2[[#This Row],[Remark]]),"",Table2[[#This Row],[Remark]])</f>
        <v/>
      </c>
      <c r="M1340" s="84">
        <f>Table2[[#This Row],[Material Issued By]]</f>
        <v>0</v>
      </c>
      <c r="N1340" s="84">
        <f>Table2[[#This Row],[Material Received By]]</f>
        <v>0</v>
      </c>
      <c r="O1340" s="134">
        <f>SUMIFS('Stock Statement'!K:K,'Stock Statement'!C:C,Table4[[#This Row],[Part no./ Cat No.]])</f>
        <v>0</v>
      </c>
      <c r="P1340" s="134">
        <f t="shared" si="21"/>
        <v>0</v>
      </c>
      <c r="Q1340" s="142">
        <f>SUMIFS('Stock Statement'!J:J,'Stock Statement'!C:C,Table4[[#This Row],[Part no./ Cat No.]])</f>
        <v>0</v>
      </c>
    </row>
    <row r="1341" spans="1:17">
      <c r="A1341" s="84">
        <v>1340</v>
      </c>
      <c r="B1341" s="108" t="str">
        <f>Table2[[#This Row],[Description of Material]]</f>
        <v>Enter Data in Product Master</v>
      </c>
      <c r="C1341" s="142" t="str">
        <f>IFERROR(VLOOKUP(D1341,'Product Master'!B:G,6,),"-")</f>
        <v>-</v>
      </c>
      <c r="D1341" s="84">
        <f>Table2[[#This Row],[Part no./ Cat No.]]</f>
        <v>0</v>
      </c>
      <c r="E1341" s="142" t="str">
        <f>IF(ISBLANK(Table2[[#This Row],[Lot No]]),"-",Table2[[#This Row],[Lot No]])</f>
        <v>-</v>
      </c>
      <c r="F1341" s="133" t="str">
        <f>IF(ISBLANK(Table2[[#This Row],[Date of Issue]]),"",Table2[[#This Row],[Date of Issue]])</f>
        <v/>
      </c>
      <c r="G1341" s="84" t="str">
        <f>Table2[[#This Row],[Unit]]</f>
        <v>-</v>
      </c>
      <c r="H1341" s="84" t="str">
        <f>Table2[[#This Row],[Pack Size]]</f>
        <v>-</v>
      </c>
      <c r="I1341" s="84">
        <f>Table2[[#This Row],[Quantity]]</f>
        <v>0</v>
      </c>
      <c r="J1341" s="133" t="str">
        <f>Table2[[#This Row],[Expiry Date]]</f>
        <v>-</v>
      </c>
      <c r="K1341" s="84">
        <f>Table2[[#This Row],[Department]]</f>
        <v>0</v>
      </c>
      <c r="L1341" s="142" t="str">
        <f>IF(ISBLANK(Table2[[#This Row],[Remark]]),"",Table2[[#This Row],[Remark]])</f>
        <v/>
      </c>
      <c r="M1341" s="84">
        <f>Table2[[#This Row],[Material Issued By]]</f>
        <v>0</v>
      </c>
      <c r="N1341" s="84">
        <f>Table2[[#This Row],[Material Received By]]</f>
        <v>0</v>
      </c>
      <c r="O1341" s="134">
        <f>SUMIFS('Stock Statement'!K:K,'Stock Statement'!C:C,Table4[[#This Row],[Part no./ Cat No.]])</f>
        <v>0</v>
      </c>
      <c r="P1341" s="134">
        <f t="shared" si="21"/>
        <v>0</v>
      </c>
      <c r="Q1341" s="142">
        <f>SUMIFS('Stock Statement'!J:J,'Stock Statement'!C:C,Table4[[#This Row],[Part no./ Cat No.]])</f>
        <v>0</v>
      </c>
    </row>
    <row r="1342" spans="1:17">
      <c r="A1342" s="84">
        <v>1341</v>
      </c>
      <c r="B1342" s="108" t="str">
        <f>Table2[[#This Row],[Description of Material]]</f>
        <v>Enter Data in Product Master</v>
      </c>
      <c r="C1342" s="142" t="str">
        <f>IFERROR(VLOOKUP(D1342,'Product Master'!B:G,6,),"-")</f>
        <v>-</v>
      </c>
      <c r="D1342" s="84">
        <f>Table2[[#This Row],[Part no./ Cat No.]]</f>
        <v>0</v>
      </c>
      <c r="E1342" s="142" t="str">
        <f>IF(ISBLANK(Table2[[#This Row],[Lot No]]),"-",Table2[[#This Row],[Lot No]])</f>
        <v>-</v>
      </c>
      <c r="F1342" s="133" t="str">
        <f>IF(ISBLANK(Table2[[#This Row],[Date of Issue]]),"",Table2[[#This Row],[Date of Issue]])</f>
        <v/>
      </c>
      <c r="G1342" s="84" t="str">
        <f>Table2[[#This Row],[Unit]]</f>
        <v>-</v>
      </c>
      <c r="H1342" s="84" t="str">
        <f>Table2[[#This Row],[Pack Size]]</f>
        <v>-</v>
      </c>
      <c r="I1342" s="84">
        <f>Table2[[#This Row],[Quantity]]</f>
        <v>0</v>
      </c>
      <c r="J1342" s="133" t="str">
        <f>Table2[[#This Row],[Expiry Date]]</f>
        <v>-</v>
      </c>
      <c r="K1342" s="84">
        <f>Table2[[#This Row],[Department]]</f>
        <v>0</v>
      </c>
      <c r="L1342" s="142" t="str">
        <f>IF(ISBLANK(Table2[[#This Row],[Remark]]),"",Table2[[#This Row],[Remark]])</f>
        <v/>
      </c>
      <c r="M1342" s="84">
        <f>Table2[[#This Row],[Material Issued By]]</f>
        <v>0</v>
      </c>
      <c r="N1342" s="84">
        <f>Table2[[#This Row],[Material Received By]]</f>
        <v>0</v>
      </c>
      <c r="O1342" s="134">
        <f>SUMIFS('Stock Statement'!K:K,'Stock Statement'!C:C,Table4[[#This Row],[Part no./ Cat No.]])</f>
        <v>0</v>
      </c>
      <c r="P1342" s="134">
        <f t="shared" si="21"/>
        <v>0</v>
      </c>
      <c r="Q1342" s="142">
        <f>SUMIFS('Stock Statement'!J:J,'Stock Statement'!C:C,Table4[[#This Row],[Part no./ Cat No.]])</f>
        <v>0</v>
      </c>
    </row>
    <row r="1343" spans="1:17">
      <c r="A1343" s="84">
        <v>1342</v>
      </c>
      <c r="B1343" s="108" t="str">
        <f>Table2[[#This Row],[Description of Material]]</f>
        <v>Enter Data in Product Master</v>
      </c>
      <c r="C1343" s="142" t="str">
        <f>IFERROR(VLOOKUP(D1343,'Product Master'!B:G,6,),"-")</f>
        <v>-</v>
      </c>
      <c r="D1343" s="84">
        <f>Table2[[#This Row],[Part no./ Cat No.]]</f>
        <v>0</v>
      </c>
      <c r="E1343" s="142" t="str">
        <f>IF(ISBLANK(Table2[[#This Row],[Lot No]]),"-",Table2[[#This Row],[Lot No]])</f>
        <v>-</v>
      </c>
      <c r="F1343" s="133" t="str">
        <f>IF(ISBLANK(Table2[[#This Row],[Date of Issue]]),"",Table2[[#This Row],[Date of Issue]])</f>
        <v/>
      </c>
      <c r="G1343" s="84" t="str">
        <f>Table2[[#This Row],[Unit]]</f>
        <v>-</v>
      </c>
      <c r="H1343" s="84" t="str">
        <f>Table2[[#This Row],[Pack Size]]</f>
        <v>-</v>
      </c>
      <c r="I1343" s="84">
        <f>Table2[[#This Row],[Quantity]]</f>
        <v>0</v>
      </c>
      <c r="J1343" s="133" t="str">
        <f>Table2[[#This Row],[Expiry Date]]</f>
        <v>-</v>
      </c>
      <c r="K1343" s="84">
        <f>Table2[[#This Row],[Department]]</f>
        <v>0</v>
      </c>
      <c r="L1343" s="142" t="str">
        <f>IF(ISBLANK(Table2[[#This Row],[Remark]]),"",Table2[[#This Row],[Remark]])</f>
        <v/>
      </c>
      <c r="M1343" s="84">
        <f>Table2[[#This Row],[Material Issued By]]</f>
        <v>0</v>
      </c>
      <c r="N1343" s="84">
        <f>Table2[[#This Row],[Material Received By]]</f>
        <v>0</v>
      </c>
      <c r="O1343" s="134">
        <f>SUMIFS('Stock Statement'!K:K,'Stock Statement'!C:C,Table4[[#This Row],[Part no./ Cat No.]])</f>
        <v>0</v>
      </c>
      <c r="P1343" s="134">
        <f t="shared" ref="P1343:P1406" si="22">I1343*O1343</f>
        <v>0</v>
      </c>
      <c r="Q1343" s="142">
        <f>SUMIFS('Stock Statement'!J:J,'Stock Statement'!C:C,Table4[[#This Row],[Part no./ Cat No.]])</f>
        <v>0</v>
      </c>
    </row>
    <row r="1344" spans="1:17">
      <c r="A1344" s="84">
        <v>1343</v>
      </c>
      <c r="B1344" s="108" t="str">
        <f>Table2[[#This Row],[Description of Material]]</f>
        <v>Enter Data in Product Master</v>
      </c>
      <c r="C1344" s="142" t="str">
        <f>IFERROR(VLOOKUP(D1344,'Product Master'!B:G,6,),"-")</f>
        <v>-</v>
      </c>
      <c r="D1344" s="84">
        <f>Table2[[#This Row],[Part no./ Cat No.]]</f>
        <v>0</v>
      </c>
      <c r="E1344" s="142" t="str">
        <f>IF(ISBLANK(Table2[[#This Row],[Lot No]]),"-",Table2[[#This Row],[Lot No]])</f>
        <v>-</v>
      </c>
      <c r="F1344" s="133" t="str">
        <f>IF(ISBLANK(Table2[[#This Row],[Date of Issue]]),"",Table2[[#This Row],[Date of Issue]])</f>
        <v/>
      </c>
      <c r="G1344" s="84" t="str">
        <f>Table2[[#This Row],[Unit]]</f>
        <v>-</v>
      </c>
      <c r="H1344" s="84" t="str">
        <f>Table2[[#This Row],[Pack Size]]</f>
        <v>-</v>
      </c>
      <c r="I1344" s="84">
        <f>Table2[[#This Row],[Quantity]]</f>
        <v>0</v>
      </c>
      <c r="J1344" s="133" t="str">
        <f>Table2[[#This Row],[Expiry Date]]</f>
        <v>-</v>
      </c>
      <c r="K1344" s="84">
        <f>Table2[[#This Row],[Department]]</f>
        <v>0</v>
      </c>
      <c r="L1344" s="142" t="str">
        <f>IF(ISBLANK(Table2[[#This Row],[Remark]]),"",Table2[[#This Row],[Remark]])</f>
        <v/>
      </c>
      <c r="M1344" s="84">
        <f>Table2[[#This Row],[Material Issued By]]</f>
        <v>0</v>
      </c>
      <c r="N1344" s="84">
        <f>Table2[[#This Row],[Material Received By]]</f>
        <v>0</v>
      </c>
      <c r="O1344" s="134">
        <f>SUMIFS('Stock Statement'!K:K,'Stock Statement'!C:C,Table4[[#This Row],[Part no./ Cat No.]])</f>
        <v>0</v>
      </c>
      <c r="P1344" s="134">
        <f t="shared" si="22"/>
        <v>0</v>
      </c>
      <c r="Q1344" s="142">
        <f>SUMIFS('Stock Statement'!J:J,'Stock Statement'!C:C,Table4[[#This Row],[Part no./ Cat No.]])</f>
        <v>0</v>
      </c>
    </row>
    <row r="1345" spans="1:17">
      <c r="A1345" s="84">
        <v>1344</v>
      </c>
      <c r="B1345" s="108" t="str">
        <f>Table2[[#This Row],[Description of Material]]</f>
        <v>Enter Data in Product Master</v>
      </c>
      <c r="C1345" s="142" t="str">
        <f>IFERROR(VLOOKUP(D1345,'Product Master'!B:G,6,),"-")</f>
        <v>-</v>
      </c>
      <c r="D1345" s="84">
        <f>Table2[[#This Row],[Part no./ Cat No.]]</f>
        <v>0</v>
      </c>
      <c r="E1345" s="142" t="str">
        <f>IF(ISBLANK(Table2[[#This Row],[Lot No]]),"-",Table2[[#This Row],[Lot No]])</f>
        <v>-</v>
      </c>
      <c r="F1345" s="133" t="str">
        <f>IF(ISBLANK(Table2[[#This Row],[Date of Issue]]),"",Table2[[#This Row],[Date of Issue]])</f>
        <v/>
      </c>
      <c r="G1345" s="84" t="str">
        <f>Table2[[#This Row],[Unit]]</f>
        <v>-</v>
      </c>
      <c r="H1345" s="84" t="str">
        <f>Table2[[#This Row],[Pack Size]]</f>
        <v>-</v>
      </c>
      <c r="I1345" s="84">
        <f>Table2[[#This Row],[Quantity]]</f>
        <v>0</v>
      </c>
      <c r="J1345" s="133" t="str">
        <f>Table2[[#This Row],[Expiry Date]]</f>
        <v>-</v>
      </c>
      <c r="K1345" s="84">
        <f>Table2[[#This Row],[Department]]</f>
        <v>0</v>
      </c>
      <c r="L1345" s="142" t="str">
        <f>IF(ISBLANK(Table2[[#This Row],[Remark]]),"",Table2[[#This Row],[Remark]])</f>
        <v/>
      </c>
      <c r="M1345" s="84">
        <f>Table2[[#This Row],[Material Issued By]]</f>
        <v>0</v>
      </c>
      <c r="N1345" s="84">
        <f>Table2[[#This Row],[Material Received By]]</f>
        <v>0</v>
      </c>
      <c r="O1345" s="134">
        <f>SUMIFS('Stock Statement'!K:K,'Stock Statement'!C:C,Table4[[#This Row],[Part no./ Cat No.]])</f>
        <v>0</v>
      </c>
      <c r="P1345" s="134">
        <f t="shared" si="22"/>
        <v>0</v>
      </c>
      <c r="Q1345" s="142">
        <f>SUMIFS('Stock Statement'!J:J,'Stock Statement'!C:C,Table4[[#This Row],[Part no./ Cat No.]])</f>
        <v>0</v>
      </c>
    </row>
    <row r="1346" spans="1:17">
      <c r="A1346" s="84">
        <v>1345</v>
      </c>
      <c r="B1346" s="108" t="str">
        <f>Table2[[#This Row],[Description of Material]]</f>
        <v>Enter Data in Product Master</v>
      </c>
      <c r="C1346" s="142" t="str">
        <f>IFERROR(VLOOKUP(D1346,'Product Master'!B:G,6,),"-")</f>
        <v>-</v>
      </c>
      <c r="D1346" s="84">
        <f>Table2[[#This Row],[Part no./ Cat No.]]</f>
        <v>0</v>
      </c>
      <c r="E1346" s="142" t="str">
        <f>IF(ISBLANK(Table2[[#This Row],[Lot No]]),"-",Table2[[#This Row],[Lot No]])</f>
        <v>-</v>
      </c>
      <c r="F1346" s="133" t="str">
        <f>IF(ISBLANK(Table2[[#This Row],[Date of Issue]]),"",Table2[[#This Row],[Date of Issue]])</f>
        <v/>
      </c>
      <c r="G1346" s="84" t="str">
        <f>Table2[[#This Row],[Unit]]</f>
        <v>-</v>
      </c>
      <c r="H1346" s="84" t="str">
        <f>Table2[[#This Row],[Pack Size]]</f>
        <v>-</v>
      </c>
      <c r="I1346" s="84">
        <f>Table2[[#This Row],[Quantity]]</f>
        <v>0</v>
      </c>
      <c r="J1346" s="133" t="str">
        <f>Table2[[#This Row],[Expiry Date]]</f>
        <v>-</v>
      </c>
      <c r="K1346" s="84">
        <f>Table2[[#This Row],[Department]]</f>
        <v>0</v>
      </c>
      <c r="L1346" s="142" t="str">
        <f>IF(ISBLANK(Table2[[#This Row],[Remark]]),"",Table2[[#This Row],[Remark]])</f>
        <v/>
      </c>
      <c r="M1346" s="84">
        <f>Table2[[#This Row],[Material Issued By]]</f>
        <v>0</v>
      </c>
      <c r="N1346" s="84">
        <f>Table2[[#This Row],[Material Received By]]</f>
        <v>0</v>
      </c>
      <c r="O1346" s="134">
        <f>SUMIFS('Stock Statement'!K:K,'Stock Statement'!C:C,Table4[[#This Row],[Part no./ Cat No.]])</f>
        <v>0</v>
      </c>
      <c r="P1346" s="134">
        <f t="shared" si="22"/>
        <v>0</v>
      </c>
      <c r="Q1346" s="142">
        <f>SUMIFS('Stock Statement'!J:J,'Stock Statement'!C:C,Table4[[#This Row],[Part no./ Cat No.]])</f>
        <v>0</v>
      </c>
    </row>
    <row r="1347" spans="1:17">
      <c r="A1347" s="84">
        <v>1346</v>
      </c>
      <c r="B1347" s="108" t="str">
        <f>Table2[[#This Row],[Description of Material]]</f>
        <v>Enter Data in Product Master</v>
      </c>
      <c r="C1347" s="142" t="str">
        <f>IFERROR(VLOOKUP(D1347,'Product Master'!B:G,6,),"-")</f>
        <v>-</v>
      </c>
      <c r="D1347" s="84">
        <f>Table2[[#This Row],[Part no./ Cat No.]]</f>
        <v>0</v>
      </c>
      <c r="E1347" s="142" t="str">
        <f>IF(ISBLANK(Table2[[#This Row],[Lot No]]),"-",Table2[[#This Row],[Lot No]])</f>
        <v>-</v>
      </c>
      <c r="F1347" s="133" t="str">
        <f>IF(ISBLANK(Table2[[#This Row],[Date of Issue]]),"",Table2[[#This Row],[Date of Issue]])</f>
        <v/>
      </c>
      <c r="G1347" s="84" t="str">
        <f>Table2[[#This Row],[Unit]]</f>
        <v>-</v>
      </c>
      <c r="H1347" s="84" t="str">
        <f>Table2[[#This Row],[Pack Size]]</f>
        <v>-</v>
      </c>
      <c r="I1347" s="84">
        <f>Table2[[#This Row],[Quantity]]</f>
        <v>0</v>
      </c>
      <c r="J1347" s="133" t="str">
        <f>Table2[[#This Row],[Expiry Date]]</f>
        <v>-</v>
      </c>
      <c r="K1347" s="84">
        <f>Table2[[#This Row],[Department]]</f>
        <v>0</v>
      </c>
      <c r="L1347" s="142" t="str">
        <f>IF(ISBLANK(Table2[[#This Row],[Remark]]),"",Table2[[#This Row],[Remark]])</f>
        <v/>
      </c>
      <c r="M1347" s="84">
        <f>Table2[[#This Row],[Material Issued By]]</f>
        <v>0</v>
      </c>
      <c r="N1347" s="84">
        <f>Table2[[#This Row],[Material Received By]]</f>
        <v>0</v>
      </c>
      <c r="O1347" s="134">
        <f>SUMIFS('Stock Statement'!K:K,'Stock Statement'!C:C,Table4[[#This Row],[Part no./ Cat No.]])</f>
        <v>0</v>
      </c>
      <c r="P1347" s="134">
        <f t="shared" si="22"/>
        <v>0</v>
      </c>
      <c r="Q1347" s="142">
        <f>SUMIFS('Stock Statement'!J:J,'Stock Statement'!C:C,Table4[[#This Row],[Part no./ Cat No.]])</f>
        <v>0</v>
      </c>
    </row>
    <row r="1348" spans="1:17">
      <c r="A1348" s="84">
        <v>1347</v>
      </c>
      <c r="B1348" s="108" t="str">
        <f>Table2[[#This Row],[Description of Material]]</f>
        <v>Enter Data in Product Master</v>
      </c>
      <c r="C1348" s="142" t="str">
        <f>IFERROR(VLOOKUP(D1348,'Product Master'!B:G,6,),"-")</f>
        <v>-</v>
      </c>
      <c r="D1348" s="84">
        <f>Table2[[#This Row],[Part no./ Cat No.]]</f>
        <v>0</v>
      </c>
      <c r="E1348" s="142" t="str">
        <f>IF(ISBLANK(Table2[[#This Row],[Lot No]]),"-",Table2[[#This Row],[Lot No]])</f>
        <v>-</v>
      </c>
      <c r="F1348" s="133" t="str">
        <f>IF(ISBLANK(Table2[[#This Row],[Date of Issue]]),"",Table2[[#This Row],[Date of Issue]])</f>
        <v/>
      </c>
      <c r="G1348" s="84" t="str">
        <f>Table2[[#This Row],[Unit]]</f>
        <v>-</v>
      </c>
      <c r="H1348" s="84" t="str">
        <f>Table2[[#This Row],[Pack Size]]</f>
        <v>-</v>
      </c>
      <c r="I1348" s="84">
        <f>Table2[[#This Row],[Quantity]]</f>
        <v>0</v>
      </c>
      <c r="J1348" s="133" t="str">
        <f>Table2[[#This Row],[Expiry Date]]</f>
        <v>-</v>
      </c>
      <c r="K1348" s="84">
        <f>Table2[[#This Row],[Department]]</f>
        <v>0</v>
      </c>
      <c r="L1348" s="142" t="str">
        <f>IF(ISBLANK(Table2[[#This Row],[Remark]]),"",Table2[[#This Row],[Remark]])</f>
        <v/>
      </c>
      <c r="M1348" s="84">
        <f>Table2[[#This Row],[Material Issued By]]</f>
        <v>0</v>
      </c>
      <c r="N1348" s="84">
        <f>Table2[[#This Row],[Material Received By]]</f>
        <v>0</v>
      </c>
      <c r="O1348" s="134">
        <f>SUMIFS('Stock Statement'!K:K,'Stock Statement'!C:C,Table4[[#This Row],[Part no./ Cat No.]])</f>
        <v>0</v>
      </c>
      <c r="P1348" s="134">
        <f t="shared" si="22"/>
        <v>0</v>
      </c>
      <c r="Q1348" s="142">
        <f>SUMIFS('Stock Statement'!J:J,'Stock Statement'!C:C,Table4[[#This Row],[Part no./ Cat No.]])</f>
        <v>0</v>
      </c>
    </row>
    <row r="1349" spans="1:17">
      <c r="A1349" s="84">
        <v>1348</v>
      </c>
      <c r="B1349" s="108" t="str">
        <f>Table2[[#This Row],[Description of Material]]</f>
        <v>Enter Data in Product Master</v>
      </c>
      <c r="C1349" s="142" t="str">
        <f>IFERROR(VLOOKUP(D1349,'Product Master'!B:G,6,),"-")</f>
        <v>-</v>
      </c>
      <c r="D1349" s="84">
        <f>Table2[[#This Row],[Part no./ Cat No.]]</f>
        <v>0</v>
      </c>
      <c r="E1349" s="142" t="str">
        <f>IF(ISBLANK(Table2[[#This Row],[Lot No]]),"-",Table2[[#This Row],[Lot No]])</f>
        <v>-</v>
      </c>
      <c r="F1349" s="133" t="str">
        <f>IF(ISBLANK(Table2[[#This Row],[Date of Issue]]),"",Table2[[#This Row],[Date of Issue]])</f>
        <v/>
      </c>
      <c r="G1349" s="84" t="str">
        <f>Table2[[#This Row],[Unit]]</f>
        <v>-</v>
      </c>
      <c r="H1349" s="84" t="str">
        <f>Table2[[#This Row],[Pack Size]]</f>
        <v>-</v>
      </c>
      <c r="I1349" s="84">
        <f>Table2[[#This Row],[Quantity]]</f>
        <v>0</v>
      </c>
      <c r="J1349" s="133" t="str">
        <f>Table2[[#This Row],[Expiry Date]]</f>
        <v>-</v>
      </c>
      <c r="K1349" s="84">
        <f>Table2[[#This Row],[Department]]</f>
        <v>0</v>
      </c>
      <c r="L1349" s="142" t="str">
        <f>IF(ISBLANK(Table2[[#This Row],[Remark]]),"",Table2[[#This Row],[Remark]])</f>
        <v/>
      </c>
      <c r="M1349" s="84">
        <f>Table2[[#This Row],[Material Issued By]]</f>
        <v>0</v>
      </c>
      <c r="N1349" s="84">
        <f>Table2[[#This Row],[Material Received By]]</f>
        <v>0</v>
      </c>
      <c r="O1349" s="134">
        <f>SUMIFS('Stock Statement'!K:K,'Stock Statement'!C:C,Table4[[#This Row],[Part no./ Cat No.]])</f>
        <v>0</v>
      </c>
      <c r="P1349" s="134">
        <f t="shared" si="22"/>
        <v>0</v>
      </c>
      <c r="Q1349" s="142">
        <f>SUMIFS('Stock Statement'!J:J,'Stock Statement'!C:C,Table4[[#This Row],[Part no./ Cat No.]])</f>
        <v>0</v>
      </c>
    </row>
    <row r="1350" spans="1:17">
      <c r="A1350" s="84">
        <v>1349</v>
      </c>
      <c r="B1350" s="108" t="str">
        <f>Table2[[#This Row],[Description of Material]]</f>
        <v>Enter Data in Product Master</v>
      </c>
      <c r="C1350" s="142" t="str">
        <f>IFERROR(VLOOKUP(D1350,'Product Master'!B:G,6,),"-")</f>
        <v>-</v>
      </c>
      <c r="D1350" s="84">
        <f>Table2[[#This Row],[Part no./ Cat No.]]</f>
        <v>0</v>
      </c>
      <c r="E1350" s="142" t="str">
        <f>IF(ISBLANK(Table2[[#This Row],[Lot No]]),"-",Table2[[#This Row],[Lot No]])</f>
        <v>-</v>
      </c>
      <c r="F1350" s="133" t="str">
        <f>IF(ISBLANK(Table2[[#This Row],[Date of Issue]]),"",Table2[[#This Row],[Date of Issue]])</f>
        <v/>
      </c>
      <c r="G1350" s="84" t="str">
        <f>Table2[[#This Row],[Unit]]</f>
        <v>-</v>
      </c>
      <c r="H1350" s="84" t="str">
        <f>Table2[[#This Row],[Pack Size]]</f>
        <v>-</v>
      </c>
      <c r="I1350" s="84">
        <f>Table2[[#This Row],[Quantity]]</f>
        <v>0</v>
      </c>
      <c r="J1350" s="133" t="str">
        <f>Table2[[#This Row],[Expiry Date]]</f>
        <v>-</v>
      </c>
      <c r="K1350" s="84">
        <f>Table2[[#This Row],[Department]]</f>
        <v>0</v>
      </c>
      <c r="L1350" s="142" t="str">
        <f>IF(ISBLANK(Table2[[#This Row],[Remark]]),"",Table2[[#This Row],[Remark]])</f>
        <v/>
      </c>
      <c r="M1350" s="84">
        <f>Table2[[#This Row],[Material Issued By]]</f>
        <v>0</v>
      </c>
      <c r="N1350" s="84">
        <f>Table2[[#This Row],[Material Received By]]</f>
        <v>0</v>
      </c>
      <c r="O1350" s="134">
        <f>SUMIFS('Stock Statement'!K:K,'Stock Statement'!C:C,Table4[[#This Row],[Part no./ Cat No.]])</f>
        <v>0</v>
      </c>
      <c r="P1350" s="134">
        <f t="shared" si="22"/>
        <v>0</v>
      </c>
      <c r="Q1350" s="142">
        <f>SUMIFS('Stock Statement'!J:J,'Stock Statement'!C:C,Table4[[#This Row],[Part no./ Cat No.]])</f>
        <v>0</v>
      </c>
    </row>
    <row r="1351" spans="1:17">
      <c r="A1351" s="84">
        <v>1350</v>
      </c>
      <c r="B1351" s="108" t="str">
        <f>Table2[[#This Row],[Description of Material]]</f>
        <v>Enter Data in Product Master</v>
      </c>
      <c r="C1351" s="142" t="str">
        <f>IFERROR(VLOOKUP(D1351,'Product Master'!B:G,6,),"-")</f>
        <v>-</v>
      </c>
      <c r="D1351" s="84">
        <f>Table2[[#This Row],[Part no./ Cat No.]]</f>
        <v>0</v>
      </c>
      <c r="E1351" s="142" t="str">
        <f>IF(ISBLANK(Table2[[#This Row],[Lot No]]),"-",Table2[[#This Row],[Lot No]])</f>
        <v>-</v>
      </c>
      <c r="F1351" s="133" t="str">
        <f>IF(ISBLANK(Table2[[#This Row],[Date of Issue]]),"",Table2[[#This Row],[Date of Issue]])</f>
        <v/>
      </c>
      <c r="G1351" s="84" t="str">
        <f>Table2[[#This Row],[Unit]]</f>
        <v>-</v>
      </c>
      <c r="H1351" s="84" t="str">
        <f>Table2[[#This Row],[Pack Size]]</f>
        <v>-</v>
      </c>
      <c r="I1351" s="84">
        <f>Table2[[#This Row],[Quantity]]</f>
        <v>0</v>
      </c>
      <c r="J1351" s="133" t="str">
        <f>Table2[[#This Row],[Expiry Date]]</f>
        <v>-</v>
      </c>
      <c r="K1351" s="84">
        <f>Table2[[#This Row],[Department]]</f>
        <v>0</v>
      </c>
      <c r="L1351" s="142" t="str">
        <f>IF(ISBLANK(Table2[[#This Row],[Remark]]),"",Table2[[#This Row],[Remark]])</f>
        <v/>
      </c>
      <c r="M1351" s="84">
        <f>Table2[[#This Row],[Material Issued By]]</f>
        <v>0</v>
      </c>
      <c r="N1351" s="84">
        <f>Table2[[#This Row],[Material Received By]]</f>
        <v>0</v>
      </c>
      <c r="O1351" s="134">
        <f>SUMIFS('Stock Statement'!K:K,'Stock Statement'!C:C,Table4[[#This Row],[Part no./ Cat No.]])</f>
        <v>0</v>
      </c>
      <c r="P1351" s="134">
        <f t="shared" si="22"/>
        <v>0</v>
      </c>
      <c r="Q1351" s="142">
        <f>SUMIFS('Stock Statement'!J:J,'Stock Statement'!C:C,Table4[[#This Row],[Part no./ Cat No.]])</f>
        <v>0</v>
      </c>
    </row>
    <row r="1352" spans="1:17">
      <c r="A1352" s="84">
        <v>1351</v>
      </c>
      <c r="B1352" s="108" t="str">
        <f>Table2[[#This Row],[Description of Material]]</f>
        <v>Enter Data in Product Master</v>
      </c>
      <c r="C1352" s="142" t="str">
        <f>IFERROR(VLOOKUP(D1352,'Product Master'!B:G,6,),"-")</f>
        <v>-</v>
      </c>
      <c r="D1352" s="84">
        <f>Table2[[#This Row],[Part no./ Cat No.]]</f>
        <v>0</v>
      </c>
      <c r="E1352" s="142" t="str">
        <f>IF(ISBLANK(Table2[[#This Row],[Lot No]]),"-",Table2[[#This Row],[Lot No]])</f>
        <v>-</v>
      </c>
      <c r="F1352" s="133" t="str">
        <f>IF(ISBLANK(Table2[[#This Row],[Date of Issue]]),"",Table2[[#This Row],[Date of Issue]])</f>
        <v/>
      </c>
      <c r="G1352" s="84" t="str">
        <f>Table2[[#This Row],[Unit]]</f>
        <v>-</v>
      </c>
      <c r="H1352" s="84" t="str">
        <f>Table2[[#This Row],[Pack Size]]</f>
        <v>-</v>
      </c>
      <c r="I1352" s="84">
        <f>Table2[[#This Row],[Quantity]]</f>
        <v>0</v>
      </c>
      <c r="J1352" s="133" t="str">
        <f>Table2[[#This Row],[Expiry Date]]</f>
        <v>-</v>
      </c>
      <c r="K1352" s="84">
        <f>Table2[[#This Row],[Department]]</f>
        <v>0</v>
      </c>
      <c r="L1352" s="142" t="str">
        <f>IF(ISBLANK(Table2[[#This Row],[Remark]]),"",Table2[[#This Row],[Remark]])</f>
        <v/>
      </c>
      <c r="M1352" s="84">
        <f>Table2[[#This Row],[Material Issued By]]</f>
        <v>0</v>
      </c>
      <c r="N1352" s="84">
        <f>Table2[[#This Row],[Material Received By]]</f>
        <v>0</v>
      </c>
      <c r="O1352" s="134">
        <f>SUMIFS('Stock Statement'!K:K,'Stock Statement'!C:C,Table4[[#This Row],[Part no./ Cat No.]])</f>
        <v>0</v>
      </c>
      <c r="P1352" s="134">
        <f t="shared" si="22"/>
        <v>0</v>
      </c>
      <c r="Q1352" s="142">
        <f>SUMIFS('Stock Statement'!J:J,'Stock Statement'!C:C,Table4[[#This Row],[Part no./ Cat No.]])</f>
        <v>0</v>
      </c>
    </row>
    <row r="1353" spans="1:17">
      <c r="A1353" s="84">
        <v>1352</v>
      </c>
      <c r="B1353" s="108" t="str">
        <f>Table2[[#This Row],[Description of Material]]</f>
        <v>Enter Data in Product Master</v>
      </c>
      <c r="C1353" s="142" t="str">
        <f>IFERROR(VLOOKUP(D1353,'Product Master'!B:G,6,),"-")</f>
        <v>-</v>
      </c>
      <c r="D1353" s="84">
        <f>Table2[[#This Row],[Part no./ Cat No.]]</f>
        <v>0</v>
      </c>
      <c r="E1353" s="142" t="str">
        <f>IF(ISBLANK(Table2[[#This Row],[Lot No]]),"-",Table2[[#This Row],[Lot No]])</f>
        <v>-</v>
      </c>
      <c r="F1353" s="133" t="str">
        <f>IF(ISBLANK(Table2[[#This Row],[Date of Issue]]),"",Table2[[#This Row],[Date of Issue]])</f>
        <v/>
      </c>
      <c r="G1353" s="84" t="str">
        <f>Table2[[#This Row],[Unit]]</f>
        <v>-</v>
      </c>
      <c r="H1353" s="84" t="str">
        <f>Table2[[#This Row],[Pack Size]]</f>
        <v>-</v>
      </c>
      <c r="I1353" s="84">
        <f>Table2[[#This Row],[Quantity]]</f>
        <v>0</v>
      </c>
      <c r="J1353" s="133" t="str">
        <f>Table2[[#This Row],[Expiry Date]]</f>
        <v>-</v>
      </c>
      <c r="K1353" s="84">
        <f>Table2[[#This Row],[Department]]</f>
        <v>0</v>
      </c>
      <c r="L1353" s="142" t="str">
        <f>IF(ISBLANK(Table2[[#This Row],[Remark]]),"",Table2[[#This Row],[Remark]])</f>
        <v/>
      </c>
      <c r="M1353" s="84">
        <f>Table2[[#This Row],[Material Issued By]]</f>
        <v>0</v>
      </c>
      <c r="N1353" s="84">
        <f>Table2[[#This Row],[Material Received By]]</f>
        <v>0</v>
      </c>
      <c r="O1353" s="134">
        <f>SUMIFS('Stock Statement'!K:K,'Stock Statement'!C:C,Table4[[#This Row],[Part no./ Cat No.]])</f>
        <v>0</v>
      </c>
      <c r="P1353" s="134">
        <f t="shared" si="22"/>
        <v>0</v>
      </c>
      <c r="Q1353" s="142">
        <f>SUMIFS('Stock Statement'!J:J,'Stock Statement'!C:C,Table4[[#This Row],[Part no./ Cat No.]])</f>
        <v>0</v>
      </c>
    </row>
    <row r="1354" spans="1:17">
      <c r="A1354" s="84">
        <v>1353</v>
      </c>
      <c r="B1354" s="108" t="str">
        <f>Table2[[#This Row],[Description of Material]]</f>
        <v>Enter Data in Product Master</v>
      </c>
      <c r="C1354" s="142" t="str">
        <f>IFERROR(VLOOKUP(D1354,'Product Master'!B:G,6,),"-")</f>
        <v>-</v>
      </c>
      <c r="D1354" s="84">
        <f>Table2[[#This Row],[Part no./ Cat No.]]</f>
        <v>0</v>
      </c>
      <c r="E1354" s="142" t="str">
        <f>IF(ISBLANK(Table2[[#This Row],[Lot No]]),"-",Table2[[#This Row],[Lot No]])</f>
        <v>-</v>
      </c>
      <c r="F1354" s="133" t="str">
        <f>IF(ISBLANK(Table2[[#This Row],[Date of Issue]]),"",Table2[[#This Row],[Date of Issue]])</f>
        <v/>
      </c>
      <c r="G1354" s="84" t="str">
        <f>Table2[[#This Row],[Unit]]</f>
        <v>-</v>
      </c>
      <c r="H1354" s="84" t="str">
        <f>Table2[[#This Row],[Pack Size]]</f>
        <v>-</v>
      </c>
      <c r="I1354" s="84">
        <f>Table2[[#This Row],[Quantity]]</f>
        <v>0</v>
      </c>
      <c r="J1354" s="133" t="str">
        <f>Table2[[#This Row],[Expiry Date]]</f>
        <v>-</v>
      </c>
      <c r="K1354" s="84">
        <f>Table2[[#This Row],[Department]]</f>
        <v>0</v>
      </c>
      <c r="L1354" s="142" t="str">
        <f>IF(ISBLANK(Table2[[#This Row],[Remark]]),"",Table2[[#This Row],[Remark]])</f>
        <v/>
      </c>
      <c r="M1354" s="84">
        <f>Table2[[#This Row],[Material Issued By]]</f>
        <v>0</v>
      </c>
      <c r="N1354" s="84">
        <f>Table2[[#This Row],[Material Received By]]</f>
        <v>0</v>
      </c>
      <c r="O1354" s="134">
        <f>SUMIFS('Stock Statement'!K:K,'Stock Statement'!C:C,Table4[[#This Row],[Part no./ Cat No.]])</f>
        <v>0</v>
      </c>
      <c r="P1354" s="134">
        <f t="shared" si="22"/>
        <v>0</v>
      </c>
      <c r="Q1354" s="142">
        <f>SUMIFS('Stock Statement'!J:J,'Stock Statement'!C:C,Table4[[#This Row],[Part no./ Cat No.]])</f>
        <v>0</v>
      </c>
    </row>
    <row r="1355" spans="1:17">
      <c r="A1355" s="84">
        <v>1354</v>
      </c>
      <c r="B1355" s="108" t="str">
        <f>Table2[[#This Row],[Description of Material]]</f>
        <v>Enter Data in Product Master</v>
      </c>
      <c r="C1355" s="142" t="str">
        <f>IFERROR(VLOOKUP(D1355,'Product Master'!B:G,6,),"-")</f>
        <v>-</v>
      </c>
      <c r="D1355" s="84">
        <f>Table2[[#This Row],[Part no./ Cat No.]]</f>
        <v>0</v>
      </c>
      <c r="E1355" s="142" t="str">
        <f>IF(ISBLANK(Table2[[#This Row],[Lot No]]),"-",Table2[[#This Row],[Lot No]])</f>
        <v>-</v>
      </c>
      <c r="F1355" s="133" t="str">
        <f>IF(ISBLANK(Table2[[#This Row],[Date of Issue]]),"",Table2[[#This Row],[Date of Issue]])</f>
        <v/>
      </c>
      <c r="G1355" s="84" t="str">
        <f>Table2[[#This Row],[Unit]]</f>
        <v>-</v>
      </c>
      <c r="H1355" s="84" t="str">
        <f>Table2[[#This Row],[Pack Size]]</f>
        <v>-</v>
      </c>
      <c r="I1355" s="84">
        <f>Table2[[#This Row],[Quantity]]</f>
        <v>0</v>
      </c>
      <c r="J1355" s="133" t="str">
        <f>Table2[[#This Row],[Expiry Date]]</f>
        <v>-</v>
      </c>
      <c r="K1355" s="84">
        <f>Table2[[#This Row],[Department]]</f>
        <v>0</v>
      </c>
      <c r="L1355" s="142" t="str">
        <f>IF(ISBLANK(Table2[[#This Row],[Remark]]),"",Table2[[#This Row],[Remark]])</f>
        <v/>
      </c>
      <c r="M1355" s="84">
        <f>Table2[[#This Row],[Material Issued By]]</f>
        <v>0</v>
      </c>
      <c r="N1355" s="84">
        <f>Table2[[#This Row],[Material Received By]]</f>
        <v>0</v>
      </c>
      <c r="O1355" s="134">
        <f>SUMIFS('Stock Statement'!K:K,'Stock Statement'!C:C,Table4[[#This Row],[Part no./ Cat No.]])</f>
        <v>0</v>
      </c>
      <c r="P1355" s="134">
        <f t="shared" si="22"/>
        <v>0</v>
      </c>
      <c r="Q1355" s="142">
        <f>SUMIFS('Stock Statement'!J:J,'Stock Statement'!C:C,Table4[[#This Row],[Part no./ Cat No.]])</f>
        <v>0</v>
      </c>
    </row>
    <row r="1356" spans="1:17">
      <c r="A1356" s="84">
        <v>1355</v>
      </c>
      <c r="B1356" s="108" t="str">
        <f>Table2[[#This Row],[Description of Material]]</f>
        <v>Enter Data in Product Master</v>
      </c>
      <c r="C1356" s="142" t="str">
        <f>IFERROR(VLOOKUP(D1356,'Product Master'!B:G,6,),"-")</f>
        <v>-</v>
      </c>
      <c r="D1356" s="84">
        <f>Table2[[#This Row],[Part no./ Cat No.]]</f>
        <v>0</v>
      </c>
      <c r="E1356" s="142" t="str">
        <f>IF(ISBLANK(Table2[[#This Row],[Lot No]]),"-",Table2[[#This Row],[Lot No]])</f>
        <v>-</v>
      </c>
      <c r="F1356" s="133" t="str">
        <f>IF(ISBLANK(Table2[[#This Row],[Date of Issue]]),"",Table2[[#This Row],[Date of Issue]])</f>
        <v/>
      </c>
      <c r="G1356" s="84" t="str">
        <f>Table2[[#This Row],[Unit]]</f>
        <v>-</v>
      </c>
      <c r="H1356" s="84" t="str">
        <f>Table2[[#This Row],[Pack Size]]</f>
        <v>-</v>
      </c>
      <c r="I1356" s="84">
        <f>Table2[[#This Row],[Quantity]]</f>
        <v>0</v>
      </c>
      <c r="J1356" s="133" t="str">
        <f>Table2[[#This Row],[Expiry Date]]</f>
        <v>-</v>
      </c>
      <c r="K1356" s="84">
        <f>Table2[[#This Row],[Department]]</f>
        <v>0</v>
      </c>
      <c r="L1356" s="142" t="str">
        <f>IF(ISBLANK(Table2[[#This Row],[Remark]]),"",Table2[[#This Row],[Remark]])</f>
        <v/>
      </c>
      <c r="M1356" s="84">
        <f>Table2[[#This Row],[Material Issued By]]</f>
        <v>0</v>
      </c>
      <c r="N1356" s="84">
        <f>Table2[[#This Row],[Material Received By]]</f>
        <v>0</v>
      </c>
      <c r="O1356" s="134">
        <f>SUMIFS('Stock Statement'!K:K,'Stock Statement'!C:C,Table4[[#This Row],[Part no./ Cat No.]])</f>
        <v>0</v>
      </c>
      <c r="P1356" s="134">
        <f t="shared" si="22"/>
        <v>0</v>
      </c>
      <c r="Q1356" s="142">
        <f>SUMIFS('Stock Statement'!J:J,'Stock Statement'!C:C,Table4[[#This Row],[Part no./ Cat No.]])</f>
        <v>0</v>
      </c>
    </row>
    <row r="1357" spans="1:17">
      <c r="A1357" s="84">
        <v>1356</v>
      </c>
      <c r="B1357" s="108" t="str">
        <f>Table2[[#This Row],[Description of Material]]</f>
        <v>Enter Data in Product Master</v>
      </c>
      <c r="C1357" s="142" t="str">
        <f>IFERROR(VLOOKUP(D1357,'Product Master'!B:G,6,),"-")</f>
        <v>-</v>
      </c>
      <c r="D1357" s="84">
        <f>Table2[[#This Row],[Part no./ Cat No.]]</f>
        <v>0</v>
      </c>
      <c r="E1357" s="142" t="str">
        <f>IF(ISBLANK(Table2[[#This Row],[Lot No]]),"-",Table2[[#This Row],[Lot No]])</f>
        <v>-</v>
      </c>
      <c r="F1357" s="133" t="str">
        <f>IF(ISBLANK(Table2[[#This Row],[Date of Issue]]),"",Table2[[#This Row],[Date of Issue]])</f>
        <v/>
      </c>
      <c r="G1357" s="84" t="str">
        <f>Table2[[#This Row],[Unit]]</f>
        <v>-</v>
      </c>
      <c r="H1357" s="84" t="str">
        <f>Table2[[#This Row],[Pack Size]]</f>
        <v>-</v>
      </c>
      <c r="I1357" s="84">
        <f>Table2[[#This Row],[Quantity]]</f>
        <v>0</v>
      </c>
      <c r="J1357" s="133" t="str">
        <f>Table2[[#This Row],[Expiry Date]]</f>
        <v>-</v>
      </c>
      <c r="K1357" s="84">
        <f>Table2[[#This Row],[Department]]</f>
        <v>0</v>
      </c>
      <c r="L1357" s="142" t="str">
        <f>IF(ISBLANK(Table2[[#This Row],[Remark]]),"",Table2[[#This Row],[Remark]])</f>
        <v/>
      </c>
      <c r="M1357" s="84">
        <f>Table2[[#This Row],[Material Issued By]]</f>
        <v>0</v>
      </c>
      <c r="N1357" s="84">
        <f>Table2[[#This Row],[Material Received By]]</f>
        <v>0</v>
      </c>
      <c r="O1357" s="134">
        <f>SUMIFS('Stock Statement'!K:K,'Stock Statement'!C:C,Table4[[#This Row],[Part no./ Cat No.]])</f>
        <v>0</v>
      </c>
      <c r="P1357" s="134">
        <f t="shared" si="22"/>
        <v>0</v>
      </c>
      <c r="Q1357" s="142">
        <f>SUMIFS('Stock Statement'!J:J,'Stock Statement'!C:C,Table4[[#This Row],[Part no./ Cat No.]])</f>
        <v>0</v>
      </c>
    </row>
    <row r="1358" spans="1:17">
      <c r="A1358" s="84">
        <v>1357</v>
      </c>
      <c r="B1358" s="108" t="str">
        <f>Table2[[#This Row],[Description of Material]]</f>
        <v>Enter Data in Product Master</v>
      </c>
      <c r="C1358" s="142" t="str">
        <f>IFERROR(VLOOKUP(D1358,'Product Master'!B:G,6,),"-")</f>
        <v>-</v>
      </c>
      <c r="D1358" s="84">
        <f>Table2[[#This Row],[Part no./ Cat No.]]</f>
        <v>0</v>
      </c>
      <c r="E1358" s="142" t="str">
        <f>IF(ISBLANK(Table2[[#This Row],[Lot No]]),"-",Table2[[#This Row],[Lot No]])</f>
        <v>-</v>
      </c>
      <c r="F1358" s="133" t="str">
        <f>IF(ISBLANK(Table2[[#This Row],[Date of Issue]]),"",Table2[[#This Row],[Date of Issue]])</f>
        <v/>
      </c>
      <c r="G1358" s="84" t="str">
        <f>Table2[[#This Row],[Unit]]</f>
        <v>-</v>
      </c>
      <c r="H1358" s="84" t="str">
        <f>Table2[[#This Row],[Pack Size]]</f>
        <v>-</v>
      </c>
      <c r="I1358" s="84">
        <f>Table2[[#This Row],[Quantity]]</f>
        <v>0</v>
      </c>
      <c r="J1358" s="133" t="str">
        <f>Table2[[#This Row],[Expiry Date]]</f>
        <v>-</v>
      </c>
      <c r="K1358" s="84">
        <f>Table2[[#This Row],[Department]]</f>
        <v>0</v>
      </c>
      <c r="L1358" s="142" t="str">
        <f>IF(ISBLANK(Table2[[#This Row],[Remark]]),"",Table2[[#This Row],[Remark]])</f>
        <v/>
      </c>
      <c r="M1358" s="84">
        <f>Table2[[#This Row],[Material Issued By]]</f>
        <v>0</v>
      </c>
      <c r="N1358" s="84">
        <f>Table2[[#This Row],[Material Received By]]</f>
        <v>0</v>
      </c>
      <c r="O1358" s="134">
        <f>SUMIFS('Stock Statement'!K:K,'Stock Statement'!C:C,Table4[[#This Row],[Part no./ Cat No.]])</f>
        <v>0</v>
      </c>
      <c r="P1358" s="134">
        <f t="shared" si="22"/>
        <v>0</v>
      </c>
      <c r="Q1358" s="142">
        <f>SUMIFS('Stock Statement'!J:J,'Stock Statement'!C:C,Table4[[#This Row],[Part no./ Cat No.]])</f>
        <v>0</v>
      </c>
    </row>
    <row r="1359" spans="1:17">
      <c r="A1359" s="84">
        <v>1358</v>
      </c>
      <c r="B1359" s="108" t="str">
        <f>Table2[[#This Row],[Description of Material]]</f>
        <v>Enter Data in Product Master</v>
      </c>
      <c r="C1359" s="142" t="str">
        <f>IFERROR(VLOOKUP(D1359,'Product Master'!B:G,6,),"-")</f>
        <v>-</v>
      </c>
      <c r="D1359" s="84">
        <f>Table2[[#This Row],[Part no./ Cat No.]]</f>
        <v>0</v>
      </c>
      <c r="E1359" s="142" t="str">
        <f>IF(ISBLANK(Table2[[#This Row],[Lot No]]),"-",Table2[[#This Row],[Lot No]])</f>
        <v>-</v>
      </c>
      <c r="F1359" s="133" t="str">
        <f>IF(ISBLANK(Table2[[#This Row],[Date of Issue]]),"",Table2[[#This Row],[Date of Issue]])</f>
        <v/>
      </c>
      <c r="G1359" s="84" t="str">
        <f>Table2[[#This Row],[Unit]]</f>
        <v>-</v>
      </c>
      <c r="H1359" s="84" t="str">
        <f>Table2[[#This Row],[Pack Size]]</f>
        <v>-</v>
      </c>
      <c r="I1359" s="84">
        <f>Table2[[#This Row],[Quantity]]</f>
        <v>0</v>
      </c>
      <c r="J1359" s="133" t="str">
        <f>Table2[[#This Row],[Expiry Date]]</f>
        <v>-</v>
      </c>
      <c r="K1359" s="84">
        <f>Table2[[#This Row],[Department]]</f>
        <v>0</v>
      </c>
      <c r="L1359" s="142" t="str">
        <f>IF(ISBLANK(Table2[[#This Row],[Remark]]),"",Table2[[#This Row],[Remark]])</f>
        <v/>
      </c>
      <c r="M1359" s="84">
        <f>Table2[[#This Row],[Material Issued By]]</f>
        <v>0</v>
      </c>
      <c r="N1359" s="84">
        <f>Table2[[#This Row],[Material Received By]]</f>
        <v>0</v>
      </c>
      <c r="O1359" s="134">
        <f>SUMIFS('Stock Statement'!K:K,'Stock Statement'!C:C,Table4[[#This Row],[Part no./ Cat No.]])</f>
        <v>0</v>
      </c>
      <c r="P1359" s="134">
        <f t="shared" si="22"/>
        <v>0</v>
      </c>
      <c r="Q1359" s="142">
        <f>SUMIFS('Stock Statement'!J:J,'Stock Statement'!C:C,Table4[[#This Row],[Part no./ Cat No.]])</f>
        <v>0</v>
      </c>
    </row>
    <row r="1360" spans="1:17">
      <c r="A1360" s="84">
        <v>1359</v>
      </c>
      <c r="B1360" s="108" t="str">
        <f>Table2[[#This Row],[Description of Material]]</f>
        <v>Enter Data in Product Master</v>
      </c>
      <c r="C1360" s="142" t="str">
        <f>IFERROR(VLOOKUP(D1360,'Product Master'!B:G,6,),"-")</f>
        <v>-</v>
      </c>
      <c r="D1360" s="84">
        <f>Table2[[#This Row],[Part no./ Cat No.]]</f>
        <v>0</v>
      </c>
      <c r="E1360" s="142" t="str">
        <f>IF(ISBLANK(Table2[[#This Row],[Lot No]]),"-",Table2[[#This Row],[Lot No]])</f>
        <v>-</v>
      </c>
      <c r="F1360" s="133" t="str">
        <f>IF(ISBLANK(Table2[[#This Row],[Date of Issue]]),"",Table2[[#This Row],[Date of Issue]])</f>
        <v/>
      </c>
      <c r="G1360" s="84" t="str">
        <f>Table2[[#This Row],[Unit]]</f>
        <v>-</v>
      </c>
      <c r="H1360" s="84" t="str">
        <f>Table2[[#This Row],[Pack Size]]</f>
        <v>-</v>
      </c>
      <c r="I1360" s="84">
        <f>Table2[[#This Row],[Quantity]]</f>
        <v>0</v>
      </c>
      <c r="J1360" s="133" t="str">
        <f>Table2[[#This Row],[Expiry Date]]</f>
        <v>-</v>
      </c>
      <c r="K1360" s="84">
        <f>Table2[[#This Row],[Department]]</f>
        <v>0</v>
      </c>
      <c r="L1360" s="142" t="str">
        <f>IF(ISBLANK(Table2[[#This Row],[Remark]]),"",Table2[[#This Row],[Remark]])</f>
        <v/>
      </c>
      <c r="M1360" s="84">
        <f>Table2[[#This Row],[Material Issued By]]</f>
        <v>0</v>
      </c>
      <c r="N1360" s="84">
        <f>Table2[[#This Row],[Material Received By]]</f>
        <v>0</v>
      </c>
      <c r="O1360" s="134">
        <f>SUMIFS('Stock Statement'!K:K,'Stock Statement'!C:C,Table4[[#This Row],[Part no./ Cat No.]])</f>
        <v>0</v>
      </c>
      <c r="P1360" s="134">
        <f t="shared" si="22"/>
        <v>0</v>
      </c>
      <c r="Q1360" s="142">
        <f>SUMIFS('Stock Statement'!J:J,'Stock Statement'!C:C,Table4[[#This Row],[Part no./ Cat No.]])</f>
        <v>0</v>
      </c>
    </row>
    <row r="1361" spans="1:17">
      <c r="A1361" s="84">
        <v>1360</v>
      </c>
      <c r="B1361" s="108" t="str">
        <f>Table2[[#This Row],[Description of Material]]</f>
        <v>Enter Data in Product Master</v>
      </c>
      <c r="C1361" s="142" t="str">
        <f>IFERROR(VLOOKUP(D1361,'Product Master'!B:G,6,),"-")</f>
        <v>-</v>
      </c>
      <c r="D1361" s="84">
        <f>Table2[[#This Row],[Part no./ Cat No.]]</f>
        <v>0</v>
      </c>
      <c r="E1361" s="142" t="str">
        <f>IF(ISBLANK(Table2[[#This Row],[Lot No]]),"-",Table2[[#This Row],[Lot No]])</f>
        <v>-</v>
      </c>
      <c r="F1361" s="133" t="str">
        <f>IF(ISBLANK(Table2[[#This Row],[Date of Issue]]),"",Table2[[#This Row],[Date of Issue]])</f>
        <v/>
      </c>
      <c r="G1361" s="84" t="str">
        <f>Table2[[#This Row],[Unit]]</f>
        <v>-</v>
      </c>
      <c r="H1361" s="84" t="str">
        <f>Table2[[#This Row],[Pack Size]]</f>
        <v>-</v>
      </c>
      <c r="I1361" s="84">
        <f>Table2[[#This Row],[Quantity]]</f>
        <v>0</v>
      </c>
      <c r="J1361" s="133" t="str">
        <f>Table2[[#This Row],[Expiry Date]]</f>
        <v>-</v>
      </c>
      <c r="K1361" s="84">
        <f>Table2[[#This Row],[Department]]</f>
        <v>0</v>
      </c>
      <c r="L1361" s="142" t="str">
        <f>IF(ISBLANK(Table2[[#This Row],[Remark]]),"",Table2[[#This Row],[Remark]])</f>
        <v/>
      </c>
      <c r="M1361" s="84">
        <f>Table2[[#This Row],[Material Issued By]]</f>
        <v>0</v>
      </c>
      <c r="N1361" s="84">
        <f>Table2[[#This Row],[Material Received By]]</f>
        <v>0</v>
      </c>
      <c r="O1361" s="134">
        <f>SUMIFS('Stock Statement'!K:K,'Stock Statement'!C:C,Table4[[#This Row],[Part no./ Cat No.]])</f>
        <v>0</v>
      </c>
      <c r="P1361" s="134">
        <f t="shared" si="22"/>
        <v>0</v>
      </c>
      <c r="Q1361" s="142">
        <f>SUMIFS('Stock Statement'!J:J,'Stock Statement'!C:C,Table4[[#This Row],[Part no./ Cat No.]])</f>
        <v>0</v>
      </c>
    </row>
    <row r="1362" spans="1:17">
      <c r="A1362" s="84">
        <v>1361</v>
      </c>
      <c r="B1362" s="108" t="str">
        <f>Table2[[#This Row],[Description of Material]]</f>
        <v>Enter Data in Product Master</v>
      </c>
      <c r="C1362" s="142" t="str">
        <f>IFERROR(VLOOKUP(D1362,'Product Master'!B:G,6,),"-")</f>
        <v>-</v>
      </c>
      <c r="D1362" s="84">
        <f>Table2[[#This Row],[Part no./ Cat No.]]</f>
        <v>0</v>
      </c>
      <c r="E1362" s="142" t="str">
        <f>IF(ISBLANK(Table2[[#This Row],[Lot No]]),"-",Table2[[#This Row],[Lot No]])</f>
        <v>-</v>
      </c>
      <c r="F1362" s="133" t="str">
        <f>IF(ISBLANK(Table2[[#This Row],[Date of Issue]]),"",Table2[[#This Row],[Date of Issue]])</f>
        <v/>
      </c>
      <c r="G1362" s="84" t="str">
        <f>Table2[[#This Row],[Unit]]</f>
        <v>-</v>
      </c>
      <c r="H1362" s="84" t="str">
        <f>Table2[[#This Row],[Pack Size]]</f>
        <v>-</v>
      </c>
      <c r="I1362" s="84">
        <f>Table2[[#This Row],[Quantity]]</f>
        <v>0</v>
      </c>
      <c r="J1362" s="133" t="str">
        <f>Table2[[#This Row],[Expiry Date]]</f>
        <v>-</v>
      </c>
      <c r="K1362" s="84">
        <f>Table2[[#This Row],[Department]]</f>
        <v>0</v>
      </c>
      <c r="L1362" s="142" t="str">
        <f>IF(ISBLANK(Table2[[#This Row],[Remark]]),"",Table2[[#This Row],[Remark]])</f>
        <v/>
      </c>
      <c r="M1362" s="84">
        <f>Table2[[#This Row],[Material Issued By]]</f>
        <v>0</v>
      </c>
      <c r="N1362" s="84">
        <f>Table2[[#This Row],[Material Received By]]</f>
        <v>0</v>
      </c>
      <c r="O1362" s="134">
        <f>SUMIFS('Stock Statement'!K:K,'Stock Statement'!C:C,Table4[[#This Row],[Part no./ Cat No.]])</f>
        <v>0</v>
      </c>
      <c r="P1362" s="134">
        <f t="shared" si="22"/>
        <v>0</v>
      </c>
      <c r="Q1362" s="142">
        <f>SUMIFS('Stock Statement'!J:J,'Stock Statement'!C:C,Table4[[#This Row],[Part no./ Cat No.]])</f>
        <v>0</v>
      </c>
    </row>
    <row r="1363" spans="1:17">
      <c r="A1363" s="84">
        <v>1362</v>
      </c>
      <c r="B1363" s="108" t="str">
        <f>Table2[[#This Row],[Description of Material]]</f>
        <v>Enter Data in Product Master</v>
      </c>
      <c r="C1363" s="142" t="str">
        <f>IFERROR(VLOOKUP(D1363,'Product Master'!B:G,6,),"-")</f>
        <v>-</v>
      </c>
      <c r="D1363" s="84">
        <f>Table2[[#This Row],[Part no./ Cat No.]]</f>
        <v>0</v>
      </c>
      <c r="E1363" s="142" t="str">
        <f>IF(ISBLANK(Table2[[#This Row],[Lot No]]),"-",Table2[[#This Row],[Lot No]])</f>
        <v>-</v>
      </c>
      <c r="F1363" s="133" t="str">
        <f>IF(ISBLANK(Table2[[#This Row],[Date of Issue]]),"",Table2[[#This Row],[Date of Issue]])</f>
        <v/>
      </c>
      <c r="G1363" s="84" t="str">
        <f>Table2[[#This Row],[Unit]]</f>
        <v>-</v>
      </c>
      <c r="H1363" s="84" t="str">
        <f>Table2[[#This Row],[Pack Size]]</f>
        <v>-</v>
      </c>
      <c r="I1363" s="84">
        <f>Table2[[#This Row],[Quantity]]</f>
        <v>0</v>
      </c>
      <c r="J1363" s="133" t="str">
        <f>Table2[[#This Row],[Expiry Date]]</f>
        <v>-</v>
      </c>
      <c r="K1363" s="84">
        <f>Table2[[#This Row],[Department]]</f>
        <v>0</v>
      </c>
      <c r="L1363" s="142" t="str">
        <f>IF(ISBLANK(Table2[[#This Row],[Remark]]),"",Table2[[#This Row],[Remark]])</f>
        <v/>
      </c>
      <c r="M1363" s="84">
        <f>Table2[[#This Row],[Material Issued By]]</f>
        <v>0</v>
      </c>
      <c r="N1363" s="84">
        <f>Table2[[#This Row],[Material Received By]]</f>
        <v>0</v>
      </c>
      <c r="O1363" s="134">
        <f>SUMIFS('Stock Statement'!K:K,'Stock Statement'!C:C,Table4[[#This Row],[Part no./ Cat No.]])</f>
        <v>0</v>
      </c>
      <c r="P1363" s="134">
        <f t="shared" si="22"/>
        <v>0</v>
      </c>
      <c r="Q1363" s="142">
        <f>SUMIFS('Stock Statement'!J:J,'Stock Statement'!C:C,Table4[[#This Row],[Part no./ Cat No.]])</f>
        <v>0</v>
      </c>
    </row>
    <row r="1364" spans="1:17">
      <c r="A1364" s="84">
        <v>1363</v>
      </c>
      <c r="B1364" s="108" t="str">
        <f>Table2[[#This Row],[Description of Material]]</f>
        <v>Enter Data in Product Master</v>
      </c>
      <c r="C1364" s="142" t="str">
        <f>IFERROR(VLOOKUP(D1364,'Product Master'!B:G,6,),"-")</f>
        <v>-</v>
      </c>
      <c r="D1364" s="84">
        <f>Table2[[#This Row],[Part no./ Cat No.]]</f>
        <v>0</v>
      </c>
      <c r="E1364" s="142" t="str">
        <f>IF(ISBLANK(Table2[[#This Row],[Lot No]]),"-",Table2[[#This Row],[Lot No]])</f>
        <v>-</v>
      </c>
      <c r="F1364" s="133" t="str">
        <f>IF(ISBLANK(Table2[[#This Row],[Date of Issue]]),"",Table2[[#This Row],[Date of Issue]])</f>
        <v/>
      </c>
      <c r="G1364" s="84" t="str">
        <f>Table2[[#This Row],[Unit]]</f>
        <v>-</v>
      </c>
      <c r="H1364" s="84" t="str">
        <f>Table2[[#This Row],[Pack Size]]</f>
        <v>-</v>
      </c>
      <c r="I1364" s="84">
        <f>Table2[[#This Row],[Quantity]]</f>
        <v>0</v>
      </c>
      <c r="J1364" s="133" t="str">
        <f>Table2[[#This Row],[Expiry Date]]</f>
        <v>-</v>
      </c>
      <c r="K1364" s="84">
        <f>Table2[[#This Row],[Department]]</f>
        <v>0</v>
      </c>
      <c r="L1364" s="142" t="str">
        <f>IF(ISBLANK(Table2[[#This Row],[Remark]]),"",Table2[[#This Row],[Remark]])</f>
        <v/>
      </c>
      <c r="M1364" s="84">
        <f>Table2[[#This Row],[Material Issued By]]</f>
        <v>0</v>
      </c>
      <c r="N1364" s="84">
        <f>Table2[[#This Row],[Material Received By]]</f>
        <v>0</v>
      </c>
      <c r="O1364" s="134">
        <f>SUMIFS('Stock Statement'!K:K,'Stock Statement'!C:C,Table4[[#This Row],[Part no./ Cat No.]])</f>
        <v>0</v>
      </c>
      <c r="P1364" s="134">
        <f t="shared" si="22"/>
        <v>0</v>
      </c>
      <c r="Q1364" s="142">
        <f>SUMIFS('Stock Statement'!J:J,'Stock Statement'!C:C,Table4[[#This Row],[Part no./ Cat No.]])</f>
        <v>0</v>
      </c>
    </row>
    <row r="1365" spans="1:17">
      <c r="A1365" s="84">
        <v>1364</v>
      </c>
      <c r="B1365" s="108" t="str">
        <f>Table2[[#This Row],[Description of Material]]</f>
        <v>Enter Data in Product Master</v>
      </c>
      <c r="C1365" s="142" t="str">
        <f>IFERROR(VLOOKUP(D1365,'Product Master'!B:G,6,),"-")</f>
        <v>-</v>
      </c>
      <c r="D1365" s="84">
        <f>Table2[[#This Row],[Part no./ Cat No.]]</f>
        <v>0</v>
      </c>
      <c r="E1365" s="142" t="str">
        <f>IF(ISBLANK(Table2[[#This Row],[Lot No]]),"-",Table2[[#This Row],[Lot No]])</f>
        <v>-</v>
      </c>
      <c r="F1365" s="133" t="str">
        <f>IF(ISBLANK(Table2[[#This Row],[Date of Issue]]),"",Table2[[#This Row],[Date of Issue]])</f>
        <v/>
      </c>
      <c r="G1365" s="84" t="str">
        <f>Table2[[#This Row],[Unit]]</f>
        <v>-</v>
      </c>
      <c r="H1365" s="84" t="str">
        <f>Table2[[#This Row],[Pack Size]]</f>
        <v>-</v>
      </c>
      <c r="I1365" s="84">
        <f>Table2[[#This Row],[Quantity]]</f>
        <v>0</v>
      </c>
      <c r="J1365" s="133" t="str">
        <f>Table2[[#This Row],[Expiry Date]]</f>
        <v>-</v>
      </c>
      <c r="K1365" s="84">
        <f>Table2[[#This Row],[Department]]</f>
        <v>0</v>
      </c>
      <c r="L1365" s="142" t="str">
        <f>IF(ISBLANK(Table2[[#This Row],[Remark]]),"",Table2[[#This Row],[Remark]])</f>
        <v/>
      </c>
      <c r="M1365" s="84">
        <f>Table2[[#This Row],[Material Issued By]]</f>
        <v>0</v>
      </c>
      <c r="N1365" s="84">
        <f>Table2[[#This Row],[Material Received By]]</f>
        <v>0</v>
      </c>
      <c r="O1365" s="134">
        <f>SUMIFS('Stock Statement'!K:K,'Stock Statement'!C:C,Table4[[#This Row],[Part no./ Cat No.]])</f>
        <v>0</v>
      </c>
      <c r="P1365" s="134">
        <f t="shared" si="22"/>
        <v>0</v>
      </c>
      <c r="Q1365" s="142">
        <f>SUMIFS('Stock Statement'!J:J,'Stock Statement'!C:C,Table4[[#This Row],[Part no./ Cat No.]])</f>
        <v>0</v>
      </c>
    </row>
    <row r="1366" spans="1:17">
      <c r="A1366" s="84">
        <v>1365</v>
      </c>
      <c r="B1366" s="108" t="str">
        <f>Table2[[#This Row],[Description of Material]]</f>
        <v>Enter Data in Product Master</v>
      </c>
      <c r="C1366" s="142" t="str">
        <f>IFERROR(VLOOKUP(D1366,'Product Master'!B:G,6,),"-")</f>
        <v>-</v>
      </c>
      <c r="D1366" s="84">
        <f>Table2[[#This Row],[Part no./ Cat No.]]</f>
        <v>0</v>
      </c>
      <c r="E1366" s="142" t="str">
        <f>IF(ISBLANK(Table2[[#This Row],[Lot No]]),"-",Table2[[#This Row],[Lot No]])</f>
        <v>-</v>
      </c>
      <c r="F1366" s="133" t="str">
        <f>IF(ISBLANK(Table2[[#This Row],[Date of Issue]]),"",Table2[[#This Row],[Date of Issue]])</f>
        <v/>
      </c>
      <c r="G1366" s="84" t="str">
        <f>Table2[[#This Row],[Unit]]</f>
        <v>-</v>
      </c>
      <c r="H1366" s="84" t="str">
        <f>Table2[[#This Row],[Pack Size]]</f>
        <v>-</v>
      </c>
      <c r="I1366" s="84">
        <f>Table2[[#This Row],[Quantity]]</f>
        <v>0</v>
      </c>
      <c r="J1366" s="133" t="str">
        <f>Table2[[#This Row],[Expiry Date]]</f>
        <v>-</v>
      </c>
      <c r="K1366" s="84">
        <f>Table2[[#This Row],[Department]]</f>
        <v>0</v>
      </c>
      <c r="L1366" s="142" t="str">
        <f>IF(ISBLANK(Table2[[#This Row],[Remark]]),"",Table2[[#This Row],[Remark]])</f>
        <v/>
      </c>
      <c r="M1366" s="84">
        <f>Table2[[#This Row],[Material Issued By]]</f>
        <v>0</v>
      </c>
      <c r="N1366" s="84">
        <f>Table2[[#This Row],[Material Received By]]</f>
        <v>0</v>
      </c>
      <c r="O1366" s="134">
        <f>SUMIFS('Stock Statement'!K:K,'Stock Statement'!C:C,Table4[[#This Row],[Part no./ Cat No.]])</f>
        <v>0</v>
      </c>
      <c r="P1366" s="134">
        <f t="shared" si="22"/>
        <v>0</v>
      </c>
      <c r="Q1366" s="142">
        <f>SUMIFS('Stock Statement'!J:J,'Stock Statement'!C:C,Table4[[#This Row],[Part no./ Cat No.]])</f>
        <v>0</v>
      </c>
    </row>
    <row r="1367" spans="1:17">
      <c r="A1367" s="84">
        <v>1366</v>
      </c>
      <c r="B1367" s="108" t="str">
        <f>Table2[[#This Row],[Description of Material]]</f>
        <v>Enter Data in Product Master</v>
      </c>
      <c r="C1367" s="142" t="str">
        <f>IFERROR(VLOOKUP(D1367,'Product Master'!B:G,6,),"-")</f>
        <v>-</v>
      </c>
      <c r="D1367" s="84">
        <f>Table2[[#This Row],[Part no./ Cat No.]]</f>
        <v>0</v>
      </c>
      <c r="E1367" s="142" t="str">
        <f>IF(ISBLANK(Table2[[#This Row],[Lot No]]),"-",Table2[[#This Row],[Lot No]])</f>
        <v>-</v>
      </c>
      <c r="F1367" s="133" t="str">
        <f>IF(ISBLANK(Table2[[#This Row],[Date of Issue]]),"",Table2[[#This Row],[Date of Issue]])</f>
        <v/>
      </c>
      <c r="G1367" s="84" t="str">
        <f>Table2[[#This Row],[Unit]]</f>
        <v>-</v>
      </c>
      <c r="H1367" s="84" t="str">
        <f>Table2[[#This Row],[Pack Size]]</f>
        <v>-</v>
      </c>
      <c r="I1367" s="84">
        <f>Table2[[#This Row],[Quantity]]</f>
        <v>0</v>
      </c>
      <c r="J1367" s="133" t="str">
        <f>Table2[[#This Row],[Expiry Date]]</f>
        <v>-</v>
      </c>
      <c r="K1367" s="84">
        <f>Table2[[#This Row],[Department]]</f>
        <v>0</v>
      </c>
      <c r="L1367" s="142" t="str">
        <f>IF(ISBLANK(Table2[[#This Row],[Remark]]),"",Table2[[#This Row],[Remark]])</f>
        <v/>
      </c>
      <c r="M1367" s="84">
        <f>Table2[[#This Row],[Material Issued By]]</f>
        <v>0</v>
      </c>
      <c r="N1367" s="84">
        <f>Table2[[#This Row],[Material Received By]]</f>
        <v>0</v>
      </c>
      <c r="O1367" s="134">
        <f>SUMIFS('Stock Statement'!K:K,'Stock Statement'!C:C,Table4[[#This Row],[Part no./ Cat No.]])</f>
        <v>0</v>
      </c>
      <c r="P1367" s="134">
        <f t="shared" si="22"/>
        <v>0</v>
      </c>
      <c r="Q1367" s="142">
        <f>SUMIFS('Stock Statement'!J:J,'Stock Statement'!C:C,Table4[[#This Row],[Part no./ Cat No.]])</f>
        <v>0</v>
      </c>
    </row>
    <row r="1368" spans="1:17">
      <c r="A1368" s="84">
        <v>1367</v>
      </c>
      <c r="B1368" s="108" t="str">
        <f>Table2[[#This Row],[Description of Material]]</f>
        <v>Enter Data in Product Master</v>
      </c>
      <c r="C1368" s="142" t="str">
        <f>IFERROR(VLOOKUP(D1368,'Product Master'!B:G,6,),"-")</f>
        <v>-</v>
      </c>
      <c r="D1368" s="84">
        <f>Table2[[#This Row],[Part no./ Cat No.]]</f>
        <v>0</v>
      </c>
      <c r="E1368" s="142" t="str">
        <f>IF(ISBLANK(Table2[[#This Row],[Lot No]]),"-",Table2[[#This Row],[Lot No]])</f>
        <v>-</v>
      </c>
      <c r="F1368" s="133" t="str">
        <f>IF(ISBLANK(Table2[[#This Row],[Date of Issue]]),"",Table2[[#This Row],[Date of Issue]])</f>
        <v/>
      </c>
      <c r="G1368" s="84" t="str">
        <f>Table2[[#This Row],[Unit]]</f>
        <v>-</v>
      </c>
      <c r="H1368" s="84" t="str">
        <f>Table2[[#This Row],[Pack Size]]</f>
        <v>-</v>
      </c>
      <c r="I1368" s="84">
        <f>Table2[[#This Row],[Quantity]]</f>
        <v>0</v>
      </c>
      <c r="J1368" s="133" t="str">
        <f>Table2[[#This Row],[Expiry Date]]</f>
        <v>-</v>
      </c>
      <c r="K1368" s="84">
        <f>Table2[[#This Row],[Department]]</f>
        <v>0</v>
      </c>
      <c r="L1368" s="142" t="str">
        <f>IF(ISBLANK(Table2[[#This Row],[Remark]]),"",Table2[[#This Row],[Remark]])</f>
        <v/>
      </c>
      <c r="M1368" s="84">
        <f>Table2[[#This Row],[Material Issued By]]</f>
        <v>0</v>
      </c>
      <c r="N1368" s="84">
        <f>Table2[[#This Row],[Material Received By]]</f>
        <v>0</v>
      </c>
      <c r="O1368" s="134">
        <f>SUMIFS('Stock Statement'!K:K,'Stock Statement'!C:C,Table4[[#This Row],[Part no./ Cat No.]])</f>
        <v>0</v>
      </c>
      <c r="P1368" s="134">
        <f t="shared" si="22"/>
        <v>0</v>
      </c>
      <c r="Q1368" s="142">
        <f>SUMIFS('Stock Statement'!J:J,'Stock Statement'!C:C,Table4[[#This Row],[Part no./ Cat No.]])</f>
        <v>0</v>
      </c>
    </row>
    <row r="1369" spans="1:17">
      <c r="A1369" s="84">
        <v>1368</v>
      </c>
      <c r="B1369" s="108" t="str">
        <f>Table2[[#This Row],[Description of Material]]</f>
        <v>Enter Data in Product Master</v>
      </c>
      <c r="C1369" s="142" t="str">
        <f>IFERROR(VLOOKUP(D1369,'Product Master'!B:G,6,),"-")</f>
        <v>-</v>
      </c>
      <c r="D1369" s="84">
        <f>Table2[[#This Row],[Part no./ Cat No.]]</f>
        <v>0</v>
      </c>
      <c r="E1369" s="142" t="str">
        <f>IF(ISBLANK(Table2[[#This Row],[Lot No]]),"-",Table2[[#This Row],[Lot No]])</f>
        <v>-</v>
      </c>
      <c r="F1369" s="133" t="str">
        <f>IF(ISBLANK(Table2[[#This Row],[Date of Issue]]),"",Table2[[#This Row],[Date of Issue]])</f>
        <v/>
      </c>
      <c r="G1369" s="84" t="str">
        <f>Table2[[#This Row],[Unit]]</f>
        <v>-</v>
      </c>
      <c r="H1369" s="84" t="str">
        <f>Table2[[#This Row],[Pack Size]]</f>
        <v>-</v>
      </c>
      <c r="I1369" s="84">
        <f>Table2[[#This Row],[Quantity]]</f>
        <v>0</v>
      </c>
      <c r="J1369" s="133" t="str">
        <f>Table2[[#This Row],[Expiry Date]]</f>
        <v>-</v>
      </c>
      <c r="K1369" s="84">
        <f>Table2[[#This Row],[Department]]</f>
        <v>0</v>
      </c>
      <c r="L1369" s="142" t="str">
        <f>IF(ISBLANK(Table2[[#This Row],[Remark]]),"",Table2[[#This Row],[Remark]])</f>
        <v/>
      </c>
      <c r="M1369" s="84">
        <f>Table2[[#This Row],[Material Issued By]]</f>
        <v>0</v>
      </c>
      <c r="N1369" s="84">
        <f>Table2[[#This Row],[Material Received By]]</f>
        <v>0</v>
      </c>
      <c r="O1369" s="134">
        <f>SUMIFS('Stock Statement'!K:K,'Stock Statement'!C:C,Table4[[#This Row],[Part no./ Cat No.]])</f>
        <v>0</v>
      </c>
      <c r="P1369" s="134">
        <f t="shared" si="22"/>
        <v>0</v>
      </c>
      <c r="Q1369" s="142">
        <f>SUMIFS('Stock Statement'!J:J,'Stock Statement'!C:C,Table4[[#This Row],[Part no./ Cat No.]])</f>
        <v>0</v>
      </c>
    </row>
    <row r="1370" spans="1:17">
      <c r="A1370" s="84">
        <v>1369</v>
      </c>
      <c r="B1370" s="108" t="str">
        <f>Table2[[#This Row],[Description of Material]]</f>
        <v>Enter Data in Product Master</v>
      </c>
      <c r="C1370" s="142" t="str">
        <f>IFERROR(VLOOKUP(D1370,'Product Master'!B:G,6,),"-")</f>
        <v>-</v>
      </c>
      <c r="D1370" s="84">
        <f>Table2[[#This Row],[Part no./ Cat No.]]</f>
        <v>0</v>
      </c>
      <c r="E1370" s="142" t="str">
        <f>IF(ISBLANK(Table2[[#This Row],[Lot No]]),"-",Table2[[#This Row],[Lot No]])</f>
        <v>-</v>
      </c>
      <c r="F1370" s="133" t="str">
        <f>IF(ISBLANK(Table2[[#This Row],[Date of Issue]]),"",Table2[[#This Row],[Date of Issue]])</f>
        <v/>
      </c>
      <c r="G1370" s="84" t="str">
        <f>Table2[[#This Row],[Unit]]</f>
        <v>-</v>
      </c>
      <c r="H1370" s="84" t="str">
        <f>Table2[[#This Row],[Pack Size]]</f>
        <v>-</v>
      </c>
      <c r="I1370" s="84">
        <f>Table2[[#This Row],[Quantity]]</f>
        <v>0</v>
      </c>
      <c r="J1370" s="133" t="str">
        <f>Table2[[#This Row],[Expiry Date]]</f>
        <v>-</v>
      </c>
      <c r="K1370" s="84">
        <f>Table2[[#This Row],[Department]]</f>
        <v>0</v>
      </c>
      <c r="L1370" s="142" t="str">
        <f>IF(ISBLANK(Table2[[#This Row],[Remark]]),"",Table2[[#This Row],[Remark]])</f>
        <v/>
      </c>
      <c r="M1370" s="84">
        <f>Table2[[#This Row],[Material Issued By]]</f>
        <v>0</v>
      </c>
      <c r="N1370" s="84">
        <f>Table2[[#This Row],[Material Received By]]</f>
        <v>0</v>
      </c>
      <c r="O1370" s="134">
        <f>SUMIFS('Stock Statement'!K:K,'Stock Statement'!C:C,Table4[[#This Row],[Part no./ Cat No.]])</f>
        <v>0</v>
      </c>
      <c r="P1370" s="134">
        <f t="shared" si="22"/>
        <v>0</v>
      </c>
      <c r="Q1370" s="142">
        <f>SUMIFS('Stock Statement'!J:J,'Stock Statement'!C:C,Table4[[#This Row],[Part no./ Cat No.]])</f>
        <v>0</v>
      </c>
    </row>
    <row r="1371" spans="1:17">
      <c r="A1371" s="84">
        <v>1370</v>
      </c>
      <c r="B1371" s="108" t="str">
        <f>Table2[[#This Row],[Description of Material]]</f>
        <v>Enter Data in Product Master</v>
      </c>
      <c r="C1371" s="142" t="str">
        <f>IFERROR(VLOOKUP(D1371,'Product Master'!B:G,6,),"-")</f>
        <v>-</v>
      </c>
      <c r="D1371" s="84">
        <f>Table2[[#This Row],[Part no./ Cat No.]]</f>
        <v>0</v>
      </c>
      <c r="E1371" s="142" t="str">
        <f>IF(ISBLANK(Table2[[#This Row],[Lot No]]),"-",Table2[[#This Row],[Lot No]])</f>
        <v>-</v>
      </c>
      <c r="F1371" s="133" t="str">
        <f>IF(ISBLANK(Table2[[#This Row],[Date of Issue]]),"",Table2[[#This Row],[Date of Issue]])</f>
        <v/>
      </c>
      <c r="G1371" s="84" t="str">
        <f>Table2[[#This Row],[Unit]]</f>
        <v>-</v>
      </c>
      <c r="H1371" s="84" t="str">
        <f>Table2[[#This Row],[Pack Size]]</f>
        <v>-</v>
      </c>
      <c r="I1371" s="84">
        <f>Table2[[#This Row],[Quantity]]</f>
        <v>0</v>
      </c>
      <c r="J1371" s="133" t="str">
        <f>Table2[[#This Row],[Expiry Date]]</f>
        <v>-</v>
      </c>
      <c r="K1371" s="84">
        <f>Table2[[#This Row],[Department]]</f>
        <v>0</v>
      </c>
      <c r="L1371" s="142" t="str">
        <f>IF(ISBLANK(Table2[[#This Row],[Remark]]),"",Table2[[#This Row],[Remark]])</f>
        <v/>
      </c>
      <c r="M1371" s="84">
        <f>Table2[[#This Row],[Material Issued By]]</f>
        <v>0</v>
      </c>
      <c r="N1371" s="84">
        <f>Table2[[#This Row],[Material Received By]]</f>
        <v>0</v>
      </c>
      <c r="O1371" s="134">
        <f>SUMIFS('Stock Statement'!K:K,'Stock Statement'!C:C,Table4[[#This Row],[Part no./ Cat No.]])</f>
        <v>0</v>
      </c>
      <c r="P1371" s="134">
        <f t="shared" si="22"/>
        <v>0</v>
      </c>
      <c r="Q1371" s="142">
        <f>SUMIFS('Stock Statement'!J:J,'Stock Statement'!C:C,Table4[[#This Row],[Part no./ Cat No.]])</f>
        <v>0</v>
      </c>
    </row>
    <row r="1372" spans="1:17">
      <c r="A1372" s="84">
        <v>1371</v>
      </c>
      <c r="B1372" s="108" t="str">
        <f>Table2[[#This Row],[Description of Material]]</f>
        <v>Enter Data in Product Master</v>
      </c>
      <c r="C1372" s="142" t="str">
        <f>IFERROR(VLOOKUP(D1372,'Product Master'!B:G,6,),"-")</f>
        <v>-</v>
      </c>
      <c r="D1372" s="84">
        <f>Table2[[#This Row],[Part no./ Cat No.]]</f>
        <v>0</v>
      </c>
      <c r="E1372" s="142" t="str">
        <f>IF(ISBLANK(Table2[[#This Row],[Lot No]]),"-",Table2[[#This Row],[Lot No]])</f>
        <v>-</v>
      </c>
      <c r="F1372" s="133" t="str">
        <f>IF(ISBLANK(Table2[[#This Row],[Date of Issue]]),"",Table2[[#This Row],[Date of Issue]])</f>
        <v/>
      </c>
      <c r="G1372" s="84" t="str">
        <f>Table2[[#This Row],[Unit]]</f>
        <v>-</v>
      </c>
      <c r="H1372" s="84" t="str">
        <f>Table2[[#This Row],[Pack Size]]</f>
        <v>-</v>
      </c>
      <c r="I1372" s="84">
        <f>Table2[[#This Row],[Quantity]]</f>
        <v>0</v>
      </c>
      <c r="J1372" s="133" t="str">
        <f>Table2[[#This Row],[Expiry Date]]</f>
        <v>-</v>
      </c>
      <c r="K1372" s="84">
        <f>Table2[[#This Row],[Department]]</f>
        <v>0</v>
      </c>
      <c r="L1372" s="142" t="str">
        <f>IF(ISBLANK(Table2[[#This Row],[Remark]]),"",Table2[[#This Row],[Remark]])</f>
        <v/>
      </c>
      <c r="M1372" s="84">
        <f>Table2[[#This Row],[Material Issued By]]</f>
        <v>0</v>
      </c>
      <c r="N1372" s="84">
        <f>Table2[[#This Row],[Material Received By]]</f>
        <v>0</v>
      </c>
      <c r="O1372" s="134">
        <f>SUMIFS('Stock Statement'!K:K,'Stock Statement'!C:C,Table4[[#This Row],[Part no./ Cat No.]])</f>
        <v>0</v>
      </c>
      <c r="P1372" s="134">
        <f t="shared" si="22"/>
        <v>0</v>
      </c>
      <c r="Q1372" s="142">
        <f>SUMIFS('Stock Statement'!J:J,'Stock Statement'!C:C,Table4[[#This Row],[Part no./ Cat No.]])</f>
        <v>0</v>
      </c>
    </row>
    <row r="1373" spans="1:17">
      <c r="A1373" s="84">
        <v>1372</v>
      </c>
      <c r="B1373" s="108" t="str">
        <f>Table2[[#This Row],[Description of Material]]</f>
        <v>Enter Data in Product Master</v>
      </c>
      <c r="C1373" s="142" t="str">
        <f>IFERROR(VLOOKUP(D1373,'Product Master'!B:G,6,),"-")</f>
        <v>-</v>
      </c>
      <c r="D1373" s="84">
        <f>Table2[[#This Row],[Part no./ Cat No.]]</f>
        <v>0</v>
      </c>
      <c r="E1373" s="142" t="str">
        <f>IF(ISBLANK(Table2[[#This Row],[Lot No]]),"-",Table2[[#This Row],[Lot No]])</f>
        <v>-</v>
      </c>
      <c r="F1373" s="133" t="str">
        <f>IF(ISBLANK(Table2[[#This Row],[Date of Issue]]),"",Table2[[#This Row],[Date of Issue]])</f>
        <v/>
      </c>
      <c r="G1373" s="84" t="str">
        <f>Table2[[#This Row],[Unit]]</f>
        <v>-</v>
      </c>
      <c r="H1373" s="84" t="str">
        <f>Table2[[#This Row],[Pack Size]]</f>
        <v>-</v>
      </c>
      <c r="I1373" s="84">
        <f>Table2[[#This Row],[Quantity]]</f>
        <v>0</v>
      </c>
      <c r="J1373" s="133" t="str">
        <f>Table2[[#This Row],[Expiry Date]]</f>
        <v>-</v>
      </c>
      <c r="K1373" s="84">
        <f>Table2[[#This Row],[Department]]</f>
        <v>0</v>
      </c>
      <c r="L1373" s="142" t="str">
        <f>IF(ISBLANK(Table2[[#This Row],[Remark]]),"",Table2[[#This Row],[Remark]])</f>
        <v/>
      </c>
      <c r="M1373" s="84">
        <f>Table2[[#This Row],[Material Issued By]]</f>
        <v>0</v>
      </c>
      <c r="N1373" s="84">
        <f>Table2[[#This Row],[Material Received By]]</f>
        <v>0</v>
      </c>
      <c r="O1373" s="134">
        <f>SUMIFS('Stock Statement'!K:K,'Stock Statement'!C:C,Table4[[#This Row],[Part no./ Cat No.]])</f>
        <v>0</v>
      </c>
      <c r="P1373" s="134">
        <f t="shared" si="22"/>
        <v>0</v>
      </c>
      <c r="Q1373" s="142">
        <f>SUMIFS('Stock Statement'!J:J,'Stock Statement'!C:C,Table4[[#This Row],[Part no./ Cat No.]])</f>
        <v>0</v>
      </c>
    </row>
    <row r="1374" spans="1:17">
      <c r="A1374" s="84">
        <v>1373</v>
      </c>
      <c r="B1374" s="108" t="str">
        <f>Table2[[#This Row],[Description of Material]]</f>
        <v>Enter Data in Product Master</v>
      </c>
      <c r="C1374" s="142" t="str">
        <f>IFERROR(VLOOKUP(D1374,'Product Master'!B:G,6,),"-")</f>
        <v>-</v>
      </c>
      <c r="D1374" s="84">
        <f>Table2[[#This Row],[Part no./ Cat No.]]</f>
        <v>0</v>
      </c>
      <c r="E1374" s="142" t="str">
        <f>IF(ISBLANK(Table2[[#This Row],[Lot No]]),"-",Table2[[#This Row],[Lot No]])</f>
        <v>-</v>
      </c>
      <c r="F1374" s="133" t="str">
        <f>IF(ISBLANK(Table2[[#This Row],[Date of Issue]]),"",Table2[[#This Row],[Date of Issue]])</f>
        <v/>
      </c>
      <c r="G1374" s="84" t="str">
        <f>Table2[[#This Row],[Unit]]</f>
        <v>-</v>
      </c>
      <c r="H1374" s="84" t="str">
        <f>Table2[[#This Row],[Pack Size]]</f>
        <v>-</v>
      </c>
      <c r="I1374" s="84">
        <f>Table2[[#This Row],[Quantity]]</f>
        <v>0</v>
      </c>
      <c r="J1374" s="133" t="str">
        <f>Table2[[#This Row],[Expiry Date]]</f>
        <v>-</v>
      </c>
      <c r="K1374" s="84">
        <f>Table2[[#This Row],[Department]]</f>
        <v>0</v>
      </c>
      <c r="L1374" s="142" t="str">
        <f>IF(ISBLANK(Table2[[#This Row],[Remark]]),"",Table2[[#This Row],[Remark]])</f>
        <v/>
      </c>
      <c r="M1374" s="84">
        <f>Table2[[#This Row],[Material Issued By]]</f>
        <v>0</v>
      </c>
      <c r="N1374" s="84">
        <f>Table2[[#This Row],[Material Received By]]</f>
        <v>0</v>
      </c>
      <c r="O1374" s="134">
        <f>SUMIFS('Stock Statement'!K:K,'Stock Statement'!C:C,Table4[[#This Row],[Part no./ Cat No.]])</f>
        <v>0</v>
      </c>
      <c r="P1374" s="134">
        <f t="shared" si="22"/>
        <v>0</v>
      </c>
      <c r="Q1374" s="142">
        <f>SUMIFS('Stock Statement'!J:J,'Stock Statement'!C:C,Table4[[#This Row],[Part no./ Cat No.]])</f>
        <v>0</v>
      </c>
    </row>
    <row r="1375" spans="1:17">
      <c r="A1375" s="84">
        <v>1374</v>
      </c>
      <c r="B1375" s="108" t="str">
        <f>Table2[[#This Row],[Description of Material]]</f>
        <v>Enter Data in Product Master</v>
      </c>
      <c r="C1375" s="142" t="str">
        <f>IFERROR(VLOOKUP(D1375,'Product Master'!B:G,6,),"-")</f>
        <v>-</v>
      </c>
      <c r="D1375" s="84">
        <f>Table2[[#This Row],[Part no./ Cat No.]]</f>
        <v>0</v>
      </c>
      <c r="E1375" s="142" t="str">
        <f>IF(ISBLANK(Table2[[#This Row],[Lot No]]),"-",Table2[[#This Row],[Lot No]])</f>
        <v>-</v>
      </c>
      <c r="F1375" s="133" t="str">
        <f>IF(ISBLANK(Table2[[#This Row],[Date of Issue]]),"",Table2[[#This Row],[Date of Issue]])</f>
        <v/>
      </c>
      <c r="G1375" s="84" t="str">
        <f>Table2[[#This Row],[Unit]]</f>
        <v>-</v>
      </c>
      <c r="H1375" s="84" t="str">
        <f>Table2[[#This Row],[Pack Size]]</f>
        <v>-</v>
      </c>
      <c r="I1375" s="84">
        <f>Table2[[#This Row],[Quantity]]</f>
        <v>0</v>
      </c>
      <c r="J1375" s="133" t="str">
        <f>Table2[[#This Row],[Expiry Date]]</f>
        <v>-</v>
      </c>
      <c r="K1375" s="84">
        <f>Table2[[#This Row],[Department]]</f>
        <v>0</v>
      </c>
      <c r="L1375" s="142" t="str">
        <f>IF(ISBLANK(Table2[[#This Row],[Remark]]),"",Table2[[#This Row],[Remark]])</f>
        <v/>
      </c>
      <c r="M1375" s="84">
        <f>Table2[[#This Row],[Material Issued By]]</f>
        <v>0</v>
      </c>
      <c r="N1375" s="84">
        <f>Table2[[#This Row],[Material Received By]]</f>
        <v>0</v>
      </c>
      <c r="O1375" s="134">
        <f>SUMIFS('Stock Statement'!K:K,'Stock Statement'!C:C,Table4[[#This Row],[Part no./ Cat No.]])</f>
        <v>0</v>
      </c>
      <c r="P1375" s="134">
        <f t="shared" si="22"/>
        <v>0</v>
      </c>
      <c r="Q1375" s="142">
        <f>SUMIFS('Stock Statement'!J:J,'Stock Statement'!C:C,Table4[[#This Row],[Part no./ Cat No.]])</f>
        <v>0</v>
      </c>
    </row>
    <row r="1376" spans="1:17">
      <c r="A1376" s="84">
        <v>1375</v>
      </c>
      <c r="B1376" s="108" t="str">
        <f>Table2[[#This Row],[Description of Material]]</f>
        <v>Enter Data in Product Master</v>
      </c>
      <c r="C1376" s="142" t="str">
        <f>IFERROR(VLOOKUP(D1376,'Product Master'!B:G,6,),"-")</f>
        <v>-</v>
      </c>
      <c r="D1376" s="84">
        <f>Table2[[#This Row],[Part no./ Cat No.]]</f>
        <v>0</v>
      </c>
      <c r="E1376" s="142" t="str">
        <f>IF(ISBLANK(Table2[[#This Row],[Lot No]]),"-",Table2[[#This Row],[Lot No]])</f>
        <v>-</v>
      </c>
      <c r="F1376" s="133" t="str">
        <f>IF(ISBLANK(Table2[[#This Row],[Date of Issue]]),"",Table2[[#This Row],[Date of Issue]])</f>
        <v/>
      </c>
      <c r="G1376" s="84" t="str">
        <f>Table2[[#This Row],[Unit]]</f>
        <v>-</v>
      </c>
      <c r="H1376" s="84" t="str">
        <f>Table2[[#This Row],[Pack Size]]</f>
        <v>-</v>
      </c>
      <c r="I1376" s="84">
        <f>Table2[[#This Row],[Quantity]]</f>
        <v>0</v>
      </c>
      <c r="J1376" s="133" t="str">
        <f>Table2[[#This Row],[Expiry Date]]</f>
        <v>-</v>
      </c>
      <c r="K1376" s="84">
        <f>Table2[[#This Row],[Department]]</f>
        <v>0</v>
      </c>
      <c r="L1376" s="142" t="str">
        <f>IF(ISBLANK(Table2[[#This Row],[Remark]]),"",Table2[[#This Row],[Remark]])</f>
        <v/>
      </c>
      <c r="M1376" s="84">
        <f>Table2[[#This Row],[Material Issued By]]</f>
        <v>0</v>
      </c>
      <c r="N1376" s="84">
        <f>Table2[[#This Row],[Material Received By]]</f>
        <v>0</v>
      </c>
      <c r="O1376" s="134">
        <f>SUMIFS('Stock Statement'!K:K,'Stock Statement'!C:C,Table4[[#This Row],[Part no./ Cat No.]])</f>
        <v>0</v>
      </c>
      <c r="P1376" s="134">
        <f t="shared" si="22"/>
        <v>0</v>
      </c>
      <c r="Q1376" s="142">
        <f>SUMIFS('Stock Statement'!J:J,'Stock Statement'!C:C,Table4[[#This Row],[Part no./ Cat No.]])</f>
        <v>0</v>
      </c>
    </row>
    <row r="1377" spans="1:17">
      <c r="A1377" s="84">
        <v>1376</v>
      </c>
      <c r="B1377" s="108" t="str">
        <f>Table2[[#This Row],[Description of Material]]</f>
        <v>Enter Data in Product Master</v>
      </c>
      <c r="C1377" s="142" t="str">
        <f>IFERROR(VLOOKUP(D1377,'Product Master'!B:G,6,),"-")</f>
        <v>-</v>
      </c>
      <c r="D1377" s="84">
        <f>Table2[[#This Row],[Part no./ Cat No.]]</f>
        <v>0</v>
      </c>
      <c r="E1377" s="142" t="str">
        <f>IF(ISBLANK(Table2[[#This Row],[Lot No]]),"-",Table2[[#This Row],[Lot No]])</f>
        <v>-</v>
      </c>
      <c r="F1377" s="133" t="str">
        <f>IF(ISBLANK(Table2[[#This Row],[Date of Issue]]),"",Table2[[#This Row],[Date of Issue]])</f>
        <v/>
      </c>
      <c r="G1377" s="84" t="str">
        <f>Table2[[#This Row],[Unit]]</f>
        <v>-</v>
      </c>
      <c r="H1377" s="84" t="str">
        <f>Table2[[#This Row],[Pack Size]]</f>
        <v>-</v>
      </c>
      <c r="I1377" s="84">
        <f>Table2[[#This Row],[Quantity]]</f>
        <v>0</v>
      </c>
      <c r="J1377" s="133" t="str">
        <f>Table2[[#This Row],[Expiry Date]]</f>
        <v>-</v>
      </c>
      <c r="K1377" s="84">
        <f>Table2[[#This Row],[Department]]</f>
        <v>0</v>
      </c>
      <c r="L1377" s="142" t="str">
        <f>IF(ISBLANK(Table2[[#This Row],[Remark]]),"",Table2[[#This Row],[Remark]])</f>
        <v/>
      </c>
      <c r="M1377" s="84">
        <f>Table2[[#This Row],[Material Issued By]]</f>
        <v>0</v>
      </c>
      <c r="N1377" s="84">
        <f>Table2[[#This Row],[Material Received By]]</f>
        <v>0</v>
      </c>
      <c r="O1377" s="134">
        <f>SUMIFS('Stock Statement'!K:K,'Stock Statement'!C:C,Table4[[#This Row],[Part no./ Cat No.]])</f>
        <v>0</v>
      </c>
      <c r="P1377" s="134">
        <f t="shared" si="22"/>
        <v>0</v>
      </c>
      <c r="Q1377" s="142">
        <f>SUMIFS('Stock Statement'!J:J,'Stock Statement'!C:C,Table4[[#This Row],[Part no./ Cat No.]])</f>
        <v>0</v>
      </c>
    </row>
    <row r="1378" spans="1:17">
      <c r="A1378" s="84">
        <v>1377</v>
      </c>
      <c r="B1378" s="108" t="str">
        <f>Table2[[#This Row],[Description of Material]]</f>
        <v>Enter Data in Product Master</v>
      </c>
      <c r="C1378" s="142" t="str">
        <f>IFERROR(VLOOKUP(D1378,'Product Master'!B:G,6,),"-")</f>
        <v>-</v>
      </c>
      <c r="D1378" s="84">
        <f>Table2[[#This Row],[Part no./ Cat No.]]</f>
        <v>0</v>
      </c>
      <c r="E1378" s="142" t="str">
        <f>IF(ISBLANK(Table2[[#This Row],[Lot No]]),"-",Table2[[#This Row],[Lot No]])</f>
        <v>-</v>
      </c>
      <c r="F1378" s="133" t="str">
        <f>IF(ISBLANK(Table2[[#This Row],[Date of Issue]]),"",Table2[[#This Row],[Date of Issue]])</f>
        <v/>
      </c>
      <c r="G1378" s="84" t="str">
        <f>Table2[[#This Row],[Unit]]</f>
        <v>-</v>
      </c>
      <c r="H1378" s="84" t="str">
        <f>Table2[[#This Row],[Pack Size]]</f>
        <v>-</v>
      </c>
      <c r="I1378" s="84">
        <f>Table2[[#This Row],[Quantity]]</f>
        <v>0</v>
      </c>
      <c r="J1378" s="133" t="str">
        <f>Table2[[#This Row],[Expiry Date]]</f>
        <v>-</v>
      </c>
      <c r="K1378" s="84">
        <f>Table2[[#This Row],[Department]]</f>
        <v>0</v>
      </c>
      <c r="L1378" s="142" t="str">
        <f>IF(ISBLANK(Table2[[#This Row],[Remark]]),"",Table2[[#This Row],[Remark]])</f>
        <v/>
      </c>
      <c r="M1378" s="84">
        <f>Table2[[#This Row],[Material Issued By]]</f>
        <v>0</v>
      </c>
      <c r="N1378" s="84">
        <f>Table2[[#This Row],[Material Received By]]</f>
        <v>0</v>
      </c>
      <c r="O1378" s="134">
        <f>SUMIFS('Stock Statement'!K:K,'Stock Statement'!C:C,Table4[[#This Row],[Part no./ Cat No.]])</f>
        <v>0</v>
      </c>
      <c r="P1378" s="134">
        <f t="shared" si="22"/>
        <v>0</v>
      </c>
      <c r="Q1378" s="142">
        <f>SUMIFS('Stock Statement'!J:J,'Stock Statement'!C:C,Table4[[#This Row],[Part no./ Cat No.]])</f>
        <v>0</v>
      </c>
    </row>
    <row r="1379" spans="1:17">
      <c r="A1379" s="84">
        <v>1378</v>
      </c>
      <c r="B1379" s="108" t="str">
        <f>Table2[[#This Row],[Description of Material]]</f>
        <v>Enter Data in Product Master</v>
      </c>
      <c r="C1379" s="142" t="str">
        <f>IFERROR(VLOOKUP(D1379,'Product Master'!B:G,6,),"-")</f>
        <v>-</v>
      </c>
      <c r="D1379" s="84">
        <f>Table2[[#This Row],[Part no./ Cat No.]]</f>
        <v>0</v>
      </c>
      <c r="E1379" s="142" t="str">
        <f>IF(ISBLANK(Table2[[#This Row],[Lot No]]),"-",Table2[[#This Row],[Lot No]])</f>
        <v>-</v>
      </c>
      <c r="F1379" s="133" t="str">
        <f>IF(ISBLANK(Table2[[#This Row],[Date of Issue]]),"",Table2[[#This Row],[Date of Issue]])</f>
        <v/>
      </c>
      <c r="G1379" s="84" t="str">
        <f>Table2[[#This Row],[Unit]]</f>
        <v>-</v>
      </c>
      <c r="H1379" s="84" t="str">
        <f>Table2[[#This Row],[Pack Size]]</f>
        <v>-</v>
      </c>
      <c r="I1379" s="84">
        <f>Table2[[#This Row],[Quantity]]</f>
        <v>0</v>
      </c>
      <c r="J1379" s="133" t="str">
        <f>Table2[[#This Row],[Expiry Date]]</f>
        <v>-</v>
      </c>
      <c r="K1379" s="84">
        <f>Table2[[#This Row],[Department]]</f>
        <v>0</v>
      </c>
      <c r="L1379" s="142" t="str">
        <f>IF(ISBLANK(Table2[[#This Row],[Remark]]),"",Table2[[#This Row],[Remark]])</f>
        <v/>
      </c>
      <c r="M1379" s="84">
        <f>Table2[[#This Row],[Material Issued By]]</f>
        <v>0</v>
      </c>
      <c r="N1379" s="84">
        <f>Table2[[#This Row],[Material Received By]]</f>
        <v>0</v>
      </c>
      <c r="O1379" s="134">
        <f>SUMIFS('Stock Statement'!K:K,'Stock Statement'!C:C,Table4[[#This Row],[Part no./ Cat No.]])</f>
        <v>0</v>
      </c>
      <c r="P1379" s="134">
        <f t="shared" si="22"/>
        <v>0</v>
      </c>
      <c r="Q1379" s="142">
        <f>SUMIFS('Stock Statement'!J:J,'Stock Statement'!C:C,Table4[[#This Row],[Part no./ Cat No.]])</f>
        <v>0</v>
      </c>
    </row>
    <row r="1380" spans="1:17">
      <c r="A1380" s="84">
        <v>1379</v>
      </c>
      <c r="B1380" s="108" t="str">
        <f>Table2[[#This Row],[Description of Material]]</f>
        <v>Enter Data in Product Master</v>
      </c>
      <c r="C1380" s="142" t="str">
        <f>IFERROR(VLOOKUP(D1380,'Product Master'!B:G,6,),"-")</f>
        <v>-</v>
      </c>
      <c r="D1380" s="84">
        <f>Table2[[#This Row],[Part no./ Cat No.]]</f>
        <v>0</v>
      </c>
      <c r="E1380" s="142" t="str">
        <f>IF(ISBLANK(Table2[[#This Row],[Lot No]]),"-",Table2[[#This Row],[Lot No]])</f>
        <v>-</v>
      </c>
      <c r="F1380" s="133" t="str">
        <f>IF(ISBLANK(Table2[[#This Row],[Date of Issue]]),"",Table2[[#This Row],[Date of Issue]])</f>
        <v/>
      </c>
      <c r="G1380" s="84" t="str">
        <f>Table2[[#This Row],[Unit]]</f>
        <v>-</v>
      </c>
      <c r="H1380" s="84" t="str">
        <f>Table2[[#This Row],[Pack Size]]</f>
        <v>-</v>
      </c>
      <c r="I1380" s="84">
        <f>Table2[[#This Row],[Quantity]]</f>
        <v>0</v>
      </c>
      <c r="J1380" s="133" t="str">
        <f>Table2[[#This Row],[Expiry Date]]</f>
        <v>-</v>
      </c>
      <c r="K1380" s="84">
        <f>Table2[[#This Row],[Department]]</f>
        <v>0</v>
      </c>
      <c r="L1380" s="142" t="str">
        <f>IF(ISBLANK(Table2[[#This Row],[Remark]]),"",Table2[[#This Row],[Remark]])</f>
        <v/>
      </c>
      <c r="M1380" s="84">
        <f>Table2[[#This Row],[Material Issued By]]</f>
        <v>0</v>
      </c>
      <c r="N1380" s="84">
        <f>Table2[[#This Row],[Material Received By]]</f>
        <v>0</v>
      </c>
      <c r="O1380" s="134">
        <f>SUMIFS('Stock Statement'!K:K,'Stock Statement'!C:C,Table4[[#This Row],[Part no./ Cat No.]])</f>
        <v>0</v>
      </c>
      <c r="P1380" s="134">
        <f t="shared" si="22"/>
        <v>0</v>
      </c>
      <c r="Q1380" s="142">
        <f>SUMIFS('Stock Statement'!J:J,'Stock Statement'!C:C,Table4[[#This Row],[Part no./ Cat No.]])</f>
        <v>0</v>
      </c>
    </row>
    <row r="1381" spans="1:17">
      <c r="A1381" s="84">
        <v>1380</v>
      </c>
      <c r="B1381" s="108" t="str">
        <f>Table2[[#This Row],[Description of Material]]</f>
        <v>Enter Data in Product Master</v>
      </c>
      <c r="C1381" s="142" t="str">
        <f>IFERROR(VLOOKUP(D1381,'Product Master'!B:G,6,),"-")</f>
        <v>-</v>
      </c>
      <c r="D1381" s="84">
        <f>Table2[[#This Row],[Part no./ Cat No.]]</f>
        <v>0</v>
      </c>
      <c r="E1381" s="142" t="str">
        <f>IF(ISBLANK(Table2[[#This Row],[Lot No]]),"-",Table2[[#This Row],[Lot No]])</f>
        <v>-</v>
      </c>
      <c r="F1381" s="133" t="str">
        <f>IF(ISBLANK(Table2[[#This Row],[Date of Issue]]),"",Table2[[#This Row],[Date of Issue]])</f>
        <v/>
      </c>
      <c r="G1381" s="84" t="str">
        <f>Table2[[#This Row],[Unit]]</f>
        <v>-</v>
      </c>
      <c r="H1381" s="84" t="str">
        <f>Table2[[#This Row],[Pack Size]]</f>
        <v>-</v>
      </c>
      <c r="I1381" s="84">
        <f>Table2[[#This Row],[Quantity]]</f>
        <v>0</v>
      </c>
      <c r="J1381" s="133" t="str">
        <f>Table2[[#This Row],[Expiry Date]]</f>
        <v>-</v>
      </c>
      <c r="K1381" s="84">
        <f>Table2[[#This Row],[Department]]</f>
        <v>0</v>
      </c>
      <c r="L1381" s="142" t="str">
        <f>IF(ISBLANK(Table2[[#This Row],[Remark]]),"",Table2[[#This Row],[Remark]])</f>
        <v/>
      </c>
      <c r="M1381" s="84">
        <f>Table2[[#This Row],[Material Issued By]]</f>
        <v>0</v>
      </c>
      <c r="N1381" s="84">
        <f>Table2[[#This Row],[Material Received By]]</f>
        <v>0</v>
      </c>
      <c r="O1381" s="134">
        <f>SUMIFS('Stock Statement'!K:K,'Stock Statement'!C:C,Table4[[#This Row],[Part no./ Cat No.]])</f>
        <v>0</v>
      </c>
      <c r="P1381" s="134">
        <f t="shared" si="22"/>
        <v>0</v>
      </c>
      <c r="Q1381" s="142">
        <f>SUMIFS('Stock Statement'!J:J,'Stock Statement'!C:C,Table4[[#This Row],[Part no./ Cat No.]])</f>
        <v>0</v>
      </c>
    </row>
    <row r="1382" spans="1:17">
      <c r="A1382" s="84">
        <v>1381</v>
      </c>
      <c r="B1382" s="108" t="str">
        <f>Table2[[#This Row],[Description of Material]]</f>
        <v>Enter Data in Product Master</v>
      </c>
      <c r="C1382" s="142" t="str">
        <f>IFERROR(VLOOKUP(D1382,'Product Master'!B:G,6,),"-")</f>
        <v>-</v>
      </c>
      <c r="D1382" s="84">
        <f>Table2[[#This Row],[Part no./ Cat No.]]</f>
        <v>0</v>
      </c>
      <c r="E1382" s="142" t="str">
        <f>IF(ISBLANK(Table2[[#This Row],[Lot No]]),"-",Table2[[#This Row],[Lot No]])</f>
        <v>-</v>
      </c>
      <c r="F1382" s="133" t="str">
        <f>IF(ISBLANK(Table2[[#This Row],[Date of Issue]]),"",Table2[[#This Row],[Date of Issue]])</f>
        <v/>
      </c>
      <c r="G1382" s="84" t="str">
        <f>Table2[[#This Row],[Unit]]</f>
        <v>-</v>
      </c>
      <c r="H1382" s="84" t="str">
        <f>Table2[[#This Row],[Pack Size]]</f>
        <v>-</v>
      </c>
      <c r="I1382" s="84">
        <f>Table2[[#This Row],[Quantity]]</f>
        <v>0</v>
      </c>
      <c r="J1382" s="133" t="str">
        <f>Table2[[#This Row],[Expiry Date]]</f>
        <v>-</v>
      </c>
      <c r="K1382" s="84">
        <f>Table2[[#This Row],[Department]]</f>
        <v>0</v>
      </c>
      <c r="L1382" s="142" t="str">
        <f>IF(ISBLANK(Table2[[#This Row],[Remark]]),"",Table2[[#This Row],[Remark]])</f>
        <v/>
      </c>
      <c r="M1382" s="84">
        <f>Table2[[#This Row],[Material Issued By]]</f>
        <v>0</v>
      </c>
      <c r="N1382" s="84">
        <f>Table2[[#This Row],[Material Received By]]</f>
        <v>0</v>
      </c>
      <c r="O1382" s="134">
        <f>SUMIFS('Stock Statement'!K:K,'Stock Statement'!C:C,Table4[[#This Row],[Part no./ Cat No.]])</f>
        <v>0</v>
      </c>
      <c r="P1382" s="134">
        <f t="shared" si="22"/>
        <v>0</v>
      </c>
      <c r="Q1382" s="142">
        <f>SUMIFS('Stock Statement'!J:J,'Stock Statement'!C:C,Table4[[#This Row],[Part no./ Cat No.]])</f>
        <v>0</v>
      </c>
    </row>
    <row r="1383" spans="1:17">
      <c r="A1383" s="84">
        <v>1382</v>
      </c>
      <c r="B1383" s="108" t="str">
        <f>Table2[[#This Row],[Description of Material]]</f>
        <v>Enter Data in Product Master</v>
      </c>
      <c r="C1383" s="142" t="str">
        <f>IFERROR(VLOOKUP(D1383,'Product Master'!B:G,6,),"-")</f>
        <v>-</v>
      </c>
      <c r="D1383" s="84">
        <f>Table2[[#This Row],[Part no./ Cat No.]]</f>
        <v>0</v>
      </c>
      <c r="E1383" s="142" t="str">
        <f>IF(ISBLANK(Table2[[#This Row],[Lot No]]),"-",Table2[[#This Row],[Lot No]])</f>
        <v>-</v>
      </c>
      <c r="F1383" s="133" t="str">
        <f>IF(ISBLANK(Table2[[#This Row],[Date of Issue]]),"",Table2[[#This Row],[Date of Issue]])</f>
        <v/>
      </c>
      <c r="G1383" s="84" t="str">
        <f>Table2[[#This Row],[Unit]]</f>
        <v>-</v>
      </c>
      <c r="H1383" s="84" t="str">
        <f>Table2[[#This Row],[Pack Size]]</f>
        <v>-</v>
      </c>
      <c r="I1383" s="84">
        <f>Table2[[#This Row],[Quantity]]</f>
        <v>0</v>
      </c>
      <c r="J1383" s="133" t="str">
        <f>Table2[[#This Row],[Expiry Date]]</f>
        <v>-</v>
      </c>
      <c r="K1383" s="84">
        <f>Table2[[#This Row],[Department]]</f>
        <v>0</v>
      </c>
      <c r="L1383" s="142" t="str">
        <f>IF(ISBLANK(Table2[[#This Row],[Remark]]),"",Table2[[#This Row],[Remark]])</f>
        <v/>
      </c>
      <c r="M1383" s="84">
        <f>Table2[[#This Row],[Material Issued By]]</f>
        <v>0</v>
      </c>
      <c r="N1383" s="84">
        <f>Table2[[#This Row],[Material Received By]]</f>
        <v>0</v>
      </c>
      <c r="O1383" s="134">
        <f>SUMIFS('Stock Statement'!K:K,'Stock Statement'!C:C,Table4[[#This Row],[Part no./ Cat No.]])</f>
        <v>0</v>
      </c>
      <c r="P1383" s="134">
        <f t="shared" si="22"/>
        <v>0</v>
      </c>
      <c r="Q1383" s="142">
        <f>SUMIFS('Stock Statement'!J:J,'Stock Statement'!C:C,Table4[[#This Row],[Part no./ Cat No.]])</f>
        <v>0</v>
      </c>
    </row>
    <row r="1384" spans="1:17">
      <c r="A1384" s="84">
        <v>1383</v>
      </c>
      <c r="B1384" s="108" t="str">
        <f>Table2[[#This Row],[Description of Material]]</f>
        <v>Enter Data in Product Master</v>
      </c>
      <c r="C1384" s="142" t="str">
        <f>IFERROR(VLOOKUP(D1384,'Product Master'!B:G,6,),"-")</f>
        <v>-</v>
      </c>
      <c r="D1384" s="84">
        <f>Table2[[#This Row],[Part no./ Cat No.]]</f>
        <v>0</v>
      </c>
      <c r="E1384" s="142" t="str">
        <f>IF(ISBLANK(Table2[[#This Row],[Lot No]]),"-",Table2[[#This Row],[Lot No]])</f>
        <v>-</v>
      </c>
      <c r="F1384" s="133" t="str">
        <f>IF(ISBLANK(Table2[[#This Row],[Date of Issue]]),"",Table2[[#This Row],[Date of Issue]])</f>
        <v/>
      </c>
      <c r="G1384" s="84" t="str">
        <f>Table2[[#This Row],[Unit]]</f>
        <v>-</v>
      </c>
      <c r="H1384" s="84" t="str">
        <f>Table2[[#This Row],[Pack Size]]</f>
        <v>-</v>
      </c>
      <c r="I1384" s="84">
        <f>Table2[[#This Row],[Quantity]]</f>
        <v>0</v>
      </c>
      <c r="J1384" s="133" t="str">
        <f>Table2[[#This Row],[Expiry Date]]</f>
        <v>-</v>
      </c>
      <c r="K1384" s="84">
        <f>Table2[[#This Row],[Department]]</f>
        <v>0</v>
      </c>
      <c r="L1384" s="142" t="str">
        <f>IF(ISBLANK(Table2[[#This Row],[Remark]]),"",Table2[[#This Row],[Remark]])</f>
        <v/>
      </c>
      <c r="M1384" s="84">
        <f>Table2[[#This Row],[Material Issued By]]</f>
        <v>0</v>
      </c>
      <c r="N1384" s="84">
        <f>Table2[[#This Row],[Material Received By]]</f>
        <v>0</v>
      </c>
      <c r="O1384" s="134">
        <f>SUMIFS('Stock Statement'!K:K,'Stock Statement'!C:C,Table4[[#This Row],[Part no./ Cat No.]])</f>
        <v>0</v>
      </c>
      <c r="P1384" s="134">
        <f t="shared" si="22"/>
        <v>0</v>
      </c>
      <c r="Q1384" s="142">
        <f>SUMIFS('Stock Statement'!J:J,'Stock Statement'!C:C,Table4[[#This Row],[Part no./ Cat No.]])</f>
        <v>0</v>
      </c>
    </row>
    <row r="1385" spans="1:17">
      <c r="A1385" s="84">
        <v>1384</v>
      </c>
      <c r="B1385" s="108" t="str">
        <f>Table2[[#This Row],[Description of Material]]</f>
        <v>Enter Data in Product Master</v>
      </c>
      <c r="C1385" s="142" t="str">
        <f>IFERROR(VLOOKUP(D1385,'Product Master'!B:G,6,),"-")</f>
        <v>-</v>
      </c>
      <c r="D1385" s="84">
        <f>Table2[[#This Row],[Part no./ Cat No.]]</f>
        <v>0</v>
      </c>
      <c r="E1385" s="142" t="str">
        <f>IF(ISBLANK(Table2[[#This Row],[Lot No]]),"-",Table2[[#This Row],[Lot No]])</f>
        <v>-</v>
      </c>
      <c r="F1385" s="133" t="str">
        <f>IF(ISBLANK(Table2[[#This Row],[Date of Issue]]),"",Table2[[#This Row],[Date of Issue]])</f>
        <v/>
      </c>
      <c r="G1385" s="84" t="str">
        <f>Table2[[#This Row],[Unit]]</f>
        <v>-</v>
      </c>
      <c r="H1385" s="84" t="str">
        <f>Table2[[#This Row],[Pack Size]]</f>
        <v>-</v>
      </c>
      <c r="I1385" s="84">
        <f>Table2[[#This Row],[Quantity]]</f>
        <v>0</v>
      </c>
      <c r="J1385" s="133" t="str">
        <f>Table2[[#This Row],[Expiry Date]]</f>
        <v>-</v>
      </c>
      <c r="K1385" s="84">
        <f>Table2[[#This Row],[Department]]</f>
        <v>0</v>
      </c>
      <c r="L1385" s="142" t="str">
        <f>IF(ISBLANK(Table2[[#This Row],[Remark]]),"",Table2[[#This Row],[Remark]])</f>
        <v/>
      </c>
      <c r="M1385" s="84">
        <f>Table2[[#This Row],[Material Issued By]]</f>
        <v>0</v>
      </c>
      <c r="N1385" s="84">
        <f>Table2[[#This Row],[Material Received By]]</f>
        <v>0</v>
      </c>
      <c r="O1385" s="134">
        <f>SUMIFS('Stock Statement'!K:K,'Stock Statement'!C:C,Table4[[#This Row],[Part no./ Cat No.]])</f>
        <v>0</v>
      </c>
      <c r="P1385" s="134">
        <f t="shared" si="22"/>
        <v>0</v>
      </c>
      <c r="Q1385" s="142">
        <f>SUMIFS('Stock Statement'!J:J,'Stock Statement'!C:C,Table4[[#This Row],[Part no./ Cat No.]])</f>
        <v>0</v>
      </c>
    </row>
    <row r="1386" spans="1:17">
      <c r="A1386" s="84">
        <v>1385</v>
      </c>
      <c r="B1386" s="108" t="str">
        <f>Table2[[#This Row],[Description of Material]]</f>
        <v>Enter Data in Product Master</v>
      </c>
      <c r="C1386" s="142" t="str">
        <f>IFERROR(VLOOKUP(D1386,'Product Master'!B:G,6,),"-")</f>
        <v>-</v>
      </c>
      <c r="D1386" s="84">
        <f>Table2[[#This Row],[Part no./ Cat No.]]</f>
        <v>0</v>
      </c>
      <c r="E1386" s="142" t="str">
        <f>IF(ISBLANK(Table2[[#This Row],[Lot No]]),"-",Table2[[#This Row],[Lot No]])</f>
        <v>-</v>
      </c>
      <c r="F1386" s="133" t="str">
        <f>IF(ISBLANK(Table2[[#This Row],[Date of Issue]]),"",Table2[[#This Row],[Date of Issue]])</f>
        <v/>
      </c>
      <c r="G1386" s="84" t="str">
        <f>Table2[[#This Row],[Unit]]</f>
        <v>-</v>
      </c>
      <c r="H1386" s="84" t="str">
        <f>Table2[[#This Row],[Pack Size]]</f>
        <v>-</v>
      </c>
      <c r="I1386" s="84">
        <f>Table2[[#This Row],[Quantity]]</f>
        <v>0</v>
      </c>
      <c r="J1386" s="133" t="str">
        <f>Table2[[#This Row],[Expiry Date]]</f>
        <v>-</v>
      </c>
      <c r="K1386" s="84">
        <f>Table2[[#This Row],[Department]]</f>
        <v>0</v>
      </c>
      <c r="L1386" s="142" t="str">
        <f>IF(ISBLANK(Table2[[#This Row],[Remark]]),"",Table2[[#This Row],[Remark]])</f>
        <v/>
      </c>
      <c r="M1386" s="84">
        <f>Table2[[#This Row],[Material Issued By]]</f>
        <v>0</v>
      </c>
      <c r="N1386" s="84">
        <f>Table2[[#This Row],[Material Received By]]</f>
        <v>0</v>
      </c>
      <c r="O1386" s="134">
        <f>SUMIFS('Stock Statement'!K:K,'Stock Statement'!C:C,Table4[[#This Row],[Part no./ Cat No.]])</f>
        <v>0</v>
      </c>
      <c r="P1386" s="134">
        <f t="shared" si="22"/>
        <v>0</v>
      </c>
      <c r="Q1386" s="142">
        <f>SUMIFS('Stock Statement'!J:J,'Stock Statement'!C:C,Table4[[#This Row],[Part no./ Cat No.]])</f>
        <v>0</v>
      </c>
    </row>
    <row r="1387" spans="1:17">
      <c r="A1387" s="84">
        <v>1386</v>
      </c>
      <c r="B1387" s="108" t="str">
        <f>Table2[[#This Row],[Description of Material]]</f>
        <v>Enter Data in Product Master</v>
      </c>
      <c r="C1387" s="142" t="str">
        <f>IFERROR(VLOOKUP(D1387,'Product Master'!B:G,6,),"-")</f>
        <v>-</v>
      </c>
      <c r="D1387" s="84">
        <f>Table2[[#This Row],[Part no./ Cat No.]]</f>
        <v>0</v>
      </c>
      <c r="E1387" s="142" t="str">
        <f>IF(ISBLANK(Table2[[#This Row],[Lot No]]),"-",Table2[[#This Row],[Lot No]])</f>
        <v>-</v>
      </c>
      <c r="F1387" s="133" t="str">
        <f>IF(ISBLANK(Table2[[#This Row],[Date of Issue]]),"",Table2[[#This Row],[Date of Issue]])</f>
        <v/>
      </c>
      <c r="G1387" s="84" t="str">
        <f>Table2[[#This Row],[Unit]]</f>
        <v>-</v>
      </c>
      <c r="H1387" s="84" t="str">
        <f>Table2[[#This Row],[Pack Size]]</f>
        <v>-</v>
      </c>
      <c r="I1387" s="84">
        <f>Table2[[#This Row],[Quantity]]</f>
        <v>0</v>
      </c>
      <c r="J1387" s="133" t="str">
        <f>Table2[[#This Row],[Expiry Date]]</f>
        <v>-</v>
      </c>
      <c r="K1387" s="84">
        <f>Table2[[#This Row],[Department]]</f>
        <v>0</v>
      </c>
      <c r="L1387" s="142" t="str">
        <f>IF(ISBLANK(Table2[[#This Row],[Remark]]),"",Table2[[#This Row],[Remark]])</f>
        <v/>
      </c>
      <c r="M1387" s="84">
        <f>Table2[[#This Row],[Material Issued By]]</f>
        <v>0</v>
      </c>
      <c r="N1387" s="84">
        <f>Table2[[#This Row],[Material Received By]]</f>
        <v>0</v>
      </c>
      <c r="O1387" s="134">
        <f>SUMIFS('Stock Statement'!K:K,'Stock Statement'!C:C,Table4[[#This Row],[Part no./ Cat No.]])</f>
        <v>0</v>
      </c>
      <c r="P1387" s="134">
        <f t="shared" si="22"/>
        <v>0</v>
      </c>
      <c r="Q1387" s="142">
        <f>SUMIFS('Stock Statement'!J:J,'Stock Statement'!C:C,Table4[[#This Row],[Part no./ Cat No.]])</f>
        <v>0</v>
      </c>
    </row>
    <row r="1388" spans="1:17">
      <c r="A1388" s="84">
        <v>1387</v>
      </c>
      <c r="B1388" s="108" t="str">
        <f>Table2[[#This Row],[Description of Material]]</f>
        <v>Enter Data in Product Master</v>
      </c>
      <c r="C1388" s="142" t="str">
        <f>IFERROR(VLOOKUP(D1388,'Product Master'!B:G,6,),"-")</f>
        <v>-</v>
      </c>
      <c r="D1388" s="84">
        <f>Table2[[#This Row],[Part no./ Cat No.]]</f>
        <v>0</v>
      </c>
      <c r="E1388" s="142" t="str">
        <f>IF(ISBLANK(Table2[[#This Row],[Lot No]]),"-",Table2[[#This Row],[Lot No]])</f>
        <v>-</v>
      </c>
      <c r="F1388" s="133" t="str">
        <f>IF(ISBLANK(Table2[[#This Row],[Date of Issue]]),"",Table2[[#This Row],[Date of Issue]])</f>
        <v/>
      </c>
      <c r="G1388" s="84" t="str">
        <f>Table2[[#This Row],[Unit]]</f>
        <v>-</v>
      </c>
      <c r="H1388" s="84" t="str">
        <f>Table2[[#This Row],[Pack Size]]</f>
        <v>-</v>
      </c>
      <c r="I1388" s="84">
        <f>Table2[[#This Row],[Quantity]]</f>
        <v>0</v>
      </c>
      <c r="J1388" s="133" t="str">
        <f>Table2[[#This Row],[Expiry Date]]</f>
        <v>-</v>
      </c>
      <c r="K1388" s="84">
        <f>Table2[[#This Row],[Department]]</f>
        <v>0</v>
      </c>
      <c r="L1388" s="142" t="str">
        <f>IF(ISBLANK(Table2[[#This Row],[Remark]]),"",Table2[[#This Row],[Remark]])</f>
        <v/>
      </c>
      <c r="M1388" s="84">
        <f>Table2[[#This Row],[Material Issued By]]</f>
        <v>0</v>
      </c>
      <c r="N1388" s="84">
        <f>Table2[[#This Row],[Material Received By]]</f>
        <v>0</v>
      </c>
      <c r="O1388" s="134">
        <f>SUMIFS('Stock Statement'!K:K,'Stock Statement'!C:C,Table4[[#This Row],[Part no./ Cat No.]])</f>
        <v>0</v>
      </c>
      <c r="P1388" s="134">
        <f t="shared" si="22"/>
        <v>0</v>
      </c>
      <c r="Q1388" s="142">
        <f>SUMIFS('Stock Statement'!J:J,'Stock Statement'!C:C,Table4[[#This Row],[Part no./ Cat No.]])</f>
        <v>0</v>
      </c>
    </row>
    <row r="1389" spans="1:17">
      <c r="A1389" s="84">
        <v>1388</v>
      </c>
      <c r="B1389" s="108" t="str">
        <f>Table2[[#This Row],[Description of Material]]</f>
        <v>Enter Data in Product Master</v>
      </c>
      <c r="C1389" s="142" t="str">
        <f>IFERROR(VLOOKUP(D1389,'Product Master'!B:G,6,),"-")</f>
        <v>-</v>
      </c>
      <c r="D1389" s="84">
        <f>Table2[[#This Row],[Part no./ Cat No.]]</f>
        <v>0</v>
      </c>
      <c r="E1389" s="142" t="str">
        <f>IF(ISBLANK(Table2[[#This Row],[Lot No]]),"-",Table2[[#This Row],[Lot No]])</f>
        <v>-</v>
      </c>
      <c r="F1389" s="133" t="str">
        <f>IF(ISBLANK(Table2[[#This Row],[Date of Issue]]),"",Table2[[#This Row],[Date of Issue]])</f>
        <v/>
      </c>
      <c r="G1389" s="84" t="str">
        <f>Table2[[#This Row],[Unit]]</f>
        <v>-</v>
      </c>
      <c r="H1389" s="84" t="str">
        <f>Table2[[#This Row],[Pack Size]]</f>
        <v>-</v>
      </c>
      <c r="I1389" s="84">
        <f>Table2[[#This Row],[Quantity]]</f>
        <v>0</v>
      </c>
      <c r="J1389" s="133" t="str">
        <f>Table2[[#This Row],[Expiry Date]]</f>
        <v>-</v>
      </c>
      <c r="K1389" s="84">
        <f>Table2[[#This Row],[Department]]</f>
        <v>0</v>
      </c>
      <c r="L1389" s="142" t="str">
        <f>IF(ISBLANK(Table2[[#This Row],[Remark]]),"",Table2[[#This Row],[Remark]])</f>
        <v/>
      </c>
      <c r="M1389" s="84">
        <f>Table2[[#This Row],[Material Issued By]]</f>
        <v>0</v>
      </c>
      <c r="N1389" s="84">
        <f>Table2[[#This Row],[Material Received By]]</f>
        <v>0</v>
      </c>
      <c r="O1389" s="134">
        <f>SUMIFS('Stock Statement'!K:K,'Stock Statement'!C:C,Table4[[#This Row],[Part no./ Cat No.]])</f>
        <v>0</v>
      </c>
      <c r="P1389" s="134">
        <f t="shared" si="22"/>
        <v>0</v>
      </c>
      <c r="Q1389" s="142">
        <f>SUMIFS('Stock Statement'!J:J,'Stock Statement'!C:C,Table4[[#This Row],[Part no./ Cat No.]])</f>
        <v>0</v>
      </c>
    </row>
    <row r="1390" spans="1:17">
      <c r="A1390" s="84">
        <v>1389</v>
      </c>
      <c r="B1390" s="108" t="str">
        <f>Table2[[#This Row],[Description of Material]]</f>
        <v>Enter Data in Product Master</v>
      </c>
      <c r="C1390" s="142" t="str">
        <f>IFERROR(VLOOKUP(D1390,'Product Master'!B:G,6,),"-")</f>
        <v>-</v>
      </c>
      <c r="D1390" s="84">
        <f>Table2[[#This Row],[Part no./ Cat No.]]</f>
        <v>0</v>
      </c>
      <c r="E1390" s="142" t="str">
        <f>IF(ISBLANK(Table2[[#This Row],[Lot No]]),"-",Table2[[#This Row],[Lot No]])</f>
        <v>-</v>
      </c>
      <c r="F1390" s="133" t="str">
        <f>IF(ISBLANK(Table2[[#This Row],[Date of Issue]]),"",Table2[[#This Row],[Date of Issue]])</f>
        <v/>
      </c>
      <c r="G1390" s="84" t="str">
        <f>Table2[[#This Row],[Unit]]</f>
        <v>-</v>
      </c>
      <c r="H1390" s="84" t="str">
        <f>Table2[[#This Row],[Pack Size]]</f>
        <v>-</v>
      </c>
      <c r="I1390" s="84">
        <f>Table2[[#This Row],[Quantity]]</f>
        <v>0</v>
      </c>
      <c r="J1390" s="133" t="str">
        <f>Table2[[#This Row],[Expiry Date]]</f>
        <v>-</v>
      </c>
      <c r="K1390" s="84">
        <f>Table2[[#This Row],[Department]]</f>
        <v>0</v>
      </c>
      <c r="L1390" s="142" t="str">
        <f>IF(ISBLANK(Table2[[#This Row],[Remark]]),"",Table2[[#This Row],[Remark]])</f>
        <v/>
      </c>
      <c r="M1390" s="84">
        <f>Table2[[#This Row],[Material Issued By]]</f>
        <v>0</v>
      </c>
      <c r="N1390" s="84">
        <f>Table2[[#This Row],[Material Received By]]</f>
        <v>0</v>
      </c>
      <c r="O1390" s="134">
        <f>SUMIFS('Stock Statement'!K:K,'Stock Statement'!C:C,Table4[[#This Row],[Part no./ Cat No.]])</f>
        <v>0</v>
      </c>
      <c r="P1390" s="134">
        <f t="shared" si="22"/>
        <v>0</v>
      </c>
      <c r="Q1390" s="142">
        <f>SUMIFS('Stock Statement'!J:J,'Stock Statement'!C:C,Table4[[#This Row],[Part no./ Cat No.]])</f>
        <v>0</v>
      </c>
    </row>
    <row r="1391" spans="1:17">
      <c r="A1391" s="84">
        <v>1390</v>
      </c>
      <c r="B1391" s="108" t="str">
        <f>Table2[[#This Row],[Description of Material]]</f>
        <v>Enter Data in Product Master</v>
      </c>
      <c r="C1391" s="142" t="str">
        <f>IFERROR(VLOOKUP(D1391,'Product Master'!B:G,6,),"-")</f>
        <v>-</v>
      </c>
      <c r="D1391" s="84">
        <f>Table2[[#This Row],[Part no./ Cat No.]]</f>
        <v>0</v>
      </c>
      <c r="E1391" s="142" t="str">
        <f>IF(ISBLANK(Table2[[#This Row],[Lot No]]),"-",Table2[[#This Row],[Lot No]])</f>
        <v>-</v>
      </c>
      <c r="F1391" s="133" t="str">
        <f>IF(ISBLANK(Table2[[#This Row],[Date of Issue]]),"",Table2[[#This Row],[Date of Issue]])</f>
        <v/>
      </c>
      <c r="G1391" s="84" t="str">
        <f>Table2[[#This Row],[Unit]]</f>
        <v>-</v>
      </c>
      <c r="H1391" s="84" t="str">
        <f>Table2[[#This Row],[Pack Size]]</f>
        <v>-</v>
      </c>
      <c r="I1391" s="84">
        <f>Table2[[#This Row],[Quantity]]</f>
        <v>0</v>
      </c>
      <c r="J1391" s="133" t="str">
        <f>Table2[[#This Row],[Expiry Date]]</f>
        <v>-</v>
      </c>
      <c r="K1391" s="84">
        <f>Table2[[#This Row],[Department]]</f>
        <v>0</v>
      </c>
      <c r="L1391" s="142" t="str">
        <f>IF(ISBLANK(Table2[[#This Row],[Remark]]),"",Table2[[#This Row],[Remark]])</f>
        <v/>
      </c>
      <c r="M1391" s="84">
        <f>Table2[[#This Row],[Material Issued By]]</f>
        <v>0</v>
      </c>
      <c r="N1391" s="84">
        <f>Table2[[#This Row],[Material Received By]]</f>
        <v>0</v>
      </c>
      <c r="O1391" s="134">
        <f>SUMIFS('Stock Statement'!K:K,'Stock Statement'!C:C,Table4[[#This Row],[Part no./ Cat No.]])</f>
        <v>0</v>
      </c>
      <c r="P1391" s="134">
        <f t="shared" si="22"/>
        <v>0</v>
      </c>
      <c r="Q1391" s="142">
        <f>SUMIFS('Stock Statement'!J:J,'Stock Statement'!C:C,Table4[[#This Row],[Part no./ Cat No.]])</f>
        <v>0</v>
      </c>
    </row>
    <row r="1392" spans="1:17">
      <c r="A1392" s="84">
        <v>1391</v>
      </c>
      <c r="B1392" s="108" t="str">
        <f>Table2[[#This Row],[Description of Material]]</f>
        <v>Enter Data in Product Master</v>
      </c>
      <c r="C1392" s="142" t="str">
        <f>IFERROR(VLOOKUP(D1392,'Product Master'!B:G,6,),"-")</f>
        <v>-</v>
      </c>
      <c r="D1392" s="84">
        <f>Table2[[#This Row],[Part no./ Cat No.]]</f>
        <v>0</v>
      </c>
      <c r="E1392" s="142" t="str">
        <f>IF(ISBLANK(Table2[[#This Row],[Lot No]]),"-",Table2[[#This Row],[Lot No]])</f>
        <v>-</v>
      </c>
      <c r="F1392" s="133" t="str">
        <f>IF(ISBLANK(Table2[[#This Row],[Date of Issue]]),"",Table2[[#This Row],[Date of Issue]])</f>
        <v/>
      </c>
      <c r="G1392" s="84" t="str">
        <f>Table2[[#This Row],[Unit]]</f>
        <v>-</v>
      </c>
      <c r="H1392" s="84" t="str">
        <f>Table2[[#This Row],[Pack Size]]</f>
        <v>-</v>
      </c>
      <c r="I1392" s="84">
        <f>Table2[[#This Row],[Quantity]]</f>
        <v>0</v>
      </c>
      <c r="J1392" s="133" t="str">
        <f>Table2[[#This Row],[Expiry Date]]</f>
        <v>-</v>
      </c>
      <c r="K1392" s="84">
        <f>Table2[[#This Row],[Department]]</f>
        <v>0</v>
      </c>
      <c r="L1392" s="142" t="str">
        <f>IF(ISBLANK(Table2[[#This Row],[Remark]]),"",Table2[[#This Row],[Remark]])</f>
        <v/>
      </c>
      <c r="M1392" s="84">
        <f>Table2[[#This Row],[Material Issued By]]</f>
        <v>0</v>
      </c>
      <c r="N1392" s="84">
        <f>Table2[[#This Row],[Material Received By]]</f>
        <v>0</v>
      </c>
      <c r="O1392" s="134">
        <f>SUMIFS('Stock Statement'!K:K,'Stock Statement'!C:C,Table4[[#This Row],[Part no./ Cat No.]])</f>
        <v>0</v>
      </c>
      <c r="P1392" s="134">
        <f t="shared" si="22"/>
        <v>0</v>
      </c>
      <c r="Q1392" s="142">
        <f>SUMIFS('Stock Statement'!J:J,'Stock Statement'!C:C,Table4[[#This Row],[Part no./ Cat No.]])</f>
        <v>0</v>
      </c>
    </row>
    <row r="1393" spans="1:17">
      <c r="A1393" s="84">
        <v>1392</v>
      </c>
      <c r="B1393" s="108" t="str">
        <f>Table2[[#This Row],[Description of Material]]</f>
        <v>Enter Data in Product Master</v>
      </c>
      <c r="C1393" s="142" t="str">
        <f>IFERROR(VLOOKUP(D1393,'Product Master'!B:G,6,),"-")</f>
        <v>-</v>
      </c>
      <c r="D1393" s="84">
        <f>Table2[[#This Row],[Part no./ Cat No.]]</f>
        <v>0</v>
      </c>
      <c r="E1393" s="142" t="str">
        <f>IF(ISBLANK(Table2[[#This Row],[Lot No]]),"-",Table2[[#This Row],[Lot No]])</f>
        <v>-</v>
      </c>
      <c r="F1393" s="133" t="str">
        <f>IF(ISBLANK(Table2[[#This Row],[Date of Issue]]),"",Table2[[#This Row],[Date of Issue]])</f>
        <v/>
      </c>
      <c r="G1393" s="84" t="str">
        <f>Table2[[#This Row],[Unit]]</f>
        <v>-</v>
      </c>
      <c r="H1393" s="84" t="str">
        <f>Table2[[#This Row],[Pack Size]]</f>
        <v>-</v>
      </c>
      <c r="I1393" s="84">
        <f>Table2[[#This Row],[Quantity]]</f>
        <v>0</v>
      </c>
      <c r="J1393" s="133" t="str">
        <f>Table2[[#This Row],[Expiry Date]]</f>
        <v>-</v>
      </c>
      <c r="K1393" s="84">
        <f>Table2[[#This Row],[Department]]</f>
        <v>0</v>
      </c>
      <c r="L1393" s="142" t="str">
        <f>IF(ISBLANK(Table2[[#This Row],[Remark]]),"",Table2[[#This Row],[Remark]])</f>
        <v/>
      </c>
      <c r="M1393" s="84">
        <f>Table2[[#This Row],[Material Issued By]]</f>
        <v>0</v>
      </c>
      <c r="N1393" s="84">
        <f>Table2[[#This Row],[Material Received By]]</f>
        <v>0</v>
      </c>
      <c r="O1393" s="134">
        <f>SUMIFS('Stock Statement'!K:K,'Stock Statement'!C:C,Table4[[#This Row],[Part no./ Cat No.]])</f>
        <v>0</v>
      </c>
      <c r="P1393" s="134">
        <f t="shared" si="22"/>
        <v>0</v>
      </c>
      <c r="Q1393" s="142">
        <f>SUMIFS('Stock Statement'!J:J,'Stock Statement'!C:C,Table4[[#This Row],[Part no./ Cat No.]])</f>
        <v>0</v>
      </c>
    </row>
    <row r="1394" spans="1:17">
      <c r="A1394" s="84">
        <v>1393</v>
      </c>
      <c r="B1394" s="108" t="str">
        <f>Table2[[#This Row],[Description of Material]]</f>
        <v>Enter Data in Product Master</v>
      </c>
      <c r="C1394" s="142" t="str">
        <f>IFERROR(VLOOKUP(D1394,'Product Master'!B:G,6,),"-")</f>
        <v>-</v>
      </c>
      <c r="D1394" s="84">
        <f>Table2[[#This Row],[Part no./ Cat No.]]</f>
        <v>0</v>
      </c>
      <c r="E1394" s="142" t="str">
        <f>IF(ISBLANK(Table2[[#This Row],[Lot No]]),"-",Table2[[#This Row],[Lot No]])</f>
        <v>-</v>
      </c>
      <c r="F1394" s="133" t="str">
        <f>IF(ISBLANK(Table2[[#This Row],[Date of Issue]]),"",Table2[[#This Row],[Date of Issue]])</f>
        <v/>
      </c>
      <c r="G1394" s="84" t="str">
        <f>Table2[[#This Row],[Unit]]</f>
        <v>-</v>
      </c>
      <c r="H1394" s="84" t="str">
        <f>Table2[[#This Row],[Pack Size]]</f>
        <v>-</v>
      </c>
      <c r="I1394" s="84">
        <f>Table2[[#This Row],[Quantity]]</f>
        <v>0</v>
      </c>
      <c r="J1394" s="133" t="str">
        <f>Table2[[#This Row],[Expiry Date]]</f>
        <v>-</v>
      </c>
      <c r="K1394" s="84">
        <f>Table2[[#This Row],[Department]]</f>
        <v>0</v>
      </c>
      <c r="L1394" s="142" t="str">
        <f>IF(ISBLANK(Table2[[#This Row],[Remark]]),"",Table2[[#This Row],[Remark]])</f>
        <v/>
      </c>
      <c r="M1394" s="84">
        <f>Table2[[#This Row],[Material Issued By]]</f>
        <v>0</v>
      </c>
      <c r="N1394" s="84">
        <f>Table2[[#This Row],[Material Received By]]</f>
        <v>0</v>
      </c>
      <c r="O1394" s="134">
        <f>SUMIFS('Stock Statement'!K:K,'Stock Statement'!C:C,Table4[[#This Row],[Part no./ Cat No.]])</f>
        <v>0</v>
      </c>
      <c r="P1394" s="134">
        <f t="shared" si="22"/>
        <v>0</v>
      </c>
      <c r="Q1394" s="142">
        <f>SUMIFS('Stock Statement'!J:J,'Stock Statement'!C:C,Table4[[#This Row],[Part no./ Cat No.]])</f>
        <v>0</v>
      </c>
    </row>
    <row r="1395" spans="1:17">
      <c r="A1395" s="84">
        <v>1394</v>
      </c>
      <c r="B1395" s="108" t="str">
        <f>Table2[[#This Row],[Description of Material]]</f>
        <v>Enter Data in Product Master</v>
      </c>
      <c r="C1395" s="142" t="str">
        <f>IFERROR(VLOOKUP(D1395,'Product Master'!B:G,6,),"-")</f>
        <v>-</v>
      </c>
      <c r="D1395" s="84">
        <f>Table2[[#This Row],[Part no./ Cat No.]]</f>
        <v>0</v>
      </c>
      <c r="E1395" s="142" t="str">
        <f>IF(ISBLANK(Table2[[#This Row],[Lot No]]),"-",Table2[[#This Row],[Lot No]])</f>
        <v>-</v>
      </c>
      <c r="F1395" s="133" t="str">
        <f>IF(ISBLANK(Table2[[#This Row],[Date of Issue]]),"",Table2[[#This Row],[Date of Issue]])</f>
        <v/>
      </c>
      <c r="G1395" s="84" t="str">
        <f>Table2[[#This Row],[Unit]]</f>
        <v>-</v>
      </c>
      <c r="H1395" s="84" t="str">
        <f>Table2[[#This Row],[Pack Size]]</f>
        <v>-</v>
      </c>
      <c r="I1395" s="84">
        <f>Table2[[#This Row],[Quantity]]</f>
        <v>0</v>
      </c>
      <c r="J1395" s="133" t="str">
        <f>Table2[[#This Row],[Expiry Date]]</f>
        <v>-</v>
      </c>
      <c r="K1395" s="84">
        <f>Table2[[#This Row],[Department]]</f>
        <v>0</v>
      </c>
      <c r="L1395" s="142" t="str">
        <f>IF(ISBLANK(Table2[[#This Row],[Remark]]),"",Table2[[#This Row],[Remark]])</f>
        <v/>
      </c>
      <c r="M1395" s="84">
        <f>Table2[[#This Row],[Material Issued By]]</f>
        <v>0</v>
      </c>
      <c r="N1395" s="84">
        <f>Table2[[#This Row],[Material Received By]]</f>
        <v>0</v>
      </c>
      <c r="O1395" s="134">
        <f>SUMIFS('Stock Statement'!K:K,'Stock Statement'!C:C,Table4[[#This Row],[Part no./ Cat No.]])</f>
        <v>0</v>
      </c>
      <c r="P1395" s="134">
        <f t="shared" si="22"/>
        <v>0</v>
      </c>
      <c r="Q1395" s="142">
        <f>SUMIFS('Stock Statement'!J:J,'Stock Statement'!C:C,Table4[[#This Row],[Part no./ Cat No.]])</f>
        <v>0</v>
      </c>
    </row>
    <row r="1396" spans="1:17">
      <c r="A1396" s="84">
        <v>1395</v>
      </c>
      <c r="B1396" s="108" t="str">
        <f>Table2[[#This Row],[Description of Material]]</f>
        <v>Enter Data in Product Master</v>
      </c>
      <c r="C1396" s="142" t="str">
        <f>IFERROR(VLOOKUP(D1396,'Product Master'!B:G,6,),"-")</f>
        <v>-</v>
      </c>
      <c r="D1396" s="84">
        <f>Table2[[#This Row],[Part no./ Cat No.]]</f>
        <v>0</v>
      </c>
      <c r="E1396" s="142" t="str">
        <f>IF(ISBLANK(Table2[[#This Row],[Lot No]]),"-",Table2[[#This Row],[Lot No]])</f>
        <v>-</v>
      </c>
      <c r="F1396" s="133" t="str">
        <f>IF(ISBLANK(Table2[[#This Row],[Date of Issue]]),"",Table2[[#This Row],[Date of Issue]])</f>
        <v/>
      </c>
      <c r="G1396" s="84" t="str">
        <f>Table2[[#This Row],[Unit]]</f>
        <v>-</v>
      </c>
      <c r="H1396" s="84" t="str">
        <f>Table2[[#This Row],[Pack Size]]</f>
        <v>-</v>
      </c>
      <c r="I1396" s="84">
        <f>Table2[[#This Row],[Quantity]]</f>
        <v>0</v>
      </c>
      <c r="J1396" s="133" t="str">
        <f>Table2[[#This Row],[Expiry Date]]</f>
        <v>-</v>
      </c>
      <c r="K1396" s="84">
        <f>Table2[[#This Row],[Department]]</f>
        <v>0</v>
      </c>
      <c r="L1396" s="142" t="str">
        <f>IF(ISBLANK(Table2[[#This Row],[Remark]]),"",Table2[[#This Row],[Remark]])</f>
        <v/>
      </c>
      <c r="M1396" s="84">
        <f>Table2[[#This Row],[Material Issued By]]</f>
        <v>0</v>
      </c>
      <c r="N1396" s="84">
        <f>Table2[[#This Row],[Material Received By]]</f>
        <v>0</v>
      </c>
      <c r="O1396" s="134">
        <f>SUMIFS('Stock Statement'!K:K,'Stock Statement'!C:C,Table4[[#This Row],[Part no./ Cat No.]])</f>
        <v>0</v>
      </c>
      <c r="P1396" s="134">
        <f t="shared" si="22"/>
        <v>0</v>
      </c>
      <c r="Q1396" s="142">
        <f>SUMIFS('Stock Statement'!J:J,'Stock Statement'!C:C,Table4[[#This Row],[Part no./ Cat No.]])</f>
        <v>0</v>
      </c>
    </row>
    <row r="1397" spans="1:17">
      <c r="A1397" s="84">
        <v>1396</v>
      </c>
      <c r="B1397" s="108" t="str">
        <f>Table2[[#This Row],[Description of Material]]</f>
        <v>Enter Data in Product Master</v>
      </c>
      <c r="C1397" s="142" t="str">
        <f>IFERROR(VLOOKUP(D1397,'Product Master'!B:G,6,),"-")</f>
        <v>-</v>
      </c>
      <c r="D1397" s="84">
        <f>Table2[[#This Row],[Part no./ Cat No.]]</f>
        <v>0</v>
      </c>
      <c r="E1397" s="142" t="str">
        <f>IF(ISBLANK(Table2[[#This Row],[Lot No]]),"-",Table2[[#This Row],[Lot No]])</f>
        <v>-</v>
      </c>
      <c r="F1397" s="133" t="str">
        <f>IF(ISBLANK(Table2[[#This Row],[Date of Issue]]),"",Table2[[#This Row],[Date of Issue]])</f>
        <v/>
      </c>
      <c r="G1397" s="84" t="str">
        <f>Table2[[#This Row],[Unit]]</f>
        <v>-</v>
      </c>
      <c r="H1397" s="84" t="str">
        <f>Table2[[#This Row],[Pack Size]]</f>
        <v>-</v>
      </c>
      <c r="I1397" s="84">
        <f>Table2[[#This Row],[Quantity]]</f>
        <v>0</v>
      </c>
      <c r="J1397" s="133" t="str">
        <f>Table2[[#This Row],[Expiry Date]]</f>
        <v>-</v>
      </c>
      <c r="K1397" s="84">
        <f>Table2[[#This Row],[Department]]</f>
        <v>0</v>
      </c>
      <c r="L1397" s="142" t="str">
        <f>IF(ISBLANK(Table2[[#This Row],[Remark]]),"",Table2[[#This Row],[Remark]])</f>
        <v/>
      </c>
      <c r="M1397" s="84">
        <f>Table2[[#This Row],[Material Issued By]]</f>
        <v>0</v>
      </c>
      <c r="N1397" s="84">
        <f>Table2[[#This Row],[Material Received By]]</f>
        <v>0</v>
      </c>
      <c r="O1397" s="134">
        <f>SUMIFS('Stock Statement'!K:K,'Stock Statement'!C:C,Table4[[#This Row],[Part no./ Cat No.]])</f>
        <v>0</v>
      </c>
      <c r="P1397" s="134">
        <f t="shared" si="22"/>
        <v>0</v>
      </c>
      <c r="Q1397" s="142">
        <f>SUMIFS('Stock Statement'!J:J,'Stock Statement'!C:C,Table4[[#This Row],[Part no./ Cat No.]])</f>
        <v>0</v>
      </c>
    </row>
    <row r="1398" spans="1:17">
      <c r="A1398" s="84">
        <v>1397</v>
      </c>
      <c r="B1398" s="108" t="str">
        <f>Table2[[#This Row],[Description of Material]]</f>
        <v>Enter Data in Product Master</v>
      </c>
      <c r="C1398" s="142" t="str">
        <f>IFERROR(VLOOKUP(D1398,'Product Master'!B:G,6,),"-")</f>
        <v>-</v>
      </c>
      <c r="D1398" s="84">
        <f>Table2[[#This Row],[Part no./ Cat No.]]</f>
        <v>0</v>
      </c>
      <c r="E1398" s="142" t="str">
        <f>IF(ISBLANK(Table2[[#This Row],[Lot No]]),"-",Table2[[#This Row],[Lot No]])</f>
        <v>-</v>
      </c>
      <c r="F1398" s="133" t="str">
        <f>IF(ISBLANK(Table2[[#This Row],[Date of Issue]]),"",Table2[[#This Row],[Date of Issue]])</f>
        <v/>
      </c>
      <c r="G1398" s="84" t="str">
        <f>Table2[[#This Row],[Unit]]</f>
        <v>-</v>
      </c>
      <c r="H1398" s="84" t="str">
        <f>Table2[[#This Row],[Pack Size]]</f>
        <v>-</v>
      </c>
      <c r="I1398" s="84">
        <f>Table2[[#This Row],[Quantity]]</f>
        <v>0</v>
      </c>
      <c r="J1398" s="133" t="str">
        <f>Table2[[#This Row],[Expiry Date]]</f>
        <v>-</v>
      </c>
      <c r="K1398" s="84">
        <f>Table2[[#This Row],[Department]]</f>
        <v>0</v>
      </c>
      <c r="L1398" s="142" t="str">
        <f>IF(ISBLANK(Table2[[#This Row],[Remark]]),"",Table2[[#This Row],[Remark]])</f>
        <v/>
      </c>
      <c r="M1398" s="84">
        <f>Table2[[#This Row],[Material Issued By]]</f>
        <v>0</v>
      </c>
      <c r="N1398" s="84">
        <f>Table2[[#This Row],[Material Received By]]</f>
        <v>0</v>
      </c>
      <c r="O1398" s="134">
        <f>SUMIFS('Stock Statement'!K:K,'Stock Statement'!C:C,Table4[[#This Row],[Part no./ Cat No.]])</f>
        <v>0</v>
      </c>
      <c r="P1398" s="134">
        <f t="shared" si="22"/>
        <v>0</v>
      </c>
      <c r="Q1398" s="142">
        <f>SUMIFS('Stock Statement'!J:J,'Stock Statement'!C:C,Table4[[#This Row],[Part no./ Cat No.]])</f>
        <v>0</v>
      </c>
    </row>
    <row r="1399" spans="1:17">
      <c r="A1399" s="84">
        <v>1398</v>
      </c>
      <c r="B1399" s="108" t="str">
        <f>Table2[[#This Row],[Description of Material]]</f>
        <v>Enter Data in Product Master</v>
      </c>
      <c r="C1399" s="142" t="str">
        <f>IFERROR(VLOOKUP(D1399,'Product Master'!B:G,6,),"-")</f>
        <v>-</v>
      </c>
      <c r="D1399" s="84">
        <f>Table2[[#This Row],[Part no./ Cat No.]]</f>
        <v>0</v>
      </c>
      <c r="E1399" s="142" t="str">
        <f>IF(ISBLANK(Table2[[#This Row],[Lot No]]),"-",Table2[[#This Row],[Lot No]])</f>
        <v>-</v>
      </c>
      <c r="F1399" s="133" t="str">
        <f>IF(ISBLANK(Table2[[#This Row],[Date of Issue]]),"",Table2[[#This Row],[Date of Issue]])</f>
        <v/>
      </c>
      <c r="G1399" s="84" t="str">
        <f>Table2[[#This Row],[Unit]]</f>
        <v>-</v>
      </c>
      <c r="H1399" s="84" t="str">
        <f>Table2[[#This Row],[Pack Size]]</f>
        <v>-</v>
      </c>
      <c r="I1399" s="84">
        <f>Table2[[#This Row],[Quantity]]</f>
        <v>0</v>
      </c>
      <c r="J1399" s="133" t="str">
        <f>Table2[[#This Row],[Expiry Date]]</f>
        <v>-</v>
      </c>
      <c r="K1399" s="84">
        <f>Table2[[#This Row],[Department]]</f>
        <v>0</v>
      </c>
      <c r="L1399" s="142" t="str">
        <f>IF(ISBLANK(Table2[[#This Row],[Remark]]),"",Table2[[#This Row],[Remark]])</f>
        <v/>
      </c>
      <c r="M1399" s="84">
        <f>Table2[[#This Row],[Material Issued By]]</f>
        <v>0</v>
      </c>
      <c r="N1399" s="84">
        <f>Table2[[#This Row],[Material Received By]]</f>
        <v>0</v>
      </c>
      <c r="O1399" s="134">
        <f>SUMIFS('Stock Statement'!K:K,'Stock Statement'!C:C,Table4[[#This Row],[Part no./ Cat No.]])</f>
        <v>0</v>
      </c>
      <c r="P1399" s="134">
        <f t="shared" si="22"/>
        <v>0</v>
      </c>
      <c r="Q1399" s="142">
        <f>SUMIFS('Stock Statement'!J:J,'Stock Statement'!C:C,Table4[[#This Row],[Part no./ Cat No.]])</f>
        <v>0</v>
      </c>
    </row>
    <row r="1400" spans="1:17">
      <c r="A1400" s="84">
        <v>1399</v>
      </c>
      <c r="B1400" s="108" t="str">
        <f>Table2[[#This Row],[Description of Material]]</f>
        <v>Enter Data in Product Master</v>
      </c>
      <c r="C1400" s="142" t="str">
        <f>IFERROR(VLOOKUP(D1400,'Product Master'!B:G,6,),"-")</f>
        <v>-</v>
      </c>
      <c r="D1400" s="84">
        <f>Table2[[#This Row],[Part no./ Cat No.]]</f>
        <v>0</v>
      </c>
      <c r="E1400" s="142" t="str">
        <f>IF(ISBLANK(Table2[[#This Row],[Lot No]]),"-",Table2[[#This Row],[Lot No]])</f>
        <v>-</v>
      </c>
      <c r="F1400" s="133" t="str">
        <f>IF(ISBLANK(Table2[[#This Row],[Date of Issue]]),"",Table2[[#This Row],[Date of Issue]])</f>
        <v/>
      </c>
      <c r="G1400" s="84" t="str">
        <f>Table2[[#This Row],[Unit]]</f>
        <v>-</v>
      </c>
      <c r="H1400" s="84" t="str">
        <f>Table2[[#This Row],[Pack Size]]</f>
        <v>-</v>
      </c>
      <c r="I1400" s="84">
        <f>Table2[[#This Row],[Quantity]]</f>
        <v>0</v>
      </c>
      <c r="J1400" s="133" t="str">
        <f>Table2[[#This Row],[Expiry Date]]</f>
        <v>-</v>
      </c>
      <c r="K1400" s="84">
        <f>Table2[[#This Row],[Department]]</f>
        <v>0</v>
      </c>
      <c r="L1400" s="142" t="str">
        <f>IF(ISBLANK(Table2[[#This Row],[Remark]]),"",Table2[[#This Row],[Remark]])</f>
        <v/>
      </c>
      <c r="M1400" s="84">
        <f>Table2[[#This Row],[Material Issued By]]</f>
        <v>0</v>
      </c>
      <c r="N1400" s="84">
        <f>Table2[[#This Row],[Material Received By]]</f>
        <v>0</v>
      </c>
      <c r="O1400" s="134">
        <f>SUMIFS('Stock Statement'!K:K,'Stock Statement'!C:C,Table4[[#This Row],[Part no./ Cat No.]])</f>
        <v>0</v>
      </c>
      <c r="P1400" s="134">
        <f t="shared" si="22"/>
        <v>0</v>
      </c>
      <c r="Q1400" s="142">
        <f>SUMIFS('Stock Statement'!J:J,'Stock Statement'!C:C,Table4[[#This Row],[Part no./ Cat No.]])</f>
        <v>0</v>
      </c>
    </row>
    <row r="1401" spans="1:17">
      <c r="A1401" s="84">
        <v>1400</v>
      </c>
      <c r="B1401" s="108" t="str">
        <f>Table2[[#This Row],[Description of Material]]</f>
        <v>Enter Data in Product Master</v>
      </c>
      <c r="C1401" s="142" t="str">
        <f>IFERROR(VLOOKUP(D1401,'Product Master'!B:G,6,),"-")</f>
        <v>-</v>
      </c>
      <c r="D1401" s="84">
        <f>Table2[[#This Row],[Part no./ Cat No.]]</f>
        <v>0</v>
      </c>
      <c r="E1401" s="142" t="str">
        <f>IF(ISBLANK(Table2[[#This Row],[Lot No]]),"-",Table2[[#This Row],[Lot No]])</f>
        <v>-</v>
      </c>
      <c r="F1401" s="133" t="str">
        <f>IF(ISBLANK(Table2[[#This Row],[Date of Issue]]),"",Table2[[#This Row],[Date of Issue]])</f>
        <v/>
      </c>
      <c r="G1401" s="84" t="str">
        <f>Table2[[#This Row],[Unit]]</f>
        <v>-</v>
      </c>
      <c r="H1401" s="84" t="str">
        <f>Table2[[#This Row],[Pack Size]]</f>
        <v>-</v>
      </c>
      <c r="I1401" s="84">
        <f>Table2[[#This Row],[Quantity]]</f>
        <v>0</v>
      </c>
      <c r="J1401" s="133" t="str">
        <f>Table2[[#This Row],[Expiry Date]]</f>
        <v>-</v>
      </c>
      <c r="K1401" s="84">
        <f>Table2[[#This Row],[Department]]</f>
        <v>0</v>
      </c>
      <c r="L1401" s="142" t="str">
        <f>IF(ISBLANK(Table2[[#This Row],[Remark]]),"",Table2[[#This Row],[Remark]])</f>
        <v/>
      </c>
      <c r="M1401" s="84">
        <f>Table2[[#This Row],[Material Issued By]]</f>
        <v>0</v>
      </c>
      <c r="N1401" s="84">
        <f>Table2[[#This Row],[Material Received By]]</f>
        <v>0</v>
      </c>
      <c r="O1401" s="134">
        <f>SUMIFS('Stock Statement'!K:K,'Stock Statement'!C:C,Table4[[#This Row],[Part no./ Cat No.]])</f>
        <v>0</v>
      </c>
      <c r="P1401" s="134">
        <f t="shared" si="22"/>
        <v>0</v>
      </c>
      <c r="Q1401" s="142">
        <f>SUMIFS('Stock Statement'!J:J,'Stock Statement'!C:C,Table4[[#This Row],[Part no./ Cat No.]])</f>
        <v>0</v>
      </c>
    </row>
    <row r="1402" spans="1:17">
      <c r="A1402" s="84">
        <v>1401</v>
      </c>
      <c r="B1402" s="108" t="str">
        <f>Table2[[#This Row],[Description of Material]]</f>
        <v>Enter Data in Product Master</v>
      </c>
      <c r="C1402" s="142" t="str">
        <f>IFERROR(VLOOKUP(D1402,'Product Master'!B:G,6,),"-")</f>
        <v>-</v>
      </c>
      <c r="D1402" s="84">
        <f>Table2[[#This Row],[Part no./ Cat No.]]</f>
        <v>0</v>
      </c>
      <c r="E1402" s="142" t="str">
        <f>IF(ISBLANK(Table2[[#This Row],[Lot No]]),"-",Table2[[#This Row],[Lot No]])</f>
        <v>-</v>
      </c>
      <c r="F1402" s="133" t="str">
        <f>IF(ISBLANK(Table2[[#This Row],[Date of Issue]]),"",Table2[[#This Row],[Date of Issue]])</f>
        <v/>
      </c>
      <c r="G1402" s="84" t="str">
        <f>Table2[[#This Row],[Unit]]</f>
        <v>-</v>
      </c>
      <c r="H1402" s="84" t="str">
        <f>Table2[[#This Row],[Pack Size]]</f>
        <v>-</v>
      </c>
      <c r="I1402" s="84">
        <f>Table2[[#This Row],[Quantity]]</f>
        <v>0</v>
      </c>
      <c r="J1402" s="133" t="str">
        <f>Table2[[#This Row],[Expiry Date]]</f>
        <v>-</v>
      </c>
      <c r="K1402" s="84">
        <f>Table2[[#This Row],[Department]]</f>
        <v>0</v>
      </c>
      <c r="L1402" s="142" t="str">
        <f>IF(ISBLANK(Table2[[#This Row],[Remark]]),"",Table2[[#This Row],[Remark]])</f>
        <v/>
      </c>
      <c r="M1402" s="84">
        <f>Table2[[#This Row],[Material Issued By]]</f>
        <v>0</v>
      </c>
      <c r="N1402" s="84">
        <f>Table2[[#This Row],[Material Received By]]</f>
        <v>0</v>
      </c>
      <c r="O1402" s="134">
        <f>SUMIFS('Stock Statement'!K:K,'Stock Statement'!C:C,Table4[[#This Row],[Part no./ Cat No.]])</f>
        <v>0</v>
      </c>
      <c r="P1402" s="134">
        <f t="shared" si="22"/>
        <v>0</v>
      </c>
      <c r="Q1402" s="142">
        <f>SUMIFS('Stock Statement'!J:J,'Stock Statement'!C:C,Table4[[#This Row],[Part no./ Cat No.]])</f>
        <v>0</v>
      </c>
    </row>
    <row r="1403" spans="1:17">
      <c r="A1403" s="84">
        <v>1402</v>
      </c>
      <c r="B1403" s="108" t="str">
        <f>Table2[[#This Row],[Description of Material]]</f>
        <v>Enter Data in Product Master</v>
      </c>
      <c r="C1403" s="142" t="str">
        <f>IFERROR(VLOOKUP(D1403,'Product Master'!B:G,6,),"-")</f>
        <v>-</v>
      </c>
      <c r="D1403" s="84">
        <f>Table2[[#This Row],[Part no./ Cat No.]]</f>
        <v>0</v>
      </c>
      <c r="E1403" s="142" t="str">
        <f>IF(ISBLANK(Table2[[#This Row],[Lot No]]),"-",Table2[[#This Row],[Lot No]])</f>
        <v>-</v>
      </c>
      <c r="F1403" s="133" t="str">
        <f>IF(ISBLANK(Table2[[#This Row],[Date of Issue]]),"",Table2[[#This Row],[Date of Issue]])</f>
        <v/>
      </c>
      <c r="G1403" s="84" t="str">
        <f>Table2[[#This Row],[Unit]]</f>
        <v>-</v>
      </c>
      <c r="H1403" s="84" t="str">
        <f>Table2[[#This Row],[Pack Size]]</f>
        <v>-</v>
      </c>
      <c r="I1403" s="84">
        <f>Table2[[#This Row],[Quantity]]</f>
        <v>0</v>
      </c>
      <c r="J1403" s="133" t="str">
        <f>Table2[[#This Row],[Expiry Date]]</f>
        <v>-</v>
      </c>
      <c r="K1403" s="84">
        <f>Table2[[#This Row],[Department]]</f>
        <v>0</v>
      </c>
      <c r="L1403" s="142" t="str">
        <f>IF(ISBLANK(Table2[[#This Row],[Remark]]),"",Table2[[#This Row],[Remark]])</f>
        <v/>
      </c>
      <c r="M1403" s="84">
        <f>Table2[[#This Row],[Material Issued By]]</f>
        <v>0</v>
      </c>
      <c r="N1403" s="84">
        <f>Table2[[#This Row],[Material Received By]]</f>
        <v>0</v>
      </c>
      <c r="O1403" s="134">
        <f>SUMIFS('Stock Statement'!K:K,'Stock Statement'!C:C,Table4[[#This Row],[Part no./ Cat No.]])</f>
        <v>0</v>
      </c>
      <c r="P1403" s="134">
        <f t="shared" si="22"/>
        <v>0</v>
      </c>
      <c r="Q1403" s="142">
        <f>SUMIFS('Stock Statement'!J:J,'Stock Statement'!C:C,Table4[[#This Row],[Part no./ Cat No.]])</f>
        <v>0</v>
      </c>
    </row>
    <row r="1404" spans="1:17">
      <c r="A1404" s="84">
        <v>1403</v>
      </c>
      <c r="B1404" s="108" t="str">
        <f>Table2[[#This Row],[Description of Material]]</f>
        <v>Enter Data in Product Master</v>
      </c>
      <c r="C1404" s="142" t="str">
        <f>IFERROR(VLOOKUP(D1404,'Product Master'!B:G,6,),"-")</f>
        <v>-</v>
      </c>
      <c r="D1404" s="84">
        <f>Table2[[#This Row],[Part no./ Cat No.]]</f>
        <v>0</v>
      </c>
      <c r="E1404" s="142" t="str">
        <f>IF(ISBLANK(Table2[[#This Row],[Lot No]]),"-",Table2[[#This Row],[Lot No]])</f>
        <v>-</v>
      </c>
      <c r="F1404" s="133" t="str">
        <f>IF(ISBLANK(Table2[[#This Row],[Date of Issue]]),"",Table2[[#This Row],[Date of Issue]])</f>
        <v/>
      </c>
      <c r="G1404" s="84" t="str">
        <f>Table2[[#This Row],[Unit]]</f>
        <v>-</v>
      </c>
      <c r="H1404" s="84" t="str">
        <f>Table2[[#This Row],[Pack Size]]</f>
        <v>-</v>
      </c>
      <c r="I1404" s="84">
        <f>Table2[[#This Row],[Quantity]]</f>
        <v>0</v>
      </c>
      <c r="J1404" s="133" t="str">
        <f>Table2[[#This Row],[Expiry Date]]</f>
        <v>-</v>
      </c>
      <c r="K1404" s="84">
        <f>Table2[[#This Row],[Department]]</f>
        <v>0</v>
      </c>
      <c r="L1404" s="142" t="str">
        <f>IF(ISBLANK(Table2[[#This Row],[Remark]]),"",Table2[[#This Row],[Remark]])</f>
        <v/>
      </c>
      <c r="M1404" s="84">
        <f>Table2[[#This Row],[Material Issued By]]</f>
        <v>0</v>
      </c>
      <c r="N1404" s="84">
        <f>Table2[[#This Row],[Material Received By]]</f>
        <v>0</v>
      </c>
      <c r="O1404" s="134">
        <f>SUMIFS('Stock Statement'!K:K,'Stock Statement'!C:C,Table4[[#This Row],[Part no./ Cat No.]])</f>
        <v>0</v>
      </c>
      <c r="P1404" s="134">
        <f t="shared" si="22"/>
        <v>0</v>
      </c>
      <c r="Q1404" s="142">
        <f>SUMIFS('Stock Statement'!J:J,'Stock Statement'!C:C,Table4[[#This Row],[Part no./ Cat No.]])</f>
        <v>0</v>
      </c>
    </row>
    <row r="1405" spans="1:17">
      <c r="A1405" s="84">
        <v>1404</v>
      </c>
      <c r="B1405" s="108" t="str">
        <f>Table2[[#This Row],[Description of Material]]</f>
        <v>Enter Data in Product Master</v>
      </c>
      <c r="C1405" s="142" t="str">
        <f>IFERROR(VLOOKUP(D1405,'Product Master'!B:G,6,),"-")</f>
        <v>-</v>
      </c>
      <c r="D1405" s="84">
        <f>Table2[[#This Row],[Part no./ Cat No.]]</f>
        <v>0</v>
      </c>
      <c r="E1405" s="142" t="str">
        <f>IF(ISBLANK(Table2[[#This Row],[Lot No]]),"-",Table2[[#This Row],[Lot No]])</f>
        <v>-</v>
      </c>
      <c r="F1405" s="133" t="str">
        <f>IF(ISBLANK(Table2[[#This Row],[Date of Issue]]),"",Table2[[#This Row],[Date of Issue]])</f>
        <v/>
      </c>
      <c r="G1405" s="84" t="str">
        <f>Table2[[#This Row],[Unit]]</f>
        <v>-</v>
      </c>
      <c r="H1405" s="84" t="str">
        <f>Table2[[#This Row],[Pack Size]]</f>
        <v>-</v>
      </c>
      <c r="I1405" s="84">
        <f>Table2[[#This Row],[Quantity]]</f>
        <v>0</v>
      </c>
      <c r="J1405" s="133" t="str">
        <f>Table2[[#This Row],[Expiry Date]]</f>
        <v>-</v>
      </c>
      <c r="K1405" s="84">
        <f>Table2[[#This Row],[Department]]</f>
        <v>0</v>
      </c>
      <c r="L1405" s="142" t="str">
        <f>IF(ISBLANK(Table2[[#This Row],[Remark]]),"",Table2[[#This Row],[Remark]])</f>
        <v/>
      </c>
      <c r="M1405" s="84">
        <f>Table2[[#This Row],[Material Issued By]]</f>
        <v>0</v>
      </c>
      <c r="N1405" s="84">
        <f>Table2[[#This Row],[Material Received By]]</f>
        <v>0</v>
      </c>
      <c r="O1405" s="134">
        <f>SUMIFS('Stock Statement'!K:K,'Stock Statement'!C:C,Table4[[#This Row],[Part no./ Cat No.]])</f>
        <v>0</v>
      </c>
      <c r="P1405" s="134">
        <f t="shared" si="22"/>
        <v>0</v>
      </c>
      <c r="Q1405" s="142">
        <f>SUMIFS('Stock Statement'!J:J,'Stock Statement'!C:C,Table4[[#This Row],[Part no./ Cat No.]])</f>
        <v>0</v>
      </c>
    </row>
    <row r="1406" spans="1:17">
      <c r="A1406" s="84">
        <v>1405</v>
      </c>
      <c r="B1406" s="108" t="str">
        <f>Table2[[#This Row],[Description of Material]]</f>
        <v>Enter Data in Product Master</v>
      </c>
      <c r="C1406" s="142" t="str">
        <f>IFERROR(VLOOKUP(D1406,'Product Master'!B:G,6,),"-")</f>
        <v>-</v>
      </c>
      <c r="D1406" s="84">
        <f>Table2[[#This Row],[Part no./ Cat No.]]</f>
        <v>0</v>
      </c>
      <c r="E1406" s="142" t="str">
        <f>IF(ISBLANK(Table2[[#This Row],[Lot No]]),"-",Table2[[#This Row],[Lot No]])</f>
        <v>-</v>
      </c>
      <c r="F1406" s="133" t="str">
        <f>IF(ISBLANK(Table2[[#This Row],[Date of Issue]]),"",Table2[[#This Row],[Date of Issue]])</f>
        <v/>
      </c>
      <c r="G1406" s="84" t="str">
        <f>Table2[[#This Row],[Unit]]</f>
        <v>-</v>
      </c>
      <c r="H1406" s="84" t="str">
        <f>Table2[[#This Row],[Pack Size]]</f>
        <v>-</v>
      </c>
      <c r="I1406" s="84">
        <f>Table2[[#This Row],[Quantity]]</f>
        <v>0</v>
      </c>
      <c r="J1406" s="133" t="str">
        <f>Table2[[#This Row],[Expiry Date]]</f>
        <v>-</v>
      </c>
      <c r="K1406" s="84">
        <f>Table2[[#This Row],[Department]]</f>
        <v>0</v>
      </c>
      <c r="L1406" s="142" t="str">
        <f>IF(ISBLANK(Table2[[#This Row],[Remark]]),"",Table2[[#This Row],[Remark]])</f>
        <v/>
      </c>
      <c r="M1406" s="84">
        <f>Table2[[#This Row],[Material Issued By]]</f>
        <v>0</v>
      </c>
      <c r="N1406" s="84">
        <f>Table2[[#This Row],[Material Received By]]</f>
        <v>0</v>
      </c>
      <c r="O1406" s="134">
        <f>SUMIFS('Stock Statement'!K:K,'Stock Statement'!C:C,Table4[[#This Row],[Part no./ Cat No.]])</f>
        <v>0</v>
      </c>
      <c r="P1406" s="134">
        <f t="shared" si="22"/>
        <v>0</v>
      </c>
      <c r="Q1406" s="142">
        <f>SUMIFS('Stock Statement'!J:J,'Stock Statement'!C:C,Table4[[#This Row],[Part no./ Cat No.]])</f>
        <v>0</v>
      </c>
    </row>
    <row r="1407" spans="1:17">
      <c r="A1407" s="84">
        <v>1406</v>
      </c>
      <c r="B1407" s="108" t="str">
        <f>Table2[[#This Row],[Description of Material]]</f>
        <v>Enter Data in Product Master</v>
      </c>
      <c r="C1407" s="142" t="str">
        <f>IFERROR(VLOOKUP(D1407,'Product Master'!B:G,6,),"-")</f>
        <v>-</v>
      </c>
      <c r="D1407" s="84">
        <f>Table2[[#This Row],[Part no./ Cat No.]]</f>
        <v>0</v>
      </c>
      <c r="E1407" s="142" t="str">
        <f>IF(ISBLANK(Table2[[#This Row],[Lot No]]),"-",Table2[[#This Row],[Lot No]])</f>
        <v>-</v>
      </c>
      <c r="F1407" s="133" t="str">
        <f>IF(ISBLANK(Table2[[#This Row],[Date of Issue]]),"",Table2[[#This Row],[Date of Issue]])</f>
        <v/>
      </c>
      <c r="G1407" s="84" t="str">
        <f>Table2[[#This Row],[Unit]]</f>
        <v>-</v>
      </c>
      <c r="H1407" s="84" t="str">
        <f>Table2[[#This Row],[Pack Size]]</f>
        <v>-</v>
      </c>
      <c r="I1407" s="84">
        <f>Table2[[#This Row],[Quantity]]</f>
        <v>0</v>
      </c>
      <c r="J1407" s="133" t="str">
        <f>Table2[[#This Row],[Expiry Date]]</f>
        <v>-</v>
      </c>
      <c r="K1407" s="84">
        <f>Table2[[#This Row],[Department]]</f>
        <v>0</v>
      </c>
      <c r="L1407" s="142" t="str">
        <f>IF(ISBLANK(Table2[[#This Row],[Remark]]),"",Table2[[#This Row],[Remark]])</f>
        <v/>
      </c>
      <c r="M1407" s="84">
        <f>Table2[[#This Row],[Material Issued By]]</f>
        <v>0</v>
      </c>
      <c r="N1407" s="84">
        <f>Table2[[#This Row],[Material Received By]]</f>
        <v>0</v>
      </c>
      <c r="O1407" s="134">
        <f>SUMIFS('Stock Statement'!K:K,'Stock Statement'!C:C,Table4[[#This Row],[Part no./ Cat No.]])</f>
        <v>0</v>
      </c>
      <c r="P1407" s="134">
        <f t="shared" ref="P1407:P1470" si="23">I1407*O1407</f>
        <v>0</v>
      </c>
      <c r="Q1407" s="142">
        <f>SUMIFS('Stock Statement'!J:J,'Stock Statement'!C:C,Table4[[#This Row],[Part no./ Cat No.]])</f>
        <v>0</v>
      </c>
    </row>
    <row r="1408" spans="1:17">
      <c r="A1408" s="84">
        <v>1407</v>
      </c>
      <c r="B1408" s="108" t="str">
        <f>Table2[[#This Row],[Description of Material]]</f>
        <v>Enter Data in Product Master</v>
      </c>
      <c r="C1408" s="142" t="str">
        <f>IFERROR(VLOOKUP(D1408,'Product Master'!B:G,6,),"-")</f>
        <v>-</v>
      </c>
      <c r="D1408" s="84">
        <f>Table2[[#This Row],[Part no./ Cat No.]]</f>
        <v>0</v>
      </c>
      <c r="E1408" s="142" t="str">
        <f>IF(ISBLANK(Table2[[#This Row],[Lot No]]),"-",Table2[[#This Row],[Lot No]])</f>
        <v>-</v>
      </c>
      <c r="F1408" s="133" t="str">
        <f>IF(ISBLANK(Table2[[#This Row],[Date of Issue]]),"",Table2[[#This Row],[Date of Issue]])</f>
        <v/>
      </c>
      <c r="G1408" s="84" t="str">
        <f>Table2[[#This Row],[Unit]]</f>
        <v>-</v>
      </c>
      <c r="H1408" s="84" t="str">
        <f>Table2[[#This Row],[Pack Size]]</f>
        <v>-</v>
      </c>
      <c r="I1408" s="84">
        <f>Table2[[#This Row],[Quantity]]</f>
        <v>0</v>
      </c>
      <c r="J1408" s="133" t="str">
        <f>Table2[[#This Row],[Expiry Date]]</f>
        <v>-</v>
      </c>
      <c r="K1408" s="84">
        <f>Table2[[#This Row],[Department]]</f>
        <v>0</v>
      </c>
      <c r="L1408" s="142" t="str">
        <f>IF(ISBLANK(Table2[[#This Row],[Remark]]),"",Table2[[#This Row],[Remark]])</f>
        <v/>
      </c>
      <c r="M1408" s="84">
        <f>Table2[[#This Row],[Material Issued By]]</f>
        <v>0</v>
      </c>
      <c r="N1408" s="84">
        <f>Table2[[#This Row],[Material Received By]]</f>
        <v>0</v>
      </c>
      <c r="O1408" s="134">
        <f>SUMIFS('Stock Statement'!K:K,'Stock Statement'!C:C,Table4[[#This Row],[Part no./ Cat No.]])</f>
        <v>0</v>
      </c>
      <c r="P1408" s="134">
        <f t="shared" si="23"/>
        <v>0</v>
      </c>
      <c r="Q1408" s="142">
        <f>SUMIFS('Stock Statement'!J:J,'Stock Statement'!C:C,Table4[[#This Row],[Part no./ Cat No.]])</f>
        <v>0</v>
      </c>
    </row>
    <row r="1409" spans="1:17">
      <c r="A1409" s="84">
        <v>1408</v>
      </c>
      <c r="B1409" s="108" t="str">
        <f>Table2[[#This Row],[Description of Material]]</f>
        <v>Enter Data in Product Master</v>
      </c>
      <c r="C1409" s="142" t="str">
        <f>IFERROR(VLOOKUP(D1409,'Product Master'!B:G,6,),"-")</f>
        <v>-</v>
      </c>
      <c r="D1409" s="84">
        <f>Table2[[#This Row],[Part no./ Cat No.]]</f>
        <v>0</v>
      </c>
      <c r="E1409" s="142" t="str">
        <f>IF(ISBLANK(Table2[[#This Row],[Lot No]]),"-",Table2[[#This Row],[Lot No]])</f>
        <v>-</v>
      </c>
      <c r="F1409" s="133" t="str">
        <f>IF(ISBLANK(Table2[[#This Row],[Date of Issue]]),"",Table2[[#This Row],[Date of Issue]])</f>
        <v/>
      </c>
      <c r="G1409" s="84" t="str">
        <f>Table2[[#This Row],[Unit]]</f>
        <v>-</v>
      </c>
      <c r="H1409" s="84" t="str">
        <f>Table2[[#This Row],[Pack Size]]</f>
        <v>-</v>
      </c>
      <c r="I1409" s="84">
        <f>Table2[[#This Row],[Quantity]]</f>
        <v>0</v>
      </c>
      <c r="J1409" s="133" t="str">
        <f>Table2[[#This Row],[Expiry Date]]</f>
        <v>-</v>
      </c>
      <c r="K1409" s="84">
        <f>Table2[[#This Row],[Department]]</f>
        <v>0</v>
      </c>
      <c r="L1409" s="142" t="str">
        <f>IF(ISBLANK(Table2[[#This Row],[Remark]]),"",Table2[[#This Row],[Remark]])</f>
        <v/>
      </c>
      <c r="M1409" s="84">
        <f>Table2[[#This Row],[Material Issued By]]</f>
        <v>0</v>
      </c>
      <c r="N1409" s="84">
        <f>Table2[[#This Row],[Material Received By]]</f>
        <v>0</v>
      </c>
      <c r="O1409" s="134">
        <f>SUMIFS('Stock Statement'!K:K,'Stock Statement'!C:C,Table4[[#This Row],[Part no./ Cat No.]])</f>
        <v>0</v>
      </c>
      <c r="P1409" s="134">
        <f t="shared" si="23"/>
        <v>0</v>
      </c>
      <c r="Q1409" s="142">
        <f>SUMIFS('Stock Statement'!J:J,'Stock Statement'!C:C,Table4[[#This Row],[Part no./ Cat No.]])</f>
        <v>0</v>
      </c>
    </row>
    <row r="1410" spans="1:17">
      <c r="A1410" s="84">
        <v>1409</v>
      </c>
      <c r="B1410" s="108" t="str">
        <f>Table2[[#This Row],[Description of Material]]</f>
        <v>Enter Data in Product Master</v>
      </c>
      <c r="C1410" s="142" t="str">
        <f>IFERROR(VLOOKUP(D1410,'Product Master'!B:G,6,),"-")</f>
        <v>-</v>
      </c>
      <c r="D1410" s="84">
        <f>Table2[[#This Row],[Part no./ Cat No.]]</f>
        <v>0</v>
      </c>
      <c r="E1410" s="142" t="str">
        <f>IF(ISBLANK(Table2[[#This Row],[Lot No]]),"-",Table2[[#This Row],[Lot No]])</f>
        <v>-</v>
      </c>
      <c r="F1410" s="133" t="str">
        <f>IF(ISBLANK(Table2[[#This Row],[Date of Issue]]),"",Table2[[#This Row],[Date of Issue]])</f>
        <v/>
      </c>
      <c r="G1410" s="84" t="str">
        <f>Table2[[#This Row],[Unit]]</f>
        <v>-</v>
      </c>
      <c r="H1410" s="84" t="str">
        <f>Table2[[#This Row],[Pack Size]]</f>
        <v>-</v>
      </c>
      <c r="I1410" s="84">
        <f>Table2[[#This Row],[Quantity]]</f>
        <v>0</v>
      </c>
      <c r="J1410" s="133" t="str">
        <f>Table2[[#This Row],[Expiry Date]]</f>
        <v>-</v>
      </c>
      <c r="K1410" s="84">
        <f>Table2[[#This Row],[Department]]</f>
        <v>0</v>
      </c>
      <c r="L1410" s="142" t="str">
        <f>IF(ISBLANK(Table2[[#This Row],[Remark]]),"",Table2[[#This Row],[Remark]])</f>
        <v/>
      </c>
      <c r="M1410" s="84">
        <f>Table2[[#This Row],[Material Issued By]]</f>
        <v>0</v>
      </c>
      <c r="N1410" s="84">
        <f>Table2[[#This Row],[Material Received By]]</f>
        <v>0</v>
      </c>
      <c r="O1410" s="134">
        <f>SUMIFS('Stock Statement'!K:K,'Stock Statement'!C:C,Table4[[#This Row],[Part no./ Cat No.]])</f>
        <v>0</v>
      </c>
      <c r="P1410" s="134">
        <f t="shared" si="23"/>
        <v>0</v>
      </c>
      <c r="Q1410" s="142">
        <f>SUMIFS('Stock Statement'!J:J,'Stock Statement'!C:C,Table4[[#This Row],[Part no./ Cat No.]])</f>
        <v>0</v>
      </c>
    </row>
    <row r="1411" spans="1:17">
      <c r="A1411" s="84">
        <v>1410</v>
      </c>
      <c r="B1411" s="108" t="str">
        <f>Table2[[#This Row],[Description of Material]]</f>
        <v>Enter Data in Product Master</v>
      </c>
      <c r="C1411" s="142" t="str">
        <f>IFERROR(VLOOKUP(D1411,'Product Master'!B:G,6,),"-")</f>
        <v>-</v>
      </c>
      <c r="D1411" s="84">
        <f>Table2[[#This Row],[Part no./ Cat No.]]</f>
        <v>0</v>
      </c>
      <c r="E1411" s="142" t="str">
        <f>IF(ISBLANK(Table2[[#This Row],[Lot No]]),"-",Table2[[#This Row],[Lot No]])</f>
        <v>-</v>
      </c>
      <c r="F1411" s="133" t="str">
        <f>IF(ISBLANK(Table2[[#This Row],[Date of Issue]]),"",Table2[[#This Row],[Date of Issue]])</f>
        <v/>
      </c>
      <c r="G1411" s="84" t="str">
        <f>Table2[[#This Row],[Unit]]</f>
        <v>-</v>
      </c>
      <c r="H1411" s="84" t="str">
        <f>Table2[[#This Row],[Pack Size]]</f>
        <v>-</v>
      </c>
      <c r="I1411" s="84">
        <f>Table2[[#This Row],[Quantity]]</f>
        <v>0</v>
      </c>
      <c r="J1411" s="133" t="str">
        <f>Table2[[#This Row],[Expiry Date]]</f>
        <v>-</v>
      </c>
      <c r="K1411" s="84">
        <f>Table2[[#This Row],[Department]]</f>
        <v>0</v>
      </c>
      <c r="L1411" s="142" t="str">
        <f>IF(ISBLANK(Table2[[#This Row],[Remark]]),"",Table2[[#This Row],[Remark]])</f>
        <v/>
      </c>
      <c r="M1411" s="84">
        <f>Table2[[#This Row],[Material Issued By]]</f>
        <v>0</v>
      </c>
      <c r="N1411" s="84">
        <f>Table2[[#This Row],[Material Received By]]</f>
        <v>0</v>
      </c>
      <c r="O1411" s="134">
        <f>SUMIFS('Stock Statement'!K:K,'Stock Statement'!C:C,Table4[[#This Row],[Part no./ Cat No.]])</f>
        <v>0</v>
      </c>
      <c r="P1411" s="134">
        <f t="shared" si="23"/>
        <v>0</v>
      </c>
      <c r="Q1411" s="142">
        <f>SUMIFS('Stock Statement'!J:J,'Stock Statement'!C:C,Table4[[#This Row],[Part no./ Cat No.]])</f>
        <v>0</v>
      </c>
    </row>
    <row r="1412" spans="1:17">
      <c r="A1412" s="84">
        <v>1411</v>
      </c>
      <c r="B1412" s="108" t="str">
        <f>Table2[[#This Row],[Description of Material]]</f>
        <v>Enter Data in Product Master</v>
      </c>
      <c r="C1412" s="142" t="str">
        <f>IFERROR(VLOOKUP(D1412,'Product Master'!B:G,6,),"-")</f>
        <v>-</v>
      </c>
      <c r="D1412" s="84">
        <f>Table2[[#This Row],[Part no./ Cat No.]]</f>
        <v>0</v>
      </c>
      <c r="E1412" s="142" t="str">
        <f>IF(ISBLANK(Table2[[#This Row],[Lot No]]),"-",Table2[[#This Row],[Lot No]])</f>
        <v>-</v>
      </c>
      <c r="F1412" s="133" t="str">
        <f>IF(ISBLANK(Table2[[#This Row],[Date of Issue]]),"",Table2[[#This Row],[Date of Issue]])</f>
        <v/>
      </c>
      <c r="G1412" s="84" t="str">
        <f>Table2[[#This Row],[Unit]]</f>
        <v>-</v>
      </c>
      <c r="H1412" s="84" t="str">
        <f>Table2[[#This Row],[Pack Size]]</f>
        <v>-</v>
      </c>
      <c r="I1412" s="84">
        <f>Table2[[#This Row],[Quantity]]</f>
        <v>0</v>
      </c>
      <c r="J1412" s="133" t="str">
        <f>Table2[[#This Row],[Expiry Date]]</f>
        <v>-</v>
      </c>
      <c r="K1412" s="84">
        <f>Table2[[#This Row],[Department]]</f>
        <v>0</v>
      </c>
      <c r="L1412" s="142" t="str">
        <f>IF(ISBLANK(Table2[[#This Row],[Remark]]),"",Table2[[#This Row],[Remark]])</f>
        <v/>
      </c>
      <c r="M1412" s="84">
        <f>Table2[[#This Row],[Material Issued By]]</f>
        <v>0</v>
      </c>
      <c r="N1412" s="84">
        <f>Table2[[#This Row],[Material Received By]]</f>
        <v>0</v>
      </c>
      <c r="O1412" s="134">
        <f>SUMIFS('Stock Statement'!K:K,'Stock Statement'!C:C,Table4[[#This Row],[Part no./ Cat No.]])</f>
        <v>0</v>
      </c>
      <c r="P1412" s="134">
        <f t="shared" si="23"/>
        <v>0</v>
      </c>
      <c r="Q1412" s="142">
        <f>SUMIFS('Stock Statement'!J:J,'Stock Statement'!C:C,Table4[[#This Row],[Part no./ Cat No.]])</f>
        <v>0</v>
      </c>
    </row>
    <row r="1413" spans="1:17">
      <c r="A1413" s="84">
        <v>1412</v>
      </c>
      <c r="B1413" s="108" t="str">
        <f>Table2[[#This Row],[Description of Material]]</f>
        <v>Enter Data in Product Master</v>
      </c>
      <c r="C1413" s="142" t="str">
        <f>IFERROR(VLOOKUP(D1413,'Product Master'!B:G,6,),"-")</f>
        <v>-</v>
      </c>
      <c r="D1413" s="84">
        <f>Table2[[#This Row],[Part no./ Cat No.]]</f>
        <v>0</v>
      </c>
      <c r="E1413" s="142" t="str">
        <f>IF(ISBLANK(Table2[[#This Row],[Lot No]]),"-",Table2[[#This Row],[Lot No]])</f>
        <v>-</v>
      </c>
      <c r="F1413" s="133" t="str">
        <f>IF(ISBLANK(Table2[[#This Row],[Date of Issue]]),"",Table2[[#This Row],[Date of Issue]])</f>
        <v/>
      </c>
      <c r="G1413" s="84" t="str">
        <f>Table2[[#This Row],[Unit]]</f>
        <v>-</v>
      </c>
      <c r="H1413" s="84" t="str">
        <f>Table2[[#This Row],[Pack Size]]</f>
        <v>-</v>
      </c>
      <c r="I1413" s="84">
        <f>Table2[[#This Row],[Quantity]]</f>
        <v>0</v>
      </c>
      <c r="J1413" s="133" t="str">
        <f>Table2[[#This Row],[Expiry Date]]</f>
        <v>-</v>
      </c>
      <c r="K1413" s="84">
        <f>Table2[[#This Row],[Department]]</f>
        <v>0</v>
      </c>
      <c r="L1413" s="142" t="str">
        <f>IF(ISBLANK(Table2[[#This Row],[Remark]]),"",Table2[[#This Row],[Remark]])</f>
        <v/>
      </c>
      <c r="M1413" s="84">
        <f>Table2[[#This Row],[Material Issued By]]</f>
        <v>0</v>
      </c>
      <c r="N1413" s="84">
        <f>Table2[[#This Row],[Material Received By]]</f>
        <v>0</v>
      </c>
      <c r="O1413" s="134">
        <f>SUMIFS('Stock Statement'!K:K,'Stock Statement'!C:C,Table4[[#This Row],[Part no./ Cat No.]])</f>
        <v>0</v>
      </c>
      <c r="P1413" s="134">
        <f t="shared" si="23"/>
        <v>0</v>
      </c>
      <c r="Q1413" s="142">
        <f>SUMIFS('Stock Statement'!J:J,'Stock Statement'!C:C,Table4[[#This Row],[Part no./ Cat No.]])</f>
        <v>0</v>
      </c>
    </row>
    <row r="1414" spans="1:17">
      <c r="A1414" s="84">
        <v>1413</v>
      </c>
      <c r="B1414" s="108" t="str">
        <f>Table2[[#This Row],[Description of Material]]</f>
        <v>Enter Data in Product Master</v>
      </c>
      <c r="C1414" s="142" t="str">
        <f>IFERROR(VLOOKUP(D1414,'Product Master'!B:G,6,),"-")</f>
        <v>-</v>
      </c>
      <c r="D1414" s="84">
        <f>Table2[[#This Row],[Part no./ Cat No.]]</f>
        <v>0</v>
      </c>
      <c r="E1414" s="142" t="str">
        <f>IF(ISBLANK(Table2[[#This Row],[Lot No]]),"-",Table2[[#This Row],[Lot No]])</f>
        <v>-</v>
      </c>
      <c r="F1414" s="133" t="str">
        <f>IF(ISBLANK(Table2[[#This Row],[Date of Issue]]),"",Table2[[#This Row],[Date of Issue]])</f>
        <v/>
      </c>
      <c r="G1414" s="84" t="str">
        <f>Table2[[#This Row],[Unit]]</f>
        <v>-</v>
      </c>
      <c r="H1414" s="84" t="str">
        <f>Table2[[#This Row],[Pack Size]]</f>
        <v>-</v>
      </c>
      <c r="I1414" s="84">
        <f>Table2[[#This Row],[Quantity]]</f>
        <v>0</v>
      </c>
      <c r="J1414" s="133" t="str">
        <f>Table2[[#This Row],[Expiry Date]]</f>
        <v>-</v>
      </c>
      <c r="K1414" s="84">
        <f>Table2[[#This Row],[Department]]</f>
        <v>0</v>
      </c>
      <c r="L1414" s="142" t="str">
        <f>IF(ISBLANK(Table2[[#This Row],[Remark]]),"",Table2[[#This Row],[Remark]])</f>
        <v/>
      </c>
      <c r="M1414" s="84">
        <f>Table2[[#This Row],[Material Issued By]]</f>
        <v>0</v>
      </c>
      <c r="N1414" s="84">
        <f>Table2[[#This Row],[Material Received By]]</f>
        <v>0</v>
      </c>
      <c r="O1414" s="134">
        <f>SUMIFS('Stock Statement'!K:K,'Stock Statement'!C:C,Table4[[#This Row],[Part no./ Cat No.]])</f>
        <v>0</v>
      </c>
      <c r="P1414" s="134">
        <f t="shared" si="23"/>
        <v>0</v>
      </c>
      <c r="Q1414" s="142">
        <f>SUMIFS('Stock Statement'!J:J,'Stock Statement'!C:C,Table4[[#This Row],[Part no./ Cat No.]])</f>
        <v>0</v>
      </c>
    </row>
    <row r="1415" spans="1:17">
      <c r="A1415" s="84">
        <v>1414</v>
      </c>
      <c r="B1415" s="108" t="str">
        <f>Table2[[#This Row],[Description of Material]]</f>
        <v>Enter Data in Product Master</v>
      </c>
      <c r="C1415" s="142" t="str">
        <f>IFERROR(VLOOKUP(D1415,'Product Master'!B:G,6,),"-")</f>
        <v>-</v>
      </c>
      <c r="D1415" s="84">
        <f>Table2[[#This Row],[Part no./ Cat No.]]</f>
        <v>0</v>
      </c>
      <c r="E1415" s="142" t="str">
        <f>IF(ISBLANK(Table2[[#This Row],[Lot No]]),"-",Table2[[#This Row],[Lot No]])</f>
        <v>-</v>
      </c>
      <c r="F1415" s="133" t="str">
        <f>IF(ISBLANK(Table2[[#This Row],[Date of Issue]]),"",Table2[[#This Row],[Date of Issue]])</f>
        <v/>
      </c>
      <c r="G1415" s="84" t="str">
        <f>Table2[[#This Row],[Unit]]</f>
        <v>-</v>
      </c>
      <c r="H1415" s="84" t="str">
        <f>Table2[[#This Row],[Pack Size]]</f>
        <v>-</v>
      </c>
      <c r="I1415" s="84">
        <f>Table2[[#This Row],[Quantity]]</f>
        <v>0</v>
      </c>
      <c r="J1415" s="133" t="str">
        <f>Table2[[#This Row],[Expiry Date]]</f>
        <v>-</v>
      </c>
      <c r="K1415" s="84">
        <f>Table2[[#This Row],[Department]]</f>
        <v>0</v>
      </c>
      <c r="L1415" s="142" t="str">
        <f>IF(ISBLANK(Table2[[#This Row],[Remark]]),"",Table2[[#This Row],[Remark]])</f>
        <v/>
      </c>
      <c r="M1415" s="84">
        <f>Table2[[#This Row],[Material Issued By]]</f>
        <v>0</v>
      </c>
      <c r="N1415" s="84">
        <f>Table2[[#This Row],[Material Received By]]</f>
        <v>0</v>
      </c>
      <c r="O1415" s="134">
        <f>SUMIFS('Stock Statement'!K:K,'Stock Statement'!C:C,Table4[[#This Row],[Part no./ Cat No.]])</f>
        <v>0</v>
      </c>
      <c r="P1415" s="134">
        <f t="shared" si="23"/>
        <v>0</v>
      </c>
      <c r="Q1415" s="142">
        <f>SUMIFS('Stock Statement'!J:J,'Stock Statement'!C:C,Table4[[#This Row],[Part no./ Cat No.]])</f>
        <v>0</v>
      </c>
    </row>
    <row r="1416" spans="1:17">
      <c r="A1416" s="84">
        <v>1415</v>
      </c>
      <c r="B1416" s="108" t="str">
        <f>Table2[[#This Row],[Description of Material]]</f>
        <v>Enter Data in Product Master</v>
      </c>
      <c r="C1416" s="142" t="str">
        <f>IFERROR(VLOOKUP(D1416,'Product Master'!B:G,6,),"-")</f>
        <v>-</v>
      </c>
      <c r="D1416" s="84">
        <f>Table2[[#This Row],[Part no./ Cat No.]]</f>
        <v>0</v>
      </c>
      <c r="E1416" s="142" t="str">
        <f>IF(ISBLANK(Table2[[#This Row],[Lot No]]),"-",Table2[[#This Row],[Lot No]])</f>
        <v>-</v>
      </c>
      <c r="F1416" s="133" t="str">
        <f>IF(ISBLANK(Table2[[#This Row],[Date of Issue]]),"",Table2[[#This Row],[Date of Issue]])</f>
        <v/>
      </c>
      <c r="G1416" s="84" t="str">
        <f>Table2[[#This Row],[Unit]]</f>
        <v>-</v>
      </c>
      <c r="H1416" s="84" t="str">
        <f>Table2[[#This Row],[Pack Size]]</f>
        <v>-</v>
      </c>
      <c r="I1416" s="84">
        <f>Table2[[#This Row],[Quantity]]</f>
        <v>0</v>
      </c>
      <c r="J1416" s="133" t="str">
        <f>Table2[[#This Row],[Expiry Date]]</f>
        <v>-</v>
      </c>
      <c r="K1416" s="84">
        <f>Table2[[#This Row],[Department]]</f>
        <v>0</v>
      </c>
      <c r="L1416" s="142" t="str">
        <f>IF(ISBLANK(Table2[[#This Row],[Remark]]),"",Table2[[#This Row],[Remark]])</f>
        <v/>
      </c>
      <c r="M1416" s="84">
        <f>Table2[[#This Row],[Material Issued By]]</f>
        <v>0</v>
      </c>
      <c r="N1416" s="84">
        <f>Table2[[#This Row],[Material Received By]]</f>
        <v>0</v>
      </c>
      <c r="O1416" s="134">
        <f>SUMIFS('Stock Statement'!K:K,'Stock Statement'!C:C,Table4[[#This Row],[Part no./ Cat No.]])</f>
        <v>0</v>
      </c>
      <c r="P1416" s="134">
        <f t="shared" si="23"/>
        <v>0</v>
      </c>
      <c r="Q1416" s="142">
        <f>SUMIFS('Stock Statement'!J:J,'Stock Statement'!C:C,Table4[[#This Row],[Part no./ Cat No.]])</f>
        <v>0</v>
      </c>
    </row>
    <row r="1417" spans="1:17">
      <c r="A1417" s="84">
        <v>1416</v>
      </c>
      <c r="B1417" s="108" t="str">
        <f>Table2[[#This Row],[Description of Material]]</f>
        <v>Enter Data in Product Master</v>
      </c>
      <c r="C1417" s="142" t="str">
        <f>IFERROR(VLOOKUP(D1417,'Product Master'!B:G,6,),"-")</f>
        <v>-</v>
      </c>
      <c r="D1417" s="84">
        <f>Table2[[#This Row],[Part no./ Cat No.]]</f>
        <v>0</v>
      </c>
      <c r="E1417" s="142" t="str">
        <f>IF(ISBLANK(Table2[[#This Row],[Lot No]]),"-",Table2[[#This Row],[Lot No]])</f>
        <v>-</v>
      </c>
      <c r="F1417" s="133" t="str">
        <f>IF(ISBLANK(Table2[[#This Row],[Date of Issue]]),"",Table2[[#This Row],[Date of Issue]])</f>
        <v/>
      </c>
      <c r="G1417" s="84" t="str">
        <f>Table2[[#This Row],[Unit]]</f>
        <v>-</v>
      </c>
      <c r="H1417" s="84" t="str">
        <f>Table2[[#This Row],[Pack Size]]</f>
        <v>-</v>
      </c>
      <c r="I1417" s="84">
        <f>Table2[[#This Row],[Quantity]]</f>
        <v>0</v>
      </c>
      <c r="J1417" s="133" t="str">
        <f>Table2[[#This Row],[Expiry Date]]</f>
        <v>-</v>
      </c>
      <c r="K1417" s="84">
        <f>Table2[[#This Row],[Department]]</f>
        <v>0</v>
      </c>
      <c r="L1417" s="142" t="str">
        <f>IF(ISBLANK(Table2[[#This Row],[Remark]]),"",Table2[[#This Row],[Remark]])</f>
        <v/>
      </c>
      <c r="M1417" s="84">
        <f>Table2[[#This Row],[Material Issued By]]</f>
        <v>0</v>
      </c>
      <c r="N1417" s="84">
        <f>Table2[[#This Row],[Material Received By]]</f>
        <v>0</v>
      </c>
      <c r="O1417" s="134">
        <f>SUMIFS('Stock Statement'!K:K,'Stock Statement'!C:C,Table4[[#This Row],[Part no./ Cat No.]])</f>
        <v>0</v>
      </c>
      <c r="P1417" s="134">
        <f t="shared" si="23"/>
        <v>0</v>
      </c>
      <c r="Q1417" s="142">
        <f>SUMIFS('Stock Statement'!J:J,'Stock Statement'!C:C,Table4[[#This Row],[Part no./ Cat No.]])</f>
        <v>0</v>
      </c>
    </row>
    <row r="1418" spans="1:17">
      <c r="A1418" s="84">
        <v>1417</v>
      </c>
      <c r="B1418" s="108" t="str">
        <f>Table2[[#This Row],[Description of Material]]</f>
        <v>Enter Data in Product Master</v>
      </c>
      <c r="C1418" s="142" t="str">
        <f>IFERROR(VLOOKUP(D1418,'Product Master'!B:G,6,),"-")</f>
        <v>-</v>
      </c>
      <c r="D1418" s="84">
        <f>Table2[[#This Row],[Part no./ Cat No.]]</f>
        <v>0</v>
      </c>
      <c r="E1418" s="142" t="str">
        <f>IF(ISBLANK(Table2[[#This Row],[Lot No]]),"-",Table2[[#This Row],[Lot No]])</f>
        <v>-</v>
      </c>
      <c r="F1418" s="133" t="str">
        <f>IF(ISBLANK(Table2[[#This Row],[Date of Issue]]),"",Table2[[#This Row],[Date of Issue]])</f>
        <v/>
      </c>
      <c r="G1418" s="84" t="str">
        <f>Table2[[#This Row],[Unit]]</f>
        <v>-</v>
      </c>
      <c r="H1418" s="84" t="str">
        <f>Table2[[#This Row],[Pack Size]]</f>
        <v>-</v>
      </c>
      <c r="I1418" s="84">
        <f>Table2[[#This Row],[Quantity]]</f>
        <v>0</v>
      </c>
      <c r="J1418" s="133" t="str">
        <f>Table2[[#This Row],[Expiry Date]]</f>
        <v>-</v>
      </c>
      <c r="K1418" s="84">
        <f>Table2[[#This Row],[Department]]</f>
        <v>0</v>
      </c>
      <c r="L1418" s="142" t="str">
        <f>IF(ISBLANK(Table2[[#This Row],[Remark]]),"",Table2[[#This Row],[Remark]])</f>
        <v/>
      </c>
      <c r="M1418" s="84">
        <f>Table2[[#This Row],[Material Issued By]]</f>
        <v>0</v>
      </c>
      <c r="N1418" s="84">
        <f>Table2[[#This Row],[Material Received By]]</f>
        <v>0</v>
      </c>
      <c r="O1418" s="134">
        <f>SUMIFS('Stock Statement'!K:K,'Stock Statement'!C:C,Table4[[#This Row],[Part no./ Cat No.]])</f>
        <v>0</v>
      </c>
      <c r="P1418" s="134">
        <f t="shared" si="23"/>
        <v>0</v>
      </c>
      <c r="Q1418" s="142">
        <f>SUMIFS('Stock Statement'!J:J,'Stock Statement'!C:C,Table4[[#This Row],[Part no./ Cat No.]])</f>
        <v>0</v>
      </c>
    </row>
    <row r="1419" spans="1:17">
      <c r="A1419" s="84">
        <v>1418</v>
      </c>
      <c r="B1419" s="108" t="str">
        <f>Table2[[#This Row],[Description of Material]]</f>
        <v>Enter Data in Product Master</v>
      </c>
      <c r="C1419" s="142" t="str">
        <f>IFERROR(VLOOKUP(D1419,'Product Master'!B:G,6,),"-")</f>
        <v>-</v>
      </c>
      <c r="D1419" s="84">
        <f>Table2[[#This Row],[Part no./ Cat No.]]</f>
        <v>0</v>
      </c>
      <c r="E1419" s="142" t="str">
        <f>IF(ISBLANK(Table2[[#This Row],[Lot No]]),"-",Table2[[#This Row],[Lot No]])</f>
        <v>-</v>
      </c>
      <c r="F1419" s="133" t="str">
        <f>IF(ISBLANK(Table2[[#This Row],[Date of Issue]]),"",Table2[[#This Row],[Date of Issue]])</f>
        <v/>
      </c>
      <c r="G1419" s="84" t="str">
        <f>Table2[[#This Row],[Unit]]</f>
        <v>-</v>
      </c>
      <c r="H1419" s="84" t="str">
        <f>Table2[[#This Row],[Pack Size]]</f>
        <v>-</v>
      </c>
      <c r="I1419" s="84">
        <f>Table2[[#This Row],[Quantity]]</f>
        <v>0</v>
      </c>
      <c r="J1419" s="133" t="str">
        <f>Table2[[#This Row],[Expiry Date]]</f>
        <v>-</v>
      </c>
      <c r="K1419" s="84">
        <f>Table2[[#This Row],[Department]]</f>
        <v>0</v>
      </c>
      <c r="L1419" s="142" t="str">
        <f>IF(ISBLANK(Table2[[#This Row],[Remark]]),"",Table2[[#This Row],[Remark]])</f>
        <v/>
      </c>
      <c r="M1419" s="84">
        <f>Table2[[#This Row],[Material Issued By]]</f>
        <v>0</v>
      </c>
      <c r="N1419" s="84">
        <f>Table2[[#This Row],[Material Received By]]</f>
        <v>0</v>
      </c>
      <c r="O1419" s="134">
        <f>SUMIFS('Stock Statement'!K:K,'Stock Statement'!C:C,Table4[[#This Row],[Part no./ Cat No.]])</f>
        <v>0</v>
      </c>
      <c r="P1419" s="134">
        <f t="shared" si="23"/>
        <v>0</v>
      </c>
      <c r="Q1419" s="142">
        <f>SUMIFS('Stock Statement'!J:J,'Stock Statement'!C:C,Table4[[#This Row],[Part no./ Cat No.]])</f>
        <v>0</v>
      </c>
    </row>
    <row r="1420" spans="1:17">
      <c r="A1420" s="84">
        <v>1419</v>
      </c>
      <c r="B1420" s="108" t="str">
        <f>Table2[[#This Row],[Description of Material]]</f>
        <v>Enter Data in Product Master</v>
      </c>
      <c r="C1420" s="142" t="str">
        <f>IFERROR(VLOOKUP(D1420,'Product Master'!B:G,6,),"-")</f>
        <v>-</v>
      </c>
      <c r="D1420" s="84">
        <f>Table2[[#This Row],[Part no./ Cat No.]]</f>
        <v>0</v>
      </c>
      <c r="E1420" s="142" t="str">
        <f>IF(ISBLANK(Table2[[#This Row],[Lot No]]),"-",Table2[[#This Row],[Lot No]])</f>
        <v>-</v>
      </c>
      <c r="F1420" s="133" t="str">
        <f>IF(ISBLANK(Table2[[#This Row],[Date of Issue]]),"",Table2[[#This Row],[Date of Issue]])</f>
        <v/>
      </c>
      <c r="G1420" s="84" t="str">
        <f>Table2[[#This Row],[Unit]]</f>
        <v>-</v>
      </c>
      <c r="H1420" s="84" t="str">
        <f>Table2[[#This Row],[Pack Size]]</f>
        <v>-</v>
      </c>
      <c r="I1420" s="84">
        <f>Table2[[#This Row],[Quantity]]</f>
        <v>0</v>
      </c>
      <c r="J1420" s="133" t="str">
        <f>Table2[[#This Row],[Expiry Date]]</f>
        <v>-</v>
      </c>
      <c r="K1420" s="84">
        <f>Table2[[#This Row],[Department]]</f>
        <v>0</v>
      </c>
      <c r="L1420" s="142" t="str">
        <f>IF(ISBLANK(Table2[[#This Row],[Remark]]),"",Table2[[#This Row],[Remark]])</f>
        <v/>
      </c>
      <c r="M1420" s="84">
        <f>Table2[[#This Row],[Material Issued By]]</f>
        <v>0</v>
      </c>
      <c r="N1420" s="84">
        <f>Table2[[#This Row],[Material Received By]]</f>
        <v>0</v>
      </c>
      <c r="O1420" s="134">
        <f>SUMIFS('Stock Statement'!K:K,'Stock Statement'!C:C,Table4[[#This Row],[Part no./ Cat No.]])</f>
        <v>0</v>
      </c>
      <c r="P1420" s="134">
        <f t="shared" si="23"/>
        <v>0</v>
      </c>
      <c r="Q1420" s="142">
        <f>SUMIFS('Stock Statement'!J:J,'Stock Statement'!C:C,Table4[[#This Row],[Part no./ Cat No.]])</f>
        <v>0</v>
      </c>
    </row>
    <row r="1421" spans="1:17">
      <c r="A1421" s="84">
        <v>1420</v>
      </c>
      <c r="B1421" s="108" t="str">
        <f>Table2[[#This Row],[Description of Material]]</f>
        <v>Enter Data in Product Master</v>
      </c>
      <c r="C1421" s="142" t="str">
        <f>IFERROR(VLOOKUP(D1421,'Product Master'!B:G,6,),"-")</f>
        <v>-</v>
      </c>
      <c r="D1421" s="84">
        <f>Table2[[#This Row],[Part no./ Cat No.]]</f>
        <v>0</v>
      </c>
      <c r="E1421" s="142" t="str">
        <f>IF(ISBLANK(Table2[[#This Row],[Lot No]]),"-",Table2[[#This Row],[Lot No]])</f>
        <v>-</v>
      </c>
      <c r="F1421" s="133" t="str">
        <f>IF(ISBLANK(Table2[[#This Row],[Date of Issue]]),"",Table2[[#This Row],[Date of Issue]])</f>
        <v/>
      </c>
      <c r="G1421" s="84" t="str">
        <f>Table2[[#This Row],[Unit]]</f>
        <v>-</v>
      </c>
      <c r="H1421" s="84" t="str">
        <f>Table2[[#This Row],[Pack Size]]</f>
        <v>-</v>
      </c>
      <c r="I1421" s="84">
        <f>Table2[[#This Row],[Quantity]]</f>
        <v>0</v>
      </c>
      <c r="J1421" s="133" t="str">
        <f>Table2[[#This Row],[Expiry Date]]</f>
        <v>-</v>
      </c>
      <c r="K1421" s="84">
        <f>Table2[[#This Row],[Department]]</f>
        <v>0</v>
      </c>
      <c r="L1421" s="142" t="str">
        <f>IF(ISBLANK(Table2[[#This Row],[Remark]]),"",Table2[[#This Row],[Remark]])</f>
        <v/>
      </c>
      <c r="M1421" s="84">
        <f>Table2[[#This Row],[Material Issued By]]</f>
        <v>0</v>
      </c>
      <c r="N1421" s="84">
        <f>Table2[[#This Row],[Material Received By]]</f>
        <v>0</v>
      </c>
      <c r="O1421" s="134">
        <f>SUMIFS('Stock Statement'!K:K,'Stock Statement'!C:C,Table4[[#This Row],[Part no./ Cat No.]])</f>
        <v>0</v>
      </c>
      <c r="P1421" s="134">
        <f t="shared" si="23"/>
        <v>0</v>
      </c>
      <c r="Q1421" s="142">
        <f>SUMIFS('Stock Statement'!J:J,'Stock Statement'!C:C,Table4[[#This Row],[Part no./ Cat No.]])</f>
        <v>0</v>
      </c>
    </row>
    <row r="1422" spans="1:17">
      <c r="A1422" s="84">
        <v>1421</v>
      </c>
      <c r="B1422" s="108" t="str">
        <f>Table2[[#This Row],[Description of Material]]</f>
        <v>Enter Data in Product Master</v>
      </c>
      <c r="C1422" s="142" t="str">
        <f>IFERROR(VLOOKUP(D1422,'Product Master'!B:G,6,),"-")</f>
        <v>-</v>
      </c>
      <c r="D1422" s="84">
        <f>Table2[[#This Row],[Part no./ Cat No.]]</f>
        <v>0</v>
      </c>
      <c r="E1422" s="142" t="str">
        <f>IF(ISBLANK(Table2[[#This Row],[Lot No]]),"-",Table2[[#This Row],[Lot No]])</f>
        <v>-</v>
      </c>
      <c r="F1422" s="133" t="str">
        <f>IF(ISBLANK(Table2[[#This Row],[Date of Issue]]),"",Table2[[#This Row],[Date of Issue]])</f>
        <v/>
      </c>
      <c r="G1422" s="84" t="str">
        <f>Table2[[#This Row],[Unit]]</f>
        <v>-</v>
      </c>
      <c r="H1422" s="84" t="str">
        <f>Table2[[#This Row],[Pack Size]]</f>
        <v>-</v>
      </c>
      <c r="I1422" s="84">
        <f>Table2[[#This Row],[Quantity]]</f>
        <v>0</v>
      </c>
      <c r="J1422" s="133" t="str">
        <f>Table2[[#This Row],[Expiry Date]]</f>
        <v>-</v>
      </c>
      <c r="K1422" s="84">
        <f>Table2[[#This Row],[Department]]</f>
        <v>0</v>
      </c>
      <c r="L1422" s="142" t="str">
        <f>IF(ISBLANK(Table2[[#This Row],[Remark]]),"",Table2[[#This Row],[Remark]])</f>
        <v/>
      </c>
      <c r="M1422" s="84">
        <f>Table2[[#This Row],[Material Issued By]]</f>
        <v>0</v>
      </c>
      <c r="N1422" s="84">
        <f>Table2[[#This Row],[Material Received By]]</f>
        <v>0</v>
      </c>
      <c r="O1422" s="134">
        <f>SUMIFS('Stock Statement'!K:K,'Stock Statement'!C:C,Table4[[#This Row],[Part no./ Cat No.]])</f>
        <v>0</v>
      </c>
      <c r="P1422" s="134">
        <f t="shared" si="23"/>
        <v>0</v>
      </c>
      <c r="Q1422" s="142">
        <f>SUMIFS('Stock Statement'!J:J,'Stock Statement'!C:C,Table4[[#This Row],[Part no./ Cat No.]])</f>
        <v>0</v>
      </c>
    </row>
    <row r="1423" spans="1:17">
      <c r="A1423" s="84">
        <v>1422</v>
      </c>
      <c r="B1423" s="108" t="str">
        <f>Table2[[#This Row],[Description of Material]]</f>
        <v>Enter Data in Product Master</v>
      </c>
      <c r="C1423" s="142" t="str">
        <f>IFERROR(VLOOKUP(D1423,'Product Master'!B:G,6,),"-")</f>
        <v>-</v>
      </c>
      <c r="D1423" s="84">
        <f>Table2[[#This Row],[Part no./ Cat No.]]</f>
        <v>0</v>
      </c>
      <c r="E1423" s="142" t="str">
        <f>IF(ISBLANK(Table2[[#This Row],[Lot No]]),"-",Table2[[#This Row],[Lot No]])</f>
        <v>-</v>
      </c>
      <c r="F1423" s="133" t="str">
        <f>IF(ISBLANK(Table2[[#This Row],[Date of Issue]]),"",Table2[[#This Row],[Date of Issue]])</f>
        <v/>
      </c>
      <c r="G1423" s="84" t="str">
        <f>Table2[[#This Row],[Unit]]</f>
        <v>-</v>
      </c>
      <c r="H1423" s="84" t="str">
        <f>Table2[[#This Row],[Pack Size]]</f>
        <v>-</v>
      </c>
      <c r="I1423" s="84">
        <f>Table2[[#This Row],[Quantity]]</f>
        <v>0</v>
      </c>
      <c r="J1423" s="133" t="str">
        <f>Table2[[#This Row],[Expiry Date]]</f>
        <v>-</v>
      </c>
      <c r="K1423" s="84">
        <f>Table2[[#This Row],[Department]]</f>
        <v>0</v>
      </c>
      <c r="L1423" s="142" t="str">
        <f>IF(ISBLANK(Table2[[#This Row],[Remark]]),"",Table2[[#This Row],[Remark]])</f>
        <v/>
      </c>
      <c r="M1423" s="84">
        <f>Table2[[#This Row],[Material Issued By]]</f>
        <v>0</v>
      </c>
      <c r="N1423" s="84">
        <f>Table2[[#This Row],[Material Received By]]</f>
        <v>0</v>
      </c>
      <c r="O1423" s="134">
        <f>SUMIFS('Stock Statement'!K:K,'Stock Statement'!C:C,Table4[[#This Row],[Part no./ Cat No.]])</f>
        <v>0</v>
      </c>
      <c r="P1423" s="134">
        <f t="shared" si="23"/>
        <v>0</v>
      </c>
      <c r="Q1423" s="142">
        <f>SUMIFS('Stock Statement'!J:J,'Stock Statement'!C:C,Table4[[#This Row],[Part no./ Cat No.]])</f>
        <v>0</v>
      </c>
    </row>
    <row r="1424" spans="1:17">
      <c r="A1424" s="84">
        <v>1423</v>
      </c>
      <c r="B1424" s="108" t="str">
        <f>Table2[[#This Row],[Description of Material]]</f>
        <v>Enter Data in Product Master</v>
      </c>
      <c r="C1424" s="142" t="str">
        <f>IFERROR(VLOOKUP(D1424,'Product Master'!B:G,6,),"-")</f>
        <v>-</v>
      </c>
      <c r="D1424" s="84">
        <f>Table2[[#This Row],[Part no./ Cat No.]]</f>
        <v>0</v>
      </c>
      <c r="E1424" s="142" t="str">
        <f>IF(ISBLANK(Table2[[#This Row],[Lot No]]),"-",Table2[[#This Row],[Lot No]])</f>
        <v>-</v>
      </c>
      <c r="F1424" s="133" t="str">
        <f>IF(ISBLANK(Table2[[#This Row],[Date of Issue]]),"",Table2[[#This Row],[Date of Issue]])</f>
        <v/>
      </c>
      <c r="G1424" s="84" t="str">
        <f>Table2[[#This Row],[Unit]]</f>
        <v>-</v>
      </c>
      <c r="H1424" s="84" t="str">
        <f>Table2[[#This Row],[Pack Size]]</f>
        <v>-</v>
      </c>
      <c r="I1424" s="84">
        <f>Table2[[#This Row],[Quantity]]</f>
        <v>0</v>
      </c>
      <c r="J1424" s="133" t="str">
        <f>Table2[[#This Row],[Expiry Date]]</f>
        <v>-</v>
      </c>
      <c r="K1424" s="84">
        <f>Table2[[#This Row],[Department]]</f>
        <v>0</v>
      </c>
      <c r="L1424" s="142" t="str">
        <f>IF(ISBLANK(Table2[[#This Row],[Remark]]),"",Table2[[#This Row],[Remark]])</f>
        <v/>
      </c>
      <c r="M1424" s="84">
        <f>Table2[[#This Row],[Material Issued By]]</f>
        <v>0</v>
      </c>
      <c r="N1424" s="84">
        <f>Table2[[#This Row],[Material Received By]]</f>
        <v>0</v>
      </c>
      <c r="O1424" s="134">
        <f>SUMIFS('Stock Statement'!K:K,'Stock Statement'!C:C,Table4[[#This Row],[Part no./ Cat No.]])</f>
        <v>0</v>
      </c>
      <c r="P1424" s="134">
        <f t="shared" si="23"/>
        <v>0</v>
      </c>
      <c r="Q1424" s="142">
        <f>SUMIFS('Stock Statement'!J:J,'Stock Statement'!C:C,Table4[[#This Row],[Part no./ Cat No.]])</f>
        <v>0</v>
      </c>
    </row>
    <row r="1425" spans="1:17">
      <c r="A1425" s="84">
        <v>1424</v>
      </c>
      <c r="B1425" s="108" t="str">
        <f>Table2[[#This Row],[Description of Material]]</f>
        <v>Enter Data in Product Master</v>
      </c>
      <c r="C1425" s="142" t="str">
        <f>IFERROR(VLOOKUP(D1425,'Product Master'!B:G,6,),"-")</f>
        <v>-</v>
      </c>
      <c r="D1425" s="84">
        <f>Table2[[#This Row],[Part no./ Cat No.]]</f>
        <v>0</v>
      </c>
      <c r="E1425" s="142" t="str">
        <f>IF(ISBLANK(Table2[[#This Row],[Lot No]]),"-",Table2[[#This Row],[Lot No]])</f>
        <v>-</v>
      </c>
      <c r="F1425" s="133" t="str">
        <f>IF(ISBLANK(Table2[[#This Row],[Date of Issue]]),"",Table2[[#This Row],[Date of Issue]])</f>
        <v/>
      </c>
      <c r="G1425" s="84" t="str">
        <f>Table2[[#This Row],[Unit]]</f>
        <v>-</v>
      </c>
      <c r="H1425" s="84" t="str">
        <f>Table2[[#This Row],[Pack Size]]</f>
        <v>-</v>
      </c>
      <c r="I1425" s="84">
        <f>Table2[[#This Row],[Quantity]]</f>
        <v>0</v>
      </c>
      <c r="J1425" s="133" t="str">
        <f>Table2[[#This Row],[Expiry Date]]</f>
        <v>-</v>
      </c>
      <c r="K1425" s="84">
        <f>Table2[[#This Row],[Department]]</f>
        <v>0</v>
      </c>
      <c r="L1425" s="142" t="str">
        <f>IF(ISBLANK(Table2[[#This Row],[Remark]]),"",Table2[[#This Row],[Remark]])</f>
        <v/>
      </c>
      <c r="M1425" s="84">
        <f>Table2[[#This Row],[Material Issued By]]</f>
        <v>0</v>
      </c>
      <c r="N1425" s="84">
        <f>Table2[[#This Row],[Material Received By]]</f>
        <v>0</v>
      </c>
      <c r="O1425" s="134">
        <f>SUMIFS('Stock Statement'!K:K,'Stock Statement'!C:C,Table4[[#This Row],[Part no./ Cat No.]])</f>
        <v>0</v>
      </c>
      <c r="P1425" s="134">
        <f t="shared" si="23"/>
        <v>0</v>
      </c>
      <c r="Q1425" s="142">
        <f>SUMIFS('Stock Statement'!J:J,'Stock Statement'!C:C,Table4[[#This Row],[Part no./ Cat No.]])</f>
        <v>0</v>
      </c>
    </row>
    <row r="1426" spans="1:17">
      <c r="A1426" s="84">
        <v>1425</v>
      </c>
      <c r="B1426" s="108" t="str">
        <f>Table2[[#This Row],[Description of Material]]</f>
        <v>Enter Data in Product Master</v>
      </c>
      <c r="C1426" s="142" t="str">
        <f>IFERROR(VLOOKUP(D1426,'Product Master'!B:G,6,),"-")</f>
        <v>-</v>
      </c>
      <c r="D1426" s="84">
        <f>Table2[[#This Row],[Part no./ Cat No.]]</f>
        <v>0</v>
      </c>
      <c r="E1426" s="142" t="str">
        <f>IF(ISBLANK(Table2[[#This Row],[Lot No]]),"-",Table2[[#This Row],[Lot No]])</f>
        <v>-</v>
      </c>
      <c r="F1426" s="133" t="str">
        <f>IF(ISBLANK(Table2[[#This Row],[Date of Issue]]),"",Table2[[#This Row],[Date of Issue]])</f>
        <v/>
      </c>
      <c r="G1426" s="84" t="str">
        <f>Table2[[#This Row],[Unit]]</f>
        <v>-</v>
      </c>
      <c r="H1426" s="84" t="str">
        <f>Table2[[#This Row],[Pack Size]]</f>
        <v>-</v>
      </c>
      <c r="I1426" s="84">
        <f>Table2[[#This Row],[Quantity]]</f>
        <v>0</v>
      </c>
      <c r="J1426" s="133" t="str">
        <f>Table2[[#This Row],[Expiry Date]]</f>
        <v>-</v>
      </c>
      <c r="K1426" s="84">
        <f>Table2[[#This Row],[Department]]</f>
        <v>0</v>
      </c>
      <c r="L1426" s="142" t="str">
        <f>IF(ISBLANK(Table2[[#This Row],[Remark]]),"",Table2[[#This Row],[Remark]])</f>
        <v/>
      </c>
      <c r="M1426" s="84">
        <f>Table2[[#This Row],[Material Issued By]]</f>
        <v>0</v>
      </c>
      <c r="N1426" s="84">
        <f>Table2[[#This Row],[Material Received By]]</f>
        <v>0</v>
      </c>
      <c r="O1426" s="134">
        <f>SUMIFS('Stock Statement'!K:K,'Stock Statement'!C:C,Table4[[#This Row],[Part no./ Cat No.]])</f>
        <v>0</v>
      </c>
      <c r="P1426" s="134">
        <f t="shared" si="23"/>
        <v>0</v>
      </c>
      <c r="Q1426" s="142">
        <f>SUMIFS('Stock Statement'!J:J,'Stock Statement'!C:C,Table4[[#This Row],[Part no./ Cat No.]])</f>
        <v>0</v>
      </c>
    </row>
    <row r="1427" spans="1:17">
      <c r="A1427" s="84">
        <v>1426</v>
      </c>
      <c r="B1427" s="108" t="str">
        <f>Table2[[#This Row],[Description of Material]]</f>
        <v>Enter Data in Product Master</v>
      </c>
      <c r="C1427" s="142" t="str">
        <f>IFERROR(VLOOKUP(D1427,'Product Master'!B:G,6,),"-")</f>
        <v>-</v>
      </c>
      <c r="D1427" s="84">
        <f>Table2[[#This Row],[Part no./ Cat No.]]</f>
        <v>0</v>
      </c>
      <c r="E1427" s="142" t="str">
        <f>IF(ISBLANK(Table2[[#This Row],[Lot No]]),"-",Table2[[#This Row],[Lot No]])</f>
        <v>-</v>
      </c>
      <c r="F1427" s="133" t="str">
        <f>IF(ISBLANK(Table2[[#This Row],[Date of Issue]]),"",Table2[[#This Row],[Date of Issue]])</f>
        <v/>
      </c>
      <c r="G1427" s="84" t="str">
        <f>Table2[[#This Row],[Unit]]</f>
        <v>-</v>
      </c>
      <c r="H1427" s="84" t="str">
        <f>Table2[[#This Row],[Pack Size]]</f>
        <v>-</v>
      </c>
      <c r="I1427" s="84">
        <f>Table2[[#This Row],[Quantity]]</f>
        <v>0</v>
      </c>
      <c r="J1427" s="133" t="str">
        <f>Table2[[#This Row],[Expiry Date]]</f>
        <v>-</v>
      </c>
      <c r="K1427" s="84">
        <f>Table2[[#This Row],[Department]]</f>
        <v>0</v>
      </c>
      <c r="L1427" s="142" t="str">
        <f>IF(ISBLANK(Table2[[#This Row],[Remark]]),"",Table2[[#This Row],[Remark]])</f>
        <v/>
      </c>
      <c r="M1427" s="84">
        <f>Table2[[#This Row],[Material Issued By]]</f>
        <v>0</v>
      </c>
      <c r="N1427" s="84">
        <f>Table2[[#This Row],[Material Received By]]</f>
        <v>0</v>
      </c>
      <c r="O1427" s="134">
        <f>SUMIFS('Stock Statement'!K:K,'Stock Statement'!C:C,Table4[[#This Row],[Part no./ Cat No.]])</f>
        <v>0</v>
      </c>
      <c r="P1427" s="134">
        <f t="shared" si="23"/>
        <v>0</v>
      </c>
      <c r="Q1427" s="142">
        <f>SUMIFS('Stock Statement'!J:J,'Stock Statement'!C:C,Table4[[#This Row],[Part no./ Cat No.]])</f>
        <v>0</v>
      </c>
    </row>
    <row r="1428" spans="1:17">
      <c r="A1428" s="84">
        <v>1427</v>
      </c>
      <c r="B1428" s="108" t="str">
        <f>Table2[[#This Row],[Description of Material]]</f>
        <v>Enter Data in Product Master</v>
      </c>
      <c r="C1428" s="142" t="str">
        <f>IFERROR(VLOOKUP(D1428,'Product Master'!B:G,6,),"-")</f>
        <v>-</v>
      </c>
      <c r="D1428" s="84">
        <f>Table2[[#This Row],[Part no./ Cat No.]]</f>
        <v>0</v>
      </c>
      <c r="E1428" s="142" t="str">
        <f>IF(ISBLANK(Table2[[#This Row],[Lot No]]),"-",Table2[[#This Row],[Lot No]])</f>
        <v>-</v>
      </c>
      <c r="F1428" s="133" t="str">
        <f>IF(ISBLANK(Table2[[#This Row],[Date of Issue]]),"",Table2[[#This Row],[Date of Issue]])</f>
        <v/>
      </c>
      <c r="G1428" s="84" t="str">
        <f>Table2[[#This Row],[Unit]]</f>
        <v>-</v>
      </c>
      <c r="H1428" s="84" t="str">
        <f>Table2[[#This Row],[Pack Size]]</f>
        <v>-</v>
      </c>
      <c r="I1428" s="84">
        <f>Table2[[#This Row],[Quantity]]</f>
        <v>0</v>
      </c>
      <c r="J1428" s="133" t="str">
        <f>Table2[[#This Row],[Expiry Date]]</f>
        <v>-</v>
      </c>
      <c r="K1428" s="84">
        <f>Table2[[#This Row],[Department]]</f>
        <v>0</v>
      </c>
      <c r="L1428" s="142" t="str">
        <f>IF(ISBLANK(Table2[[#This Row],[Remark]]),"",Table2[[#This Row],[Remark]])</f>
        <v/>
      </c>
      <c r="M1428" s="84">
        <f>Table2[[#This Row],[Material Issued By]]</f>
        <v>0</v>
      </c>
      <c r="N1428" s="84">
        <f>Table2[[#This Row],[Material Received By]]</f>
        <v>0</v>
      </c>
      <c r="O1428" s="134">
        <f>SUMIFS('Stock Statement'!K:K,'Stock Statement'!C:C,Table4[[#This Row],[Part no./ Cat No.]])</f>
        <v>0</v>
      </c>
      <c r="P1428" s="134">
        <f t="shared" si="23"/>
        <v>0</v>
      </c>
      <c r="Q1428" s="142">
        <f>SUMIFS('Stock Statement'!J:J,'Stock Statement'!C:C,Table4[[#This Row],[Part no./ Cat No.]])</f>
        <v>0</v>
      </c>
    </row>
    <row r="1429" spans="1:17">
      <c r="A1429" s="84">
        <v>1428</v>
      </c>
      <c r="B1429" s="108" t="str">
        <f>Table2[[#This Row],[Description of Material]]</f>
        <v>Enter Data in Product Master</v>
      </c>
      <c r="C1429" s="142" t="str">
        <f>IFERROR(VLOOKUP(D1429,'Product Master'!B:G,6,),"-")</f>
        <v>-</v>
      </c>
      <c r="D1429" s="84">
        <f>Table2[[#This Row],[Part no./ Cat No.]]</f>
        <v>0</v>
      </c>
      <c r="E1429" s="142" t="str">
        <f>IF(ISBLANK(Table2[[#This Row],[Lot No]]),"-",Table2[[#This Row],[Lot No]])</f>
        <v>-</v>
      </c>
      <c r="F1429" s="133" t="str">
        <f>IF(ISBLANK(Table2[[#This Row],[Date of Issue]]),"",Table2[[#This Row],[Date of Issue]])</f>
        <v/>
      </c>
      <c r="G1429" s="84" t="str">
        <f>Table2[[#This Row],[Unit]]</f>
        <v>-</v>
      </c>
      <c r="H1429" s="84" t="str">
        <f>Table2[[#This Row],[Pack Size]]</f>
        <v>-</v>
      </c>
      <c r="I1429" s="84">
        <f>Table2[[#This Row],[Quantity]]</f>
        <v>0</v>
      </c>
      <c r="J1429" s="133" t="str">
        <f>Table2[[#This Row],[Expiry Date]]</f>
        <v>-</v>
      </c>
      <c r="K1429" s="84">
        <f>Table2[[#This Row],[Department]]</f>
        <v>0</v>
      </c>
      <c r="L1429" s="142" t="str">
        <f>IF(ISBLANK(Table2[[#This Row],[Remark]]),"",Table2[[#This Row],[Remark]])</f>
        <v/>
      </c>
      <c r="M1429" s="84">
        <f>Table2[[#This Row],[Material Issued By]]</f>
        <v>0</v>
      </c>
      <c r="N1429" s="84">
        <f>Table2[[#This Row],[Material Received By]]</f>
        <v>0</v>
      </c>
      <c r="O1429" s="134">
        <f>SUMIFS('Stock Statement'!K:K,'Stock Statement'!C:C,Table4[[#This Row],[Part no./ Cat No.]])</f>
        <v>0</v>
      </c>
      <c r="P1429" s="134">
        <f t="shared" si="23"/>
        <v>0</v>
      </c>
      <c r="Q1429" s="142">
        <f>SUMIFS('Stock Statement'!J:J,'Stock Statement'!C:C,Table4[[#This Row],[Part no./ Cat No.]])</f>
        <v>0</v>
      </c>
    </row>
    <row r="1430" spans="1:17">
      <c r="A1430" s="84">
        <v>1429</v>
      </c>
      <c r="B1430" s="108" t="str">
        <f>Table2[[#This Row],[Description of Material]]</f>
        <v>Enter Data in Product Master</v>
      </c>
      <c r="C1430" s="142" t="str">
        <f>IFERROR(VLOOKUP(D1430,'Product Master'!B:G,6,),"-")</f>
        <v>-</v>
      </c>
      <c r="D1430" s="84">
        <f>Table2[[#This Row],[Part no./ Cat No.]]</f>
        <v>0</v>
      </c>
      <c r="E1430" s="142" t="str">
        <f>IF(ISBLANK(Table2[[#This Row],[Lot No]]),"-",Table2[[#This Row],[Lot No]])</f>
        <v>-</v>
      </c>
      <c r="F1430" s="133" t="str">
        <f>IF(ISBLANK(Table2[[#This Row],[Date of Issue]]),"",Table2[[#This Row],[Date of Issue]])</f>
        <v/>
      </c>
      <c r="G1430" s="84" t="str">
        <f>Table2[[#This Row],[Unit]]</f>
        <v>-</v>
      </c>
      <c r="H1430" s="84" t="str">
        <f>Table2[[#This Row],[Pack Size]]</f>
        <v>-</v>
      </c>
      <c r="I1430" s="84">
        <f>Table2[[#This Row],[Quantity]]</f>
        <v>0</v>
      </c>
      <c r="J1430" s="133" t="str">
        <f>Table2[[#This Row],[Expiry Date]]</f>
        <v>-</v>
      </c>
      <c r="K1430" s="84">
        <f>Table2[[#This Row],[Department]]</f>
        <v>0</v>
      </c>
      <c r="L1430" s="142" t="str">
        <f>IF(ISBLANK(Table2[[#This Row],[Remark]]),"",Table2[[#This Row],[Remark]])</f>
        <v/>
      </c>
      <c r="M1430" s="84">
        <f>Table2[[#This Row],[Material Issued By]]</f>
        <v>0</v>
      </c>
      <c r="N1430" s="84">
        <f>Table2[[#This Row],[Material Received By]]</f>
        <v>0</v>
      </c>
      <c r="O1430" s="134">
        <f>SUMIFS('Stock Statement'!K:K,'Stock Statement'!C:C,Table4[[#This Row],[Part no./ Cat No.]])</f>
        <v>0</v>
      </c>
      <c r="P1430" s="134">
        <f t="shared" si="23"/>
        <v>0</v>
      </c>
      <c r="Q1430" s="142">
        <f>SUMIFS('Stock Statement'!J:J,'Stock Statement'!C:C,Table4[[#This Row],[Part no./ Cat No.]])</f>
        <v>0</v>
      </c>
    </row>
    <row r="1431" spans="1:17">
      <c r="A1431" s="84">
        <v>1430</v>
      </c>
      <c r="B1431" s="108" t="str">
        <f>Table2[[#This Row],[Description of Material]]</f>
        <v>Enter Data in Product Master</v>
      </c>
      <c r="C1431" s="142" t="str">
        <f>IFERROR(VLOOKUP(D1431,'Product Master'!B:G,6,),"-")</f>
        <v>-</v>
      </c>
      <c r="D1431" s="84">
        <f>Table2[[#This Row],[Part no./ Cat No.]]</f>
        <v>0</v>
      </c>
      <c r="E1431" s="142" t="str">
        <f>IF(ISBLANK(Table2[[#This Row],[Lot No]]),"-",Table2[[#This Row],[Lot No]])</f>
        <v>-</v>
      </c>
      <c r="F1431" s="133" t="str">
        <f>IF(ISBLANK(Table2[[#This Row],[Date of Issue]]),"",Table2[[#This Row],[Date of Issue]])</f>
        <v/>
      </c>
      <c r="G1431" s="84" t="str">
        <f>Table2[[#This Row],[Unit]]</f>
        <v>-</v>
      </c>
      <c r="H1431" s="84" t="str">
        <f>Table2[[#This Row],[Pack Size]]</f>
        <v>-</v>
      </c>
      <c r="I1431" s="84">
        <f>Table2[[#This Row],[Quantity]]</f>
        <v>0</v>
      </c>
      <c r="J1431" s="133" t="str">
        <f>Table2[[#This Row],[Expiry Date]]</f>
        <v>-</v>
      </c>
      <c r="K1431" s="84">
        <f>Table2[[#This Row],[Department]]</f>
        <v>0</v>
      </c>
      <c r="L1431" s="142" t="str">
        <f>IF(ISBLANK(Table2[[#This Row],[Remark]]),"",Table2[[#This Row],[Remark]])</f>
        <v/>
      </c>
      <c r="M1431" s="84">
        <f>Table2[[#This Row],[Material Issued By]]</f>
        <v>0</v>
      </c>
      <c r="N1431" s="84">
        <f>Table2[[#This Row],[Material Received By]]</f>
        <v>0</v>
      </c>
      <c r="O1431" s="134">
        <f>SUMIFS('Stock Statement'!K:K,'Stock Statement'!C:C,Table4[[#This Row],[Part no./ Cat No.]])</f>
        <v>0</v>
      </c>
      <c r="P1431" s="134">
        <f t="shared" si="23"/>
        <v>0</v>
      </c>
      <c r="Q1431" s="142">
        <f>SUMIFS('Stock Statement'!J:J,'Stock Statement'!C:C,Table4[[#This Row],[Part no./ Cat No.]])</f>
        <v>0</v>
      </c>
    </row>
    <row r="1432" spans="1:17">
      <c r="A1432" s="84">
        <v>1431</v>
      </c>
      <c r="B1432" s="108" t="str">
        <f>Table2[[#This Row],[Description of Material]]</f>
        <v>Enter Data in Product Master</v>
      </c>
      <c r="C1432" s="142" t="str">
        <f>IFERROR(VLOOKUP(D1432,'Product Master'!B:G,6,),"-")</f>
        <v>-</v>
      </c>
      <c r="D1432" s="84">
        <f>Table2[[#This Row],[Part no./ Cat No.]]</f>
        <v>0</v>
      </c>
      <c r="E1432" s="142" t="str">
        <f>IF(ISBLANK(Table2[[#This Row],[Lot No]]),"-",Table2[[#This Row],[Lot No]])</f>
        <v>-</v>
      </c>
      <c r="F1432" s="133" t="str">
        <f>IF(ISBLANK(Table2[[#This Row],[Date of Issue]]),"",Table2[[#This Row],[Date of Issue]])</f>
        <v/>
      </c>
      <c r="G1432" s="84" t="str">
        <f>Table2[[#This Row],[Unit]]</f>
        <v>-</v>
      </c>
      <c r="H1432" s="84" t="str">
        <f>Table2[[#This Row],[Pack Size]]</f>
        <v>-</v>
      </c>
      <c r="I1432" s="84">
        <f>Table2[[#This Row],[Quantity]]</f>
        <v>0</v>
      </c>
      <c r="J1432" s="133" t="str">
        <f>Table2[[#This Row],[Expiry Date]]</f>
        <v>-</v>
      </c>
      <c r="K1432" s="84">
        <f>Table2[[#This Row],[Department]]</f>
        <v>0</v>
      </c>
      <c r="L1432" s="142" t="str">
        <f>IF(ISBLANK(Table2[[#This Row],[Remark]]),"",Table2[[#This Row],[Remark]])</f>
        <v/>
      </c>
      <c r="M1432" s="84">
        <f>Table2[[#This Row],[Material Issued By]]</f>
        <v>0</v>
      </c>
      <c r="N1432" s="84">
        <f>Table2[[#This Row],[Material Received By]]</f>
        <v>0</v>
      </c>
      <c r="O1432" s="134">
        <f>SUMIFS('Stock Statement'!K:K,'Stock Statement'!C:C,Table4[[#This Row],[Part no./ Cat No.]])</f>
        <v>0</v>
      </c>
      <c r="P1432" s="134">
        <f t="shared" si="23"/>
        <v>0</v>
      </c>
      <c r="Q1432" s="142">
        <f>SUMIFS('Stock Statement'!J:J,'Stock Statement'!C:C,Table4[[#This Row],[Part no./ Cat No.]])</f>
        <v>0</v>
      </c>
    </row>
    <row r="1433" spans="1:17">
      <c r="A1433" s="84">
        <v>1432</v>
      </c>
      <c r="B1433" s="108" t="str">
        <f>Table2[[#This Row],[Description of Material]]</f>
        <v>Enter Data in Product Master</v>
      </c>
      <c r="C1433" s="142" t="str">
        <f>IFERROR(VLOOKUP(D1433,'Product Master'!B:G,6,),"-")</f>
        <v>-</v>
      </c>
      <c r="D1433" s="84">
        <f>Table2[[#This Row],[Part no./ Cat No.]]</f>
        <v>0</v>
      </c>
      <c r="E1433" s="142" t="str">
        <f>IF(ISBLANK(Table2[[#This Row],[Lot No]]),"-",Table2[[#This Row],[Lot No]])</f>
        <v>-</v>
      </c>
      <c r="F1433" s="133" t="str">
        <f>IF(ISBLANK(Table2[[#This Row],[Date of Issue]]),"",Table2[[#This Row],[Date of Issue]])</f>
        <v/>
      </c>
      <c r="G1433" s="84" t="str">
        <f>Table2[[#This Row],[Unit]]</f>
        <v>-</v>
      </c>
      <c r="H1433" s="84" t="str">
        <f>Table2[[#This Row],[Pack Size]]</f>
        <v>-</v>
      </c>
      <c r="I1433" s="84">
        <f>Table2[[#This Row],[Quantity]]</f>
        <v>0</v>
      </c>
      <c r="J1433" s="133" t="str">
        <f>Table2[[#This Row],[Expiry Date]]</f>
        <v>-</v>
      </c>
      <c r="K1433" s="84">
        <f>Table2[[#This Row],[Department]]</f>
        <v>0</v>
      </c>
      <c r="L1433" s="142" t="str">
        <f>IF(ISBLANK(Table2[[#This Row],[Remark]]),"",Table2[[#This Row],[Remark]])</f>
        <v/>
      </c>
      <c r="M1433" s="84">
        <f>Table2[[#This Row],[Material Issued By]]</f>
        <v>0</v>
      </c>
      <c r="N1433" s="84">
        <f>Table2[[#This Row],[Material Received By]]</f>
        <v>0</v>
      </c>
      <c r="O1433" s="134">
        <f>SUMIFS('Stock Statement'!K:K,'Stock Statement'!C:C,Table4[[#This Row],[Part no./ Cat No.]])</f>
        <v>0</v>
      </c>
      <c r="P1433" s="134">
        <f t="shared" si="23"/>
        <v>0</v>
      </c>
      <c r="Q1433" s="142">
        <f>SUMIFS('Stock Statement'!J:J,'Stock Statement'!C:C,Table4[[#This Row],[Part no./ Cat No.]])</f>
        <v>0</v>
      </c>
    </row>
    <row r="1434" spans="1:17">
      <c r="A1434" s="84">
        <v>1433</v>
      </c>
      <c r="B1434" s="108" t="str">
        <f>Table2[[#This Row],[Description of Material]]</f>
        <v>Enter Data in Product Master</v>
      </c>
      <c r="C1434" s="142" t="str">
        <f>IFERROR(VLOOKUP(D1434,'Product Master'!B:G,6,),"-")</f>
        <v>-</v>
      </c>
      <c r="D1434" s="84">
        <f>Table2[[#This Row],[Part no./ Cat No.]]</f>
        <v>0</v>
      </c>
      <c r="E1434" s="142" t="str">
        <f>IF(ISBLANK(Table2[[#This Row],[Lot No]]),"-",Table2[[#This Row],[Lot No]])</f>
        <v>-</v>
      </c>
      <c r="F1434" s="133" t="str">
        <f>IF(ISBLANK(Table2[[#This Row],[Date of Issue]]),"",Table2[[#This Row],[Date of Issue]])</f>
        <v/>
      </c>
      <c r="G1434" s="84" t="str">
        <f>Table2[[#This Row],[Unit]]</f>
        <v>-</v>
      </c>
      <c r="H1434" s="84" t="str">
        <f>Table2[[#This Row],[Pack Size]]</f>
        <v>-</v>
      </c>
      <c r="I1434" s="84">
        <f>Table2[[#This Row],[Quantity]]</f>
        <v>0</v>
      </c>
      <c r="J1434" s="133" t="str">
        <f>Table2[[#This Row],[Expiry Date]]</f>
        <v>-</v>
      </c>
      <c r="K1434" s="84">
        <f>Table2[[#This Row],[Department]]</f>
        <v>0</v>
      </c>
      <c r="L1434" s="142" t="str">
        <f>IF(ISBLANK(Table2[[#This Row],[Remark]]),"",Table2[[#This Row],[Remark]])</f>
        <v/>
      </c>
      <c r="M1434" s="84">
        <f>Table2[[#This Row],[Material Issued By]]</f>
        <v>0</v>
      </c>
      <c r="N1434" s="84">
        <f>Table2[[#This Row],[Material Received By]]</f>
        <v>0</v>
      </c>
      <c r="O1434" s="134">
        <f>SUMIFS('Stock Statement'!K:K,'Stock Statement'!C:C,Table4[[#This Row],[Part no./ Cat No.]])</f>
        <v>0</v>
      </c>
      <c r="P1434" s="134">
        <f t="shared" si="23"/>
        <v>0</v>
      </c>
      <c r="Q1434" s="142">
        <f>SUMIFS('Stock Statement'!J:J,'Stock Statement'!C:C,Table4[[#This Row],[Part no./ Cat No.]])</f>
        <v>0</v>
      </c>
    </row>
    <row r="1435" spans="1:17">
      <c r="A1435" s="84">
        <v>1434</v>
      </c>
      <c r="B1435" s="108" t="str">
        <f>Table2[[#This Row],[Description of Material]]</f>
        <v>Enter Data in Product Master</v>
      </c>
      <c r="C1435" s="142" t="str">
        <f>IFERROR(VLOOKUP(D1435,'Product Master'!B:G,6,),"-")</f>
        <v>-</v>
      </c>
      <c r="D1435" s="84">
        <f>Table2[[#This Row],[Part no./ Cat No.]]</f>
        <v>0</v>
      </c>
      <c r="E1435" s="142" t="str">
        <f>IF(ISBLANK(Table2[[#This Row],[Lot No]]),"-",Table2[[#This Row],[Lot No]])</f>
        <v>-</v>
      </c>
      <c r="F1435" s="133" t="str">
        <f>IF(ISBLANK(Table2[[#This Row],[Date of Issue]]),"",Table2[[#This Row],[Date of Issue]])</f>
        <v/>
      </c>
      <c r="G1435" s="84" t="str">
        <f>Table2[[#This Row],[Unit]]</f>
        <v>-</v>
      </c>
      <c r="H1435" s="84" t="str">
        <f>Table2[[#This Row],[Pack Size]]</f>
        <v>-</v>
      </c>
      <c r="I1435" s="84">
        <f>Table2[[#This Row],[Quantity]]</f>
        <v>0</v>
      </c>
      <c r="J1435" s="133" t="str">
        <f>Table2[[#This Row],[Expiry Date]]</f>
        <v>-</v>
      </c>
      <c r="K1435" s="84">
        <f>Table2[[#This Row],[Department]]</f>
        <v>0</v>
      </c>
      <c r="L1435" s="142" t="str">
        <f>IF(ISBLANK(Table2[[#This Row],[Remark]]),"",Table2[[#This Row],[Remark]])</f>
        <v/>
      </c>
      <c r="M1435" s="84">
        <f>Table2[[#This Row],[Material Issued By]]</f>
        <v>0</v>
      </c>
      <c r="N1435" s="84">
        <f>Table2[[#This Row],[Material Received By]]</f>
        <v>0</v>
      </c>
      <c r="O1435" s="134">
        <f>SUMIFS('Stock Statement'!K:K,'Stock Statement'!C:C,Table4[[#This Row],[Part no./ Cat No.]])</f>
        <v>0</v>
      </c>
      <c r="P1435" s="134">
        <f t="shared" si="23"/>
        <v>0</v>
      </c>
      <c r="Q1435" s="142">
        <f>SUMIFS('Stock Statement'!J:J,'Stock Statement'!C:C,Table4[[#This Row],[Part no./ Cat No.]])</f>
        <v>0</v>
      </c>
    </row>
    <row r="1436" spans="1:17">
      <c r="A1436" s="84">
        <v>1435</v>
      </c>
      <c r="B1436" s="108" t="str">
        <f>Table2[[#This Row],[Description of Material]]</f>
        <v>Enter Data in Product Master</v>
      </c>
      <c r="C1436" s="142" t="str">
        <f>IFERROR(VLOOKUP(D1436,'Product Master'!B:G,6,),"-")</f>
        <v>-</v>
      </c>
      <c r="D1436" s="84">
        <f>Table2[[#This Row],[Part no./ Cat No.]]</f>
        <v>0</v>
      </c>
      <c r="E1436" s="142" t="str">
        <f>IF(ISBLANK(Table2[[#This Row],[Lot No]]),"-",Table2[[#This Row],[Lot No]])</f>
        <v>-</v>
      </c>
      <c r="F1436" s="133" t="str">
        <f>IF(ISBLANK(Table2[[#This Row],[Date of Issue]]),"",Table2[[#This Row],[Date of Issue]])</f>
        <v/>
      </c>
      <c r="G1436" s="84" t="str">
        <f>Table2[[#This Row],[Unit]]</f>
        <v>-</v>
      </c>
      <c r="H1436" s="84" t="str">
        <f>Table2[[#This Row],[Pack Size]]</f>
        <v>-</v>
      </c>
      <c r="I1436" s="84">
        <f>Table2[[#This Row],[Quantity]]</f>
        <v>0</v>
      </c>
      <c r="J1436" s="133" t="str">
        <f>Table2[[#This Row],[Expiry Date]]</f>
        <v>-</v>
      </c>
      <c r="K1436" s="84">
        <f>Table2[[#This Row],[Department]]</f>
        <v>0</v>
      </c>
      <c r="L1436" s="142" t="str">
        <f>IF(ISBLANK(Table2[[#This Row],[Remark]]),"",Table2[[#This Row],[Remark]])</f>
        <v/>
      </c>
      <c r="M1436" s="84">
        <f>Table2[[#This Row],[Material Issued By]]</f>
        <v>0</v>
      </c>
      <c r="N1436" s="84">
        <f>Table2[[#This Row],[Material Received By]]</f>
        <v>0</v>
      </c>
      <c r="O1436" s="134">
        <f>SUMIFS('Stock Statement'!K:K,'Stock Statement'!C:C,Table4[[#This Row],[Part no./ Cat No.]])</f>
        <v>0</v>
      </c>
      <c r="P1436" s="134">
        <f t="shared" si="23"/>
        <v>0</v>
      </c>
      <c r="Q1436" s="142">
        <f>SUMIFS('Stock Statement'!J:J,'Stock Statement'!C:C,Table4[[#This Row],[Part no./ Cat No.]])</f>
        <v>0</v>
      </c>
    </row>
    <row r="1437" spans="1:17">
      <c r="A1437" s="84">
        <v>1436</v>
      </c>
      <c r="B1437" s="108" t="str">
        <f>Table2[[#This Row],[Description of Material]]</f>
        <v>Enter Data in Product Master</v>
      </c>
      <c r="C1437" s="142" t="str">
        <f>IFERROR(VLOOKUP(D1437,'Product Master'!B:G,6,),"-")</f>
        <v>-</v>
      </c>
      <c r="D1437" s="84">
        <f>Table2[[#This Row],[Part no./ Cat No.]]</f>
        <v>0</v>
      </c>
      <c r="E1437" s="142" t="str">
        <f>IF(ISBLANK(Table2[[#This Row],[Lot No]]),"-",Table2[[#This Row],[Lot No]])</f>
        <v>-</v>
      </c>
      <c r="F1437" s="133" t="str">
        <f>IF(ISBLANK(Table2[[#This Row],[Date of Issue]]),"",Table2[[#This Row],[Date of Issue]])</f>
        <v/>
      </c>
      <c r="G1437" s="84" t="str">
        <f>Table2[[#This Row],[Unit]]</f>
        <v>-</v>
      </c>
      <c r="H1437" s="84" t="str">
        <f>Table2[[#This Row],[Pack Size]]</f>
        <v>-</v>
      </c>
      <c r="I1437" s="84">
        <f>Table2[[#This Row],[Quantity]]</f>
        <v>0</v>
      </c>
      <c r="J1437" s="133" t="str">
        <f>Table2[[#This Row],[Expiry Date]]</f>
        <v>-</v>
      </c>
      <c r="K1437" s="84">
        <f>Table2[[#This Row],[Department]]</f>
        <v>0</v>
      </c>
      <c r="L1437" s="142" t="str">
        <f>IF(ISBLANK(Table2[[#This Row],[Remark]]),"",Table2[[#This Row],[Remark]])</f>
        <v/>
      </c>
      <c r="M1437" s="84">
        <f>Table2[[#This Row],[Material Issued By]]</f>
        <v>0</v>
      </c>
      <c r="N1437" s="84">
        <f>Table2[[#This Row],[Material Received By]]</f>
        <v>0</v>
      </c>
      <c r="O1437" s="134">
        <f>SUMIFS('Stock Statement'!K:K,'Stock Statement'!C:C,Table4[[#This Row],[Part no./ Cat No.]])</f>
        <v>0</v>
      </c>
      <c r="P1437" s="134">
        <f t="shared" si="23"/>
        <v>0</v>
      </c>
      <c r="Q1437" s="142">
        <f>SUMIFS('Stock Statement'!J:J,'Stock Statement'!C:C,Table4[[#This Row],[Part no./ Cat No.]])</f>
        <v>0</v>
      </c>
    </row>
    <row r="1438" spans="1:17">
      <c r="A1438" s="84">
        <v>1437</v>
      </c>
      <c r="B1438" s="108" t="str">
        <f>Table2[[#This Row],[Description of Material]]</f>
        <v>Enter Data in Product Master</v>
      </c>
      <c r="C1438" s="142" t="str">
        <f>IFERROR(VLOOKUP(D1438,'Product Master'!B:G,6,),"-")</f>
        <v>-</v>
      </c>
      <c r="D1438" s="84">
        <f>Table2[[#This Row],[Part no./ Cat No.]]</f>
        <v>0</v>
      </c>
      <c r="E1438" s="142" t="str">
        <f>IF(ISBLANK(Table2[[#This Row],[Lot No]]),"-",Table2[[#This Row],[Lot No]])</f>
        <v>-</v>
      </c>
      <c r="F1438" s="133" t="str">
        <f>IF(ISBLANK(Table2[[#This Row],[Date of Issue]]),"",Table2[[#This Row],[Date of Issue]])</f>
        <v/>
      </c>
      <c r="G1438" s="84" t="str">
        <f>Table2[[#This Row],[Unit]]</f>
        <v>-</v>
      </c>
      <c r="H1438" s="84" t="str">
        <f>Table2[[#This Row],[Pack Size]]</f>
        <v>-</v>
      </c>
      <c r="I1438" s="84">
        <f>Table2[[#This Row],[Quantity]]</f>
        <v>0</v>
      </c>
      <c r="J1438" s="133" t="str">
        <f>Table2[[#This Row],[Expiry Date]]</f>
        <v>-</v>
      </c>
      <c r="K1438" s="84">
        <f>Table2[[#This Row],[Department]]</f>
        <v>0</v>
      </c>
      <c r="L1438" s="142" t="str">
        <f>IF(ISBLANK(Table2[[#This Row],[Remark]]),"",Table2[[#This Row],[Remark]])</f>
        <v/>
      </c>
      <c r="M1438" s="84">
        <f>Table2[[#This Row],[Material Issued By]]</f>
        <v>0</v>
      </c>
      <c r="N1438" s="84">
        <f>Table2[[#This Row],[Material Received By]]</f>
        <v>0</v>
      </c>
      <c r="O1438" s="134">
        <f>SUMIFS('Stock Statement'!K:K,'Stock Statement'!C:C,Table4[[#This Row],[Part no./ Cat No.]])</f>
        <v>0</v>
      </c>
      <c r="P1438" s="134">
        <f t="shared" si="23"/>
        <v>0</v>
      </c>
      <c r="Q1438" s="142">
        <f>SUMIFS('Stock Statement'!J:J,'Stock Statement'!C:C,Table4[[#This Row],[Part no./ Cat No.]])</f>
        <v>0</v>
      </c>
    </row>
    <row r="1439" spans="1:17">
      <c r="A1439" s="84">
        <v>1438</v>
      </c>
      <c r="B1439" s="108" t="str">
        <f>Table2[[#This Row],[Description of Material]]</f>
        <v>Enter Data in Product Master</v>
      </c>
      <c r="C1439" s="142" t="str">
        <f>IFERROR(VLOOKUP(D1439,'Product Master'!B:G,6,),"-")</f>
        <v>-</v>
      </c>
      <c r="D1439" s="84">
        <f>Table2[[#This Row],[Part no./ Cat No.]]</f>
        <v>0</v>
      </c>
      <c r="E1439" s="142" t="str">
        <f>IF(ISBLANK(Table2[[#This Row],[Lot No]]),"-",Table2[[#This Row],[Lot No]])</f>
        <v>-</v>
      </c>
      <c r="F1439" s="133" t="str">
        <f>IF(ISBLANK(Table2[[#This Row],[Date of Issue]]),"",Table2[[#This Row],[Date of Issue]])</f>
        <v/>
      </c>
      <c r="G1439" s="84" t="str">
        <f>Table2[[#This Row],[Unit]]</f>
        <v>-</v>
      </c>
      <c r="H1439" s="84" t="str">
        <f>Table2[[#This Row],[Pack Size]]</f>
        <v>-</v>
      </c>
      <c r="I1439" s="84">
        <f>Table2[[#This Row],[Quantity]]</f>
        <v>0</v>
      </c>
      <c r="J1439" s="133" t="str">
        <f>Table2[[#This Row],[Expiry Date]]</f>
        <v>-</v>
      </c>
      <c r="K1439" s="84">
        <f>Table2[[#This Row],[Department]]</f>
        <v>0</v>
      </c>
      <c r="L1439" s="142" t="str">
        <f>IF(ISBLANK(Table2[[#This Row],[Remark]]),"",Table2[[#This Row],[Remark]])</f>
        <v/>
      </c>
      <c r="M1439" s="84">
        <f>Table2[[#This Row],[Material Issued By]]</f>
        <v>0</v>
      </c>
      <c r="N1439" s="84">
        <f>Table2[[#This Row],[Material Received By]]</f>
        <v>0</v>
      </c>
      <c r="O1439" s="134">
        <f>SUMIFS('Stock Statement'!K:K,'Stock Statement'!C:C,Table4[[#This Row],[Part no./ Cat No.]])</f>
        <v>0</v>
      </c>
      <c r="P1439" s="134">
        <f t="shared" si="23"/>
        <v>0</v>
      </c>
      <c r="Q1439" s="142">
        <f>SUMIFS('Stock Statement'!J:J,'Stock Statement'!C:C,Table4[[#This Row],[Part no./ Cat No.]])</f>
        <v>0</v>
      </c>
    </row>
    <row r="1440" spans="1:17">
      <c r="A1440" s="84">
        <v>1439</v>
      </c>
      <c r="B1440" s="108" t="str">
        <f>Table2[[#This Row],[Description of Material]]</f>
        <v>Enter Data in Product Master</v>
      </c>
      <c r="C1440" s="142" t="str">
        <f>IFERROR(VLOOKUP(D1440,'Product Master'!B:G,6,),"-")</f>
        <v>-</v>
      </c>
      <c r="D1440" s="84">
        <f>Table2[[#This Row],[Part no./ Cat No.]]</f>
        <v>0</v>
      </c>
      <c r="E1440" s="142" t="str">
        <f>IF(ISBLANK(Table2[[#This Row],[Lot No]]),"-",Table2[[#This Row],[Lot No]])</f>
        <v>-</v>
      </c>
      <c r="F1440" s="133" t="str">
        <f>IF(ISBLANK(Table2[[#This Row],[Date of Issue]]),"",Table2[[#This Row],[Date of Issue]])</f>
        <v/>
      </c>
      <c r="G1440" s="84" t="str">
        <f>Table2[[#This Row],[Unit]]</f>
        <v>-</v>
      </c>
      <c r="H1440" s="84" t="str">
        <f>Table2[[#This Row],[Pack Size]]</f>
        <v>-</v>
      </c>
      <c r="I1440" s="84">
        <f>Table2[[#This Row],[Quantity]]</f>
        <v>0</v>
      </c>
      <c r="J1440" s="133" t="str">
        <f>Table2[[#This Row],[Expiry Date]]</f>
        <v>-</v>
      </c>
      <c r="K1440" s="84">
        <f>Table2[[#This Row],[Department]]</f>
        <v>0</v>
      </c>
      <c r="L1440" s="142" t="str">
        <f>IF(ISBLANK(Table2[[#This Row],[Remark]]),"",Table2[[#This Row],[Remark]])</f>
        <v/>
      </c>
      <c r="M1440" s="84">
        <f>Table2[[#This Row],[Material Issued By]]</f>
        <v>0</v>
      </c>
      <c r="N1440" s="84">
        <f>Table2[[#This Row],[Material Received By]]</f>
        <v>0</v>
      </c>
      <c r="O1440" s="134">
        <f>SUMIFS('Stock Statement'!K:K,'Stock Statement'!C:C,Table4[[#This Row],[Part no./ Cat No.]])</f>
        <v>0</v>
      </c>
      <c r="P1440" s="134">
        <f t="shared" si="23"/>
        <v>0</v>
      </c>
      <c r="Q1440" s="142">
        <f>SUMIFS('Stock Statement'!J:J,'Stock Statement'!C:C,Table4[[#This Row],[Part no./ Cat No.]])</f>
        <v>0</v>
      </c>
    </row>
    <row r="1441" spans="1:17">
      <c r="A1441" s="84">
        <v>1440</v>
      </c>
      <c r="B1441" s="108" t="str">
        <f>Table2[[#This Row],[Description of Material]]</f>
        <v>Enter Data in Product Master</v>
      </c>
      <c r="C1441" s="142" t="str">
        <f>IFERROR(VLOOKUP(D1441,'Product Master'!B:G,6,),"-")</f>
        <v>-</v>
      </c>
      <c r="D1441" s="84">
        <f>Table2[[#This Row],[Part no./ Cat No.]]</f>
        <v>0</v>
      </c>
      <c r="E1441" s="142" t="str">
        <f>IF(ISBLANK(Table2[[#This Row],[Lot No]]),"-",Table2[[#This Row],[Lot No]])</f>
        <v>-</v>
      </c>
      <c r="F1441" s="133" t="str">
        <f>IF(ISBLANK(Table2[[#This Row],[Date of Issue]]),"",Table2[[#This Row],[Date of Issue]])</f>
        <v/>
      </c>
      <c r="G1441" s="84" t="str">
        <f>Table2[[#This Row],[Unit]]</f>
        <v>-</v>
      </c>
      <c r="H1441" s="84" t="str">
        <f>Table2[[#This Row],[Pack Size]]</f>
        <v>-</v>
      </c>
      <c r="I1441" s="84">
        <f>Table2[[#This Row],[Quantity]]</f>
        <v>0</v>
      </c>
      <c r="J1441" s="133" t="str">
        <f>Table2[[#This Row],[Expiry Date]]</f>
        <v>-</v>
      </c>
      <c r="K1441" s="84">
        <f>Table2[[#This Row],[Department]]</f>
        <v>0</v>
      </c>
      <c r="L1441" s="142" t="str">
        <f>IF(ISBLANK(Table2[[#This Row],[Remark]]),"",Table2[[#This Row],[Remark]])</f>
        <v/>
      </c>
      <c r="M1441" s="84">
        <f>Table2[[#This Row],[Material Issued By]]</f>
        <v>0</v>
      </c>
      <c r="N1441" s="84">
        <f>Table2[[#This Row],[Material Received By]]</f>
        <v>0</v>
      </c>
      <c r="O1441" s="134">
        <f>SUMIFS('Stock Statement'!K:K,'Stock Statement'!C:C,Table4[[#This Row],[Part no./ Cat No.]])</f>
        <v>0</v>
      </c>
      <c r="P1441" s="134">
        <f t="shared" si="23"/>
        <v>0</v>
      </c>
      <c r="Q1441" s="142">
        <f>SUMIFS('Stock Statement'!J:J,'Stock Statement'!C:C,Table4[[#This Row],[Part no./ Cat No.]])</f>
        <v>0</v>
      </c>
    </row>
    <row r="1442" spans="1:17">
      <c r="A1442" s="84">
        <v>1441</v>
      </c>
      <c r="B1442" s="108" t="str">
        <f>Table2[[#This Row],[Description of Material]]</f>
        <v>Enter Data in Product Master</v>
      </c>
      <c r="C1442" s="142" t="str">
        <f>IFERROR(VLOOKUP(D1442,'Product Master'!B:G,6,),"-")</f>
        <v>-</v>
      </c>
      <c r="D1442" s="84">
        <f>Table2[[#This Row],[Part no./ Cat No.]]</f>
        <v>0</v>
      </c>
      <c r="E1442" s="142" t="str">
        <f>IF(ISBLANK(Table2[[#This Row],[Lot No]]),"-",Table2[[#This Row],[Lot No]])</f>
        <v>-</v>
      </c>
      <c r="F1442" s="133" t="str">
        <f>IF(ISBLANK(Table2[[#This Row],[Date of Issue]]),"",Table2[[#This Row],[Date of Issue]])</f>
        <v/>
      </c>
      <c r="G1442" s="84" t="str">
        <f>Table2[[#This Row],[Unit]]</f>
        <v>-</v>
      </c>
      <c r="H1442" s="84" t="str">
        <f>Table2[[#This Row],[Pack Size]]</f>
        <v>-</v>
      </c>
      <c r="I1442" s="84">
        <f>Table2[[#This Row],[Quantity]]</f>
        <v>0</v>
      </c>
      <c r="J1442" s="133" t="str">
        <f>Table2[[#This Row],[Expiry Date]]</f>
        <v>-</v>
      </c>
      <c r="K1442" s="84">
        <f>Table2[[#This Row],[Department]]</f>
        <v>0</v>
      </c>
      <c r="L1442" s="142" t="str">
        <f>IF(ISBLANK(Table2[[#This Row],[Remark]]),"",Table2[[#This Row],[Remark]])</f>
        <v/>
      </c>
      <c r="M1442" s="84">
        <f>Table2[[#This Row],[Material Issued By]]</f>
        <v>0</v>
      </c>
      <c r="N1442" s="84">
        <f>Table2[[#This Row],[Material Received By]]</f>
        <v>0</v>
      </c>
      <c r="O1442" s="134">
        <f>SUMIFS('Stock Statement'!K:K,'Stock Statement'!C:C,Table4[[#This Row],[Part no./ Cat No.]])</f>
        <v>0</v>
      </c>
      <c r="P1442" s="134">
        <f t="shared" si="23"/>
        <v>0</v>
      </c>
      <c r="Q1442" s="142">
        <f>SUMIFS('Stock Statement'!J:J,'Stock Statement'!C:C,Table4[[#This Row],[Part no./ Cat No.]])</f>
        <v>0</v>
      </c>
    </row>
    <row r="1443" spans="1:17">
      <c r="A1443" s="84">
        <v>1442</v>
      </c>
      <c r="B1443" s="108" t="str">
        <f>Table2[[#This Row],[Description of Material]]</f>
        <v>Enter Data in Product Master</v>
      </c>
      <c r="C1443" s="142" t="str">
        <f>IFERROR(VLOOKUP(D1443,'Product Master'!B:G,6,),"-")</f>
        <v>-</v>
      </c>
      <c r="D1443" s="84">
        <f>Table2[[#This Row],[Part no./ Cat No.]]</f>
        <v>0</v>
      </c>
      <c r="E1443" s="142" t="str">
        <f>IF(ISBLANK(Table2[[#This Row],[Lot No]]),"-",Table2[[#This Row],[Lot No]])</f>
        <v>-</v>
      </c>
      <c r="F1443" s="133" t="str">
        <f>IF(ISBLANK(Table2[[#This Row],[Date of Issue]]),"",Table2[[#This Row],[Date of Issue]])</f>
        <v/>
      </c>
      <c r="G1443" s="84" t="str">
        <f>Table2[[#This Row],[Unit]]</f>
        <v>-</v>
      </c>
      <c r="H1443" s="84" t="str">
        <f>Table2[[#This Row],[Pack Size]]</f>
        <v>-</v>
      </c>
      <c r="I1443" s="84">
        <f>Table2[[#This Row],[Quantity]]</f>
        <v>0</v>
      </c>
      <c r="J1443" s="133" t="str">
        <f>Table2[[#This Row],[Expiry Date]]</f>
        <v>-</v>
      </c>
      <c r="K1443" s="84">
        <f>Table2[[#This Row],[Department]]</f>
        <v>0</v>
      </c>
      <c r="L1443" s="142" t="str">
        <f>IF(ISBLANK(Table2[[#This Row],[Remark]]),"",Table2[[#This Row],[Remark]])</f>
        <v/>
      </c>
      <c r="M1443" s="84">
        <f>Table2[[#This Row],[Material Issued By]]</f>
        <v>0</v>
      </c>
      <c r="N1443" s="84">
        <f>Table2[[#This Row],[Material Received By]]</f>
        <v>0</v>
      </c>
      <c r="O1443" s="134">
        <f>SUMIFS('Stock Statement'!K:K,'Stock Statement'!C:C,Table4[[#This Row],[Part no./ Cat No.]])</f>
        <v>0</v>
      </c>
      <c r="P1443" s="134">
        <f t="shared" si="23"/>
        <v>0</v>
      </c>
      <c r="Q1443" s="142">
        <f>SUMIFS('Stock Statement'!J:J,'Stock Statement'!C:C,Table4[[#This Row],[Part no./ Cat No.]])</f>
        <v>0</v>
      </c>
    </row>
    <row r="1444" spans="1:17">
      <c r="A1444" s="84">
        <v>1443</v>
      </c>
      <c r="B1444" s="108" t="str">
        <f>Table2[[#This Row],[Description of Material]]</f>
        <v>Enter Data in Product Master</v>
      </c>
      <c r="C1444" s="142" t="str">
        <f>IFERROR(VLOOKUP(D1444,'Product Master'!B:G,6,),"-")</f>
        <v>-</v>
      </c>
      <c r="D1444" s="84">
        <f>Table2[[#This Row],[Part no./ Cat No.]]</f>
        <v>0</v>
      </c>
      <c r="E1444" s="142" t="str">
        <f>IF(ISBLANK(Table2[[#This Row],[Lot No]]),"-",Table2[[#This Row],[Lot No]])</f>
        <v>-</v>
      </c>
      <c r="F1444" s="133" t="str">
        <f>IF(ISBLANK(Table2[[#This Row],[Date of Issue]]),"",Table2[[#This Row],[Date of Issue]])</f>
        <v/>
      </c>
      <c r="G1444" s="84" t="str">
        <f>Table2[[#This Row],[Unit]]</f>
        <v>-</v>
      </c>
      <c r="H1444" s="84" t="str">
        <f>Table2[[#This Row],[Pack Size]]</f>
        <v>-</v>
      </c>
      <c r="I1444" s="84">
        <f>Table2[[#This Row],[Quantity]]</f>
        <v>0</v>
      </c>
      <c r="J1444" s="133" t="str">
        <f>Table2[[#This Row],[Expiry Date]]</f>
        <v>-</v>
      </c>
      <c r="K1444" s="84">
        <f>Table2[[#This Row],[Department]]</f>
        <v>0</v>
      </c>
      <c r="L1444" s="142" t="str">
        <f>IF(ISBLANK(Table2[[#This Row],[Remark]]),"",Table2[[#This Row],[Remark]])</f>
        <v/>
      </c>
      <c r="M1444" s="84">
        <f>Table2[[#This Row],[Material Issued By]]</f>
        <v>0</v>
      </c>
      <c r="N1444" s="84">
        <f>Table2[[#This Row],[Material Received By]]</f>
        <v>0</v>
      </c>
      <c r="O1444" s="134">
        <f>SUMIFS('Stock Statement'!K:K,'Stock Statement'!C:C,Table4[[#This Row],[Part no./ Cat No.]])</f>
        <v>0</v>
      </c>
      <c r="P1444" s="134">
        <f t="shared" si="23"/>
        <v>0</v>
      </c>
      <c r="Q1444" s="142">
        <f>SUMIFS('Stock Statement'!J:J,'Stock Statement'!C:C,Table4[[#This Row],[Part no./ Cat No.]])</f>
        <v>0</v>
      </c>
    </row>
    <row r="1445" spans="1:17">
      <c r="A1445" s="84">
        <v>1444</v>
      </c>
      <c r="B1445" s="108" t="str">
        <f>Table2[[#This Row],[Description of Material]]</f>
        <v>Enter Data in Product Master</v>
      </c>
      <c r="C1445" s="142" t="str">
        <f>IFERROR(VLOOKUP(D1445,'Product Master'!B:G,6,),"-")</f>
        <v>-</v>
      </c>
      <c r="D1445" s="84">
        <f>Table2[[#This Row],[Part no./ Cat No.]]</f>
        <v>0</v>
      </c>
      <c r="E1445" s="142" t="str">
        <f>IF(ISBLANK(Table2[[#This Row],[Lot No]]),"-",Table2[[#This Row],[Lot No]])</f>
        <v>-</v>
      </c>
      <c r="F1445" s="133" t="str">
        <f>IF(ISBLANK(Table2[[#This Row],[Date of Issue]]),"",Table2[[#This Row],[Date of Issue]])</f>
        <v/>
      </c>
      <c r="G1445" s="84" t="str">
        <f>Table2[[#This Row],[Unit]]</f>
        <v>-</v>
      </c>
      <c r="H1445" s="84" t="str">
        <f>Table2[[#This Row],[Pack Size]]</f>
        <v>-</v>
      </c>
      <c r="I1445" s="84">
        <f>Table2[[#This Row],[Quantity]]</f>
        <v>0</v>
      </c>
      <c r="J1445" s="133" t="str">
        <f>Table2[[#This Row],[Expiry Date]]</f>
        <v>-</v>
      </c>
      <c r="K1445" s="84">
        <f>Table2[[#This Row],[Department]]</f>
        <v>0</v>
      </c>
      <c r="L1445" s="142" t="str">
        <f>IF(ISBLANK(Table2[[#This Row],[Remark]]),"",Table2[[#This Row],[Remark]])</f>
        <v/>
      </c>
      <c r="M1445" s="84">
        <f>Table2[[#This Row],[Material Issued By]]</f>
        <v>0</v>
      </c>
      <c r="N1445" s="84">
        <f>Table2[[#This Row],[Material Received By]]</f>
        <v>0</v>
      </c>
      <c r="O1445" s="134">
        <f>SUMIFS('Stock Statement'!K:K,'Stock Statement'!C:C,Table4[[#This Row],[Part no./ Cat No.]])</f>
        <v>0</v>
      </c>
      <c r="P1445" s="134">
        <f t="shared" si="23"/>
        <v>0</v>
      </c>
      <c r="Q1445" s="142">
        <f>SUMIFS('Stock Statement'!J:J,'Stock Statement'!C:C,Table4[[#This Row],[Part no./ Cat No.]])</f>
        <v>0</v>
      </c>
    </row>
    <row r="1446" spans="1:17">
      <c r="A1446" s="84">
        <v>1445</v>
      </c>
      <c r="B1446" s="108" t="str">
        <f>Table2[[#This Row],[Description of Material]]</f>
        <v>Enter Data in Product Master</v>
      </c>
      <c r="C1446" s="142" t="str">
        <f>IFERROR(VLOOKUP(D1446,'Product Master'!B:G,6,),"-")</f>
        <v>-</v>
      </c>
      <c r="D1446" s="84">
        <f>Table2[[#This Row],[Part no./ Cat No.]]</f>
        <v>0</v>
      </c>
      <c r="E1446" s="142" t="str">
        <f>IF(ISBLANK(Table2[[#This Row],[Lot No]]),"-",Table2[[#This Row],[Lot No]])</f>
        <v>-</v>
      </c>
      <c r="F1446" s="133" t="str">
        <f>IF(ISBLANK(Table2[[#This Row],[Date of Issue]]),"",Table2[[#This Row],[Date of Issue]])</f>
        <v/>
      </c>
      <c r="G1446" s="84" t="str">
        <f>Table2[[#This Row],[Unit]]</f>
        <v>-</v>
      </c>
      <c r="H1446" s="84" t="str">
        <f>Table2[[#This Row],[Pack Size]]</f>
        <v>-</v>
      </c>
      <c r="I1446" s="84">
        <f>Table2[[#This Row],[Quantity]]</f>
        <v>0</v>
      </c>
      <c r="J1446" s="133" t="str">
        <f>Table2[[#This Row],[Expiry Date]]</f>
        <v>-</v>
      </c>
      <c r="K1446" s="84">
        <f>Table2[[#This Row],[Department]]</f>
        <v>0</v>
      </c>
      <c r="L1446" s="142" t="str">
        <f>IF(ISBLANK(Table2[[#This Row],[Remark]]),"",Table2[[#This Row],[Remark]])</f>
        <v/>
      </c>
      <c r="M1446" s="84">
        <f>Table2[[#This Row],[Material Issued By]]</f>
        <v>0</v>
      </c>
      <c r="N1446" s="84">
        <f>Table2[[#This Row],[Material Received By]]</f>
        <v>0</v>
      </c>
      <c r="O1446" s="134">
        <f>SUMIFS('Stock Statement'!K:K,'Stock Statement'!C:C,Table4[[#This Row],[Part no./ Cat No.]])</f>
        <v>0</v>
      </c>
      <c r="P1446" s="134">
        <f t="shared" si="23"/>
        <v>0</v>
      </c>
      <c r="Q1446" s="142">
        <f>SUMIFS('Stock Statement'!J:J,'Stock Statement'!C:C,Table4[[#This Row],[Part no./ Cat No.]])</f>
        <v>0</v>
      </c>
    </row>
    <row r="1447" spans="1:17">
      <c r="A1447" s="84">
        <v>1446</v>
      </c>
      <c r="B1447" s="108" t="str">
        <f>Table2[[#This Row],[Description of Material]]</f>
        <v>Enter Data in Product Master</v>
      </c>
      <c r="C1447" s="142" t="str">
        <f>IFERROR(VLOOKUP(D1447,'Product Master'!B:G,6,),"-")</f>
        <v>-</v>
      </c>
      <c r="D1447" s="84">
        <f>Table2[[#This Row],[Part no./ Cat No.]]</f>
        <v>0</v>
      </c>
      <c r="E1447" s="142" t="str">
        <f>IF(ISBLANK(Table2[[#This Row],[Lot No]]),"-",Table2[[#This Row],[Lot No]])</f>
        <v>-</v>
      </c>
      <c r="F1447" s="133" t="str">
        <f>IF(ISBLANK(Table2[[#This Row],[Date of Issue]]),"",Table2[[#This Row],[Date of Issue]])</f>
        <v/>
      </c>
      <c r="G1447" s="84" t="str">
        <f>Table2[[#This Row],[Unit]]</f>
        <v>-</v>
      </c>
      <c r="H1447" s="84" t="str">
        <f>Table2[[#This Row],[Pack Size]]</f>
        <v>-</v>
      </c>
      <c r="I1447" s="84">
        <f>Table2[[#This Row],[Quantity]]</f>
        <v>0</v>
      </c>
      <c r="J1447" s="133" t="str">
        <f>Table2[[#This Row],[Expiry Date]]</f>
        <v>-</v>
      </c>
      <c r="K1447" s="84">
        <f>Table2[[#This Row],[Department]]</f>
        <v>0</v>
      </c>
      <c r="L1447" s="142" t="str">
        <f>IF(ISBLANK(Table2[[#This Row],[Remark]]),"",Table2[[#This Row],[Remark]])</f>
        <v/>
      </c>
      <c r="M1447" s="84">
        <f>Table2[[#This Row],[Material Issued By]]</f>
        <v>0</v>
      </c>
      <c r="N1447" s="84">
        <f>Table2[[#This Row],[Material Received By]]</f>
        <v>0</v>
      </c>
      <c r="O1447" s="134">
        <f>SUMIFS('Stock Statement'!K:K,'Stock Statement'!C:C,Table4[[#This Row],[Part no./ Cat No.]])</f>
        <v>0</v>
      </c>
      <c r="P1447" s="134">
        <f t="shared" si="23"/>
        <v>0</v>
      </c>
      <c r="Q1447" s="142">
        <f>SUMIFS('Stock Statement'!J:J,'Stock Statement'!C:C,Table4[[#This Row],[Part no./ Cat No.]])</f>
        <v>0</v>
      </c>
    </row>
    <row r="1448" spans="1:17">
      <c r="A1448" s="84">
        <v>1447</v>
      </c>
      <c r="B1448" s="108" t="str">
        <f>Table2[[#This Row],[Description of Material]]</f>
        <v>Enter Data in Product Master</v>
      </c>
      <c r="C1448" s="142" t="str">
        <f>IFERROR(VLOOKUP(D1448,'Product Master'!B:G,6,),"-")</f>
        <v>-</v>
      </c>
      <c r="D1448" s="84">
        <f>Table2[[#This Row],[Part no./ Cat No.]]</f>
        <v>0</v>
      </c>
      <c r="E1448" s="142" t="str">
        <f>IF(ISBLANK(Table2[[#This Row],[Lot No]]),"-",Table2[[#This Row],[Lot No]])</f>
        <v>-</v>
      </c>
      <c r="F1448" s="133" t="str">
        <f>IF(ISBLANK(Table2[[#This Row],[Date of Issue]]),"",Table2[[#This Row],[Date of Issue]])</f>
        <v/>
      </c>
      <c r="G1448" s="84" t="str">
        <f>Table2[[#This Row],[Unit]]</f>
        <v>-</v>
      </c>
      <c r="H1448" s="84" t="str">
        <f>Table2[[#This Row],[Pack Size]]</f>
        <v>-</v>
      </c>
      <c r="I1448" s="84">
        <f>Table2[[#This Row],[Quantity]]</f>
        <v>0</v>
      </c>
      <c r="J1448" s="133" t="str">
        <f>Table2[[#This Row],[Expiry Date]]</f>
        <v>-</v>
      </c>
      <c r="K1448" s="84">
        <f>Table2[[#This Row],[Department]]</f>
        <v>0</v>
      </c>
      <c r="L1448" s="142" t="str">
        <f>IF(ISBLANK(Table2[[#This Row],[Remark]]),"",Table2[[#This Row],[Remark]])</f>
        <v/>
      </c>
      <c r="M1448" s="84">
        <f>Table2[[#This Row],[Material Issued By]]</f>
        <v>0</v>
      </c>
      <c r="N1448" s="84">
        <f>Table2[[#This Row],[Material Received By]]</f>
        <v>0</v>
      </c>
      <c r="O1448" s="134">
        <f>SUMIFS('Stock Statement'!K:K,'Stock Statement'!C:C,Table4[[#This Row],[Part no./ Cat No.]])</f>
        <v>0</v>
      </c>
      <c r="P1448" s="134">
        <f t="shared" si="23"/>
        <v>0</v>
      </c>
      <c r="Q1448" s="142">
        <f>SUMIFS('Stock Statement'!J:J,'Stock Statement'!C:C,Table4[[#This Row],[Part no./ Cat No.]])</f>
        <v>0</v>
      </c>
    </row>
    <row r="1449" spans="1:17">
      <c r="A1449" s="84">
        <v>1448</v>
      </c>
      <c r="B1449" s="108" t="str">
        <f>Table2[[#This Row],[Description of Material]]</f>
        <v>Enter Data in Product Master</v>
      </c>
      <c r="C1449" s="142" t="str">
        <f>IFERROR(VLOOKUP(D1449,'Product Master'!B:G,6,),"-")</f>
        <v>-</v>
      </c>
      <c r="D1449" s="84">
        <f>Table2[[#This Row],[Part no./ Cat No.]]</f>
        <v>0</v>
      </c>
      <c r="E1449" s="142" t="str">
        <f>IF(ISBLANK(Table2[[#This Row],[Lot No]]),"-",Table2[[#This Row],[Lot No]])</f>
        <v>-</v>
      </c>
      <c r="F1449" s="133" t="str">
        <f>IF(ISBLANK(Table2[[#This Row],[Date of Issue]]),"",Table2[[#This Row],[Date of Issue]])</f>
        <v/>
      </c>
      <c r="G1449" s="84" t="str">
        <f>Table2[[#This Row],[Unit]]</f>
        <v>-</v>
      </c>
      <c r="H1449" s="84" t="str">
        <f>Table2[[#This Row],[Pack Size]]</f>
        <v>-</v>
      </c>
      <c r="I1449" s="84">
        <f>Table2[[#This Row],[Quantity]]</f>
        <v>0</v>
      </c>
      <c r="J1449" s="133" t="str">
        <f>Table2[[#This Row],[Expiry Date]]</f>
        <v>-</v>
      </c>
      <c r="K1449" s="84">
        <f>Table2[[#This Row],[Department]]</f>
        <v>0</v>
      </c>
      <c r="L1449" s="142" t="str">
        <f>IF(ISBLANK(Table2[[#This Row],[Remark]]),"",Table2[[#This Row],[Remark]])</f>
        <v/>
      </c>
      <c r="M1449" s="84">
        <f>Table2[[#This Row],[Material Issued By]]</f>
        <v>0</v>
      </c>
      <c r="N1449" s="84">
        <f>Table2[[#This Row],[Material Received By]]</f>
        <v>0</v>
      </c>
      <c r="O1449" s="134">
        <f>SUMIFS('Stock Statement'!K:K,'Stock Statement'!C:C,Table4[[#This Row],[Part no./ Cat No.]])</f>
        <v>0</v>
      </c>
      <c r="P1449" s="134">
        <f t="shared" si="23"/>
        <v>0</v>
      </c>
      <c r="Q1449" s="142">
        <f>SUMIFS('Stock Statement'!J:J,'Stock Statement'!C:C,Table4[[#This Row],[Part no./ Cat No.]])</f>
        <v>0</v>
      </c>
    </row>
    <row r="1450" spans="1:17">
      <c r="A1450" s="84">
        <v>1449</v>
      </c>
      <c r="B1450" s="108" t="str">
        <f>Table2[[#This Row],[Description of Material]]</f>
        <v>Enter Data in Product Master</v>
      </c>
      <c r="C1450" s="142" t="str">
        <f>IFERROR(VLOOKUP(D1450,'Product Master'!B:G,6,),"-")</f>
        <v>-</v>
      </c>
      <c r="D1450" s="84">
        <f>Table2[[#This Row],[Part no./ Cat No.]]</f>
        <v>0</v>
      </c>
      <c r="E1450" s="142" t="str">
        <f>IF(ISBLANK(Table2[[#This Row],[Lot No]]),"-",Table2[[#This Row],[Lot No]])</f>
        <v>-</v>
      </c>
      <c r="F1450" s="133" t="str">
        <f>IF(ISBLANK(Table2[[#This Row],[Date of Issue]]),"",Table2[[#This Row],[Date of Issue]])</f>
        <v/>
      </c>
      <c r="G1450" s="84" t="str">
        <f>Table2[[#This Row],[Unit]]</f>
        <v>-</v>
      </c>
      <c r="H1450" s="84" t="str">
        <f>Table2[[#This Row],[Pack Size]]</f>
        <v>-</v>
      </c>
      <c r="I1450" s="84">
        <f>Table2[[#This Row],[Quantity]]</f>
        <v>0</v>
      </c>
      <c r="J1450" s="133" t="str">
        <f>Table2[[#This Row],[Expiry Date]]</f>
        <v>-</v>
      </c>
      <c r="K1450" s="84">
        <f>Table2[[#This Row],[Department]]</f>
        <v>0</v>
      </c>
      <c r="L1450" s="142" t="str">
        <f>IF(ISBLANK(Table2[[#This Row],[Remark]]),"",Table2[[#This Row],[Remark]])</f>
        <v/>
      </c>
      <c r="M1450" s="84">
        <f>Table2[[#This Row],[Material Issued By]]</f>
        <v>0</v>
      </c>
      <c r="N1450" s="84">
        <f>Table2[[#This Row],[Material Received By]]</f>
        <v>0</v>
      </c>
      <c r="O1450" s="134">
        <f>SUMIFS('Stock Statement'!K:K,'Stock Statement'!C:C,Table4[[#This Row],[Part no./ Cat No.]])</f>
        <v>0</v>
      </c>
      <c r="P1450" s="134">
        <f t="shared" si="23"/>
        <v>0</v>
      </c>
      <c r="Q1450" s="142">
        <f>SUMIFS('Stock Statement'!J:J,'Stock Statement'!C:C,Table4[[#This Row],[Part no./ Cat No.]])</f>
        <v>0</v>
      </c>
    </row>
    <row r="1451" spans="1:17">
      <c r="A1451" s="84">
        <v>1450</v>
      </c>
      <c r="B1451" s="108" t="str">
        <f>Table2[[#This Row],[Description of Material]]</f>
        <v>Enter Data in Product Master</v>
      </c>
      <c r="C1451" s="142" t="str">
        <f>IFERROR(VLOOKUP(D1451,'Product Master'!B:G,6,),"-")</f>
        <v>-</v>
      </c>
      <c r="D1451" s="84">
        <f>Table2[[#This Row],[Part no./ Cat No.]]</f>
        <v>0</v>
      </c>
      <c r="E1451" s="142" t="str">
        <f>IF(ISBLANK(Table2[[#This Row],[Lot No]]),"-",Table2[[#This Row],[Lot No]])</f>
        <v>-</v>
      </c>
      <c r="F1451" s="133" t="str">
        <f>IF(ISBLANK(Table2[[#This Row],[Date of Issue]]),"",Table2[[#This Row],[Date of Issue]])</f>
        <v/>
      </c>
      <c r="G1451" s="84" t="str">
        <f>Table2[[#This Row],[Unit]]</f>
        <v>-</v>
      </c>
      <c r="H1451" s="84" t="str">
        <f>Table2[[#This Row],[Pack Size]]</f>
        <v>-</v>
      </c>
      <c r="I1451" s="84">
        <f>Table2[[#This Row],[Quantity]]</f>
        <v>0</v>
      </c>
      <c r="J1451" s="133" t="str">
        <f>Table2[[#This Row],[Expiry Date]]</f>
        <v>-</v>
      </c>
      <c r="K1451" s="84">
        <f>Table2[[#This Row],[Department]]</f>
        <v>0</v>
      </c>
      <c r="L1451" s="142" t="str">
        <f>IF(ISBLANK(Table2[[#This Row],[Remark]]),"",Table2[[#This Row],[Remark]])</f>
        <v/>
      </c>
      <c r="M1451" s="84">
        <f>Table2[[#This Row],[Material Issued By]]</f>
        <v>0</v>
      </c>
      <c r="N1451" s="84">
        <f>Table2[[#This Row],[Material Received By]]</f>
        <v>0</v>
      </c>
      <c r="O1451" s="134">
        <f>SUMIFS('Stock Statement'!K:K,'Stock Statement'!C:C,Table4[[#This Row],[Part no./ Cat No.]])</f>
        <v>0</v>
      </c>
      <c r="P1451" s="134">
        <f t="shared" si="23"/>
        <v>0</v>
      </c>
      <c r="Q1451" s="142">
        <f>SUMIFS('Stock Statement'!J:J,'Stock Statement'!C:C,Table4[[#This Row],[Part no./ Cat No.]])</f>
        <v>0</v>
      </c>
    </row>
    <row r="1452" spans="1:17">
      <c r="A1452" s="84">
        <v>1451</v>
      </c>
      <c r="B1452" s="108" t="str">
        <f>Table2[[#This Row],[Description of Material]]</f>
        <v>Enter Data in Product Master</v>
      </c>
      <c r="C1452" s="142" t="str">
        <f>IFERROR(VLOOKUP(D1452,'Product Master'!B:G,6,),"-")</f>
        <v>-</v>
      </c>
      <c r="D1452" s="84">
        <f>Table2[[#This Row],[Part no./ Cat No.]]</f>
        <v>0</v>
      </c>
      <c r="E1452" s="142" t="str">
        <f>IF(ISBLANK(Table2[[#This Row],[Lot No]]),"-",Table2[[#This Row],[Lot No]])</f>
        <v>-</v>
      </c>
      <c r="F1452" s="133" t="str">
        <f>IF(ISBLANK(Table2[[#This Row],[Date of Issue]]),"",Table2[[#This Row],[Date of Issue]])</f>
        <v/>
      </c>
      <c r="G1452" s="84" t="str">
        <f>Table2[[#This Row],[Unit]]</f>
        <v>-</v>
      </c>
      <c r="H1452" s="84" t="str">
        <f>Table2[[#This Row],[Pack Size]]</f>
        <v>-</v>
      </c>
      <c r="I1452" s="84">
        <f>Table2[[#This Row],[Quantity]]</f>
        <v>0</v>
      </c>
      <c r="J1452" s="133" t="str">
        <f>Table2[[#This Row],[Expiry Date]]</f>
        <v>-</v>
      </c>
      <c r="K1452" s="84">
        <f>Table2[[#This Row],[Department]]</f>
        <v>0</v>
      </c>
      <c r="L1452" s="142" t="str">
        <f>IF(ISBLANK(Table2[[#This Row],[Remark]]),"",Table2[[#This Row],[Remark]])</f>
        <v/>
      </c>
      <c r="M1452" s="84">
        <f>Table2[[#This Row],[Material Issued By]]</f>
        <v>0</v>
      </c>
      <c r="N1452" s="84">
        <f>Table2[[#This Row],[Material Received By]]</f>
        <v>0</v>
      </c>
      <c r="O1452" s="134">
        <f>SUMIFS('Stock Statement'!K:K,'Stock Statement'!C:C,Table4[[#This Row],[Part no./ Cat No.]])</f>
        <v>0</v>
      </c>
      <c r="P1452" s="134">
        <f t="shared" si="23"/>
        <v>0</v>
      </c>
      <c r="Q1452" s="142">
        <f>SUMIFS('Stock Statement'!J:J,'Stock Statement'!C:C,Table4[[#This Row],[Part no./ Cat No.]])</f>
        <v>0</v>
      </c>
    </row>
    <row r="1453" spans="1:17">
      <c r="A1453" s="84">
        <v>1452</v>
      </c>
      <c r="B1453" s="108" t="str">
        <f>Table2[[#This Row],[Description of Material]]</f>
        <v>Enter Data in Product Master</v>
      </c>
      <c r="C1453" s="142" t="str">
        <f>IFERROR(VLOOKUP(D1453,'Product Master'!B:G,6,),"-")</f>
        <v>-</v>
      </c>
      <c r="D1453" s="84">
        <f>Table2[[#This Row],[Part no./ Cat No.]]</f>
        <v>0</v>
      </c>
      <c r="E1453" s="142" t="str">
        <f>IF(ISBLANK(Table2[[#This Row],[Lot No]]),"-",Table2[[#This Row],[Lot No]])</f>
        <v>-</v>
      </c>
      <c r="F1453" s="133" t="str">
        <f>IF(ISBLANK(Table2[[#This Row],[Date of Issue]]),"",Table2[[#This Row],[Date of Issue]])</f>
        <v/>
      </c>
      <c r="G1453" s="84" t="str">
        <f>Table2[[#This Row],[Unit]]</f>
        <v>-</v>
      </c>
      <c r="H1453" s="84" t="str">
        <f>Table2[[#This Row],[Pack Size]]</f>
        <v>-</v>
      </c>
      <c r="I1453" s="84">
        <f>Table2[[#This Row],[Quantity]]</f>
        <v>0</v>
      </c>
      <c r="J1453" s="133" t="str">
        <f>Table2[[#This Row],[Expiry Date]]</f>
        <v>-</v>
      </c>
      <c r="K1453" s="84">
        <f>Table2[[#This Row],[Department]]</f>
        <v>0</v>
      </c>
      <c r="L1453" s="142" t="str">
        <f>IF(ISBLANK(Table2[[#This Row],[Remark]]),"",Table2[[#This Row],[Remark]])</f>
        <v/>
      </c>
      <c r="M1453" s="84">
        <f>Table2[[#This Row],[Material Issued By]]</f>
        <v>0</v>
      </c>
      <c r="N1453" s="84">
        <f>Table2[[#This Row],[Material Received By]]</f>
        <v>0</v>
      </c>
      <c r="O1453" s="134">
        <f>SUMIFS('Stock Statement'!K:K,'Stock Statement'!C:C,Table4[[#This Row],[Part no./ Cat No.]])</f>
        <v>0</v>
      </c>
      <c r="P1453" s="134">
        <f t="shared" si="23"/>
        <v>0</v>
      </c>
      <c r="Q1453" s="142">
        <f>SUMIFS('Stock Statement'!J:J,'Stock Statement'!C:C,Table4[[#This Row],[Part no./ Cat No.]])</f>
        <v>0</v>
      </c>
    </row>
    <row r="1454" spans="1:17">
      <c r="A1454" s="84">
        <v>1453</v>
      </c>
      <c r="B1454" s="108" t="str">
        <f>Table2[[#This Row],[Description of Material]]</f>
        <v>Enter Data in Product Master</v>
      </c>
      <c r="C1454" s="142" t="str">
        <f>IFERROR(VLOOKUP(D1454,'Product Master'!B:G,6,),"-")</f>
        <v>-</v>
      </c>
      <c r="D1454" s="84">
        <f>Table2[[#This Row],[Part no./ Cat No.]]</f>
        <v>0</v>
      </c>
      <c r="E1454" s="142" t="str">
        <f>IF(ISBLANK(Table2[[#This Row],[Lot No]]),"-",Table2[[#This Row],[Lot No]])</f>
        <v>-</v>
      </c>
      <c r="F1454" s="133" t="str">
        <f>IF(ISBLANK(Table2[[#This Row],[Date of Issue]]),"",Table2[[#This Row],[Date of Issue]])</f>
        <v/>
      </c>
      <c r="G1454" s="84" t="str">
        <f>Table2[[#This Row],[Unit]]</f>
        <v>-</v>
      </c>
      <c r="H1454" s="84" t="str">
        <f>Table2[[#This Row],[Pack Size]]</f>
        <v>-</v>
      </c>
      <c r="I1454" s="84">
        <f>Table2[[#This Row],[Quantity]]</f>
        <v>0</v>
      </c>
      <c r="J1454" s="133" t="str">
        <f>Table2[[#This Row],[Expiry Date]]</f>
        <v>-</v>
      </c>
      <c r="K1454" s="84">
        <f>Table2[[#This Row],[Department]]</f>
        <v>0</v>
      </c>
      <c r="L1454" s="142" t="str">
        <f>IF(ISBLANK(Table2[[#This Row],[Remark]]),"",Table2[[#This Row],[Remark]])</f>
        <v/>
      </c>
      <c r="M1454" s="84">
        <f>Table2[[#This Row],[Material Issued By]]</f>
        <v>0</v>
      </c>
      <c r="N1454" s="84">
        <f>Table2[[#This Row],[Material Received By]]</f>
        <v>0</v>
      </c>
      <c r="O1454" s="134">
        <f>SUMIFS('Stock Statement'!K:K,'Stock Statement'!C:C,Table4[[#This Row],[Part no./ Cat No.]])</f>
        <v>0</v>
      </c>
      <c r="P1454" s="134">
        <f t="shared" si="23"/>
        <v>0</v>
      </c>
      <c r="Q1454" s="142">
        <f>SUMIFS('Stock Statement'!J:J,'Stock Statement'!C:C,Table4[[#This Row],[Part no./ Cat No.]])</f>
        <v>0</v>
      </c>
    </row>
    <row r="1455" spans="1:17">
      <c r="A1455" s="84">
        <v>1454</v>
      </c>
      <c r="B1455" s="108" t="str">
        <f>Table2[[#This Row],[Description of Material]]</f>
        <v>Enter Data in Product Master</v>
      </c>
      <c r="C1455" s="142" t="str">
        <f>IFERROR(VLOOKUP(D1455,'Product Master'!B:G,6,),"-")</f>
        <v>-</v>
      </c>
      <c r="D1455" s="84">
        <f>Table2[[#This Row],[Part no./ Cat No.]]</f>
        <v>0</v>
      </c>
      <c r="E1455" s="142" t="str">
        <f>IF(ISBLANK(Table2[[#This Row],[Lot No]]),"-",Table2[[#This Row],[Lot No]])</f>
        <v>-</v>
      </c>
      <c r="F1455" s="133" t="str">
        <f>IF(ISBLANK(Table2[[#This Row],[Date of Issue]]),"",Table2[[#This Row],[Date of Issue]])</f>
        <v/>
      </c>
      <c r="G1455" s="84" t="str">
        <f>Table2[[#This Row],[Unit]]</f>
        <v>-</v>
      </c>
      <c r="H1455" s="84" t="str">
        <f>Table2[[#This Row],[Pack Size]]</f>
        <v>-</v>
      </c>
      <c r="I1455" s="84">
        <f>Table2[[#This Row],[Quantity]]</f>
        <v>0</v>
      </c>
      <c r="J1455" s="133" t="str">
        <f>Table2[[#This Row],[Expiry Date]]</f>
        <v>-</v>
      </c>
      <c r="K1455" s="84">
        <f>Table2[[#This Row],[Department]]</f>
        <v>0</v>
      </c>
      <c r="L1455" s="142" t="str">
        <f>IF(ISBLANK(Table2[[#This Row],[Remark]]),"",Table2[[#This Row],[Remark]])</f>
        <v/>
      </c>
      <c r="M1455" s="84">
        <f>Table2[[#This Row],[Material Issued By]]</f>
        <v>0</v>
      </c>
      <c r="N1455" s="84">
        <f>Table2[[#This Row],[Material Received By]]</f>
        <v>0</v>
      </c>
      <c r="O1455" s="134">
        <f>SUMIFS('Stock Statement'!K:K,'Stock Statement'!C:C,Table4[[#This Row],[Part no./ Cat No.]])</f>
        <v>0</v>
      </c>
      <c r="P1455" s="134">
        <f t="shared" si="23"/>
        <v>0</v>
      </c>
      <c r="Q1455" s="142">
        <f>SUMIFS('Stock Statement'!J:J,'Stock Statement'!C:C,Table4[[#This Row],[Part no./ Cat No.]])</f>
        <v>0</v>
      </c>
    </row>
    <row r="1456" spans="1:17">
      <c r="A1456" s="84">
        <v>1455</v>
      </c>
      <c r="B1456" s="108" t="str">
        <f>Table2[[#This Row],[Description of Material]]</f>
        <v>Enter Data in Product Master</v>
      </c>
      <c r="C1456" s="142" t="str">
        <f>IFERROR(VLOOKUP(D1456,'Product Master'!B:G,6,),"-")</f>
        <v>-</v>
      </c>
      <c r="D1456" s="84">
        <f>Table2[[#This Row],[Part no./ Cat No.]]</f>
        <v>0</v>
      </c>
      <c r="E1456" s="142" t="str">
        <f>IF(ISBLANK(Table2[[#This Row],[Lot No]]),"-",Table2[[#This Row],[Lot No]])</f>
        <v>-</v>
      </c>
      <c r="F1456" s="133" t="str">
        <f>IF(ISBLANK(Table2[[#This Row],[Date of Issue]]),"",Table2[[#This Row],[Date of Issue]])</f>
        <v/>
      </c>
      <c r="G1456" s="84" t="str">
        <f>Table2[[#This Row],[Unit]]</f>
        <v>-</v>
      </c>
      <c r="H1456" s="84" t="str">
        <f>Table2[[#This Row],[Pack Size]]</f>
        <v>-</v>
      </c>
      <c r="I1456" s="84">
        <f>Table2[[#This Row],[Quantity]]</f>
        <v>0</v>
      </c>
      <c r="J1456" s="133" t="str">
        <f>Table2[[#This Row],[Expiry Date]]</f>
        <v>-</v>
      </c>
      <c r="K1456" s="84">
        <f>Table2[[#This Row],[Department]]</f>
        <v>0</v>
      </c>
      <c r="L1456" s="142" t="str">
        <f>IF(ISBLANK(Table2[[#This Row],[Remark]]),"",Table2[[#This Row],[Remark]])</f>
        <v/>
      </c>
      <c r="M1456" s="84">
        <f>Table2[[#This Row],[Material Issued By]]</f>
        <v>0</v>
      </c>
      <c r="N1456" s="84">
        <f>Table2[[#This Row],[Material Received By]]</f>
        <v>0</v>
      </c>
      <c r="O1456" s="134">
        <f>SUMIFS('Stock Statement'!K:K,'Stock Statement'!C:C,Table4[[#This Row],[Part no./ Cat No.]])</f>
        <v>0</v>
      </c>
      <c r="P1456" s="134">
        <f t="shared" si="23"/>
        <v>0</v>
      </c>
      <c r="Q1456" s="142">
        <f>SUMIFS('Stock Statement'!J:J,'Stock Statement'!C:C,Table4[[#This Row],[Part no./ Cat No.]])</f>
        <v>0</v>
      </c>
    </row>
    <row r="1457" spans="1:17">
      <c r="A1457" s="84">
        <v>1456</v>
      </c>
      <c r="B1457" s="108" t="str">
        <f>Table2[[#This Row],[Description of Material]]</f>
        <v>Enter Data in Product Master</v>
      </c>
      <c r="C1457" s="142" t="str">
        <f>IFERROR(VLOOKUP(D1457,'Product Master'!B:G,6,),"-")</f>
        <v>-</v>
      </c>
      <c r="D1457" s="84">
        <f>Table2[[#This Row],[Part no./ Cat No.]]</f>
        <v>0</v>
      </c>
      <c r="E1457" s="142" t="str">
        <f>IF(ISBLANK(Table2[[#This Row],[Lot No]]),"-",Table2[[#This Row],[Lot No]])</f>
        <v>-</v>
      </c>
      <c r="F1457" s="133" t="str">
        <f>IF(ISBLANK(Table2[[#This Row],[Date of Issue]]),"",Table2[[#This Row],[Date of Issue]])</f>
        <v/>
      </c>
      <c r="G1457" s="84" t="str">
        <f>Table2[[#This Row],[Unit]]</f>
        <v>-</v>
      </c>
      <c r="H1457" s="84" t="str">
        <f>Table2[[#This Row],[Pack Size]]</f>
        <v>-</v>
      </c>
      <c r="I1457" s="84">
        <f>Table2[[#This Row],[Quantity]]</f>
        <v>0</v>
      </c>
      <c r="J1457" s="133" t="str">
        <f>Table2[[#This Row],[Expiry Date]]</f>
        <v>-</v>
      </c>
      <c r="K1457" s="84">
        <f>Table2[[#This Row],[Department]]</f>
        <v>0</v>
      </c>
      <c r="L1457" s="142" t="str">
        <f>IF(ISBLANK(Table2[[#This Row],[Remark]]),"",Table2[[#This Row],[Remark]])</f>
        <v/>
      </c>
      <c r="M1457" s="84">
        <f>Table2[[#This Row],[Material Issued By]]</f>
        <v>0</v>
      </c>
      <c r="N1457" s="84">
        <f>Table2[[#This Row],[Material Received By]]</f>
        <v>0</v>
      </c>
      <c r="O1457" s="134">
        <f>SUMIFS('Stock Statement'!K:K,'Stock Statement'!C:C,Table4[[#This Row],[Part no./ Cat No.]])</f>
        <v>0</v>
      </c>
      <c r="P1457" s="134">
        <f t="shared" si="23"/>
        <v>0</v>
      </c>
      <c r="Q1457" s="142">
        <f>SUMIFS('Stock Statement'!J:J,'Stock Statement'!C:C,Table4[[#This Row],[Part no./ Cat No.]])</f>
        <v>0</v>
      </c>
    </row>
    <row r="1458" spans="1:17">
      <c r="A1458" s="84">
        <v>1457</v>
      </c>
      <c r="B1458" s="108" t="str">
        <f>Table2[[#This Row],[Description of Material]]</f>
        <v>Enter Data in Product Master</v>
      </c>
      <c r="C1458" s="142" t="str">
        <f>IFERROR(VLOOKUP(D1458,'Product Master'!B:G,6,),"-")</f>
        <v>-</v>
      </c>
      <c r="D1458" s="84">
        <f>Table2[[#This Row],[Part no./ Cat No.]]</f>
        <v>0</v>
      </c>
      <c r="E1458" s="142" t="str">
        <f>IF(ISBLANK(Table2[[#This Row],[Lot No]]),"-",Table2[[#This Row],[Lot No]])</f>
        <v>-</v>
      </c>
      <c r="F1458" s="133" t="str">
        <f>IF(ISBLANK(Table2[[#This Row],[Date of Issue]]),"",Table2[[#This Row],[Date of Issue]])</f>
        <v/>
      </c>
      <c r="G1458" s="84" t="str">
        <f>Table2[[#This Row],[Unit]]</f>
        <v>-</v>
      </c>
      <c r="H1458" s="84" t="str">
        <f>Table2[[#This Row],[Pack Size]]</f>
        <v>-</v>
      </c>
      <c r="I1458" s="84">
        <f>Table2[[#This Row],[Quantity]]</f>
        <v>0</v>
      </c>
      <c r="J1458" s="133" t="str">
        <f>Table2[[#This Row],[Expiry Date]]</f>
        <v>-</v>
      </c>
      <c r="K1458" s="84">
        <f>Table2[[#This Row],[Department]]</f>
        <v>0</v>
      </c>
      <c r="L1458" s="142" t="str">
        <f>IF(ISBLANK(Table2[[#This Row],[Remark]]),"",Table2[[#This Row],[Remark]])</f>
        <v/>
      </c>
      <c r="M1458" s="84">
        <f>Table2[[#This Row],[Material Issued By]]</f>
        <v>0</v>
      </c>
      <c r="N1458" s="84">
        <f>Table2[[#This Row],[Material Received By]]</f>
        <v>0</v>
      </c>
      <c r="O1458" s="134">
        <f>SUMIFS('Stock Statement'!K:K,'Stock Statement'!C:C,Table4[[#This Row],[Part no./ Cat No.]])</f>
        <v>0</v>
      </c>
      <c r="P1458" s="134">
        <f t="shared" si="23"/>
        <v>0</v>
      </c>
      <c r="Q1458" s="142">
        <f>SUMIFS('Stock Statement'!J:J,'Stock Statement'!C:C,Table4[[#This Row],[Part no./ Cat No.]])</f>
        <v>0</v>
      </c>
    </row>
    <row r="1459" spans="1:17">
      <c r="A1459" s="84">
        <v>1458</v>
      </c>
      <c r="B1459" s="108" t="str">
        <f>Table2[[#This Row],[Description of Material]]</f>
        <v>Enter Data in Product Master</v>
      </c>
      <c r="C1459" s="142" t="str">
        <f>IFERROR(VLOOKUP(D1459,'Product Master'!B:G,6,),"-")</f>
        <v>-</v>
      </c>
      <c r="D1459" s="84">
        <f>Table2[[#This Row],[Part no./ Cat No.]]</f>
        <v>0</v>
      </c>
      <c r="E1459" s="142" t="str">
        <f>IF(ISBLANK(Table2[[#This Row],[Lot No]]),"-",Table2[[#This Row],[Lot No]])</f>
        <v>-</v>
      </c>
      <c r="F1459" s="133" t="str">
        <f>IF(ISBLANK(Table2[[#This Row],[Date of Issue]]),"",Table2[[#This Row],[Date of Issue]])</f>
        <v/>
      </c>
      <c r="G1459" s="84" t="str">
        <f>Table2[[#This Row],[Unit]]</f>
        <v>-</v>
      </c>
      <c r="H1459" s="84" t="str">
        <f>Table2[[#This Row],[Pack Size]]</f>
        <v>-</v>
      </c>
      <c r="I1459" s="84">
        <f>Table2[[#This Row],[Quantity]]</f>
        <v>0</v>
      </c>
      <c r="J1459" s="133" t="str">
        <f>Table2[[#This Row],[Expiry Date]]</f>
        <v>-</v>
      </c>
      <c r="K1459" s="84">
        <f>Table2[[#This Row],[Department]]</f>
        <v>0</v>
      </c>
      <c r="L1459" s="142" t="str">
        <f>IF(ISBLANK(Table2[[#This Row],[Remark]]),"",Table2[[#This Row],[Remark]])</f>
        <v/>
      </c>
      <c r="M1459" s="84">
        <f>Table2[[#This Row],[Material Issued By]]</f>
        <v>0</v>
      </c>
      <c r="N1459" s="84">
        <f>Table2[[#This Row],[Material Received By]]</f>
        <v>0</v>
      </c>
      <c r="O1459" s="134">
        <f>SUMIFS('Stock Statement'!K:K,'Stock Statement'!C:C,Table4[[#This Row],[Part no./ Cat No.]])</f>
        <v>0</v>
      </c>
      <c r="P1459" s="134">
        <f t="shared" si="23"/>
        <v>0</v>
      </c>
      <c r="Q1459" s="142">
        <f>SUMIFS('Stock Statement'!J:J,'Stock Statement'!C:C,Table4[[#This Row],[Part no./ Cat No.]])</f>
        <v>0</v>
      </c>
    </row>
    <row r="1460" spans="1:17">
      <c r="A1460" s="84">
        <v>1459</v>
      </c>
      <c r="B1460" s="108" t="str">
        <f>Table2[[#This Row],[Description of Material]]</f>
        <v>Enter Data in Product Master</v>
      </c>
      <c r="C1460" s="142" t="str">
        <f>IFERROR(VLOOKUP(D1460,'Product Master'!B:G,6,),"-")</f>
        <v>-</v>
      </c>
      <c r="D1460" s="84">
        <f>Table2[[#This Row],[Part no./ Cat No.]]</f>
        <v>0</v>
      </c>
      <c r="E1460" s="142" t="str">
        <f>IF(ISBLANK(Table2[[#This Row],[Lot No]]),"-",Table2[[#This Row],[Lot No]])</f>
        <v>-</v>
      </c>
      <c r="F1460" s="133" t="str">
        <f>IF(ISBLANK(Table2[[#This Row],[Date of Issue]]),"",Table2[[#This Row],[Date of Issue]])</f>
        <v/>
      </c>
      <c r="G1460" s="84" t="str">
        <f>Table2[[#This Row],[Unit]]</f>
        <v>-</v>
      </c>
      <c r="H1460" s="84" t="str">
        <f>Table2[[#This Row],[Pack Size]]</f>
        <v>-</v>
      </c>
      <c r="I1460" s="84">
        <f>Table2[[#This Row],[Quantity]]</f>
        <v>0</v>
      </c>
      <c r="J1460" s="133" t="str">
        <f>Table2[[#This Row],[Expiry Date]]</f>
        <v>-</v>
      </c>
      <c r="K1460" s="84">
        <f>Table2[[#This Row],[Department]]</f>
        <v>0</v>
      </c>
      <c r="L1460" s="142" t="str">
        <f>IF(ISBLANK(Table2[[#This Row],[Remark]]),"",Table2[[#This Row],[Remark]])</f>
        <v/>
      </c>
      <c r="M1460" s="84">
        <f>Table2[[#This Row],[Material Issued By]]</f>
        <v>0</v>
      </c>
      <c r="N1460" s="84">
        <f>Table2[[#This Row],[Material Received By]]</f>
        <v>0</v>
      </c>
      <c r="O1460" s="134">
        <f>SUMIFS('Stock Statement'!K:K,'Stock Statement'!C:C,Table4[[#This Row],[Part no./ Cat No.]])</f>
        <v>0</v>
      </c>
      <c r="P1460" s="134">
        <f t="shared" si="23"/>
        <v>0</v>
      </c>
      <c r="Q1460" s="142">
        <f>SUMIFS('Stock Statement'!J:J,'Stock Statement'!C:C,Table4[[#This Row],[Part no./ Cat No.]])</f>
        <v>0</v>
      </c>
    </row>
    <row r="1461" spans="1:17">
      <c r="A1461" s="84">
        <v>1460</v>
      </c>
      <c r="B1461" s="108" t="str">
        <f>Table2[[#This Row],[Description of Material]]</f>
        <v>Enter Data in Product Master</v>
      </c>
      <c r="C1461" s="142" t="str">
        <f>IFERROR(VLOOKUP(D1461,'Product Master'!B:G,6,),"-")</f>
        <v>-</v>
      </c>
      <c r="D1461" s="84">
        <f>Table2[[#This Row],[Part no./ Cat No.]]</f>
        <v>0</v>
      </c>
      <c r="E1461" s="142" t="str">
        <f>IF(ISBLANK(Table2[[#This Row],[Lot No]]),"-",Table2[[#This Row],[Lot No]])</f>
        <v>-</v>
      </c>
      <c r="F1461" s="133" t="str">
        <f>IF(ISBLANK(Table2[[#This Row],[Date of Issue]]),"",Table2[[#This Row],[Date of Issue]])</f>
        <v/>
      </c>
      <c r="G1461" s="84" t="str">
        <f>Table2[[#This Row],[Unit]]</f>
        <v>-</v>
      </c>
      <c r="H1461" s="84" t="str">
        <f>Table2[[#This Row],[Pack Size]]</f>
        <v>-</v>
      </c>
      <c r="I1461" s="84">
        <f>Table2[[#This Row],[Quantity]]</f>
        <v>0</v>
      </c>
      <c r="J1461" s="133" t="str">
        <f>Table2[[#This Row],[Expiry Date]]</f>
        <v>-</v>
      </c>
      <c r="K1461" s="84">
        <f>Table2[[#This Row],[Department]]</f>
        <v>0</v>
      </c>
      <c r="L1461" s="142" t="str">
        <f>IF(ISBLANK(Table2[[#This Row],[Remark]]),"",Table2[[#This Row],[Remark]])</f>
        <v/>
      </c>
      <c r="M1461" s="84">
        <f>Table2[[#This Row],[Material Issued By]]</f>
        <v>0</v>
      </c>
      <c r="N1461" s="84">
        <f>Table2[[#This Row],[Material Received By]]</f>
        <v>0</v>
      </c>
      <c r="O1461" s="134">
        <f>SUMIFS('Stock Statement'!K:K,'Stock Statement'!C:C,Table4[[#This Row],[Part no./ Cat No.]])</f>
        <v>0</v>
      </c>
      <c r="P1461" s="134">
        <f t="shared" si="23"/>
        <v>0</v>
      </c>
      <c r="Q1461" s="142">
        <f>SUMIFS('Stock Statement'!J:J,'Stock Statement'!C:C,Table4[[#This Row],[Part no./ Cat No.]])</f>
        <v>0</v>
      </c>
    </row>
    <row r="1462" spans="1:17">
      <c r="A1462" s="84">
        <v>1461</v>
      </c>
      <c r="B1462" s="108" t="str">
        <f>Table2[[#This Row],[Description of Material]]</f>
        <v>Enter Data in Product Master</v>
      </c>
      <c r="C1462" s="142" t="str">
        <f>IFERROR(VLOOKUP(D1462,'Product Master'!B:G,6,),"-")</f>
        <v>-</v>
      </c>
      <c r="D1462" s="84">
        <f>Table2[[#This Row],[Part no./ Cat No.]]</f>
        <v>0</v>
      </c>
      <c r="E1462" s="142" t="str">
        <f>IF(ISBLANK(Table2[[#This Row],[Lot No]]),"-",Table2[[#This Row],[Lot No]])</f>
        <v>-</v>
      </c>
      <c r="F1462" s="133" t="str">
        <f>IF(ISBLANK(Table2[[#This Row],[Date of Issue]]),"",Table2[[#This Row],[Date of Issue]])</f>
        <v/>
      </c>
      <c r="G1462" s="84" t="str">
        <f>Table2[[#This Row],[Unit]]</f>
        <v>-</v>
      </c>
      <c r="H1462" s="84" t="str">
        <f>Table2[[#This Row],[Pack Size]]</f>
        <v>-</v>
      </c>
      <c r="I1462" s="84">
        <f>Table2[[#This Row],[Quantity]]</f>
        <v>0</v>
      </c>
      <c r="J1462" s="133" t="str">
        <f>Table2[[#This Row],[Expiry Date]]</f>
        <v>-</v>
      </c>
      <c r="K1462" s="84">
        <f>Table2[[#This Row],[Department]]</f>
        <v>0</v>
      </c>
      <c r="L1462" s="142" t="str">
        <f>IF(ISBLANK(Table2[[#This Row],[Remark]]),"",Table2[[#This Row],[Remark]])</f>
        <v/>
      </c>
      <c r="M1462" s="84">
        <f>Table2[[#This Row],[Material Issued By]]</f>
        <v>0</v>
      </c>
      <c r="N1462" s="84">
        <f>Table2[[#This Row],[Material Received By]]</f>
        <v>0</v>
      </c>
      <c r="O1462" s="134">
        <f>SUMIFS('Stock Statement'!K:K,'Stock Statement'!C:C,Table4[[#This Row],[Part no./ Cat No.]])</f>
        <v>0</v>
      </c>
      <c r="P1462" s="134">
        <f t="shared" si="23"/>
        <v>0</v>
      </c>
      <c r="Q1462" s="142">
        <f>SUMIFS('Stock Statement'!J:J,'Stock Statement'!C:C,Table4[[#This Row],[Part no./ Cat No.]])</f>
        <v>0</v>
      </c>
    </row>
    <row r="1463" spans="1:17">
      <c r="A1463" s="84">
        <v>1462</v>
      </c>
      <c r="B1463" s="108" t="str">
        <f>Table2[[#This Row],[Description of Material]]</f>
        <v>Enter Data in Product Master</v>
      </c>
      <c r="C1463" s="142" t="str">
        <f>IFERROR(VLOOKUP(D1463,'Product Master'!B:G,6,),"-")</f>
        <v>-</v>
      </c>
      <c r="D1463" s="84">
        <f>Table2[[#This Row],[Part no./ Cat No.]]</f>
        <v>0</v>
      </c>
      <c r="E1463" s="142" t="str">
        <f>IF(ISBLANK(Table2[[#This Row],[Lot No]]),"-",Table2[[#This Row],[Lot No]])</f>
        <v>-</v>
      </c>
      <c r="F1463" s="133" t="str">
        <f>IF(ISBLANK(Table2[[#This Row],[Date of Issue]]),"",Table2[[#This Row],[Date of Issue]])</f>
        <v/>
      </c>
      <c r="G1463" s="84" t="str">
        <f>Table2[[#This Row],[Unit]]</f>
        <v>-</v>
      </c>
      <c r="H1463" s="84" t="str">
        <f>Table2[[#This Row],[Pack Size]]</f>
        <v>-</v>
      </c>
      <c r="I1463" s="84">
        <f>Table2[[#This Row],[Quantity]]</f>
        <v>0</v>
      </c>
      <c r="J1463" s="133" t="str">
        <f>Table2[[#This Row],[Expiry Date]]</f>
        <v>-</v>
      </c>
      <c r="K1463" s="84">
        <f>Table2[[#This Row],[Department]]</f>
        <v>0</v>
      </c>
      <c r="L1463" s="142" t="str">
        <f>IF(ISBLANK(Table2[[#This Row],[Remark]]),"",Table2[[#This Row],[Remark]])</f>
        <v/>
      </c>
      <c r="M1463" s="84">
        <f>Table2[[#This Row],[Material Issued By]]</f>
        <v>0</v>
      </c>
      <c r="N1463" s="84">
        <f>Table2[[#This Row],[Material Received By]]</f>
        <v>0</v>
      </c>
      <c r="O1463" s="134">
        <f>SUMIFS('Stock Statement'!K:K,'Stock Statement'!C:C,Table4[[#This Row],[Part no./ Cat No.]])</f>
        <v>0</v>
      </c>
      <c r="P1463" s="134">
        <f t="shared" si="23"/>
        <v>0</v>
      </c>
      <c r="Q1463" s="142">
        <f>SUMIFS('Stock Statement'!J:J,'Stock Statement'!C:C,Table4[[#This Row],[Part no./ Cat No.]])</f>
        <v>0</v>
      </c>
    </row>
    <row r="1464" spans="1:17">
      <c r="A1464" s="84">
        <v>1463</v>
      </c>
      <c r="B1464" s="108" t="str">
        <f>Table2[[#This Row],[Description of Material]]</f>
        <v>Enter Data in Product Master</v>
      </c>
      <c r="C1464" s="142" t="str">
        <f>IFERROR(VLOOKUP(D1464,'Product Master'!B:G,6,),"-")</f>
        <v>-</v>
      </c>
      <c r="D1464" s="84">
        <f>Table2[[#This Row],[Part no./ Cat No.]]</f>
        <v>0</v>
      </c>
      <c r="E1464" s="142" t="str">
        <f>IF(ISBLANK(Table2[[#This Row],[Lot No]]),"-",Table2[[#This Row],[Lot No]])</f>
        <v>-</v>
      </c>
      <c r="F1464" s="133" t="str">
        <f>IF(ISBLANK(Table2[[#This Row],[Date of Issue]]),"",Table2[[#This Row],[Date of Issue]])</f>
        <v/>
      </c>
      <c r="G1464" s="84" t="str">
        <f>Table2[[#This Row],[Unit]]</f>
        <v>-</v>
      </c>
      <c r="H1464" s="84" t="str">
        <f>Table2[[#This Row],[Pack Size]]</f>
        <v>-</v>
      </c>
      <c r="I1464" s="84">
        <f>Table2[[#This Row],[Quantity]]</f>
        <v>0</v>
      </c>
      <c r="J1464" s="133" t="str">
        <f>Table2[[#This Row],[Expiry Date]]</f>
        <v>-</v>
      </c>
      <c r="K1464" s="84">
        <f>Table2[[#This Row],[Department]]</f>
        <v>0</v>
      </c>
      <c r="L1464" s="142" t="str">
        <f>IF(ISBLANK(Table2[[#This Row],[Remark]]),"",Table2[[#This Row],[Remark]])</f>
        <v/>
      </c>
      <c r="M1464" s="84">
        <f>Table2[[#This Row],[Material Issued By]]</f>
        <v>0</v>
      </c>
      <c r="N1464" s="84">
        <f>Table2[[#This Row],[Material Received By]]</f>
        <v>0</v>
      </c>
      <c r="O1464" s="134">
        <f>SUMIFS('Stock Statement'!K:K,'Stock Statement'!C:C,Table4[[#This Row],[Part no./ Cat No.]])</f>
        <v>0</v>
      </c>
      <c r="P1464" s="134">
        <f t="shared" si="23"/>
        <v>0</v>
      </c>
      <c r="Q1464" s="142">
        <f>SUMIFS('Stock Statement'!J:J,'Stock Statement'!C:C,Table4[[#This Row],[Part no./ Cat No.]])</f>
        <v>0</v>
      </c>
    </row>
    <row r="1465" spans="1:17">
      <c r="A1465" s="84">
        <v>1464</v>
      </c>
      <c r="B1465" s="108" t="str">
        <f>Table2[[#This Row],[Description of Material]]</f>
        <v>Enter Data in Product Master</v>
      </c>
      <c r="C1465" s="142" t="str">
        <f>IFERROR(VLOOKUP(D1465,'Product Master'!B:G,6,),"-")</f>
        <v>-</v>
      </c>
      <c r="D1465" s="84">
        <f>Table2[[#This Row],[Part no./ Cat No.]]</f>
        <v>0</v>
      </c>
      <c r="E1465" s="142" t="str">
        <f>IF(ISBLANK(Table2[[#This Row],[Lot No]]),"-",Table2[[#This Row],[Lot No]])</f>
        <v>-</v>
      </c>
      <c r="F1465" s="133" t="str">
        <f>IF(ISBLANK(Table2[[#This Row],[Date of Issue]]),"",Table2[[#This Row],[Date of Issue]])</f>
        <v/>
      </c>
      <c r="G1465" s="84" t="str">
        <f>Table2[[#This Row],[Unit]]</f>
        <v>-</v>
      </c>
      <c r="H1465" s="84" t="str">
        <f>Table2[[#This Row],[Pack Size]]</f>
        <v>-</v>
      </c>
      <c r="I1465" s="84">
        <f>Table2[[#This Row],[Quantity]]</f>
        <v>0</v>
      </c>
      <c r="J1465" s="133" t="str">
        <f>Table2[[#This Row],[Expiry Date]]</f>
        <v>-</v>
      </c>
      <c r="K1465" s="84">
        <f>Table2[[#This Row],[Department]]</f>
        <v>0</v>
      </c>
      <c r="L1465" s="142" t="str">
        <f>IF(ISBLANK(Table2[[#This Row],[Remark]]),"",Table2[[#This Row],[Remark]])</f>
        <v/>
      </c>
      <c r="M1465" s="84">
        <f>Table2[[#This Row],[Material Issued By]]</f>
        <v>0</v>
      </c>
      <c r="N1465" s="84">
        <f>Table2[[#This Row],[Material Received By]]</f>
        <v>0</v>
      </c>
      <c r="O1465" s="134">
        <f>SUMIFS('Stock Statement'!K:K,'Stock Statement'!C:C,Table4[[#This Row],[Part no./ Cat No.]])</f>
        <v>0</v>
      </c>
      <c r="P1465" s="134">
        <f t="shared" si="23"/>
        <v>0</v>
      </c>
      <c r="Q1465" s="142">
        <f>SUMIFS('Stock Statement'!J:J,'Stock Statement'!C:C,Table4[[#This Row],[Part no./ Cat No.]])</f>
        <v>0</v>
      </c>
    </row>
    <row r="1466" spans="1:17">
      <c r="A1466" s="84">
        <v>1465</v>
      </c>
      <c r="B1466" s="108" t="str">
        <f>Table2[[#This Row],[Description of Material]]</f>
        <v>Enter Data in Product Master</v>
      </c>
      <c r="C1466" s="142" t="str">
        <f>IFERROR(VLOOKUP(D1466,'Product Master'!B:G,6,),"-")</f>
        <v>-</v>
      </c>
      <c r="D1466" s="84">
        <f>Table2[[#This Row],[Part no./ Cat No.]]</f>
        <v>0</v>
      </c>
      <c r="E1466" s="142" t="str">
        <f>IF(ISBLANK(Table2[[#This Row],[Lot No]]),"-",Table2[[#This Row],[Lot No]])</f>
        <v>-</v>
      </c>
      <c r="F1466" s="133" t="str">
        <f>IF(ISBLANK(Table2[[#This Row],[Date of Issue]]),"",Table2[[#This Row],[Date of Issue]])</f>
        <v/>
      </c>
      <c r="G1466" s="84" t="str">
        <f>Table2[[#This Row],[Unit]]</f>
        <v>-</v>
      </c>
      <c r="H1466" s="84" t="str">
        <f>Table2[[#This Row],[Pack Size]]</f>
        <v>-</v>
      </c>
      <c r="I1466" s="84">
        <f>Table2[[#This Row],[Quantity]]</f>
        <v>0</v>
      </c>
      <c r="J1466" s="133" t="str">
        <f>Table2[[#This Row],[Expiry Date]]</f>
        <v>-</v>
      </c>
      <c r="K1466" s="84">
        <f>Table2[[#This Row],[Department]]</f>
        <v>0</v>
      </c>
      <c r="L1466" s="142" t="str">
        <f>IF(ISBLANK(Table2[[#This Row],[Remark]]),"",Table2[[#This Row],[Remark]])</f>
        <v/>
      </c>
      <c r="M1466" s="84">
        <f>Table2[[#This Row],[Material Issued By]]</f>
        <v>0</v>
      </c>
      <c r="N1466" s="84">
        <f>Table2[[#This Row],[Material Received By]]</f>
        <v>0</v>
      </c>
      <c r="O1466" s="134">
        <f>SUMIFS('Stock Statement'!K:K,'Stock Statement'!C:C,Table4[[#This Row],[Part no./ Cat No.]])</f>
        <v>0</v>
      </c>
      <c r="P1466" s="134">
        <f t="shared" si="23"/>
        <v>0</v>
      </c>
      <c r="Q1466" s="142">
        <f>SUMIFS('Stock Statement'!J:J,'Stock Statement'!C:C,Table4[[#This Row],[Part no./ Cat No.]])</f>
        <v>0</v>
      </c>
    </row>
    <row r="1467" spans="1:17">
      <c r="A1467" s="84">
        <v>1466</v>
      </c>
      <c r="B1467" s="108" t="str">
        <f>Table2[[#This Row],[Description of Material]]</f>
        <v>Enter Data in Product Master</v>
      </c>
      <c r="C1467" s="142" t="str">
        <f>IFERROR(VLOOKUP(D1467,'Product Master'!B:G,6,),"-")</f>
        <v>-</v>
      </c>
      <c r="D1467" s="84">
        <f>Table2[[#This Row],[Part no./ Cat No.]]</f>
        <v>0</v>
      </c>
      <c r="E1467" s="142" t="str">
        <f>IF(ISBLANK(Table2[[#This Row],[Lot No]]),"-",Table2[[#This Row],[Lot No]])</f>
        <v>-</v>
      </c>
      <c r="F1467" s="133" t="str">
        <f>IF(ISBLANK(Table2[[#This Row],[Date of Issue]]),"",Table2[[#This Row],[Date of Issue]])</f>
        <v/>
      </c>
      <c r="G1467" s="84" t="str">
        <f>Table2[[#This Row],[Unit]]</f>
        <v>-</v>
      </c>
      <c r="H1467" s="84" t="str">
        <f>Table2[[#This Row],[Pack Size]]</f>
        <v>-</v>
      </c>
      <c r="I1467" s="84">
        <f>Table2[[#This Row],[Quantity]]</f>
        <v>0</v>
      </c>
      <c r="J1467" s="133" t="str">
        <f>Table2[[#This Row],[Expiry Date]]</f>
        <v>-</v>
      </c>
      <c r="K1467" s="84">
        <f>Table2[[#This Row],[Department]]</f>
        <v>0</v>
      </c>
      <c r="L1467" s="142" t="str">
        <f>IF(ISBLANK(Table2[[#This Row],[Remark]]),"",Table2[[#This Row],[Remark]])</f>
        <v/>
      </c>
      <c r="M1467" s="84">
        <f>Table2[[#This Row],[Material Issued By]]</f>
        <v>0</v>
      </c>
      <c r="N1467" s="84">
        <f>Table2[[#This Row],[Material Received By]]</f>
        <v>0</v>
      </c>
      <c r="O1467" s="134">
        <f>SUMIFS('Stock Statement'!K:K,'Stock Statement'!C:C,Table4[[#This Row],[Part no./ Cat No.]])</f>
        <v>0</v>
      </c>
      <c r="P1467" s="134">
        <f t="shared" si="23"/>
        <v>0</v>
      </c>
      <c r="Q1467" s="142">
        <f>SUMIFS('Stock Statement'!J:J,'Stock Statement'!C:C,Table4[[#This Row],[Part no./ Cat No.]])</f>
        <v>0</v>
      </c>
    </row>
    <row r="1468" spans="1:17">
      <c r="A1468" s="84">
        <v>1467</v>
      </c>
      <c r="B1468" s="108" t="str">
        <f>Table2[[#This Row],[Description of Material]]</f>
        <v>Enter Data in Product Master</v>
      </c>
      <c r="C1468" s="142" t="str">
        <f>IFERROR(VLOOKUP(D1468,'Product Master'!B:G,6,),"-")</f>
        <v>-</v>
      </c>
      <c r="D1468" s="84">
        <f>Table2[[#This Row],[Part no./ Cat No.]]</f>
        <v>0</v>
      </c>
      <c r="E1468" s="142" t="str">
        <f>IF(ISBLANK(Table2[[#This Row],[Lot No]]),"-",Table2[[#This Row],[Lot No]])</f>
        <v>-</v>
      </c>
      <c r="F1468" s="133" t="str">
        <f>IF(ISBLANK(Table2[[#This Row],[Date of Issue]]),"",Table2[[#This Row],[Date of Issue]])</f>
        <v/>
      </c>
      <c r="G1468" s="84" t="str">
        <f>Table2[[#This Row],[Unit]]</f>
        <v>-</v>
      </c>
      <c r="H1468" s="84" t="str">
        <f>Table2[[#This Row],[Pack Size]]</f>
        <v>-</v>
      </c>
      <c r="I1468" s="84">
        <f>Table2[[#This Row],[Quantity]]</f>
        <v>0</v>
      </c>
      <c r="J1468" s="133" t="str">
        <f>Table2[[#This Row],[Expiry Date]]</f>
        <v>-</v>
      </c>
      <c r="K1468" s="84">
        <f>Table2[[#This Row],[Department]]</f>
        <v>0</v>
      </c>
      <c r="L1468" s="142" t="str">
        <f>IF(ISBLANK(Table2[[#This Row],[Remark]]),"",Table2[[#This Row],[Remark]])</f>
        <v/>
      </c>
      <c r="M1468" s="84">
        <f>Table2[[#This Row],[Material Issued By]]</f>
        <v>0</v>
      </c>
      <c r="N1468" s="84">
        <f>Table2[[#This Row],[Material Received By]]</f>
        <v>0</v>
      </c>
      <c r="O1468" s="134">
        <f>SUMIFS('Stock Statement'!K:K,'Stock Statement'!C:C,Table4[[#This Row],[Part no./ Cat No.]])</f>
        <v>0</v>
      </c>
      <c r="P1468" s="134">
        <f t="shared" si="23"/>
        <v>0</v>
      </c>
      <c r="Q1468" s="142">
        <f>SUMIFS('Stock Statement'!J:J,'Stock Statement'!C:C,Table4[[#This Row],[Part no./ Cat No.]])</f>
        <v>0</v>
      </c>
    </row>
    <row r="1469" spans="1:17">
      <c r="A1469" s="84">
        <v>1468</v>
      </c>
      <c r="B1469" s="108" t="str">
        <f>Table2[[#This Row],[Description of Material]]</f>
        <v>Enter Data in Product Master</v>
      </c>
      <c r="C1469" s="142" t="str">
        <f>IFERROR(VLOOKUP(D1469,'Product Master'!B:G,6,),"-")</f>
        <v>-</v>
      </c>
      <c r="D1469" s="84">
        <f>Table2[[#This Row],[Part no./ Cat No.]]</f>
        <v>0</v>
      </c>
      <c r="E1469" s="142" t="str">
        <f>IF(ISBLANK(Table2[[#This Row],[Lot No]]),"-",Table2[[#This Row],[Lot No]])</f>
        <v>-</v>
      </c>
      <c r="F1469" s="133" t="str">
        <f>IF(ISBLANK(Table2[[#This Row],[Date of Issue]]),"",Table2[[#This Row],[Date of Issue]])</f>
        <v/>
      </c>
      <c r="G1469" s="84" t="str">
        <f>Table2[[#This Row],[Unit]]</f>
        <v>-</v>
      </c>
      <c r="H1469" s="84" t="str">
        <f>Table2[[#This Row],[Pack Size]]</f>
        <v>-</v>
      </c>
      <c r="I1469" s="84">
        <f>Table2[[#This Row],[Quantity]]</f>
        <v>0</v>
      </c>
      <c r="J1469" s="133" t="str">
        <f>Table2[[#This Row],[Expiry Date]]</f>
        <v>-</v>
      </c>
      <c r="K1469" s="84">
        <f>Table2[[#This Row],[Department]]</f>
        <v>0</v>
      </c>
      <c r="L1469" s="142" t="str">
        <f>IF(ISBLANK(Table2[[#This Row],[Remark]]),"",Table2[[#This Row],[Remark]])</f>
        <v/>
      </c>
      <c r="M1469" s="84">
        <f>Table2[[#This Row],[Material Issued By]]</f>
        <v>0</v>
      </c>
      <c r="N1469" s="84">
        <f>Table2[[#This Row],[Material Received By]]</f>
        <v>0</v>
      </c>
      <c r="O1469" s="134">
        <f>SUMIFS('Stock Statement'!K:K,'Stock Statement'!C:C,Table4[[#This Row],[Part no./ Cat No.]])</f>
        <v>0</v>
      </c>
      <c r="P1469" s="134">
        <f t="shared" si="23"/>
        <v>0</v>
      </c>
      <c r="Q1469" s="142">
        <f>SUMIFS('Stock Statement'!J:J,'Stock Statement'!C:C,Table4[[#This Row],[Part no./ Cat No.]])</f>
        <v>0</v>
      </c>
    </row>
    <row r="1470" spans="1:17">
      <c r="A1470" s="84">
        <v>1469</v>
      </c>
      <c r="B1470" s="108" t="str">
        <f>Table2[[#This Row],[Description of Material]]</f>
        <v>Enter Data in Product Master</v>
      </c>
      <c r="C1470" s="142" t="str">
        <f>IFERROR(VLOOKUP(D1470,'Product Master'!B:G,6,),"-")</f>
        <v>-</v>
      </c>
      <c r="D1470" s="84">
        <f>Table2[[#This Row],[Part no./ Cat No.]]</f>
        <v>0</v>
      </c>
      <c r="E1470" s="142" t="str">
        <f>IF(ISBLANK(Table2[[#This Row],[Lot No]]),"-",Table2[[#This Row],[Lot No]])</f>
        <v>-</v>
      </c>
      <c r="F1470" s="133" t="str">
        <f>IF(ISBLANK(Table2[[#This Row],[Date of Issue]]),"",Table2[[#This Row],[Date of Issue]])</f>
        <v/>
      </c>
      <c r="G1470" s="84" t="str">
        <f>Table2[[#This Row],[Unit]]</f>
        <v>-</v>
      </c>
      <c r="H1470" s="84" t="str">
        <f>Table2[[#This Row],[Pack Size]]</f>
        <v>-</v>
      </c>
      <c r="I1470" s="84">
        <f>Table2[[#This Row],[Quantity]]</f>
        <v>0</v>
      </c>
      <c r="J1470" s="133" t="str">
        <f>Table2[[#This Row],[Expiry Date]]</f>
        <v>-</v>
      </c>
      <c r="K1470" s="84">
        <f>Table2[[#This Row],[Department]]</f>
        <v>0</v>
      </c>
      <c r="L1470" s="142" t="str">
        <f>IF(ISBLANK(Table2[[#This Row],[Remark]]),"",Table2[[#This Row],[Remark]])</f>
        <v/>
      </c>
      <c r="M1470" s="84">
        <f>Table2[[#This Row],[Material Issued By]]</f>
        <v>0</v>
      </c>
      <c r="N1470" s="84">
        <f>Table2[[#This Row],[Material Received By]]</f>
        <v>0</v>
      </c>
      <c r="O1470" s="134">
        <f>SUMIFS('Stock Statement'!K:K,'Stock Statement'!C:C,Table4[[#This Row],[Part no./ Cat No.]])</f>
        <v>0</v>
      </c>
      <c r="P1470" s="134">
        <f t="shared" si="23"/>
        <v>0</v>
      </c>
      <c r="Q1470" s="142">
        <f>SUMIFS('Stock Statement'!J:J,'Stock Statement'!C:C,Table4[[#This Row],[Part no./ Cat No.]])</f>
        <v>0</v>
      </c>
    </row>
    <row r="1471" spans="1:17">
      <c r="A1471" s="84">
        <v>1470</v>
      </c>
      <c r="B1471" s="108" t="str">
        <f>Table2[[#This Row],[Description of Material]]</f>
        <v>Enter Data in Product Master</v>
      </c>
      <c r="C1471" s="142" t="str">
        <f>IFERROR(VLOOKUP(D1471,'Product Master'!B:G,6,),"-")</f>
        <v>-</v>
      </c>
      <c r="D1471" s="84">
        <f>Table2[[#This Row],[Part no./ Cat No.]]</f>
        <v>0</v>
      </c>
      <c r="E1471" s="142" t="str">
        <f>IF(ISBLANK(Table2[[#This Row],[Lot No]]),"-",Table2[[#This Row],[Lot No]])</f>
        <v>-</v>
      </c>
      <c r="F1471" s="133" t="str">
        <f>IF(ISBLANK(Table2[[#This Row],[Date of Issue]]),"",Table2[[#This Row],[Date of Issue]])</f>
        <v/>
      </c>
      <c r="G1471" s="84" t="str">
        <f>Table2[[#This Row],[Unit]]</f>
        <v>-</v>
      </c>
      <c r="H1471" s="84" t="str">
        <f>Table2[[#This Row],[Pack Size]]</f>
        <v>-</v>
      </c>
      <c r="I1471" s="84">
        <f>Table2[[#This Row],[Quantity]]</f>
        <v>0</v>
      </c>
      <c r="J1471" s="133" t="str">
        <f>Table2[[#This Row],[Expiry Date]]</f>
        <v>-</v>
      </c>
      <c r="K1471" s="84">
        <f>Table2[[#This Row],[Department]]</f>
        <v>0</v>
      </c>
      <c r="L1471" s="142" t="str">
        <f>IF(ISBLANK(Table2[[#This Row],[Remark]]),"",Table2[[#This Row],[Remark]])</f>
        <v/>
      </c>
      <c r="M1471" s="84">
        <f>Table2[[#This Row],[Material Issued By]]</f>
        <v>0</v>
      </c>
      <c r="N1471" s="84">
        <f>Table2[[#This Row],[Material Received By]]</f>
        <v>0</v>
      </c>
      <c r="O1471" s="134">
        <f>SUMIFS('Stock Statement'!K:K,'Stock Statement'!C:C,Table4[[#This Row],[Part no./ Cat No.]])</f>
        <v>0</v>
      </c>
      <c r="P1471" s="134">
        <f t="shared" ref="P1471:P1500" si="24">I1471*O1471</f>
        <v>0</v>
      </c>
      <c r="Q1471" s="142">
        <f>SUMIFS('Stock Statement'!J:J,'Stock Statement'!C:C,Table4[[#This Row],[Part no./ Cat No.]])</f>
        <v>0</v>
      </c>
    </row>
    <row r="1472" spans="1:17">
      <c r="A1472" s="84">
        <v>1471</v>
      </c>
      <c r="B1472" s="108" t="str">
        <f>Table2[[#This Row],[Description of Material]]</f>
        <v>Enter Data in Product Master</v>
      </c>
      <c r="C1472" s="142" t="str">
        <f>IFERROR(VLOOKUP(D1472,'Product Master'!B:G,6,),"-")</f>
        <v>-</v>
      </c>
      <c r="D1472" s="84">
        <f>Table2[[#This Row],[Part no./ Cat No.]]</f>
        <v>0</v>
      </c>
      <c r="E1472" s="142" t="str">
        <f>IF(ISBLANK(Table2[[#This Row],[Lot No]]),"-",Table2[[#This Row],[Lot No]])</f>
        <v>-</v>
      </c>
      <c r="F1472" s="133" t="str">
        <f>IF(ISBLANK(Table2[[#This Row],[Date of Issue]]),"",Table2[[#This Row],[Date of Issue]])</f>
        <v/>
      </c>
      <c r="G1472" s="84" t="str">
        <f>Table2[[#This Row],[Unit]]</f>
        <v>-</v>
      </c>
      <c r="H1472" s="84" t="str">
        <f>Table2[[#This Row],[Pack Size]]</f>
        <v>-</v>
      </c>
      <c r="I1472" s="84">
        <f>Table2[[#This Row],[Quantity]]</f>
        <v>0</v>
      </c>
      <c r="J1472" s="133" t="str">
        <f>Table2[[#This Row],[Expiry Date]]</f>
        <v>-</v>
      </c>
      <c r="K1472" s="84">
        <f>Table2[[#This Row],[Department]]</f>
        <v>0</v>
      </c>
      <c r="L1472" s="142" t="str">
        <f>IF(ISBLANK(Table2[[#This Row],[Remark]]),"",Table2[[#This Row],[Remark]])</f>
        <v/>
      </c>
      <c r="M1472" s="84">
        <f>Table2[[#This Row],[Material Issued By]]</f>
        <v>0</v>
      </c>
      <c r="N1472" s="84">
        <f>Table2[[#This Row],[Material Received By]]</f>
        <v>0</v>
      </c>
      <c r="O1472" s="134">
        <f>SUMIFS('Stock Statement'!K:K,'Stock Statement'!C:C,Table4[[#This Row],[Part no./ Cat No.]])</f>
        <v>0</v>
      </c>
      <c r="P1472" s="134">
        <f t="shared" si="24"/>
        <v>0</v>
      </c>
      <c r="Q1472" s="142">
        <f>SUMIFS('Stock Statement'!J:J,'Stock Statement'!C:C,Table4[[#This Row],[Part no./ Cat No.]])</f>
        <v>0</v>
      </c>
    </row>
    <row r="1473" spans="1:17">
      <c r="A1473" s="84">
        <v>1472</v>
      </c>
      <c r="B1473" s="108" t="str">
        <f>Table2[[#This Row],[Description of Material]]</f>
        <v>Enter Data in Product Master</v>
      </c>
      <c r="C1473" s="142" t="str">
        <f>IFERROR(VLOOKUP(D1473,'Product Master'!B:G,6,),"-")</f>
        <v>-</v>
      </c>
      <c r="D1473" s="84">
        <f>Table2[[#This Row],[Part no./ Cat No.]]</f>
        <v>0</v>
      </c>
      <c r="E1473" s="142" t="str">
        <f>IF(ISBLANK(Table2[[#This Row],[Lot No]]),"-",Table2[[#This Row],[Lot No]])</f>
        <v>-</v>
      </c>
      <c r="F1473" s="133" t="str">
        <f>IF(ISBLANK(Table2[[#This Row],[Date of Issue]]),"",Table2[[#This Row],[Date of Issue]])</f>
        <v/>
      </c>
      <c r="G1473" s="84" t="str">
        <f>Table2[[#This Row],[Unit]]</f>
        <v>-</v>
      </c>
      <c r="H1473" s="84" t="str">
        <f>Table2[[#This Row],[Pack Size]]</f>
        <v>-</v>
      </c>
      <c r="I1473" s="84">
        <f>Table2[[#This Row],[Quantity]]</f>
        <v>0</v>
      </c>
      <c r="J1473" s="133" t="str">
        <f>Table2[[#This Row],[Expiry Date]]</f>
        <v>-</v>
      </c>
      <c r="K1473" s="84">
        <f>Table2[[#This Row],[Department]]</f>
        <v>0</v>
      </c>
      <c r="L1473" s="142" t="str">
        <f>IF(ISBLANK(Table2[[#This Row],[Remark]]),"",Table2[[#This Row],[Remark]])</f>
        <v/>
      </c>
      <c r="M1473" s="84">
        <f>Table2[[#This Row],[Material Issued By]]</f>
        <v>0</v>
      </c>
      <c r="N1473" s="84">
        <f>Table2[[#This Row],[Material Received By]]</f>
        <v>0</v>
      </c>
      <c r="O1473" s="134">
        <f>SUMIFS('Stock Statement'!K:K,'Stock Statement'!C:C,Table4[[#This Row],[Part no./ Cat No.]])</f>
        <v>0</v>
      </c>
      <c r="P1473" s="134">
        <f t="shared" si="24"/>
        <v>0</v>
      </c>
      <c r="Q1473" s="142">
        <f>SUMIFS('Stock Statement'!J:J,'Stock Statement'!C:C,Table4[[#This Row],[Part no./ Cat No.]])</f>
        <v>0</v>
      </c>
    </row>
    <row r="1474" spans="1:17">
      <c r="A1474" s="84">
        <v>1473</v>
      </c>
      <c r="B1474" s="108" t="str">
        <f>Table2[[#This Row],[Description of Material]]</f>
        <v>Enter Data in Product Master</v>
      </c>
      <c r="C1474" s="142" t="str">
        <f>IFERROR(VLOOKUP(D1474,'Product Master'!B:G,6,),"-")</f>
        <v>-</v>
      </c>
      <c r="D1474" s="84">
        <f>Table2[[#This Row],[Part no./ Cat No.]]</f>
        <v>0</v>
      </c>
      <c r="E1474" s="142" t="str">
        <f>IF(ISBLANK(Table2[[#This Row],[Lot No]]),"-",Table2[[#This Row],[Lot No]])</f>
        <v>-</v>
      </c>
      <c r="F1474" s="133" t="str">
        <f>IF(ISBLANK(Table2[[#This Row],[Date of Issue]]),"",Table2[[#This Row],[Date of Issue]])</f>
        <v/>
      </c>
      <c r="G1474" s="84" t="str">
        <f>Table2[[#This Row],[Unit]]</f>
        <v>-</v>
      </c>
      <c r="H1474" s="84" t="str">
        <f>Table2[[#This Row],[Pack Size]]</f>
        <v>-</v>
      </c>
      <c r="I1474" s="84">
        <f>Table2[[#This Row],[Quantity]]</f>
        <v>0</v>
      </c>
      <c r="J1474" s="133" t="str">
        <f>Table2[[#This Row],[Expiry Date]]</f>
        <v>-</v>
      </c>
      <c r="K1474" s="84">
        <f>Table2[[#This Row],[Department]]</f>
        <v>0</v>
      </c>
      <c r="L1474" s="142" t="str">
        <f>IF(ISBLANK(Table2[[#This Row],[Remark]]),"",Table2[[#This Row],[Remark]])</f>
        <v/>
      </c>
      <c r="M1474" s="84">
        <f>Table2[[#This Row],[Material Issued By]]</f>
        <v>0</v>
      </c>
      <c r="N1474" s="84">
        <f>Table2[[#This Row],[Material Received By]]</f>
        <v>0</v>
      </c>
      <c r="O1474" s="134">
        <f>SUMIFS('Stock Statement'!K:K,'Stock Statement'!C:C,Table4[[#This Row],[Part no./ Cat No.]])</f>
        <v>0</v>
      </c>
      <c r="P1474" s="134">
        <f t="shared" si="24"/>
        <v>0</v>
      </c>
      <c r="Q1474" s="142">
        <f>SUMIFS('Stock Statement'!J:J,'Stock Statement'!C:C,Table4[[#This Row],[Part no./ Cat No.]])</f>
        <v>0</v>
      </c>
    </row>
    <row r="1475" spans="1:17">
      <c r="A1475" s="84">
        <v>1474</v>
      </c>
      <c r="B1475" s="108" t="str">
        <f>Table2[[#This Row],[Description of Material]]</f>
        <v>Enter Data in Product Master</v>
      </c>
      <c r="C1475" s="142" t="str">
        <f>IFERROR(VLOOKUP(D1475,'Product Master'!B:G,6,),"-")</f>
        <v>-</v>
      </c>
      <c r="D1475" s="84">
        <f>Table2[[#This Row],[Part no./ Cat No.]]</f>
        <v>0</v>
      </c>
      <c r="E1475" s="142" t="str">
        <f>IF(ISBLANK(Table2[[#This Row],[Lot No]]),"-",Table2[[#This Row],[Lot No]])</f>
        <v>-</v>
      </c>
      <c r="F1475" s="133" t="str">
        <f>IF(ISBLANK(Table2[[#This Row],[Date of Issue]]),"",Table2[[#This Row],[Date of Issue]])</f>
        <v/>
      </c>
      <c r="G1475" s="84" t="str">
        <f>Table2[[#This Row],[Unit]]</f>
        <v>-</v>
      </c>
      <c r="H1475" s="84" t="str">
        <f>Table2[[#This Row],[Pack Size]]</f>
        <v>-</v>
      </c>
      <c r="I1475" s="84">
        <f>Table2[[#This Row],[Quantity]]</f>
        <v>0</v>
      </c>
      <c r="J1475" s="133" t="str">
        <f>Table2[[#This Row],[Expiry Date]]</f>
        <v>-</v>
      </c>
      <c r="K1475" s="84">
        <f>Table2[[#This Row],[Department]]</f>
        <v>0</v>
      </c>
      <c r="L1475" s="142" t="str">
        <f>IF(ISBLANK(Table2[[#This Row],[Remark]]),"",Table2[[#This Row],[Remark]])</f>
        <v/>
      </c>
      <c r="M1475" s="84">
        <f>Table2[[#This Row],[Material Issued By]]</f>
        <v>0</v>
      </c>
      <c r="N1475" s="84">
        <f>Table2[[#This Row],[Material Received By]]</f>
        <v>0</v>
      </c>
      <c r="O1475" s="134">
        <f>SUMIFS('Stock Statement'!K:K,'Stock Statement'!C:C,Table4[[#This Row],[Part no./ Cat No.]])</f>
        <v>0</v>
      </c>
      <c r="P1475" s="134">
        <f t="shared" si="24"/>
        <v>0</v>
      </c>
      <c r="Q1475" s="142">
        <f>SUMIFS('Stock Statement'!J:J,'Stock Statement'!C:C,Table4[[#This Row],[Part no./ Cat No.]])</f>
        <v>0</v>
      </c>
    </row>
    <row r="1476" spans="1:17">
      <c r="A1476" s="84">
        <v>1475</v>
      </c>
      <c r="B1476" s="108" t="str">
        <f>Table2[[#This Row],[Description of Material]]</f>
        <v>Enter Data in Product Master</v>
      </c>
      <c r="C1476" s="142" t="str">
        <f>IFERROR(VLOOKUP(D1476,'Product Master'!B:G,6,),"-")</f>
        <v>-</v>
      </c>
      <c r="D1476" s="84">
        <f>Table2[[#This Row],[Part no./ Cat No.]]</f>
        <v>0</v>
      </c>
      <c r="E1476" s="142" t="str">
        <f>IF(ISBLANK(Table2[[#This Row],[Lot No]]),"-",Table2[[#This Row],[Lot No]])</f>
        <v>-</v>
      </c>
      <c r="F1476" s="133" t="str">
        <f>IF(ISBLANK(Table2[[#This Row],[Date of Issue]]),"",Table2[[#This Row],[Date of Issue]])</f>
        <v/>
      </c>
      <c r="G1476" s="84" t="str">
        <f>Table2[[#This Row],[Unit]]</f>
        <v>-</v>
      </c>
      <c r="H1476" s="84" t="str">
        <f>Table2[[#This Row],[Pack Size]]</f>
        <v>-</v>
      </c>
      <c r="I1476" s="84">
        <f>Table2[[#This Row],[Quantity]]</f>
        <v>0</v>
      </c>
      <c r="J1476" s="133" t="str">
        <f>Table2[[#This Row],[Expiry Date]]</f>
        <v>-</v>
      </c>
      <c r="K1476" s="84">
        <f>Table2[[#This Row],[Department]]</f>
        <v>0</v>
      </c>
      <c r="L1476" s="142" t="str">
        <f>IF(ISBLANK(Table2[[#This Row],[Remark]]),"",Table2[[#This Row],[Remark]])</f>
        <v/>
      </c>
      <c r="M1476" s="84">
        <f>Table2[[#This Row],[Material Issued By]]</f>
        <v>0</v>
      </c>
      <c r="N1476" s="84">
        <f>Table2[[#This Row],[Material Received By]]</f>
        <v>0</v>
      </c>
      <c r="O1476" s="134">
        <f>SUMIFS('Stock Statement'!K:K,'Stock Statement'!C:C,Table4[[#This Row],[Part no./ Cat No.]])</f>
        <v>0</v>
      </c>
      <c r="P1476" s="134">
        <f t="shared" si="24"/>
        <v>0</v>
      </c>
      <c r="Q1476" s="142">
        <f>SUMIFS('Stock Statement'!J:J,'Stock Statement'!C:C,Table4[[#This Row],[Part no./ Cat No.]])</f>
        <v>0</v>
      </c>
    </row>
    <row r="1477" spans="1:17">
      <c r="A1477" s="84">
        <v>1476</v>
      </c>
      <c r="B1477" s="108" t="str">
        <f>Table2[[#This Row],[Description of Material]]</f>
        <v>Enter Data in Product Master</v>
      </c>
      <c r="C1477" s="142" t="str">
        <f>IFERROR(VLOOKUP(D1477,'Product Master'!B:G,6,),"-")</f>
        <v>-</v>
      </c>
      <c r="D1477" s="84">
        <f>Table2[[#This Row],[Part no./ Cat No.]]</f>
        <v>0</v>
      </c>
      <c r="E1477" s="142" t="str">
        <f>IF(ISBLANK(Table2[[#This Row],[Lot No]]),"-",Table2[[#This Row],[Lot No]])</f>
        <v>-</v>
      </c>
      <c r="F1477" s="133" t="str">
        <f>IF(ISBLANK(Table2[[#This Row],[Date of Issue]]),"",Table2[[#This Row],[Date of Issue]])</f>
        <v/>
      </c>
      <c r="G1477" s="84" t="str">
        <f>Table2[[#This Row],[Unit]]</f>
        <v>-</v>
      </c>
      <c r="H1477" s="84" t="str">
        <f>Table2[[#This Row],[Pack Size]]</f>
        <v>-</v>
      </c>
      <c r="I1477" s="84">
        <f>Table2[[#This Row],[Quantity]]</f>
        <v>0</v>
      </c>
      <c r="J1477" s="133" t="str">
        <f>Table2[[#This Row],[Expiry Date]]</f>
        <v>-</v>
      </c>
      <c r="K1477" s="84">
        <f>Table2[[#This Row],[Department]]</f>
        <v>0</v>
      </c>
      <c r="L1477" s="142" t="str">
        <f>IF(ISBLANK(Table2[[#This Row],[Remark]]),"",Table2[[#This Row],[Remark]])</f>
        <v/>
      </c>
      <c r="M1477" s="84">
        <f>Table2[[#This Row],[Material Issued By]]</f>
        <v>0</v>
      </c>
      <c r="N1477" s="84">
        <f>Table2[[#This Row],[Material Received By]]</f>
        <v>0</v>
      </c>
      <c r="O1477" s="134">
        <f>SUMIFS('Stock Statement'!K:K,'Stock Statement'!C:C,Table4[[#This Row],[Part no./ Cat No.]])</f>
        <v>0</v>
      </c>
      <c r="P1477" s="134">
        <f t="shared" si="24"/>
        <v>0</v>
      </c>
      <c r="Q1477" s="142">
        <f>SUMIFS('Stock Statement'!J:J,'Stock Statement'!C:C,Table4[[#This Row],[Part no./ Cat No.]])</f>
        <v>0</v>
      </c>
    </row>
    <row r="1478" spans="1:17">
      <c r="A1478" s="84">
        <v>1477</v>
      </c>
      <c r="B1478" s="108" t="str">
        <f>Table2[[#This Row],[Description of Material]]</f>
        <v>Enter Data in Product Master</v>
      </c>
      <c r="C1478" s="142" t="str">
        <f>IFERROR(VLOOKUP(D1478,'Product Master'!B:G,6,),"-")</f>
        <v>-</v>
      </c>
      <c r="D1478" s="84">
        <f>Table2[[#This Row],[Part no./ Cat No.]]</f>
        <v>0</v>
      </c>
      <c r="E1478" s="142" t="str">
        <f>IF(ISBLANK(Table2[[#This Row],[Lot No]]),"-",Table2[[#This Row],[Lot No]])</f>
        <v>-</v>
      </c>
      <c r="F1478" s="133" t="str">
        <f>IF(ISBLANK(Table2[[#This Row],[Date of Issue]]),"",Table2[[#This Row],[Date of Issue]])</f>
        <v/>
      </c>
      <c r="G1478" s="84" t="str">
        <f>Table2[[#This Row],[Unit]]</f>
        <v>-</v>
      </c>
      <c r="H1478" s="84" t="str">
        <f>Table2[[#This Row],[Pack Size]]</f>
        <v>-</v>
      </c>
      <c r="I1478" s="84">
        <f>Table2[[#This Row],[Quantity]]</f>
        <v>0</v>
      </c>
      <c r="J1478" s="133" t="str">
        <f>Table2[[#This Row],[Expiry Date]]</f>
        <v>-</v>
      </c>
      <c r="K1478" s="84">
        <f>Table2[[#This Row],[Department]]</f>
        <v>0</v>
      </c>
      <c r="L1478" s="142" t="str">
        <f>IF(ISBLANK(Table2[[#This Row],[Remark]]),"",Table2[[#This Row],[Remark]])</f>
        <v/>
      </c>
      <c r="M1478" s="84">
        <f>Table2[[#This Row],[Material Issued By]]</f>
        <v>0</v>
      </c>
      <c r="N1478" s="84">
        <f>Table2[[#This Row],[Material Received By]]</f>
        <v>0</v>
      </c>
      <c r="O1478" s="134">
        <f>SUMIFS('Stock Statement'!K:K,'Stock Statement'!C:C,Table4[[#This Row],[Part no./ Cat No.]])</f>
        <v>0</v>
      </c>
      <c r="P1478" s="134">
        <f t="shared" si="24"/>
        <v>0</v>
      </c>
      <c r="Q1478" s="142">
        <f>SUMIFS('Stock Statement'!J:J,'Stock Statement'!C:C,Table4[[#This Row],[Part no./ Cat No.]])</f>
        <v>0</v>
      </c>
    </row>
    <row r="1479" spans="1:17">
      <c r="A1479" s="84">
        <v>1478</v>
      </c>
      <c r="B1479" s="108" t="str">
        <f>Table2[[#This Row],[Description of Material]]</f>
        <v>Enter Data in Product Master</v>
      </c>
      <c r="C1479" s="142" t="str">
        <f>IFERROR(VLOOKUP(D1479,'Product Master'!B:G,6,),"-")</f>
        <v>-</v>
      </c>
      <c r="D1479" s="84">
        <f>Table2[[#This Row],[Part no./ Cat No.]]</f>
        <v>0</v>
      </c>
      <c r="E1479" s="142" t="str">
        <f>IF(ISBLANK(Table2[[#This Row],[Lot No]]),"-",Table2[[#This Row],[Lot No]])</f>
        <v>-</v>
      </c>
      <c r="F1479" s="133" t="str">
        <f>IF(ISBLANK(Table2[[#This Row],[Date of Issue]]),"",Table2[[#This Row],[Date of Issue]])</f>
        <v/>
      </c>
      <c r="G1479" s="84" t="str">
        <f>Table2[[#This Row],[Unit]]</f>
        <v>-</v>
      </c>
      <c r="H1479" s="84" t="str">
        <f>Table2[[#This Row],[Pack Size]]</f>
        <v>-</v>
      </c>
      <c r="I1479" s="84">
        <f>Table2[[#This Row],[Quantity]]</f>
        <v>0</v>
      </c>
      <c r="J1479" s="133" t="str">
        <f>Table2[[#This Row],[Expiry Date]]</f>
        <v>-</v>
      </c>
      <c r="K1479" s="84">
        <f>Table2[[#This Row],[Department]]</f>
        <v>0</v>
      </c>
      <c r="L1479" s="142" t="str">
        <f>IF(ISBLANK(Table2[[#This Row],[Remark]]),"",Table2[[#This Row],[Remark]])</f>
        <v/>
      </c>
      <c r="M1479" s="84">
        <f>Table2[[#This Row],[Material Issued By]]</f>
        <v>0</v>
      </c>
      <c r="N1479" s="84">
        <f>Table2[[#This Row],[Material Received By]]</f>
        <v>0</v>
      </c>
      <c r="O1479" s="134">
        <f>SUMIFS('Stock Statement'!K:K,'Stock Statement'!C:C,Table4[[#This Row],[Part no./ Cat No.]])</f>
        <v>0</v>
      </c>
      <c r="P1479" s="134">
        <f t="shared" si="24"/>
        <v>0</v>
      </c>
      <c r="Q1479" s="142">
        <f>SUMIFS('Stock Statement'!J:J,'Stock Statement'!C:C,Table4[[#This Row],[Part no./ Cat No.]])</f>
        <v>0</v>
      </c>
    </row>
    <row r="1480" spans="1:17">
      <c r="A1480" s="84">
        <v>1479</v>
      </c>
      <c r="B1480" s="108" t="str">
        <f>Table2[[#This Row],[Description of Material]]</f>
        <v>Enter Data in Product Master</v>
      </c>
      <c r="C1480" s="142" t="str">
        <f>IFERROR(VLOOKUP(D1480,'Product Master'!B:G,6,),"-")</f>
        <v>-</v>
      </c>
      <c r="D1480" s="84">
        <f>Table2[[#This Row],[Part no./ Cat No.]]</f>
        <v>0</v>
      </c>
      <c r="E1480" s="142" t="str">
        <f>IF(ISBLANK(Table2[[#This Row],[Lot No]]),"-",Table2[[#This Row],[Lot No]])</f>
        <v>-</v>
      </c>
      <c r="F1480" s="133" t="str">
        <f>IF(ISBLANK(Table2[[#This Row],[Date of Issue]]),"",Table2[[#This Row],[Date of Issue]])</f>
        <v/>
      </c>
      <c r="G1480" s="84" t="str">
        <f>Table2[[#This Row],[Unit]]</f>
        <v>-</v>
      </c>
      <c r="H1480" s="84" t="str">
        <f>Table2[[#This Row],[Pack Size]]</f>
        <v>-</v>
      </c>
      <c r="I1480" s="84">
        <f>Table2[[#This Row],[Quantity]]</f>
        <v>0</v>
      </c>
      <c r="J1480" s="133" t="str">
        <f>Table2[[#This Row],[Expiry Date]]</f>
        <v>-</v>
      </c>
      <c r="K1480" s="84">
        <f>Table2[[#This Row],[Department]]</f>
        <v>0</v>
      </c>
      <c r="L1480" s="142" t="str">
        <f>IF(ISBLANK(Table2[[#This Row],[Remark]]),"",Table2[[#This Row],[Remark]])</f>
        <v/>
      </c>
      <c r="M1480" s="84">
        <f>Table2[[#This Row],[Material Issued By]]</f>
        <v>0</v>
      </c>
      <c r="N1480" s="84">
        <f>Table2[[#This Row],[Material Received By]]</f>
        <v>0</v>
      </c>
      <c r="O1480" s="134">
        <f>SUMIFS('Stock Statement'!K:K,'Stock Statement'!C:C,Table4[[#This Row],[Part no./ Cat No.]])</f>
        <v>0</v>
      </c>
      <c r="P1480" s="134">
        <f t="shared" si="24"/>
        <v>0</v>
      </c>
      <c r="Q1480" s="142">
        <f>SUMIFS('Stock Statement'!J:J,'Stock Statement'!C:C,Table4[[#This Row],[Part no./ Cat No.]])</f>
        <v>0</v>
      </c>
    </row>
    <row r="1481" spans="1:17">
      <c r="A1481" s="84">
        <v>1480</v>
      </c>
      <c r="B1481" s="108" t="str">
        <f>Table2[[#This Row],[Description of Material]]</f>
        <v>Enter Data in Product Master</v>
      </c>
      <c r="C1481" s="142" t="str">
        <f>IFERROR(VLOOKUP(D1481,'Product Master'!B:G,6,),"-")</f>
        <v>-</v>
      </c>
      <c r="D1481" s="84">
        <f>Table2[[#This Row],[Part no./ Cat No.]]</f>
        <v>0</v>
      </c>
      <c r="E1481" s="142" t="str">
        <f>IF(ISBLANK(Table2[[#This Row],[Lot No]]),"-",Table2[[#This Row],[Lot No]])</f>
        <v>-</v>
      </c>
      <c r="F1481" s="133" t="str">
        <f>IF(ISBLANK(Table2[[#This Row],[Date of Issue]]),"",Table2[[#This Row],[Date of Issue]])</f>
        <v/>
      </c>
      <c r="G1481" s="84" t="str">
        <f>Table2[[#This Row],[Unit]]</f>
        <v>-</v>
      </c>
      <c r="H1481" s="84" t="str">
        <f>Table2[[#This Row],[Pack Size]]</f>
        <v>-</v>
      </c>
      <c r="I1481" s="84">
        <f>Table2[[#This Row],[Quantity]]</f>
        <v>0</v>
      </c>
      <c r="J1481" s="133" t="str">
        <f>Table2[[#This Row],[Expiry Date]]</f>
        <v>-</v>
      </c>
      <c r="K1481" s="84">
        <f>Table2[[#This Row],[Department]]</f>
        <v>0</v>
      </c>
      <c r="L1481" s="142" t="str">
        <f>IF(ISBLANK(Table2[[#This Row],[Remark]]),"",Table2[[#This Row],[Remark]])</f>
        <v/>
      </c>
      <c r="M1481" s="84">
        <f>Table2[[#This Row],[Material Issued By]]</f>
        <v>0</v>
      </c>
      <c r="N1481" s="84">
        <f>Table2[[#This Row],[Material Received By]]</f>
        <v>0</v>
      </c>
      <c r="O1481" s="134">
        <f>SUMIFS('Stock Statement'!K:K,'Stock Statement'!C:C,Table4[[#This Row],[Part no./ Cat No.]])</f>
        <v>0</v>
      </c>
      <c r="P1481" s="134">
        <f t="shared" si="24"/>
        <v>0</v>
      </c>
      <c r="Q1481" s="142">
        <f>SUMIFS('Stock Statement'!J:J,'Stock Statement'!C:C,Table4[[#This Row],[Part no./ Cat No.]])</f>
        <v>0</v>
      </c>
    </row>
    <row r="1482" spans="1:17">
      <c r="A1482" s="84">
        <v>1481</v>
      </c>
      <c r="B1482" s="108" t="str">
        <f>Table2[[#This Row],[Description of Material]]</f>
        <v>Enter Data in Product Master</v>
      </c>
      <c r="C1482" s="142" t="str">
        <f>IFERROR(VLOOKUP(D1482,'Product Master'!B:G,6,),"-")</f>
        <v>-</v>
      </c>
      <c r="D1482" s="84">
        <f>Table2[[#This Row],[Part no./ Cat No.]]</f>
        <v>0</v>
      </c>
      <c r="E1482" s="142" t="str">
        <f>IF(ISBLANK(Table2[[#This Row],[Lot No]]),"-",Table2[[#This Row],[Lot No]])</f>
        <v>-</v>
      </c>
      <c r="F1482" s="133" t="str">
        <f>IF(ISBLANK(Table2[[#This Row],[Date of Issue]]),"",Table2[[#This Row],[Date of Issue]])</f>
        <v/>
      </c>
      <c r="G1482" s="84" t="str">
        <f>Table2[[#This Row],[Unit]]</f>
        <v>-</v>
      </c>
      <c r="H1482" s="84" t="str">
        <f>Table2[[#This Row],[Pack Size]]</f>
        <v>-</v>
      </c>
      <c r="I1482" s="84">
        <f>Table2[[#This Row],[Quantity]]</f>
        <v>0</v>
      </c>
      <c r="J1482" s="133" t="str">
        <f>Table2[[#This Row],[Expiry Date]]</f>
        <v>-</v>
      </c>
      <c r="K1482" s="84">
        <f>Table2[[#This Row],[Department]]</f>
        <v>0</v>
      </c>
      <c r="L1482" s="142" t="str">
        <f>IF(ISBLANK(Table2[[#This Row],[Remark]]),"",Table2[[#This Row],[Remark]])</f>
        <v/>
      </c>
      <c r="M1482" s="84">
        <f>Table2[[#This Row],[Material Issued By]]</f>
        <v>0</v>
      </c>
      <c r="N1482" s="84">
        <f>Table2[[#This Row],[Material Received By]]</f>
        <v>0</v>
      </c>
      <c r="O1482" s="134">
        <f>SUMIFS('Stock Statement'!K:K,'Stock Statement'!C:C,Table4[[#This Row],[Part no./ Cat No.]])</f>
        <v>0</v>
      </c>
      <c r="P1482" s="134">
        <f t="shared" si="24"/>
        <v>0</v>
      </c>
      <c r="Q1482" s="142">
        <f>SUMIFS('Stock Statement'!J:J,'Stock Statement'!C:C,Table4[[#This Row],[Part no./ Cat No.]])</f>
        <v>0</v>
      </c>
    </row>
    <row r="1483" spans="1:17">
      <c r="A1483" s="84">
        <v>1482</v>
      </c>
      <c r="B1483" s="108" t="str">
        <f>Table2[[#This Row],[Description of Material]]</f>
        <v>Enter Data in Product Master</v>
      </c>
      <c r="C1483" s="142" t="str">
        <f>IFERROR(VLOOKUP(D1483,'Product Master'!B:G,6,),"-")</f>
        <v>-</v>
      </c>
      <c r="D1483" s="84">
        <f>Table2[[#This Row],[Part no./ Cat No.]]</f>
        <v>0</v>
      </c>
      <c r="E1483" s="142" t="str">
        <f>IF(ISBLANK(Table2[[#This Row],[Lot No]]),"-",Table2[[#This Row],[Lot No]])</f>
        <v>-</v>
      </c>
      <c r="F1483" s="133" t="str">
        <f>IF(ISBLANK(Table2[[#This Row],[Date of Issue]]),"",Table2[[#This Row],[Date of Issue]])</f>
        <v/>
      </c>
      <c r="G1483" s="84" t="str">
        <f>Table2[[#This Row],[Unit]]</f>
        <v>-</v>
      </c>
      <c r="H1483" s="84" t="str">
        <f>Table2[[#This Row],[Pack Size]]</f>
        <v>-</v>
      </c>
      <c r="I1483" s="84">
        <f>Table2[[#This Row],[Quantity]]</f>
        <v>0</v>
      </c>
      <c r="J1483" s="133" t="str">
        <f>Table2[[#This Row],[Expiry Date]]</f>
        <v>-</v>
      </c>
      <c r="K1483" s="84">
        <f>Table2[[#This Row],[Department]]</f>
        <v>0</v>
      </c>
      <c r="L1483" s="142" t="str">
        <f>IF(ISBLANK(Table2[[#This Row],[Remark]]),"",Table2[[#This Row],[Remark]])</f>
        <v/>
      </c>
      <c r="M1483" s="84">
        <f>Table2[[#This Row],[Material Issued By]]</f>
        <v>0</v>
      </c>
      <c r="N1483" s="84">
        <f>Table2[[#This Row],[Material Received By]]</f>
        <v>0</v>
      </c>
      <c r="O1483" s="134">
        <f>SUMIFS('Stock Statement'!K:K,'Stock Statement'!C:C,Table4[[#This Row],[Part no./ Cat No.]])</f>
        <v>0</v>
      </c>
      <c r="P1483" s="134">
        <f t="shared" si="24"/>
        <v>0</v>
      </c>
      <c r="Q1483" s="142">
        <f>SUMIFS('Stock Statement'!J:J,'Stock Statement'!C:C,Table4[[#This Row],[Part no./ Cat No.]])</f>
        <v>0</v>
      </c>
    </row>
    <row r="1484" spans="1:17">
      <c r="A1484" s="84">
        <v>1483</v>
      </c>
      <c r="B1484" s="108" t="str">
        <f>Table2[[#This Row],[Description of Material]]</f>
        <v>Enter Data in Product Master</v>
      </c>
      <c r="C1484" s="142" t="str">
        <f>IFERROR(VLOOKUP(D1484,'Product Master'!B:G,6,),"-")</f>
        <v>-</v>
      </c>
      <c r="D1484" s="84">
        <f>Table2[[#This Row],[Part no./ Cat No.]]</f>
        <v>0</v>
      </c>
      <c r="E1484" s="142" t="str">
        <f>IF(ISBLANK(Table2[[#This Row],[Lot No]]),"-",Table2[[#This Row],[Lot No]])</f>
        <v>-</v>
      </c>
      <c r="F1484" s="133" t="str">
        <f>IF(ISBLANK(Table2[[#This Row],[Date of Issue]]),"",Table2[[#This Row],[Date of Issue]])</f>
        <v/>
      </c>
      <c r="G1484" s="84" t="str">
        <f>Table2[[#This Row],[Unit]]</f>
        <v>-</v>
      </c>
      <c r="H1484" s="84" t="str">
        <f>Table2[[#This Row],[Pack Size]]</f>
        <v>-</v>
      </c>
      <c r="I1484" s="84">
        <f>Table2[[#This Row],[Quantity]]</f>
        <v>0</v>
      </c>
      <c r="J1484" s="133" t="str">
        <f>Table2[[#This Row],[Expiry Date]]</f>
        <v>-</v>
      </c>
      <c r="K1484" s="84">
        <f>Table2[[#This Row],[Department]]</f>
        <v>0</v>
      </c>
      <c r="L1484" s="142" t="str">
        <f>IF(ISBLANK(Table2[[#This Row],[Remark]]),"",Table2[[#This Row],[Remark]])</f>
        <v/>
      </c>
      <c r="M1484" s="84">
        <f>Table2[[#This Row],[Material Issued By]]</f>
        <v>0</v>
      </c>
      <c r="N1484" s="84">
        <f>Table2[[#This Row],[Material Received By]]</f>
        <v>0</v>
      </c>
      <c r="O1484" s="134">
        <f>SUMIFS('Stock Statement'!K:K,'Stock Statement'!C:C,Table4[[#This Row],[Part no./ Cat No.]])</f>
        <v>0</v>
      </c>
      <c r="P1484" s="134">
        <f t="shared" si="24"/>
        <v>0</v>
      </c>
      <c r="Q1484" s="142">
        <f>SUMIFS('Stock Statement'!J:J,'Stock Statement'!C:C,Table4[[#This Row],[Part no./ Cat No.]])</f>
        <v>0</v>
      </c>
    </row>
    <row r="1485" spans="1:17">
      <c r="A1485" s="84">
        <v>1484</v>
      </c>
      <c r="B1485" s="108" t="str">
        <f>Table2[[#This Row],[Description of Material]]</f>
        <v>Enter Data in Product Master</v>
      </c>
      <c r="C1485" s="142" t="str">
        <f>IFERROR(VLOOKUP(D1485,'Product Master'!B:G,6,),"-")</f>
        <v>-</v>
      </c>
      <c r="D1485" s="84">
        <f>Table2[[#This Row],[Part no./ Cat No.]]</f>
        <v>0</v>
      </c>
      <c r="E1485" s="142" t="str">
        <f>IF(ISBLANK(Table2[[#This Row],[Lot No]]),"-",Table2[[#This Row],[Lot No]])</f>
        <v>-</v>
      </c>
      <c r="F1485" s="133" t="str">
        <f>IF(ISBLANK(Table2[[#This Row],[Date of Issue]]),"",Table2[[#This Row],[Date of Issue]])</f>
        <v/>
      </c>
      <c r="G1485" s="84" t="str">
        <f>Table2[[#This Row],[Unit]]</f>
        <v>-</v>
      </c>
      <c r="H1485" s="84" t="str">
        <f>Table2[[#This Row],[Pack Size]]</f>
        <v>-</v>
      </c>
      <c r="I1485" s="84">
        <f>Table2[[#This Row],[Quantity]]</f>
        <v>0</v>
      </c>
      <c r="J1485" s="133" t="str">
        <f>Table2[[#This Row],[Expiry Date]]</f>
        <v>-</v>
      </c>
      <c r="K1485" s="84">
        <f>Table2[[#This Row],[Department]]</f>
        <v>0</v>
      </c>
      <c r="L1485" s="142" t="str">
        <f>IF(ISBLANK(Table2[[#This Row],[Remark]]),"",Table2[[#This Row],[Remark]])</f>
        <v/>
      </c>
      <c r="M1485" s="84">
        <f>Table2[[#This Row],[Material Issued By]]</f>
        <v>0</v>
      </c>
      <c r="N1485" s="84">
        <f>Table2[[#This Row],[Material Received By]]</f>
        <v>0</v>
      </c>
      <c r="O1485" s="134">
        <f>SUMIFS('Stock Statement'!K:K,'Stock Statement'!C:C,Table4[[#This Row],[Part no./ Cat No.]])</f>
        <v>0</v>
      </c>
      <c r="P1485" s="134">
        <f t="shared" si="24"/>
        <v>0</v>
      </c>
      <c r="Q1485" s="142">
        <f>SUMIFS('Stock Statement'!J:J,'Stock Statement'!C:C,Table4[[#This Row],[Part no./ Cat No.]])</f>
        <v>0</v>
      </c>
    </row>
    <row r="1486" spans="1:17">
      <c r="A1486" s="84">
        <v>1485</v>
      </c>
      <c r="B1486" s="108" t="str">
        <f>Table2[[#This Row],[Description of Material]]</f>
        <v>Enter Data in Product Master</v>
      </c>
      <c r="C1486" s="142" t="str">
        <f>IFERROR(VLOOKUP(D1486,'Product Master'!B:G,6,),"-")</f>
        <v>-</v>
      </c>
      <c r="D1486" s="84">
        <f>Table2[[#This Row],[Part no./ Cat No.]]</f>
        <v>0</v>
      </c>
      <c r="E1486" s="142" t="str">
        <f>IF(ISBLANK(Table2[[#This Row],[Lot No]]),"-",Table2[[#This Row],[Lot No]])</f>
        <v>-</v>
      </c>
      <c r="F1486" s="133" t="str">
        <f>IF(ISBLANK(Table2[[#This Row],[Date of Issue]]),"",Table2[[#This Row],[Date of Issue]])</f>
        <v/>
      </c>
      <c r="G1486" s="84" t="str">
        <f>Table2[[#This Row],[Unit]]</f>
        <v>-</v>
      </c>
      <c r="H1486" s="84" t="str">
        <f>Table2[[#This Row],[Pack Size]]</f>
        <v>-</v>
      </c>
      <c r="I1486" s="84">
        <f>Table2[[#This Row],[Quantity]]</f>
        <v>0</v>
      </c>
      <c r="J1486" s="133" t="str">
        <f>Table2[[#This Row],[Expiry Date]]</f>
        <v>-</v>
      </c>
      <c r="K1486" s="84">
        <f>Table2[[#This Row],[Department]]</f>
        <v>0</v>
      </c>
      <c r="L1486" s="142" t="str">
        <f>IF(ISBLANK(Table2[[#This Row],[Remark]]),"",Table2[[#This Row],[Remark]])</f>
        <v/>
      </c>
      <c r="M1486" s="84">
        <f>Table2[[#This Row],[Material Issued By]]</f>
        <v>0</v>
      </c>
      <c r="N1486" s="84">
        <f>Table2[[#This Row],[Material Received By]]</f>
        <v>0</v>
      </c>
      <c r="O1486" s="134">
        <f>SUMIFS('Stock Statement'!K:K,'Stock Statement'!C:C,Table4[[#This Row],[Part no./ Cat No.]])</f>
        <v>0</v>
      </c>
      <c r="P1486" s="134">
        <f t="shared" si="24"/>
        <v>0</v>
      </c>
      <c r="Q1486" s="142">
        <f>SUMIFS('Stock Statement'!J:J,'Stock Statement'!C:C,Table4[[#This Row],[Part no./ Cat No.]])</f>
        <v>0</v>
      </c>
    </row>
    <row r="1487" spans="1:17">
      <c r="A1487" s="84">
        <v>1486</v>
      </c>
      <c r="B1487" s="108" t="str">
        <f>Table2[[#This Row],[Description of Material]]</f>
        <v>Enter Data in Product Master</v>
      </c>
      <c r="C1487" s="142" t="str">
        <f>IFERROR(VLOOKUP(D1487,'Product Master'!B:G,6,),"-")</f>
        <v>-</v>
      </c>
      <c r="D1487" s="84">
        <f>Table2[[#This Row],[Part no./ Cat No.]]</f>
        <v>0</v>
      </c>
      <c r="E1487" s="142" t="str">
        <f>IF(ISBLANK(Table2[[#This Row],[Lot No]]),"-",Table2[[#This Row],[Lot No]])</f>
        <v>-</v>
      </c>
      <c r="F1487" s="133" t="str">
        <f>IF(ISBLANK(Table2[[#This Row],[Date of Issue]]),"",Table2[[#This Row],[Date of Issue]])</f>
        <v/>
      </c>
      <c r="G1487" s="84" t="str">
        <f>Table2[[#This Row],[Unit]]</f>
        <v>-</v>
      </c>
      <c r="H1487" s="84" t="str">
        <f>Table2[[#This Row],[Pack Size]]</f>
        <v>-</v>
      </c>
      <c r="I1487" s="84">
        <f>Table2[[#This Row],[Quantity]]</f>
        <v>0</v>
      </c>
      <c r="J1487" s="133" t="str">
        <f>Table2[[#This Row],[Expiry Date]]</f>
        <v>-</v>
      </c>
      <c r="K1487" s="84">
        <f>Table2[[#This Row],[Department]]</f>
        <v>0</v>
      </c>
      <c r="L1487" s="142" t="str">
        <f>IF(ISBLANK(Table2[[#This Row],[Remark]]),"",Table2[[#This Row],[Remark]])</f>
        <v/>
      </c>
      <c r="M1487" s="84">
        <f>Table2[[#This Row],[Material Issued By]]</f>
        <v>0</v>
      </c>
      <c r="N1487" s="84">
        <f>Table2[[#This Row],[Material Received By]]</f>
        <v>0</v>
      </c>
      <c r="O1487" s="134">
        <f>SUMIFS('Stock Statement'!K:K,'Stock Statement'!C:C,Table4[[#This Row],[Part no./ Cat No.]])</f>
        <v>0</v>
      </c>
      <c r="P1487" s="134">
        <f t="shared" si="24"/>
        <v>0</v>
      </c>
      <c r="Q1487" s="142">
        <f>SUMIFS('Stock Statement'!J:J,'Stock Statement'!C:C,Table4[[#This Row],[Part no./ Cat No.]])</f>
        <v>0</v>
      </c>
    </row>
    <row r="1488" spans="1:17">
      <c r="A1488" s="84">
        <v>1487</v>
      </c>
      <c r="B1488" s="108" t="str">
        <f>Table2[[#This Row],[Description of Material]]</f>
        <v>Enter Data in Product Master</v>
      </c>
      <c r="C1488" s="142" t="str">
        <f>IFERROR(VLOOKUP(D1488,'Product Master'!B:G,6,),"-")</f>
        <v>-</v>
      </c>
      <c r="D1488" s="84">
        <f>Table2[[#This Row],[Part no./ Cat No.]]</f>
        <v>0</v>
      </c>
      <c r="E1488" s="142" t="str">
        <f>IF(ISBLANK(Table2[[#This Row],[Lot No]]),"-",Table2[[#This Row],[Lot No]])</f>
        <v>-</v>
      </c>
      <c r="F1488" s="133" t="str">
        <f>IF(ISBLANK(Table2[[#This Row],[Date of Issue]]),"",Table2[[#This Row],[Date of Issue]])</f>
        <v/>
      </c>
      <c r="G1488" s="84" t="str">
        <f>Table2[[#This Row],[Unit]]</f>
        <v>-</v>
      </c>
      <c r="H1488" s="84" t="str">
        <f>Table2[[#This Row],[Pack Size]]</f>
        <v>-</v>
      </c>
      <c r="I1488" s="84">
        <f>Table2[[#This Row],[Quantity]]</f>
        <v>0</v>
      </c>
      <c r="J1488" s="133" t="str">
        <f>Table2[[#This Row],[Expiry Date]]</f>
        <v>-</v>
      </c>
      <c r="K1488" s="84">
        <f>Table2[[#This Row],[Department]]</f>
        <v>0</v>
      </c>
      <c r="L1488" s="142" t="str">
        <f>IF(ISBLANK(Table2[[#This Row],[Remark]]),"",Table2[[#This Row],[Remark]])</f>
        <v/>
      </c>
      <c r="M1488" s="84">
        <f>Table2[[#This Row],[Material Issued By]]</f>
        <v>0</v>
      </c>
      <c r="N1488" s="84">
        <f>Table2[[#This Row],[Material Received By]]</f>
        <v>0</v>
      </c>
      <c r="O1488" s="134">
        <f>SUMIFS('Stock Statement'!K:K,'Stock Statement'!C:C,Table4[[#This Row],[Part no./ Cat No.]])</f>
        <v>0</v>
      </c>
      <c r="P1488" s="134">
        <f t="shared" si="24"/>
        <v>0</v>
      </c>
      <c r="Q1488" s="142">
        <f>SUMIFS('Stock Statement'!J:J,'Stock Statement'!C:C,Table4[[#This Row],[Part no./ Cat No.]])</f>
        <v>0</v>
      </c>
    </row>
    <row r="1489" spans="1:17">
      <c r="A1489" s="84">
        <v>1488</v>
      </c>
      <c r="B1489" s="108" t="str">
        <f>Table2[[#This Row],[Description of Material]]</f>
        <v>Enter Data in Product Master</v>
      </c>
      <c r="C1489" s="142" t="str">
        <f>IFERROR(VLOOKUP(D1489,'Product Master'!B:G,6,),"-")</f>
        <v>-</v>
      </c>
      <c r="D1489" s="84">
        <f>Table2[[#This Row],[Part no./ Cat No.]]</f>
        <v>0</v>
      </c>
      <c r="E1489" s="142" t="str">
        <f>IF(ISBLANK(Table2[[#This Row],[Lot No]]),"-",Table2[[#This Row],[Lot No]])</f>
        <v>-</v>
      </c>
      <c r="F1489" s="133" t="str">
        <f>IF(ISBLANK(Table2[[#This Row],[Date of Issue]]),"",Table2[[#This Row],[Date of Issue]])</f>
        <v/>
      </c>
      <c r="G1489" s="84" t="str">
        <f>Table2[[#This Row],[Unit]]</f>
        <v>-</v>
      </c>
      <c r="H1489" s="84" t="str">
        <f>Table2[[#This Row],[Pack Size]]</f>
        <v>-</v>
      </c>
      <c r="I1489" s="84">
        <f>Table2[[#This Row],[Quantity]]</f>
        <v>0</v>
      </c>
      <c r="J1489" s="133" t="str">
        <f>Table2[[#This Row],[Expiry Date]]</f>
        <v>-</v>
      </c>
      <c r="K1489" s="84">
        <f>Table2[[#This Row],[Department]]</f>
        <v>0</v>
      </c>
      <c r="L1489" s="142" t="str">
        <f>IF(ISBLANK(Table2[[#This Row],[Remark]]),"",Table2[[#This Row],[Remark]])</f>
        <v/>
      </c>
      <c r="M1489" s="84">
        <f>Table2[[#This Row],[Material Issued By]]</f>
        <v>0</v>
      </c>
      <c r="N1489" s="84">
        <f>Table2[[#This Row],[Material Received By]]</f>
        <v>0</v>
      </c>
      <c r="O1489" s="134">
        <f>SUMIFS('Stock Statement'!K:K,'Stock Statement'!C:C,Table4[[#This Row],[Part no./ Cat No.]])</f>
        <v>0</v>
      </c>
      <c r="P1489" s="134">
        <f t="shared" si="24"/>
        <v>0</v>
      </c>
      <c r="Q1489" s="142">
        <f>SUMIFS('Stock Statement'!J:J,'Stock Statement'!C:C,Table4[[#This Row],[Part no./ Cat No.]])</f>
        <v>0</v>
      </c>
    </row>
    <row r="1490" spans="1:17">
      <c r="A1490" s="84">
        <v>1489</v>
      </c>
      <c r="B1490" s="108" t="str">
        <f>Table2[[#This Row],[Description of Material]]</f>
        <v>Enter Data in Product Master</v>
      </c>
      <c r="C1490" s="142" t="str">
        <f>IFERROR(VLOOKUP(D1490,'Product Master'!B:G,6,),"-")</f>
        <v>-</v>
      </c>
      <c r="D1490" s="84">
        <f>Table2[[#This Row],[Part no./ Cat No.]]</f>
        <v>0</v>
      </c>
      <c r="E1490" s="142" t="str">
        <f>IF(ISBLANK(Table2[[#This Row],[Lot No]]),"-",Table2[[#This Row],[Lot No]])</f>
        <v>-</v>
      </c>
      <c r="F1490" s="133" t="str">
        <f>IF(ISBLANK(Table2[[#This Row],[Date of Issue]]),"",Table2[[#This Row],[Date of Issue]])</f>
        <v/>
      </c>
      <c r="G1490" s="84" t="str">
        <f>Table2[[#This Row],[Unit]]</f>
        <v>-</v>
      </c>
      <c r="H1490" s="84" t="str">
        <f>Table2[[#This Row],[Pack Size]]</f>
        <v>-</v>
      </c>
      <c r="I1490" s="84">
        <f>Table2[[#This Row],[Quantity]]</f>
        <v>0</v>
      </c>
      <c r="J1490" s="133" t="str">
        <f>Table2[[#This Row],[Expiry Date]]</f>
        <v>-</v>
      </c>
      <c r="K1490" s="84">
        <f>Table2[[#This Row],[Department]]</f>
        <v>0</v>
      </c>
      <c r="L1490" s="142" t="str">
        <f>IF(ISBLANK(Table2[[#This Row],[Remark]]),"",Table2[[#This Row],[Remark]])</f>
        <v/>
      </c>
      <c r="M1490" s="84">
        <f>Table2[[#This Row],[Material Issued By]]</f>
        <v>0</v>
      </c>
      <c r="N1490" s="84">
        <f>Table2[[#This Row],[Material Received By]]</f>
        <v>0</v>
      </c>
      <c r="O1490" s="134">
        <f>SUMIFS('Stock Statement'!K:K,'Stock Statement'!C:C,Table4[[#This Row],[Part no./ Cat No.]])</f>
        <v>0</v>
      </c>
      <c r="P1490" s="134">
        <f t="shared" si="24"/>
        <v>0</v>
      </c>
      <c r="Q1490" s="142">
        <f>SUMIFS('Stock Statement'!J:J,'Stock Statement'!C:C,Table4[[#This Row],[Part no./ Cat No.]])</f>
        <v>0</v>
      </c>
    </row>
    <row r="1491" spans="1:17">
      <c r="A1491" s="84">
        <v>1490</v>
      </c>
      <c r="B1491" s="108" t="str">
        <f>Table2[[#This Row],[Description of Material]]</f>
        <v>Enter Data in Product Master</v>
      </c>
      <c r="C1491" s="142" t="str">
        <f>IFERROR(VLOOKUP(D1491,'Product Master'!B:G,6,),"-")</f>
        <v>-</v>
      </c>
      <c r="D1491" s="84">
        <f>Table2[[#This Row],[Part no./ Cat No.]]</f>
        <v>0</v>
      </c>
      <c r="E1491" s="142" t="str">
        <f>IF(ISBLANK(Table2[[#This Row],[Lot No]]),"-",Table2[[#This Row],[Lot No]])</f>
        <v>-</v>
      </c>
      <c r="F1491" s="133" t="str">
        <f>IF(ISBLANK(Table2[[#This Row],[Date of Issue]]),"",Table2[[#This Row],[Date of Issue]])</f>
        <v/>
      </c>
      <c r="G1491" s="84" t="str">
        <f>Table2[[#This Row],[Unit]]</f>
        <v>-</v>
      </c>
      <c r="H1491" s="84" t="str">
        <f>Table2[[#This Row],[Pack Size]]</f>
        <v>-</v>
      </c>
      <c r="I1491" s="84">
        <f>Table2[[#This Row],[Quantity]]</f>
        <v>0</v>
      </c>
      <c r="J1491" s="133" t="str">
        <f>Table2[[#This Row],[Expiry Date]]</f>
        <v>-</v>
      </c>
      <c r="K1491" s="84">
        <f>Table2[[#This Row],[Department]]</f>
        <v>0</v>
      </c>
      <c r="L1491" s="142" t="str">
        <f>IF(ISBLANK(Table2[[#This Row],[Remark]]),"",Table2[[#This Row],[Remark]])</f>
        <v/>
      </c>
      <c r="M1491" s="84">
        <f>Table2[[#This Row],[Material Issued By]]</f>
        <v>0</v>
      </c>
      <c r="N1491" s="84">
        <f>Table2[[#This Row],[Material Received By]]</f>
        <v>0</v>
      </c>
      <c r="O1491" s="134">
        <f>SUMIFS('Stock Statement'!K:K,'Stock Statement'!C:C,Table4[[#This Row],[Part no./ Cat No.]])</f>
        <v>0</v>
      </c>
      <c r="P1491" s="134">
        <f t="shared" si="24"/>
        <v>0</v>
      </c>
      <c r="Q1491" s="142">
        <f>SUMIFS('Stock Statement'!J:J,'Stock Statement'!C:C,Table4[[#This Row],[Part no./ Cat No.]])</f>
        <v>0</v>
      </c>
    </row>
    <row r="1492" spans="1:17">
      <c r="A1492" s="84">
        <v>1491</v>
      </c>
      <c r="B1492" s="108" t="str">
        <f>Table2[[#This Row],[Description of Material]]</f>
        <v>Enter Data in Product Master</v>
      </c>
      <c r="C1492" s="142" t="str">
        <f>IFERROR(VLOOKUP(D1492,'Product Master'!B:G,6,),"-")</f>
        <v>-</v>
      </c>
      <c r="D1492" s="84">
        <f>Table2[[#This Row],[Part no./ Cat No.]]</f>
        <v>0</v>
      </c>
      <c r="E1492" s="142" t="str">
        <f>IF(ISBLANK(Table2[[#This Row],[Lot No]]),"-",Table2[[#This Row],[Lot No]])</f>
        <v>-</v>
      </c>
      <c r="F1492" s="133" t="str">
        <f>IF(ISBLANK(Table2[[#This Row],[Date of Issue]]),"",Table2[[#This Row],[Date of Issue]])</f>
        <v/>
      </c>
      <c r="G1492" s="84" t="str">
        <f>Table2[[#This Row],[Unit]]</f>
        <v>-</v>
      </c>
      <c r="H1492" s="84" t="str">
        <f>Table2[[#This Row],[Pack Size]]</f>
        <v>-</v>
      </c>
      <c r="I1492" s="84">
        <f>Table2[[#This Row],[Quantity]]</f>
        <v>0</v>
      </c>
      <c r="J1492" s="133" t="str">
        <f>Table2[[#This Row],[Expiry Date]]</f>
        <v>-</v>
      </c>
      <c r="K1492" s="84">
        <f>Table2[[#This Row],[Department]]</f>
        <v>0</v>
      </c>
      <c r="L1492" s="142" t="str">
        <f>IF(ISBLANK(Table2[[#This Row],[Remark]]),"",Table2[[#This Row],[Remark]])</f>
        <v/>
      </c>
      <c r="M1492" s="84">
        <f>Table2[[#This Row],[Material Issued By]]</f>
        <v>0</v>
      </c>
      <c r="N1492" s="84">
        <f>Table2[[#This Row],[Material Received By]]</f>
        <v>0</v>
      </c>
      <c r="O1492" s="134">
        <f>SUMIFS('Stock Statement'!K:K,'Stock Statement'!C:C,Table4[[#This Row],[Part no./ Cat No.]])</f>
        <v>0</v>
      </c>
      <c r="P1492" s="134">
        <f t="shared" si="24"/>
        <v>0</v>
      </c>
      <c r="Q1492" s="142">
        <f>SUMIFS('Stock Statement'!J:J,'Stock Statement'!C:C,Table4[[#This Row],[Part no./ Cat No.]])</f>
        <v>0</v>
      </c>
    </row>
    <row r="1493" spans="1:17">
      <c r="A1493" s="84">
        <v>1492</v>
      </c>
      <c r="B1493" s="108" t="str">
        <f>Table2[[#This Row],[Description of Material]]</f>
        <v>Enter Data in Product Master</v>
      </c>
      <c r="C1493" s="142" t="str">
        <f>IFERROR(VLOOKUP(D1493,'Product Master'!B:G,6,),"-")</f>
        <v>-</v>
      </c>
      <c r="D1493" s="84">
        <f>Table2[[#This Row],[Part no./ Cat No.]]</f>
        <v>0</v>
      </c>
      <c r="E1493" s="142" t="str">
        <f>IF(ISBLANK(Table2[[#This Row],[Lot No]]),"-",Table2[[#This Row],[Lot No]])</f>
        <v>-</v>
      </c>
      <c r="F1493" s="133" t="str">
        <f>IF(ISBLANK(Table2[[#This Row],[Date of Issue]]),"",Table2[[#This Row],[Date of Issue]])</f>
        <v/>
      </c>
      <c r="G1493" s="84" t="str">
        <f>Table2[[#This Row],[Unit]]</f>
        <v>-</v>
      </c>
      <c r="H1493" s="84" t="str">
        <f>Table2[[#This Row],[Pack Size]]</f>
        <v>-</v>
      </c>
      <c r="I1493" s="84">
        <f>Table2[[#This Row],[Quantity]]</f>
        <v>0</v>
      </c>
      <c r="J1493" s="133" t="str">
        <f>Table2[[#This Row],[Expiry Date]]</f>
        <v>-</v>
      </c>
      <c r="K1493" s="84">
        <f>Table2[[#This Row],[Department]]</f>
        <v>0</v>
      </c>
      <c r="L1493" s="142" t="str">
        <f>IF(ISBLANK(Table2[[#This Row],[Remark]]),"",Table2[[#This Row],[Remark]])</f>
        <v/>
      </c>
      <c r="M1493" s="84">
        <f>Table2[[#This Row],[Material Issued By]]</f>
        <v>0</v>
      </c>
      <c r="N1493" s="84">
        <f>Table2[[#This Row],[Material Received By]]</f>
        <v>0</v>
      </c>
      <c r="O1493" s="134">
        <f>SUMIFS('Stock Statement'!K:K,'Stock Statement'!C:C,Table4[[#This Row],[Part no./ Cat No.]])</f>
        <v>0</v>
      </c>
      <c r="P1493" s="134">
        <f t="shared" si="24"/>
        <v>0</v>
      </c>
      <c r="Q1493" s="142">
        <f>SUMIFS('Stock Statement'!J:J,'Stock Statement'!C:C,Table4[[#This Row],[Part no./ Cat No.]])</f>
        <v>0</v>
      </c>
    </row>
    <row r="1494" spans="1:17">
      <c r="A1494" s="84">
        <v>1493</v>
      </c>
      <c r="B1494" s="108" t="str">
        <f>Table2[[#This Row],[Description of Material]]</f>
        <v>Enter Data in Product Master</v>
      </c>
      <c r="C1494" s="142" t="str">
        <f>IFERROR(VLOOKUP(D1494,'Product Master'!B:G,6,),"-")</f>
        <v>-</v>
      </c>
      <c r="D1494" s="84">
        <f>Table2[[#This Row],[Part no./ Cat No.]]</f>
        <v>0</v>
      </c>
      <c r="E1494" s="142" t="str">
        <f>IF(ISBLANK(Table2[[#This Row],[Lot No]]),"-",Table2[[#This Row],[Lot No]])</f>
        <v>-</v>
      </c>
      <c r="F1494" s="133" t="str">
        <f>IF(ISBLANK(Table2[[#This Row],[Date of Issue]]),"",Table2[[#This Row],[Date of Issue]])</f>
        <v/>
      </c>
      <c r="G1494" s="84" t="str">
        <f>Table2[[#This Row],[Unit]]</f>
        <v>-</v>
      </c>
      <c r="H1494" s="84" t="str">
        <f>Table2[[#This Row],[Pack Size]]</f>
        <v>-</v>
      </c>
      <c r="I1494" s="84">
        <f>Table2[[#This Row],[Quantity]]</f>
        <v>0</v>
      </c>
      <c r="J1494" s="133" t="str">
        <f>Table2[[#This Row],[Expiry Date]]</f>
        <v>-</v>
      </c>
      <c r="K1494" s="84">
        <f>Table2[[#This Row],[Department]]</f>
        <v>0</v>
      </c>
      <c r="L1494" s="142" t="str">
        <f>IF(ISBLANK(Table2[[#This Row],[Remark]]),"",Table2[[#This Row],[Remark]])</f>
        <v/>
      </c>
      <c r="M1494" s="84">
        <f>Table2[[#This Row],[Material Issued By]]</f>
        <v>0</v>
      </c>
      <c r="N1494" s="84">
        <f>Table2[[#This Row],[Material Received By]]</f>
        <v>0</v>
      </c>
      <c r="O1494" s="134">
        <f>SUMIFS('Stock Statement'!K:K,'Stock Statement'!C:C,Table4[[#This Row],[Part no./ Cat No.]])</f>
        <v>0</v>
      </c>
      <c r="P1494" s="134">
        <f t="shared" si="24"/>
        <v>0</v>
      </c>
      <c r="Q1494" s="142">
        <f>SUMIFS('Stock Statement'!J:J,'Stock Statement'!C:C,Table4[[#This Row],[Part no./ Cat No.]])</f>
        <v>0</v>
      </c>
    </row>
    <row r="1495" spans="1:17">
      <c r="A1495" s="84">
        <v>1494</v>
      </c>
      <c r="B1495" s="108" t="str">
        <f>Table2[[#This Row],[Description of Material]]</f>
        <v>Enter Data in Product Master</v>
      </c>
      <c r="C1495" s="142" t="str">
        <f>IFERROR(VLOOKUP(D1495,'Product Master'!B:G,6,),"-")</f>
        <v>-</v>
      </c>
      <c r="D1495" s="84">
        <f>Table2[[#This Row],[Part no./ Cat No.]]</f>
        <v>0</v>
      </c>
      <c r="E1495" s="142" t="str">
        <f>IF(ISBLANK(Table2[[#This Row],[Lot No]]),"-",Table2[[#This Row],[Lot No]])</f>
        <v>-</v>
      </c>
      <c r="F1495" s="133" t="str">
        <f>IF(ISBLANK(Table2[[#This Row],[Date of Issue]]),"",Table2[[#This Row],[Date of Issue]])</f>
        <v/>
      </c>
      <c r="G1495" s="84" t="str">
        <f>Table2[[#This Row],[Unit]]</f>
        <v>-</v>
      </c>
      <c r="H1495" s="84" t="str">
        <f>Table2[[#This Row],[Pack Size]]</f>
        <v>-</v>
      </c>
      <c r="I1495" s="84">
        <f>Table2[[#This Row],[Quantity]]</f>
        <v>0</v>
      </c>
      <c r="J1495" s="133" t="str">
        <f>Table2[[#This Row],[Expiry Date]]</f>
        <v>-</v>
      </c>
      <c r="K1495" s="84">
        <f>Table2[[#This Row],[Department]]</f>
        <v>0</v>
      </c>
      <c r="L1495" s="142" t="str">
        <f>IF(ISBLANK(Table2[[#This Row],[Remark]]),"",Table2[[#This Row],[Remark]])</f>
        <v/>
      </c>
      <c r="M1495" s="84">
        <f>Table2[[#This Row],[Material Issued By]]</f>
        <v>0</v>
      </c>
      <c r="N1495" s="84">
        <f>Table2[[#This Row],[Material Received By]]</f>
        <v>0</v>
      </c>
      <c r="O1495" s="134">
        <f>SUMIFS('Stock Statement'!K:K,'Stock Statement'!C:C,Table4[[#This Row],[Part no./ Cat No.]])</f>
        <v>0</v>
      </c>
      <c r="P1495" s="134">
        <f t="shared" si="24"/>
        <v>0</v>
      </c>
      <c r="Q1495" s="142">
        <f>SUMIFS('Stock Statement'!J:J,'Stock Statement'!C:C,Table4[[#This Row],[Part no./ Cat No.]])</f>
        <v>0</v>
      </c>
    </row>
    <row r="1496" spans="1:17">
      <c r="A1496" s="84">
        <v>1495</v>
      </c>
      <c r="B1496" s="108" t="str">
        <f>Table2[[#This Row],[Description of Material]]</f>
        <v>Enter Data in Product Master</v>
      </c>
      <c r="C1496" s="142" t="str">
        <f>IFERROR(VLOOKUP(D1496,'Product Master'!B:G,6,),"-")</f>
        <v>-</v>
      </c>
      <c r="D1496" s="84">
        <f>Table2[[#This Row],[Part no./ Cat No.]]</f>
        <v>0</v>
      </c>
      <c r="E1496" s="142" t="str">
        <f>IF(ISBLANK(Table2[[#This Row],[Lot No]]),"-",Table2[[#This Row],[Lot No]])</f>
        <v>-</v>
      </c>
      <c r="F1496" s="133" t="str">
        <f>IF(ISBLANK(Table2[[#This Row],[Date of Issue]]),"",Table2[[#This Row],[Date of Issue]])</f>
        <v/>
      </c>
      <c r="G1496" s="84" t="str">
        <f>Table2[[#This Row],[Unit]]</f>
        <v>-</v>
      </c>
      <c r="H1496" s="84" t="str">
        <f>Table2[[#This Row],[Pack Size]]</f>
        <v>-</v>
      </c>
      <c r="I1496" s="84">
        <f>Table2[[#This Row],[Quantity]]</f>
        <v>0</v>
      </c>
      <c r="J1496" s="133" t="str">
        <f>Table2[[#This Row],[Expiry Date]]</f>
        <v>-</v>
      </c>
      <c r="K1496" s="84">
        <f>Table2[[#This Row],[Department]]</f>
        <v>0</v>
      </c>
      <c r="L1496" s="142" t="str">
        <f>IF(ISBLANK(Table2[[#This Row],[Remark]]),"",Table2[[#This Row],[Remark]])</f>
        <v/>
      </c>
      <c r="M1496" s="84">
        <f>Table2[[#This Row],[Material Issued By]]</f>
        <v>0</v>
      </c>
      <c r="N1496" s="84">
        <f>Table2[[#This Row],[Material Received By]]</f>
        <v>0</v>
      </c>
      <c r="O1496" s="134">
        <f>SUMIFS('Stock Statement'!K:K,'Stock Statement'!C:C,Table4[[#This Row],[Part no./ Cat No.]])</f>
        <v>0</v>
      </c>
      <c r="P1496" s="134">
        <f t="shared" si="24"/>
        <v>0</v>
      </c>
      <c r="Q1496" s="142">
        <f>SUMIFS('Stock Statement'!J:J,'Stock Statement'!C:C,Table4[[#This Row],[Part no./ Cat No.]])</f>
        <v>0</v>
      </c>
    </row>
    <row r="1497" spans="1:17">
      <c r="A1497" s="84">
        <v>1496</v>
      </c>
      <c r="B1497" s="108" t="str">
        <f>Table2[[#This Row],[Description of Material]]</f>
        <v>Enter Data in Product Master</v>
      </c>
      <c r="C1497" s="142" t="str">
        <f>IFERROR(VLOOKUP(D1497,'Product Master'!B:G,6,),"-")</f>
        <v>-</v>
      </c>
      <c r="D1497" s="84">
        <f>Table2[[#This Row],[Part no./ Cat No.]]</f>
        <v>0</v>
      </c>
      <c r="E1497" s="142" t="str">
        <f>IF(ISBLANK(Table2[[#This Row],[Lot No]]),"-",Table2[[#This Row],[Lot No]])</f>
        <v>-</v>
      </c>
      <c r="F1497" s="133" t="str">
        <f>IF(ISBLANK(Table2[[#This Row],[Date of Issue]]),"",Table2[[#This Row],[Date of Issue]])</f>
        <v/>
      </c>
      <c r="G1497" s="84" t="str">
        <f>Table2[[#This Row],[Unit]]</f>
        <v>-</v>
      </c>
      <c r="H1497" s="84" t="str">
        <f>Table2[[#This Row],[Pack Size]]</f>
        <v>-</v>
      </c>
      <c r="I1497" s="84">
        <f>Table2[[#This Row],[Quantity]]</f>
        <v>0</v>
      </c>
      <c r="J1497" s="133" t="str">
        <f>Table2[[#This Row],[Expiry Date]]</f>
        <v>-</v>
      </c>
      <c r="K1497" s="84">
        <f>Table2[[#This Row],[Department]]</f>
        <v>0</v>
      </c>
      <c r="L1497" s="142" t="str">
        <f>IF(ISBLANK(Table2[[#This Row],[Remark]]),"",Table2[[#This Row],[Remark]])</f>
        <v/>
      </c>
      <c r="M1497" s="84">
        <f>Table2[[#This Row],[Material Issued By]]</f>
        <v>0</v>
      </c>
      <c r="N1497" s="84">
        <f>Table2[[#This Row],[Material Received By]]</f>
        <v>0</v>
      </c>
      <c r="O1497" s="134">
        <f>SUMIFS('Stock Statement'!K:K,'Stock Statement'!C:C,Table4[[#This Row],[Part no./ Cat No.]])</f>
        <v>0</v>
      </c>
      <c r="P1497" s="134">
        <f t="shared" si="24"/>
        <v>0</v>
      </c>
      <c r="Q1497" s="142">
        <f>SUMIFS('Stock Statement'!J:J,'Stock Statement'!C:C,Table4[[#This Row],[Part no./ Cat No.]])</f>
        <v>0</v>
      </c>
    </row>
    <row r="1498" spans="1:17">
      <c r="A1498" s="84">
        <v>1497</v>
      </c>
      <c r="B1498" s="108" t="str">
        <f>Table2[[#This Row],[Description of Material]]</f>
        <v>Enter Data in Product Master</v>
      </c>
      <c r="C1498" s="142" t="str">
        <f>IFERROR(VLOOKUP(D1498,'Product Master'!B:G,6,),"-")</f>
        <v>-</v>
      </c>
      <c r="D1498" s="84">
        <f>Table2[[#This Row],[Part no./ Cat No.]]</f>
        <v>0</v>
      </c>
      <c r="E1498" s="142" t="str">
        <f>IF(ISBLANK(Table2[[#This Row],[Lot No]]),"-",Table2[[#This Row],[Lot No]])</f>
        <v>-</v>
      </c>
      <c r="F1498" s="133" t="str">
        <f>IF(ISBLANK(Table2[[#This Row],[Date of Issue]]),"",Table2[[#This Row],[Date of Issue]])</f>
        <v/>
      </c>
      <c r="G1498" s="84" t="str">
        <f>Table2[[#This Row],[Unit]]</f>
        <v>-</v>
      </c>
      <c r="H1498" s="84" t="str">
        <f>Table2[[#This Row],[Pack Size]]</f>
        <v>-</v>
      </c>
      <c r="I1498" s="84">
        <f>Table2[[#This Row],[Quantity]]</f>
        <v>0</v>
      </c>
      <c r="J1498" s="133" t="str">
        <f>Table2[[#This Row],[Expiry Date]]</f>
        <v>-</v>
      </c>
      <c r="K1498" s="84">
        <f>Table2[[#This Row],[Department]]</f>
        <v>0</v>
      </c>
      <c r="L1498" s="142" t="str">
        <f>IF(ISBLANK(Table2[[#This Row],[Remark]]),"",Table2[[#This Row],[Remark]])</f>
        <v/>
      </c>
      <c r="M1498" s="84">
        <f>Table2[[#This Row],[Material Issued By]]</f>
        <v>0</v>
      </c>
      <c r="N1498" s="84">
        <f>Table2[[#This Row],[Material Received By]]</f>
        <v>0</v>
      </c>
      <c r="O1498" s="134">
        <f>SUMIFS('Stock Statement'!K:K,'Stock Statement'!C:C,Table4[[#This Row],[Part no./ Cat No.]])</f>
        <v>0</v>
      </c>
      <c r="P1498" s="134">
        <f t="shared" si="24"/>
        <v>0</v>
      </c>
      <c r="Q1498" s="142">
        <f>SUMIFS('Stock Statement'!J:J,'Stock Statement'!C:C,Table4[[#This Row],[Part no./ Cat No.]])</f>
        <v>0</v>
      </c>
    </row>
    <row r="1499" spans="1:17">
      <c r="A1499" s="84">
        <v>1498</v>
      </c>
      <c r="B1499" s="108" t="str">
        <f>Table2[[#This Row],[Description of Material]]</f>
        <v>Enter Data in Product Master</v>
      </c>
      <c r="C1499" s="142" t="str">
        <f>IFERROR(VLOOKUP(D1499,'Product Master'!B:G,6,),"-")</f>
        <v>-</v>
      </c>
      <c r="D1499" s="84">
        <f>Table2[[#This Row],[Part no./ Cat No.]]</f>
        <v>0</v>
      </c>
      <c r="E1499" s="142" t="str">
        <f>IF(ISBLANK(Table2[[#This Row],[Lot No]]),"-",Table2[[#This Row],[Lot No]])</f>
        <v>-</v>
      </c>
      <c r="F1499" s="133" t="str">
        <f>IF(ISBLANK(Table2[[#This Row],[Date of Issue]]),"",Table2[[#This Row],[Date of Issue]])</f>
        <v/>
      </c>
      <c r="G1499" s="84" t="str">
        <f>Table2[[#This Row],[Unit]]</f>
        <v>-</v>
      </c>
      <c r="H1499" s="84" t="str">
        <f>Table2[[#This Row],[Pack Size]]</f>
        <v>-</v>
      </c>
      <c r="I1499" s="84">
        <f>Table2[[#This Row],[Quantity]]</f>
        <v>0</v>
      </c>
      <c r="J1499" s="133" t="str">
        <f>Table2[[#This Row],[Expiry Date]]</f>
        <v>-</v>
      </c>
      <c r="K1499" s="84">
        <f>Table2[[#This Row],[Department]]</f>
        <v>0</v>
      </c>
      <c r="L1499" s="142" t="str">
        <f>IF(ISBLANK(Table2[[#This Row],[Remark]]),"",Table2[[#This Row],[Remark]])</f>
        <v/>
      </c>
      <c r="M1499" s="84">
        <f>Table2[[#This Row],[Material Issued By]]</f>
        <v>0</v>
      </c>
      <c r="N1499" s="84">
        <f>Table2[[#This Row],[Material Received By]]</f>
        <v>0</v>
      </c>
      <c r="O1499" s="134">
        <f>SUMIFS('Stock Statement'!K:K,'Stock Statement'!C:C,Table4[[#This Row],[Part no./ Cat No.]])</f>
        <v>0</v>
      </c>
      <c r="P1499" s="134">
        <f t="shared" si="24"/>
        <v>0</v>
      </c>
      <c r="Q1499" s="142">
        <f>SUMIFS('Stock Statement'!J:J,'Stock Statement'!C:C,Table4[[#This Row],[Part no./ Cat No.]])</f>
        <v>0</v>
      </c>
    </row>
    <row r="1500" spans="1:17">
      <c r="A1500" s="84">
        <v>1499</v>
      </c>
      <c r="B1500" s="108" t="str">
        <f>Table2[[#This Row],[Description of Material]]</f>
        <v>Enter Data in Product Master</v>
      </c>
      <c r="C1500" s="142" t="str">
        <f>IFERROR(VLOOKUP(D1500,'Product Master'!B:G,6,),"-")</f>
        <v>-</v>
      </c>
      <c r="D1500" s="84">
        <f>Table2[[#This Row],[Part no./ Cat No.]]</f>
        <v>0</v>
      </c>
      <c r="E1500" s="142" t="str">
        <f>IF(ISBLANK(Table2[[#This Row],[Lot No]]),"-",Table2[[#This Row],[Lot No]])</f>
        <v>-</v>
      </c>
      <c r="F1500" s="133" t="str">
        <f>IF(ISBLANK(Table2[[#This Row],[Date of Issue]]),"",Table2[[#This Row],[Date of Issue]])</f>
        <v/>
      </c>
      <c r="G1500" s="84" t="str">
        <f>Table2[[#This Row],[Unit]]</f>
        <v>-</v>
      </c>
      <c r="H1500" s="84" t="str">
        <f>Table2[[#This Row],[Pack Size]]</f>
        <v>-</v>
      </c>
      <c r="I1500" s="84">
        <f>Table2[[#This Row],[Quantity]]</f>
        <v>0</v>
      </c>
      <c r="J1500" s="133" t="str">
        <f>Table2[[#This Row],[Expiry Date]]</f>
        <v>-</v>
      </c>
      <c r="K1500" s="84">
        <f>Table2[[#This Row],[Department]]</f>
        <v>0</v>
      </c>
      <c r="L1500" s="142" t="str">
        <f>IF(ISBLANK(Table2[[#This Row],[Remark]]),"",Table2[[#This Row],[Remark]])</f>
        <v/>
      </c>
      <c r="M1500" s="84">
        <f>Table2[[#This Row],[Material Issued By]]</f>
        <v>0</v>
      </c>
      <c r="N1500" s="84">
        <f>Table2[[#This Row],[Material Received By]]</f>
        <v>0</v>
      </c>
      <c r="O1500" s="134">
        <f>SUMIFS('Stock Statement'!K:K,'Stock Statement'!C:C,Table4[[#This Row],[Part no./ Cat No.]])</f>
        <v>0</v>
      </c>
      <c r="P1500" s="134">
        <f t="shared" si="24"/>
        <v>0</v>
      </c>
      <c r="Q1500" s="142">
        <f>SUMIFS('Stock Statement'!J:J,'Stock Statement'!C:C,Table4[[#This Row],[Part no./ Cat No.]])</f>
        <v>0</v>
      </c>
    </row>
    <row r="1501" spans="1:17">
      <c r="A1501" s="84">
        <v>1500</v>
      </c>
      <c r="B1501" s="108" t="str">
        <f>Table2[[#This Row],[Description of Material]]</f>
        <v>Enter Data in Product Master</v>
      </c>
      <c r="C1501" s="142" t="str">
        <f>IFERROR(VLOOKUP(D1501,'Product Master'!B:G,6,),"-")</f>
        <v>-</v>
      </c>
      <c r="D1501" s="84">
        <f>Table2[[#This Row],[Part no./ Cat No.]]</f>
        <v>0</v>
      </c>
      <c r="E1501" s="142" t="str">
        <f>IF(ISBLANK(Table2[[#This Row],[Lot No]]),"-",Table2[[#This Row],[Lot No]])</f>
        <v>-</v>
      </c>
      <c r="F1501" s="133" t="str">
        <f>IF(ISBLANK(Table2[[#This Row],[Date of Issue]]),"",Table2[[#This Row],[Date of Issue]])</f>
        <v/>
      </c>
      <c r="G1501" s="84" t="str">
        <f>Table2[[#This Row],[Unit]]</f>
        <v>-</v>
      </c>
      <c r="H1501" s="84" t="str">
        <f>Table2[[#This Row],[Pack Size]]</f>
        <v>-</v>
      </c>
      <c r="I1501" s="84">
        <f>Table2[[#This Row],[Quantity]]</f>
        <v>0</v>
      </c>
      <c r="J1501" s="133" t="str">
        <f>Table2[[#This Row],[Expiry Date]]</f>
        <v>-</v>
      </c>
      <c r="K1501" s="84">
        <f>Table2[[#This Row],[Department]]</f>
        <v>0</v>
      </c>
      <c r="L1501" s="142" t="str">
        <f>IF(ISBLANK(Table2[[#This Row],[Remark]]),"",Table2[[#This Row],[Remark]])</f>
        <v/>
      </c>
      <c r="M1501" s="84">
        <f>Table2[[#This Row],[Material Issued By]]</f>
        <v>0</v>
      </c>
      <c r="N1501" s="84">
        <f>Table2[[#This Row],[Material Received By]]</f>
        <v>0</v>
      </c>
      <c r="O1501" s="134">
        <f>SUMIFS('Stock Statement'!K:K,'Stock Statement'!C:C,Table4[[#This Row],[Part no./ Cat No.]])</f>
        <v>0</v>
      </c>
      <c r="P1501" s="134">
        <f>I1501*O1501</f>
        <v>0</v>
      </c>
      <c r="Q1501" s="142">
        <f>SUMIFS('Stock Statement'!J:J,'Stock Statement'!C:C,Table4[[#This Row],[Part no./ Cat No.]])</f>
        <v>0</v>
      </c>
    </row>
  </sheetData>
  <sheetProtection algorithmName="SHA-512" hashValue="DrXd2xu6YpgO0fCiFwHDdh+t+REyjbC2kgddd/nbCUSrCIMAULjAfFIDo32SHGX5dl1E7wp+XL/mwCYkyiY6RA==" saltValue="lBuxRkqFvwd5BXUDNfkHzw==" spinCount="100000"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615A-8AAF-4F69-BFD3-BC858A8A81B4}">
  <dimension ref="A1:Q956"/>
  <sheetViews>
    <sheetView topLeftCell="A557" zoomScaleNormal="100" workbookViewId="0">
      <selection activeCell="G567" sqref="G567"/>
    </sheetView>
  </sheetViews>
  <sheetFormatPr defaultRowHeight="15"/>
  <cols>
    <col min="1" max="1" width="9.140625" style="84"/>
    <col min="2" max="2" width="44.140625" style="108" customWidth="1"/>
    <col min="3" max="3" width="21.28515625" style="108" bestFit="1" customWidth="1"/>
    <col min="4" max="4" width="17.7109375" style="84" customWidth="1"/>
    <col min="5" max="5" width="9.140625" style="84"/>
    <col min="6" max="6" width="13.7109375" style="84" bestFit="1" customWidth="1"/>
    <col min="7" max="7" width="17" style="84" customWidth="1"/>
    <col min="8" max="8" width="10.42578125" style="84" customWidth="1"/>
    <col min="9" max="9" width="9.42578125" style="84" customWidth="1"/>
    <col min="10" max="10" width="10.5703125" style="84" customWidth="1"/>
    <col min="11" max="14" width="14.42578125" style="137" customWidth="1"/>
    <col min="15" max="16" width="15" style="137" customWidth="1"/>
    <col min="17" max="17" width="19.7109375" style="84" customWidth="1"/>
    <col min="18" max="16384" width="9.140625" style="108"/>
  </cols>
  <sheetData>
    <row r="1" spans="1:17" ht="28.5">
      <c r="A1" s="87" t="s">
        <v>12</v>
      </c>
      <c r="B1" s="88" t="s">
        <v>248</v>
      </c>
      <c r="C1" s="87" t="s">
        <v>320</v>
      </c>
      <c r="D1" s="87" t="s">
        <v>321</v>
      </c>
      <c r="E1" s="90" t="s">
        <v>13</v>
      </c>
      <c r="F1" s="87" t="s">
        <v>251</v>
      </c>
      <c r="G1" s="87" t="s">
        <v>322</v>
      </c>
      <c r="H1" s="135" t="s">
        <v>323</v>
      </c>
      <c r="I1" s="135" t="s">
        <v>324</v>
      </c>
      <c r="J1" s="135" t="s">
        <v>325</v>
      </c>
      <c r="K1" s="136" t="s">
        <v>326</v>
      </c>
      <c r="L1" s="136" t="s">
        <v>329</v>
      </c>
      <c r="M1" s="136" t="s">
        <v>330</v>
      </c>
      <c r="N1" s="136" t="s">
        <v>331</v>
      </c>
      <c r="O1" s="136" t="s">
        <v>332</v>
      </c>
      <c r="P1" s="135" t="s">
        <v>327</v>
      </c>
      <c r="Q1" s="135" t="s">
        <v>328</v>
      </c>
    </row>
    <row r="2" spans="1:17">
      <c r="A2" s="84">
        <f>Table5[[#This Row],[SN]]</f>
        <v>1</v>
      </c>
      <c r="B2" s="108" t="str">
        <f>VLOOKUP($C2,'Product Master'!B:G,2,)</f>
        <v>Spinwin MC 00 micro centrifuge 8*200 ul tubes strips rotor(SN-1601S056)</v>
      </c>
      <c r="C2" s="84">
        <f>Table5[[#This Row],[Cat No]]</f>
        <v>1000</v>
      </c>
      <c r="D2" s="84">
        <f>(VLOOKUP($C2,'Product Master'!B:G,6,))</f>
        <v>0</v>
      </c>
      <c r="E2" s="84" t="str">
        <f>VLOOKUP($C2,'Product Master'!B:G,3,)</f>
        <v>-</v>
      </c>
      <c r="F2" s="84">
        <f>VLOOKUP($C2,'Product Master'!B:G,4,)</f>
        <v>0</v>
      </c>
      <c r="G2" s="84">
        <v>0</v>
      </c>
      <c r="H2" s="84">
        <f>SUMIFS(Inward!I:I,Inward!C:C,'Stock Statement'!B2,Inward!E:E,'Stock Statement'!C2)</f>
        <v>0</v>
      </c>
      <c r="I2" s="84">
        <f>SUMIFS(Outward!H:H,Outward!B:B,'Stock Statement'!B2,Outward!C:C,'Stock Statement'!C2)</f>
        <v>1</v>
      </c>
      <c r="J2" s="84">
        <f t="shared" ref="J2:J18" si="0">((G2+H2)-I2)</f>
        <v>-1</v>
      </c>
      <c r="K2" s="137" t="e">
        <f>LOOKUP(2,1/(Inward!E:E=C2),Inward!Q:Q)</f>
        <v>#N/A</v>
      </c>
      <c r="L2" s="137" t="e">
        <f>Table3[[#This Row],[Opening Stock]]*Table3[[#This Row],[Base Price]]</f>
        <v>#N/A</v>
      </c>
      <c r="M2" s="137" t="e">
        <f>Table3[[#This Row],[Base Price]]*Table3[[#This Row],[Receipt]]</f>
        <v>#N/A</v>
      </c>
      <c r="N2" s="137" t="e">
        <f>Table3[[#This Row],[Base Price]]*Table3[[#This Row],[Issued]]</f>
        <v>#N/A</v>
      </c>
      <c r="O2" s="137" t="e">
        <f t="shared" ref="O2:O18" si="1">MAX(0,J2*K2)</f>
        <v>#N/A</v>
      </c>
      <c r="P2" s="84">
        <v>10</v>
      </c>
    </row>
    <row r="3" spans="1:17">
      <c r="A3" s="84">
        <f>Table5[[#This Row],[SN]]</f>
        <v>2</v>
      </c>
      <c r="B3" s="108" t="str">
        <f>VLOOKUP($C3,'Product Master'!B:G,2,)</f>
        <v>Human Oral Keratinocyte Total RNA</v>
      </c>
      <c r="C3" s="84">
        <f>Table5[[#This Row],[Cat No]]</f>
        <v>2615</v>
      </c>
      <c r="D3" s="84">
        <f>(VLOOKUP($C3,'Product Master'!B:G,6,))</f>
        <v>0</v>
      </c>
      <c r="E3" s="84" t="str">
        <f>VLOOKUP($C3,'Product Master'!B:G,3,)</f>
        <v>-</v>
      </c>
      <c r="F3" s="84" t="str">
        <f>VLOOKUP($C3,'Product Master'!B:G,4,)</f>
        <v>10 ul</v>
      </c>
      <c r="G3" s="84">
        <v>1</v>
      </c>
      <c r="H3" s="84">
        <f>SUMIFS(Inward!I:I,Inward!C:C,'Stock Statement'!B3,Inward!E:E,'Stock Statement'!C3)</f>
        <v>1</v>
      </c>
      <c r="I3" s="84">
        <f>SUMIFS(Outward!H:H,Outward!B:B,'Stock Statement'!B3,Outward!C:C,'Stock Statement'!C3)</f>
        <v>0</v>
      </c>
      <c r="J3" s="84">
        <f t="shared" si="0"/>
        <v>2</v>
      </c>
      <c r="K3" s="137">
        <f>LOOKUP(2,1/(Inward!E:E=C3),Inward!Q:Q)</f>
        <v>33040</v>
      </c>
      <c r="L3" s="137">
        <f>Table3[[#This Row],[Opening Stock]]*Table3[[#This Row],[Base Price]]</f>
        <v>33040</v>
      </c>
      <c r="M3" s="137">
        <f>Table3[[#This Row],[Base Price]]*Table3[[#This Row],[Receipt]]</f>
        <v>33040</v>
      </c>
      <c r="N3" s="137">
        <f>Table3[[#This Row],[Base Price]]*Table3[[#This Row],[Issued]]</f>
        <v>0</v>
      </c>
      <c r="O3" s="137">
        <f t="shared" si="1"/>
        <v>66080</v>
      </c>
      <c r="P3" s="84"/>
    </row>
    <row r="4" spans="1:17">
      <c r="A4" s="84">
        <f>Table5[[#This Row],[SN]]</f>
        <v>3</v>
      </c>
      <c r="B4" s="108" t="str">
        <f>VLOOKUP($C4,'Product Master'!B:G,2,)</f>
        <v xml:space="preserve">Hydrophobic filter 0.45 um sterile </v>
      </c>
      <c r="C4" s="84">
        <f>Table5[[#This Row],[Cat No]]</f>
        <v>9057</v>
      </c>
      <c r="D4" s="84">
        <f>(VLOOKUP($C4,'Product Master'!B:G,6,))</f>
        <v>0</v>
      </c>
      <c r="E4" s="84" t="str">
        <f>VLOOKUP($C4,'Product Master'!B:G,3,)</f>
        <v>-</v>
      </c>
      <c r="F4" s="84" t="str">
        <f>VLOOKUP($C4,'Product Master'!B:G,4,)</f>
        <v>25 Pcs</v>
      </c>
      <c r="G4" s="84">
        <v>1</v>
      </c>
      <c r="H4" s="84">
        <f>SUMIFS(Inward!I:I,Inward!C:C,'Stock Statement'!B4,Inward!E:E,'Stock Statement'!C4)</f>
        <v>1</v>
      </c>
      <c r="I4" s="84">
        <f>SUMIFS(Outward!H:H,Outward!B:B,'Stock Statement'!B4,Outward!C:C,'Stock Statement'!C4)</f>
        <v>1</v>
      </c>
      <c r="J4" s="84">
        <f t="shared" si="0"/>
        <v>1</v>
      </c>
      <c r="K4" s="137">
        <f>LOOKUP(2,1/(Inward!E:E=C4),Inward!Q:Q)</f>
        <v>11338.15</v>
      </c>
      <c r="L4" s="137">
        <f>Table3[[#This Row],[Opening Stock]]*Table3[[#This Row],[Base Price]]</f>
        <v>11338.15</v>
      </c>
      <c r="M4" s="137">
        <f>Table3[[#This Row],[Base Price]]*Table3[[#This Row],[Receipt]]</f>
        <v>11338.15</v>
      </c>
      <c r="N4" s="137">
        <f>Table3[[#This Row],[Base Price]]*Table3[[#This Row],[Issued]]</f>
        <v>11338.15</v>
      </c>
      <c r="O4" s="137">
        <f t="shared" si="1"/>
        <v>11338.15</v>
      </c>
      <c r="P4" s="138"/>
    </row>
    <row r="5" spans="1:17">
      <c r="A5" s="84">
        <f>Table5[[#This Row],[SN]]</f>
        <v>4</v>
      </c>
      <c r="B5" s="108" t="str">
        <f>VLOOKUP($C5,'Product Master'!B:G,2,)</f>
        <v>Ammonia Solution 0.91 (Fisher Scientific)</v>
      </c>
      <c r="C5" s="84">
        <f>Table5[[#This Row],[Cat No]]</f>
        <v>11235</v>
      </c>
      <c r="D5" s="84">
        <f>(VLOOKUP($C5,'Product Master'!B:G,6,))</f>
        <v>0</v>
      </c>
      <c r="E5" s="84" t="str">
        <f>VLOOKUP($C5,'Product Master'!B:G,3,)</f>
        <v>-</v>
      </c>
      <c r="F5" s="84" t="str">
        <f>VLOOKUP($C5,'Product Master'!B:G,4,)</f>
        <v>500 ml</v>
      </c>
      <c r="G5" s="84">
        <v>1</v>
      </c>
      <c r="H5" s="84">
        <f>SUMIFS(Inward!I:I,Inward!C:C,'Stock Statement'!B5,Inward!E:E,'Stock Statement'!C5)</f>
        <v>2</v>
      </c>
      <c r="I5" s="84">
        <f>SUMIFS(Outward!H:H,Outward!B:B,'Stock Statement'!B5,Outward!C:C,'Stock Statement'!C5)</f>
        <v>0</v>
      </c>
      <c r="J5" s="84">
        <f t="shared" si="0"/>
        <v>3</v>
      </c>
      <c r="K5" s="137">
        <f>LOOKUP(2,1/(Inward!E:E=C5),Inward!Q:Q)</f>
        <v>316</v>
      </c>
      <c r="L5" s="137">
        <f>Table3[[#This Row],[Opening Stock]]*Table3[[#This Row],[Base Price]]</f>
        <v>316</v>
      </c>
      <c r="M5" s="137">
        <f>Table3[[#This Row],[Base Price]]*Table3[[#This Row],[Receipt]]</f>
        <v>632</v>
      </c>
      <c r="N5" s="137">
        <f>Table3[[#This Row],[Base Price]]*Table3[[#This Row],[Issued]]</f>
        <v>0</v>
      </c>
      <c r="O5" s="137">
        <f t="shared" si="1"/>
        <v>948</v>
      </c>
      <c r="P5" s="84"/>
    </row>
    <row r="6" spans="1:17">
      <c r="A6" s="84">
        <f>Table5[[#This Row],[SN]]</f>
        <v>5</v>
      </c>
      <c r="B6" s="108" t="str">
        <f>VLOOKUP($C6,'Product Master'!B:G,2,)</f>
        <v xml:space="preserve">D.P.X Mountant </v>
      </c>
      <c r="C6" s="84">
        <f>Table5[[#This Row],[Cat No]]</f>
        <v>18404</v>
      </c>
      <c r="D6" s="84">
        <f>(VLOOKUP($C6,'Product Master'!B:G,6,))</f>
        <v>0</v>
      </c>
      <c r="E6" s="84" t="str">
        <f>VLOOKUP($C6,'Product Master'!B:G,3,)</f>
        <v>-</v>
      </c>
      <c r="F6" s="84">
        <f>VLOOKUP($C6,'Product Master'!B:G,4,)</f>
        <v>0</v>
      </c>
      <c r="G6" s="84">
        <v>1</v>
      </c>
      <c r="H6" s="84">
        <f>SUMIFS(Inward!I:I,Inward!C:C,'Stock Statement'!B6,Inward!E:E,'Stock Statement'!C6)</f>
        <v>0</v>
      </c>
      <c r="I6" s="84">
        <f>SUMIFS(Outward!H:H,Outward!B:B,'Stock Statement'!B6,Outward!C:C,'Stock Statement'!C6)</f>
        <v>3</v>
      </c>
      <c r="J6" s="84">
        <f t="shared" si="0"/>
        <v>-2</v>
      </c>
      <c r="K6" s="137" t="e">
        <f>LOOKUP(2,1/(Inward!E:E=C6),Inward!Q:Q)</f>
        <v>#N/A</v>
      </c>
      <c r="L6" s="137" t="e">
        <f>Table3[[#This Row],[Opening Stock]]*Table3[[#This Row],[Base Price]]</f>
        <v>#N/A</v>
      </c>
      <c r="M6" s="137" t="e">
        <f>Table3[[#This Row],[Base Price]]*Table3[[#This Row],[Receipt]]</f>
        <v>#N/A</v>
      </c>
      <c r="N6" s="137" t="e">
        <f>Table3[[#This Row],[Base Price]]*Table3[[#This Row],[Issued]]</f>
        <v>#N/A</v>
      </c>
      <c r="O6" s="137" t="e">
        <f t="shared" si="1"/>
        <v>#N/A</v>
      </c>
      <c r="P6" s="84"/>
    </row>
    <row r="7" spans="1:17">
      <c r="A7" s="84">
        <f>Table5[[#This Row],[SN]]</f>
        <v>6</v>
      </c>
      <c r="B7" s="108" t="str">
        <f>VLOOKUP($C7,'Product Master'!B:G,2,)</f>
        <v xml:space="preserve">Deparaffinization solution </v>
      </c>
      <c r="C7" s="84">
        <f>Table5[[#This Row],[Cat No]]</f>
        <v>19093</v>
      </c>
      <c r="D7" s="84">
        <f>(VLOOKUP($C7,'Product Master'!B:G,6,))</f>
        <v>0</v>
      </c>
      <c r="E7" s="84" t="str">
        <f>VLOOKUP($C7,'Product Master'!B:G,3,)</f>
        <v>-</v>
      </c>
      <c r="F7" s="84" t="str">
        <f>VLOOKUP($C7,'Product Master'!B:G,4,)</f>
        <v>16 ml</v>
      </c>
      <c r="G7" s="84">
        <v>1</v>
      </c>
      <c r="H7" s="84">
        <f>SUMIFS(Inward!I:I,Inward!C:C,'Stock Statement'!B7,Inward!E:E,'Stock Statement'!C7)</f>
        <v>2</v>
      </c>
      <c r="I7" s="84">
        <f>SUMIFS(Outward!H:H,Outward!B:B,'Stock Statement'!B7,Outward!C:C,'Stock Statement'!C7)</f>
        <v>0</v>
      </c>
      <c r="J7" s="84">
        <f t="shared" si="0"/>
        <v>3</v>
      </c>
      <c r="K7" s="137">
        <f>LOOKUP(2,1/(Inward!E:E=C7),Inward!Q:Q)</f>
        <v>9830</v>
      </c>
      <c r="L7" s="137">
        <f>Table3[[#This Row],[Opening Stock]]*Table3[[#This Row],[Base Price]]</f>
        <v>9830</v>
      </c>
      <c r="M7" s="137">
        <f>Table3[[#This Row],[Base Price]]*Table3[[#This Row],[Receipt]]</f>
        <v>19660</v>
      </c>
      <c r="N7" s="137">
        <f>Table3[[#This Row],[Base Price]]*Table3[[#This Row],[Issued]]</f>
        <v>0</v>
      </c>
      <c r="O7" s="137">
        <f t="shared" si="1"/>
        <v>29490</v>
      </c>
      <c r="P7" s="139"/>
    </row>
    <row r="8" spans="1:17">
      <c r="A8" s="84">
        <f>Table5[[#This Row],[SN]]</f>
        <v>7</v>
      </c>
      <c r="B8" s="108" t="str">
        <f>VLOOKUP($C8,'Product Master'!B:G,2,)</f>
        <v>Vac valves</v>
      </c>
      <c r="C8" s="84">
        <f>Table5[[#This Row],[Cat No]]</f>
        <v>19408</v>
      </c>
      <c r="D8" s="84">
        <f>(VLOOKUP($C8,'Product Master'!B:G,6,))</f>
        <v>0</v>
      </c>
      <c r="E8" s="84" t="str">
        <f>VLOOKUP($C8,'Product Master'!B:G,3,)</f>
        <v>-</v>
      </c>
      <c r="F8" s="84">
        <f>VLOOKUP($C8,'Product Master'!B:G,4,)</f>
        <v>0</v>
      </c>
      <c r="G8" s="84">
        <v>1</v>
      </c>
      <c r="H8" s="84">
        <f>SUMIFS(Inward!I:I,Inward!C:C,'Stock Statement'!B8,Inward!E:E,'Stock Statement'!C8)</f>
        <v>0</v>
      </c>
      <c r="I8" s="84">
        <f>SUMIFS(Outward!H:H,Outward!B:B,'Stock Statement'!B8,Outward!C:C,'Stock Statement'!C8)</f>
        <v>1</v>
      </c>
      <c r="J8" s="84">
        <f t="shared" si="0"/>
        <v>0</v>
      </c>
      <c r="K8" s="137" t="e">
        <f>LOOKUP(2,1/(Inward!E:E=C8),Inward!Q:Q)</f>
        <v>#N/A</v>
      </c>
      <c r="L8" s="137" t="e">
        <f>Table3[[#This Row],[Opening Stock]]*Table3[[#This Row],[Base Price]]</f>
        <v>#N/A</v>
      </c>
      <c r="M8" s="137" t="e">
        <f>Table3[[#This Row],[Base Price]]*Table3[[#This Row],[Receipt]]</f>
        <v>#N/A</v>
      </c>
      <c r="N8" s="137" t="e">
        <f>Table3[[#This Row],[Base Price]]*Table3[[#This Row],[Issued]]</f>
        <v>#N/A</v>
      </c>
      <c r="O8" s="137" t="e">
        <f t="shared" si="1"/>
        <v>#N/A</v>
      </c>
      <c r="P8" s="84"/>
    </row>
    <row r="9" spans="1:17">
      <c r="A9" s="84">
        <f>Table5[[#This Row],[SN]]</f>
        <v>8</v>
      </c>
      <c r="B9" s="108" t="str">
        <f>VLOOKUP($C9,'Product Master'!B:G,2,)</f>
        <v>2-Propanol</v>
      </c>
      <c r="C9" s="84">
        <f>Table5[[#This Row],[Cat No]]</f>
        <v>19516</v>
      </c>
      <c r="D9" s="84">
        <f>(VLOOKUP($C9,'Product Master'!B:G,6,))</f>
        <v>0</v>
      </c>
      <c r="E9" s="84" t="str">
        <f>VLOOKUP($C9,'Product Master'!B:G,3,)</f>
        <v>Bottle</v>
      </c>
      <c r="F9" s="84" t="str">
        <f>VLOOKUP($C9,'Product Master'!B:G,4,)</f>
        <v>500 ml</v>
      </c>
      <c r="G9" s="84">
        <v>1</v>
      </c>
      <c r="H9" s="84">
        <f>SUMIFS(Inward!I:I,Inward!C:C,'Stock Statement'!B9,Inward!E:E,'Stock Statement'!C9)</f>
        <v>10</v>
      </c>
      <c r="I9" s="84">
        <f>SUMIFS(Outward!H:H,Outward!B:B,'Stock Statement'!B9,Outward!C:C,'Stock Statement'!C9)</f>
        <v>6</v>
      </c>
      <c r="J9" s="84">
        <f t="shared" si="0"/>
        <v>5</v>
      </c>
      <c r="K9" s="137">
        <f>LOOKUP(2,1/(Inward!E:E=C9),Inward!Q:Q)</f>
        <v>23410</v>
      </c>
      <c r="L9" s="137">
        <f>Table3[[#This Row],[Opening Stock]]*Table3[[#This Row],[Base Price]]</f>
        <v>23410</v>
      </c>
      <c r="M9" s="137">
        <f>Table3[[#This Row],[Base Price]]*Table3[[#This Row],[Receipt]]</f>
        <v>234100</v>
      </c>
      <c r="N9" s="137">
        <f>Table3[[#This Row],[Base Price]]*Table3[[#This Row],[Issued]]</f>
        <v>140460</v>
      </c>
      <c r="O9" s="137">
        <f t="shared" si="1"/>
        <v>117050</v>
      </c>
      <c r="P9" s="84"/>
    </row>
    <row r="10" spans="1:17">
      <c r="A10" s="84">
        <f>Table5[[#This Row],[SN]]</f>
        <v>9</v>
      </c>
      <c r="B10" s="108" t="str">
        <f>VLOOKUP($C10,'Product Master'!B:G,2,)</f>
        <v>Acetic Acid Glacial (Fisher Scientific)</v>
      </c>
      <c r="C10" s="84">
        <f>Table5[[#This Row],[Cat No]]</f>
        <v>21055</v>
      </c>
      <c r="D10" s="84">
        <f>(VLOOKUP($C10,'Product Master'!B:G,6,))</f>
        <v>0</v>
      </c>
      <c r="E10" s="84" t="str">
        <f>VLOOKUP($C10,'Product Master'!B:G,3,)</f>
        <v>-</v>
      </c>
      <c r="F10" s="84" t="str">
        <f>VLOOKUP($C10,'Product Master'!B:G,4,)</f>
        <v>500 ml</v>
      </c>
      <c r="G10" s="84">
        <v>1</v>
      </c>
      <c r="H10" s="84">
        <f>SUMIFS(Inward!I:I,Inward!C:C,'Stock Statement'!B10,Inward!E:E,'Stock Statement'!C10)</f>
        <v>2</v>
      </c>
      <c r="I10" s="84">
        <f>SUMIFS(Outward!H:H,Outward!B:B,'Stock Statement'!B10,Outward!C:C,'Stock Statement'!C10)</f>
        <v>0</v>
      </c>
      <c r="J10" s="84">
        <f t="shared" si="0"/>
        <v>3</v>
      </c>
      <c r="K10" s="137">
        <f>LOOKUP(2,1/(Inward!E:E=C10),Inward!Q:Q)</f>
        <v>484</v>
      </c>
      <c r="L10" s="137">
        <f>Table3[[#This Row],[Opening Stock]]*Table3[[#This Row],[Base Price]]</f>
        <v>484</v>
      </c>
      <c r="M10" s="137">
        <f>Table3[[#This Row],[Base Price]]*Table3[[#This Row],[Receipt]]</f>
        <v>968</v>
      </c>
      <c r="N10" s="137">
        <f>Table3[[#This Row],[Base Price]]*Table3[[#This Row],[Issued]]</f>
        <v>0</v>
      </c>
      <c r="O10" s="137">
        <f t="shared" si="1"/>
        <v>1452</v>
      </c>
      <c r="P10" s="84"/>
    </row>
    <row r="11" spans="1:17">
      <c r="A11" s="84">
        <f>Table5[[#This Row],[SN]]</f>
        <v>10</v>
      </c>
      <c r="B11" s="108" t="str">
        <f>VLOOKUP($C11,'Product Master'!B:G,2,)</f>
        <v>Glycerol (Fisher Scientific)</v>
      </c>
      <c r="C11" s="84">
        <f>Table5[[#This Row],[Cat No]]</f>
        <v>24505</v>
      </c>
      <c r="D11" s="84">
        <f>(VLOOKUP($C11,'Product Master'!B:G,6,))</f>
        <v>0</v>
      </c>
      <c r="E11" s="84" t="str">
        <f>VLOOKUP($C11,'Product Master'!B:G,3,)</f>
        <v>-</v>
      </c>
      <c r="F11" s="84" t="str">
        <f>VLOOKUP($C11,'Product Master'!B:G,4,)</f>
        <v>500 ml</v>
      </c>
      <c r="G11" s="84">
        <v>1</v>
      </c>
      <c r="H11" s="84">
        <f>SUMIFS(Inward!I:I,Inward!C:C,'Stock Statement'!B11,Inward!E:E,'Stock Statement'!C11)</f>
        <v>2</v>
      </c>
      <c r="I11" s="84">
        <f>SUMIFS(Outward!H:H,Outward!B:B,'Stock Statement'!B11,Outward!C:C,'Stock Statement'!C11)</f>
        <v>0</v>
      </c>
      <c r="J11" s="84">
        <f t="shared" si="0"/>
        <v>3</v>
      </c>
      <c r="K11" s="137">
        <f>LOOKUP(2,1/(Inward!E:E=C11),Inward!Q:Q)</f>
        <v>558.6</v>
      </c>
      <c r="L11" s="137">
        <f>Table3[[#This Row],[Opening Stock]]*Table3[[#This Row],[Base Price]]</f>
        <v>558.6</v>
      </c>
      <c r="M11" s="137">
        <f>Table3[[#This Row],[Base Price]]*Table3[[#This Row],[Receipt]]</f>
        <v>1117.2</v>
      </c>
      <c r="N11" s="137">
        <f>Table3[[#This Row],[Base Price]]*Table3[[#This Row],[Issued]]</f>
        <v>0</v>
      </c>
      <c r="O11" s="137">
        <f t="shared" si="1"/>
        <v>1675.8000000000002</v>
      </c>
      <c r="P11" s="84"/>
    </row>
    <row r="12" spans="1:17">
      <c r="A12" s="84">
        <f>Table5[[#This Row],[SN]]</f>
        <v>11</v>
      </c>
      <c r="B12" s="108" t="str">
        <f>VLOOKUP($C12,'Product Master'!B:G,2,)</f>
        <v xml:space="preserve">Xylene sulphur free </v>
      </c>
      <c r="C12" s="84">
        <f>Table5[[#This Row],[Cat No]]</f>
        <v>35417</v>
      </c>
      <c r="D12" s="84">
        <f>(VLOOKUP($C12,'Product Master'!B:G,6,))</f>
        <v>0</v>
      </c>
      <c r="E12" s="84" t="str">
        <f>VLOOKUP($C12,'Product Master'!B:G,3,)</f>
        <v>Bottle</v>
      </c>
      <c r="F12" s="84" t="str">
        <f>VLOOKUP($C12,'Product Master'!B:G,4,)</f>
        <v>2.5 Lit</v>
      </c>
      <c r="G12" s="84">
        <v>1</v>
      </c>
      <c r="H12" s="84">
        <f>SUMIFS(Inward!I:I,Inward!C:C,'Stock Statement'!B12,Inward!E:E,'Stock Statement'!C12)</f>
        <v>0</v>
      </c>
      <c r="I12" s="84">
        <f>SUMIFS(Outward!H:H,Outward!B:B,'Stock Statement'!B12,Outward!C:C,'Stock Statement'!C12)</f>
        <v>0</v>
      </c>
      <c r="J12" s="84">
        <f t="shared" si="0"/>
        <v>1</v>
      </c>
      <c r="K12" s="137" t="e">
        <f>LOOKUP(2,1/(Inward!E:E=C12),Inward!Q:Q)</f>
        <v>#N/A</v>
      </c>
      <c r="L12" s="137" t="e">
        <f>Table3[[#This Row],[Opening Stock]]*Table3[[#This Row],[Base Price]]</f>
        <v>#N/A</v>
      </c>
      <c r="M12" s="137" t="e">
        <f>Table3[[#This Row],[Base Price]]*Table3[[#This Row],[Receipt]]</f>
        <v>#N/A</v>
      </c>
      <c r="N12" s="137" t="e">
        <f>Table3[[#This Row],[Base Price]]*Table3[[#This Row],[Issued]]</f>
        <v>#N/A</v>
      </c>
      <c r="O12" s="137" t="e">
        <f t="shared" si="1"/>
        <v>#N/A</v>
      </c>
      <c r="P12" s="84"/>
    </row>
    <row r="13" spans="1:17">
      <c r="A13" s="84">
        <f>Table5[[#This Row],[SN]]</f>
        <v>12</v>
      </c>
      <c r="B13" s="108" t="str">
        <f>VLOOKUP($C13,'Product Master'!B:G,2,)</f>
        <v>Laboline</v>
      </c>
      <c r="C13" s="84">
        <f>Table5[[#This Row],[Cat No]]</f>
        <v>42215</v>
      </c>
      <c r="D13" s="84">
        <f>(VLOOKUP($C13,'Product Master'!B:G,6,))</f>
        <v>0</v>
      </c>
      <c r="E13" s="84" t="str">
        <f>VLOOKUP($C13,'Product Master'!B:G,3,)</f>
        <v>-</v>
      </c>
      <c r="F13" s="84">
        <f>VLOOKUP($C13,'Product Master'!B:G,4,)</f>
        <v>0</v>
      </c>
      <c r="G13" s="84">
        <v>1</v>
      </c>
      <c r="H13" s="84">
        <f>SUMIFS(Inward!I:I,Inward!C:C,'Stock Statement'!B13,Inward!E:E,'Stock Statement'!C13)</f>
        <v>0</v>
      </c>
      <c r="I13" s="84">
        <f>SUMIFS(Outward!H:H,Outward!B:B,'Stock Statement'!B13,Outward!C:C,'Stock Statement'!C13)</f>
        <v>1</v>
      </c>
      <c r="J13" s="84">
        <f t="shared" si="0"/>
        <v>0</v>
      </c>
      <c r="K13" s="137" t="e">
        <f>LOOKUP(2,1/(Inward!E:E=C13),Inward!Q:Q)</f>
        <v>#N/A</v>
      </c>
      <c r="L13" s="137" t="e">
        <f>Table3[[#This Row],[Opening Stock]]*Table3[[#This Row],[Base Price]]</f>
        <v>#N/A</v>
      </c>
      <c r="M13" s="137" t="e">
        <f>Table3[[#This Row],[Base Price]]*Table3[[#This Row],[Receipt]]</f>
        <v>#N/A</v>
      </c>
      <c r="N13" s="137" t="e">
        <f>Table3[[#This Row],[Base Price]]*Table3[[#This Row],[Issued]]</f>
        <v>#N/A</v>
      </c>
      <c r="O13" s="137" t="e">
        <f t="shared" si="1"/>
        <v>#N/A</v>
      </c>
      <c r="P13" s="84"/>
    </row>
    <row r="14" spans="1:17">
      <c r="A14" s="84">
        <f>Table5[[#This Row],[SN]]</f>
        <v>13</v>
      </c>
      <c r="B14" s="108" t="str">
        <f>VLOOKUP($C14,'Product Master'!B:G,2,)</f>
        <v>i. Carrier RNA</v>
      </c>
      <c r="C14" s="84">
        <f>Table5[[#This Row],[Cat No]]</f>
        <v>54019</v>
      </c>
      <c r="D14" s="84">
        <f>(VLOOKUP($C14,'Product Master'!B:G,6,))</f>
        <v>0</v>
      </c>
      <c r="E14" s="84" t="str">
        <f>VLOOKUP($C14,'Product Master'!B:G,3,)</f>
        <v>tube</v>
      </c>
      <c r="F14" s="84" t="str">
        <f>VLOOKUP($C14,'Product Master'!B:G,4,)</f>
        <v>-</v>
      </c>
      <c r="G14" s="84">
        <v>1</v>
      </c>
      <c r="H14" s="84">
        <f>SUMIFS(Inward!I:I,Inward!C:C,'Stock Statement'!B14,Inward!E:E,'Stock Statement'!C14)</f>
        <v>0</v>
      </c>
      <c r="I14" s="84">
        <f>SUMIFS(Outward!H:H,Outward!B:B,'Stock Statement'!B14,Outward!C:C,'Stock Statement'!C14)</f>
        <v>0</v>
      </c>
      <c r="J14" s="84">
        <f t="shared" si="0"/>
        <v>1</v>
      </c>
      <c r="K14" s="137" t="e">
        <f>LOOKUP(2,1/(Inward!E:E=C14),Inward!Q:Q)</f>
        <v>#N/A</v>
      </c>
      <c r="L14" s="137" t="e">
        <f>Table3[[#This Row],[Opening Stock]]*Table3[[#This Row],[Base Price]]</f>
        <v>#N/A</v>
      </c>
      <c r="M14" s="137" t="e">
        <f>Table3[[#This Row],[Base Price]]*Table3[[#This Row],[Receipt]]</f>
        <v>#N/A</v>
      </c>
      <c r="N14" s="137" t="e">
        <f>Table3[[#This Row],[Base Price]]*Table3[[#This Row],[Issued]]</f>
        <v>#N/A</v>
      </c>
      <c r="O14" s="137" t="e">
        <f t="shared" si="1"/>
        <v>#N/A</v>
      </c>
      <c r="P14" s="84"/>
    </row>
    <row r="15" spans="1:17">
      <c r="A15" s="84">
        <f>Table5[[#This Row],[SN]]</f>
        <v>14</v>
      </c>
      <c r="B15" s="108" t="str">
        <f>VLOOKUP($C15,'Product Master'!B:G,2,)</f>
        <v>Circulating Nucleic acid kit</v>
      </c>
      <c r="C15" s="84">
        <f>Table5[[#This Row],[Cat No]]</f>
        <v>55114</v>
      </c>
      <c r="D15" s="84">
        <f>(VLOOKUP($C15,'Product Master'!B:G,6,))</f>
        <v>0</v>
      </c>
      <c r="E15" s="84" t="str">
        <f>VLOOKUP($C15,'Product Master'!B:G,3,)</f>
        <v>Kit</v>
      </c>
      <c r="F15" s="84" t="str">
        <f>VLOOKUP($C15,'Product Master'!B:G,4,)</f>
        <v>50 Rxns</v>
      </c>
      <c r="G15" s="84">
        <v>1</v>
      </c>
      <c r="H15" s="84">
        <f>SUMIFS(Inward!I:I,Inward!C:C,'Stock Statement'!B15,Inward!E:E,'Stock Statement'!C15)</f>
        <v>11</v>
      </c>
      <c r="I15" s="84">
        <f>SUMIFS(Outward!H:H,Outward!B:B,'Stock Statement'!B15,Outward!C:C,'Stock Statement'!C15)</f>
        <v>14</v>
      </c>
      <c r="J15" s="84">
        <f t="shared" si="0"/>
        <v>-2</v>
      </c>
      <c r="K15" s="137">
        <f>LOOKUP(2,1/(Inward!E:E=C15),Inward!Q:Q)</f>
        <v>0</v>
      </c>
      <c r="L15" s="137">
        <f>Table3[[#This Row],[Opening Stock]]*Table3[[#This Row],[Base Price]]</f>
        <v>0</v>
      </c>
      <c r="M15" s="137">
        <f>Table3[[#This Row],[Base Price]]*Table3[[#This Row],[Receipt]]</f>
        <v>0</v>
      </c>
      <c r="N15" s="137">
        <f>Table3[[#This Row],[Base Price]]*Table3[[#This Row],[Issued]]</f>
        <v>0</v>
      </c>
      <c r="O15" s="137">
        <f t="shared" si="1"/>
        <v>0</v>
      </c>
      <c r="P15" s="84"/>
    </row>
    <row r="16" spans="1:17">
      <c r="A16" s="84">
        <f>Table5[[#This Row],[SN]]</f>
        <v>15</v>
      </c>
      <c r="B16" s="108" t="str">
        <f>VLOOKUP($C16,'Product Master'!B:G,2,)</f>
        <v>Dynabeads Myone Streptavidin C1 (Invitrogen)</v>
      </c>
      <c r="C16" s="84">
        <f>Table5[[#This Row],[Cat No]]</f>
        <v>65001</v>
      </c>
      <c r="D16" s="84">
        <f>(VLOOKUP($C16,'Product Master'!B:G,6,))</f>
        <v>0</v>
      </c>
      <c r="E16" s="84" t="str">
        <f>VLOOKUP($C16,'Product Master'!B:G,3,)</f>
        <v>-</v>
      </c>
      <c r="F16" s="84" t="str">
        <f>VLOOKUP($C16,'Product Master'!B:G,4,)</f>
        <v>2 ml</v>
      </c>
      <c r="G16" s="84">
        <v>1</v>
      </c>
      <c r="H16" s="84">
        <f>SUMIFS(Inward!I:I,Inward!C:C,'Stock Statement'!B16,Inward!E:E,'Stock Statement'!C16)</f>
        <v>2</v>
      </c>
      <c r="I16" s="84">
        <f>SUMIFS(Outward!H:H,Outward!B:B,'Stock Statement'!B16,Outward!C:C,'Stock Statement'!C16)</f>
        <v>3</v>
      </c>
      <c r="J16" s="84">
        <f t="shared" si="0"/>
        <v>0</v>
      </c>
      <c r="K16" s="137">
        <f>LOOKUP(2,1/(Inward!E:E=C16),Inward!Q:Q)</f>
        <v>8955</v>
      </c>
      <c r="L16" s="137">
        <f>Table3[[#This Row],[Opening Stock]]*Table3[[#This Row],[Base Price]]</f>
        <v>8955</v>
      </c>
      <c r="M16" s="137">
        <f>Table3[[#This Row],[Base Price]]*Table3[[#This Row],[Receipt]]</f>
        <v>17910</v>
      </c>
      <c r="N16" s="137">
        <f>Table3[[#This Row],[Base Price]]*Table3[[#This Row],[Issued]]</f>
        <v>26865</v>
      </c>
      <c r="O16" s="137">
        <f t="shared" si="1"/>
        <v>0</v>
      </c>
      <c r="P16" s="84"/>
    </row>
    <row r="17" spans="1:16">
      <c r="A17" s="84">
        <f>Table5[[#This Row],[SN]]</f>
        <v>16</v>
      </c>
      <c r="B17" s="108" t="str">
        <f>VLOOKUP($C17,'Product Master'!B:G,2,)</f>
        <v>RNeasy Micro Kit</v>
      </c>
      <c r="C17" s="84">
        <f>Table5[[#This Row],[Cat No]]</f>
        <v>74004</v>
      </c>
      <c r="D17" s="84">
        <f>(VLOOKUP($C17,'Product Master'!B:G,6,))</f>
        <v>0</v>
      </c>
      <c r="E17" s="84" t="str">
        <f>VLOOKUP($C17,'Product Master'!B:G,3,)</f>
        <v>Kit</v>
      </c>
      <c r="F17" s="84" t="str">
        <f>VLOOKUP($C17,'Product Master'!B:G,4,)</f>
        <v>50 Rxns</v>
      </c>
      <c r="G17" s="84">
        <v>1</v>
      </c>
      <c r="H17" s="84">
        <f>SUMIFS(Inward!I:I,Inward!C:C,'Stock Statement'!B17,Inward!E:E,'Stock Statement'!C17)</f>
        <v>0</v>
      </c>
      <c r="I17" s="84">
        <f>SUMIFS(Outward!H:H,Outward!B:B,'Stock Statement'!B17,Outward!C:C,'Stock Statement'!C17)</f>
        <v>0</v>
      </c>
      <c r="J17" s="84">
        <f t="shared" si="0"/>
        <v>1</v>
      </c>
      <c r="K17" s="137" t="e">
        <f>LOOKUP(2,1/(Inward!E:E=C17),Inward!Q:Q)</f>
        <v>#N/A</v>
      </c>
      <c r="L17" s="137" t="e">
        <f>Table3[[#This Row],[Opening Stock]]*Table3[[#This Row],[Base Price]]</f>
        <v>#N/A</v>
      </c>
      <c r="M17" s="137" t="e">
        <f>Table3[[#This Row],[Base Price]]*Table3[[#This Row],[Receipt]]</f>
        <v>#N/A</v>
      </c>
      <c r="N17" s="137" t="e">
        <f>Table3[[#This Row],[Base Price]]*Table3[[#This Row],[Issued]]</f>
        <v>#N/A</v>
      </c>
      <c r="O17" s="137" t="e">
        <f t="shared" si="1"/>
        <v>#N/A</v>
      </c>
      <c r="P17" s="84"/>
    </row>
    <row r="18" spans="1:16">
      <c r="A18" s="84">
        <f>Table5[[#This Row],[SN]]</f>
        <v>17</v>
      </c>
      <c r="B18" s="108" t="str">
        <f>VLOOKUP($C18,'Product Master'!B:G,2,)</f>
        <v>ExoRNeasy Serum/Plasma Midi kit Qiagen</v>
      </c>
      <c r="C18" s="84">
        <f>Table5[[#This Row],[Cat No]]</f>
        <v>77044</v>
      </c>
      <c r="D18" s="84">
        <f>(VLOOKUP($C18,'Product Master'!B:G,6,))</f>
        <v>0</v>
      </c>
      <c r="E18" s="84" t="str">
        <f>VLOOKUP($C18,'Product Master'!B:G,3,)</f>
        <v>Kit</v>
      </c>
      <c r="F18" s="84" t="str">
        <f>VLOOKUP($C18,'Product Master'!B:G,4,)</f>
        <v>50 Rxns</v>
      </c>
      <c r="G18" s="84">
        <v>1</v>
      </c>
      <c r="H18" s="84">
        <f>SUMIFS(Inward!I:I,Inward!C:C,'Stock Statement'!B18,Inward!E:E,'Stock Statement'!C18)</f>
        <v>8</v>
      </c>
      <c r="I18" s="84">
        <f>AVERAGEIFS(Outward!H:H,Outward!B:B,'Stock Statement'!B18,Outward!C:C,'Stock Statement'!C18)</f>
        <v>1</v>
      </c>
      <c r="J18" s="84">
        <f t="shared" si="0"/>
        <v>8</v>
      </c>
      <c r="K18" s="137">
        <f>LOOKUP(2,1/(Inward!E:E=C18),Inward!Q:Q)</f>
        <v>147060</v>
      </c>
      <c r="L18" s="137">
        <f>Table3[[#This Row],[Opening Stock]]*Table3[[#This Row],[Base Price]]</f>
        <v>147060</v>
      </c>
      <c r="M18" s="137">
        <f>Table3[[#This Row],[Base Price]]*Table3[[#This Row],[Receipt]]</f>
        <v>1176480</v>
      </c>
      <c r="N18" s="137">
        <f>Table3[[#This Row],[Base Price]]*Table3[[#This Row],[Issued]]</f>
        <v>147060</v>
      </c>
      <c r="O18" s="137">
        <f t="shared" si="1"/>
        <v>1176480</v>
      </c>
      <c r="P18" s="84"/>
    </row>
    <row r="19" spans="1:16">
      <c r="A19" s="84">
        <f>Table5[[#This Row],[SN]]</f>
        <v>18</v>
      </c>
      <c r="B19" s="108" t="str">
        <f>VLOOKUP($C19,'Product Master'!B:G,2,)</f>
        <v>ExoRNeasy Serum/Plasma Maxi kit Qiagen</v>
      </c>
      <c r="C19" s="84">
        <f>Table5[[#This Row],[Cat No]]</f>
        <v>77064</v>
      </c>
      <c r="D19" s="84">
        <f>(VLOOKUP($C19,'Product Master'!B:G,6,))</f>
        <v>0</v>
      </c>
      <c r="E19" s="84" t="str">
        <f>VLOOKUP($C19,'Product Master'!B:G,3,)</f>
        <v>Kit</v>
      </c>
      <c r="F19" s="84" t="str">
        <f>VLOOKUP($C19,'Product Master'!B:G,4,)</f>
        <v>50 rxns</v>
      </c>
      <c r="H19" s="84">
        <f>SUMIFS(Inward!I:I,Inward!C:C,'Stock Statement'!B19,Inward!E:E,'Stock Statement'!C19)</f>
        <v>1</v>
      </c>
      <c r="I19" s="84">
        <f>AVERAGEIFS(Outward!H:H,Outward!B:B,'Stock Statement'!B19,Outward!C:C,'Stock Statement'!C19)</f>
        <v>1</v>
      </c>
      <c r="J19" s="84">
        <f t="shared" ref="J19:J82" si="2">((G19+H19)-I19)</f>
        <v>0</v>
      </c>
      <c r="K19" s="137">
        <f>LOOKUP(2,1/(Inward!E:E=C19),Inward!Q:Q)</f>
        <v>135891</v>
      </c>
      <c r="L19" s="137">
        <f>Table3[[#This Row],[Opening Stock]]*Table3[[#This Row],[Base Price]]</f>
        <v>0</v>
      </c>
      <c r="M19" s="137">
        <f>Table3[[#This Row],[Base Price]]*Table3[[#This Row],[Receipt]]</f>
        <v>135891</v>
      </c>
      <c r="N19" s="137">
        <f>Table3[[#This Row],[Base Price]]*Table3[[#This Row],[Issued]]</f>
        <v>135891</v>
      </c>
      <c r="O19" s="137">
        <f t="shared" ref="O19:O82" si="3">MAX(0,J19*K19)</f>
        <v>0</v>
      </c>
      <c r="P19" s="84"/>
    </row>
    <row r="20" spans="1:16">
      <c r="A20" s="84">
        <f>Table5[[#This Row],[SN]]</f>
        <v>19</v>
      </c>
      <c r="B20" s="108" t="str">
        <f>VLOOKUP($C20,'Product Master'!B:G,2,)</f>
        <v>5-Fluorouracil MP</v>
      </c>
      <c r="C20" s="84">
        <f>Table5[[#This Row],[Cat No]]</f>
        <v>101722</v>
      </c>
      <c r="D20" s="84">
        <f>(VLOOKUP($C20,'Product Master'!B:G,6,))</f>
        <v>0</v>
      </c>
      <c r="E20" s="84" t="str">
        <f>VLOOKUP($C20,'Product Master'!B:G,3,)</f>
        <v>-</v>
      </c>
      <c r="F20" s="84" t="str">
        <f>VLOOKUP($C20,'Product Master'!B:G,4,)</f>
        <v>1 Gm</v>
      </c>
      <c r="H20" s="84">
        <f>SUMIFS(Inward!I:I,Inward!C:C,'Stock Statement'!B20,Inward!E:E,'Stock Statement'!C20)</f>
        <v>1</v>
      </c>
      <c r="I20" s="84">
        <f>AVERAGEIFS(Outward!H:H,Outward!B:B,'Stock Statement'!B20,Outward!C:C,'Stock Statement'!C20)</f>
        <v>1</v>
      </c>
      <c r="J20" s="84">
        <f t="shared" si="2"/>
        <v>0</v>
      </c>
      <c r="K20" s="137">
        <f>LOOKUP(2,1/(Inward!E:E=C20),Inward!Q:Q)</f>
        <v>2690</v>
      </c>
      <c r="L20" s="137">
        <f>Table3[[#This Row],[Opening Stock]]*Table3[[#This Row],[Base Price]]</f>
        <v>0</v>
      </c>
      <c r="M20" s="137">
        <f>Table3[[#This Row],[Base Price]]*Table3[[#This Row],[Receipt]]</f>
        <v>2690</v>
      </c>
      <c r="N20" s="137">
        <f>Table3[[#This Row],[Base Price]]*Table3[[#This Row],[Issued]]</f>
        <v>2690</v>
      </c>
      <c r="O20" s="137">
        <f t="shared" si="3"/>
        <v>0</v>
      </c>
      <c r="P20" s="84"/>
    </row>
    <row r="21" spans="1:16">
      <c r="A21" s="84">
        <f>Table5[[#This Row],[SN]]</f>
        <v>20</v>
      </c>
      <c r="B21" s="108" t="str">
        <f>VLOOKUP($C21,'Product Master'!B:G,2,)</f>
        <v>Micro Pestle tarson</v>
      </c>
      <c r="C21" s="84">
        <f>Table5[[#This Row],[Cat No]]</f>
        <v>160020</v>
      </c>
      <c r="D21" s="84">
        <f>(VLOOKUP($C21,'Product Master'!B:G,6,))</f>
        <v>0</v>
      </c>
      <c r="E21" s="84" t="str">
        <f>VLOOKUP($C21,'Product Master'!B:G,3,)</f>
        <v>Box</v>
      </c>
      <c r="F21" s="84" t="str">
        <f>VLOOKUP($C21,'Product Master'!B:G,4,)</f>
        <v>12 Pcs</v>
      </c>
      <c r="H21" s="84">
        <f>SUMIFS(Inward!I:I,Inward!C:C,'Stock Statement'!B21,Inward!E:E,'Stock Statement'!C21)</f>
        <v>0</v>
      </c>
      <c r="I21" s="84">
        <f>AVERAGEIFS(Outward!H:H,Outward!B:B,'Stock Statement'!B21,Outward!C:C,'Stock Statement'!C21)</f>
        <v>2</v>
      </c>
      <c r="J21" s="84">
        <f t="shared" si="2"/>
        <v>-2</v>
      </c>
      <c r="K21" s="137" t="e">
        <f>LOOKUP(2,1/(Inward!E:E=C21),Inward!Q:Q)</f>
        <v>#N/A</v>
      </c>
      <c r="L21" s="137" t="e">
        <f>Table3[[#This Row],[Opening Stock]]*Table3[[#This Row],[Base Price]]</f>
        <v>#N/A</v>
      </c>
      <c r="M21" s="137" t="e">
        <f>Table3[[#This Row],[Base Price]]*Table3[[#This Row],[Receipt]]</f>
        <v>#N/A</v>
      </c>
      <c r="N21" s="137" t="e">
        <f>Table3[[#This Row],[Base Price]]*Table3[[#This Row],[Issued]]</f>
        <v>#N/A</v>
      </c>
      <c r="O21" s="137" t="e">
        <f t="shared" si="3"/>
        <v>#N/A</v>
      </c>
      <c r="P21" s="84"/>
    </row>
    <row r="22" spans="1:16">
      <c r="A22" s="84">
        <f>Table5[[#This Row],[SN]]</f>
        <v>21</v>
      </c>
      <c r="B22" s="108" t="str">
        <f>VLOOKUP($C22,'Product Master'!B:G,2,)</f>
        <v>Gene Read DNA FFPE kit (Qiagen)</v>
      </c>
      <c r="C22" s="84">
        <f>Table5[[#This Row],[Cat No]]</f>
        <v>180134</v>
      </c>
      <c r="D22" s="84">
        <f>(VLOOKUP($C22,'Product Master'!B:G,6,))</f>
        <v>0</v>
      </c>
      <c r="E22" s="84" t="str">
        <f>VLOOKUP($C22,'Product Master'!B:G,3,)</f>
        <v>Kit</v>
      </c>
      <c r="F22" s="84" t="str">
        <f>VLOOKUP($C22,'Product Master'!B:G,4,)</f>
        <v>50 Rxns</v>
      </c>
      <c r="H22" s="84">
        <f>SUMIFS(Inward!I:I,Inward!C:C,'Stock Statement'!B22,Inward!E:E,'Stock Statement'!C22)</f>
        <v>3</v>
      </c>
      <c r="I22" s="84" t="e">
        <f>AVERAGEIFS(Outward!H:H,Outward!B:B,'Stock Statement'!B22,Outward!C:C,'Stock Statement'!C22)</f>
        <v>#DIV/0!</v>
      </c>
      <c r="J22" s="84" t="e">
        <f t="shared" si="2"/>
        <v>#DIV/0!</v>
      </c>
      <c r="K22" s="137">
        <f>LOOKUP(2,1/(Inward!E:E=C22),Inward!Q:Q)</f>
        <v>15287</v>
      </c>
      <c r="L22" s="137">
        <f>Table3[[#This Row],[Opening Stock]]*Table3[[#This Row],[Base Price]]</f>
        <v>0</v>
      </c>
      <c r="M22" s="137">
        <f>Table3[[#This Row],[Base Price]]*Table3[[#This Row],[Receipt]]</f>
        <v>45861</v>
      </c>
      <c r="N22" s="137" t="e">
        <f>Table3[[#This Row],[Base Price]]*Table3[[#This Row],[Issued]]</f>
        <v>#DIV/0!</v>
      </c>
      <c r="O22" s="137" t="e">
        <f t="shared" si="3"/>
        <v>#DIV/0!</v>
      </c>
      <c r="P22" s="84"/>
    </row>
    <row r="23" spans="1:16">
      <c r="A23" s="84">
        <f>Table5[[#This Row],[SN]]</f>
        <v>22</v>
      </c>
      <c r="B23" s="108" t="str">
        <f>VLOOKUP($C23,'Product Master'!B:G,2,)</f>
        <v>Cis-Platinum (II) Diammine Dichloride</v>
      </c>
      <c r="C23" s="84">
        <f>Table5[[#This Row],[Cat No]]</f>
        <v>198872</v>
      </c>
      <c r="D23" s="84">
        <f>(VLOOKUP($C23,'Product Master'!B:G,6,))</f>
        <v>0</v>
      </c>
      <c r="E23" s="84" t="str">
        <f>VLOOKUP($C23,'Product Master'!B:G,3,)</f>
        <v>-</v>
      </c>
      <c r="F23" s="84" t="str">
        <f>VLOOKUP($C23,'Product Master'!B:G,4,)</f>
        <v>25 mg</v>
      </c>
      <c r="H23" s="84">
        <f>SUMIFS(Inward!I:I,Inward!C:C,'Stock Statement'!B23,Inward!E:E,'Stock Statement'!C23)</f>
        <v>1</v>
      </c>
      <c r="I23" s="84">
        <f>AVERAGEIFS(Outward!H:H,Outward!B:B,'Stock Statement'!B23,Outward!C:C,'Stock Statement'!C23)</f>
        <v>1</v>
      </c>
      <c r="J23" s="84">
        <f t="shared" si="2"/>
        <v>0</v>
      </c>
      <c r="K23" s="137">
        <f>LOOKUP(2,1/(Inward!E:E=C23),Inward!Q:Q)</f>
        <v>4050</v>
      </c>
      <c r="L23" s="137">
        <f>Table3[[#This Row],[Opening Stock]]*Table3[[#This Row],[Base Price]]</f>
        <v>0</v>
      </c>
      <c r="M23" s="137">
        <f>Table3[[#This Row],[Base Price]]*Table3[[#This Row],[Receipt]]</f>
        <v>4050</v>
      </c>
      <c r="N23" s="137">
        <f>Table3[[#This Row],[Base Price]]*Table3[[#This Row],[Issued]]</f>
        <v>4050</v>
      </c>
      <c r="O23" s="137">
        <f t="shared" si="3"/>
        <v>0</v>
      </c>
      <c r="P23" s="84"/>
    </row>
    <row r="24" spans="1:16">
      <c r="A24" s="84">
        <f>Table5[[#This Row],[SN]]</f>
        <v>23</v>
      </c>
      <c r="B24" s="108" t="str">
        <f>VLOOKUP($C24,'Product Master'!B:G,2,)</f>
        <v>Cryo cube box</v>
      </c>
      <c r="C24" s="84">
        <f>Table5[[#This Row],[Cat No]]</f>
        <v>202070</v>
      </c>
      <c r="D24" s="84">
        <f>(VLOOKUP($C24,'Product Master'!B:G,6,))</f>
        <v>0</v>
      </c>
      <c r="E24" s="84" t="str">
        <f>VLOOKUP($C24,'Product Master'!B:G,3,)</f>
        <v>-</v>
      </c>
      <c r="F24" s="84">
        <f>VLOOKUP($C24,'Product Master'!B:G,4,)</f>
        <v>0</v>
      </c>
      <c r="H24" s="84">
        <f>SUMIFS(Inward!I:I,Inward!C:C,'Stock Statement'!B24,Inward!E:E,'Stock Statement'!C24)</f>
        <v>0</v>
      </c>
      <c r="I24" s="84">
        <f>AVERAGEIFS(Outward!H:H,Outward!B:B,'Stock Statement'!B24,Outward!C:C,'Stock Statement'!C24)</f>
        <v>1.3333333333333333</v>
      </c>
      <c r="J24" s="84">
        <f t="shared" si="2"/>
        <v>-1.3333333333333333</v>
      </c>
      <c r="K24" s="137" t="e">
        <f>LOOKUP(2,1/(Inward!E:E=C24),Inward!Q:Q)</f>
        <v>#N/A</v>
      </c>
      <c r="L24" s="137" t="e">
        <f>Table3[[#This Row],[Opening Stock]]*Table3[[#This Row],[Base Price]]</f>
        <v>#N/A</v>
      </c>
      <c r="M24" s="137" t="e">
        <f>Table3[[#This Row],[Base Price]]*Table3[[#This Row],[Receipt]]</f>
        <v>#N/A</v>
      </c>
      <c r="N24" s="137" t="e">
        <f>Table3[[#This Row],[Base Price]]*Table3[[#This Row],[Issued]]</f>
        <v>#N/A</v>
      </c>
      <c r="O24" s="137" t="e">
        <f t="shared" si="3"/>
        <v>#N/A</v>
      </c>
      <c r="P24" s="84"/>
    </row>
    <row r="25" spans="1:16">
      <c r="A25" s="84">
        <f>Table5[[#This Row],[SN]]</f>
        <v>24</v>
      </c>
      <c r="B25" s="108" t="str">
        <f>VLOOKUP($C25,'Product Master'!B:G,2,)</f>
        <v>Streck Tubes</v>
      </c>
      <c r="C25" s="84">
        <f>Table5[[#This Row],[Cat No]]</f>
        <v>218962</v>
      </c>
      <c r="D25" s="84">
        <f>(VLOOKUP($C25,'Product Master'!B:G,6,))</f>
        <v>0</v>
      </c>
      <c r="E25" s="84" t="str">
        <f>VLOOKUP($C25,'Product Master'!B:G,3,)</f>
        <v>Pack</v>
      </c>
      <c r="F25" s="84" t="str">
        <f>VLOOKUP($C25,'Product Master'!B:G,4,)</f>
        <v>100 Tubes</v>
      </c>
      <c r="H25" s="84">
        <f>SUMIFS(Inward!I:I,Inward!C:C,'Stock Statement'!B25,Inward!E:E,'Stock Statement'!C25)</f>
        <v>5</v>
      </c>
      <c r="I25" s="84">
        <f>AVERAGEIFS(Outward!H:H,Outward!B:B,'Stock Statement'!B25,Outward!C:C,'Stock Statement'!C25)</f>
        <v>1</v>
      </c>
      <c r="J25" s="84">
        <f t="shared" si="2"/>
        <v>4</v>
      </c>
      <c r="K25" s="137">
        <f>LOOKUP(2,1/(Inward!E:E=C25),Inward!Q:Q)</f>
        <v>1488</v>
      </c>
      <c r="L25" s="137">
        <f>Table3[[#This Row],[Opening Stock]]*Table3[[#This Row],[Base Price]]</f>
        <v>0</v>
      </c>
      <c r="M25" s="137">
        <f>Table3[[#This Row],[Base Price]]*Table3[[#This Row],[Receipt]]</f>
        <v>7440</v>
      </c>
      <c r="N25" s="137">
        <f>Table3[[#This Row],[Base Price]]*Table3[[#This Row],[Issued]]</f>
        <v>1488</v>
      </c>
      <c r="O25" s="137">
        <f t="shared" si="3"/>
        <v>5952</v>
      </c>
      <c r="P25" s="84"/>
    </row>
    <row r="26" spans="1:16">
      <c r="A26" s="84">
        <f>Table5[[#This Row],[SN]]</f>
        <v>25</v>
      </c>
      <c r="B26" s="108" t="str">
        <f>VLOOKUP($C26,'Product Master'!B:G,2,)</f>
        <v xml:space="preserve">OncoQuick Tubes with Porous barrier and Separation Medium  </v>
      </c>
      <c r="C26" s="84">
        <f>Table5[[#This Row],[Cat No]]</f>
        <v>227255</v>
      </c>
      <c r="D26" s="84">
        <f>(VLOOKUP($C26,'Product Master'!B:G,6,))</f>
        <v>0</v>
      </c>
      <c r="E26" s="84" t="str">
        <f>VLOOKUP($C26,'Product Master'!B:G,3,)</f>
        <v>-</v>
      </c>
      <c r="F26" s="84" t="str">
        <f>VLOOKUP($C26,'Product Master'!B:G,4,)</f>
        <v>4 Pcs</v>
      </c>
      <c r="H26" s="84">
        <f>SUMIFS(Inward!I:I,Inward!C:C,'Stock Statement'!B26,Inward!E:E,'Stock Statement'!C26)</f>
        <v>1</v>
      </c>
      <c r="I26" s="84" t="e">
        <f>AVERAGEIFS(Outward!H:H,Outward!B:B,'Stock Statement'!B26,Outward!C:C,'Stock Statement'!C26)</f>
        <v>#DIV/0!</v>
      </c>
      <c r="J26" s="84" t="e">
        <f t="shared" si="2"/>
        <v>#DIV/0!</v>
      </c>
      <c r="K26" s="137">
        <f>LOOKUP(2,1/(Inward!E:E=C26),Inward!Q:Q)</f>
        <v>13600</v>
      </c>
      <c r="L26" s="137">
        <f>Table3[[#This Row],[Opening Stock]]*Table3[[#This Row],[Base Price]]</f>
        <v>0</v>
      </c>
      <c r="M26" s="137">
        <f>Table3[[#This Row],[Base Price]]*Table3[[#This Row],[Receipt]]</f>
        <v>13600</v>
      </c>
      <c r="N26" s="137" t="e">
        <f>Table3[[#This Row],[Base Price]]*Table3[[#This Row],[Issued]]</f>
        <v>#DIV/0!</v>
      </c>
      <c r="O26" s="137" t="e">
        <f t="shared" si="3"/>
        <v>#DIV/0!</v>
      </c>
      <c r="P26" s="84"/>
    </row>
    <row r="27" spans="1:16">
      <c r="A27" s="84">
        <f>Table5[[#This Row],[SN]]</f>
        <v>26</v>
      </c>
      <c r="B27" s="108" t="str">
        <f>VLOOKUP($C27,'Product Master'!B:G,2,)</f>
        <v>Methanol</v>
      </c>
      <c r="C27" s="84">
        <f>Table5[[#This Row],[Cat No]]</f>
        <v>300140</v>
      </c>
      <c r="D27" s="84">
        <f>(VLOOKUP($C27,'Product Master'!B:G,6,))</f>
        <v>0</v>
      </c>
      <c r="E27" s="84" t="str">
        <f>VLOOKUP($C27,'Product Master'!B:G,3,)</f>
        <v>-</v>
      </c>
      <c r="F27" s="84">
        <f>VLOOKUP($C27,'Product Master'!B:G,4,)</f>
        <v>0</v>
      </c>
      <c r="H27" s="84">
        <f>SUMIFS(Inward!I:I,Inward!C:C,'Stock Statement'!B27,Inward!E:E,'Stock Statement'!C27)</f>
        <v>0</v>
      </c>
      <c r="I27" s="84">
        <f>AVERAGEIFS(Outward!H:H,Outward!B:B,'Stock Statement'!B27,Outward!C:C,'Stock Statement'!C27)</f>
        <v>1</v>
      </c>
      <c r="J27" s="84">
        <f t="shared" si="2"/>
        <v>-1</v>
      </c>
      <c r="K27" s="137" t="e">
        <f>LOOKUP(2,1/(Inward!E:E=C27),Inward!Q:Q)</f>
        <v>#N/A</v>
      </c>
      <c r="L27" s="137" t="e">
        <f>Table3[[#This Row],[Opening Stock]]*Table3[[#This Row],[Base Price]]</f>
        <v>#N/A</v>
      </c>
      <c r="M27" s="137" t="e">
        <f>Table3[[#This Row],[Base Price]]*Table3[[#This Row],[Receipt]]</f>
        <v>#N/A</v>
      </c>
      <c r="N27" s="137" t="e">
        <f>Table3[[#This Row],[Base Price]]*Table3[[#This Row],[Issued]]</f>
        <v>#N/A</v>
      </c>
      <c r="O27" s="137" t="e">
        <f t="shared" si="3"/>
        <v>#N/A</v>
      </c>
      <c r="P27" s="84"/>
    </row>
    <row r="28" spans="1:16">
      <c r="A28" s="84">
        <f>Table5[[#This Row],[SN]]</f>
        <v>27</v>
      </c>
      <c r="B28" s="108" t="str">
        <f>VLOOKUP($C28,'Product Master'!B:G,2,)</f>
        <v xml:space="preserve">BD Syringe 10 ml </v>
      </c>
      <c r="C28" s="84">
        <f>Table5[[#This Row],[Cat No]]</f>
        <v>301001</v>
      </c>
      <c r="D28" s="84">
        <f>(VLOOKUP($C28,'Product Master'!B:G,6,))</f>
        <v>0</v>
      </c>
      <c r="E28" s="84" t="str">
        <f>VLOOKUP($C28,'Product Master'!B:G,3,)</f>
        <v>-</v>
      </c>
      <c r="F28" s="84">
        <f>VLOOKUP($C28,'Product Master'!B:G,4,)</f>
        <v>0</v>
      </c>
      <c r="H28" s="84">
        <f>SUMIFS(Inward!I:I,Inward!C:C,'Stock Statement'!B28,Inward!E:E,'Stock Statement'!C28)</f>
        <v>0</v>
      </c>
      <c r="I28" s="84">
        <f>AVERAGEIFS(Outward!H:H,Outward!B:B,'Stock Statement'!B28,Outward!C:C,'Stock Statement'!C28)</f>
        <v>100</v>
      </c>
      <c r="J28" s="84">
        <f t="shared" si="2"/>
        <v>-100</v>
      </c>
      <c r="K28" s="137" t="e">
        <f>LOOKUP(2,1/(Inward!E:E=C28),Inward!Q:Q)</f>
        <v>#N/A</v>
      </c>
      <c r="L28" s="137" t="e">
        <f>Table3[[#This Row],[Opening Stock]]*Table3[[#This Row],[Base Price]]</f>
        <v>#N/A</v>
      </c>
      <c r="M28" s="137" t="e">
        <f>Table3[[#This Row],[Base Price]]*Table3[[#This Row],[Receipt]]</f>
        <v>#N/A</v>
      </c>
      <c r="N28" s="137" t="e">
        <f>Table3[[#This Row],[Base Price]]*Table3[[#This Row],[Issued]]</f>
        <v>#N/A</v>
      </c>
      <c r="O28" s="137" t="e">
        <f t="shared" si="3"/>
        <v>#N/A</v>
      </c>
      <c r="P28" s="84"/>
    </row>
    <row r="29" spans="1:16">
      <c r="A29" s="84">
        <f>Table5[[#This Row],[SN]]</f>
        <v>28</v>
      </c>
      <c r="B29" s="108" t="str">
        <f>VLOOKUP($C29,'Product Master'!B:G,2,)</f>
        <v>CD20 PE Antibody Biolegend</v>
      </c>
      <c r="C29" s="84">
        <f>Table5[[#This Row],[Cat No]]</f>
        <v>302306</v>
      </c>
      <c r="D29" s="84">
        <f>(VLOOKUP($C29,'Product Master'!B:G,6,))</f>
        <v>0</v>
      </c>
      <c r="E29" s="84" t="str">
        <f>VLOOKUP($C29,'Product Master'!B:G,3,)</f>
        <v>Vial</v>
      </c>
      <c r="F29" s="84" t="str">
        <f>VLOOKUP($C29,'Product Master'!B:G,4,)</f>
        <v xml:space="preserve">500 ul </v>
      </c>
      <c r="H29" s="84">
        <f>SUMIFS(Inward!I:I,Inward!C:C,'Stock Statement'!B29,Inward!E:E,'Stock Statement'!C29)</f>
        <v>0</v>
      </c>
      <c r="I29" s="84" t="e">
        <f>AVERAGEIFS(Outward!H:H,Outward!B:B,'Stock Statement'!B29,Outward!C:C,'Stock Statement'!C29)</f>
        <v>#DIV/0!</v>
      </c>
      <c r="J29" s="84" t="e">
        <f t="shared" si="2"/>
        <v>#DIV/0!</v>
      </c>
      <c r="K29" s="137" t="e">
        <f>LOOKUP(2,1/(Inward!E:E=C29),Inward!Q:Q)</f>
        <v>#N/A</v>
      </c>
      <c r="L29" s="137" t="e">
        <f>Table3[[#This Row],[Opening Stock]]*Table3[[#This Row],[Base Price]]</f>
        <v>#N/A</v>
      </c>
      <c r="M29" s="137" t="e">
        <f>Table3[[#This Row],[Base Price]]*Table3[[#This Row],[Receipt]]</f>
        <v>#N/A</v>
      </c>
      <c r="N29" s="137" t="e">
        <f>Table3[[#This Row],[Base Price]]*Table3[[#This Row],[Issued]]</f>
        <v>#N/A</v>
      </c>
      <c r="O29" s="137" t="e">
        <f t="shared" si="3"/>
        <v>#DIV/0!</v>
      </c>
      <c r="P29" s="84"/>
    </row>
    <row r="30" spans="1:16">
      <c r="A30" s="84">
        <f>Table5[[#This Row],[SN]]</f>
        <v>29</v>
      </c>
      <c r="B30" s="108" t="str">
        <f>VLOOKUP($C30,'Product Master'!B:G,2,)</f>
        <v>PerCP/Cy 5.5 Anti-Human CD45 Biolegend</v>
      </c>
      <c r="C30" s="84">
        <f>Table5[[#This Row],[Cat No]]</f>
        <v>304028</v>
      </c>
      <c r="D30" s="84">
        <f>(VLOOKUP($C30,'Product Master'!B:G,6,))</f>
        <v>0</v>
      </c>
      <c r="E30" s="84" t="str">
        <f>VLOOKUP($C30,'Product Master'!B:G,3,)</f>
        <v>Vial</v>
      </c>
      <c r="F30" s="84" t="str">
        <f>VLOOKUP($C30,'Product Master'!B:G,4,)</f>
        <v>100 Tests</v>
      </c>
      <c r="H30" s="84">
        <f>SUMIFS(Inward!I:I,Inward!C:C,'Stock Statement'!B30,Inward!E:E,'Stock Statement'!C30)</f>
        <v>2</v>
      </c>
      <c r="I30" s="84" t="e">
        <f>AVERAGEIFS(Outward!H:H,Outward!B:B,'Stock Statement'!B30,Outward!C:C,'Stock Statement'!C30)</f>
        <v>#DIV/0!</v>
      </c>
      <c r="J30" s="84" t="e">
        <f t="shared" si="2"/>
        <v>#DIV/0!</v>
      </c>
      <c r="K30" s="137">
        <f>LOOKUP(2,1/(Inward!E:E=C30),Inward!Q:Q)</f>
        <v>70050</v>
      </c>
      <c r="L30" s="137">
        <f>Table3[[#This Row],[Opening Stock]]*Table3[[#This Row],[Base Price]]</f>
        <v>0</v>
      </c>
      <c r="M30" s="137">
        <f>Table3[[#This Row],[Base Price]]*Table3[[#This Row],[Receipt]]</f>
        <v>140100</v>
      </c>
      <c r="N30" s="137" t="e">
        <f>Table3[[#This Row],[Base Price]]*Table3[[#This Row],[Issued]]</f>
        <v>#DIV/0!</v>
      </c>
      <c r="O30" s="137" t="e">
        <f t="shared" si="3"/>
        <v>#DIV/0!</v>
      </c>
      <c r="P30" s="84"/>
    </row>
    <row r="31" spans="1:16">
      <c r="A31" s="84">
        <f>Table5[[#This Row],[SN]]</f>
        <v>30</v>
      </c>
      <c r="B31" s="108" t="str">
        <f>VLOOKUP($C31,'Product Master'!B:G,2,)</f>
        <v>CD99 FITC Antibody</v>
      </c>
      <c r="C31" s="84">
        <f>Table5[[#This Row],[Cat No]]</f>
        <v>318006</v>
      </c>
      <c r="D31" s="84">
        <f>(VLOOKUP($C31,'Product Master'!B:G,6,))</f>
        <v>0</v>
      </c>
      <c r="E31" s="84" t="str">
        <f>VLOOKUP($C31,'Product Master'!B:G,3,)</f>
        <v>Vial</v>
      </c>
      <c r="F31" s="84" t="str">
        <f>VLOOKUP($C31,'Product Master'!B:G,4,)</f>
        <v xml:space="preserve">500 ul </v>
      </c>
      <c r="H31" s="84">
        <f>SUMIFS(Inward!I:I,Inward!C:C,'Stock Statement'!B31,Inward!E:E,'Stock Statement'!C31)</f>
        <v>0</v>
      </c>
      <c r="I31" s="84" t="e">
        <f>AVERAGEIFS(Outward!H:H,Outward!B:B,'Stock Statement'!B31,Outward!C:C,'Stock Statement'!C31)</f>
        <v>#DIV/0!</v>
      </c>
      <c r="J31" s="84" t="e">
        <f t="shared" si="2"/>
        <v>#DIV/0!</v>
      </c>
      <c r="K31" s="137" t="e">
        <f>LOOKUP(2,1/(Inward!E:E=C31),Inward!Q:Q)</f>
        <v>#N/A</v>
      </c>
      <c r="L31" s="137" t="e">
        <f>Table3[[#This Row],[Opening Stock]]*Table3[[#This Row],[Base Price]]</f>
        <v>#N/A</v>
      </c>
      <c r="M31" s="137" t="e">
        <f>Table3[[#This Row],[Base Price]]*Table3[[#This Row],[Receipt]]</f>
        <v>#N/A</v>
      </c>
      <c r="N31" s="137" t="e">
        <f>Table3[[#This Row],[Base Price]]*Table3[[#This Row],[Issued]]</f>
        <v>#N/A</v>
      </c>
      <c r="O31" s="137" t="e">
        <f t="shared" si="3"/>
        <v>#DIV/0!</v>
      </c>
      <c r="P31" s="84"/>
    </row>
    <row r="32" spans="1:16">
      <c r="A32" s="84">
        <f>Table5[[#This Row],[SN]]</f>
        <v>31</v>
      </c>
      <c r="B32" s="108" t="str">
        <f>VLOOKUP($C32,'Product Master'!B:G,2,)</f>
        <v>E-catherin Unconjugated Antibody</v>
      </c>
      <c r="C32" s="84">
        <f>Table5[[#This Row],[Cat No]]</f>
        <v>324102</v>
      </c>
      <c r="D32" s="84">
        <f>(VLOOKUP($C32,'Product Master'!B:G,6,))</f>
        <v>0</v>
      </c>
      <c r="E32" s="84" t="str">
        <f>VLOOKUP($C32,'Product Master'!B:G,3,)</f>
        <v>Vial</v>
      </c>
      <c r="F32" s="84" t="str">
        <f>VLOOKUP($C32,'Product Master'!B:G,4,)</f>
        <v xml:space="preserve">200 ul </v>
      </c>
      <c r="H32" s="84">
        <f>SUMIFS(Inward!I:I,Inward!C:C,'Stock Statement'!B32,Inward!E:E,'Stock Statement'!C32)</f>
        <v>0</v>
      </c>
      <c r="I32" s="84" t="e">
        <f>AVERAGEIFS(Outward!H:H,Outward!B:B,'Stock Statement'!B32,Outward!C:C,'Stock Statement'!C32)</f>
        <v>#DIV/0!</v>
      </c>
      <c r="J32" s="84" t="e">
        <f t="shared" si="2"/>
        <v>#DIV/0!</v>
      </c>
      <c r="K32" s="137" t="e">
        <f>LOOKUP(2,1/(Inward!E:E=C32),Inward!Q:Q)</f>
        <v>#N/A</v>
      </c>
      <c r="L32" s="137" t="e">
        <f>Table3[[#This Row],[Opening Stock]]*Table3[[#This Row],[Base Price]]</f>
        <v>#N/A</v>
      </c>
      <c r="M32" s="137" t="e">
        <f>Table3[[#This Row],[Base Price]]*Table3[[#This Row],[Receipt]]</f>
        <v>#N/A</v>
      </c>
      <c r="N32" s="137" t="e">
        <f>Table3[[#This Row],[Base Price]]*Table3[[#This Row],[Issued]]</f>
        <v>#N/A</v>
      </c>
      <c r="O32" s="137" t="e">
        <f t="shared" si="3"/>
        <v>#DIV/0!</v>
      </c>
      <c r="P32" s="84"/>
    </row>
    <row r="33" spans="1:16">
      <c r="A33" s="84">
        <f>Table5[[#This Row],[SN]]</f>
        <v>32</v>
      </c>
      <c r="B33" s="108" t="str">
        <f>VLOOKUP($C33,'Product Master'!B:G,2,)</f>
        <v>Purified Anti-Human CD326 (EpCAM) Antibody Biolegend</v>
      </c>
      <c r="C33" s="84">
        <f>Table5[[#This Row],[Cat No]]</f>
        <v>324202</v>
      </c>
      <c r="D33" s="84">
        <f>(VLOOKUP($C33,'Product Master'!B:G,6,))</f>
        <v>0</v>
      </c>
      <c r="E33" s="84" t="str">
        <f>VLOOKUP($C33,'Product Master'!B:G,3,)</f>
        <v>Vial</v>
      </c>
      <c r="F33" s="84" t="str">
        <f>VLOOKUP($C33,'Product Master'!B:G,4,)</f>
        <v>100 ug</v>
      </c>
      <c r="H33" s="84">
        <f>SUMIFS(Inward!I:I,Inward!C:C,'Stock Statement'!B33,Inward!E:E,'Stock Statement'!C33)</f>
        <v>0</v>
      </c>
      <c r="I33" s="84" t="e">
        <f>AVERAGEIFS(Outward!H:H,Outward!B:B,'Stock Statement'!B33,Outward!C:C,'Stock Statement'!C33)</f>
        <v>#DIV/0!</v>
      </c>
      <c r="J33" s="84" t="e">
        <f t="shared" si="2"/>
        <v>#DIV/0!</v>
      </c>
      <c r="K33" s="137" t="e">
        <f>LOOKUP(2,1/(Inward!E:E=C33),Inward!Q:Q)</f>
        <v>#N/A</v>
      </c>
      <c r="L33" s="137" t="e">
        <f>Table3[[#This Row],[Opening Stock]]*Table3[[#This Row],[Base Price]]</f>
        <v>#N/A</v>
      </c>
      <c r="M33" s="137" t="e">
        <f>Table3[[#This Row],[Base Price]]*Table3[[#This Row],[Receipt]]</f>
        <v>#N/A</v>
      </c>
      <c r="N33" s="137" t="e">
        <f>Table3[[#This Row],[Base Price]]*Table3[[#This Row],[Issued]]</f>
        <v>#N/A</v>
      </c>
      <c r="O33" s="137" t="e">
        <f t="shared" si="3"/>
        <v>#DIV/0!</v>
      </c>
      <c r="P33" s="84"/>
    </row>
    <row r="34" spans="1:16">
      <c r="A34" s="84">
        <f>Table5[[#This Row],[SN]]</f>
        <v>33</v>
      </c>
      <c r="B34" s="108" t="str">
        <f>VLOOKUP($C34,'Product Master'!B:G,2,)</f>
        <v>EPCAM PE Antibody</v>
      </c>
      <c r="C34" s="84">
        <f>Table5[[#This Row],[Cat No]]</f>
        <v>324206</v>
      </c>
      <c r="D34" s="84">
        <f>(VLOOKUP($C34,'Product Master'!B:G,6,))</f>
        <v>0</v>
      </c>
      <c r="E34" s="84" t="str">
        <f>VLOOKUP($C34,'Product Master'!B:G,3,)</f>
        <v>Vial</v>
      </c>
      <c r="F34" s="84" t="str">
        <f>VLOOKUP($C34,'Product Master'!B:G,4,)</f>
        <v xml:space="preserve">500 ul </v>
      </c>
      <c r="H34" s="84">
        <f>SUMIFS(Inward!I:I,Inward!C:C,'Stock Statement'!B34,Inward!E:E,'Stock Statement'!C34)</f>
        <v>0</v>
      </c>
      <c r="I34" s="84" t="e">
        <f>AVERAGEIFS(Outward!H:H,Outward!B:B,'Stock Statement'!B34,Outward!C:C,'Stock Statement'!C34)</f>
        <v>#DIV/0!</v>
      </c>
      <c r="J34" s="84" t="e">
        <f t="shared" si="2"/>
        <v>#DIV/0!</v>
      </c>
      <c r="K34" s="137" t="e">
        <f>LOOKUP(2,1/(Inward!E:E=C34),Inward!Q:Q)</f>
        <v>#N/A</v>
      </c>
      <c r="L34" s="137" t="e">
        <f>Table3[[#This Row],[Opening Stock]]*Table3[[#This Row],[Base Price]]</f>
        <v>#N/A</v>
      </c>
      <c r="M34" s="137" t="e">
        <f>Table3[[#This Row],[Base Price]]*Table3[[#This Row],[Receipt]]</f>
        <v>#N/A</v>
      </c>
      <c r="N34" s="137" t="e">
        <f>Table3[[#This Row],[Base Price]]*Table3[[#This Row],[Issued]]</f>
        <v>#N/A</v>
      </c>
      <c r="O34" s="137" t="e">
        <f t="shared" si="3"/>
        <v>#DIV/0!</v>
      </c>
      <c r="P34" s="84"/>
    </row>
    <row r="35" spans="1:16">
      <c r="A35" s="84">
        <f>Table5[[#This Row],[SN]]</f>
        <v>34</v>
      </c>
      <c r="B35" s="108" t="str">
        <f>VLOOKUP($C35,'Product Master'!B:G,2,)</f>
        <v>HER 2 Unconjugated Antibody Biolegend</v>
      </c>
      <c r="C35" s="84">
        <f>Table5[[#This Row],[Cat No]]</f>
        <v>324402</v>
      </c>
      <c r="D35" s="84">
        <f>(VLOOKUP($C35,'Product Master'!B:G,6,))</f>
        <v>0</v>
      </c>
      <c r="E35" s="84" t="str">
        <f>VLOOKUP($C35,'Product Master'!B:G,3,)</f>
        <v>Vial</v>
      </c>
      <c r="F35" s="84" t="str">
        <f>VLOOKUP($C35,'Product Master'!B:G,4,)</f>
        <v>100 ug</v>
      </c>
      <c r="H35" s="84">
        <f>SUMIFS(Inward!I:I,Inward!C:C,'Stock Statement'!B35,Inward!E:E,'Stock Statement'!C35)</f>
        <v>0</v>
      </c>
      <c r="I35" s="84" t="e">
        <f>AVERAGEIFS(Outward!H:H,Outward!B:B,'Stock Statement'!B35,Outward!C:C,'Stock Statement'!C35)</f>
        <v>#DIV/0!</v>
      </c>
      <c r="J35" s="84" t="e">
        <f t="shared" si="2"/>
        <v>#DIV/0!</v>
      </c>
      <c r="K35" s="137" t="e">
        <f>LOOKUP(2,1/(Inward!E:E=C35),Inward!Q:Q)</f>
        <v>#N/A</v>
      </c>
      <c r="L35" s="137" t="e">
        <f>Table3[[#This Row],[Opening Stock]]*Table3[[#This Row],[Base Price]]</f>
        <v>#N/A</v>
      </c>
      <c r="M35" s="137" t="e">
        <f>Table3[[#This Row],[Base Price]]*Table3[[#This Row],[Receipt]]</f>
        <v>#N/A</v>
      </c>
      <c r="N35" s="137" t="e">
        <f>Table3[[#This Row],[Base Price]]*Table3[[#This Row],[Issued]]</f>
        <v>#N/A</v>
      </c>
      <c r="O35" s="137" t="e">
        <f t="shared" si="3"/>
        <v>#DIV/0!</v>
      </c>
      <c r="P35" s="84"/>
    </row>
    <row r="36" spans="1:16">
      <c r="A36" s="84">
        <f>Table5[[#This Row],[SN]]</f>
        <v>35</v>
      </c>
      <c r="B36" s="108" t="str">
        <f>VLOOKUP($C36,'Product Master'!B:G,2,)</f>
        <v xml:space="preserve">CD44 Unconjugated Antibody Biolegend </v>
      </c>
      <c r="C36" s="84">
        <f>Table5[[#This Row],[Cat No]]</f>
        <v>338802</v>
      </c>
      <c r="D36" s="84">
        <f>(VLOOKUP($C36,'Product Master'!B:G,6,))</f>
        <v>0</v>
      </c>
      <c r="E36" s="84" t="str">
        <f>VLOOKUP($C36,'Product Master'!B:G,3,)</f>
        <v>Vial</v>
      </c>
      <c r="F36" s="84" t="str">
        <f>VLOOKUP($C36,'Product Master'!B:G,4,)</f>
        <v>100 ug</v>
      </c>
      <c r="H36" s="84">
        <f>SUMIFS(Inward!I:I,Inward!C:C,'Stock Statement'!B36,Inward!E:E,'Stock Statement'!C36)</f>
        <v>0</v>
      </c>
      <c r="I36" s="84" t="e">
        <f>AVERAGEIFS(Outward!H:H,Outward!B:B,'Stock Statement'!B36,Outward!C:C,'Stock Statement'!C36)</f>
        <v>#DIV/0!</v>
      </c>
      <c r="J36" s="84" t="e">
        <f t="shared" si="2"/>
        <v>#DIV/0!</v>
      </c>
      <c r="K36" s="137" t="e">
        <f>LOOKUP(2,1/(Inward!E:E=C36),Inward!Q:Q)</f>
        <v>#N/A</v>
      </c>
      <c r="L36" s="137" t="e">
        <f>Table3[[#This Row],[Opening Stock]]*Table3[[#This Row],[Base Price]]</f>
        <v>#N/A</v>
      </c>
      <c r="M36" s="137" t="e">
        <f>Table3[[#This Row],[Base Price]]*Table3[[#This Row],[Receipt]]</f>
        <v>#N/A</v>
      </c>
      <c r="N36" s="137" t="e">
        <f>Table3[[#This Row],[Base Price]]*Table3[[#This Row],[Issued]]</f>
        <v>#N/A</v>
      </c>
      <c r="O36" s="137" t="e">
        <f t="shared" si="3"/>
        <v>#DIV/0!</v>
      </c>
      <c r="P36" s="84"/>
    </row>
    <row r="37" spans="1:16">
      <c r="A37" s="84">
        <f>Table5[[#This Row],[SN]]</f>
        <v>36</v>
      </c>
      <c r="B37" s="108" t="str">
        <f>VLOOKUP($C37,'Product Master'!B:G,2,)</f>
        <v>CD3 FITC Anitbody</v>
      </c>
      <c r="C37" s="84">
        <f>Table5[[#This Row],[Cat No]]</f>
        <v>344804</v>
      </c>
      <c r="D37" s="84">
        <f>(VLOOKUP($C37,'Product Master'!B:G,6,))</f>
        <v>0</v>
      </c>
      <c r="E37" s="84" t="str">
        <f>VLOOKUP($C37,'Product Master'!B:G,3,)</f>
        <v>Vial</v>
      </c>
      <c r="F37" s="84" t="str">
        <f>VLOOKUP($C37,'Product Master'!B:G,4,)</f>
        <v xml:space="preserve">500 ul </v>
      </c>
      <c r="H37" s="84">
        <f>SUMIFS(Inward!I:I,Inward!C:C,'Stock Statement'!B37,Inward!E:E,'Stock Statement'!C37)</f>
        <v>0</v>
      </c>
      <c r="I37" s="84" t="e">
        <f>AVERAGEIFS(Outward!H:H,Outward!B:B,'Stock Statement'!B37,Outward!C:C,'Stock Statement'!C37)</f>
        <v>#DIV/0!</v>
      </c>
      <c r="J37" s="84" t="e">
        <f t="shared" si="2"/>
        <v>#DIV/0!</v>
      </c>
      <c r="K37" s="137" t="e">
        <f>LOOKUP(2,1/(Inward!E:E=C37),Inward!Q:Q)</f>
        <v>#N/A</v>
      </c>
      <c r="L37" s="137" t="e">
        <f>Table3[[#This Row],[Opening Stock]]*Table3[[#This Row],[Base Price]]</f>
        <v>#N/A</v>
      </c>
      <c r="M37" s="137" t="e">
        <f>Table3[[#This Row],[Base Price]]*Table3[[#This Row],[Receipt]]</f>
        <v>#N/A</v>
      </c>
      <c r="N37" s="137" t="e">
        <f>Table3[[#This Row],[Base Price]]*Table3[[#This Row],[Issued]]</f>
        <v>#N/A</v>
      </c>
      <c r="O37" s="137" t="e">
        <f t="shared" si="3"/>
        <v>#DIV/0!</v>
      </c>
      <c r="P37" s="84"/>
    </row>
    <row r="38" spans="1:16">
      <c r="A38" s="84">
        <f>Table5[[#This Row],[SN]]</f>
        <v>37</v>
      </c>
      <c r="B38" s="108" t="str">
        <f>VLOOKUP($C38,'Product Master'!B:G,2,)</f>
        <v>CD151 Unconjugated Antibody</v>
      </c>
      <c r="C38" s="84">
        <f>Table5[[#This Row],[Cat No]]</f>
        <v>350402</v>
      </c>
      <c r="D38" s="84">
        <f>(VLOOKUP($C38,'Product Master'!B:G,6,))</f>
        <v>0</v>
      </c>
      <c r="E38" s="84" t="str">
        <f>VLOOKUP($C38,'Product Master'!B:G,3,)</f>
        <v>Vial</v>
      </c>
      <c r="F38" s="84" t="str">
        <f>VLOOKUP($C38,'Product Master'!B:G,4,)</f>
        <v xml:space="preserve">200 ul </v>
      </c>
      <c r="H38" s="84">
        <f>SUMIFS(Inward!I:I,Inward!C:C,'Stock Statement'!B38,Inward!E:E,'Stock Statement'!C38)</f>
        <v>0</v>
      </c>
      <c r="I38" s="84" t="e">
        <f>AVERAGEIFS(Outward!H:H,Outward!B:B,'Stock Statement'!B38,Outward!C:C,'Stock Statement'!C38)</f>
        <v>#DIV/0!</v>
      </c>
      <c r="J38" s="84" t="e">
        <f t="shared" si="2"/>
        <v>#DIV/0!</v>
      </c>
      <c r="K38" s="137" t="e">
        <f>LOOKUP(2,1/(Inward!E:E=C38),Inward!Q:Q)</f>
        <v>#N/A</v>
      </c>
      <c r="L38" s="137" t="e">
        <f>Table3[[#This Row],[Opening Stock]]*Table3[[#This Row],[Base Price]]</f>
        <v>#N/A</v>
      </c>
      <c r="M38" s="137" t="e">
        <f>Table3[[#This Row],[Base Price]]*Table3[[#This Row],[Receipt]]</f>
        <v>#N/A</v>
      </c>
      <c r="N38" s="137" t="e">
        <f>Table3[[#This Row],[Base Price]]*Table3[[#This Row],[Issued]]</f>
        <v>#N/A</v>
      </c>
      <c r="O38" s="137" t="e">
        <f t="shared" si="3"/>
        <v>#DIV/0!</v>
      </c>
      <c r="P38" s="84"/>
    </row>
    <row r="39" spans="1:16">
      <c r="A39" s="84">
        <f>Table5[[#This Row],[SN]]</f>
        <v>38</v>
      </c>
      <c r="B39" s="108" t="str">
        <f>VLOOKUP($C39,'Product Master'!B:G,2,)</f>
        <v>CD138 FITC Antibody</v>
      </c>
      <c r="C39" s="84">
        <f>Table5[[#This Row],[Cat No]]</f>
        <v>352304</v>
      </c>
      <c r="D39" s="84">
        <f>(VLOOKUP($C39,'Product Master'!B:G,6,))</f>
        <v>0</v>
      </c>
      <c r="E39" s="84" t="str">
        <f>VLOOKUP($C39,'Product Master'!B:G,3,)</f>
        <v>Vial</v>
      </c>
      <c r="F39" s="84" t="str">
        <f>VLOOKUP($C39,'Product Master'!B:G,4,)</f>
        <v xml:space="preserve">500 ul </v>
      </c>
      <c r="H39" s="84">
        <f>SUMIFS(Inward!I:I,Inward!C:C,'Stock Statement'!B39,Inward!E:E,'Stock Statement'!C39)</f>
        <v>0</v>
      </c>
      <c r="I39" s="84" t="e">
        <f>AVERAGEIFS(Outward!H:H,Outward!B:B,'Stock Statement'!B39,Outward!C:C,'Stock Statement'!C39)</f>
        <v>#DIV/0!</v>
      </c>
      <c r="J39" s="84" t="e">
        <f t="shared" si="2"/>
        <v>#DIV/0!</v>
      </c>
      <c r="K39" s="137" t="e">
        <f>LOOKUP(2,1/(Inward!E:E=C39),Inward!Q:Q)</f>
        <v>#N/A</v>
      </c>
      <c r="L39" s="137" t="e">
        <f>Table3[[#This Row],[Opening Stock]]*Table3[[#This Row],[Base Price]]</f>
        <v>#N/A</v>
      </c>
      <c r="M39" s="137" t="e">
        <f>Table3[[#This Row],[Base Price]]*Table3[[#This Row],[Receipt]]</f>
        <v>#N/A</v>
      </c>
      <c r="N39" s="137" t="e">
        <f>Table3[[#This Row],[Base Price]]*Table3[[#This Row],[Issued]]</f>
        <v>#N/A</v>
      </c>
      <c r="O39" s="137" t="e">
        <f t="shared" si="3"/>
        <v>#DIV/0!</v>
      </c>
      <c r="P39" s="84"/>
    </row>
    <row r="40" spans="1:16">
      <c r="A40" s="84">
        <f>Table5[[#This Row],[SN]]</f>
        <v>39</v>
      </c>
      <c r="B40" s="108" t="str">
        <f>VLOOKUP($C40,'Product Master'!B:G,2,)</f>
        <v>Cell Strainer Falcon</v>
      </c>
      <c r="C40" s="84">
        <f>Table5[[#This Row],[Cat No]]</f>
        <v>352350</v>
      </c>
      <c r="D40" s="84">
        <f>(VLOOKUP($C40,'Product Master'!B:G,6,))</f>
        <v>0</v>
      </c>
      <c r="E40" s="84" t="str">
        <f>VLOOKUP($C40,'Product Master'!B:G,3,)</f>
        <v>-</v>
      </c>
      <c r="F40" s="84" t="str">
        <f>VLOOKUP($C40,'Product Master'!B:G,4,)</f>
        <v>50  Nos</v>
      </c>
      <c r="H40" s="84">
        <f>SUMIFS(Inward!I:I,Inward!C:C,'Stock Statement'!B40,Inward!E:E,'Stock Statement'!C40)</f>
        <v>1</v>
      </c>
      <c r="I40" s="84">
        <f>AVERAGEIFS(Outward!H:H,Outward!B:B,'Stock Statement'!B40,Outward!C:C,'Stock Statement'!C40)</f>
        <v>2</v>
      </c>
      <c r="J40" s="84">
        <f t="shared" si="2"/>
        <v>-1</v>
      </c>
      <c r="K40" s="137">
        <f>LOOKUP(2,1/(Inward!E:E=C40),Inward!Q:Q)</f>
        <v>8316</v>
      </c>
      <c r="L40" s="137">
        <f>Table3[[#This Row],[Opening Stock]]*Table3[[#This Row],[Base Price]]</f>
        <v>0</v>
      </c>
      <c r="M40" s="137">
        <f>Table3[[#This Row],[Base Price]]*Table3[[#This Row],[Receipt]]</f>
        <v>8316</v>
      </c>
      <c r="N40" s="137">
        <f>Table3[[#This Row],[Base Price]]*Table3[[#This Row],[Issued]]</f>
        <v>16632</v>
      </c>
      <c r="O40" s="137">
        <f t="shared" si="3"/>
        <v>0</v>
      </c>
      <c r="P40" s="84"/>
    </row>
    <row r="41" spans="1:16">
      <c r="A41" s="84">
        <f>Table5[[#This Row],[SN]]</f>
        <v>40</v>
      </c>
      <c r="B41" s="108" t="str">
        <f>VLOOKUP($C41,'Product Master'!B:G,2,)</f>
        <v>CD21 FITC Antibody</v>
      </c>
      <c r="C41" s="84">
        <f>Table5[[#This Row],[Cat No]]</f>
        <v>354910</v>
      </c>
      <c r="D41" s="84">
        <f>(VLOOKUP($C41,'Product Master'!B:G,6,))</f>
        <v>0</v>
      </c>
      <c r="E41" s="84" t="str">
        <f>VLOOKUP($C41,'Product Master'!B:G,3,)</f>
        <v>Vial</v>
      </c>
      <c r="F41" s="84" t="str">
        <f>VLOOKUP($C41,'Product Master'!B:G,4,)</f>
        <v xml:space="preserve">500 ul </v>
      </c>
      <c r="H41" s="84">
        <f>SUMIFS(Inward!I:I,Inward!C:C,'Stock Statement'!B41,Inward!E:E,'Stock Statement'!C41)</f>
        <v>0</v>
      </c>
      <c r="I41" s="84" t="e">
        <f>AVERAGEIFS(Outward!H:H,Outward!B:B,'Stock Statement'!B41,Outward!C:C,'Stock Statement'!C41)</f>
        <v>#DIV/0!</v>
      </c>
      <c r="J41" s="84" t="e">
        <f t="shared" si="2"/>
        <v>#DIV/0!</v>
      </c>
      <c r="K41" s="137" t="e">
        <f>LOOKUP(2,1/(Inward!E:E=C41),Inward!Q:Q)</f>
        <v>#N/A</v>
      </c>
      <c r="L41" s="137" t="e">
        <f>Table3[[#This Row],[Opening Stock]]*Table3[[#This Row],[Base Price]]</f>
        <v>#N/A</v>
      </c>
      <c r="M41" s="137" t="e">
        <f>Table3[[#This Row],[Base Price]]*Table3[[#This Row],[Receipt]]</f>
        <v>#N/A</v>
      </c>
      <c r="N41" s="137" t="e">
        <f>Table3[[#This Row],[Base Price]]*Table3[[#This Row],[Issued]]</f>
        <v>#N/A</v>
      </c>
      <c r="O41" s="137" t="e">
        <f t="shared" si="3"/>
        <v>#DIV/0!</v>
      </c>
      <c r="P41" s="84"/>
    </row>
    <row r="42" spans="1:16">
      <c r="A42" s="84">
        <f>Table5[[#This Row],[SN]]</f>
        <v>41</v>
      </c>
      <c r="B42" s="108" t="str">
        <f>VLOOKUP($C42,'Product Master'!B:G,2,)</f>
        <v>BD Flashback needles</v>
      </c>
      <c r="C42" s="84">
        <f>Table5[[#This Row],[Cat No]]</f>
        <v>365076</v>
      </c>
      <c r="D42" s="84">
        <f>(VLOOKUP($C42,'Product Master'!B:G,6,))</f>
        <v>0</v>
      </c>
      <c r="E42" s="84" t="str">
        <f>VLOOKUP($C42,'Product Master'!B:G,3,)</f>
        <v>Box</v>
      </c>
      <c r="F42" s="84" t="str">
        <f>VLOOKUP($C42,'Product Master'!B:G,4,)</f>
        <v>50 Nos</v>
      </c>
      <c r="H42" s="84">
        <f>SUMIFS(Inward!I:I,Inward!C:C,'Stock Statement'!B42,Inward!E:E,'Stock Statement'!C42)</f>
        <v>0</v>
      </c>
      <c r="I42" s="84">
        <f>AVERAGEIFS(Outward!H:H,Outward!B:B,'Stock Statement'!B42,Outward!C:C,'Stock Statement'!C42)</f>
        <v>10</v>
      </c>
      <c r="J42" s="84">
        <f t="shared" si="2"/>
        <v>-10</v>
      </c>
      <c r="K42" s="137" t="e">
        <f>LOOKUP(2,1/(Inward!E:E=C42),Inward!Q:Q)</f>
        <v>#N/A</v>
      </c>
      <c r="L42" s="137" t="e">
        <f>Table3[[#This Row],[Opening Stock]]*Table3[[#This Row],[Base Price]]</f>
        <v>#N/A</v>
      </c>
      <c r="M42" s="137" t="e">
        <f>Table3[[#This Row],[Base Price]]*Table3[[#This Row],[Receipt]]</f>
        <v>#N/A</v>
      </c>
      <c r="N42" s="137" t="e">
        <f>Table3[[#This Row],[Base Price]]*Table3[[#This Row],[Issued]]</f>
        <v>#N/A</v>
      </c>
      <c r="O42" s="137" t="e">
        <f t="shared" si="3"/>
        <v>#N/A</v>
      </c>
      <c r="P42" s="84"/>
    </row>
    <row r="43" spans="1:16">
      <c r="A43" s="84">
        <f>Table5[[#This Row],[SN]]</f>
        <v>42</v>
      </c>
      <c r="B43" s="108" t="str">
        <f>VLOOKUP($C43,'Product Master'!B:G,2,)</f>
        <v>EDTA tube 10 ml</v>
      </c>
      <c r="C43" s="84">
        <f>Table5[[#This Row],[Cat No]]</f>
        <v>367525</v>
      </c>
      <c r="D43" s="84">
        <f>(VLOOKUP($C43,'Product Master'!B:G,6,))</f>
        <v>0</v>
      </c>
      <c r="E43" s="84" t="str">
        <f>VLOOKUP($C43,'Product Master'!B:G,3,)</f>
        <v>Pack</v>
      </c>
      <c r="F43" s="84" t="str">
        <f>VLOOKUP($C43,'Product Master'!B:G,4,)</f>
        <v>100 Tubes</v>
      </c>
      <c r="H43" s="84">
        <f>SUMIFS(Inward!I:I,Inward!C:C,'Stock Statement'!B43,Inward!E:E,'Stock Statement'!C43)</f>
        <v>0</v>
      </c>
      <c r="I43" s="84">
        <f>AVERAGEIFS(Outward!H:H,Outward!B:B,'Stock Statement'!B43,Outward!C:C,'Stock Statement'!C43)</f>
        <v>2</v>
      </c>
      <c r="J43" s="84">
        <f t="shared" si="2"/>
        <v>-2</v>
      </c>
      <c r="K43" s="137" t="e">
        <f>LOOKUP(2,1/(Inward!E:E=C43),Inward!Q:Q)</f>
        <v>#N/A</v>
      </c>
      <c r="L43" s="137" t="e">
        <f>Table3[[#This Row],[Opening Stock]]*Table3[[#This Row],[Base Price]]</f>
        <v>#N/A</v>
      </c>
      <c r="M43" s="137" t="e">
        <f>Table3[[#This Row],[Base Price]]*Table3[[#This Row],[Receipt]]</f>
        <v>#N/A</v>
      </c>
      <c r="N43" s="137" t="e">
        <f>Table3[[#This Row],[Base Price]]*Table3[[#This Row],[Issued]]</f>
        <v>#N/A</v>
      </c>
      <c r="O43" s="137" t="e">
        <f t="shared" si="3"/>
        <v>#N/A</v>
      </c>
      <c r="P43" s="84"/>
    </row>
    <row r="44" spans="1:16">
      <c r="A44" s="84">
        <f>Table5[[#This Row],[SN]]</f>
        <v>43</v>
      </c>
      <c r="B44" s="108" t="str">
        <f>VLOOKUP($C44,'Product Master'!B:G,2,)</f>
        <v>EDTA tube 5 ml</v>
      </c>
      <c r="C44" s="84">
        <f>Table5[[#This Row],[Cat No]]</f>
        <v>367861</v>
      </c>
      <c r="D44" s="84">
        <f>(VLOOKUP($C44,'Product Master'!B:G,6,))</f>
        <v>0</v>
      </c>
      <c r="E44" s="84" t="str">
        <f>VLOOKUP($C44,'Product Master'!B:G,3,)</f>
        <v>Pack</v>
      </c>
      <c r="F44" s="84" t="str">
        <f>VLOOKUP($C44,'Product Master'!B:G,4,)</f>
        <v>100 Tubes</v>
      </c>
      <c r="H44" s="84">
        <f>SUMIFS(Inward!I:I,Inward!C:C,'Stock Statement'!B44,Inward!E:E,'Stock Statement'!C44)</f>
        <v>2</v>
      </c>
      <c r="I44" s="84">
        <f>AVERAGEIFS(Outward!H:H,Outward!B:B,'Stock Statement'!B44,Outward!C:C,'Stock Statement'!C44)</f>
        <v>1.5</v>
      </c>
      <c r="J44" s="84">
        <f t="shared" si="2"/>
        <v>0.5</v>
      </c>
      <c r="K44" s="137">
        <f>LOOKUP(2,1/(Inward!E:E=C44),Inward!Q:Q)</f>
        <v>1500</v>
      </c>
      <c r="L44" s="137">
        <f>Table3[[#This Row],[Opening Stock]]*Table3[[#This Row],[Base Price]]</f>
        <v>0</v>
      </c>
      <c r="M44" s="137">
        <f>Table3[[#This Row],[Base Price]]*Table3[[#This Row],[Receipt]]</f>
        <v>3000</v>
      </c>
      <c r="N44" s="137">
        <f>Table3[[#This Row],[Base Price]]*Table3[[#This Row],[Issued]]</f>
        <v>2250</v>
      </c>
      <c r="O44" s="137">
        <f t="shared" si="3"/>
        <v>750</v>
      </c>
      <c r="P44" s="84"/>
    </row>
    <row r="45" spans="1:16">
      <c r="A45" s="84">
        <f>Table5[[#This Row],[SN]]</f>
        <v>44</v>
      </c>
      <c r="B45" s="108" t="str">
        <f>VLOOKUP($C45,'Product Master'!B:G,2,)</f>
        <v>EDTA tube 6 ml</v>
      </c>
      <c r="C45" s="84">
        <f>Table5[[#This Row],[Cat No]]</f>
        <v>367863</v>
      </c>
      <c r="D45" s="84">
        <f>(VLOOKUP($C45,'Product Master'!B:G,6,))</f>
        <v>0</v>
      </c>
      <c r="E45" s="84" t="str">
        <f>VLOOKUP($C45,'Product Master'!B:G,3,)</f>
        <v>Pack</v>
      </c>
      <c r="F45" s="84" t="str">
        <f>VLOOKUP($C45,'Product Master'!B:G,4,)</f>
        <v>100 Tubes</v>
      </c>
      <c r="H45" s="84">
        <f>SUMIFS(Inward!I:I,Inward!C:C,'Stock Statement'!B45,Inward!E:E,'Stock Statement'!C45)</f>
        <v>10</v>
      </c>
      <c r="I45" s="84">
        <f>AVERAGEIFS(Outward!H:H,Outward!B:B,'Stock Statement'!B45,Outward!C:C,'Stock Statement'!C45)</f>
        <v>5</v>
      </c>
      <c r="J45" s="84">
        <f t="shared" si="2"/>
        <v>5</v>
      </c>
      <c r="K45" s="137">
        <f>LOOKUP(2,1/(Inward!E:E=C45),Inward!Q:Q)</f>
        <v>7700</v>
      </c>
      <c r="L45" s="137">
        <f>Table3[[#This Row],[Opening Stock]]*Table3[[#This Row],[Base Price]]</f>
        <v>0</v>
      </c>
      <c r="M45" s="137">
        <f>Table3[[#This Row],[Base Price]]*Table3[[#This Row],[Receipt]]</f>
        <v>77000</v>
      </c>
      <c r="N45" s="137">
        <f>Table3[[#This Row],[Base Price]]*Table3[[#This Row],[Issued]]</f>
        <v>38500</v>
      </c>
      <c r="O45" s="137">
        <f t="shared" si="3"/>
        <v>38500</v>
      </c>
      <c r="P45" s="84"/>
    </row>
    <row r="46" spans="1:16">
      <c r="A46" s="84">
        <f>Table5[[#This Row],[SN]]</f>
        <v>45</v>
      </c>
      <c r="B46" s="108" t="str">
        <f>VLOOKUP($C46,'Product Master'!B:G,2,)</f>
        <v>SST Blood collection tubes</v>
      </c>
      <c r="C46" s="84">
        <f>Table5[[#This Row],[Cat No]]</f>
        <v>367954</v>
      </c>
      <c r="D46" s="84">
        <f>(VLOOKUP($C46,'Product Master'!B:G,6,))</f>
        <v>0</v>
      </c>
      <c r="E46" s="84" t="str">
        <f>VLOOKUP($C46,'Product Master'!B:G,3,)</f>
        <v>Pack</v>
      </c>
      <c r="F46" s="84" t="str">
        <f>VLOOKUP($C46,'Product Master'!B:G,4,)</f>
        <v>100 Tubes</v>
      </c>
      <c r="H46" s="84">
        <f>SUMIFS(Inward!I:I,Inward!C:C,'Stock Statement'!B46,Inward!E:E,'Stock Statement'!C46)</f>
        <v>6</v>
      </c>
      <c r="I46" s="84">
        <f>AVERAGEIFS(Outward!H:H,Outward!B:B,'Stock Statement'!B46,Outward!C:C,'Stock Statement'!C46)</f>
        <v>50.5</v>
      </c>
      <c r="J46" s="84">
        <f t="shared" si="2"/>
        <v>-44.5</v>
      </c>
      <c r="K46" s="137">
        <f>LOOKUP(2,1/(Inward!E:E=C46),Inward!Q:Q)</f>
        <v>25.799999999999997</v>
      </c>
      <c r="L46" s="137">
        <f>Table3[[#This Row],[Opening Stock]]*Table3[[#This Row],[Base Price]]</f>
        <v>0</v>
      </c>
      <c r="M46" s="137">
        <f>Table3[[#This Row],[Base Price]]*Table3[[#This Row],[Receipt]]</f>
        <v>154.79999999999998</v>
      </c>
      <c r="N46" s="137">
        <f>Table3[[#This Row],[Base Price]]*Table3[[#This Row],[Issued]]</f>
        <v>1302.8999999999999</v>
      </c>
      <c r="O46" s="137">
        <f t="shared" si="3"/>
        <v>0</v>
      </c>
      <c r="P46" s="84"/>
    </row>
    <row r="47" spans="1:16">
      <c r="A47" s="84">
        <f>Table5[[#This Row],[SN]]</f>
        <v>46</v>
      </c>
      <c r="B47" s="108" t="str">
        <f>VLOOKUP($C47,'Product Master'!B:G,2,)</f>
        <v>ERK Alexa flour 488 Antibody</v>
      </c>
      <c r="C47" s="84">
        <f>Table5[[#This Row],[Cat No]]</f>
        <v>369508</v>
      </c>
      <c r="D47" s="84">
        <f>(VLOOKUP($C47,'Product Master'!B:G,6,))</f>
        <v>0</v>
      </c>
      <c r="E47" s="84" t="str">
        <f>VLOOKUP($C47,'Product Master'!B:G,3,)</f>
        <v>Vial</v>
      </c>
      <c r="F47" s="84" t="str">
        <f>VLOOKUP($C47,'Product Master'!B:G,4,)</f>
        <v xml:space="preserve">500 ul </v>
      </c>
      <c r="H47" s="84">
        <f>SUMIFS(Inward!I:I,Inward!C:C,'Stock Statement'!B47,Inward!E:E,'Stock Statement'!C47)</f>
        <v>0</v>
      </c>
      <c r="I47" s="84" t="e">
        <f>AVERAGEIFS(Outward!H:H,Outward!B:B,'Stock Statement'!B47,Outward!C:C,'Stock Statement'!C47)</f>
        <v>#DIV/0!</v>
      </c>
      <c r="J47" s="84" t="e">
        <f t="shared" si="2"/>
        <v>#DIV/0!</v>
      </c>
      <c r="K47" s="137" t="e">
        <f>LOOKUP(2,1/(Inward!E:E=C47),Inward!Q:Q)</f>
        <v>#N/A</v>
      </c>
      <c r="L47" s="137" t="e">
        <f>Table3[[#This Row],[Opening Stock]]*Table3[[#This Row],[Base Price]]</f>
        <v>#N/A</v>
      </c>
      <c r="M47" s="137" t="e">
        <f>Table3[[#This Row],[Base Price]]*Table3[[#This Row],[Receipt]]</f>
        <v>#N/A</v>
      </c>
      <c r="N47" s="137" t="e">
        <f>Table3[[#This Row],[Base Price]]*Table3[[#This Row],[Issued]]</f>
        <v>#N/A</v>
      </c>
      <c r="O47" s="137" t="e">
        <f t="shared" si="3"/>
        <v>#DIV/0!</v>
      </c>
      <c r="P47" s="84"/>
    </row>
    <row r="48" spans="1:16">
      <c r="A48" s="84">
        <f>Table5[[#This Row],[SN]]</f>
        <v>47</v>
      </c>
      <c r="B48" s="108" t="str">
        <f>VLOOKUP($C48,'Product Master'!B:G,2,)</f>
        <v>Parafilm Roll 2''X 250 ft</v>
      </c>
      <c r="C48" s="84">
        <f>Table5[[#This Row],[Cat No]]</f>
        <v>380010</v>
      </c>
      <c r="D48" s="84">
        <f>(VLOOKUP($C48,'Product Master'!B:G,6,))</f>
        <v>0</v>
      </c>
      <c r="E48" s="84" t="str">
        <f>VLOOKUP($C48,'Product Master'!B:G,3,)</f>
        <v>-</v>
      </c>
      <c r="F48" s="84" t="str">
        <f>VLOOKUP($C48,'Product Master'!B:G,4,)</f>
        <v>5 cms</v>
      </c>
      <c r="H48" s="84">
        <f>SUMIFS(Inward!I:I,Inward!C:C,'Stock Statement'!B48,Inward!E:E,'Stock Statement'!C48)</f>
        <v>2</v>
      </c>
      <c r="I48" s="84" t="e">
        <f>AVERAGEIFS(Outward!H:H,Outward!B:B,'Stock Statement'!B48,Outward!C:C,'Stock Statement'!C48)</f>
        <v>#DIV/0!</v>
      </c>
      <c r="J48" s="84" t="e">
        <f t="shared" si="2"/>
        <v>#DIV/0!</v>
      </c>
      <c r="K48" s="137">
        <f>LOOKUP(2,1/(Inward!E:E=C48),Inward!Q:Q)</f>
        <v>3018</v>
      </c>
      <c r="L48" s="137">
        <f>Table3[[#This Row],[Opening Stock]]*Table3[[#This Row],[Base Price]]</f>
        <v>0</v>
      </c>
      <c r="M48" s="137">
        <f>Table3[[#This Row],[Base Price]]*Table3[[#This Row],[Receipt]]</f>
        <v>6036</v>
      </c>
      <c r="N48" s="137" t="e">
        <f>Table3[[#This Row],[Base Price]]*Table3[[#This Row],[Issued]]</f>
        <v>#DIV/0!</v>
      </c>
      <c r="O48" s="137" t="e">
        <f t="shared" si="3"/>
        <v>#DIV/0!</v>
      </c>
      <c r="P48" s="84"/>
    </row>
    <row r="49" spans="1:16">
      <c r="A49" s="84">
        <f>Table5[[#This Row],[SN]]</f>
        <v>48</v>
      </c>
      <c r="B49" s="108" t="str">
        <f>VLOOKUP($C49,'Product Master'!B:G,2,)</f>
        <v>PE Antibody</v>
      </c>
      <c r="C49" s="84">
        <f>Table5[[#This Row],[Cat No]]</f>
        <v>392004</v>
      </c>
      <c r="D49" s="84">
        <f>(VLOOKUP($C49,'Product Master'!B:G,6,))</f>
        <v>0</v>
      </c>
      <c r="E49" s="84" t="str">
        <f>VLOOKUP($C49,'Product Master'!B:G,3,)</f>
        <v>Vial</v>
      </c>
      <c r="F49" s="84" t="str">
        <f>VLOOKUP($C49,'Product Master'!B:G,4,)</f>
        <v xml:space="preserve">500 ul </v>
      </c>
      <c r="H49" s="84">
        <f>SUMIFS(Inward!I:I,Inward!C:C,'Stock Statement'!B49,Inward!E:E,'Stock Statement'!C49)</f>
        <v>0</v>
      </c>
      <c r="I49" s="84">
        <f>AVERAGEIFS(Outward!H:H,Outward!B:B,'Stock Statement'!B49,Outward!C:C,'Stock Statement'!C49)</f>
        <v>1</v>
      </c>
      <c r="J49" s="84">
        <f t="shared" si="2"/>
        <v>-1</v>
      </c>
      <c r="K49" s="137" t="e">
        <f>LOOKUP(2,1/(Inward!E:E=C49),Inward!Q:Q)</f>
        <v>#N/A</v>
      </c>
      <c r="L49" s="137" t="e">
        <f>Table3[[#This Row],[Opening Stock]]*Table3[[#This Row],[Base Price]]</f>
        <v>#N/A</v>
      </c>
      <c r="M49" s="137" t="e">
        <f>Table3[[#This Row],[Base Price]]*Table3[[#This Row],[Receipt]]</f>
        <v>#N/A</v>
      </c>
      <c r="N49" s="137" t="e">
        <f>Table3[[#This Row],[Base Price]]*Table3[[#This Row],[Issued]]</f>
        <v>#N/A</v>
      </c>
      <c r="O49" s="137" t="e">
        <f t="shared" si="3"/>
        <v>#N/A</v>
      </c>
      <c r="P49" s="84"/>
    </row>
    <row r="50" spans="1:16">
      <c r="A50" s="84">
        <f>Table5[[#This Row],[SN]]</f>
        <v>49</v>
      </c>
      <c r="B50" s="108" t="str">
        <f>VLOOKUP($C50,'Product Master'!B:G,2,)</f>
        <v>CEPH DNA</v>
      </c>
      <c r="C50" s="84">
        <f>Table5[[#This Row],[Cat No]]</f>
        <v>403062</v>
      </c>
      <c r="D50" s="84">
        <f>(VLOOKUP($C50,'Product Master'!B:G,6,))</f>
        <v>0</v>
      </c>
      <c r="E50" s="84" t="str">
        <f>VLOOKUP($C50,'Product Master'!B:G,3,)</f>
        <v>-</v>
      </c>
      <c r="F50" s="84">
        <f>VLOOKUP($C50,'Product Master'!B:G,4,)</f>
        <v>0</v>
      </c>
      <c r="H50" s="84">
        <f>SUMIFS(Inward!I:I,Inward!C:C,'Stock Statement'!B50,Inward!E:E,'Stock Statement'!C50)</f>
        <v>0</v>
      </c>
      <c r="I50" s="84">
        <f>AVERAGEIFS(Outward!H:H,Outward!B:B,'Stock Statement'!B50,Outward!C:C,'Stock Statement'!C50)</f>
        <v>1</v>
      </c>
      <c r="J50" s="84">
        <f t="shared" si="2"/>
        <v>-1</v>
      </c>
      <c r="K50" s="137" t="e">
        <f>LOOKUP(2,1/(Inward!E:E=C50),Inward!Q:Q)</f>
        <v>#N/A</v>
      </c>
      <c r="L50" s="137" t="e">
        <f>Table3[[#This Row],[Opening Stock]]*Table3[[#This Row],[Base Price]]</f>
        <v>#N/A</v>
      </c>
      <c r="M50" s="137" t="e">
        <f>Table3[[#This Row],[Base Price]]*Table3[[#This Row],[Receipt]]</f>
        <v>#N/A</v>
      </c>
      <c r="N50" s="137" t="e">
        <f>Table3[[#This Row],[Base Price]]*Table3[[#This Row],[Issued]]</f>
        <v>#N/A</v>
      </c>
      <c r="O50" s="137" t="e">
        <f t="shared" si="3"/>
        <v>#N/A</v>
      </c>
      <c r="P50" s="84"/>
    </row>
    <row r="51" spans="1:16">
      <c r="A51" s="84">
        <f>Table5[[#This Row],[SN]]</f>
        <v>50</v>
      </c>
      <c r="B51" s="108" t="str">
        <f>VLOOKUP($C51,'Product Master'!B:G,2,)</f>
        <v>Culture tube 16*125 mm</v>
      </c>
      <c r="C51" s="84">
        <f>Table5[[#This Row],[Cat No]]</f>
        <v>430157</v>
      </c>
      <c r="D51" s="84">
        <f>(VLOOKUP($C51,'Product Master'!B:G,6,))</f>
        <v>0</v>
      </c>
      <c r="E51" s="84" t="str">
        <f>VLOOKUP($C51,'Product Master'!B:G,3,)</f>
        <v>-</v>
      </c>
      <c r="F51" s="84">
        <f>VLOOKUP($C51,'Product Master'!B:G,4,)</f>
        <v>0</v>
      </c>
      <c r="H51" s="84">
        <f>SUMIFS(Inward!I:I,Inward!C:C,'Stock Statement'!B51,Inward!E:E,'Stock Statement'!C51)</f>
        <v>0</v>
      </c>
      <c r="I51" s="84">
        <f>AVERAGEIFS(Outward!H:H,Outward!B:B,'Stock Statement'!B51,Outward!C:C,'Stock Statement'!C51)</f>
        <v>1</v>
      </c>
      <c r="J51" s="84">
        <f t="shared" si="2"/>
        <v>-1</v>
      </c>
      <c r="K51" s="137" t="e">
        <f>LOOKUP(2,1/(Inward!E:E=C51),Inward!Q:Q)</f>
        <v>#N/A</v>
      </c>
      <c r="L51" s="137" t="e">
        <f>Table3[[#This Row],[Opening Stock]]*Table3[[#This Row],[Base Price]]</f>
        <v>#N/A</v>
      </c>
      <c r="M51" s="137" t="e">
        <f>Table3[[#This Row],[Base Price]]*Table3[[#This Row],[Receipt]]</f>
        <v>#N/A</v>
      </c>
      <c r="N51" s="137" t="e">
        <f>Table3[[#This Row],[Base Price]]*Table3[[#This Row],[Issued]]</f>
        <v>#N/A</v>
      </c>
      <c r="O51" s="137" t="e">
        <f t="shared" si="3"/>
        <v>#N/A</v>
      </c>
      <c r="P51" s="84"/>
    </row>
    <row r="52" spans="1:16">
      <c r="A52" s="84">
        <f>Table5[[#This Row],[SN]]</f>
        <v>51</v>
      </c>
      <c r="B52" s="108" t="str">
        <f>VLOOKUP($C52,'Product Master'!B:G,2,)</f>
        <v xml:space="preserve">Microcentrifuge tube 0.5 ml </v>
      </c>
      <c r="C52" s="84">
        <f>Table5[[#This Row],[Cat No]]</f>
        <v>500000</v>
      </c>
      <c r="D52" s="84">
        <f>(VLOOKUP($C52,'Product Master'!B:G,6,))</f>
        <v>0</v>
      </c>
      <c r="E52" s="84" t="str">
        <f>VLOOKUP($C52,'Product Master'!B:G,3,)</f>
        <v>Box</v>
      </c>
      <c r="F52" s="84" t="str">
        <f>VLOOKUP($C52,'Product Master'!B:G,4,)</f>
        <v>1000 pcs</v>
      </c>
      <c r="H52" s="84">
        <f>SUMIFS(Inward!I:I,Inward!C:C,'Stock Statement'!B52,Inward!E:E,'Stock Statement'!C52)</f>
        <v>44</v>
      </c>
      <c r="I52" s="84">
        <f>AVERAGEIFS(Outward!H:H,Outward!B:B,'Stock Statement'!B52,Outward!C:C,'Stock Statement'!C52)</f>
        <v>10</v>
      </c>
      <c r="J52" s="84">
        <f t="shared" si="2"/>
        <v>34</v>
      </c>
      <c r="K52" s="137">
        <f>LOOKUP(2,1/(Inward!E:E=C52),Inward!Q:Q)</f>
        <v>10662.960000000001</v>
      </c>
      <c r="L52" s="137">
        <f>Table3[[#This Row],[Opening Stock]]*Table3[[#This Row],[Base Price]]</f>
        <v>0</v>
      </c>
      <c r="M52" s="137">
        <f>Table3[[#This Row],[Base Price]]*Table3[[#This Row],[Receipt]]</f>
        <v>469170.24000000005</v>
      </c>
      <c r="N52" s="137">
        <f>Table3[[#This Row],[Base Price]]*Table3[[#This Row],[Issued]]</f>
        <v>106629.6</v>
      </c>
      <c r="O52" s="137">
        <f t="shared" si="3"/>
        <v>362540.64</v>
      </c>
      <c r="P52" s="84"/>
    </row>
    <row r="53" spans="1:16">
      <c r="A53" s="84">
        <f>Table5[[#This Row],[SN]]</f>
        <v>52</v>
      </c>
      <c r="B53" s="108" t="str">
        <f>VLOOKUP($C53,'Product Master'!B:G,2,)</f>
        <v>Microcentrifuge Tube 2 ml (Tarson)</v>
      </c>
      <c r="C53" s="84">
        <f>Table5[[#This Row],[Cat No]]</f>
        <v>500020</v>
      </c>
      <c r="D53" s="84">
        <f>(VLOOKUP($C53,'Product Master'!B:G,6,))</f>
        <v>0</v>
      </c>
      <c r="E53" s="84" t="str">
        <f>VLOOKUP($C53,'Product Master'!B:G,3,)</f>
        <v>Box</v>
      </c>
      <c r="F53" s="84" t="str">
        <f>VLOOKUP($C53,'Product Master'!B:G,4,)</f>
        <v>500 pcs</v>
      </c>
      <c r="H53" s="84">
        <f>SUMIFS(Inward!I:I,Inward!C:C,'Stock Statement'!B53,Inward!E:E,'Stock Statement'!C53)</f>
        <v>20</v>
      </c>
      <c r="I53" s="84">
        <f>AVERAGEIFS(Outward!H:H,Outward!B:B,'Stock Statement'!B53,Outward!C:C,'Stock Statement'!C53)</f>
        <v>20</v>
      </c>
      <c r="J53" s="84">
        <f t="shared" si="2"/>
        <v>0</v>
      </c>
      <c r="K53" s="137">
        <f>LOOKUP(2,1/(Inward!E:E=C53),Inward!Q:Q)</f>
        <v>7037.7999999999993</v>
      </c>
      <c r="L53" s="137">
        <f>Table3[[#This Row],[Opening Stock]]*Table3[[#This Row],[Base Price]]</f>
        <v>0</v>
      </c>
      <c r="M53" s="137">
        <f>Table3[[#This Row],[Base Price]]*Table3[[#This Row],[Receipt]]</f>
        <v>140756</v>
      </c>
      <c r="N53" s="137">
        <f>Table3[[#This Row],[Base Price]]*Table3[[#This Row],[Issued]]</f>
        <v>140756</v>
      </c>
      <c r="O53" s="137">
        <f t="shared" si="3"/>
        <v>0</v>
      </c>
      <c r="P53" s="84"/>
    </row>
    <row r="54" spans="1:16">
      <c r="A54" s="84">
        <f>Table5[[#This Row],[SN]]</f>
        <v>53</v>
      </c>
      <c r="B54" s="108" t="str">
        <f>VLOOKUP($C54,'Product Master'!B:G,2,)</f>
        <v>Centrifuge tube 15 ml Tarson</v>
      </c>
      <c r="C54" s="84">
        <f>Table5[[#This Row],[Cat No]]</f>
        <v>500031</v>
      </c>
      <c r="D54" s="84">
        <f>(VLOOKUP($C54,'Product Master'!B:G,6,))</f>
        <v>0</v>
      </c>
      <c r="E54" s="84" t="str">
        <f>VLOOKUP($C54,'Product Master'!B:G,3,)</f>
        <v>Box</v>
      </c>
      <c r="F54" s="84" t="str">
        <f>VLOOKUP($C54,'Product Master'!B:G,4,)</f>
        <v>500  Pcs</v>
      </c>
      <c r="H54" s="84">
        <f>SUMIFS(Inward!I:I,Inward!C:C,'Stock Statement'!B54,Inward!E:E,'Stock Statement'!C54)</f>
        <v>6</v>
      </c>
      <c r="I54" s="84">
        <f>AVERAGEIFS(Outward!H:H,Outward!B:B,'Stock Statement'!B54,Outward!C:C,'Stock Statement'!C54)</f>
        <v>1</v>
      </c>
      <c r="J54" s="84">
        <f t="shared" si="2"/>
        <v>5</v>
      </c>
      <c r="K54" s="137">
        <f>LOOKUP(2,1/(Inward!E:E=C54),Inward!Q:Q)</f>
        <v>10872</v>
      </c>
      <c r="L54" s="137">
        <f>Table3[[#This Row],[Opening Stock]]*Table3[[#This Row],[Base Price]]</f>
        <v>0</v>
      </c>
      <c r="M54" s="137">
        <f>Table3[[#This Row],[Base Price]]*Table3[[#This Row],[Receipt]]</f>
        <v>65232</v>
      </c>
      <c r="N54" s="137">
        <f>Table3[[#This Row],[Base Price]]*Table3[[#This Row],[Issued]]</f>
        <v>10872</v>
      </c>
      <c r="O54" s="137">
        <f t="shared" si="3"/>
        <v>54360</v>
      </c>
      <c r="P54" s="84"/>
    </row>
    <row r="55" spans="1:16">
      <c r="A55" s="84">
        <f>Table5[[#This Row],[SN]]</f>
        <v>54</v>
      </c>
      <c r="B55" s="108" t="str">
        <f>VLOOKUP($C55,'Product Master'!B:G,2,)</f>
        <v>50 ml Centrifuge tube</v>
      </c>
      <c r="C55" s="84">
        <f>Table5[[#This Row],[Cat No]]</f>
        <v>500041</v>
      </c>
      <c r="D55" s="84">
        <f>(VLOOKUP($C55,'Product Master'!B:G,6,))</f>
        <v>0</v>
      </c>
      <c r="E55" s="84" t="str">
        <f>VLOOKUP($C55,'Product Master'!B:G,3,)</f>
        <v>-</v>
      </c>
      <c r="F55" s="84" t="str">
        <f>VLOOKUP($C55,'Product Master'!B:G,4,)</f>
        <v>500 Pcs</v>
      </c>
      <c r="H55" s="84">
        <f>SUMIFS(Inward!I:I,Inward!C:C,'Stock Statement'!B55,Inward!E:E,'Stock Statement'!C55)</f>
        <v>4</v>
      </c>
      <c r="I55" s="84">
        <f>AVERAGEIFS(Outward!H:H,Outward!B:B,'Stock Statement'!B55,Outward!C:C,'Stock Statement'!C55)</f>
        <v>1</v>
      </c>
      <c r="J55" s="84">
        <f t="shared" si="2"/>
        <v>3</v>
      </c>
      <c r="K55" s="137">
        <f>LOOKUP(2,1/(Inward!E:E=C55),Inward!Q:Q)</f>
        <v>7218.12</v>
      </c>
      <c r="L55" s="137">
        <f>Table3[[#This Row],[Opening Stock]]*Table3[[#This Row],[Base Price]]</f>
        <v>0</v>
      </c>
      <c r="M55" s="137">
        <f>Table3[[#This Row],[Base Price]]*Table3[[#This Row],[Receipt]]</f>
        <v>28872.48</v>
      </c>
      <c r="N55" s="137">
        <f>Table3[[#This Row],[Base Price]]*Table3[[#This Row],[Issued]]</f>
        <v>7218.12</v>
      </c>
      <c r="O55" s="137">
        <f t="shared" si="3"/>
        <v>21654.36</v>
      </c>
      <c r="P55" s="84"/>
    </row>
    <row r="56" spans="1:16">
      <c r="A56" s="84">
        <f>Table5[[#This Row],[SN]]</f>
        <v>55</v>
      </c>
      <c r="B56" s="108" t="str">
        <f>VLOOKUP($C56,'Product Master'!B:G,2,)</f>
        <v>Sample Container 50 ml Tarson</v>
      </c>
      <c r="C56" s="84">
        <f>Table5[[#This Row],[Cat No]]</f>
        <v>510020</v>
      </c>
      <c r="D56" s="84">
        <f>(VLOOKUP($C56,'Product Master'!B:G,6,))</f>
        <v>0</v>
      </c>
      <c r="E56" s="84" t="str">
        <f>VLOOKUP($C56,'Product Master'!B:G,3,)</f>
        <v>Pack</v>
      </c>
      <c r="F56" s="84" t="str">
        <f>VLOOKUP($C56,'Product Master'!B:G,4,)</f>
        <v>384 Pcs</v>
      </c>
      <c r="H56" s="84">
        <f>SUMIFS(Inward!I:I,Inward!C:C,'Stock Statement'!B56,Inward!E:E,'Stock Statement'!C56)</f>
        <v>0</v>
      </c>
      <c r="I56" s="84">
        <f>AVERAGEIFS(Outward!H:H,Outward!B:B,'Stock Statement'!B56,Outward!C:C,'Stock Statement'!C56)</f>
        <v>3</v>
      </c>
      <c r="J56" s="84">
        <f t="shared" si="2"/>
        <v>-3</v>
      </c>
      <c r="K56" s="137" t="e">
        <f>LOOKUP(2,1/(Inward!E:E=C56),Inward!Q:Q)</f>
        <v>#N/A</v>
      </c>
      <c r="L56" s="137" t="e">
        <f>Table3[[#This Row],[Opening Stock]]*Table3[[#This Row],[Base Price]]</f>
        <v>#N/A</v>
      </c>
      <c r="M56" s="137" t="e">
        <f>Table3[[#This Row],[Base Price]]*Table3[[#This Row],[Receipt]]</f>
        <v>#N/A</v>
      </c>
      <c r="N56" s="137" t="e">
        <f>Table3[[#This Row],[Base Price]]*Table3[[#This Row],[Issued]]</f>
        <v>#N/A</v>
      </c>
      <c r="O56" s="137" t="e">
        <f t="shared" si="3"/>
        <v>#N/A</v>
      </c>
      <c r="P56" s="84"/>
    </row>
    <row r="57" spans="1:16">
      <c r="A57" s="84">
        <f>Table5[[#This Row],[SN]]</f>
        <v>56</v>
      </c>
      <c r="B57" s="108" t="str">
        <f>VLOOKUP($C57,'Product Master'!B:G,2,)</f>
        <v xml:space="preserve">0.2 ml PCR tubes </v>
      </c>
      <c r="C57" s="84">
        <f>Table5[[#This Row],[Cat No]]</f>
        <v>510051</v>
      </c>
      <c r="D57" s="84">
        <f>(VLOOKUP($C57,'Product Master'!B:G,6,))</f>
        <v>0</v>
      </c>
      <c r="E57" s="84" t="str">
        <f>VLOOKUP($C57,'Product Master'!B:G,3,)</f>
        <v>Box</v>
      </c>
      <c r="F57" s="84" t="str">
        <f>VLOOKUP($C57,'Product Master'!B:G,4,)</f>
        <v>1000 pcs</v>
      </c>
      <c r="H57" s="84">
        <f>SUMIFS(Inward!I:I,Inward!C:C,'Stock Statement'!B57,Inward!E:E,'Stock Statement'!C57)</f>
        <v>0</v>
      </c>
      <c r="I57" s="84" t="e">
        <f>AVERAGEIFS(Outward!H:H,Outward!B:B,'Stock Statement'!B57,Outward!C:C,'Stock Statement'!C57)</f>
        <v>#DIV/0!</v>
      </c>
      <c r="J57" s="84" t="e">
        <f t="shared" si="2"/>
        <v>#DIV/0!</v>
      </c>
      <c r="K57" s="137" t="e">
        <f>LOOKUP(2,1/(Inward!E:E=C57),Inward!Q:Q)</f>
        <v>#N/A</v>
      </c>
      <c r="L57" s="137" t="e">
        <f>Table3[[#This Row],[Opening Stock]]*Table3[[#This Row],[Base Price]]</f>
        <v>#N/A</v>
      </c>
      <c r="M57" s="137" t="e">
        <f>Table3[[#This Row],[Base Price]]*Table3[[#This Row],[Receipt]]</f>
        <v>#N/A</v>
      </c>
      <c r="N57" s="137" t="e">
        <f>Table3[[#This Row],[Base Price]]*Table3[[#This Row],[Issued]]</f>
        <v>#N/A</v>
      </c>
      <c r="O57" s="137" t="e">
        <f t="shared" si="3"/>
        <v>#DIV/0!</v>
      </c>
      <c r="P57" s="84"/>
    </row>
    <row r="58" spans="1:16">
      <c r="A58" s="84">
        <f>Table5[[#This Row],[SN]]</f>
        <v>57</v>
      </c>
      <c r="B58" s="108" t="str">
        <f>VLOOKUP($C58,'Product Master'!B:G,2,)</f>
        <v xml:space="preserve">Universal reagent reservoir </v>
      </c>
      <c r="C58" s="84">
        <f>Table5[[#This Row],[Cat No]]</f>
        <v>524091</v>
      </c>
      <c r="D58" s="84">
        <f>(VLOOKUP($C58,'Product Master'!B:G,6,))</f>
        <v>0</v>
      </c>
      <c r="E58" s="84" t="str">
        <f>VLOOKUP($C58,'Product Master'!B:G,3,)</f>
        <v>Box</v>
      </c>
      <c r="F58" s="84" t="str">
        <f>VLOOKUP($C58,'Product Master'!B:G,4,)</f>
        <v>6 Pcs</v>
      </c>
      <c r="H58" s="84">
        <f>SUMIFS(Inward!I:I,Inward!C:C,'Stock Statement'!B58,Inward!E:E,'Stock Statement'!C58)</f>
        <v>0</v>
      </c>
      <c r="I58" s="84" t="e">
        <f>AVERAGEIFS(Outward!H:H,Outward!B:B,'Stock Statement'!B58,Outward!C:C,'Stock Statement'!C58)</f>
        <v>#DIV/0!</v>
      </c>
      <c r="J58" s="84" t="e">
        <f t="shared" si="2"/>
        <v>#DIV/0!</v>
      </c>
      <c r="K58" s="137" t="e">
        <f>LOOKUP(2,1/(Inward!E:E=C58),Inward!Q:Q)</f>
        <v>#N/A</v>
      </c>
      <c r="L58" s="137" t="e">
        <f>Table3[[#This Row],[Opening Stock]]*Table3[[#This Row],[Base Price]]</f>
        <v>#N/A</v>
      </c>
      <c r="M58" s="137" t="e">
        <f>Table3[[#This Row],[Base Price]]*Table3[[#This Row],[Receipt]]</f>
        <v>#N/A</v>
      </c>
      <c r="N58" s="137" t="e">
        <f>Table3[[#This Row],[Base Price]]*Table3[[#This Row],[Issued]]</f>
        <v>#N/A</v>
      </c>
      <c r="O58" s="137" t="e">
        <f t="shared" si="3"/>
        <v>#DIV/0!</v>
      </c>
      <c r="P58" s="84"/>
    </row>
    <row r="59" spans="1:16">
      <c r="A59" s="84">
        <f>Table5[[#This Row],[SN]]</f>
        <v>58</v>
      </c>
      <c r="B59" s="108" t="str">
        <f>VLOOKUP($C59,'Product Master'!B:G,2,)</f>
        <v>10 ul filter tips (Tarson)</v>
      </c>
      <c r="C59" s="84">
        <f>Table5[[#This Row],[Cat No]]</f>
        <v>527100</v>
      </c>
      <c r="D59" s="84">
        <f>(VLOOKUP($C59,'Product Master'!B:G,6,))</f>
        <v>0</v>
      </c>
      <c r="E59" s="84" t="str">
        <f>VLOOKUP($C59,'Product Master'!B:G,3,)</f>
        <v>Pack</v>
      </c>
      <c r="F59" s="84" t="str">
        <f>VLOOKUP($C59,'Product Master'!B:G,4,)</f>
        <v>1000 Pcs</v>
      </c>
      <c r="H59" s="84">
        <f>SUMIFS(Inward!I:I,Inward!C:C,'Stock Statement'!B59,Inward!E:E,'Stock Statement'!C59)</f>
        <v>0</v>
      </c>
      <c r="I59" s="84" t="e">
        <f>AVERAGEIFS(Outward!H:H,Outward!B:B,'Stock Statement'!B59,Outward!C:C,'Stock Statement'!C59)</f>
        <v>#DIV/0!</v>
      </c>
      <c r="J59" s="84" t="e">
        <f t="shared" si="2"/>
        <v>#DIV/0!</v>
      </c>
      <c r="K59" s="137" t="e">
        <f>LOOKUP(2,1/(Inward!E:E=C59),Inward!Q:Q)</f>
        <v>#N/A</v>
      </c>
      <c r="L59" s="137" t="e">
        <f>Table3[[#This Row],[Opening Stock]]*Table3[[#This Row],[Base Price]]</f>
        <v>#N/A</v>
      </c>
      <c r="M59" s="137" t="e">
        <f>Table3[[#This Row],[Base Price]]*Table3[[#This Row],[Receipt]]</f>
        <v>#N/A</v>
      </c>
      <c r="N59" s="137" t="e">
        <f>Table3[[#This Row],[Base Price]]*Table3[[#This Row],[Issued]]</f>
        <v>#N/A</v>
      </c>
      <c r="O59" s="137" t="e">
        <f t="shared" si="3"/>
        <v>#DIV/0!</v>
      </c>
      <c r="P59" s="84"/>
    </row>
    <row r="60" spans="1:16">
      <c r="A60" s="84">
        <f>Table5[[#This Row],[SN]]</f>
        <v>59</v>
      </c>
      <c r="B60" s="108" t="str">
        <f>VLOOKUP($C60,'Product Master'!B:G,2,)</f>
        <v>Filter tips 100 ul Tarson</v>
      </c>
      <c r="C60" s="84">
        <f>Table5[[#This Row],[Cat No]]</f>
        <v>527103</v>
      </c>
      <c r="D60" s="84">
        <f>(VLOOKUP($C60,'Product Master'!B:G,6,))</f>
        <v>0</v>
      </c>
      <c r="E60" s="84" t="str">
        <f>VLOOKUP($C60,'Product Master'!B:G,3,)</f>
        <v>Box</v>
      </c>
      <c r="F60" s="84" t="str">
        <f>VLOOKUP($C60,'Product Master'!B:G,4,)</f>
        <v>1000 tips</v>
      </c>
      <c r="H60" s="84">
        <f>SUMIFS(Inward!I:I,Inward!C:C,'Stock Statement'!B60,Inward!E:E,'Stock Statement'!C60)</f>
        <v>20</v>
      </c>
      <c r="I60" s="84" t="e">
        <f>AVERAGEIFS(Outward!H:H,Outward!B:B,'Stock Statement'!B60,Outward!C:C,'Stock Statement'!C60)</f>
        <v>#DIV/0!</v>
      </c>
      <c r="J60" s="84" t="e">
        <f t="shared" si="2"/>
        <v>#DIV/0!</v>
      </c>
      <c r="K60" s="137">
        <f>LOOKUP(2,1/(Inward!E:E=C60),Inward!Q:Q)</f>
        <v>30040.2</v>
      </c>
      <c r="L60" s="137">
        <f>Table3[[#This Row],[Opening Stock]]*Table3[[#This Row],[Base Price]]</f>
        <v>0</v>
      </c>
      <c r="M60" s="137">
        <f>Table3[[#This Row],[Base Price]]*Table3[[#This Row],[Receipt]]</f>
        <v>600804</v>
      </c>
      <c r="N60" s="137" t="e">
        <f>Table3[[#This Row],[Base Price]]*Table3[[#This Row],[Issued]]</f>
        <v>#DIV/0!</v>
      </c>
      <c r="O60" s="137" t="e">
        <f t="shared" si="3"/>
        <v>#DIV/0!</v>
      </c>
      <c r="P60" s="84"/>
    </row>
    <row r="61" spans="1:16">
      <c r="A61" s="84">
        <f>Table5[[#This Row],[SN]]</f>
        <v>60</v>
      </c>
      <c r="B61" s="108" t="str">
        <f>VLOOKUP($C61,'Product Master'!B:G,2,)</f>
        <v>Filter Tips 300 ul Tarson</v>
      </c>
      <c r="C61" s="84">
        <f>Table5[[#This Row],[Cat No]]</f>
        <v>527105</v>
      </c>
      <c r="D61" s="84">
        <f>(VLOOKUP($C61,'Product Master'!B:G,6,))</f>
        <v>0</v>
      </c>
      <c r="E61" s="84" t="str">
        <f>VLOOKUP($C61,'Product Master'!B:G,3,)</f>
        <v>Box</v>
      </c>
      <c r="F61" s="84" t="str">
        <f>VLOOKUP($C61,'Product Master'!B:G,4,)</f>
        <v>1000 Tips</v>
      </c>
      <c r="H61" s="84">
        <f>SUMIFS(Inward!I:I,Inward!C:C,'Stock Statement'!B61,Inward!E:E,'Stock Statement'!C61)</f>
        <v>0</v>
      </c>
      <c r="I61" s="84">
        <f>AVERAGEIFS(Outward!H:H,Outward!B:B,'Stock Statement'!B61,Outward!C:C,'Stock Statement'!C61)</f>
        <v>15</v>
      </c>
      <c r="J61" s="84">
        <f t="shared" si="2"/>
        <v>-15</v>
      </c>
      <c r="K61" s="137" t="e">
        <f>LOOKUP(2,1/(Inward!E:E=C61),Inward!Q:Q)</f>
        <v>#N/A</v>
      </c>
      <c r="L61" s="137" t="e">
        <f>Table3[[#This Row],[Opening Stock]]*Table3[[#This Row],[Base Price]]</f>
        <v>#N/A</v>
      </c>
      <c r="M61" s="137" t="e">
        <f>Table3[[#This Row],[Base Price]]*Table3[[#This Row],[Receipt]]</f>
        <v>#N/A</v>
      </c>
      <c r="N61" s="137" t="e">
        <f>Table3[[#This Row],[Base Price]]*Table3[[#This Row],[Issued]]</f>
        <v>#N/A</v>
      </c>
      <c r="O61" s="137" t="e">
        <f t="shared" si="3"/>
        <v>#N/A</v>
      </c>
      <c r="P61" s="84"/>
    </row>
    <row r="62" spans="1:16">
      <c r="A62" s="84">
        <f>Table5[[#This Row],[SN]]</f>
        <v>61</v>
      </c>
      <c r="B62" s="108" t="str">
        <f>VLOOKUP($C62,'Product Master'!B:G,2,)</f>
        <v>Filter tips 1000 ul Tarson</v>
      </c>
      <c r="C62" s="84">
        <f>Table5[[#This Row],[Cat No]]</f>
        <v>527106</v>
      </c>
      <c r="D62" s="84">
        <f>(VLOOKUP($C62,'Product Master'!B:G,6,))</f>
        <v>0</v>
      </c>
      <c r="E62" s="84" t="str">
        <f>VLOOKUP($C62,'Product Master'!B:G,3,)</f>
        <v>Box</v>
      </c>
      <c r="F62" s="84" t="str">
        <f>VLOOKUP($C62,'Product Master'!B:G,4,)</f>
        <v>500 pcs</v>
      </c>
      <c r="H62" s="84">
        <f>SUMIFS(Inward!I:I,Inward!C:C,'Stock Statement'!B62,Inward!E:E,'Stock Statement'!C62)</f>
        <v>92</v>
      </c>
      <c r="I62" s="84">
        <f>AVERAGEIFS(Outward!H:H,Outward!B:B,'Stock Statement'!B62,Outward!C:C,'Stock Statement'!C62)</f>
        <v>20</v>
      </c>
      <c r="J62" s="84">
        <f t="shared" si="2"/>
        <v>72</v>
      </c>
      <c r="K62" s="137">
        <f>LOOKUP(2,1/(Inward!E:E=C62),Inward!Q:Q)</f>
        <v>30694.400000000001</v>
      </c>
      <c r="L62" s="137">
        <f>Table3[[#This Row],[Opening Stock]]*Table3[[#This Row],[Base Price]]</f>
        <v>0</v>
      </c>
      <c r="M62" s="137">
        <f>Table3[[#This Row],[Base Price]]*Table3[[#This Row],[Receipt]]</f>
        <v>2823884.8000000003</v>
      </c>
      <c r="N62" s="137">
        <f>Table3[[#This Row],[Base Price]]*Table3[[#This Row],[Issued]]</f>
        <v>613888</v>
      </c>
      <c r="O62" s="137">
        <f t="shared" si="3"/>
        <v>2209996.8000000003</v>
      </c>
      <c r="P62" s="84"/>
    </row>
    <row r="63" spans="1:16">
      <c r="A63" s="84">
        <f>Table5[[#This Row],[SN]]</f>
        <v>62</v>
      </c>
      <c r="B63" s="108" t="str">
        <f>VLOOKUP($C63,'Product Master'!B:G,2,)</f>
        <v>Filter Tips 10/20 ul Tarson</v>
      </c>
      <c r="C63" s="84">
        <f>Table5[[#This Row],[Cat No]]</f>
        <v>527108</v>
      </c>
      <c r="D63" s="84">
        <f>(VLOOKUP($C63,'Product Master'!B:G,6,))</f>
        <v>0</v>
      </c>
      <c r="E63" s="84" t="str">
        <f>VLOOKUP($C63,'Product Master'!B:G,3,)</f>
        <v>Box</v>
      </c>
      <c r="F63" s="84" t="str">
        <f>VLOOKUP($C63,'Product Master'!B:G,4,)</f>
        <v>1000 Pcs</v>
      </c>
      <c r="H63" s="84">
        <f>SUMIFS(Inward!I:I,Inward!C:C,'Stock Statement'!B63,Inward!E:E,'Stock Statement'!C63)</f>
        <v>62</v>
      </c>
      <c r="I63" s="84">
        <f>AVERAGEIFS(Outward!H:H,Outward!B:B,'Stock Statement'!B63,Outward!C:C,'Stock Statement'!C63)</f>
        <v>21</v>
      </c>
      <c r="J63" s="84">
        <f t="shared" si="2"/>
        <v>41</v>
      </c>
      <c r="K63" s="137">
        <f>LOOKUP(2,1/(Inward!E:E=C63),Inward!Q:Q)</f>
        <v>78450</v>
      </c>
      <c r="L63" s="137">
        <f>Table3[[#This Row],[Opening Stock]]*Table3[[#This Row],[Base Price]]</f>
        <v>0</v>
      </c>
      <c r="M63" s="137">
        <f>Table3[[#This Row],[Base Price]]*Table3[[#This Row],[Receipt]]</f>
        <v>4863900</v>
      </c>
      <c r="N63" s="137">
        <f>Table3[[#This Row],[Base Price]]*Table3[[#This Row],[Issued]]</f>
        <v>1647450</v>
      </c>
      <c r="O63" s="137">
        <f t="shared" si="3"/>
        <v>3216450</v>
      </c>
      <c r="P63" s="84"/>
    </row>
    <row r="64" spans="1:16">
      <c r="A64" s="84">
        <f>Table5[[#This Row],[SN]]</f>
        <v>63</v>
      </c>
      <c r="B64" s="108" t="str">
        <f>VLOOKUP($C64,'Product Master'!B:G,2,)</f>
        <v>Racked Filter Tips 10/20 ul  Sterile Tarson</v>
      </c>
      <c r="C64" s="84">
        <f>Table5[[#This Row],[Cat No]]</f>
        <v>528108</v>
      </c>
      <c r="D64" s="84">
        <f>(VLOOKUP($C64,'Product Master'!B:G,6,))</f>
        <v>0</v>
      </c>
      <c r="E64" s="84" t="str">
        <f>VLOOKUP($C64,'Product Master'!B:G,3,)</f>
        <v>-</v>
      </c>
      <c r="F64" s="84" t="str">
        <f>VLOOKUP($C64,'Product Master'!B:G,4,)</f>
        <v>960 Pcs</v>
      </c>
      <c r="H64" s="84">
        <f>SUMIFS(Inward!I:I,Inward!C:C,'Stock Statement'!B64,Inward!E:E,'Stock Statement'!C64)</f>
        <v>10</v>
      </c>
      <c r="I64" s="84" t="e">
        <f>AVERAGEIFS(Outward!H:H,Outward!B:B,'Stock Statement'!B64,Outward!C:C,'Stock Statement'!C64)</f>
        <v>#DIV/0!</v>
      </c>
      <c r="J64" s="84" t="e">
        <f t="shared" si="2"/>
        <v>#DIV/0!</v>
      </c>
      <c r="K64" s="137">
        <f>LOOKUP(2,1/(Inward!E:E=C64),Inward!Q:Q)</f>
        <v>26540</v>
      </c>
      <c r="L64" s="137">
        <f>Table3[[#This Row],[Opening Stock]]*Table3[[#This Row],[Base Price]]</f>
        <v>0</v>
      </c>
      <c r="M64" s="137">
        <f>Table3[[#This Row],[Base Price]]*Table3[[#This Row],[Receipt]]</f>
        <v>265400</v>
      </c>
      <c r="N64" s="137" t="e">
        <f>Table3[[#This Row],[Base Price]]*Table3[[#This Row],[Issued]]</f>
        <v>#DIV/0!</v>
      </c>
      <c r="O64" s="137" t="e">
        <f t="shared" si="3"/>
        <v>#DIV/0!</v>
      </c>
      <c r="P64" s="84"/>
    </row>
    <row r="65" spans="1:16">
      <c r="A65" s="84">
        <f>Table5[[#This Row],[SN]]</f>
        <v>64</v>
      </c>
      <c r="B65" s="108" t="str">
        <f>VLOOKUP($C65,'Product Master'!B:G,2,)</f>
        <v xml:space="preserve">10 ul tips Maxipense </v>
      </c>
      <c r="C65" s="84">
        <f>Table5[[#This Row],[Cat No]]</f>
        <v>529100</v>
      </c>
      <c r="D65" s="84">
        <f>(VLOOKUP($C65,'Product Master'!B:G,6,))</f>
        <v>0</v>
      </c>
      <c r="E65" s="84" t="str">
        <f>VLOOKUP($C65,'Product Master'!B:G,3,)</f>
        <v>Box</v>
      </c>
      <c r="F65" s="84" t="str">
        <f>VLOOKUP($C65,'Product Master'!B:G,4,)</f>
        <v>960 Pcs</v>
      </c>
      <c r="H65" s="84">
        <f>SUMIFS(Inward!I:I,Inward!C:C,'Stock Statement'!B65,Inward!E:E,'Stock Statement'!C65)</f>
        <v>0</v>
      </c>
      <c r="I65" s="84" t="e">
        <f>AVERAGEIFS(Outward!H:H,Outward!B:B,'Stock Statement'!B65,Outward!C:C,'Stock Statement'!C65)</f>
        <v>#DIV/0!</v>
      </c>
      <c r="J65" s="84" t="e">
        <f t="shared" si="2"/>
        <v>#DIV/0!</v>
      </c>
      <c r="K65" s="137" t="e">
        <f>LOOKUP(2,1/(Inward!E:E=C65),Inward!Q:Q)</f>
        <v>#N/A</v>
      </c>
      <c r="L65" s="137" t="e">
        <f>Table3[[#This Row],[Opening Stock]]*Table3[[#This Row],[Base Price]]</f>
        <v>#N/A</v>
      </c>
      <c r="M65" s="137" t="e">
        <f>Table3[[#This Row],[Base Price]]*Table3[[#This Row],[Receipt]]</f>
        <v>#N/A</v>
      </c>
      <c r="N65" s="137" t="e">
        <f>Table3[[#This Row],[Base Price]]*Table3[[#This Row],[Issued]]</f>
        <v>#N/A</v>
      </c>
      <c r="O65" s="137" t="e">
        <f t="shared" si="3"/>
        <v>#DIV/0!</v>
      </c>
      <c r="P65" s="84"/>
    </row>
    <row r="66" spans="1:16">
      <c r="A66" s="84">
        <f>Table5[[#This Row],[SN]]</f>
        <v>65</v>
      </c>
      <c r="B66" s="108" t="str">
        <f>VLOOKUP($C66,'Product Master'!B:G,2,)</f>
        <v xml:space="preserve">20 ul tips Maxipense </v>
      </c>
      <c r="C66" s="84">
        <f>Table5[[#This Row],[Cat No]]</f>
        <v>529101</v>
      </c>
      <c r="D66" s="84">
        <f>(VLOOKUP($C66,'Product Master'!B:G,6,))</f>
        <v>0</v>
      </c>
      <c r="E66" s="84" t="str">
        <f>VLOOKUP($C66,'Product Master'!B:G,3,)</f>
        <v>Box</v>
      </c>
      <c r="F66" s="84" t="str">
        <f>VLOOKUP($C66,'Product Master'!B:G,4,)</f>
        <v>960 Pcs</v>
      </c>
      <c r="H66" s="84">
        <f>SUMIFS(Inward!I:I,Inward!C:C,'Stock Statement'!B66,Inward!E:E,'Stock Statement'!C66)</f>
        <v>0</v>
      </c>
      <c r="I66" s="84" t="e">
        <f>AVERAGEIFS(Outward!H:H,Outward!B:B,'Stock Statement'!B66,Outward!C:C,'Stock Statement'!C66)</f>
        <v>#DIV/0!</v>
      </c>
      <c r="J66" s="84" t="e">
        <f t="shared" si="2"/>
        <v>#DIV/0!</v>
      </c>
      <c r="K66" s="137" t="e">
        <f>LOOKUP(2,1/(Inward!E:E=C66),Inward!Q:Q)</f>
        <v>#N/A</v>
      </c>
      <c r="L66" s="137" t="e">
        <f>Table3[[#This Row],[Opening Stock]]*Table3[[#This Row],[Base Price]]</f>
        <v>#N/A</v>
      </c>
      <c r="M66" s="137" t="e">
        <f>Table3[[#This Row],[Base Price]]*Table3[[#This Row],[Receipt]]</f>
        <v>#N/A</v>
      </c>
      <c r="N66" s="137" t="e">
        <f>Table3[[#This Row],[Base Price]]*Table3[[#This Row],[Issued]]</f>
        <v>#N/A</v>
      </c>
      <c r="O66" s="137" t="e">
        <f t="shared" si="3"/>
        <v>#DIV/0!</v>
      </c>
      <c r="P66" s="84"/>
    </row>
    <row r="67" spans="1:16">
      <c r="A67" s="84">
        <f>Table5[[#This Row],[SN]]</f>
        <v>66</v>
      </c>
      <c r="B67" s="108" t="str">
        <f>VLOOKUP($C67,'Product Master'!B:G,2,)</f>
        <v xml:space="preserve">Centrifuge tube 15 ml Sterile </v>
      </c>
      <c r="C67" s="84">
        <f>Table5[[#This Row],[Cat No]]</f>
        <v>546021</v>
      </c>
      <c r="D67" s="84">
        <f>(VLOOKUP($C67,'Product Master'!B:G,6,))</f>
        <v>0</v>
      </c>
      <c r="E67" s="84" t="str">
        <f>VLOOKUP($C67,'Product Master'!B:G,3,)</f>
        <v>-</v>
      </c>
      <c r="F67" s="84" t="str">
        <f>VLOOKUP($C67,'Product Master'!B:G,4,)</f>
        <v>500 Pcs</v>
      </c>
      <c r="H67" s="84">
        <f>SUMIFS(Inward!I:I,Inward!C:C,'Stock Statement'!B67,Inward!E:E,'Stock Statement'!C67)</f>
        <v>4</v>
      </c>
      <c r="I67" s="84">
        <f>AVERAGEIFS(Outward!H:H,Outward!B:B,'Stock Statement'!B67,Outward!C:C,'Stock Statement'!C67)</f>
        <v>1</v>
      </c>
      <c r="J67" s="84">
        <f t="shared" si="2"/>
        <v>3</v>
      </c>
      <c r="K67" s="137">
        <f>LOOKUP(2,1/(Inward!E:E=C67),Inward!Q:Q)</f>
        <v>11800</v>
      </c>
      <c r="L67" s="137">
        <f>Table3[[#This Row],[Opening Stock]]*Table3[[#This Row],[Base Price]]</f>
        <v>0</v>
      </c>
      <c r="M67" s="137">
        <f>Table3[[#This Row],[Base Price]]*Table3[[#This Row],[Receipt]]</f>
        <v>47200</v>
      </c>
      <c r="N67" s="137">
        <f>Table3[[#This Row],[Base Price]]*Table3[[#This Row],[Issued]]</f>
        <v>11800</v>
      </c>
      <c r="O67" s="137">
        <f t="shared" si="3"/>
        <v>35400</v>
      </c>
      <c r="P67" s="84"/>
    </row>
    <row r="68" spans="1:16">
      <c r="A68" s="84">
        <f>Table5[[#This Row],[SN]]</f>
        <v>67</v>
      </c>
      <c r="B68" s="108" t="str">
        <f>VLOOKUP($C68,'Product Master'!B:G,2,)</f>
        <v>50 ml Centrifuge tube</v>
      </c>
      <c r="C68" s="84">
        <f>Table5[[#This Row],[Cat No]]</f>
        <v>546041</v>
      </c>
      <c r="D68" s="84">
        <f>(VLOOKUP($C68,'Product Master'!B:G,6,))</f>
        <v>0</v>
      </c>
      <c r="E68" s="84" t="str">
        <f>VLOOKUP($C68,'Product Master'!B:G,3,)</f>
        <v>-</v>
      </c>
      <c r="F68" s="84" t="str">
        <f>VLOOKUP($C68,'Product Master'!B:G,4,)</f>
        <v>500 Pcs</v>
      </c>
      <c r="H68" s="84">
        <f>SUMIFS(Inward!I:I,Inward!C:C,'Stock Statement'!B68,Inward!E:E,'Stock Statement'!C68)</f>
        <v>2</v>
      </c>
      <c r="I68" s="84">
        <f>AVERAGEIFS(Outward!H:H,Outward!B:B,'Stock Statement'!B68,Outward!C:C,'Stock Statement'!C68)</f>
        <v>2</v>
      </c>
      <c r="J68" s="84">
        <f t="shared" si="2"/>
        <v>0</v>
      </c>
      <c r="K68" s="137">
        <f>LOOKUP(2,1/(Inward!E:E=C68),Inward!Q:Q)</f>
        <v>8928</v>
      </c>
      <c r="L68" s="137">
        <f>Table3[[#This Row],[Opening Stock]]*Table3[[#This Row],[Base Price]]</f>
        <v>0</v>
      </c>
      <c r="M68" s="137">
        <f>Table3[[#This Row],[Base Price]]*Table3[[#This Row],[Receipt]]</f>
        <v>17856</v>
      </c>
      <c r="N68" s="137">
        <f>Table3[[#This Row],[Base Price]]*Table3[[#This Row],[Issued]]</f>
        <v>17856</v>
      </c>
      <c r="O68" s="137">
        <f t="shared" si="3"/>
        <v>0</v>
      </c>
      <c r="P68" s="84"/>
    </row>
    <row r="69" spans="1:16">
      <c r="A69" s="84">
        <f>Table5[[#This Row],[SN]]</f>
        <v>68</v>
      </c>
      <c r="B69" s="108" t="str">
        <f>VLOOKUP($C69,'Product Master'!B:G,2,)</f>
        <v xml:space="preserve">Purified Anti-p63 (TA) Antibody </v>
      </c>
      <c r="C69" s="84">
        <f>Table5[[#This Row],[Cat No]]</f>
        <v>618902</v>
      </c>
      <c r="D69" s="84">
        <f>(VLOOKUP($C69,'Product Master'!B:G,6,))</f>
        <v>0</v>
      </c>
      <c r="E69" s="84" t="str">
        <f>VLOOKUP($C69,'Product Master'!B:G,3,)</f>
        <v>Vial</v>
      </c>
      <c r="F69" s="84" t="str">
        <f>VLOOKUP($C69,'Product Master'!B:G,4,)</f>
        <v xml:space="preserve">200 ul </v>
      </c>
      <c r="H69" s="84">
        <f>SUMIFS(Inward!I:I,Inward!C:C,'Stock Statement'!B69,Inward!E:E,'Stock Statement'!C69)</f>
        <v>0</v>
      </c>
      <c r="I69" s="84" t="e">
        <f>AVERAGEIFS(Outward!H:H,Outward!B:B,'Stock Statement'!B69,Outward!C:C,'Stock Statement'!C69)</f>
        <v>#DIV/0!</v>
      </c>
      <c r="J69" s="84" t="e">
        <f t="shared" si="2"/>
        <v>#DIV/0!</v>
      </c>
      <c r="K69" s="137" t="e">
        <f>LOOKUP(2,1/(Inward!E:E=C69),Inward!Q:Q)</f>
        <v>#N/A</v>
      </c>
      <c r="L69" s="137" t="e">
        <f>Table3[[#This Row],[Opening Stock]]*Table3[[#This Row],[Base Price]]</f>
        <v>#N/A</v>
      </c>
      <c r="M69" s="137" t="e">
        <f>Table3[[#This Row],[Base Price]]*Table3[[#This Row],[Receipt]]</f>
        <v>#N/A</v>
      </c>
      <c r="N69" s="137" t="e">
        <f>Table3[[#This Row],[Base Price]]*Table3[[#This Row],[Issued]]</f>
        <v>#N/A</v>
      </c>
      <c r="O69" s="137" t="e">
        <f t="shared" si="3"/>
        <v>#DIV/0!</v>
      </c>
      <c r="P69" s="84"/>
    </row>
    <row r="70" spans="1:16">
      <c r="A70" s="84">
        <f>Table5[[#This Row],[SN]]</f>
        <v>69</v>
      </c>
      <c r="B70" s="108" t="str">
        <f>VLOOKUP($C70,'Product Master'!B:G,2,)</f>
        <v>VEGF Unconjugated</v>
      </c>
      <c r="C70" s="84">
        <f>Table5[[#This Row],[Cat No]]</f>
        <v>627501</v>
      </c>
      <c r="D70" s="84">
        <f>(VLOOKUP($C70,'Product Master'!B:G,6,))</f>
        <v>0</v>
      </c>
      <c r="E70" s="84" t="str">
        <f>VLOOKUP($C70,'Product Master'!B:G,3,)</f>
        <v>Vial</v>
      </c>
      <c r="F70" s="84" t="str">
        <f>VLOOKUP($C70,'Product Master'!B:G,4,)</f>
        <v>50 ul</v>
      </c>
      <c r="H70" s="84">
        <f>SUMIFS(Inward!I:I,Inward!C:C,'Stock Statement'!B70,Inward!E:E,'Stock Statement'!C70)</f>
        <v>0</v>
      </c>
      <c r="I70" s="84" t="e">
        <f>AVERAGEIFS(Outward!H:H,Outward!B:B,'Stock Statement'!B70,Outward!C:C,'Stock Statement'!C70)</f>
        <v>#DIV/0!</v>
      </c>
      <c r="J70" s="84" t="e">
        <f t="shared" si="2"/>
        <v>#DIV/0!</v>
      </c>
      <c r="K70" s="137" t="e">
        <f>LOOKUP(2,1/(Inward!E:E=C70),Inward!Q:Q)</f>
        <v>#N/A</v>
      </c>
      <c r="L70" s="137" t="e">
        <f>Table3[[#This Row],[Opening Stock]]*Table3[[#This Row],[Base Price]]</f>
        <v>#N/A</v>
      </c>
      <c r="M70" s="137" t="e">
        <f>Table3[[#This Row],[Base Price]]*Table3[[#This Row],[Receipt]]</f>
        <v>#N/A</v>
      </c>
      <c r="N70" s="137" t="e">
        <f>Table3[[#This Row],[Base Price]]*Table3[[#This Row],[Issued]]</f>
        <v>#N/A</v>
      </c>
      <c r="O70" s="137" t="e">
        <f t="shared" si="3"/>
        <v>#DIV/0!</v>
      </c>
      <c r="P70" s="84"/>
    </row>
    <row r="71" spans="1:16">
      <c r="A71" s="84">
        <f>Table5[[#This Row],[SN]]</f>
        <v>70</v>
      </c>
      <c r="B71" s="108" t="str">
        <f>VLOOKUP($C71,'Product Master'!B:G,2,)</f>
        <v xml:space="preserve">Taq DNA Polymerase </v>
      </c>
      <c r="C71" s="84">
        <f>Table5[[#This Row],[Cat No]]</f>
        <v>639209</v>
      </c>
      <c r="D71" s="84">
        <f>(VLOOKUP($C71,'Product Master'!B:G,6,))</f>
        <v>0</v>
      </c>
      <c r="E71" s="84" t="str">
        <f>VLOOKUP($C71,'Product Master'!B:G,3,)</f>
        <v>-</v>
      </c>
      <c r="F71" s="84" t="str">
        <f>VLOOKUP($C71,'Product Master'!B:G,4,)</f>
        <v>500 Rxns</v>
      </c>
      <c r="H71" s="84">
        <f>SUMIFS(Inward!I:I,Inward!C:C,'Stock Statement'!B71,Inward!E:E,'Stock Statement'!C71)</f>
        <v>1</v>
      </c>
      <c r="I71" s="84" t="e">
        <f>AVERAGEIFS(Outward!H:H,Outward!B:B,'Stock Statement'!B71,Outward!C:C,'Stock Statement'!C71)</f>
        <v>#DIV/0!</v>
      </c>
      <c r="J71" s="84" t="e">
        <f t="shared" si="2"/>
        <v>#DIV/0!</v>
      </c>
      <c r="K71" s="137">
        <f>LOOKUP(2,1/(Inward!E:E=C71),Inward!Q:Q)</f>
        <v>69739</v>
      </c>
      <c r="L71" s="137">
        <f>Table3[[#This Row],[Opening Stock]]*Table3[[#This Row],[Base Price]]</f>
        <v>0</v>
      </c>
      <c r="M71" s="137">
        <f>Table3[[#This Row],[Base Price]]*Table3[[#This Row],[Receipt]]</f>
        <v>69739</v>
      </c>
      <c r="N71" s="137" t="e">
        <f>Table3[[#This Row],[Base Price]]*Table3[[#This Row],[Issued]]</f>
        <v>#DIV/0!</v>
      </c>
      <c r="O71" s="137" t="e">
        <f t="shared" si="3"/>
        <v>#DIV/0!</v>
      </c>
      <c r="P71" s="84"/>
    </row>
    <row r="72" spans="1:16">
      <c r="A72" s="84">
        <f>Table5[[#This Row],[SN]]</f>
        <v>71</v>
      </c>
      <c r="B72" s="108" t="str">
        <f>VLOOKUP($C72,'Product Master'!B:G,2,)</f>
        <v xml:space="preserve">Alexa Fluor 488 Anti-GFAP Antibody </v>
      </c>
      <c r="C72" s="84">
        <f>Table5[[#This Row],[Cat No]]</f>
        <v>644704</v>
      </c>
      <c r="D72" s="84">
        <f>(VLOOKUP($C72,'Product Master'!B:G,6,))</f>
        <v>0</v>
      </c>
      <c r="E72" s="84" t="str">
        <f>VLOOKUP($C72,'Product Master'!B:G,3,)</f>
        <v>Vial</v>
      </c>
      <c r="F72" s="84" t="str">
        <f>VLOOKUP($C72,'Product Master'!B:G,4,)</f>
        <v xml:space="preserve">200 ul </v>
      </c>
      <c r="H72" s="84">
        <f>SUMIFS(Inward!I:I,Inward!C:C,'Stock Statement'!B72,Inward!E:E,'Stock Statement'!C72)</f>
        <v>0</v>
      </c>
      <c r="I72" s="84" t="e">
        <f>AVERAGEIFS(Outward!H:H,Outward!B:B,'Stock Statement'!B72,Outward!C:C,'Stock Statement'!C72)</f>
        <v>#DIV/0!</v>
      </c>
      <c r="J72" s="84" t="e">
        <f t="shared" si="2"/>
        <v>#DIV/0!</v>
      </c>
      <c r="K72" s="137" t="e">
        <f>LOOKUP(2,1/(Inward!E:E=C72),Inward!Q:Q)</f>
        <v>#N/A</v>
      </c>
      <c r="L72" s="137" t="e">
        <f>Table3[[#This Row],[Opening Stock]]*Table3[[#This Row],[Base Price]]</f>
        <v>#N/A</v>
      </c>
      <c r="M72" s="137" t="e">
        <f>Table3[[#This Row],[Base Price]]*Table3[[#This Row],[Receipt]]</f>
        <v>#N/A</v>
      </c>
      <c r="N72" s="137" t="e">
        <f>Table3[[#This Row],[Base Price]]*Table3[[#This Row],[Issued]]</f>
        <v>#N/A</v>
      </c>
      <c r="O72" s="137" t="e">
        <f t="shared" si="3"/>
        <v>#DIV/0!</v>
      </c>
      <c r="P72" s="84"/>
    </row>
    <row r="73" spans="1:16">
      <c r="A73" s="84">
        <f>Table5[[#This Row],[SN]]</f>
        <v>72</v>
      </c>
      <c r="B73" s="108" t="str">
        <f>VLOOKUP($C73,'Product Master'!B:G,2,)</f>
        <v>TTF1 FITC Antibody</v>
      </c>
      <c r="C73" s="84">
        <f>Table5[[#This Row],[Cat No]]</f>
        <v>655402</v>
      </c>
      <c r="D73" s="84">
        <f>(VLOOKUP($C73,'Product Master'!B:G,6,))</f>
        <v>0</v>
      </c>
      <c r="E73" s="84" t="str">
        <f>VLOOKUP($C73,'Product Master'!B:G,3,)</f>
        <v>Vial</v>
      </c>
      <c r="F73" s="84" t="str">
        <f>VLOOKUP($C73,'Product Master'!B:G,4,)</f>
        <v xml:space="preserve">200 ul </v>
      </c>
      <c r="H73" s="84">
        <f>SUMIFS(Inward!I:I,Inward!C:C,'Stock Statement'!B73,Inward!E:E,'Stock Statement'!C73)</f>
        <v>0</v>
      </c>
      <c r="I73" s="84" t="e">
        <f>AVERAGEIFS(Outward!H:H,Outward!B:B,'Stock Statement'!B73,Outward!C:C,'Stock Statement'!C73)</f>
        <v>#DIV/0!</v>
      </c>
      <c r="J73" s="84" t="e">
        <f t="shared" si="2"/>
        <v>#DIV/0!</v>
      </c>
      <c r="K73" s="137" t="e">
        <f>LOOKUP(2,1/(Inward!E:E=C73),Inward!Q:Q)</f>
        <v>#N/A</v>
      </c>
      <c r="L73" s="137" t="e">
        <f>Table3[[#This Row],[Opening Stock]]*Table3[[#This Row],[Base Price]]</f>
        <v>#N/A</v>
      </c>
      <c r="M73" s="137" t="e">
        <f>Table3[[#This Row],[Base Price]]*Table3[[#This Row],[Receipt]]</f>
        <v>#N/A</v>
      </c>
      <c r="N73" s="137" t="e">
        <f>Table3[[#This Row],[Base Price]]*Table3[[#This Row],[Issued]]</f>
        <v>#N/A</v>
      </c>
      <c r="O73" s="137" t="e">
        <f t="shared" si="3"/>
        <v>#DIV/0!</v>
      </c>
      <c r="P73" s="84"/>
    </row>
    <row r="74" spans="1:16">
      <c r="A74" s="84">
        <f>Table5[[#This Row],[SN]]</f>
        <v>73</v>
      </c>
      <c r="B74" s="108" t="str">
        <f>VLOOKUP($C74,'Product Master'!B:G,2,)</f>
        <v>CA125 Unconjugated Antibody</v>
      </c>
      <c r="C74" s="84">
        <f>Table5[[#This Row],[Cat No]]</f>
        <v>666904</v>
      </c>
      <c r="D74" s="84">
        <f>(VLOOKUP($C74,'Product Master'!B:G,6,))</f>
        <v>0</v>
      </c>
      <c r="E74" s="84" t="str">
        <f>VLOOKUP($C74,'Product Master'!B:G,3,)</f>
        <v>Vial</v>
      </c>
      <c r="F74" s="84" t="str">
        <f>VLOOKUP($C74,'Product Master'!B:G,4,)</f>
        <v xml:space="preserve">200 ul </v>
      </c>
      <c r="H74" s="84">
        <f>SUMIFS(Inward!I:I,Inward!C:C,'Stock Statement'!B74,Inward!E:E,'Stock Statement'!C74)</f>
        <v>0</v>
      </c>
      <c r="I74" s="84" t="e">
        <f>AVERAGEIFS(Outward!H:H,Outward!B:B,'Stock Statement'!B74,Outward!C:C,'Stock Statement'!C74)</f>
        <v>#DIV/0!</v>
      </c>
      <c r="J74" s="84" t="e">
        <f t="shared" si="2"/>
        <v>#DIV/0!</v>
      </c>
      <c r="K74" s="137" t="e">
        <f>LOOKUP(2,1/(Inward!E:E=C74),Inward!Q:Q)</f>
        <v>#N/A</v>
      </c>
      <c r="L74" s="137" t="e">
        <f>Table3[[#This Row],[Opening Stock]]*Table3[[#This Row],[Base Price]]</f>
        <v>#N/A</v>
      </c>
      <c r="M74" s="137" t="e">
        <f>Table3[[#This Row],[Base Price]]*Table3[[#This Row],[Receipt]]</f>
        <v>#N/A</v>
      </c>
      <c r="N74" s="137" t="e">
        <f>Table3[[#This Row],[Base Price]]*Table3[[#This Row],[Issued]]</f>
        <v>#N/A</v>
      </c>
      <c r="O74" s="137" t="e">
        <f t="shared" si="3"/>
        <v>#DIV/0!</v>
      </c>
      <c r="P74" s="84"/>
    </row>
    <row r="75" spans="1:16">
      <c r="A75" s="84">
        <f>Table5[[#This Row],[SN]]</f>
        <v>74</v>
      </c>
      <c r="B75" s="108" t="str">
        <f>VLOOKUP($C75,'Product Master'!B:G,2,)</f>
        <v>Purified anti-CDKN2A (p16) Antibody 100ug</v>
      </c>
      <c r="C75" s="84">
        <f>Table5[[#This Row],[Cat No]]</f>
        <v>675602</v>
      </c>
      <c r="D75" s="84">
        <f>(VLOOKUP($C75,'Product Master'!B:G,6,))</f>
        <v>0</v>
      </c>
      <c r="E75" s="84" t="str">
        <f>VLOOKUP($C75,'Product Master'!B:G,3,)</f>
        <v>Vial</v>
      </c>
      <c r="F75" s="84" t="str">
        <f>VLOOKUP($C75,'Product Master'!B:G,4,)</f>
        <v xml:space="preserve">200 ul </v>
      </c>
      <c r="H75" s="84">
        <f>SUMIFS(Inward!I:I,Inward!C:C,'Stock Statement'!B75,Inward!E:E,'Stock Statement'!C75)</f>
        <v>0</v>
      </c>
      <c r="I75" s="84" t="e">
        <f>AVERAGEIFS(Outward!H:H,Outward!B:B,'Stock Statement'!B75,Outward!C:C,'Stock Statement'!C75)</f>
        <v>#DIV/0!</v>
      </c>
      <c r="J75" s="84" t="e">
        <f t="shared" si="2"/>
        <v>#DIV/0!</v>
      </c>
      <c r="K75" s="137" t="e">
        <f>LOOKUP(2,1/(Inward!E:E=C75),Inward!Q:Q)</f>
        <v>#N/A</v>
      </c>
      <c r="L75" s="137" t="e">
        <f>Table3[[#This Row],[Opening Stock]]*Table3[[#This Row],[Base Price]]</f>
        <v>#N/A</v>
      </c>
      <c r="M75" s="137" t="e">
        <f>Table3[[#This Row],[Base Price]]*Table3[[#This Row],[Receipt]]</f>
        <v>#N/A</v>
      </c>
      <c r="N75" s="137" t="e">
        <f>Table3[[#This Row],[Base Price]]*Table3[[#This Row],[Issued]]</f>
        <v>#N/A</v>
      </c>
      <c r="O75" s="137" t="e">
        <f t="shared" si="3"/>
        <v>#DIV/0!</v>
      </c>
      <c r="P75" s="84"/>
    </row>
    <row r="76" spans="1:16">
      <c r="A76" s="84">
        <f>Table5[[#This Row],[SN]]</f>
        <v>75</v>
      </c>
      <c r="B76" s="108" t="str">
        <f>VLOOKUP($C76,'Product Master'!B:G,2,)</f>
        <v>Vimentin Unconjugated Antibody</v>
      </c>
      <c r="C76" s="84">
        <f>Table5[[#This Row],[Cat No]]</f>
        <v>677802</v>
      </c>
      <c r="D76" s="84">
        <f>(VLOOKUP($C76,'Product Master'!B:G,6,))</f>
        <v>0</v>
      </c>
      <c r="E76" s="84" t="str">
        <f>VLOOKUP($C76,'Product Master'!B:G,3,)</f>
        <v>Vial</v>
      </c>
      <c r="F76" s="84" t="str">
        <f>VLOOKUP($C76,'Product Master'!B:G,4,)</f>
        <v xml:space="preserve">200 ul </v>
      </c>
      <c r="H76" s="84">
        <f>SUMIFS(Inward!I:I,Inward!C:C,'Stock Statement'!B76,Inward!E:E,'Stock Statement'!C76)</f>
        <v>0</v>
      </c>
      <c r="I76" s="84" t="e">
        <f>AVERAGEIFS(Outward!H:H,Outward!B:B,'Stock Statement'!B76,Outward!C:C,'Stock Statement'!C76)</f>
        <v>#DIV/0!</v>
      </c>
      <c r="J76" s="84" t="e">
        <f t="shared" si="2"/>
        <v>#DIV/0!</v>
      </c>
      <c r="K76" s="137" t="e">
        <f>LOOKUP(2,1/(Inward!E:E=C76),Inward!Q:Q)</f>
        <v>#N/A</v>
      </c>
      <c r="L76" s="137" t="e">
        <f>Table3[[#This Row],[Opening Stock]]*Table3[[#This Row],[Base Price]]</f>
        <v>#N/A</v>
      </c>
      <c r="M76" s="137" t="e">
        <f>Table3[[#This Row],[Base Price]]*Table3[[#This Row],[Receipt]]</f>
        <v>#N/A</v>
      </c>
      <c r="N76" s="137" t="e">
        <f>Table3[[#This Row],[Base Price]]*Table3[[#This Row],[Issued]]</f>
        <v>#N/A</v>
      </c>
      <c r="O76" s="137" t="e">
        <f t="shared" si="3"/>
        <v>#DIV/0!</v>
      </c>
      <c r="P76" s="84"/>
    </row>
    <row r="77" spans="1:16">
      <c r="A77" s="84">
        <f>Table5[[#This Row],[SN]]</f>
        <v>76</v>
      </c>
      <c r="B77" s="108" t="str">
        <f>VLOOKUP($C77,'Product Master'!B:G,2,)</f>
        <v>NSE PE Anitbody</v>
      </c>
      <c r="C77" s="84">
        <f>Table5[[#This Row],[Cat No]]</f>
        <v>804903</v>
      </c>
      <c r="D77" s="84">
        <f>(VLOOKUP($C77,'Product Master'!B:G,6,))</f>
        <v>0</v>
      </c>
      <c r="E77" s="84" t="str">
        <f>VLOOKUP($C77,'Product Master'!B:G,3,)</f>
        <v>Vial</v>
      </c>
      <c r="F77" s="84" t="str">
        <f>VLOOKUP($C77,'Product Master'!B:G,4,)</f>
        <v xml:space="preserve">200 ul </v>
      </c>
      <c r="H77" s="84">
        <f>SUMIFS(Inward!I:I,Inward!C:C,'Stock Statement'!B77,Inward!E:E,'Stock Statement'!C77)</f>
        <v>0</v>
      </c>
      <c r="I77" s="84" t="e">
        <f>AVERAGEIFS(Outward!H:H,Outward!B:B,'Stock Statement'!B77,Outward!C:C,'Stock Statement'!C77)</f>
        <v>#DIV/0!</v>
      </c>
      <c r="J77" s="84" t="e">
        <f t="shared" si="2"/>
        <v>#DIV/0!</v>
      </c>
      <c r="K77" s="137" t="e">
        <f>LOOKUP(2,1/(Inward!E:E=C77),Inward!Q:Q)</f>
        <v>#N/A</v>
      </c>
      <c r="L77" s="137" t="e">
        <f>Table3[[#This Row],[Opening Stock]]*Table3[[#This Row],[Base Price]]</f>
        <v>#N/A</v>
      </c>
      <c r="M77" s="137" t="e">
        <f>Table3[[#This Row],[Base Price]]*Table3[[#This Row],[Receipt]]</f>
        <v>#N/A</v>
      </c>
      <c r="N77" s="137" t="e">
        <f>Table3[[#This Row],[Base Price]]*Table3[[#This Row],[Issued]]</f>
        <v>#N/A</v>
      </c>
      <c r="O77" s="137" t="e">
        <f t="shared" si="3"/>
        <v>#DIV/0!</v>
      </c>
      <c r="P77" s="84"/>
    </row>
    <row r="78" spans="1:16">
      <c r="A78" s="84">
        <f>Table5[[#This Row],[SN]]</f>
        <v>77</v>
      </c>
      <c r="B78" s="108" t="str">
        <f>VLOOKUP($C78,'Product Master'!B:G,2,)</f>
        <v>PAN CK Unconjugated Antibody Biolegend</v>
      </c>
      <c r="C78" s="84">
        <f>Table5[[#This Row],[Cat No]]</f>
        <v>914204</v>
      </c>
      <c r="D78" s="84">
        <f>(VLOOKUP($C78,'Product Master'!B:G,6,))</f>
        <v>0</v>
      </c>
      <c r="E78" s="84" t="str">
        <f>VLOOKUP($C78,'Product Master'!B:G,3,)</f>
        <v>Vial</v>
      </c>
      <c r="F78" s="84" t="str">
        <f>VLOOKUP($C78,'Product Master'!B:G,4,)</f>
        <v>100 ug</v>
      </c>
      <c r="H78" s="84">
        <f>SUMIFS(Inward!I:I,Inward!C:C,'Stock Statement'!B78,Inward!E:E,'Stock Statement'!C78)</f>
        <v>0</v>
      </c>
      <c r="I78" s="84">
        <f>AVERAGEIFS(Outward!H:H,Outward!B:B,'Stock Statement'!B78,Outward!C:C,'Stock Statement'!C78)</f>
        <v>1</v>
      </c>
      <c r="J78" s="84">
        <f t="shared" si="2"/>
        <v>-1</v>
      </c>
      <c r="K78" s="137" t="e">
        <f>LOOKUP(2,1/(Inward!E:E=C78),Inward!Q:Q)</f>
        <v>#N/A</v>
      </c>
      <c r="L78" s="137" t="e">
        <f>Table3[[#This Row],[Opening Stock]]*Table3[[#This Row],[Base Price]]</f>
        <v>#N/A</v>
      </c>
      <c r="M78" s="137" t="e">
        <f>Table3[[#This Row],[Base Price]]*Table3[[#This Row],[Receipt]]</f>
        <v>#N/A</v>
      </c>
      <c r="N78" s="137" t="e">
        <f>Table3[[#This Row],[Base Price]]*Table3[[#This Row],[Issued]]</f>
        <v>#N/A</v>
      </c>
      <c r="O78" s="137" t="e">
        <f t="shared" si="3"/>
        <v>#N/A</v>
      </c>
      <c r="P78" s="84"/>
    </row>
    <row r="79" spans="1:16">
      <c r="A79" s="84">
        <f>Table5[[#This Row],[SN]]</f>
        <v>78</v>
      </c>
      <c r="B79" s="108" t="str">
        <f>VLOOKUP($C79,'Product Master'!B:G,2,)</f>
        <v>Tissue Culture flask 25 cm2</v>
      </c>
      <c r="C79" s="84">
        <f>Table5[[#This Row],[Cat No]]</f>
        <v>950040</v>
      </c>
      <c r="D79" s="84">
        <f>(VLOOKUP($C79,'Product Master'!B:G,6,))</f>
        <v>0</v>
      </c>
      <c r="E79" s="84" t="str">
        <f>VLOOKUP($C79,'Product Master'!B:G,3,)</f>
        <v>Box</v>
      </c>
      <c r="F79" s="84" t="str">
        <f>VLOOKUP($C79,'Product Master'!B:G,4,)</f>
        <v>200 /Case</v>
      </c>
      <c r="H79" s="84">
        <f>SUMIFS(Inward!I:I,Inward!C:C,'Stock Statement'!B79,Inward!E:E,'Stock Statement'!C79)</f>
        <v>2</v>
      </c>
      <c r="I79" s="84">
        <f>AVERAGEIFS(Outward!H:H,Outward!B:B,'Stock Statement'!B79,Outward!C:C,'Stock Statement'!C79)</f>
        <v>1</v>
      </c>
      <c r="J79" s="84">
        <f t="shared" si="2"/>
        <v>1</v>
      </c>
      <c r="K79" s="137">
        <f>LOOKUP(2,1/(Inward!E:E=C79),Inward!Q:Q)</f>
        <v>15016</v>
      </c>
      <c r="L79" s="137">
        <f>Table3[[#This Row],[Opening Stock]]*Table3[[#This Row],[Base Price]]</f>
        <v>0</v>
      </c>
      <c r="M79" s="137">
        <f>Table3[[#This Row],[Base Price]]*Table3[[#This Row],[Receipt]]</f>
        <v>30032</v>
      </c>
      <c r="N79" s="137">
        <f>Table3[[#This Row],[Base Price]]*Table3[[#This Row],[Issued]]</f>
        <v>15016</v>
      </c>
      <c r="O79" s="137">
        <f t="shared" si="3"/>
        <v>15016</v>
      </c>
      <c r="P79" s="84"/>
    </row>
    <row r="80" spans="1:16">
      <c r="A80" s="84">
        <f>Table5[[#This Row],[SN]]</f>
        <v>79</v>
      </c>
      <c r="B80" s="108" t="str">
        <f>VLOOKUP($C80,'Product Master'!B:G,2,)</f>
        <v xml:space="preserve">Tissue Culture flask with filter cap </v>
      </c>
      <c r="C80" s="84">
        <f>Table5[[#This Row],[Cat No]]</f>
        <v>950050</v>
      </c>
      <c r="D80" s="84">
        <f>(VLOOKUP($C80,'Product Master'!B:G,6,))</f>
        <v>0</v>
      </c>
      <c r="E80" s="84" t="str">
        <f>VLOOKUP($C80,'Product Master'!B:G,3,)</f>
        <v>Box</v>
      </c>
      <c r="F80" s="84" t="str">
        <f>VLOOKUP($C80,'Product Master'!B:G,4,)</f>
        <v>100 /Case</v>
      </c>
      <c r="H80" s="84">
        <f>SUMIFS(Inward!I:I,Inward!C:C,'Stock Statement'!B80,Inward!E:E,'Stock Statement'!C80)</f>
        <v>0</v>
      </c>
      <c r="I80" s="84">
        <f>AVERAGEIFS(Outward!H:H,Outward!B:B,'Stock Statement'!B80,Outward!C:C,'Stock Statement'!C80)</f>
        <v>1</v>
      </c>
      <c r="J80" s="84">
        <f t="shared" si="2"/>
        <v>-1</v>
      </c>
      <c r="K80" s="137" t="e">
        <f>LOOKUP(2,1/(Inward!E:E=C80),Inward!Q:Q)</f>
        <v>#N/A</v>
      </c>
      <c r="L80" s="137" t="e">
        <f>Table3[[#This Row],[Opening Stock]]*Table3[[#This Row],[Base Price]]</f>
        <v>#N/A</v>
      </c>
      <c r="M80" s="137" t="e">
        <f>Table3[[#This Row],[Base Price]]*Table3[[#This Row],[Receipt]]</f>
        <v>#N/A</v>
      </c>
      <c r="N80" s="137" t="e">
        <f>Table3[[#This Row],[Base Price]]*Table3[[#This Row],[Issued]]</f>
        <v>#N/A</v>
      </c>
      <c r="O80" s="137" t="e">
        <f t="shared" si="3"/>
        <v>#N/A</v>
      </c>
      <c r="P80" s="84"/>
    </row>
    <row r="81" spans="1:16">
      <c r="A81" s="84">
        <f>Table5[[#This Row],[SN]]</f>
        <v>80</v>
      </c>
      <c r="B81" s="108" t="str">
        <f>VLOOKUP($C81,'Product Master'!B:G,2,)</f>
        <v>Tissue Culture plates 6 Well</v>
      </c>
      <c r="C81" s="84">
        <f>Table5[[#This Row],[Cat No]]</f>
        <v>980010</v>
      </c>
      <c r="D81" s="84">
        <f>(VLOOKUP($C81,'Product Master'!B:G,6,))</f>
        <v>0</v>
      </c>
      <c r="E81" s="84" t="str">
        <f>VLOOKUP($C81,'Product Master'!B:G,3,)</f>
        <v>Box</v>
      </c>
      <c r="F81" s="84" t="str">
        <f>VLOOKUP($C81,'Product Master'!B:G,4,)</f>
        <v>50 Pcs</v>
      </c>
      <c r="H81" s="84">
        <f>SUMIFS(Inward!I:I,Inward!C:C,'Stock Statement'!B81,Inward!E:E,'Stock Statement'!C81)</f>
        <v>5</v>
      </c>
      <c r="I81" s="84">
        <f>AVERAGEIFS(Outward!H:H,Outward!B:B,'Stock Statement'!B81,Outward!C:C,'Stock Statement'!C81)</f>
        <v>1</v>
      </c>
      <c r="J81" s="84">
        <f t="shared" si="2"/>
        <v>4</v>
      </c>
      <c r="K81" s="137">
        <f>LOOKUP(2,1/(Inward!E:E=C81),Inward!Q:Q)</f>
        <v>7392</v>
      </c>
      <c r="L81" s="137">
        <f>Table3[[#This Row],[Opening Stock]]*Table3[[#This Row],[Base Price]]</f>
        <v>0</v>
      </c>
      <c r="M81" s="137">
        <f>Table3[[#This Row],[Base Price]]*Table3[[#This Row],[Receipt]]</f>
        <v>36960</v>
      </c>
      <c r="N81" s="137">
        <f>Table3[[#This Row],[Base Price]]*Table3[[#This Row],[Issued]]</f>
        <v>7392</v>
      </c>
      <c r="O81" s="137">
        <f t="shared" si="3"/>
        <v>29568</v>
      </c>
      <c r="P81" s="84"/>
    </row>
    <row r="82" spans="1:16">
      <c r="A82" s="84">
        <f>Table5[[#This Row],[SN]]</f>
        <v>81</v>
      </c>
      <c r="B82" s="108" t="str">
        <f>VLOOKUP($C82,'Product Master'!B:G,2,)</f>
        <v>Tissue Culture plates 24 Well</v>
      </c>
      <c r="C82" s="84">
        <f>Table5[[#This Row],[Cat No]]</f>
        <v>980030</v>
      </c>
      <c r="D82" s="84">
        <f>(VLOOKUP($C82,'Product Master'!B:G,6,))</f>
        <v>0</v>
      </c>
      <c r="E82" s="84" t="str">
        <f>VLOOKUP($C82,'Product Master'!B:G,3,)</f>
        <v>Box</v>
      </c>
      <c r="F82" s="84" t="str">
        <f>VLOOKUP($C82,'Product Master'!B:G,4,)</f>
        <v>50 Pcs</v>
      </c>
      <c r="H82" s="84">
        <f>SUMIFS(Inward!I:I,Inward!C:C,'Stock Statement'!B82,Inward!E:E,'Stock Statement'!C82)</f>
        <v>0</v>
      </c>
      <c r="I82" s="84">
        <f>AVERAGEIFS(Outward!H:H,Outward!B:B,'Stock Statement'!B82,Outward!C:C,'Stock Statement'!C82)</f>
        <v>1</v>
      </c>
      <c r="J82" s="84">
        <f t="shared" si="2"/>
        <v>-1</v>
      </c>
      <c r="K82" s="137" t="e">
        <f>LOOKUP(2,1/(Inward!E:E=C82),Inward!Q:Q)</f>
        <v>#N/A</v>
      </c>
      <c r="L82" s="137" t="e">
        <f>Table3[[#This Row],[Opening Stock]]*Table3[[#This Row],[Base Price]]</f>
        <v>#N/A</v>
      </c>
      <c r="M82" s="137" t="e">
        <f>Table3[[#This Row],[Base Price]]*Table3[[#This Row],[Receipt]]</f>
        <v>#N/A</v>
      </c>
      <c r="N82" s="137" t="e">
        <f>Table3[[#This Row],[Base Price]]*Table3[[#This Row],[Issued]]</f>
        <v>#N/A</v>
      </c>
      <c r="O82" s="137" t="e">
        <f t="shared" si="3"/>
        <v>#N/A</v>
      </c>
      <c r="P82" s="84"/>
    </row>
    <row r="83" spans="1:16">
      <c r="A83" s="84">
        <f>Table5[[#This Row],[SN]]</f>
        <v>82</v>
      </c>
      <c r="B83" s="108" t="str">
        <f>VLOOKUP($C83,'Product Master'!B:G,2,)</f>
        <v>Buffer ACB</v>
      </c>
      <c r="C83" s="84">
        <f>Table5[[#This Row],[Cat No]]</f>
        <v>1069275</v>
      </c>
      <c r="D83" s="84">
        <f>(VLOOKUP($C83,'Product Master'!B:G,6,))</f>
        <v>0</v>
      </c>
      <c r="E83" s="84" t="str">
        <f>VLOOKUP($C83,'Product Master'!B:G,3,)</f>
        <v>Box</v>
      </c>
      <c r="F83" s="84" t="str">
        <f>VLOOKUP($C83,'Product Master'!B:G,4,)</f>
        <v>300 ml</v>
      </c>
      <c r="H83" s="84">
        <f>SUMIFS(Inward!I:I,Inward!C:C,'Stock Statement'!B83,Inward!E:E,'Stock Statement'!C83)</f>
        <v>0</v>
      </c>
      <c r="I83" s="84" t="e">
        <f>AVERAGEIFS(Outward!H:H,Outward!B:B,'Stock Statement'!B83,Outward!C:C,'Stock Statement'!C83)</f>
        <v>#DIV/0!</v>
      </c>
      <c r="J83" s="84" t="e">
        <f t="shared" ref="J83:J146" si="4">((G83+H83)-I83)</f>
        <v>#DIV/0!</v>
      </c>
      <c r="K83" s="137" t="e">
        <f>LOOKUP(2,1/(Inward!E:E=C83),Inward!Q:Q)</f>
        <v>#N/A</v>
      </c>
      <c r="L83" s="137" t="e">
        <f>Table3[[#This Row],[Opening Stock]]*Table3[[#This Row],[Base Price]]</f>
        <v>#N/A</v>
      </c>
      <c r="M83" s="137" t="e">
        <f>Table3[[#This Row],[Base Price]]*Table3[[#This Row],[Receipt]]</f>
        <v>#N/A</v>
      </c>
      <c r="N83" s="137" t="e">
        <f>Table3[[#This Row],[Base Price]]*Table3[[#This Row],[Issued]]</f>
        <v>#N/A</v>
      </c>
      <c r="O83" s="137" t="e">
        <f t="shared" ref="O83:O146" si="5">MAX(0,J83*K83)</f>
        <v>#DIV/0!</v>
      </c>
      <c r="P83" s="84"/>
    </row>
    <row r="84" spans="1:16">
      <c r="A84" s="84">
        <f>Table5[[#This Row],[SN]]</f>
        <v>83</v>
      </c>
      <c r="B84" s="108" t="str">
        <f>VLOOKUP($C84,'Product Master'!B:G,2,)</f>
        <v>Tube Support ring (Bio-Rad)</v>
      </c>
      <c r="C84" s="84">
        <f>Table5[[#This Row],[Cat No]]</f>
        <v>1862000</v>
      </c>
      <c r="D84" s="84">
        <f>(VLOOKUP($C84,'Product Master'!B:G,6,))</f>
        <v>0</v>
      </c>
      <c r="E84" s="84" t="str">
        <f>VLOOKUP($C84,'Product Master'!B:G,3,)</f>
        <v>-</v>
      </c>
      <c r="F84" s="84">
        <f>VLOOKUP($C84,'Product Master'!B:G,4,)</f>
        <v>2</v>
      </c>
      <c r="H84" s="84">
        <f>SUMIFS(Inward!I:I,Inward!C:C,'Stock Statement'!B84,Inward!E:E,'Stock Statement'!C84)</f>
        <v>1</v>
      </c>
      <c r="I84" s="84" t="e">
        <f>AVERAGEIFS(Outward!H:H,Outward!B:B,'Stock Statement'!B84,Outward!C:C,'Stock Statement'!C84)</f>
        <v>#DIV/0!</v>
      </c>
      <c r="J84" s="84" t="e">
        <f t="shared" si="4"/>
        <v>#DIV/0!</v>
      </c>
      <c r="K84" s="137">
        <f>LOOKUP(2,1/(Inward!E:E=C84),Inward!Q:Q)</f>
        <v>15085</v>
      </c>
      <c r="L84" s="137">
        <f>Table3[[#This Row],[Opening Stock]]*Table3[[#This Row],[Base Price]]</f>
        <v>0</v>
      </c>
      <c r="M84" s="137">
        <f>Table3[[#This Row],[Base Price]]*Table3[[#This Row],[Receipt]]</f>
        <v>15085</v>
      </c>
      <c r="N84" s="137" t="e">
        <f>Table3[[#This Row],[Base Price]]*Table3[[#This Row],[Issued]]</f>
        <v>#DIV/0!</v>
      </c>
      <c r="O84" s="137" t="e">
        <f t="shared" si="5"/>
        <v>#DIV/0!</v>
      </c>
      <c r="P84" s="84"/>
    </row>
    <row r="85" spans="1:16">
      <c r="A85" s="84">
        <f>Table5[[#This Row],[SN]]</f>
        <v>84</v>
      </c>
      <c r="B85" s="108" t="str">
        <f>VLOOKUP($C85,'Product Master'!B:G,2,)</f>
        <v>Automated droplet generation oil for Evagreen (Bio-Rad)</v>
      </c>
      <c r="C85" s="84">
        <f>Table5[[#This Row],[Cat No]]</f>
        <v>1864006</v>
      </c>
      <c r="D85" s="84">
        <f>(VLOOKUP($C85,'Product Master'!B:G,6,))</f>
        <v>0</v>
      </c>
      <c r="E85" s="84" t="str">
        <f>VLOOKUP($C85,'Product Master'!B:G,3,)</f>
        <v>-</v>
      </c>
      <c r="F85" s="84" t="str">
        <f>VLOOKUP($C85,'Product Master'!B:G,4,)</f>
        <v>70 ml</v>
      </c>
      <c r="H85" s="84">
        <f>SUMIFS(Inward!I:I,Inward!C:C,'Stock Statement'!B85,Inward!E:E,'Stock Statement'!C85)</f>
        <v>0</v>
      </c>
      <c r="I85" s="84" t="e">
        <f>AVERAGEIFS(Outward!H:H,Outward!B:B,'Stock Statement'!B85,Outward!C:C,'Stock Statement'!C85)</f>
        <v>#DIV/0!</v>
      </c>
      <c r="J85" s="84" t="e">
        <f t="shared" si="4"/>
        <v>#DIV/0!</v>
      </c>
      <c r="K85" s="137" t="e">
        <f>LOOKUP(2,1/(Inward!E:E=C85),Inward!Q:Q)</f>
        <v>#N/A</v>
      </c>
      <c r="L85" s="137" t="e">
        <f>Table3[[#This Row],[Opening Stock]]*Table3[[#This Row],[Base Price]]</f>
        <v>#N/A</v>
      </c>
      <c r="M85" s="137" t="e">
        <f>Table3[[#This Row],[Base Price]]*Table3[[#This Row],[Receipt]]</f>
        <v>#N/A</v>
      </c>
      <c r="N85" s="137" t="e">
        <f>Table3[[#This Row],[Base Price]]*Table3[[#This Row],[Issued]]</f>
        <v>#N/A</v>
      </c>
      <c r="O85" s="137" t="e">
        <f t="shared" si="5"/>
        <v>#DIV/0!</v>
      </c>
      <c r="P85" s="84"/>
    </row>
    <row r="86" spans="1:16">
      <c r="A86" s="84">
        <f>Table5[[#This Row],[SN]]</f>
        <v>85</v>
      </c>
      <c r="B86" s="108" t="str">
        <f>VLOOKUP($C86,'Product Master'!B:G,2,)</f>
        <v>DG32 Automated Droplet generator cartridges 60/pack</v>
      </c>
      <c r="C86" s="84">
        <f>Table5[[#This Row],[Cat No]]</f>
        <v>1864109</v>
      </c>
      <c r="D86" s="84">
        <f>(VLOOKUP($C86,'Product Master'!B:G,6,))</f>
        <v>0</v>
      </c>
      <c r="E86" s="84" t="str">
        <f>VLOOKUP($C86,'Product Master'!B:G,3,)</f>
        <v>Pack</v>
      </c>
      <c r="F86" s="84" t="str">
        <f>VLOOKUP($C86,'Product Master'!B:G,4,)</f>
        <v>-</v>
      </c>
      <c r="H86" s="84">
        <f>SUMIFS(Inward!I:I,Inward!C:C,'Stock Statement'!B86,Inward!E:E,'Stock Statement'!C86)</f>
        <v>0</v>
      </c>
      <c r="I86" s="84">
        <f>AVERAGEIFS(Outward!H:H,Outward!B:B,'Stock Statement'!B86,Outward!C:C,'Stock Statement'!C86)</f>
        <v>1</v>
      </c>
      <c r="J86" s="84">
        <f t="shared" si="4"/>
        <v>-1</v>
      </c>
      <c r="K86" s="137" t="e">
        <f>LOOKUP(2,1/(Inward!E:E=C86),Inward!Q:Q)</f>
        <v>#N/A</v>
      </c>
      <c r="L86" s="137" t="e">
        <f>Table3[[#This Row],[Opening Stock]]*Table3[[#This Row],[Base Price]]</f>
        <v>#N/A</v>
      </c>
      <c r="M86" s="137" t="e">
        <f>Table3[[#This Row],[Base Price]]*Table3[[#This Row],[Receipt]]</f>
        <v>#N/A</v>
      </c>
      <c r="N86" s="137" t="e">
        <f>Table3[[#This Row],[Base Price]]*Table3[[#This Row],[Issued]]</f>
        <v>#N/A</v>
      </c>
      <c r="O86" s="137" t="e">
        <f t="shared" si="5"/>
        <v>#N/A</v>
      </c>
      <c r="P86" s="84"/>
    </row>
    <row r="87" spans="1:16">
      <c r="A87" s="84">
        <f>Table5[[#This Row],[SN]]</f>
        <v>86</v>
      </c>
      <c r="B87" s="108" t="str">
        <f>VLOOKUP($C87,'Product Master'!B:G,2,)</f>
        <v>Automated droplet generation oil for probes(Bio-Rad)</v>
      </c>
      <c r="C87" s="84">
        <f>Table5[[#This Row],[Cat No]]</f>
        <v>1864110</v>
      </c>
      <c r="D87" s="84">
        <f>(VLOOKUP($C87,'Product Master'!B:G,6,))</f>
        <v>0</v>
      </c>
      <c r="E87" s="84" t="str">
        <f>VLOOKUP($C87,'Product Master'!B:G,3,)</f>
        <v>-</v>
      </c>
      <c r="F87" s="84" t="str">
        <f>VLOOKUP($C87,'Product Master'!B:G,4,)</f>
        <v>140 ml</v>
      </c>
      <c r="H87" s="84">
        <f>SUMIFS(Inward!I:I,Inward!C:C,'Stock Statement'!B87,Inward!E:E,'Stock Statement'!C87)</f>
        <v>2</v>
      </c>
      <c r="I87" s="84" t="e">
        <f>AVERAGEIFS(Outward!H:H,Outward!B:B,'Stock Statement'!B87,Outward!C:C,'Stock Statement'!C87)</f>
        <v>#DIV/0!</v>
      </c>
      <c r="J87" s="84" t="e">
        <f t="shared" si="4"/>
        <v>#DIV/0!</v>
      </c>
      <c r="K87" s="137">
        <f>LOOKUP(2,1/(Inward!E:E=C87),Inward!Q:Q)</f>
        <v>42292</v>
      </c>
      <c r="L87" s="137">
        <f>Table3[[#This Row],[Opening Stock]]*Table3[[#This Row],[Base Price]]</f>
        <v>0</v>
      </c>
      <c r="M87" s="137">
        <f>Table3[[#This Row],[Base Price]]*Table3[[#This Row],[Receipt]]</f>
        <v>84584</v>
      </c>
      <c r="N87" s="137" t="e">
        <f>Table3[[#This Row],[Base Price]]*Table3[[#This Row],[Issued]]</f>
        <v>#DIV/0!</v>
      </c>
      <c r="O87" s="137" t="e">
        <f t="shared" si="5"/>
        <v>#DIV/0!</v>
      </c>
      <c r="P87" s="84"/>
    </row>
    <row r="88" spans="1:16">
      <c r="A88" s="84">
        <f>Table5[[#This Row],[SN]]</f>
        <v>87</v>
      </c>
      <c r="B88" s="108" t="str">
        <f>VLOOKUP($C88,'Product Master'!B:G,2,)</f>
        <v>Pipet tips for the auto DG system 40/pack</v>
      </c>
      <c r="C88" s="84">
        <f>Table5[[#This Row],[Cat No]]</f>
        <v>1864121</v>
      </c>
      <c r="D88" s="84">
        <f>(VLOOKUP($C88,'Product Master'!B:G,6,))</f>
        <v>0</v>
      </c>
      <c r="E88" s="84" t="str">
        <f>VLOOKUP($C88,'Product Master'!B:G,3,)</f>
        <v>-</v>
      </c>
      <c r="F88" s="84">
        <f>VLOOKUP($C88,'Product Master'!B:G,4,)</f>
        <v>0</v>
      </c>
      <c r="H88" s="84">
        <f>SUMIFS(Inward!I:I,Inward!C:C,'Stock Statement'!B88,Inward!E:E,'Stock Statement'!C88)</f>
        <v>0</v>
      </c>
      <c r="I88" s="84">
        <f>AVERAGEIFS(Outward!H:H,Outward!B:B,'Stock Statement'!B88,Outward!C:C,'Stock Statement'!C88)</f>
        <v>1</v>
      </c>
      <c r="J88" s="84">
        <f t="shared" si="4"/>
        <v>-1</v>
      </c>
      <c r="K88" s="137" t="e">
        <f>LOOKUP(2,1/(Inward!E:E=C88),Inward!Q:Q)</f>
        <v>#N/A</v>
      </c>
      <c r="L88" s="137" t="e">
        <f>Table3[[#This Row],[Opening Stock]]*Table3[[#This Row],[Base Price]]</f>
        <v>#N/A</v>
      </c>
      <c r="M88" s="137" t="e">
        <f>Table3[[#This Row],[Base Price]]*Table3[[#This Row],[Receipt]]</f>
        <v>#N/A</v>
      </c>
      <c r="N88" s="137" t="e">
        <f>Table3[[#This Row],[Base Price]]*Table3[[#This Row],[Issued]]</f>
        <v>#N/A</v>
      </c>
      <c r="O88" s="137" t="e">
        <f t="shared" si="5"/>
        <v>#N/A</v>
      </c>
      <c r="P88" s="84"/>
    </row>
    <row r="89" spans="1:16">
      <c r="A89" s="84">
        <f>Table5[[#This Row],[SN]]</f>
        <v>88</v>
      </c>
      <c r="B89" s="108" t="str">
        <f>VLOOKUP($C89,'Product Master'!B:G,2,)</f>
        <v>Phosphate Buffered saline Tablets</v>
      </c>
      <c r="C89" s="84">
        <f>Table5[[#This Row],[Cat No]]</f>
        <v>2810305</v>
      </c>
      <c r="D89" s="84">
        <f>(VLOOKUP($C89,'Product Master'!B:G,6,))</f>
        <v>0</v>
      </c>
      <c r="E89" s="84" t="str">
        <f>VLOOKUP($C89,'Product Master'!B:G,3,)</f>
        <v>Bottle</v>
      </c>
      <c r="F89" s="84" t="str">
        <f>VLOOKUP($C89,'Product Master'!B:G,4,)</f>
        <v>100 Tablets</v>
      </c>
      <c r="H89" s="84">
        <f>SUMIFS(Inward!I:I,Inward!C:C,'Stock Statement'!B89,Inward!E:E,'Stock Statement'!C89)</f>
        <v>1</v>
      </c>
      <c r="I89" s="84">
        <f>AVERAGEIFS(Outward!H:H,Outward!B:B,'Stock Statement'!B89,Outward!C:C,'Stock Statement'!C89)</f>
        <v>1</v>
      </c>
      <c r="J89" s="84">
        <f t="shared" si="4"/>
        <v>0</v>
      </c>
      <c r="K89" s="137">
        <f>LOOKUP(2,1/(Inward!E:E=C89),Inward!Q:Q)</f>
        <v>3534.3</v>
      </c>
      <c r="L89" s="137">
        <f>Table3[[#This Row],[Opening Stock]]*Table3[[#This Row],[Base Price]]</f>
        <v>0</v>
      </c>
      <c r="M89" s="137">
        <f>Table3[[#This Row],[Base Price]]*Table3[[#This Row],[Receipt]]</f>
        <v>3534.3</v>
      </c>
      <c r="N89" s="137">
        <f>Table3[[#This Row],[Base Price]]*Table3[[#This Row],[Issued]]</f>
        <v>3534.3</v>
      </c>
      <c r="O89" s="137">
        <f t="shared" si="5"/>
        <v>0</v>
      </c>
      <c r="P89" s="84"/>
    </row>
    <row r="90" spans="1:16">
      <c r="A90" s="84">
        <f>Table5[[#This Row],[SN]]</f>
        <v>89</v>
      </c>
      <c r="B90" s="108" t="str">
        <f>VLOOKUP($C90,'Product Master'!B:G,2,)</f>
        <v>SYBR Green PCR  Master mix (ABI)</v>
      </c>
      <c r="C90" s="84">
        <f>Table5[[#This Row],[Cat No]]</f>
        <v>4309155</v>
      </c>
      <c r="D90" s="84">
        <f>(VLOOKUP($C90,'Product Master'!B:G,6,))</f>
        <v>0</v>
      </c>
      <c r="E90" s="84" t="str">
        <f>VLOOKUP($C90,'Product Master'!B:G,3,)</f>
        <v>Kit</v>
      </c>
      <c r="F90" s="84" t="str">
        <f>VLOOKUP($C90,'Product Master'!B:G,4,)</f>
        <v>5 ml</v>
      </c>
      <c r="H90" s="84">
        <f>SUMIFS(Inward!I:I,Inward!C:C,'Stock Statement'!B90,Inward!E:E,'Stock Statement'!C90)</f>
        <v>0</v>
      </c>
      <c r="I90" s="84" t="e">
        <f>AVERAGEIFS(Outward!H:H,Outward!B:B,'Stock Statement'!B90,Outward!C:C,'Stock Statement'!C90)</f>
        <v>#DIV/0!</v>
      </c>
      <c r="J90" s="84" t="e">
        <f t="shared" si="4"/>
        <v>#DIV/0!</v>
      </c>
      <c r="K90" s="137" t="e">
        <f>LOOKUP(2,1/(Inward!E:E=C90),Inward!Q:Q)</f>
        <v>#N/A</v>
      </c>
      <c r="L90" s="137" t="e">
        <f>Table3[[#This Row],[Opening Stock]]*Table3[[#This Row],[Base Price]]</f>
        <v>#N/A</v>
      </c>
      <c r="M90" s="137" t="e">
        <f>Table3[[#This Row],[Base Price]]*Table3[[#This Row],[Receipt]]</f>
        <v>#N/A</v>
      </c>
      <c r="N90" s="137" t="e">
        <f>Table3[[#This Row],[Base Price]]*Table3[[#This Row],[Issued]]</f>
        <v>#N/A</v>
      </c>
      <c r="O90" s="137" t="e">
        <f t="shared" si="5"/>
        <v>#DIV/0!</v>
      </c>
      <c r="P90" s="84"/>
    </row>
    <row r="91" spans="1:16">
      <c r="A91" s="84">
        <f>Table5[[#This Row],[SN]]</f>
        <v>90</v>
      </c>
      <c r="B91" s="108" t="str">
        <f>VLOOKUP($C91,'Product Master'!B:G,2,)</f>
        <v>Optical adhesive films</v>
      </c>
      <c r="C91" s="84">
        <f>Table5[[#This Row],[Cat No]]</f>
        <v>4311971</v>
      </c>
      <c r="D91" s="84">
        <f>(VLOOKUP($C91,'Product Master'!B:G,6,))</f>
        <v>0</v>
      </c>
      <c r="E91" s="84" t="str">
        <f>VLOOKUP($C91,'Product Master'!B:G,3,)</f>
        <v>Pack</v>
      </c>
      <c r="F91" s="84" t="str">
        <f>VLOOKUP($C91,'Product Master'!B:G,4,)</f>
        <v>100 films</v>
      </c>
      <c r="H91" s="84">
        <f>SUMIFS(Inward!I:I,Inward!C:C,'Stock Statement'!B91,Inward!E:E,'Stock Statement'!C91)</f>
        <v>0</v>
      </c>
      <c r="I91" s="84">
        <f>AVERAGEIFS(Outward!H:H,Outward!B:B,'Stock Statement'!B91,Outward!C:C,'Stock Statement'!C91)</f>
        <v>1</v>
      </c>
      <c r="J91" s="84">
        <f t="shared" si="4"/>
        <v>-1</v>
      </c>
      <c r="K91" s="137" t="e">
        <f>LOOKUP(2,1/(Inward!E:E=C91),Inward!Q:Q)</f>
        <v>#N/A</v>
      </c>
      <c r="L91" s="137" t="e">
        <f>Table3[[#This Row],[Opening Stock]]*Table3[[#This Row],[Base Price]]</f>
        <v>#N/A</v>
      </c>
      <c r="M91" s="137" t="e">
        <f>Table3[[#This Row],[Base Price]]*Table3[[#This Row],[Receipt]]</f>
        <v>#N/A</v>
      </c>
      <c r="N91" s="137" t="e">
        <f>Table3[[#This Row],[Base Price]]*Table3[[#This Row],[Issued]]</f>
        <v>#N/A</v>
      </c>
      <c r="O91" s="137" t="e">
        <f t="shared" si="5"/>
        <v>#N/A</v>
      </c>
      <c r="P91" s="84"/>
    </row>
    <row r="92" spans="1:16">
      <c r="A92" s="84">
        <f>Table5[[#This Row],[SN]]</f>
        <v>91</v>
      </c>
      <c r="B92" s="108" t="str">
        <f>VLOOKUP($C92,'Product Master'!B:G,2,)</f>
        <v>Taqman Rnase P detection reagent kit</v>
      </c>
      <c r="C92" s="84">
        <f>Table5[[#This Row],[Cat No]]</f>
        <v>4316831</v>
      </c>
      <c r="D92" s="84">
        <f>(VLOOKUP($C92,'Product Master'!B:G,6,))</f>
        <v>0</v>
      </c>
      <c r="E92" s="84" t="str">
        <f>VLOOKUP($C92,'Product Master'!B:G,3,)</f>
        <v>-</v>
      </c>
      <c r="F92" s="84" t="str">
        <f>VLOOKUP($C92,'Product Master'!B:G,4,)</f>
        <v>100 rxns</v>
      </c>
      <c r="H92" s="84">
        <f>SUMIFS(Inward!I:I,Inward!C:C,'Stock Statement'!B92,Inward!E:E,'Stock Statement'!C92)</f>
        <v>2</v>
      </c>
      <c r="I92" s="84">
        <f>AVERAGEIFS(Outward!H:H,Outward!B:B,'Stock Statement'!B92,Outward!C:C,'Stock Statement'!C92)</f>
        <v>1</v>
      </c>
      <c r="J92" s="84">
        <f t="shared" si="4"/>
        <v>1</v>
      </c>
      <c r="K92" s="137">
        <f>LOOKUP(2,1/(Inward!E:E=C92),Inward!Q:Q)</f>
        <v>28938</v>
      </c>
      <c r="L92" s="137">
        <f>Table3[[#This Row],[Opening Stock]]*Table3[[#This Row],[Base Price]]</f>
        <v>0</v>
      </c>
      <c r="M92" s="137">
        <f>Table3[[#This Row],[Base Price]]*Table3[[#This Row],[Receipt]]</f>
        <v>57876</v>
      </c>
      <c r="N92" s="137">
        <f>Table3[[#This Row],[Base Price]]*Table3[[#This Row],[Issued]]</f>
        <v>28938</v>
      </c>
      <c r="O92" s="137">
        <f t="shared" si="5"/>
        <v>28938</v>
      </c>
      <c r="P92" s="84"/>
    </row>
    <row r="93" spans="1:16">
      <c r="A93" s="84">
        <f>Table5[[#This Row],[SN]]</f>
        <v>92</v>
      </c>
      <c r="B93" s="108" t="str">
        <f>VLOOKUP($C93,'Product Master'!B:G,2,)</f>
        <v xml:space="preserve">MicroAmp optical 8 cap strips </v>
      </c>
      <c r="C93" s="84">
        <f>Table5[[#This Row],[Cat No]]</f>
        <v>4323032</v>
      </c>
      <c r="D93" s="84">
        <f>(VLOOKUP($C93,'Product Master'!B:G,6,))</f>
        <v>0</v>
      </c>
      <c r="E93" s="84" t="str">
        <f>VLOOKUP($C93,'Product Master'!B:G,3,)</f>
        <v>-</v>
      </c>
      <c r="F93" s="84">
        <f>VLOOKUP($C93,'Product Master'!B:G,4,)</f>
        <v>0</v>
      </c>
      <c r="H93" s="84">
        <f>SUMIFS(Inward!I:I,Inward!C:C,'Stock Statement'!B93,Inward!E:E,'Stock Statement'!C93)</f>
        <v>0</v>
      </c>
      <c r="I93" s="84">
        <f>AVERAGEIFS(Outward!H:H,Outward!B:B,'Stock Statement'!B93,Outward!C:C,'Stock Statement'!C93)</f>
        <v>1</v>
      </c>
      <c r="J93" s="84">
        <f t="shared" si="4"/>
        <v>-1</v>
      </c>
      <c r="K93" s="137" t="e">
        <f>LOOKUP(2,1/(Inward!E:E=C93),Inward!Q:Q)</f>
        <v>#N/A</v>
      </c>
      <c r="L93" s="137" t="e">
        <f>Table3[[#This Row],[Opening Stock]]*Table3[[#This Row],[Base Price]]</f>
        <v>#N/A</v>
      </c>
      <c r="M93" s="137" t="e">
        <f>Table3[[#This Row],[Base Price]]*Table3[[#This Row],[Receipt]]</f>
        <v>#N/A</v>
      </c>
      <c r="N93" s="137" t="e">
        <f>Table3[[#This Row],[Base Price]]*Table3[[#This Row],[Issued]]</f>
        <v>#N/A</v>
      </c>
      <c r="O93" s="137" t="e">
        <f t="shared" si="5"/>
        <v>#N/A</v>
      </c>
      <c r="P93" s="84"/>
    </row>
    <row r="94" spans="1:16">
      <c r="A94" s="84">
        <f>Table5[[#This Row],[SN]]</f>
        <v>93</v>
      </c>
      <c r="B94" s="108" t="str">
        <f>VLOOKUP($C94,'Product Master'!B:G,2,)</f>
        <v>Custom Taqman SNP Assays ID</v>
      </c>
      <c r="C94" s="84">
        <f>Table5[[#This Row],[Cat No]]</f>
        <v>4331349</v>
      </c>
      <c r="D94" s="84">
        <f>(VLOOKUP($C94,'Product Master'!B:G,6,))</f>
        <v>0</v>
      </c>
      <c r="E94" s="84" t="str">
        <f>VLOOKUP($C94,'Product Master'!B:G,3,)</f>
        <v>-</v>
      </c>
      <c r="F94" s="84" t="str">
        <f>VLOOKUP($C94,'Product Master'!B:G,4,)</f>
        <v>187 ul</v>
      </c>
      <c r="H94" s="84">
        <f>SUMIFS(Inward!I:I,Inward!C:C,'Stock Statement'!B94,Inward!E:E,'Stock Statement'!C94)</f>
        <v>16</v>
      </c>
      <c r="I94" s="84">
        <f>AVERAGEIFS(Outward!H:H,Outward!B:B,'Stock Statement'!B94,Outward!C:C,'Stock Statement'!C94)</f>
        <v>8</v>
      </c>
      <c r="J94" s="84">
        <f t="shared" si="4"/>
        <v>8</v>
      </c>
      <c r="K94" s="137">
        <f>LOOKUP(2,1/(Inward!E:E=C94),Inward!Q:Q)</f>
        <v>17000</v>
      </c>
      <c r="L94" s="137">
        <f>Table3[[#This Row],[Opening Stock]]*Table3[[#This Row],[Base Price]]</f>
        <v>0</v>
      </c>
      <c r="M94" s="137">
        <f>Table3[[#This Row],[Base Price]]*Table3[[#This Row],[Receipt]]</f>
        <v>272000</v>
      </c>
      <c r="N94" s="137">
        <f>Table3[[#This Row],[Base Price]]*Table3[[#This Row],[Issued]]</f>
        <v>136000</v>
      </c>
      <c r="O94" s="137">
        <f t="shared" si="5"/>
        <v>136000</v>
      </c>
      <c r="P94" s="84"/>
    </row>
    <row r="95" spans="1:16">
      <c r="A95" s="84">
        <f>Table5[[#This Row],[SN]]</f>
        <v>94</v>
      </c>
      <c r="B95" s="108" t="str">
        <f>VLOOKUP($C95,'Product Master'!B:G,2,)</f>
        <v>i. Big dye terminator sequencing buffer 5x</v>
      </c>
      <c r="C95" s="84">
        <f>Table5[[#This Row],[Cat No]]</f>
        <v>4336697</v>
      </c>
      <c r="D95" s="84">
        <f>(VLOOKUP($C95,'Product Master'!B:G,6,))</f>
        <v>0</v>
      </c>
      <c r="E95" s="84" t="str">
        <f>VLOOKUP($C95,'Product Master'!B:G,3,)</f>
        <v>Vial</v>
      </c>
      <c r="F95" s="84" t="str">
        <f>VLOOKUP($C95,'Product Master'!B:G,4,)</f>
        <v>1 ml</v>
      </c>
      <c r="H95" s="84">
        <f>SUMIFS(Inward!I:I,Inward!C:C,'Stock Statement'!B95,Inward!E:E,'Stock Statement'!C95)</f>
        <v>0</v>
      </c>
      <c r="I95" s="84">
        <f>AVERAGEIFS(Outward!H:H,Outward!B:B,'Stock Statement'!B95,Outward!C:C,'Stock Statement'!C95)</f>
        <v>2</v>
      </c>
      <c r="J95" s="84">
        <f t="shared" si="4"/>
        <v>-2</v>
      </c>
      <c r="K95" s="137" t="e">
        <f>LOOKUP(2,1/(Inward!E:E=C95),Inward!Q:Q)</f>
        <v>#N/A</v>
      </c>
      <c r="L95" s="137" t="e">
        <f>Table3[[#This Row],[Opening Stock]]*Table3[[#This Row],[Base Price]]</f>
        <v>#N/A</v>
      </c>
      <c r="M95" s="137" t="e">
        <f>Table3[[#This Row],[Base Price]]*Table3[[#This Row],[Receipt]]</f>
        <v>#N/A</v>
      </c>
      <c r="N95" s="137" t="e">
        <f>Table3[[#This Row],[Base Price]]*Table3[[#This Row],[Issued]]</f>
        <v>#N/A</v>
      </c>
      <c r="O95" s="137" t="e">
        <f t="shared" si="5"/>
        <v>#N/A</v>
      </c>
      <c r="P95" s="84"/>
    </row>
    <row r="96" spans="1:16">
      <c r="A96" s="84">
        <f>Table5[[#This Row],[SN]]</f>
        <v>95</v>
      </c>
      <c r="B96" s="108" t="str">
        <f>VLOOKUP($C96,'Product Master'!B:G,2,)</f>
        <v xml:space="preserve">Big dye terminator V3.1 Cycle Sequencing kit </v>
      </c>
      <c r="C96" s="84">
        <f>Table5[[#This Row],[Cat No]]</f>
        <v>4336917</v>
      </c>
      <c r="D96" s="84">
        <f>(VLOOKUP($C96,'Product Master'!B:G,6,))</f>
        <v>0</v>
      </c>
      <c r="E96" s="84" t="str">
        <f>VLOOKUP($C96,'Product Master'!B:G,3,)</f>
        <v>-</v>
      </c>
      <c r="F96" s="84" t="str">
        <f>VLOOKUP($C96,'Product Master'!B:G,4,)</f>
        <v>100 Rxns</v>
      </c>
      <c r="H96" s="84">
        <f>SUMIFS(Inward!I:I,Inward!C:C,'Stock Statement'!B96,Inward!E:E,'Stock Statement'!C96)</f>
        <v>0</v>
      </c>
      <c r="I96" s="84">
        <f>AVERAGEIFS(Outward!H:H,Outward!B:B,'Stock Statement'!B96,Outward!C:C,'Stock Statement'!C96)</f>
        <v>1</v>
      </c>
      <c r="J96" s="84">
        <f t="shared" si="4"/>
        <v>-1</v>
      </c>
      <c r="K96" s="137" t="e">
        <f>LOOKUP(2,1/(Inward!E:E=C96),Inward!Q:Q)</f>
        <v>#N/A</v>
      </c>
      <c r="L96" s="137" t="e">
        <f>Table3[[#This Row],[Opening Stock]]*Table3[[#This Row],[Base Price]]</f>
        <v>#N/A</v>
      </c>
      <c r="M96" s="137" t="e">
        <f>Table3[[#This Row],[Base Price]]*Table3[[#This Row],[Receipt]]</f>
        <v>#N/A</v>
      </c>
      <c r="N96" s="137" t="e">
        <f>Table3[[#This Row],[Base Price]]*Table3[[#This Row],[Issued]]</f>
        <v>#N/A</v>
      </c>
      <c r="O96" s="137" t="e">
        <f t="shared" si="5"/>
        <v>#N/A</v>
      </c>
      <c r="P96" s="84"/>
    </row>
    <row r="97" spans="1:16">
      <c r="A97" s="84">
        <f>Table5[[#This Row],[SN]]</f>
        <v>96</v>
      </c>
      <c r="B97" s="108" t="str">
        <f>VLOOKUP($C97,'Product Master'!B:G,2,)</f>
        <v>MicroAmp fast 96 well reaction plate 0.1 ml</v>
      </c>
      <c r="C97" s="84">
        <f>Table5[[#This Row],[Cat No]]</f>
        <v>4346907</v>
      </c>
      <c r="D97" s="84">
        <f>(VLOOKUP($C97,'Product Master'!B:G,6,))</f>
        <v>0</v>
      </c>
      <c r="E97" s="84" t="str">
        <f>VLOOKUP($C97,'Product Master'!B:G,3,)</f>
        <v>Pack</v>
      </c>
      <c r="F97" s="84" t="str">
        <f>VLOOKUP($C97,'Product Master'!B:G,4,)</f>
        <v>10 Plates</v>
      </c>
      <c r="H97" s="84">
        <f>SUMIFS(Inward!I:I,Inward!C:C,'Stock Statement'!B97,Inward!E:E,'Stock Statement'!C97)</f>
        <v>10</v>
      </c>
      <c r="I97" s="84">
        <f>AVERAGEIFS(Outward!H:H,Outward!B:B,'Stock Statement'!B97,Outward!C:C,'Stock Statement'!C97)</f>
        <v>1</v>
      </c>
      <c r="J97" s="84">
        <f t="shared" si="4"/>
        <v>9</v>
      </c>
      <c r="K97" s="137">
        <f>LOOKUP(2,1/(Inward!E:E=C97),Inward!Q:Q)</f>
        <v>21681</v>
      </c>
      <c r="L97" s="137">
        <f>Table3[[#This Row],[Opening Stock]]*Table3[[#This Row],[Base Price]]</f>
        <v>0</v>
      </c>
      <c r="M97" s="137">
        <f>Table3[[#This Row],[Base Price]]*Table3[[#This Row],[Receipt]]</f>
        <v>216810</v>
      </c>
      <c r="N97" s="137">
        <f>Table3[[#This Row],[Base Price]]*Table3[[#This Row],[Issued]]</f>
        <v>21681</v>
      </c>
      <c r="O97" s="137">
        <f t="shared" si="5"/>
        <v>195129</v>
      </c>
      <c r="P97" s="84"/>
    </row>
    <row r="98" spans="1:16">
      <c r="A98" s="84">
        <f>Table5[[#This Row],[SN]]</f>
        <v>97</v>
      </c>
      <c r="B98" s="108" t="str">
        <f>VLOOKUP($C98,'Product Master'!B:G,2,)</f>
        <v>Taqman SNP Assay(C_27862184_10)</v>
      </c>
      <c r="C98" s="84">
        <f>Table5[[#This Row],[Cat No]]</f>
        <v>4351379</v>
      </c>
      <c r="D98" s="84">
        <f>(VLOOKUP($C98,'Product Master'!B:G,6,))</f>
        <v>0</v>
      </c>
      <c r="E98" s="84" t="str">
        <f>VLOOKUP($C98,'Product Master'!B:G,3,)</f>
        <v>Vial</v>
      </c>
      <c r="F98" s="84" t="str">
        <f>VLOOKUP($C98,'Product Master'!B:G,4,)</f>
        <v>187 ul</v>
      </c>
      <c r="H98" s="84">
        <f>SUMIFS(Inward!I:I,Inward!C:C,'Stock Statement'!B98,Inward!E:E,'Stock Statement'!C98)</f>
        <v>0</v>
      </c>
      <c r="I98" s="84">
        <f>AVERAGEIFS(Outward!H:H,Outward!B:B,'Stock Statement'!B98,Outward!C:C,'Stock Statement'!C98)</f>
        <v>1</v>
      </c>
      <c r="J98" s="84">
        <f t="shared" si="4"/>
        <v>-1</v>
      </c>
      <c r="K98" s="137" t="e">
        <f>LOOKUP(2,1/(Inward!E:E=C98),Inward!Q:Q)</f>
        <v>#N/A</v>
      </c>
      <c r="L98" s="137" t="e">
        <f>Table3[[#This Row],[Opening Stock]]*Table3[[#This Row],[Base Price]]</f>
        <v>#N/A</v>
      </c>
      <c r="M98" s="137" t="e">
        <f>Table3[[#This Row],[Base Price]]*Table3[[#This Row],[Receipt]]</f>
        <v>#N/A</v>
      </c>
      <c r="N98" s="137" t="e">
        <f>Table3[[#This Row],[Base Price]]*Table3[[#This Row],[Issued]]</f>
        <v>#N/A</v>
      </c>
      <c r="O98" s="137" t="e">
        <f t="shared" si="5"/>
        <v>#N/A</v>
      </c>
      <c r="P98" s="84"/>
    </row>
    <row r="99" spans="1:16">
      <c r="A99" s="84">
        <f>Table5[[#This Row],[SN]]</f>
        <v>98</v>
      </c>
      <c r="B99" s="108" t="str">
        <f>VLOOKUP($C99,'Product Master'!B:G,2,)</f>
        <v>Taqman Fast Universal PCR master mix 2x</v>
      </c>
      <c r="C99" s="84">
        <f>Table5[[#This Row],[Cat No]]</f>
        <v>4352042</v>
      </c>
      <c r="D99" s="84">
        <f>(VLOOKUP($C99,'Product Master'!B:G,6,))</f>
        <v>0</v>
      </c>
      <c r="E99" s="84" t="str">
        <f>VLOOKUP($C99,'Product Master'!B:G,3,)</f>
        <v>Kit</v>
      </c>
      <c r="F99" s="84" t="str">
        <f>VLOOKUP($C99,'Product Master'!B:G,4,)</f>
        <v>250 Rxns</v>
      </c>
      <c r="H99" s="84">
        <f>SUMIFS(Inward!I:I,Inward!C:C,'Stock Statement'!B99,Inward!E:E,'Stock Statement'!C99)</f>
        <v>2</v>
      </c>
      <c r="I99" s="84" t="e">
        <f>AVERAGEIFS(Outward!H:H,Outward!B:B,'Stock Statement'!B99,Outward!C:C,'Stock Statement'!C99)</f>
        <v>#DIV/0!</v>
      </c>
      <c r="J99" s="84" t="e">
        <f t="shared" si="4"/>
        <v>#DIV/0!</v>
      </c>
      <c r="K99" s="137">
        <f>LOOKUP(2,1/(Inward!E:E=C99),Inward!Q:Q)</f>
        <v>66202</v>
      </c>
      <c r="L99" s="137">
        <f>Table3[[#This Row],[Opening Stock]]*Table3[[#This Row],[Base Price]]</f>
        <v>0</v>
      </c>
      <c r="M99" s="137">
        <f>Table3[[#This Row],[Base Price]]*Table3[[#This Row],[Receipt]]</f>
        <v>132404</v>
      </c>
      <c r="N99" s="137" t="e">
        <f>Table3[[#This Row],[Base Price]]*Table3[[#This Row],[Issued]]</f>
        <v>#DIV/0!</v>
      </c>
      <c r="O99" s="137" t="e">
        <f t="shared" si="5"/>
        <v>#DIV/0!</v>
      </c>
      <c r="P99" s="84"/>
    </row>
    <row r="100" spans="1:16">
      <c r="A100" s="84">
        <f>Table5[[#This Row],[SN]]</f>
        <v>99</v>
      </c>
      <c r="B100" s="108" t="str">
        <f>VLOOKUP($C100,'Product Master'!B:G,2,)</f>
        <v>MicroAmp fast 8-tube strip 0.1 ml</v>
      </c>
      <c r="C100" s="84">
        <f>Table5[[#This Row],[Cat No]]</f>
        <v>4358293</v>
      </c>
      <c r="D100" s="84">
        <f>(VLOOKUP($C100,'Product Master'!B:G,6,))</f>
        <v>0</v>
      </c>
      <c r="E100" s="84" t="str">
        <f>VLOOKUP($C100,'Product Master'!B:G,3,)</f>
        <v>-</v>
      </c>
      <c r="F100" s="84" t="str">
        <f>VLOOKUP($C100,'Product Master'!B:G,4,)</f>
        <v>125 Strips</v>
      </c>
      <c r="H100" s="84">
        <f>SUMIFS(Inward!I:I,Inward!C:C,'Stock Statement'!B100,Inward!E:E,'Stock Statement'!C100)</f>
        <v>5</v>
      </c>
      <c r="I100" s="84">
        <f>AVERAGEIFS(Outward!H:H,Outward!B:B,'Stock Statement'!B100,Outward!C:C,'Stock Statement'!C100)</f>
        <v>1</v>
      </c>
      <c r="J100" s="84">
        <f t="shared" si="4"/>
        <v>4</v>
      </c>
      <c r="K100" s="137">
        <f>LOOKUP(2,1/(Inward!E:E=C100),Inward!Q:Q)</f>
        <v>27845.200000000001</v>
      </c>
      <c r="L100" s="137">
        <f>Table3[[#This Row],[Opening Stock]]*Table3[[#This Row],[Base Price]]</f>
        <v>0</v>
      </c>
      <c r="M100" s="137">
        <f>Table3[[#This Row],[Base Price]]*Table3[[#This Row],[Receipt]]</f>
        <v>139226</v>
      </c>
      <c r="N100" s="137">
        <f>Table3[[#This Row],[Base Price]]*Table3[[#This Row],[Issued]]</f>
        <v>27845.200000000001</v>
      </c>
      <c r="O100" s="137">
        <f t="shared" si="5"/>
        <v>111380.8</v>
      </c>
      <c r="P100" s="84"/>
    </row>
    <row r="101" spans="1:16">
      <c r="A101" s="84">
        <f>Table5[[#This Row],[SN]]</f>
        <v>100</v>
      </c>
      <c r="B101" s="108" t="str">
        <f>VLOOKUP($C101,'Product Master'!B:G,2,)</f>
        <v>Taqman Fast Universal PCR master mix 2x</v>
      </c>
      <c r="C101" s="84">
        <f>Table5[[#This Row],[Cat No]]</f>
        <v>4366072</v>
      </c>
      <c r="D101" s="84">
        <f>(VLOOKUP($C101,'Product Master'!B:G,6,))</f>
        <v>0</v>
      </c>
      <c r="E101" s="84" t="str">
        <f>VLOOKUP($C101,'Product Master'!B:G,3,)</f>
        <v>-</v>
      </c>
      <c r="F101" s="84" t="str">
        <f>VLOOKUP($C101,'Product Master'!B:G,4,)</f>
        <v>-</v>
      </c>
      <c r="H101" s="84">
        <f>SUMIFS(Inward!I:I,Inward!C:C,'Stock Statement'!B101,Inward!E:E,'Stock Statement'!C101)</f>
        <v>0</v>
      </c>
      <c r="I101" s="84" t="e">
        <f>AVERAGEIFS(Outward!H:H,Outward!B:B,'Stock Statement'!B101,Outward!C:C,'Stock Statement'!C101)</f>
        <v>#DIV/0!</v>
      </c>
      <c r="J101" s="84" t="e">
        <f t="shared" si="4"/>
        <v>#DIV/0!</v>
      </c>
      <c r="K101" s="137" t="e">
        <f>LOOKUP(2,1/(Inward!E:E=C101),Inward!Q:Q)</f>
        <v>#N/A</v>
      </c>
      <c r="L101" s="137" t="e">
        <f>Table3[[#This Row],[Opening Stock]]*Table3[[#This Row],[Base Price]]</f>
        <v>#N/A</v>
      </c>
      <c r="M101" s="137" t="e">
        <f>Table3[[#This Row],[Base Price]]*Table3[[#This Row],[Receipt]]</f>
        <v>#N/A</v>
      </c>
      <c r="N101" s="137" t="e">
        <f>Table3[[#This Row],[Base Price]]*Table3[[#This Row],[Issued]]</f>
        <v>#N/A</v>
      </c>
      <c r="O101" s="137" t="e">
        <f t="shared" si="5"/>
        <v>#DIV/0!</v>
      </c>
      <c r="P101" s="84"/>
    </row>
    <row r="102" spans="1:16">
      <c r="A102" s="84">
        <f>Table5[[#This Row],[SN]]</f>
        <v>101</v>
      </c>
      <c r="B102" s="108" t="str">
        <f>VLOOKUP($C102,'Product Master'!B:G,2,)</f>
        <v xml:space="preserve">MicroRNA Reverse transcription kit </v>
      </c>
      <c r="C102" s="84">
        <f>Table5[[#This Row],[Cat No]]</f>
        <v>4366596</v>
      </c>
      <c r="D102" s="84">
        <f>(VLOOKUP($C102,'Product Master'!B:G,6,))</f>
        <v>0</v>
      </c>
      <c r="E102" s="84" t="str">
        <f>VLOOKUP($C102,'Product Master'!B:G,3,)</f>
        <v>-</v>
      </c>
      <c r="F102" s="84" t="str">
        <f>VLOOKUP($C102,'Product Master'!B:G,4,)</f>
        <v>200 Rxns</v>
      </c>
      <c r="H102" s="84">
        <f>SUMIFS(Inward!I:I,Inward!C:C,'Stock Statement'!B102,Inward!E:E,'Stock Statement'!C102)</f>
        <v>6</v>
      </c>
      <c r="I102" s="84">
        <f>AVERAGEIFS(Outward!H:H,Outward!B:B,'Stock Statement'!B102,Outward!C:C,'Stock Statement'!C102)</f>
        <v>1</v>
      </c>
      <c r="J102" s="84">
        <f t="shared" si="4"/>
        <v>5</v>
      </c>
      <c r="K102" s="137">
        <f>LOOKUP(2,1/(Inward!E:E=C102),Inward!Q:Q)</f>
        <v>19608</v>
      </c>
      <c r="L102" s="137">
        <f>Table3[[#This Row],[Opening Stock]]*Table3[[#This Row],[Base Price]]</f>
        <v>0</v>
      </c>
      <c r="M102" s="137">
        <f>Table3[[#This Row],[Base Price]]*Table3[[#This Row],[Receipt]]</f>
        <v>117648</v>
      </c>
      <c r="N102" s="137">
        <f>Table3[[#This Row],[Base Price]]*Table3[[#This Row],[Issued]]</f>
        <v>19608</v>
      </c>
      <c r="O102" s="137">
        <f t="shared" si="5"/>
        <v>98040</v>
      </c>
      <c r="P102" s="84"/>
    </row>
    <row r="103" spans="1:16">
      <c r="A103" s="84">
        <f>Table5[[#This Row],[SN]]</f>
        <v>102</v>
      </c>
      <c r="B103" s="108" t="str">
        <f>VLOOKUP($C103,'Product Master'!B:G,2,)</f>
        <v>ii. Gene expression master mix</v>
      </c>
      <c r="C103" s="84">
        <f>Table5[[#This Row],[Cat No]]</f>
        <v>4369016</v>
      </c>
      <c r="D103" s="84">
        <f>(VLOOKUP($C103,'Product Master'!B:G,6,))</f>
        <v>0</v>
      </c>
      <c r="E103" s="84" t="str">
        <f>VLOOKUP($C103,'Product Master'!B:G,3,)</f>
        <v>-</v>
      </c>
      <c r="F103" s="84">
        <f>VLOOKUP($C103,'Product Master'!B:G,4,)</f>
        <v>0</v>
      </c>
      <c r="H103" s="84">
        <f>SUMIFS(Inward!I:I,Inward!C:C,'Stock Statement'!B103,Inward!E:E,'Stock Statement'!C103)</f>
        <v>0</v>
      </c>
      <c r="I103" s="84">
        <f>AVERAGEIFS(Outward!H:H,Outward!B:B,'Stock Statement'!B103,Outward!C:C,'Stock Statement'!C103)</f>
        <v>1</v>
      </c>
      <c r="J103" s="84">
        <f t="shared" si="4"/>
        <v>-1</v>
      </c>
      <c r="K103" s="137" t="e">
        <f>LOOKUP(2,1/(Inward!E:E=C103),Inward!Q:Q)</f>
        <v>#N/A</v>
      </c>
      <c r="L103" s="137" t="e">
        <f>Table3[[#This Row],[Opening Stock]]*Table3[[#This Row],[Base Price]]</f>
        <v>#N/A</v>
      </c>
      <c r="M103" s="137" t="e">
        <f>Table3[[#This Row],[Base Price]]*Table3[[#This Row],[Receipt]]</f>
        <v>#N/A</v>
      </c>
      <c r="N103" s="137" t="e">
        <f>Table3[[#This Row],[Base Price]]*Table3[[#This Row],[Issued]]</f>
        <v>#N/A</v>
      </c>
      <c r="O103" s="137" t="e">
        <f t="shared" si="5"/>
        <v>#N/A</v>
      </c>
      <c r="P103" s="84"/>
    </row>
    <row r="104" spans="1:16">
      <c r="A104" s="84">
        <f>Table5[[#This Row],[SN]]</f>
        <v>103</v>
      </c>
      <c r="B104" s="108" t="str">
        <f>VLOOKUP($C104,'Product Master'!B:G,2,)</f>
        <v xml:space="preserve">Taqman Preamp master mix kit </v>
      </c>
      <c r="C104" s="84">
        <f>Table5[[#This Row],[Cat No]]</f>
        <v>4384267</v>
      </c>
      <c r="D104" s="84">
        <f>(VLOOKUP($C104,'Product Master'!B:G,6,))</f>
        <v>0</v>
      </c>
      <c r="E104" s="84" t="str">
        <f>VLOOKUP($C104,'Product Master'!B:G,3,)</f>
        <v>-</v>
      </c>
      <c r="F104" s="84">
        <f>VLOOKUP($C104,'Product Master'!B:G,4,)</f>
        <v>0</v>
      </c>
      <c r="H104" s="84">
        <f>SUMIFS(Inward!I:I,Inward!C:C,'Stock Statement'!B104,Inward!E:E,'Stock Statement'!C104)</f>
        <v>0</v>
      </c>
      <c r="I104" s="84">
        <f>AVERAGEIFS(Outward!H:H,Outward!B:B,'Stock Statement'!B104,Outward!C:C,'Stock Statement'!C104)</f>
        <v>1</v>
      </c>
      <c r="J104" s="84">
        <f t="shared" si="4"/>
        <v>-1</v>
      </c>
      <c r="K104" s="137" t="e">
        <f>LOOKUP(2,1/(Inward!E:E=C104),Inward!Q:Q)</f>
        <v>#N/A</v>
      </c>
      <c r="L104" s="137" t="e">
        <f>Table3[[#This Row],[Opening Stock]]*Table3[[#This Row],[Base Price]]</f>
        <v>#N/A</v>
      </c>
      <c r="M104" s="137" t="e">
        <f>Table3[[#This Row],[Base Price]]*Table3[[#This Row],[Receipt]]</f>
        <v>#N/A</v>
      </c>
      <c r="N104" s="137" t="e">
        <f>Table3[[#This Row],[Base Price]]*Table3[[#This Row],[Issued]]</f>
        <v>#N/A</v>
      </c>
      <c r="O104" s="137" t="e">
        <f t="shared" si="5"/>
        <v>#N/A</v>
      </c>
      <c r="P104" s="84"/>
    </row>
    <row r="105" spans="1:16">
      <c r="A105" s="84">
        <f>Table5[[#This Row],[SN]]</f>
        <v>104</v>
      </c>
      <c r="B105" s="108" t="str">
        <f>VLOOKUP($C105,'Product Master'!B:G,2,)</f>
        <v>Nuclease free water</v>
      </c>
      <c r="C105" s="84">
        <f>Table5[[#This Row],[Cat No]]</f>
        <v>4387936</v>
      </c>
      <c r="D105" s="84">
        <f>(VLOOKUP($C105,'Product Master'!B:G,6,))</f>
        <v>0</v>
      </c>
      <c r="E105" s="84" t="str">
        <f>VLOOKUP($C105,'Product Master'!B:G,3,)</f>
        <v>Pack</v>
      </c>
      <c r="F105" s="84" t="str">
        <f>VLOOKUP($C105,'Product Master'!B:G,4,)</f>
        <v>4 Lit</v>
      </c>
      <c r="H105" s="84">
        <f>SUMIFS(Inward!I:I,Inward!C:C,'Stock Statement'!B105,Inward!E:E,'Stock Statement'!C105)</f>
        <v>2</v>
      </c>
      <c r="I105" s="84">
        <f>AVERAGEIFS(Outward!H:H,Outward!B:B,'Stock Statement'!B105,Outward!C:C,'Stock Statement'!C105)</f>
        <v>1</v>
      </c>
      <c r="J105" s="84">
        <f t="shared" si="4"/>
        <v>1</v>
      </c>
      <c r="K105" s="137">
        <f>LOOKUP(2,1/(Inward!E:E=C105),Inward!Q:Q)</f>
        <v>21390</v>
      </c>
      <c r="L105" s="137">
        <f>Table3[[#This Row],[Opening Stock]]*Table3[[#This Row],[Base Price]]</f>
        <v>0</v>
      </c>
      <c r="M105" s="137">
        <f>Table3[[#This Row],[Base Price]]*Table3[[#This Row],[Receipt]]</f>
        <v>42780</v>
      </c>
      <c r="N105" s="137">
        <f>Table3[[#This Row],[Base Price]]*Table3[[#This Row],[Issued]]</f>
        <v>21390</v>
      </c>
      <c r="O105" s="137">
        <f t="shared" si="5"/>
        <v>21390</v>
      </c>
      <c r="P105" s="84"/>
    </row>
    <row r="106" spans="1:16">
      <c r="A106" s="84">
        <f>Table5[[#This Row],[SN]]</f>
        <v>105</v>
      </c>
      <c r="B106" s="108" t="str">
        <f>VLOOKUP($C106,'Product Master'!B:G,2,)</f>
        <v>Taqman Preamp Master mix</v>
      </c>
      <c r="C106" s="84">
        <f>Table5[[#This Row],[Cat No]]</f>
        <v>4391128</v>
      </c>
      <c r="D106" s="84">
        <f>(VLOOKUP($C106,'Product Master'!B:G,6,))</f>
        <v>0</v>
      </c>
      <c r="E106" s="84" t="str">
        <f>VLOOKUP($C106,'Product Master'!B:G,3,)</f>
        <v>-</v>
      </c>
      <c r="F106" s="84" t="str">
        <f>VLOOKUP($C106,'Product Master'!B:G,4,)</f>
        <v>1 ml</v>
      </c>
      <c r="H106" s="84">
        <f>SUMIFS(Inward!I:I,Inward!C:C,'Stock Statement'!B106,Inward!E:E,'Stock Statement'!C106)</f>
        <v>2</v>
      </c>
      <c r="I106" s="84" t="e">
        <f>AVERAGEIFS(Outward!H:H,Outward!B:B,'Stock Statement'!B106,Outward!C:C,'Stock Statement'!C106)</f>
        <v>#DIV/0!</v>
      </c>
      <c r="J106" s="84" t="e">
        <f t="shared" si="4"/>
        <v>#DIV/0!</v>
      </c>
      <c r="K106" s="137">
        <f>LOOKUP(2,1/(Inward!E:E=C106),Inward!Q:Q)</f>
        <v>140218</v>
      </c>
      <c r="L106" s="137">
        <f>Table3[[#This Row],[Opening Stock]]*Table3[[#This Row],[Base Price]]</f>
        <v>0</v>
      </c>
      <c r="M106" s="137">
        <f>Table3[[#This Row],[Base Price]]*Table3[[#This Row],[Receipt]]</f>
        <v>280436</v>
      </c>
      <c r="N106" s="137" t="e">
        <f>Table3[[#This Row],[Base Price]]*Table3[[#This Row],[Issued]]</f>
        <v>#DIV/0!</v>
      </c>
      <c r="O106" s="137" t="e">
        <f t="shared" si="5"/>
        <v>#DIV/0!</v>
      </c>
      <c r="P106" s="84"/>
    </row>
    <row r="107" spans="1:16">
      <c r="A107" s="84">
        <f>Table5[[#This Row],[SN]]</f>
        <v>106</v>
      </c>
      <c r="B107" s="108" t="str">
        <f>VLOOKUP($C107,'Product Master'!B:G,2,)</f>
        <v xml:space="preserve">POP-7 (960) Performance optimized polymer </v>
      </c>
      <c r="C107" s="84">
        <f>Table5[[#This Row],[Cat No]]</f>
        <v>4393713</v>
      </c>
      <c r="D107" s="84">
        <f>(VLOOKUP($C107,'Product Master'!B:G,6,))</f>
        <v>0</v>
      </c>
      <c r="E107" s="84" t="str">
        <f>VLOOKUP($C107,'Product Master'!B:G,3,)</f>
        <v>Kit</v>
      </c>
      <c r="F107" s="84" t="str">
        <f>VLOOKUP($C107,'Product Master'!B:G,4,)</f>
        <v>960 Rxns</v>
      </c>
      <c r="H107" s="84">
        <f>SUMIFS(Inward!I:I,Inward!C:C,'Stock Statement'!B107,Inward!E:E,'Stock Statement'!C107)</f>
        <v>2</v>
      </c>
      <c r="I107" s="84">
        <f>AVERAGEIFS(Outward!H:H,Outward!B:B,'Stock Statement'!B107,Outward!C:C,'Stock Statement'!C107)</f>
        <v>1</v>
      </c>
      <c r="J107" s="84">
        <f t="shared" si="4"/>
        <v>1</v>
      </c>
      <c r="K107" s="137">
        <f>LOOKUP(2,1/(Inward!E:E=C107),Inward!Q:Q)</f>
        <v>90220</v>
      </c>
      <c r="L107" s="137">
        <f>Table3[[#This Row],[Opening Stock]]*Table3[[#This Row],[Base Price]]</f>
        <v>0</v>
      </c>
      <c r="M107" s="137">
        <f>Table3[[#This Row],[Base Price]]*Table3[[#This Row],[Receipt]]</f>
        <v>180440</v>
      </c>
      <c r="N107" s="137">
        <f>Table3[[#This Row],[Base Price]]*Table3[[#This Row],[Issued]]</f>
        <v>90220</v>
      </c>
      <c r="O107" s="137">
        <f t="shared" si="5"/>
        <v>90220</v>
      </c>
      <c r="P107" s="84"/>
    </row>
    <row r="108" spans="1:16">
      <c r="A108" s="84">
        <f>Table5[[#This Row],[SN]]</f>
        <v>107</v>
      </c>
      <c r="B108" s="108" t="str">
        <f>VLOOKUP($C108,'Product Master'!B:G,2,)</f>
        <v>AMPlitaq Gold 360 DNA Polymerase</v>
      </c>
      <c r="C108" s="84">
        <f>Table5[[#This Row],[Cat No]]</f>
        <v>4398823</v>
      </c>
      <c r="D108" s="84">
        <f>(VLOOKUP($C108,'Product Master'!B:G,6,))</f>
        <v>0</v>
      </c>
      <c r="E108" s="84" t="str">
        <f>VLOOKUP($C108,'Product Master'!B:G,3,)</f>
        <v>-</v>
      </c>
      <c r="F108" s="84">
        <f>VLOOKUP($C108,'Product Master'!B:G,4,)</f>
        <v>0</v>
      </c>
      <c r="H108" s="84">
        <f>SUMIFS(Inward!I:I,Inward!C:C,'Stock Statement'!B108,Inward!E:E,'Stock Statement'!C108)</f>
        <v>0</v>
      </c>
      <c r="I108" s="84">
        <f>AVERAGEIFS(Outward!H:H,Outward!B:B,'Stock Statement'!B108,Outward!C:C,'Stock Statement'!C108)</f>
        <v>1</v>
      </c>
      <c r="J108" s="84">
        <f t="shared" si="4"/>
        <v>-1</v>
      </c>
      <c r="K108" s="137" t="e">
        <f>LOOKUP(2,1/(Inward!E:E=C108),Inward!Q:Q)</f>
        <v>#N/A</v>
      </c>
      <c r="L108" s="137" t="e">
        <f>Table3[[#This Row],[Opening Stock]]*Table3[[#This Row],[Base Price]]</f>
        <v>#N/A</v>
      </c>
      <c r="M108" s="137" t="e">
        <f>Table3[[#This Row],[Base Price]]*Table3[[#This Row],[Receipt]]</f>
        <v>#N/A</v>
      </c>
      <c r="N108" s="137" t="e">
        <f>Table3[[#This Row],[Base Price]]*Table3[[#This Row],[Issued]]</f>
        <v>#N/A</v>
      </c>
      <c r="O108" s="137" t="e">
        <f t="shared" si="5"/>
        <v>#N/A</v>
      </c>
      <c r="P108" s="84"/>
    </row>
    <row r="109" spans="1:16">
      <c r="A109" s="84">
        <f>Table5[[#This Row],[SN]]</f>
        <v>108</v>
      </c>
      <c r="B109" s="108" t="str">
        <f>VLOOKUP($C109,'Product Master'!B:G,2,)</f>
        <v>i. Megaplex PreAmp primers, Human pool A v2.1</v>
      </c>
      <c r="C109" s="84">
        <f>Table5[[#This Row],[Cat No]]</f>
        <v>4399233</v>
      </c>
      <c r="D109" s="84">
        <f>(VLOOKUP($C109,'Product Master'!B:G,6,))</f>
        <v>0</v>
      </c>
      <c r="E109" s="84" t="str">
        <f>VLOOKUP($C109,'Product Master'!B:G,3,)</f>
        <v>-</v>
      </c>
      <c r="F109" s="84" t="str">
        <f>VLOOKUP($C109,'Product Master'!B:G,4,)</f>
        <v>150 ul</v>
      </c>
      <c r="H109" s="84">
        <f>SUMIFS(Inward!I:I,Inward!C:C,'Stock Statement'!B109,Inward!E:E,'Stock Statement'!C109)</f>
        <v>1</v>
      </c>
      <c r="I109" s="84">
        <f>AVERAGEIFS(Outward!H:H,Outward!B:B,'Stock Statement'!B109,Outward!C:C,'Stock Statement'!C109)</f>
        <v>2</v>
      </c>
      <c r="J109" s="84">
        <f t="shared" si="4"/>
        <v>-1</v>
      </c>
      <c r="K109" s="137">
        <f>LOOKUP(2,1/(Inward!E:E=C109),Inward!Q:Q)</f>
        <v>0</v>
      </c>
      <c r="L109" s="137">
        <f>Table3[[#This Row],[Opening Stock]]*Table3[[#This Row],[Base Price]]</f>
        <v>0</v>
      </c>
      <c r="M109" s="137">
        <f>Table3[[#This Row],[Base Price]]*Table3[[#This Row],[Receipt]]</f>
        <v>0</v>
      </c>
      <c r="N109" s="137">
        <f>Table3[[#This Row],[Base Price]]*Table3[[#This Row],[Issued]]</f>
        <v>0</v>
      </c>
      <c r="O109" s="137">
        <f t="shared" si="5"/>
        <v>0</v>
      </c>
      <c r="P109" s="84"/>
    </row>
    <row r="110" spans="1:16">
      <c r="A110" s="84">
        <f>Table5[[#This Row],[SN]]</f>
        <v>109</v>
      </c>
      <c r="B110" s="108" t="str">
        <f>VLOOKUP($C110,'Product Master'!B:G,2,)</f>
        <v xml:space="preserve">iv. Megaplex RT primers, Human pool A </v>
      </c>
      <c r="C110" s="84">
        <f>Table5[[#This Row],[Cat No]]</f>
        <v>4399966</v>
      </c>
      <c r="D110" s="84">
        <f>(VLOOKUP($C110,'Product Master'!B:G,6,))</f>
        <v>0</v>
      </c>
      <c r="E110" s="84" t="str">
        <f>VLOOKUP($C110,'Product Master'!B:G,3,)</f>
        <v>-</v>
      </c>
      <c r="F110" s="84" t="str">
        <f>VLOOKUP($C110,'Product Master'!B:G,4,)</f>
        <v>50 ul</v>
      </c>
      <c r="H110" s="84">
        <f>SUMIFS(Inward!I:I,Inward!C:C,'Stock Statement'!B110,Inward!E:E,'Stock Statement'!C110)</f>
        <v>1</v>
      </c>
      <c r="I110" s="84">
        <f>AVERAGEIFS(Outward!H:H,Outward!B:B,'Stock Statement'!B110,Outward!C:C,'Stock Statement'!C110)</f>
        <v>2</v>
      </c>
      <c r="J110" s="84">
        <f t="shared" si="4"/>
        <v>-1</v>
      </c>
      <c r="K110" s="137">
        <f>LOOKUP(2,1/(Inward!E:E=C110),Inward!Q:Q)</f>
        <v>0</v>
      </c>
      <c r="L110" s="137">
        <f>Table3[[#This Row],[Opening Stock]]*Table3[[#This Row],[Base Price]]</f>
        <v>0</v>
      </c>
      <c r="M110" s="137">
        <f>Table3[[#This Row],[Base Price]]*Table3[[#This Row],[Receipt]]</f>
        <v>0</v>
      </c>
      <c r="N110" s="137">
        <f>Table3[[#This Row],[Base Price]]*Table3[[#This Row],[Issued]]</f>
        <v>0</v>
      </c>
      <c r="O110" s="137">
        <f t="shared" si="5"/>
        <v>0</v>
      </c>
      <c r="P110" s="84"/>
    </row>
    <row r="111" spans="1:16">
      <c r="A111" s="84">
        <f>Table5[[#This Row],[SN]]</f>
        <v>110</v>
      </c>
      <c r="B111" s="108" t="str">
        <f>VLOOKUP($C111,'Product Master'!B:G,2,)</f>
        <v>Hi-Di Formamide 3500dx Series (ABI)</v>
      </c>
      <c r="C111" s="84">
        <f>Table5[[#This Row],[Cat No]]</f>
        <v>4404307</v>
      </c>
      <c r="D111" s="84">
        <f>(VLOOKUP($C111,'Product Master'!B:G,6,))</f>
        <v>0</v>
      </c>
      <c r="E111" s="84" t="str">
        <f>VLOOKUP($C111,'Product Master'!B:G,3,)</f>
        <v>Pack</v>
      </c>
      <c r="F111" s="84" t="str">
        <f>VLOOKUP($C111,'Product Master'!B:G,4,)</f>
        <v>5 ml</v>
      </c>
      <c r="H111" s="84">
        <f>SUMIFS(Inward!I:I,Inward!C:C,'Stock Statement'!B111,Inward!E:E,'Stock Statement'!C111)</f>
        <v>0</v>
      </c>
      <c r="I111" s="84">
        <f>AVERAGEIFS(Outward!H:H,Outward!B:B,'Stock Statement'!B111,Outward!C:C,'Stock Statement'!C111)</f>
        <v>1</v>
      </c>
      <c r="J111" s="84">
        <f t="shared" si="4"/>
        <v>-1</v>
      </c>
      <c r="K111" s="137" t="e">
        <f>LOOKUP(2,1/(Inward!E:E=C111),Inward!Q:Q)</f>
        <v>#N/A</v>
      </c>
      <c r="L111" s="137" t="e">
        <f>Table3[[#This Row],[Opening Stock]]*Table3[[#This Row],[Base Price]]</f>
        <v>#N/A</v>
      </c>
      <c r="M111" s="137" t="e">
        <f>Table3[[#This Row],[Base Price]]*Table3[[#This Row],[Receipt]]</f>
        <v>#N/A</v>
      </c>
      <c r="N111" s="137" t="e">
        <f>Table3[[#This Row],[Base Price]]*Table3[[#This Row],[Issued]]</f>
        <v>#N/A</v>
      </c>
      <c r="O111" s="137" t="e">
        <f t="shared" si="5"/>
        <v>#N/A</v>
      </c>
      <c r="P111" s="84"/>
    </row>
    <row r="112" spans="1:16">
      <c r="A112" s="84">
        <f>Table5[[#This Row],[SN]]</f>
        <v>111</v>
      </c>
      <c r="B112" s="108" t="str">
        <f>VLOOKUP($C112,'Product Master'!B:G,2,)</f>
        <v>ii. Megaplex RT primers human pool B v3.0</v>
      </c>
      <c r="C112" s="84">
        <f>Table5[[#This Row],[Cat No]]</f>
        <v>4444281</v>
      </c>
      <c r="D112" s="84">
        <f>(VLOOKUP($C112,'Product Master'!B:G,6,))</f>
        <v>0</v>
      </c>
      <c r="E112" s="84" t="str">
        <f>VLOOKUP($C112,'Product Master'!B:G,3,)</f>
        <v>-</v>
      </c>
      <c r="F112" s="84" t="str">
        <f>VLOOKUP($C112,'Product Master'!B:G,4,)</f>
        <v>50 ul</v>
      </c>
      <c r="H112" s="84">
        <f>SUMIFS(Inward!I:I,Inward!C:C,'Stock Statement'!B112,Inward!E:E,'Stock Statement'!C112)</f>
        <v>1</v>
      </c>
      <c r="I112" s="84">
        <f>AVERAGEIFS(Outward!H:H,Outward!B:B,'Stock Statement'!B112,Outward!C:C,'Stock Statement'!C112)</f>
        <v>2</v>
      </c>
      <c r="J112" s="84">
        <f t="shared" si="4"/>
        <v>-1</v>
      </c>
      <c r="K112" s="137">
        <f>LOOKUP(2,1/(Inward!E:E=C112),Inward!Q:Q)</f>
        <v>0</v>
      </c>
      <c r="L112" s="137">
        <f>Table3[[#This Row],[Opening Stock]]*Table3[[#This Row],[Base Price]]</f>
        <v>0</v>
      </c>
      <c r="M112" s="137">
        <f>Table3[[#This Row],[Base Price]]*Table3[[#This Row],[Receipt]]</f>
        <v>0</v>
      </c>
      <c r="N112" s="137">
        <f>Table3[[#This Row],[Base Price]]*Table3[[#This Row],[Issued]]</f>
        <v>0</v>
      </c>
      <c r="O112" s="137">
        <f t="shared" si="5"/>
        <v>0</v>
      </c>
      <c r="P112" s="84"/>
    </row>
    <row r="113" spans="1:16">
      <c r="A113" s="84">
        <f>Table5[[#This Row],[SN]]</f>
        <v>112</v>
      </c>
      <c r="B113" s="108" t="str">
        <f>VLOOKUP($C113,'Product Master'!B:G,2,)</f>
        <v>iii. Megaplex PreAmp primers, Human pool B v3.0</v>
      </c>
      <c r="C113" s="84">
        <f>Table5[[#This Row],[Cat No]]</f>
        <v>4444303</v>
      </c>
      <c r="D113" s="84">
        <f>(VLOOKUP($C113,'Product Master'!B:G,6,))</f>
        <v>0</v>
      </c>
      <c r="E113" s="84" t="str">
        <f>VLOOKUP($C113,'Product Master'!B:G,3,)</f>
        <v>-</v>
      </c>
      <c r="F113" s="84" t="str">
        <f>VLOOKUP($C113,'Product Master'!B:G,4,)</f>
        <v>150 ul</v>
      </c>
      <c r="H113" s="84">
        <f>SUMIFS(Inward!I:I,Inward!C:C,'Stock Statement'!B113,Inward!E:E,'Stock Statement'!C113)</f>
        <v>1</v>
      </c>
      <c r="I113" s="84">
        <f>AVERAGEIFS(Outward!H:H,Outward!B:B,'Stock Statement'!B113,Outward!C:C,'Stock Statement'!C113)</f>
        <v>2</v>
      </c>
      <c r="J113" s="84">
        <f t="shared" si="4"/>
        <v>-1</v>
      </c>
      <c r="K113" s="137">
        <f>LOOKUP(2,1/(Inward!E:E=C113),Inward!Q:Q)</f>
        <v>0</v>
      </c>
      <c r="L113" s="137">
        <f>Table3[[#This Row],[Opening Stock]]*Table3[[#This Row],[Base Price]]</f>
        <v>0</v>
      </c>
      <c r="M113" s="137">
        <f>Table3[[#This Row],[Base Price]]*Table3[[#This Row],[Receipt]]</f>
        <v>0</v>
      </c>
      <c r="N113" s="137">
        <f>Table3[[#This Row],[Base Price]]*Table3[[#This Row],[Issued]]</f>
        <v>0</v>
      </c>
      <c r="O113" s="137">
        <f t="shared" si="5"/>
        <v>0</v>
      </c>
      <c r="P113" s="84"/>
    </row>
    <row r="114" spans="1:16">
      <c r="A114" s="84">
        <f>Table5[[#This Row],[SN]]</f>
        <v>113</v>
      </c>
      <c r="B114" s="108" t="str">
        <f>VLOOKUP($C114,'Product Master'!B:G,2,)</f>
        <v>Megaplex Primer pools, Human pool A v2.1</v>
      </c>
      <c r="C114" s="84">
        <f>Table5[[#This Row],[Cat No]]</f>
        <v>4444750</v>
      </c>
      <c r="D114" s="84">
        <f>(VLOOKUP($C114,'Product Master'!B:G,6,))</f>
        <v>0</v>
      </c>
      <c r="E114" s="84" t="str">
        <f>VLOOKUP($C114,'Product Master'!B:G,3,)</f>
        <v>-</v>
      </c>
      <c r="F114" s="84" t="str">
        <f>VLOOKUP($C114,'Product Master'!B:G,4,)</f>
        <v>50 Rxns</v>
      </c>
      <c r="H114" s="84">
        <f>SUMIFS(Inward!I:I,Inward!C:C,'Stock Statement'!B114,Inward!E:E,'Stock Statement'!C114)</f>
        <v>1</v>
      </c>
      <c r="I114" s="84">
        <f>AVERAGEIFS(Outward!H:H,Outward!B:B,'Stock Statement'!B114,Outward!C:C,'Stock Statement'!C114)</f>
        <v>2</v>
      </c>
      <c r="J114" s="84">
        <f t="shared" si="4"/>
        <v>-1</v>
      </c>
      <c r="K114" s="137">
        <f>LOOKUP(2,1/(Inward!E:E=C114),Inward!Q:Q)</f>
        <v>77334</v>
      </c>
      <c r="L114" s="137">
        <f>Table3[[#This Row],[Opening Stock]]*Table3[[#This Row],[Base Price]]</f>
        <v>0</v>
      </c>
      <c r="M114" s="137">
        <f>Table3[[#This Row],[Base Price]]*Table3[[#This Row],[Receipt]]</f>
        <v>77334</v>
      </c>
      <c r="N114" s="137">
        <f>Table3[[#This Row],[Base Price]]*Table3[[#This Row],[Issued]]</f>
        <v>154668</v>
      </c>
      <c r="O114" s="137">
        <f t="shared" si="5"/>
        <v>0</v>
      </c>
      <c r="P114" s="84"/>
    </row>
    <row r="115" spans="1:16">
      <c r="A115" s="84">
        <f>Table5[[#This Row],[SN]]</f>
        <v>114</v>
      </c>
      <c r="B115" s="108" t="str">
        <f>VLOOKUP($C115,'Product Master'!B:G,2,)</f>
        <v>Open array accufill tips</v>
      </c>
      <c r="C115" s="84">
        <f>Table5[[#This Row],[Cat No]]</f>
        <v>4457246</v>
      </c>
      <c r="D115" s="84">
        <f>(VLOOKUP($C115,'Product Master'!B:G,6,))</f>
        <v>0</v>
      </c>
      <c r="E115" s="84" t="str">
        <f>VLOOKUP($C115,'Product Master'!B:G,3,)</f>
        <v>Pack</v>
      </c>
      <c r="F115" s="84" t="str">
        <f>VLOOKUP($C115,'Product Master'!B:G,4,)</f>
        <v>384 Tips</v>
      </c>
      <c r="H115" s="84">
        <f>SUMIFS(Inward!I:I,Inward!C:C,'Stock Statement'!B115,Inward!E:E,'Stock Statement'!C115)</f>
        <v>4</v>
      </c>
      <c r="I115" s="84" t="e">
        <f>AVERAGEIFS(Outward!H:H,Outward!B:B,'Stock Statement'!B115,Outward!C:C,'Stock Statement'!C115)</f>
        <v>#DIV/0!</v>
      </c>
      <c r="J115" s="84" t="e">
        <f t="shared" si="4"/>
        <v>#DIV/0!</v>
      </c>
      <c r="K115" s="137">
        <f>LOOKUP(2,1/(Inward!E:E=C115),Inward!Q:Q)</f>
        <v>24452</v>
      </c>
      <c r="L115" s="137">
        <f>Table3[[#This Row],[Opening Stock]]*Table3[[#This Row],[Base Price]]</f>
        <v>0</v>
      </c>
      <c r="M115" s="137">
        <f>Table3[[#This Row],[Base Price]]*Table3[[#This Row],[Receipt]]</f>
        <v>97808</v>
      </c>
      <c r="N115" s="137" t="e">
        <f>Table3[[#This Row],[Base Price]]*Table3[[#This Row],[Issued]]</f>
        <v>#DIV/0!</v>
      </c>
      <c r="O115" s="137" t="e">
        <f t="shared" si="5"/>
        <v>#DIV/0!</v>
      </c>
      <c r="P115" s="84"/>
    </row>
    <row r="116" spans="1:16">
      <c r="A116" s="84">
        <f>Table5[[#This Row],[SN]]</f>
        <v>115</v>
      </c>
      <c r="B116" s="108" t="str">
        <f>VLOOKUP($C116,'Product Master'!B:G,2,)</f>
        <v xml:space="preserve">Open array accufill tips </v>
      </c>
      <c r="C116" s="84">
        <f>Table5[[#This Row],[Cat No]]</f>
        <v>4458107</v>
      </c>
      <c r="D116" s="84">
        <f>(VLOOKUP($C116,'Product Master'!B:G,6,))</f>
        <v>0</v>
      </c>
      <c r="E116" s="84" t="str">
        <f>VLOOKUP($C116,'Product Master'!B:G,3,)</f>
        <v>Pack</v>
      </c>
      <c r="F116" s="84" t="str">
        <f>VLOOKUP($C116,'Product Master'!B:G,4,)</f>
        <v>384 Tips</v>
      </c>
      <c r="H116" s="84">
        <f>SUMIFS(Inward!I:I,Inward!C:C,'Stock Statement'!B116,Inward!E:E,'Stock Statement'!C116)</f>
        <v>1</v>
      </c>
      <c r="I116" s="84" t="e">
        <f>AVERAGEIFS(Outward!H:H,Outward!B:B,'Stock Statement'!B116,Outward!C:C,'Stock Statement'!C116)</f>
        <v>#DIV/0!</v>
      </c>
      <c r="J116" s="84" t="e">
        <f t="shared" si="4"/>
        <v>#DIV/0!</v>
      </c>
      <c r="K116" s="137">
        <f>LOOKUP(2,1/(Inward!E:E=C116),Inward!Q:Q)</f>
        <v>43030.2</v>
      </c>
      <c r="L116" s="137">
        <f>Table3[[#This Row],[Opening Stock]]*Table3[[#This Row],[Base Price]]</f>
        <v>0</v>
      </c>
      <c r="M116" s="137">
        <f>Table3[[#This Row],[Base Price]]*Table3[[#This Row],[Receipt]]</f>
        <v>43030.2</v>
      </c>
      <c r="N116" s="137" t="e">
        <f>Table3[[#This Row],[Base Price]]*Table3[[#This Row],[Issued]]</f>
        <v>#DIV/0!</v>
      </c>
      <c r="O116" s="137" t="e">
        <f t="shared" si="5"/>
        <v>#DIV/0!</v>
      </c>
      <c r="P116" s="84"/>
    </row>
    <row r="117" spans="1:16">
      <c r="A117" s="84">
        <f>Table5[[#This Row],[SN]]</f>
        <v>116</v>
      </c>
      <c r="B117" s="108" t="str">
        <f>VLOOKUP($C117,'Product Master'!B:G,2,)</f>
        <v xml:space="preserve">Ion Library Quantitation kit </v>
      </c>
      <c r="C117" s="84">
        <f>Table5[[#This Row],[Cat No]]</f>
        <v>4468802</v>
      </c>
      <c r="D117" s="84">
        <f>(VLOOKUP($C117,'Product Master'!B:G,6,))</f>
        <v>0</v>
      </c>
      <c r="E117" s="84" t="str">
        <f>VLOOKUP($C117,'Product Master'!B:G,3,)</f>
        <v>Kit</v>
      </c>
      <c r="F117" s="84" t="str">
        <f>VLOOKUP($C117,'Product Master'!B:G,4,)</f>
        <v>250 Rxns</v>
      </c>
      <c r="H117" s="84">
        <f>SUMIFS(Inward!I:I,Inward!C:C,'Stock Statement'!B117,Inward!E:E,'Stock Statement'!C117)</f>
        <v>4</v>
      </c>
      <c r="I117" s="84">
        <f>AVERAGEIFS(Outward!H:H,Outward!B:B,'Stock Statement'!B117,Outward!C:C,'Stock Statement'!C117)</f>
        <v>1</v>
      </c>
      <c r="J117" s="84">
        <f t="shared" si="4"/>
        <v>3</v>
      </c>
      <c r="K117" s="137">
        <f>LOOKUP(2,1/(Inward!E:E=C117),Inward!Q:Q)</f>
        <v>21942</v>
      </c>
      <c r="L117" s="137">
        <f>Table3[[#This Row],[Opening Stock]]*Table3[[#This Row],[Base Price]]</f>
        <v>0</v>
      </c>
      <c r="M117" s="137">
        <f>Table3[[#This Row],[Base Price]]*Table3[[#This Row],[Receipt]]</f>
        <v>87768</v>
      </c>
      <c r="N117" s="137">
        <f>Table3[[#This Row],[Base Price]]*Table3[[#This Row],[Issued]]</f>
        <v>21942</v>
      </c>
      <c r="O117" s="137">
        <f t="shared" si="5"/>
        <v>65826</v>
      </c>
      <c r="P117" s="84"/>
    </row>
    <row r="118" spans="1:16">
      <c r="A118" s="84">
        <f>Table5[[#This Row],[SN]]</f>
        <v>117</v>
      </c>
      <c r="B118" s="108" t="str">
        <f>VLOOKUP($C118,'Product Master'!B:G,2,)</f>
        <v>Accessories Kit</v>
      </c>
      <c r="C118" s="84">
        <f>Table5[[#This Row],[Cat No]]</f>
        <v>4469576</v>
      </c>
      <c r="D118" s="84">
        <f>(VLOOKUP($C118,'Product Master'!B:G,6,))</f>
        <v>0</v>
      </c>
      <c r="E118" s="84" t="str">
        <f>VLOOKUP($C118,'Product Master'!B:G,3,)</f>
        <v>-</v>
      </c>
      <c r="F118" s="84">
        <f>VLOOKUP($C118,'Product Master'!B:G,4,)</f>
        <v>0</v>
      </c>
      <c r="H118" s="84">
        <f>SUMIFS(Inward!I:I,Inward!C:C,'Stock Statement'!B118,Inward!E:E,'Stock Statement'!C118)</f>
        <v>0</v>
      </c>
      <c r="I118" s="84">
        <f>AVERAGEIFS(Outward!H:H,Outward!B:B,'Stock Statement'!B118,Outward!C:C,'Stock Statement'!C118)</f>
        <v>2</v>
      </c>
      <c r="J118" s="84">
        <f t="shared" si="4"/>
        <v>-2</v>
      </c>
      <c r="K118" s="137" t="e">
        <f>LOOKUP(2,1/(Inward!E:E=C118),Inward!Q:Q)</f>
        <v>#N/A</v>
      </c>
      <c r="L118" s="137" t="e">
        <f>Table3[[#This Row],[Opening Stock]]*Table3[[#This Row],[Base Price]]</f>
        <v>#N/A</v>
      </c>
      <c r="M118" s="137" t="e">
        <f>Table3[[#This Row],[Base Price]]*Table3[[#This Row],[Receipt]]</f>
        <v>#N/A</v>
      </c>
      <c r="N118" s="137" t="e">
        <f>Table3[[#This Row],[Base Price]]*Table3[[#This Row],[Issued]]</f>
        <v>#N/A</v>
      </c>
      <c r="O118" s="137" t="e">
        <f t="shared" si="5"/>
        <v>#N/A</v>
      </c>
      <c r="P118" s="84"/>
    </row>
    <row r="119" spans="1:16">
      <c r="A119" s="84">
        <f>Table5[[#This Row],[SN]]</f>
        <v>118</v>
      </c>
      <c r="B119" s="108" t="str">
        <f>VLOOKUP($C119,'Product Master'!B:G,2,)</f>
        <v xml:space="preserve">Genotyping plate 128 Format </v>
      </c>
      <c r="C119" s="84">
        <f>Table5[[#This Row],[Cat No]]</f>
        <v>4470179</v>
      </c>
      <c r="D119" s="84">
        <f>(VLOOKUP($C119,'Product Master'!B:G,6,))</f>
        <v>0</v>
      </c>
      <c r="E119" s="84" t="str">
        <f>VLOOKUP($C119,'Product Master'!B:G,3,)</f>
        <v>-</v>
      </c>
      <c r="F119" s="84">
        <f>VLOOKUP($C119,'Product Master'!B:G,4,)</f>
        <v>0</v>
      </c>
      <c r="H119" s="84">
        <f>SUMIFS(Inward!I:I,Inward!C:C,'Stock Statement'!B119,Inward!E:E,'Stock Statement'!C119)</f>
        <v>0</v>
      </c>
      <c r="I119" s="84">
        <f>AVERAGEIFS(Outward!H:H,Outward!B:B,'Stock Statement'!B119,Outward!C:C,'Stock Statement'!C119)</f>
        <v>2</v>
      </c>
      <c r="J119" s="84">
        <f t="shared" si="4"/>
        <v>-2</v>
      </c>
      <c r="K119" s="137" t="e">
        <f>LOOKUP(2,1/(Inward!E:E=C119),Inward!Q:Q)</f>
        <v>#N/A</v>
      </c>
      <c r="L119" s="137" t="e">
        <f>Table3[[#This Row],[Opening Stock]]*Table3[[#This Row],[Base Price]]</f>
        <v>#N/A</v>
      </c>
      <c r="M119" s="137" t="e">
        <f>Table3[[#This Row],[Base Price]]*Table3[[#This Row],[Receipt]]</f>
        <v>#N/A</v>
      </c>
      <c r="N119" s="137" t="e">
        <f>Table3[[#This Row],[Base Price]]*Table3[[#This Row],[Issued]]</f>
        <v>#N/A</v>
      </c>
      <c r="O119" s="137" t="e">
        <f t="shared" si="5"/>
        <v>#N/A</v>
      </c>
      <c r="P119" s="84"/>
    </row>
    <row r="120" spans="1:16">
      <c r="A120" s="84">
        <f>Table5[[#This Row],[SN]]</f>
        <v>119</v>
      </c>
      <c r="B120" s="108" t="str">
        <f>VLOOKUP($C120,'Product Master'!B:G,2,)</f>
        <v>Human miRNA Panel</v>
      </c>
      <c r="C120" s="84">
        <f>Table5[[#This Row],[Cat No]]</f>
        <v>4470187</v>
      </c>
      <c r="D120" s="84">
        <f>(VLOOKUP($C120,'Product Master'!B:G,6,))</f>
        <v>0</v>
      </c>
      <c r="E120" s="84" t="str">
        <f>VLOOKUP($C120,'Product Master'!B:G,3,)</f>
        <v>-</v>
      </c>
      <c r="F120" s="84" t="str">
        <f>VLOOKUP($C120,'Product Master'!B:G,4,)</f>
        <v>-</v>
      </c>
      <c r="H120" s="84">
        <f>SUMIFS(Inward!I:I,Inward!C:C,'Stock Statement'!B120,Inward!E:E,'Stock Statement'!C120)</f>
        <v>0</v>
      </c>
      <c r="I120" s="84" t="e">
        <f>AVERAGEIFS(Outward!H:H,Outward!B:B,'Stock Statement'!B120,Outward!C:C,'Stock Statement'!C120)</f>
        <v>#DIV/0!</v>
      </c>
      <c r="J120" s="84" t="e">
        <f t="shared" si="4"/>
        <v>#DIV/0!</v>
      </c>
      <c r="K120" s="137" t="e">
        <f>LOOKUP(2,1/(Inward!E:E=C120),Inward!Q:Q)</f>
        <v>#N/A</v>
      </c>
      <c r="L120" s="137" t="e">
        <f>Table3[[#This Row],[Opening Stock]]*Table3[[#This Row],[Base Price]]</f>
        <v>#N/A</v>
      </c>
      <c r="M120" s="137" t="e">
        <f>Table3[[#This Row],[Base Price]]*Table3[[#This Row],[Receipt]]</f>
        <v>#N/A</v>
      </c>
      <c r="N120" s="137" t="e">
        <f>Table3[[#This Row],[Base Price]]*Table3[[#This Row],[Issued]]</f>
        <v>#N/A</v>
      </c>
      <c r="O120" s="137" t="e">
        <f t="shared" si="5"/>
        <v>#DIV/0!</v>
      </c>
      <c r="P120" s="84"/>
    </row>
    <row r="121" spans="1:16">
      <c r="A121" s="84">
        <f>Table5[[#This Row],[SN]]</f>
        <v>120</v>
      </c>
      <c r="B121" s="108" t="str">
        <f>VLOOKUP($C121,'Product Master'!B:G,2,)</f>
        <v>Human miRNA Panel</v>
      </c>
      <c r="C121" s="84">
        <f>Table5[[#This Row],[Cat No]]</f>
        <v>4470189</v>
      </c>
      <c r="D121" s="84">
        <f>(VLOOKUP($C121,'Product Master'!B:G,6,))</f>
        <v>0</v>
      </c>
      <c r="E121" s="84" t="str">
        <f>VLOOKUP($C121,'Product Master'!B:G,3,)</f>
        <v>-</v>
      </c>
      <c r="F121" s="84" t="str">
        <f>VLOOKUP($C121,'Product Master'!B:G,4,)</f>
        <v>-</v>
      </c>
      <c r="H121" s="84">
        <f>SUMIFS(Inward!I:I,Inward!C:C,'Stock Statement'!B121,Inward!E:E,'Stock Statement'!C121)</f>
        <v>12</v>
      </c>
      <c r="I121" s="84">
        <f>AVERAGEIFS(Outward!H:H,Outward!B:B,'Stock Statement'!B121,Outward!C:C,'Stock Statement'!C121)</f>
        <v>5</v>
      </c>
      <c r="J121" s="84">
        <f t="shared" si="4"/>
        <v>7</v>
      </c>
      <c r="K121" s="137">
        <f>LOOKUP(2,1/(Inward!E:E=C121),Inward!Q:Q)</f>
        <v>40000</v>
      </c>
      <c r="L121" s="137">
        <f>Table3[[#This Row],[Opening Stock]]*Table3[[#This Row],[Base Price]]</f>
        <v>0</v>
      </c>
      <c r="M121" s="137">
        <f>Table3[[#This Row],[Base Price]]*Table3[[#This Row],[Receipt]]</f>
        <v>480000</v>
      </c>
      <c r="N121" s="137">
        <f>Table3[[#This Row],[Base Price]]*Table3[[#This Row],[Issued]]</f>
        <v>200000</v>
      </c>
      <c r="O121" s="137">
        <f t="shared" si="5"/>
        <v>280000</v>
      </c>
      <c r="P121" s="84"/>
    </row>
    <row r="122" spans="1:16">
      <c r="A122" s="84">
        <f>Table5[[#This Row],[SN]]</f>
        <v>121</v>
      </c>
      <c r="B122" s="108" t="str">
        <f>VLOOKUP($C122,'Product Master'!B:G,2,)</f>
        <v>ii. Ion shear plus reagents kit</v>
      </c>
      <c r="C122" s="84">
        <f>Table5[[#This Row],[Cat No]]</f>
        <v>4471248</v>
      </c>
      <c r="D122" s="84">
        <f>(VLOOKUP($C122,'Product Master'!B:G,6,))</f>
        <v>0</v>
      </c>
      <c r="E122" s="84" t="str">
        <f>VLOOKUP($C122,'Product Master'!B:G,3,)</f>
        <v>-</v>
      </c>
      <c r="F122" s="84" t="str">
        <f>VLOOKUP($C122,'Product Master'!B:G,4,)</f>
        <v>20 Rxns</v>
      </c>
      <c r="H122" s="84">
        <f>SUMIFS(Inward!I:I,Inward!C:C,'Stock Statement'!B122,Inward!E:E,'Stock Statement'!C122)</f>
        <v>2</v>
      </c>
      <c r="I122" s="84">
        <f>AVERAGEIFS(Outward!H:H,Outward!B:B,'Stock Statement'!B122,Outward!C:C,'Stock Statement'!C122)</f>
        <v>1</v>
      </c>
      <c r="J122" s="84">
        <f t="shared" si="4"/>
        <v>1</v>
      </c>
      <c r="K122" s="137">
        <f>LOOKUP(2,1/(Inward!E:E=C122),Inward!Q:Q)</f>
        <v>0</v>
      </c>
      <c r="L122" s="137">
        <f>Table3[[#This Row],[Opening Stock]]*Table3[[#This Row],[Base Price]]</f>
        <v>0</v>
      </c>
      <c r="M122" s="137">
        <f>Table3[[#This Row],[Base Price]]*Table3[[#This Row],[Receipt]]</f>
        <v>0</v>
      </c>
      <c r="N122" s="137">
        <f>Table3[[#This Row],[Base Price]]*Table3[[#This Row],[Issued]]</f>
        <v>0</v>
      </c>
      <c r="O122" s="137">
        <f t="shared" si="5"/>
        <v>0</v>
      </c>
      <c r="P122" s="84"/>
    </row>
    <row r="123" spans="1:16">
      <c r="A123" s="84">
        <f>Table5[[#This Row],[SN]]</f>
        <v>122</v>
      </c>
      <c r="B123" s="108" t="str">
        <f>VLOOKUP($C123,'Product Master'!B:G,2,)</f>
        <v>i. Ion plus Fragment library kit</v>
      </c>
      <c r="C123" s="84">
        <f>Table5[[#This Row],[Cat No]]</f>
        <v>4471252</v>
      </c>
      <c r="D123" s="84">
        <f>(VLOOKUP($C123,'Product Master'!B:G,6,))</f>
        <v>0</v>
      </c>
      <c r="E123" s="84" t="str">
        <f>VLOOKUP($C123,'Product Master'!B:G,3,)</f>
        <v>-</v>
      </c>
      <c r="F123" s="84" t="str">
        <f>VLOOKUP($C123,'Product Master'!B:G,4,)</f>
        <v>10 Rxns</v>
      </c>
      <c r="H123" s="84">
        <f>SUMIFS(Inward!I:I,Inward!C:C,'Stock Statement'!B123,Inward!E:E,'Stock Statement'!C123)</f>
        <v>2</v>
      </c>
      <c r="I123" s="84">
        <f>AVERAGEIFS(Outward!H:H,Outward!B:B,'Stock Statement'!B123,Outward!C:C,'Stock Statement'!C123)</f>
        <v>1</v>
      </c>
      <c r="J123" s="84">
        <f t="shared" si="4"/>
        <v>1</v>
      </c>
      <c r="K123" s="137">
        <f>LOOKUP(2,1/(Inward!E:E=C123),Inward!Q:Q)</f>
        <v>0</v>
      </c>
      <c r="L123" s="137">
        <f>Table3[[#This Row],[Opening Stock]]*Table3[[#This Row],[Base Price]]</f>
        <v>0</v>
      </c>
      <c r="M123" s="137">
        <f>Table3[[#This Row],[Base Price]]*Table3[[#This Row],[Receipt]]</f>
        <v>0</v>
      </c>
      <c r="N123" s="137">
        <f>Table3[[#This Row],[Base Price]]*Table3[[#This Row],[Issued]]</f>
        <v>0</v>
      </c>
      <c r="O123" s="137">
        <f t="shared" si="5"/>
        <v>0</v>
      </c>
      <c r="P123" s="84"/>
    </row>
    <row r="124" spans="1:16">
      <c r="A124" s="84">
        <f>Table5[[#This Row],[SN]]</f>
        <v>123</v>
      </c>
      <c r="B124" s="108" t="str">
        <f>VLOOKUP($C124,'Product Master'!B:G,2,)</f>
        <v xml:space="preserve">Ion Xpress plus fragment library kit </v>
      </c>
      <c r="C124" s="84">
        <f>Table5[[#This Row],[Cat No]]</f>
        <v>4471269</v>
      </c>
      <c r="D124" s="84">
        <f>(VLOOKUP($C124,'Product Master'!B:G,6,))</f>
        <v>0</v>
      </c>
      <c r="E124" s="84" t="str">
        <f>VLOOKUP($C124,'Product Master'!B:G,3,)</f>
        <v>-</v>
      </c>
      <c r="F124" s="84" t="str">
        <f>VLOOKUP($C124,'Product Master'!B:G,4,)</f>
        <v>10 Rxns</v>
      </c>
      <c r="H124" s="84">
        <f>SUMIFS(Inward!I:I,Inward!C:C,'Stock Statement'!B124,Inward!E:E,'Stock Statement'!C124)</f>
        <v>2</v>
      </c>
      <c r="I124" s="84">
        <f>AVERAGEIFS(Outward!H:H,Outward!B:B,'Stock Statement'!B124,Outward!C:C,'Stock Statement'!C124)</f>
        <v>1</v>
      </c>
      <c r="J124" s="84">
        <f t="shared" si="4"/>
        <v>1</v>
      </c>
      <c r="K124" s="137">
        <f>LOOKUP(2,1/(Inward!E:E=C124),Inward!Q:Q)</f>
        <v>90420</v>
      </c>
      <c r="L124" s="137">
        <f>Table3[[#This Row],[Opening Stock]]*Table3[[#This Row],[Base Price]]</f>
        <v>0</v>
      </c>
      <c r="M124" s="137">
        <f>Table3[[#This Row],[Base Price]]*Table3[[#This Row],[Receipt]]</f>
        <v>180840</v>
      </c>
      <c r="N124" s="137">
        <f>Table3[[#This Row],[Base Price]]*Table3[[#This Row],[Issued]]</f>
        <v>90420</v>
      </c>
      <c r="O124" s="137">
        <f t="shared" si="5"/>
        <v>90420</v>
      </c>
      <c r="P124" s="84"/>
    </row>
    <row r="125" spans="1:16">
      <c r="A125" s="84">
        <f>Table5[[#This Row],[SN]]</f>
        <v>124</v>
      </c>
      <c r="B125" s="108" t="str">
        <f>VLOOKUP($C125,'Product Master'!B:G,2,)</f>
        <v>Comprehensive cancer panel</v>
      </c>
      <c r="C125" s="84">
        <f>Table5[[#This Row],[Cat No]]</f>
        <v>4477685</v>
      </c>
      <c r="D125" s="84">
        <f>(VLOOKUP($C125,'Product Master'!B:G,6,))</f>
        <v>0</v>
      </c>
      <c r="E125" s="84" t="str">
        <f>VLOOKUP($C125,'Product Master'!B:G,3,)</f>
        <v>Kit</v>
      </c>
      <c r="F125" s="84" t="str">
        <f>VLOOKUP($C125,'Product Master'!B:G,4,)</f>
        <v>8 Rxns</v>
      </c>
      <c r="H125" s="84">
        <f>SUMIFS(Inward!I:I,Inward!C:C,'Stock Statement'!B125,Inward!E:E,'Stock Statement'!C125)</f>
        <v>8</v>
      </c>
      <c r="I125" s="84">
        <f>AVERAGEIFS(Outward!H:H,Outward!B:B,'Stock Statement'!B125,Outward!C:C,'Stock Statement'!C125)</f>
        <v>1</v>
      </c>
      <c r="J125" s="84">
        <f t="shared" si="4"/>
        <v>7</v>
      </c>
      <c r="K125" s="137">
        <f>LOOKUP(2,1/(Inward!E:E=C125),Inward!Q:Q)</f>
        <v>230000</v>
      </c>
      <c r="L125" s="137">
        <f>Table3[[#This Row],[Opening Stock]]*Table3[[#This Row],[Base Price]]</f>
        <v>0</v>
      </c>
      <c r="M125" s="137">
        <f>Table3[[#This Row],[Base Price]]*Table3[[#This Row],[Receipt]]</f>
        <v>1840000</v>
      </c>
      <c r="N125" s="137">
        <f>Table3[[#This Row],[Base Price]]*Table3[[#This Row],[Issued]]</f>
        <v>230000</v>
      </c>
      <c r="O125" s="137">
        <f t="shared" si="5"/>
        <v>1610000</v>
      </c>
      <c r="P125" s="84"/>
    </row>
    <row r="126" spans="1:16">
      <c r="A126" s="84">
        <f>Table5[[#This Row],[SN]]</f>
        <v>125</v>
      </c>
      <c r="B126" s="108" t="str">
        <f>VLOOKUP($C126,'Product Master'!B:G,2,)</f>
        <v>Authentifiler PCR Amplification kit (ABI)</v>
      </c>
      <c r="C126" s="84">
        <f>Table5[[#This Row],[Cat No]]</f>
        <v>4479566</v>
      </c>
      <c r="D126" s="84">
        <f>(VLOOKUP($C126,'Product Master'!B:G,6,))</f>
        <v>0</v>
      </c>
      <c r="E126" s="84" t="str">
        <f>VLOOKUP($C126,'Product Master'!B:G,3,)</f>
        <v>Kit</v>
      </c>
      <c r="F126" s="84" t="str">
        <f>VLOOKUP($C126,'Product Master'!B:G,4,)</f>
        <v>50 Rxns</v>
      </c>
      <c r="H126" s="84">
        <f>SUMIFS(Inward!I:I,Inward!C:C,'Stock Statement'!B126,Inward!E:E,'Stock Statement'!C126)</f>
        <v>0</v>
      </c>
      <c r="I126" s="84" t="e">
        <f>AVERAGEIFS(Outward!H:H,Outward!B:B,'Stock Statement'!B126,Outward!C:C,'Stock Statement'!C126)</f>
        <v>#DIV/0!</v>
      </c>
      <c r="J126" s="84" t="e">
        <f t="shared" si="4"/>
        <v>#DIV/0!</v>
      </c>
      <c r="K126" s="137" t="e">
        <f>LOOKUP(2,1/(Inward!E:E=C126),Inward!Q:Q)</f>
        <v>#N/A</v>
      </c>
      <c r="L126" s="137" t="e">
        <f>Table3[[#This Row],[Opening Stock]]*Table3[[#This Row],[Base Price]]</f>
        <v>#N/A</v>
      </c>
      <c r="M126" s="137" t="e">
        <f>Table3[[#This Row],[Base Price]]*Table3[[#This Row],[Receipt]]</f>
        <v>#N/A</v>
      </c>
      <c r="N126" s="137" t="e">
        <f>Table3[[#This Row],[Base Price]]*Table3[[#This Row],[Issued]]</f>
        <v>#N/A</v>
      </c>
      <c r="O126" s="137" t="e">
        <f t="shared" si="5"/>
        <v>#DIV/0!</v>
      </c>
      <c r="P126" s="84"/>
    </row>
    <row r="127" spans="1:16">
      <c r="A127" s="84">
        <f>Table5[[#This Row],[SN]]</f>
        <v>126</v>
      </c>
      <c r="B127" s="108" t="str">
        <f>VLOOKUP($C127,'Product Master'!B:G,2,)</f>
        <v>Ion Ampliseq Sample ID Panel</v>
      </c>
      <c r="C127" s="84">
        <f>Table5[[#This Row],[Cat No]]</f>
        <v>4479790</v>
      </c>
      <c r="D127" s="84">
        <f>(VLOOKUP($C127,'Product Master'!B:G,6,))</f>
        <v>0</v>
      </c>
      <c r="E127" s="84" t="str">
        <f>VLOOKUP($C127,'Product Master'!B:G,3,)</f>
        <v>-</v>
      </c>
      <c r="F127" s="84" t="str">
        <f>VLOOKUP($C127,'Product Master'!B:G,4,)</f>
        <v>96 Rxns</v>
      </c>
      <c r="H127" s="84">
        <f>SUMIFS(Inward!I:I,Inward!C:C,'Stock Statement'!B127,Inward!E:E,'Stock Statement'!C127)</f>
        <v>3</v>
      </c>
      <c r="I127" s="84">
        <f>AVERAGEIFS(Outward!H:H,Outward!B:B,'Stock Statement'!B127,Outward!C:C,'Stock Statement'!C127)</f>
        <v>1</v>
      </c>
      <c r="J127" s="84">
        <f t="shared" si="4"/>
        <v>2</v>
      </c>
      <c r="K127" s="137">
        <f>LOOKUP(2,1/(Inward!E:E=C127),Inward!Q:Q)</f>
        <v>18406</v>
      </c>
      <c r="L127" s="137">
        <f>Table3[[#This Row],[Opening Stock]]*Table3[[#This Row],[Base Price]]</f>
        <v>0</v>
      </c>
      <c r="M127" s="137">
        <f>Table3[[#This Row],[Base Price]]*Table3[[#This Row],[Receipt]]</f>
        <v>55218</v>
      </c>
      <c r="N127" s="137">
        <f>Table3[[#This Row],[Base Price]]*Table3[[#This Row],[Issued]]</f>
        <v>18406</v>
      </c>
      <c r="O127" s="137">
        <f t="shared" si="5"/>
        <v>36812</v>
      </c>
      <c r="P127" s="84"/>
    </row>
    <row r="128" spans="1:16">
      <c r="A128" s="84">
        <f>Table5[[#This Row],[SN]]</f>
        <v>127</v>
      </c>
      <c r="B128" s="108" t="str">
        <f>VLOOKUP($C128,'Product Master'!B:G,2,)</f>
        <v>Ion Ampliseq libarary kit</v>
      </c>
      <c r="C128" s="84">
        <f>Table5[[#This Row],[Cat No]]</f>
        <v>4480442</v>
      </c>
      <c r="D128" s="84">
        <f>(VLOOKUP($C128,'Product Master'!B:G,6,))</f>
        <v>0</v>
      </c>
      <c r="E128" s="84" t="str">
        <f>VLOOKUP($C128,'Product Master'!B:G,3,)</f>
        <v>Kit</v>
      </c>
      <c r="F128" s="84" t="str">
        <f>VLOOKUP($C128,'Product Master'!B:G,4,)</f>
        <v>384 Rxns</v>
      </c>
      <c r="H128" s="84">
        <f>SUMIFS(Inward!I:I,Inward!C:C,'Stock Statement'!B128,Inward!E:E,'Stock Statement'!C128)</f>
        <v>2</v>
      </c>
      <c r="I128" s="84">
        <f>AVERAGEIFS(Outward!H:H,Outward!B:B,'Stock Statement'!B128,Outward!C:C,'Stock Statement'!C128)</f>
        <v>1</v>
      </c>
      <c r="J128" s="84">
        <f t="shared" si="4"/>
        <v>1</v>
      </c>
      <c r="K128" s="137">
        <f>LOOKUP(2,1/(Inward!E:E=C128),Inward!Q:Q)</f>
        <v>817920</v>
      </c>
      <c r="L128" s="137">
        <f>Table3[[#This Row],[Opening Stock]]*Table3[[#This Row],[Base Price]]</f>
        <v>0</v>
      </c>
      <c r="M128" s="137">
        <f>Table3[[#This Row],[Base Price]]*Table3[[#This Row],[Receipt]]</f>
        <v>1635840</v>
      </c>
      <c r="N128" s="137">
        <f>Table3[[#This Row],[Base Price]]*Table3[[#This Row],[Issued]]</f>
        <v>817920</v>
      </c>
      <c r="O128" s="137">
        <f t="shared" si="5"/>
        <v>817920</v>
      </c>
      <c r="P128" s="84"/>
    </row>
    <row r="129" spans="1:16">
      <c r="A129" s="84">
        <f>Table5[[#This Row],[SN]]</f>
        <v>128</v>
      </c>
      <c r="B129" s="108" t="str">
        <f>VLOOKUP($C129,'Product Master'!B:G,2,)</f>
        <v>Attune Focusing fluid 1X</v>
      </c>
      <c r="C129" s="84">
        <f>Table5[[#This Row],[Cat No]]</f>
        <v>4488621</v>
      </c>
      <c r="D129" s="84">
        <f>(VLOOKUP($C129,'Product Master'!B:G,6,))</f>
        <v>0</v>
      </c>
      <c r="E129" s="84" t="str">
        <f>VLOOKUP($C129,'Product Master'!B:G,3,)</f>
        <v>-</v>
      </c>
      <c r="F129" s="84">
        <f>VLOOKUP($C129,'Product Master'!B:G,4,)</f>
        <v>0</v>
      </c>
      <c r="H129" s="84">
        <f>SUMIFS(Inward!I:I,Inward!C:C,'Stock Statement'!B129,Inward!E:E,'Stock Statement'!C129)</f>
        <v>0</v>
      </c>
      <c r="I129" s="84">
        <f>AVERAGEIFS(Outward!H:H,Outward!B:B,'Stock Statement'!B129,Outward!C:C,'Stock Statement'!C129)</f>
        <v>1</v>
      </c>
      <c r="J129" s="84">
        <f t="shared" si="4"/>
        <v>-1</v>
      </c>
      <c r="K129" s="137" t="e">
        <f>LOOKUP(2,1/(Inward!E:E=C129),Inward!Q:Q)</f>
        <v>#N/A</v>
      </c>
      <c r="L129" s="137" t="e">
        <f>Table3[[#This Row],[Opening Stock]]*Table3[[#This Row],[Base Price]]</f>
        <v>#N/A</v>
      </c>
      <c r="M129" s="137" t="e">
        <f>Table3[[#This Row],[Base Price]]*Table3[[#This Row],[Receipt]]</f>
        <v>#N/A</v>
      </c>
      <c r="N129" s="137" t="e">
        <f>Table3[[#This Row],[Base Price]]*Table3[[#This Row],[Issued]]</f>
        <v>#N/A</v>
      </c>
      <c r="O129" s="137" t="e">
        <f t="shared" si="5"/>
        <v>#N/A</v>
      </c>
      <c r="P129" s="84"/>
    </row>
    <row r="130" spans="1:16">
      <c r="A130" s="84">
        <f>Table5[[#This Row],[SN]]</f>
        <v>129</v>
      </c>
      <c r="B130" s="108" t="str">
        <f>VLOOKUP($C130,'Product Master'!B:G,2,)</f>
        <v>i) Ion Proton Sequencing supplies kit (RT)</v>
      </c>
      <c r="C130" s="84">
        <f>Table5[[#This Row],[Cat No]]</f>
        <v>4488651</v>
      </c>
      <c r="D130" s="84">
        <f>(VLOOKUP($C130,'Product Master'!B:G,6,))</f>
        <v>0</v>
      </c>
      <c r="E130" s="84" t="str">
        <f>VLOOKUP($C130,'Product Master'!B:G,3,)</f>
        <v>Kit</v>
      </c>
      <c r="F130" s="84" t="str">
        <f>VLOOKUP($C130,'Product Master'!B:G,4,)</f>
        <v>4 initialization</v>
      </c>
      <c r="H130" s="84">
        <f>SUMIFS(Inward!I:I,Inward!C:C,'Stock Statement'!B130,Inward!E:E,'Stock Statement'!C130)</f>
        <v>17</v>
      </c>
      <c r="I130" s="84">
        <f>AVERAGEIFS(Outward!H:H,Outward!B:B,'Stock Statement'!B130,Outward!C:C,'Stock Statement'!C130)</f>
        <v>1</v>
      </c>
      <c r="J130" s="84">
        <f t="shared" si="4"/>
        <v>16</v>
      </c>
      <c r="K130" s="137">
        <f>LOOKUP(2,1/(Inward!E:E=C130),Inward!Q:Q)</f>
        <v>0</v>
      </c>
      <c r="L130" s="137">
        <f>Table3[[#This Row],[Opening Stock]]*Table3[[#This Row],[Base Price]]</f>
        <v>0</v>
      </c>
      <c r="M130" s="137">
        <f>Table3[[#This Row],[Base Price]]*Table3[[#This Row],[Receipt]]</f>
        <v>0</v>
      </c>
      <c r="N130" s="137">
        <f>Table3[[#This Row],[Base Price]]*Table3[[#This Row],[Issued]]</f>
        <v>0</v>
      </c>
      <c r="O130" s="137">
        <f t="shared" si="5"/>
        <v>0</v>
      </c>
      <c r="P130" s="84"/>
    </row>
    <row r="131" spans="1:16">
      <c r="A131" s="84">
        <f>Table5[[#This Row],[SN]]</f>
        <v>130</v>
      </c>
      <c r="B131" s="108" t="str">
        <f>VLOOKUP($C131,'Product Master'!B:G,2,)</f>
        <v>Tryple Express enzymes (1X) no phenol red</v>
      </c>
      <c r="C131" s="84">
        <f>Table5[[#This Row],[Cat No]]</f>
        <v>12604021</v>
      </c>
      <c r="D131" s="84">
        <f>(VLOOKUP($C131,'Product Master'!B:G,6,))</f>
        <v>0</v>
      </c>
      <c r="E131" s="84" t="str">
        <f>VLOOKUP($C131,'Product Master'!B:G,3,)</f>
        <v>-</v>
      </c>
      <c r="F131" s="84" t="str">
        <f>VLOOKUP($C131,'Product Master'!B:G,4,)</f>
        <v>500 ml</v>
      </c>
      <c r="H131" s="84">
        <f>SUMIFS(Inward!I:I,Inward!C:C,'Stock Statement'!B131,Inward!E:E,'Stock Statement'!C131)</f>
        <v>1</v>
      </c>
      <c r="I131" s="84" t="e">
        <f>AVERAGEIFS(Outward!H:H,Outward!B:B,'Stock Statement'!B131,Outward!C:C,'Stock Statement'!C131)</f>
        <v>#DIV/0!</v>
      </c>
      <c r="J131" s="84" t="e">
        <f t="shared" si="4"/>
        <v>#DIV/0!</v>
      </c>
      <c r="K131" s="137">
        <f>LOOKUP(2,1/(Inward!E:E=C131),Inward!Q:Q)</f>
        <v>4304</v>
      </c>
      <c r="L131" s="137">
        <f>Table3[[#This Row],[Opening Stock]]*Table3[[#This Row],[Base Price]]</f>
        <v>0</v>
      </c>
      <c r="M131" s="137">
        <f>Table3[[#This Row],[Base Price]]*Table3[[#This Row],[Receipt]]</f>
        <v>4304</v>
      </c>
      <c r="N131" s="137" t="e">
        <f>Table3[[#This Row],[Base Price]]*Table3[[#This Row],[Issued]]</f>
        <v>#DIV/0!</v>
      </c>
      <c r="O131" s="137" t="e">
        <f t="shared" si="5"/>
        <v>#DIV/0!</v>
      </c>
      <c r="P131" s="84"/>
    </row>
    <row r="132" spans="1:16">
      <c r="A132" s="84">
        <f>Table5[[#This Row],[SN]]</f>
        <v>131</v>
      </c>
      <c r="B132" s="108" t="str">
        <f>VLOOKUP($C132,'Product Master'!B:G,2,)</f>
        <v>Paraplast wax tissue high melt</v>
      </c>
      <c r="C132" s="84">
        <f>Table5[[#This Row],[Cat No]]</f>
        <v>39601095</v>
      </c>
      <c r="D132" s="84">
        <f>(VLOOKUP($C132,'Product Master'!B:G,6,))</f>
        <v>0</v>
      </c>
      <c r="E132" s="84" t="str">
        <f>VLOOKUP($C132,'Product Master'!B:G,3,)</f>
        <v>-</v>
      </c>
      <c r="F132" s="84" t="str">
        <f>VLOOKUP($C132,'Product Master'!B:G,4,)</f>
        <v>8 Kg</v>
      </c>
      <c r="H132" s="84">
        <f>SUMIFS(Inward!I:I,Inward!C:C,'Stock Statement'!B132,Inward!E:E,'Stock Statement'!C132)</f>
        <v>1</v>
      </c>
      <c r="I132" s="84" t="e">
        <f>AVERAGEIFS(Outward!H:H,Outward!B:B,'Stock Statement'!B132,Outward!C:C,'Stock Statement'!C132)</f>
        <v>#DIV/0!</v>
      </c>
      <c r="J132" s="84" t="e">
        <f t="shared" si="4"/>
        <v>#DIV/0!</v>
      </c>
      <c r="K132" s="137">
        <f>LOOKUP(2,1/(Inward!E:E=C132),Inward!Q:Q)</f>
        <v>6800</v>
      </c>
      <c r="L132" s="137">
        <f>Table3[[#This Row],[Opening Stock]]*Table3[[#This Row],[Base Price]]</f>
        <v>0</v>
      </c>
      <c r="M132" s="137">
        <f>Table3[[#This Row],[Base Price]]*Table3[[#This Row],[Receipt]]</f>
        <v>6800</v>
      </c>
      <c r="N132" s="137" t="e">
        <f>Table3[[#This Row],[Base Price]]*Table3[[#This Row],[Issued]]</f>
        <v>#DIV/0!</v>
      </c>
      <c r="O132" s="137" t="e">
        <f t="shared" si="5"/>
        <v>#DIV/0!</v>
      </c>
      <c r="P132" s="84"/>
    </row>
    <row r="133" spans="1:16">
      <c r="A133" s="84">
        <f>Table5[[#This Row],[SN]]</f>
        <v>132</v>
      </c>
      <c r="B133" s="108" t="str">
        <f>VLOOKUP($C133,'Product Master'!B:G,2,)</f>
        <v>iii. Ion Ampliseq Library kit plus</v>
      </c>
      <c r="C133" s="84">
        <f>Table5[[#This Row],[Cat No]]</f>
        <v>44488990</v>
      </c>
      <c r="D133" s="84">
        <f>(VLOOKUP($C133,'Product Master'!B:G,6,))</f>
        <v>0</v>
      </c>
      <c r="E133" s="84" t="str">
        <f>VLOOKUP($C133,'Product Master'!B:G,3,)</f>
        <v>-</v>
      </c>
      <c r="F133" s="84" t="str">
        <f>VLOOKUP($C133,'Product Master'!B:G,4,)</f>
        <v>24 Rxns</v>
      </c>
      <c r="H133" s="84">
        <f>SUMIFS(Inward!I:I,Inward!C:C,'Stock Statement'!B133,Inward!E:E,'Stock Statement'!C133)</f>
        <v>10</v>
      </c>
      <c r="I133" s="84">
        <f>AVERAGEIFS(Outward!H:H,Outward!B:B,'Stock Statement'!B133,Outward!C:C,'Stock Statement'!C133)</f>
        <v>10</v>
      </c>
      <c r="J133" s="84">
        <f t="shared" si="4"/>
        <v>0</v>
      </c>
      <c r="K133" s="137">
        <f>LOOKUP(2,1/(Inward!E:E=C133),Inward!Q:Q)</f>
        <v>0</v>
      </c>
      <c r="L133" s="137">
        <f>Table3[[#This Row],[Opening Stock]]*Table3[[#This Row],[Base Price]]</f>
        <v>0</v>
      </c>
      <c r="M133" s="137">
        <f>Table3[[#This Row],[Base Price]]*Table3[[#This Row],[Receipt]]</f>
        <v>0</v>
      </c>
      <c r="N133" s="137">
        <f>Table3[[#This Row],[Base Price]]*Table3[[#This Row],[Issued]]</f>
        <v>0</v>
      </c>
      <c r="O133" s="137">
        <f t="shared" si="5"/>
        <v>0</v>
      </c>
      <c r="P133" s="84"/>
    </row>
    <row r="134" spans="1:16">
      <c r="A134" s="84">
        <f>Table5[[#This Row],[SN]]</f>
        <v>133</v>
      </c>
      <c r="B134" s="108" t="str">
        <f>VLOOKUP($C134,'Product Master'!B:G,2,)</f>
        <v>Agilent High Sensitivity DNA kit</v>
      </c>
      <c r="C134" s="84">
        <f>Table5[[#This Row],[Cat No]]</f>
        <v>50674626</v>
      </c>
      <c r="D134" s="84">
        <f>(VLOOKUP($C134,'Product Master'!B:G,6,))</f>
        <v>0</v>
      </c>
      <c r="E134" s="84" t="str">
        <f>VLOOKUP($C134,'Product Master'!B:G,3,)</f>
        <v>Kit</v>
      </c>
      <c r="F134" s="84" t="str">
        <f>VLOOKUP($C134,'Product Master'!B:G,4,)</f>
        <v>110 Rxns</v>
      </c>
      <c r="H134" s="84">
        <f>SUMIFS(Inward!I:I,Inward!C:C,'Stock Statement'!B134,Inward!E:E,'Stock Statement'!C134)</f>
        <v>0</v>
      </c>
      <c r="I134" s="84">
        <f>AVERAGEIFS(Outward!H:H,Outward!B:B,'Stock Statement'!B134,Outward!C:C,'Stock Statement'!C134)</f>
        <v>1</v>
      </c>
      <c r="J134" s="84">
        <f t="shared" si="4"/>
        <v>-1</v>
      </c>
      <c r="K134" s="137" t="e">
        <f>LOOKUP(2,1/(Inward!E:E=C134),Inward!Q:Q)</f>
        <v>#N/A</v>
      </c>
      <c r="L134" s="137" t="e">
        <f>Table3[[#This Row],[Opening Stock]]*Table3[[#This Row],[Base Price]]</f>
        <v>#N/A</v>
      </c>
      <c r="M134" s="137" t="e">
        <f>Table3[[#This Row],[Base Price]]*Table3[[#This Row],[Receipt]]</f>
        <v>#N/A</v>
      </c>
      <c r="N134" s="137" t="e">
        <f>Table3[[#This Row],[Base Price]]*Table3[[#This Row],[Issued]]</f>
        <v>#N/A</v>
      </c>
      <c r="O134" s="137" t="e">
        <f t="shared" si="5"/>
        <v>#N/A</v>
      </c>
      <c r="P134" s="84"/>
    </row>
    <row r="135" spans="1:16">
      <c r="A135" s="84">
        <f>Table5[[#This Row],[SN]]</f>
        <v>134</v>
      </c>
      <c r="B135" s="108" t="str">
        <f>VLOOKUP($C135,'Product Master'!B:G,2,)</f>
        <v>Microtome Blades-High Profile (Leica 818)</v>
      </c>
      <c r="C135" s="84">
        <f>Table5[[#This Row],[Cat No]]</f>
        <v>14035838926</v>
      </c>
      <c r="D135" s="84">
        <f>(VLOOKUP($C135,'Product Master'!B:G,6,))</f>
        <v>0</v>
      </c>
      <c r="E135" s="84" t="str">
        <f>VLOOKUP($C135,'Product Master'!B:G,3,)</f>
        <v>Box</v>
      </c>
      <c r="F135" s="84" t="str">
        <f>VLOOKUP($C135,'Product Master'!B:G,4,)</f>
        <v>50 Nos</v>
      </c>
      <c r="H135" s="84">
        <f>SUMIFS(Inward!I:I,Inward!C:C,'Stock Statement'!B135,Inward!E:E,'Stock Statement'!C135)</f>
        <v>2</v>
      </c>
      <c r="I135" s="84">
        <f>AVERAGEIFS(Outward!H:H,Outward!B:B,'Stock Statement'!B135,Outward!C:C,'Stock Statement'!C135)</f>
        <v>1</v>
      </c>
      <c r="J135" s="84">
        <f t="shared" si="4"/>
        <v>1</v>
      </c>
      <c r="K135" s="137">
        <f>LOOKUP(2,1/(Inward!E:E=C135),Inward!Q:Q)</f>
        <v>15000</v>
      </c>
      <c r="L135" s="137">
        <f>Table3[[#This Row],[Opening Stock]]*Table3[[#This Row],[Base Price]]</f>
        <v>0</v>
      </c>
      <c r="M135" s="137">
        <f>Table3[[#This Row],[Base Price]]*Table3[[#This Row],[Receipt]]</f>
        <v>30000</v>
      </c>
      <c r="N135" s="137">
        <f>Table3[[#This Row],[Base Price]]*Table3[[#This Row],[Issued]]</f>
        <v>15000</v>
      </c>
      <c r="O135" s="137">
        <f t="shared" si="5"/>
        <v>15000</v>
      </c>
      <c r="P135" s="84"/>
    </row>
    <row r="136" spans="1:16">
      <c r="A136" s="84">
        <f>Table5[[#This Row],[SN]]</f>
        <v>135</v>
      </c>
      <c r="B136" s="108" t="str">
        <f>VLOOKUP($C136,'Product Master'!B:G,2,)</f>
        <v>Bond Slide label and Printer ribbon</v>
      </c>
      <c r="C136" s="84">
        <f>Table5[[#This Row],[Cat No]]</f>
        <v>14060546822</v>
      </c>
      <c r="D136" s="84">
        <f>(VLOOKUP($C136,'Product Master'!B:G,6,))</f>
        <v>0</v>
      </c>
      <c r="E136" s="84" t="str">
        <f>VLOOKUP($C136,'Product Master'!B:G,3,)</f>
        <v>-</v>
      </c>
      <c r="F136" s="84" t="str">
        <f>VLOOKUP($C136,'Product Master'!B:G,4,)</f>
        <v>3000 Pcs(1)</v>
      </c>
      <c r="H136" s="84">
        <f>SUMIFS(Inward!I:I,Inward!C:C,'Stock Statement'!B136,Inward!E:E,'Stock Statement'!C136)</f>
        <v>2</v>
      </c>
      <c r="I136" s="84" t="e">
        <f>AVERAGEIFS(Outward!H:H,Outward!B:B,'Stock Statement'!B136,Outward!C:C,'Stock Statement'!C136)</f>
        <v>#DIV/0!</v>
      </c>
      <c r="J136" s="84" t="e">
        <f t="shared" si="4"/>
        <v>#DIV/0!</v>
      </c>
      <c r="K136" s="137">
        <f>LOOKUP(2,1/(Inward!E:E=C136),Inward!Q:Q)</f>
        <v>40780</v>
      </c>
      <c r="L136" s="137">
        <f>Table3[[#This Row],[Opening Stock]]*Table3[[#This Row],[Base Price]]</f>
        <v>0</v>
      </c>
      <c r="M136" s="137">
        <f>Table3[[#This Row],[Base Price]]*Table3[[#This Row],[Receipt]]</f>
        <v>81560</v>
      </c>
      <c r="N136" s="137" t="e">
        <f>Table3[[#This Row],[Base Price]]*Table3[[#This Row],[Issued]]</f>
        <v>#DIV/0!</v>
      </c>
      <c r="O136" s="137" t="e">
        <f t="shared" si="5"/>
        <v>#DIV/0!</v>
      </c>
      <c r="P136" s="84"/>
    </row>
    <row r="137" spans="1:16">
      <c r="A137" s="84">
        <f>Table5[[#This Row],[SN]]</f>
        <v>136</v>
      </c>
      <c r="B137" s="108" t="str">
        <f>VLOOKUP($C137,'Product Master'!B:G,2,)</f>
        <v>SureTaq DNA Labeling Kit</v>
      </c>
      <c r="C137" s="84" t="str">
        <f>Table5[[#This Row],[Cat No]]</f>
        <v>(5190-3400) 5190-3399</v>
      </c>
      <c r="D137" s="84">
        <f>(VLOOKUP($C137,'Product Master'!B:G,6,))</f>
        <v>0</v>
      </c>
      <c r="E137" s="84" t="str">
        <f>VLOOKUP($C137,'Product Master'!B:G,3,)</f>
        <v>-</v>
      </c>
      <c r="F137" s="84">
        <f>VLOOKUP($C137,'Product Master'!B:G,4,)</f>
        <v>1</v>
      </c>
      <c r="H137" s="84">
        <f>SUMIFS(Inward!I:I,Inward!C:C,'Stock Statement'!B137,Inward!E:E,'Stock Statement'!C137)</f>
        <v>2</v>
      </c>
      <c r="I137" s="84" t="e">
        <f>AVERAGEIFS(Outward!H:H,Outward!B:B,'Stock Statement'!B137,Outward!C:C,'Stock Statement'!C137)</f>
        <v>#DIV/0!</v>
      </c>
      <c r="J137" s="84" t="e">
        <f t="shared" si="4"/>
        <v>#DIV/0!</v>
      </c>
      <c r="K137" s="137">
        <f>LOOKUP(2,1/(Inward!E:E=C137),Inward!Q:Q)</f>
        <v>94840</v>
      </c>
      <c r="L137" s="137">
        <f>Table3[[#This Row],[Opening Stock]]*Table3[[#This Row],[Base Price]]</f>
        <v>0</v>
      </c>
      <c r="M137" s="137">
        <f>Table3[[#This Row],[Base Price]]*Table3[[#This Row],[Receipt]]</f>
        <v>189680</v>
      </c>
      <c r="N137" s="137" t="e">
        <f>Table3[[#This Row],[Base Price]]*Table3[[#This Row],[Issued]]</f>
        <v>#DIV/0!</v>
      </c>
      <c r="O137" s="137" t="e">
        <f t="shared" si="5"/>
        <v>#DIV/0!</v>
      </c>
      <c r="P137" s="84"/>
    </row>
    <row r="138" spans="1:16">
      <c r="A138" s="84">
        <f>Table5[[#This Row],[SN]]</f>
        <v>137</v>
      </c>
      <c r="B138" s="108" t="str">
        <f>VLOOKUP($C138,'Product Master'!B:G,2,)</f>
        <v>0.2 Micron PTFE 50 mm syringe filter</v>
      </c>
      <c r="C138" s="84" t="str">
        <f>Table5[[#This Row],[Cat No]]</f>
        <v>0.2 Micron PTFE 50 mm syringe filter</v>
      </c>
      <c r="D138" s="84">
        <f>(VLOOKUP($C138,'Product Master'!B:G,6,))</f>
        <v>0</v>
      </c>
      <c r="E138" s="84" t="str">
        <f>VLOOKUP($C138,'Product Master'!B:G,3,)</f>
        <v>NA</v>
      </c>
      <c r="F138" s="84">
        <f>VLOOKUP($C138,'Product Master'!B:G,4,)</f>
        <v>1</v>
      </c>
      <c r="H138" s="84">
        <f>SUMIFS(Inward!I:I,Inward!C:C,'Stock Statement'!B138,Inward!E:E,'Stock Statement'!C138)</f>
        <v>5</v>
      </c>
      <c r="I138" s="84" t="e">
        <f>AVERAGEIFS(Outward!H:H,Outward!B:B,'Stock Statement'!B138,Outward!C:C,'Stock Statement'!C138)</f>
        <v>#DIV/0!</v>
      </c>
      <c r="J138" s="84" t="e">
        <f t="shared" si="4"/>
        <v>#DIV/0!</v>
      </c>
      <c r="K138" s="137">
        <f>LOOKUP(2,1/(Inward!E:E=C138),Inward!Q:Q)</f>
        <v>2250</v>
      </c>
      <c r="L138" s="137">
        <f>Table3[[#This Row],[Opening Stock]]*Table3[[#This Row],[Base Price]]</f>
        <v>0</v>
      </c>
      <c r="M138" s="137">
        <f>Table3[[#This Row],[Base Price]]*Table3[[#This Row],[Receipt]]</f>
        <v>11250</v>
      </c>
      <c r="N138" s="137" t="e">
        <f>Table3[[#This Row],[Base Price]]*Table3[[#This Row],[Issued]]</f>
        <v>#DIV/0!</v>
      </c>
      <c r="O138" s="137" t="e">
        <f t="shared" si="5"/>
        <v>#DIV/0!</v>
      </c>
      <c r="P138" s="84"/>
    </row>
    <row r="139" spans="1:16">
      <c r="A139" s="84">
        <f>Table5[[#This Row],[SN]]</f>
        <v>138</v>
      </c>
      <c r="B139" s="108" t="str">
        <f>VLOOKUP($C139,'Product Master'!B:G,2,)</f>
        <v>Absolute Ethanol</v>
      </c>
      <c r="C139" s="84" t="str">
        <f>Table5[[#This Row],[Cat No]]</f>
        <v>1.00983.0511</v>
      </c>
      <c r="D139" s="84">
        <f>(VLOOKUP($C139,'Product Master'!B:G,6,))</f>
        <v>0</v>
      </c>
      <c r="E139" s="84" t="str">
        <f>VLOOKUP($C139,'Product Master'!B:G,3,)</f>
        <v>Bottle</v>
      </c>
      <c r="F139" s="84" t="str">
        <f>VLOOKUP($C139,'Product Master'!B:G,4,)</f>
        <v>500 ml</v>
      </c>
      <c r="H139" s="84">
        <f>SUMIFS(Inward!I:I,Inward!C:C,'Stock Statement'!B139,Inward!E:E,'Stock Statement'!C139)</f>
        <v>0</v>
      </c>
      <c r="I139" s="84">
        <f>AVERAGEIFS(Outward!H:H,Outward!B:B,'Stock Statement'!B139,Outward!C:C,'Stock Statement'!C139)</f>
        <v>1</v>
      </c>
      <c r="J139" s="84">
        <f t="shared" si="4"/>
        <v>-1</v>
      </c>
      <c r="K139" s="137" t="e">
        <f>LOOKUP(2,1/(Inward!E:E=C139),Inward!Q:Q)</f>
        <v>#N/A</v>
      </c>
      <c r="L139" s="137" t="e">
        <f>Table3[[#This Row],[Opening Stock]]*Table3[[#This Row],[Base Price]]</f>
        <v>#N/A</v>
      </c>
      <c r="M139" s="137" t="e">
        <f>Table3[[#This Row],[Base Price]]*Table3[[#This Row],[Receipt]]</f>
        <v>#N/A</v>
      </c>
      <c r="N139" s="137" t="e">
        <f>Table3[[#This Row],[Base Price]]*Table3[[#This Row],[Issued]]</f>
        <v>#N/A</v>
      </c>
      <c r="O139" s="137" t="e">
        <f t="shared" si="5"/>
        <v>#N/A</v>
      </c>
      <c r="P139" s="84"/>
    </row>
    <row r="140" spans="1:16">
      <c r="A140" s="84">
        <f>Table5[[#This Row],[SN]]</f>
        <v>139</v>
      </c>
      <c r="B140" s="108" t="str">
        <f>VLOOKUP($C140,'Product Master'!B:G,2,)</f>
        <v xml:space="preserve">Choroform </v>
      </c>
      <c r="C140" s="84" t="str">
        <f>Table5[[#This Row],[Cat No]]</f>
        <v>1.07024.2521</v>
      </c>
      <c r="D140" s="84">
        <f>(VLOOKUP($C140,'Product Master'!B:G,6,))</f>
        <v>0</v>
      </c>
      <c r="E140" s="84" t="str">
        <f>VLOOKUP($C140,'Product Master'!B:G,3,)</f>
        <v>-</v>
      </c>
      <c r="F140" s="84">
        <f>VLOOKUP($C140,'Product Master'!B:G,4,)</f>
        <v>0</v>
      </c>
      <c r="H140" s="84">
        <f>SUMIFS(Inward!I:I,Inward!C:C,'Stock Statement'!B140,Inward!E:E,'Stock Statement'!C140)</f>
        <v>0</v>
      </c>
      <c r="I140" s="84">
        <f>AVERAGEIFS(Outward!H:H,Outward!B:B,'Stock Statement'!B140,Outward!C:C,'Stock Statement'!C140)</f>
        <v>1</v>
      </c>
      <c r="J140" s="84">
        <f t="shared" si="4"/>
        <v>-1</v>
      </c>
      <c r="K140" s="137" t="e">
        <f>LOOKUP(2,1/(Inward!E:E=C140),Inward!Q:Q)</f>
        <v>#N/A</v>
      </c>
      <c r="L140" s="137" t="e">
        <f>Table3[[#This Row],[Opening Stock]]*Table3[[#This Row],[Base Price]]</f>
        <v>#N/A</v>
      </c>
      <c r="M140" s="137" t="e">
        <f>Table3[[#This Row],[Base Price]]*Table3[[#This Row],[Receipt]]</f>
        <v>#N/A</v>
      </c>
      <c r="N140" s="137" t="e">
        <f>Table3[[#This Row],[Base Price]]*Table3[[#This Row],[Issued]]</f>
        <v>#N/A</v>
      </c>
      <c r="O140" s="137" t="e">
        <f t="shared" si="5"/>
        <v>#N/A</v>
      </c>
      <c r="P140" s="84"/>
    </row>
    <row r="141" spans="1:16">
      <c r="A141" s="84">
        <f>Table5[[#This Row],[SN]]</f>
        <v>140</v>
      </c>
      <c r="B141" s="108" t="str">
        <f>VLOOKUP($C141,'Product Master'!B:G,2,)</f>
        <v>Ammonium chloride</v>
      </c>
      <c r="C141" s="84" t="str">
        <f>Table5[[#This Row],[Cat No]]</f>
        <v>1.93221.0521</v>
      </c>
      <c r="D141" s="84">
        <f>(VLOOKUP($C141,'Product Master'!B:G,6,))</f>
        <v>0</v>
      </c>
      <c r="E141" s="84" t="str">
        <f>VLOOKUP($C141,'Product Master'!B:G,3,)</f>
        <v>-</v>
      </c>
      <c r="F141" s="84">
        <f>VLOOKUP($C141,'Product Master'!B:G,4,)</f>
        <v>0</v>
      </c>
      <c r="H141" s="84">
        <f>SUMIFS(Inward!I:I,Inward!C:C,'Stock Statement'!B141,Inward!E:E,'Stock Statement'!C141)</f>
        <v>0</v>
      </c>
      <c r="I141" s="84">
        <f>AVERAGEIFS(Outward!H:H,Outward!B:B,'Stock Statement'!B141,Outward!C:C,'Stock Statement'!C141)</f>
        <v>1</v>
      </c>
      <c r="J141" s="84">
        <f t="shared" si="4"/>
        <v>-1</v>
      </c>
      <c r="K141" s="137" t="e">
        <f>LOOKUP(2,1/(Inward!E:E=C141),Inward!Q:Q)</f>
        <v>#N/A</v>
      </c>
      <c r="L141" s="137" t="e">
        <f>Table3[[#This Row],[Opening Stock]]*Table3[[#This Row],[Base Price]]</f>
        <v>#N/A</v>
      </c>
      <c r="M141" s="137" t="e">
        <f>Table3[[#This Row],[Base Price]]*Table3[[#This Row],[Receipt]]</f>
        <v>#N/A</v>
      </c>
      <c r="N141" s="137" t="e">
        <f>Table3[[#This Row],[Base Price]]*Table3[[#This Row],[Issued]]</f>
        <v>#N/A</v>
      </c>
      <c r="O141" s="137" t="e">
        <f t="shared" si="5"/>
        <v>#N/A</v>
      </c>
      <c r="P141" s="84"/>
    </row>
    <row r="142" spans="1:16">
      <c r="A142" s="84">
        <f>Table5[[#This Row],[SN]]</f>
        <v>141</v>
      </c>
      <c r="B142" s="108" t="str">
        <f>VLOOKUP($C142,'Product Master'!B:G,2,)</f>
        <v xml:space="preserve">Potassium Permanganate </v>
      </c>
      <c r="C142" s="84" t="str">
        <f>Table5[[#This Row],[Cat No]]</f>
        <v>1.93610.0521</v>
      </c>
      <c r="D142" s="84">
        <f>(VLOOKUP($C142,'Product Master'!B:G,6,))</f>
        <v>0</v>
      </c>
      <c r="E142" s="84" t="str">
        <f>VLOOKUP($C142,'Product Master'!B:G,3,)</f>
        <v>Bottle</v>
      </c>
      <c r="F142" s="84" t="str">
        <f>VLOOKUP($C142,'Product Master'!B:G,4,)</f>
        <v>500 gm</v>
      </c>
      <c r="H142" s="84">
        <f>SUMIFS(Inward!I:I,Inward!C:C,'Stock Statement'!B142,Inward!E:E,'Stock Statement'!C142)</f>
        <v>6</v>
      </c>
      <c r="I142" s="84">
        <f>AVERAGEIFS(Outward!H:H,Outward!B:B,'Stock Statement'!B142,Outward!C:C,'Stock Statement'!C142)</f>
        <v>1</v>
      </c>
      <c r="J142" s="84">
        <f t="shared" si="4"/>
        <v>5</v>
      </c>
      <c r="K142" s="137">
        <f>LOOKUP(2,1/(Inward!E:E=C142),Inward!Q:Q)</f>
        <v>2170</v>
      </c>
      <c r="L142" s="137">
        <f>Table3[[#This Row],[Opening Stock]]*Table3[[#This Row],[Base Price]]</f>
        <v>0</v>
      </c>
      <c r="M142" s="137">
        <f>Table3[[#This Row],[Base Price]]*Table3[[#This Row],[Receipt]]</f>
        <v>13020</v>
      </c>
      <c r="N142" s="137">
        <f>Table3[[#This Row],[Base Price]]*Table3[[#This Row],[Issued]]</f>
        <v>2170</v>
      </c>
      <c r="O142" s="137">
        <f t="shared" si="5"/>
        <v>10850</v>
      </c>
      <c r="P142" s="84"/>
    </row>
    <row r="143" spans="1:16">
      <c r="A143" s="84">
        <f>Table5[[#This Row],[SN]]</f>
        <v>142</v>
      </c>
      <c r="B143" s="108" t="str">
        <f>VLOOKUP($C143,'Product Master'!B:G,2,)</f>
        <v>Mouse Anti-Cytokeratin 8 FITC</v>
      </c>
      <c r="C143" s="84" t="str">
        <f>Table5[[#This Row],[Cat No]]</f>
        <v>10080-02</v>
      </c>
      <c r="D143" s="84">
        <f>(VLOOKUP($C143,'Product Master'!B:G,6,))</f>
        <v>0</v>
      </c>
      <c r="E143" s="84" t="str">
        <f>VLOOKUP($C143,'Product Master'!B:G,3,)</f>
        <v>Vial</v>
      </c>
      <c r="F143" s="84" t="str">
        <f>VLOOKUP($C143,'Product Master'!B:G,4,)</f>
        <v>0.2 ml</v>
      </c>
      <c r="H143" s="84">
        <f>SUMIFS(Inward!I:I,Inward!C:C,'Stock Statement'!B143,Inward!E:E,'Stock Statement'!C143)</f>
        <v>2</v>
      </c>
      <c r="I143" s="84" t="e">
        <f>AVERAGEIFS(Outward!H:H,Outward!B:B,'Stock Statement'!B143,Outward!C:C,'Stock Statement'!C143)</f>
        <v>#DIV/0!</v>
      </c>
      <c r="J143" s="84" t="e">
        <f t="shared" si="4"/>
        <v>#DIV/0!</v>
      </c>
      <c r="K143" s="137">
        <f>LOOKUP(2,1/(Inward!E:E=C143),Inward!Q:Q)</f>
        <v>40200</v>
      </c>
      <c r="L143" s="137">
        <f>Table3[[#This Row],[Opening Stock]]*Table3[[#This Row],[Base Price]]</f>
        <v>0</v>
      </c>
      <c r="M143" s="137">
        <f>Table3[[#This Row],[Base Price]]*Table3[[#This Row],[Receipt]]</f>
        <v>80400</v>
      </c>
      <c r="N143" s="137" t="e">
        <f>Table3[[#This Row],[Base Price]]*Table3[[#This Row],[Issued]]</f>
        <v>#DIV/0!</v>
      </c>
      <c r="O143" s="137" t="e">
        <f t="shared" si="5"/>
        <v>#DIV/0!</v>
      </c>
      <c r="P143" s="84"/>
    </row>
    <row r="144" spans="1:16">
      <c r="A144" s="84">
        <f>Table5[[#This Row],[SN]]</f>
        <v>143</v>
      </c>
      <c r="B144" s="108" t="str">
        <f>VLOOKUP($C144,'Product Master'!B:G,2,)</f>
        <v>Mouse Anti-Cytokeratin 19 (Zelle)</v>
      </c>
      <c r="C144" s="84" t="str">
        <f>Table5[[#This Row],[Cat No]]</f>
        <v>10090-02</v>
      </c>
      <c r="D144" s="84">
        <f>(VLOOKUP($C144,'Product Master'!B:G,6,))</f>
        <v>0</v>
      </c>
      <c r="E144" s="84" t="str">
        <f>VLOOKUP($C144,'Product Master'!B:G,3,)</f>
        <v>Vial</v>
      </c>
      <c r="F144" s="84" t="str">
        <f>VLOOKUP($C144,'Product Master'!B:G,4,)</f>
        <v>0.2 ml</v>
      </c>
      <c r="H144" s="84">
        <f>SUMIFS(Inward!I:I,Inward!C:C,'Stock Statement'!B144,Inward!E:E,'Stock Statement'!C144)</f>
        <v>2</v>
      </c>
      <c r="I144" s="84" t="e">
        <f>AVERAGEIFS(Outward!H:H,Outward!B:B,'Stock Statement'!B144,Outward!C:C,'Stock Statement'!C144)</f>
        <v>#DIV/0!</v>
      </c>
      <c r="J144" s="84" t="e">
        <f t="shared" si="4"/>
        <v>#DIV/0!</v>
      </c>
      <c r="K144" s="137">
        <f>LOOKUP(2,1/(Inward!E:E=C144),Inward!Q:Q)</f>
        <v>40200</v>
      </c>
      <c r="L144" s="137">
        <f>Table3[[#This Row],[Opening Stock]]*Table3[[#This Row],[Base Price]]</f>
        <v>0</v>
      </c>
      <c r="M144" s="137">
        <f>Table3[[#This Row],[Base Price]]*Table3[[#This Row],[Receipt]]</f>
        <v>80400</v>
      </c>
      <c r="N144" s="137" t="e">
        <f>Table3[[#This Row],[Base Price]]*Table3[[#This Row],[Issued]]</f>
        <v>#DIV/0!</v>
      </c>
      <c r="O144" s="137" t="e">
        <f t="shared" si="5"/>
        <v>#DIV/0!</v>
      </c>
      <c r="P144" s="84"/>
    </row>
    <row r="145" spans="1:16">
      <c r="A145" s="84">
        <f>Table5[[#This Row],[SN]]</f>
        <v>144</v>
      </c>
      <c r="B145" s="108" t="str">
        <f>VLOOKUP($C145,'Product Master'!B:G,2,)</f>
        <v xml:space="preserve">50 Bp DNA ladder </v>
      </c>
      <c r="C145" s="84" t="str">
        <f>Table5[[#This Row],[Cat No]]</f>
        <v>10416-014</v>
      </c>
      <c r="D145" s="84">
        <f>(VLOOKUP($C145,'Product Master'!B:G,6,))</f>
        <v>0</v>
      </c>
      <c r="E145" s="84" t="str">
        <f>VLOOKUP($C145,'Product Master'!B:G,3,)</f>
        <v>Pack</v>
      </c>
      <c r="F145" s="84" t="str">
        <f>VLOOKUP($C145,'Product Master'!B:G,4,)</f>
        <v>50 ug</v>
      </c>
      <c r="H145" s="84">
        <f>SUMIFS(Inward!I:I,Inward!C:C,'Stock Statement'!B145,Inward!E:E,'Stock Statement'!C145)</f>
        <v>5</v>
      </c>
      <c r="I145" s="84">
        <f>AVERAGEIFS(Outward!H:H,Outward!B:B,'Stock Statement'!B145,Outward!C:C,'Stock Statement'!C145)</f>
        <v>1</v>
      </c>
      <c r="J145" s="84">
        <f t="shared" si="4"/>
        <v>4</v>
      </c>
      <c r="K145" s="137">
        <f>LOOKUP(2,1/(Inward!E:E=C145),Inward!Q:Q)</f>
        <v>30765</v>
      </c>
      <c r="L145" s="137">
        <f>Table3[[#This Row],[Opening Stock]]*Table3[[#This Row],[Base Price]]</f>
        <v>0</v>
      </c>
      <c r="M145" s="137">
        <f>Table3[[#This Row],[Base Price]]*Table3[[#This Row],[Receipt]]</f>
        <v>153825</v>
      </c>
      <c r="N145" s="137">
        <f>Table3[[#This Row],[Base Price]]*Table3[[#This Row],[Issued]]</f>
        <v>30765</v>
      </c>
      <c r="O145" s="137">
        <f t="shared" si="5"/>
        <v>123060</v>
      </c>
      <c r="P145" s="84"/>
    </row>
    <row r="146" spans="1:16">
      <c r="A146" s="84">
        <f>Table5[[#This Row],[SN]]</f>
        <v>145</v>
      </c>
      <c r="B146" s="108" t="str">
        <f>VLOOKUP($C146,'Product Master'!B:G,2,)</f>
        <v>PCR Supermix 100 reactions (Invitrogen)</v>
      </c>
      <c r="C146" s="84" t="str">
        <f>Table5[[#This Row],[Cat No]]</f>
        <v>10572-014</v>
      </c>
      <c r="D146" s="84">
        <f>(VLOOKUP($C146,'Product Master'!B:G,6,))</f>
        <v>0</v>
      </c>
      <c r="E146" s="84" t="str">
        <f>VLOOKUP($C146,'Product Master'!B:G,3,)</f>
        <v>-</v>
      </c>
      <c r="F146" s="84" t="str">
        <f>VLOOKUP($C146,'Product Master'!B:G,4,)</f>
        <v>100 Rxns</v>
      </c>
      <c r="H146" s="84">
        <f>SUMIFS(Inward!I:I,Inward!C:C,'Stock Statement'!B146,Inward!E:E,'Stock Statement'!C146)</f>
        <v>4</v>
      </c>
      <c r="I146" s="84">
        <f>AVERAGEIFS(Outward!H:H,Outward!B:B,'Stock Statement'!B146,Outward!C:C,'Stock Statement'!C146)</f>
        <v>1</v>
      </c>
      <c r="J146" s="84">
        <f t="shared" si="4"/>
        <v>3</v>
      </c>
      <c r="K146" s="137">
        <f>LOOKUP(2,1/(Inward!E:E=C146),Inward!Q:Q)</f>
        <v>14668.96</v>
      </c>
      <c r="L146" s="137">
        <f>Table3[[#This Row],[Opening Stock]]*Table3[[#This Row],[Base Price]]</f>
        <v>0</v>
      </c>
      <c r="M146" s="137">
        <f>Table3[[#This Row],[Base Price]]*Table3[[#This Row],[Receipt]]</f>
        <v>58675.839999999997</v>
      </c>
      <c r="N146" s="137">
        <f>Table3[[#This Row],[Base Price]]*Table3[[#This Row],[Issued]]</f>
        <v>14668.96</v>
      </c>
      <c r="O146" s="137">
        <f t="shared" si="5"/>
        <v>44006.879999999997</v>
      </c>
      <c r="P146" s="84"/>
    </row>
    <row r="147" spans="1:16">
      <c r="A147" s="84">
        <f>Table5[[#This Row],[SN]]</f>
        <v>146</v>
      </c>
      <c r="B147" s="108" t="str">
        <f>VLOOKUP($C147,'Product Master'!B:G,2,)</f>
        <v xml:space="preserve">Platinum Taq high fidelity </v>
      </c>
      <c r="C147" s="84" t="str">
        <f>Table5[[#This Row],[Cat No]]</f>
        <v>11304-029</v>
      </c>
      <c r="D147" s="84">
        <f>(VLOOKUP($C147,'Product Master'!B:G,6,))</f>
        <v>0</v>
      </c>
      <c r="E147" s="84" t="str">
        <f>VLOOKUP($C147,'Product Master'!B:G,3,)</f>
        <v>-</v>
      </c>
      <c r="F147" s="84" t="str">
        <f>VLOOKUP($C147,'Product Master'!B:G,4,)</f>
        <v>500 rxns</v>
      </c>
      <c r="H147" s="84">
        <f>SUMIFS(Inward!I:I,Inward!C:C,'Stock Statement'!B147,Inward!E:E,'Stock Statement'!C147)</f>
        <v>1</v>
      </c>
      <c r="I147" s="84" t="e">
        <f>AVERAGEIFS(Outward!H:H,Outward!B:B,'Stock Statement'!B147,Outward!C:C,'Stock Statement'!C147)</f>
        <v>#DIV/0!</v>
      </c>
      <c r="J147" s="84" t="e">
        <f t="shared" ref="J147:J210" si="6">((G147+H147)-I147)</f>
        <v>#DIV/0!</v>
      </c>
      <c r="K147" s="137">
        <f>LOOKUP(2,1/(Inward!E:E=C147),Inward!Q:Q)</f>
        <v>46007</v>
      </c>
      <c r="L147" s="137">
        <f>Table3[[#This Row],[Opening Stock]]*Table3[[#This Row],[Base Price]]</f>
        <v>0</v>
      </c>
      <c r="M147" s="137">
        <f>Table3[[#This Row],[Base Price]]*Table3[[#This Row],[Receipt]]</f>
        <v>46007</v>
      </c>
      <c r="N147" s="137" t="e">
        <f>Table3[[#This Row],[Base Price]]*Table3[[#This Row],[Issued]]</f>
        <v>#DIV/0!</v>
      </c>
      <c r="O147" s="137" t="e">
        <f t="shared" ref="O147:O210" si="7">MAX(0,J147*K147)</f>
        <v>#DIV/0!</v>
      </c>
      <c r="P147" s="84"/>
    </row>
    <row r="148" spans="1:16">
      <c r="A148" s="84">
        <f>Table5[[#This Row],[SN]]</f>
        <v>147</v>
      </c>
      <c r="B148" s="108" t="str">
        <f>VLOOKUP($C148,'Product Master'!B:G,2,)</f>
        <v>ii) Superscript vilo cDNA synthesis kit</v>
      </c>
      <c r="C148" s="84" t="str">
        <f>Table5[[#This Row],[Cat No]]</f>
        <v>11754-050</v>
      </c>
      <c r="D148" s="84">
        <f>(VLOOKUP($C148,'Product Master'!B:G,6,))</f>
        <v>0</v>
      </c>
      <c r="E148" s="84" t="str">
        <f>VLOOKUP($C148,'Product Master'!B:G,3,)</f>
        <v>-</v>
      </c>
      <c r="F148" s="84" t="str">
        <f>VLOOKUP($C148,'Product Master'!B:G,4,)</f>
        <v>50 rxns</v>
      </c>
      <c r="H148" s="84">
        <f>SUMIFS(Inward!I:I,Inward!C:C,'Stock Statement'!B148,Inward!E:E,'Stock Statement'!C148)</f>
        <v>1</v>
      </c>
      <c r="I148" s="84" t="e">
        <f>AVERAGEIFS(Outward!H:H,Outward!B:B,'Stock Statement'!B148,Outward!C:C,'Stock Statement'!C148)</f>
        <v>#DIV/0!</v>
      </c>
      <c r="J148" s="84" t="e">
        <f t="shared" si="6"/>
        <v>#DIV/0!</v>
      </c>
      <c r="K148" s="137">
        <f>LOOKUP(2,1/(Inward!E:E=C148),Inward!Q:Q)</f>
        <v>0</v>
      </c>
      <c r="L148" s="137">
        <f>Table3[[#This Row],[Opening Stock]]*Table3[[#This Row],[Base Price]]</f>
        <v>0</v>
      </c>
      <c r="M148" s="137">
        <f>Table3[[#This Row],[Base Price]]*Table3[[#This Row],[Receipt]]</f>
        <v>0</v>
      </c>
      <c r="N148" s="137" t="e">
        <f>Table3[[#This Row],[Base Price]]*Table3[[#This Row],[Issued]]</f>
        <v>#DIV/0!</v>
      </c>
      <c r="O148" s="137" t="e">
        <f t="shared" si="7"/>
        <v>#DIV/0!</v>
      </c>
      <c r="P148" s="84"/>
    </row>
    <row r="149" spans="1:16">
      <c r="A149" s="84">
        <f>Table5[[#This Row],[SN]]</f>
        <v>148</v>
      </c>
      <c r="B149" s="108" t="str">
        <f>VLOOKUP($C149,'Product Master'!B:G,2,)</f>
        <v>Superscript vilo cDNA synthesis kit</v>
      </c>
      <c r="C149" s="84" t="str">
        <f>Table5[[#This Row],[Cat No]]</f>
        <v>11754-250</v>
      </c>
      <c r="D149" s="84">
        <f>(VLOOKUP($C149,'Product Master'!B:G,6,))</f>
        <v>0</v>
      </c>
      <c r="E149" s="84" t="str">
        <f>VLOOKUP($C149,'Product Master'!B:G,3,)</f>
        <v>-</v>
      </c>
      <c r="F149" s="84" t="str">
        <f>VLOOKUP($C149,'Product Master'!B:G,4,)</f>
        <v>250 Rxns</v>
      </c>
      <c r="H149" s="84">
        <f>SUMIFS(Inward!I:I,Inward!C:C,'Stock Statement'!B149,Inward!E:E,'Stock Statement'!C149)</f>
        <v>2</v>
      </c>
      <c r="I149" s="84" t="e">
        <f>AVERAGEIFS(Outward!H:H,Outward!B:B,'Stock Statement'!B149,Outward!C:C,'Stock Statement'!C149)</f>
        <v>#DIV/0!</v>
      </c>
      <c r="J149" s="84" t="e">
        <f t="shared" si="6"/>
        <v>#DIV/0!</v>
      </c>
      <c r="K149" s="137">
        <f>LOOKUP(2,1/(Inward!E:E=C149),Inward!Q:Q)</f>
        <v>18816.5</v>
      </c>
      <c r="L149" s="137">
        <f>Table3[[#This Row],[Opening Stock]]*Table3[[#This Row],[Base Price]]</f>
        <v>0</v>
      </c>
      <c r="M149" s="137">
        <f>Table3[[#This Row],[Base Price]]*Table3[[#This Row],[Receipt]]</f>
        <v>37633</v>
      </c>
      <c r="N149" s="137" t="e">
        <f>Table3[[#This Row],[Base Price]]*Table3[[#This Row],[Issued]]</f>
        <v>#DIV/0!</v>
      </c>
      <c r="O149" s="137" t="e">
        <f t="shared" si="7"/>
        <v>#DIV/0!</v>
      </c>
      <c r="P149" s="84"/>
    </row>
    <row r="150" spans="1:16">
      <c r="A150" s="84">
        <f>Table5[[#This Row],[SN]]</f>
        <v>149</v>
      </c>
      <c r="B150" s="108" t="str">
        <f>VLOOKUP($C150,'Product Master'!B:G,2,)</f>
        <v>i. MACS Mini Sampler (SN-00996)</v>
      </c>
      <c r="C150" s="84" t="str">
        <f>Table5[[#This Row],[Cat No]]</f>
        <v>120-018-304</v>
      </c>
      <c r="D150" s="84">
        <f>(VLOOKUP($C150,'Product Master'!B:G,6,))</f>
        <v>0</v>
      </c>
      <c r="E150" s="84" t="str">
        <f>VLOOKUP($C150,'Product Master'!B:G,3,)</f>
        <v>-</v>
      </c>
      <c r="F150" s="84">
        <f>VLOOKUP($C150,'Product Master'!B:G,4,)</f>
        <v>1</v>
      </c>
      <c r="H150" s="84">
        <f>SUMIFS(Inward!I:I,Inward!C:C,'Stock Statement'!B150,Inward!E:E,'Stock Statement'!C150)</f>
        <v>1</v>
      </c>
      <c r="I150" s="84" t="e">
        <f>AVERAGEIFS(Outward!H:H,Outward!B:B,'Stock Statement'!B150,Outward!C:C,'Stock Statement'!C150)</f>
        <v>#DIV/0!</v>
      </c>
      <c r="J150" s="84" t="e">
        <f t="shared" si="6"/>
        <v>#DIV/0!</v>
      </c>
      <c r="K150" s="137">
        <f>LOOKUP(2,1/(Inward!E:E=C150),Inward!Q:Q)</f>
        <v>0</v>
      </c>
      <c r="L150" s="137">
        <f>Table3[[#This Row],[Opening Stock]]*Table3[[#This Row],[Base Price]]</f>
        <v>0</v>
      </c>
      <c r="M150" s="137">
        <f>Table3[[#This Row],[Base Price]]*Table3[[#This Row],[Receipt]]</f>
        <v>0</v>
      </c>
      <c r="N150" s="137" t="e">
        <f>Table3[[#This Row],[Base Price]]*Table3[[#This Row],[Issued]]</f>
        <v>#DIV/0!</v>
      </c>
      <c r="O150" s="137" t="e">
        <f t="shared" si="7"/>
        <v>#DIV/0!</v>
      </c>
      <c r="P150" s="84"/>
    </row>
    <row r="151" spans="1:16">
      <c r="A151" s="84">
        <f>Table5[[#This Row],[SN]]</f>
        <v>150</v>
      </c>
      <c r="B151" s="108" t="str">
        <f>VLOOKUP($C151,'Product Master'!B:G,2,)</f>
        <v>Purelink viral RNA/DNA kit</v>
      </c>
      <c r="C151" s="84" t="str">
        <f>Table5[[#This Row],[Cat No]]</f>
        <v>12280-050</v>
      </c>
      <c r="D151" s="84">
        <f>(VLOOKUP($C151,'Product Master'!B:G,6,))</f>
        <v>0</v>
      </c>
      <c r="E151" s="84" t="str">
        <f>VLOOKUP($C151,'Product Master'!B:G,3,)</f>
        <v>rxns</v>
      </c>
      <c r="F151" s="84" t="str">
        <f>VLOOKUP($C151,'Product Master'!B:G,4,)</f>
        <v>3 Kits</v>
      </c>
      <c r="H151" s="84">
        <f>SUMIFS(Inward!I:I,Inward!C:C,'Stock Statement'!B151,Inward!E:E,'Stock Statement'!C151)</f>
        <v>0</v>
      </c>
      <c r="I151" s="84" t="e">
        <f>AVERAGEIFS(Outward!H:H,Outward!B:B,'Stock Statement'!B151,Outward!C:C,'Stock Statement'!C151)</f>
        <v>#DIV/0!</v>
      </c>
      <c r="J151" s="84" t="e">
        <f t="shared" si="6"/>
        <v>#DIV/0!</v>
      </c>
      <c r="K151" s="137" t="e">
        <f>LOOKUP(2,1/(Inward!E:E=C151),Inward!Q:Q)</f>
        <v>#N/A</v>
      </c>
      <c r="L151" s="137" t="e">
        <f>Table3[[#This Row],[Opening Stock]]*Table3[[#This Row],[Base Price]]</f>
        <v>#N/A</v>
      </c>
      <c r="M151" s="137" t="e">
        <f>Table3[[#This Row],[Base Price]]*Table3[[#This Row],[Receipt]]</f>
        <v>#N/A</v>
      </c>
      <c r="N151" s="137" t="e">
        <f>Table3[[#This Row],[Base Price]]*Table3[[#This Row],[Issued]]</f>
        <v>#N/A</v>
      </c>
      <c r="O151" s="137" t="e">
        <f t="shared" si="7"/>
        <v>#DIV/0!</v>
      </c>
      <c r="P151" s="84"/>
    </row>
    <row r="152" spans="1:16">
      <c r="A152" s="84">
        <f>Table5[[#This Row],[SN]]</f>
        <v>151</v>
      </c>
      <c r="B152" s="108" t="str">
        <f>VLOOKUP($C152,'Product Master'!B:G,2,)</f>
        <v>v. autoMACS Column</v>
      </c>
      <c r="C152" s="84" t="str">
        <f>Table5[[#This Row],[Cat No]]</f>
        <v>130-021-101</v>
      </c>
      <c r="D152" s="84">
        <f>(VLOOKUP($C152,'Product Master'!B:G,6,))</f>
        <v>0</v>
      </c>
      <c r="E152" s="84" t="str">
        <f>VLOOKUP($C152,'Product Master'!B:G,3,)</f>
        <v>-</v>
      </c>
      <c r="F152" s="84" t="str">
        <f>VLOOKUP($C152,'Product Master'!B:G,4,)</f>
        <v>10 Column</v>
      </c>
      <c r="H152" s="84">
        <f>SUMIFS(Inward!I:I,Inward!C:C,'Stock Statement'!B152,Inward!E:E,'Stock Statement'!C152)</f>
        <v>2</v>
      </c>
      <c r="I152" s="84">
        <f>AVERAGEIFS(Outward!H:H,Outward!B:B,'Stock Statement'!B152,Outward!C:C,'Stock Statement'!C152)</f>
        <v>1</v>
      </c>
      <c r="J152" s="84">
        <f t="shared" si="6"/>
        <v>1</v>
      </c>
      <c r="K152" s="137">
        <f>LOOKUP(2,1/(Inward!E:E=C152),Inward!Q:Q)</f>
        <v>0</v>
      </c>
      <c r="L152" s="137">
        <f>Table3[[#This Row],[Opening Stock]]*Table3[[#This Row],[Base Price]]</f>
        <v>0</v>
      </c>
      <c r="M152" s="137">
        <f>Table3[[#This Row],[Base Price]]*Table3[[#This Row],[Receipt]]</f>
        <v>0</v>
      </c>
      <c r="N152" s="137">
        <f>Table3[[#This Row],[Base Price]]*Table3[[#This Row],[Issued]]</f>
        <v>0</v>
      </c>
      <c r="O152" s="137">
        <f t="shared" si="7"/>
        <v>0</v>
      </c>
      <c r="P152" s="84"/>
    </row>
    <row r="153" spans="1:16">
      <c r="A153" s="84">
        <f>Table5[[#This Row],[SN]]</f>
        <v>152</v>
      </c>
      <c r="B153" s="108" t="str">
        <f>VLOOKUP($C153,'Product Master'!B:G,2,)</f>
        <v>CD4 MicroBeads human</v>
      </c>
      <c r="C153" s="84" t="str">
        <f>Table5[[#This Row],[Cat No]]</f>
        <v>130-045-101</v>
      </c>
      <c r="D153" s="84">
        <f>(VLOOKUP($C153,'Product Master'!B:G,6,))</f>
        <v>0</v>
      </c>
      <c r="E153" s="84" t="str">
        <f>VLOOKUP($C153,'Product Master'!B:G,3,)</f>
        <v>-</v>
      </c>
      <c r="F153" s="84" t="str">
        <f>VLOOKUP($C153,'Product Master'!B:G,4,)</f>
        <v>2 ml</v>
      </c>
      <c r="H153" s="84">
        <f>SUMIFS(Inward!I:I,Inward!C:C,'Stock Statement'!B153,Inward!E:E,'Stock Statement'!C153)</f>
        <v>1</v>
      </c>
      <c r="I153" s="84">
        <f>AVERAGEIFS(Outward!H:H,Outward!B:B,'Stock Statement'!B153,Outward!C:C,'Stock Statement'!C153)</f>
        <v>1</v>
      </c>
      <c r="J153" s="84">
        <f t="shared" si="6"/>
        <v>0</v>
      </c>
      <c r="K153" s="137">
        <f>LOOKUP(2,1/(Inward!E:E=C153),Inward!Q:Q)</f>
        <v>88200</v>
      </c>
      <c r="L153" s="137">
        <f>Table3[[#This Row],[Opening Stock]]*Table3[[#This Row],[Base Price]]</f>
        <v>0</v>
      </c>
      <c r="M153" s="137">
        <f>Table3[[#This Row],[Base Price]]*Table3[[#This Row],[Receipt]]</f>
        <v>88200</v>
      </c>
      <c r="N153" s="137">
        <f>Table3[[#This Row],[Base Price]]*Table3[[#This Row],[Issued]]</f>
        <v>88200</v>
      </c>
      <c r="O153" s="137">
        <f t="shared" si="7"/>
        <v>0</v>
      </c>
      <c r="P153" s="84"/>
    </row>
    <row r="154" spans="1:16">
      <c r="A154" s="84">
        <f>Table5[[#This Row],[SN]]</f>
        <v>153</v>
      </c>
      <c r="B154" s="108" t="str">
        <f>VLOOKUP($C154,'Product Master'!B:G,2,)</f>
        <v>CD8 MicroBeads human</v>
      </c>
      <c r="C154" s="84" t="str">
        <f>Table5[[#This Row],[Cat No]]</f>
        <v>130-045-201</v>
      </c>
      <c r="D154" s="84">
        <f>(VLOOKUP($C154,'Product Master'!B:G,6,))</f>
        <v>0</v>
      </c>
      <c r="E154" s="84" t="str">
        <f>VLOOKUP($C154,'Product Master'!B:G,3,)</f>
        <v>-</v>
      </c>
      <c r="F154" s="84" t="str">
        <f>VLOOKUP($C154,'Product Master'!B:G,4,)</f>
        <v>2 ml</v>
      </c>
      <c r="H154" s="84">
        <f>SUMIFS(Inward!I:I,Inward!C:C,'Stock Statement'!B154,Inward!E:E,'Stock Statement'!C154)</f>
        <v>1</v>
      </c>
      <c r="I154" s="84">
        <f>AVERAGEIFS(Outward!H:H,Outward!B:B,'Stock Statement'!B154,Outward!C:C,'Stock Statement'!C154)</f>
        <v>1</v>
      </c>
      <c r="J154" s="84">
        <f t="shared" si="6"/>
        <v>0</v>
      </c>
      <c r="K154" s="137">
        <f>LOOKUP(2,1/(Inward!E:E=C154),Inward!Q:Q)</f>
        <v>88200</v>
      </c>
      <c r="L154" s="137">
        <f>Table3[[#This Row],[Opening Stock]]*Table3[[#This Row],[Base Price]]</f>
        <v>0</v>
      </c>
      <c r="M154" s="137">
        <f>Table3[[#This Row],[Base Price]]*Table3[[#This Row],[Receipt]]</f>
        <v>88200</v>
      </c>
      <c r="N154" s="137">
        <f>Table3[[#This Row],[Base Price]]*Table3[[#This Row],[Issued]]</f>
        <v>88200</v>
      </c>
      <c r="O154" s="137">
        <f t="shared" si="7"/>
        <v>0</v>
      </c>
      <c r="P154" s="84"/>
    </row>
    <row r="155" spans="1:16">
      <c r="A155" s="84">
        <f>Table5[[#This Row],[SN]]</f>
        <v>154</v>
      </c>
      <c r="B155" s="108" t="str">
        <f>VLOOKUP($C155,'Product Master'!B:G,2,)</f>
        <v>CD45 MicroBeads human</v>
      </c>
      <c r="C155" s="84" t="str">
        <f>Table5[[#This Row],[Cat No]]</f>
        <v>130-045-801</v>
      </c>
      <c r="D155" s="84">
        <f>(VLOOKUP($C155,'Product Master'!B:G,6,))</f>
        <v>0</v>
      </c>
      <c r="E155" s="84" t="str">
        <f>VLOOKUP($C155,'Product Master'!B:G,3,)</f>
        <v>-</v>
      </c>
      <c r="F155" s="84" t="str">
        <f>VLOOKUP($C155,'Product Master'!B:G,4,)</f>
        <v>2 ml</v>
      </c>
      <c r="H155" s="84">
        <f>SUMIFS(Inward!I:I,Inward!C:C,'Stock Statement'!B155,Inward!E:E,'Stock Statement'!C155)</f>
        <v>1</v>
      </c>
      <c r="I155" s="84">
        <f>AVERAGEIFS(Outward!H:H,Outward!B:B,'Stock Statement'!B155,Outward!C:C,'Stock Statement'!C155)</f>
        <v>1</v>
      </c>
      <c r="J155" s="84">
        <f t="shared" si="6"/>
        <v>0</v>
      </c>
      <c r="K155" s="137">
        <f>LOOKUP(2,1/(Inward!E:E=C155),Inward!Q:Q)</f>
        <v>0</v>
      </c>
      <c r="L155" s="137">
        <f>Table3[[#This Row],[Opening Stock]]*Table3[[#This Row],[Base Price]]</f>
        <v>0</v>
      </c>
      <c r="M155" s="137">
        <f>Table3[[#This Row],[Base Price]]*Table3[[#This Row],[Receipt]]</f>
        <v>0</v>
      </c>
      <c r="N155" s="137">
        <f>Table3[[#This Row],[Base Price]]*Table3[[#This Row],[Issued]]</f>
        <v>0</v>
      </c>
      <c r="O155" s="137">
        <f t="shared" si="7"/>
        <v>0</v>
      </c>
      <c r="P155" s="84"/>
    </row>
    <row r="156" spans="1:16">
      <c r="A156" s="84">
        <f>Table5[[#This Row],[SN]]</f>
        <v>155</v>
      </c>
      <c r="B156" s="108" t="str">
        <f>VLOOKUP($C156,'Product Master'!B:G,2,)</f>
        <v>Anti-FITC MicroBeads</v>
      </c>
      <c r="C156" s="84" t="str">
        <f>Table5[[#This Row],[Cat No]]</f>
        <v>130-048-701</v>
      </c>
      <c r="D156" s="84">
        <f>(VLOOKUP($C156,'Product Master'!B:G,6,))</f>
        <v>0</v>
      </c>
      <c r="E156" s="84" t="str">
        <f>VLOOKUP($C156,'Product Master'!B:G,3,)</f>
        <v>-</v>
      </c>
      <c r="F156" s="84" t="str">
        <f>VLOOKUP($C156,'Product Master'!B:G,4,)</f>
        <v>2 ml</v>
      </c>
      <c r="H156" s="84">
        <f>SUMIFS(Inward!I:I,Inward!C:C,'Stock Statement'!B156,Inward!E:E,'Stock Statement'!C156)</f>
        <v>1</v>
      </c>
      <c r="I156" s="84">
        <f>AVERAGEIFS(Outward!H:H,Outward!B:B,'Stock Statement'!B156,Outward!C:C,'Stock Statement'!C156)</f>
        <v>1</v>
      </c>
      <c r="J156" s="84">
        <f t="shared" si="6"/>
        <v>0</v>
      </c>
      <c r="K156" s="137">
        <f>LOOKUP(2,1/(Inward!E:E=C156),Inward!Q:Q)</f>
        <v>88200</v>
      </c>
      <c r="L156" s="137">
        <f>Table3[[#This Row],[Opening Stock]]*Table3[[#This Row],[Base Price]]</f>
        <v>0</v>
      </c>
      <c r="M156" s="137">
        <f>Table3[[#This Row],[Base Price]]*Table3[[#This Row],[Receipt]]</f>
        <v>88200</v>
      </c>
      <c r="N156" s="137">
        <f>Table3[[#This Row],[Base Price]]*Table3[[#This Row],[Issued]]</f>
        <v>88200</v>
      </c>
      <c r="O156" s="137">
        <f t="shared" si="7"/>
        <v>0</v>
      </c>
      <c r="P156" s="84"/>
    </row>
    <row r="157" spans="1:16">
      <c r="A157" s="84">
        <f>Table5[[#This Row],[SN]]</f>
        <v>156</v>
      </c>
      <c r="B157" s="108" t="str">
        <f>VLOOKUP($C157,'Product Master'!B:G,2,)</f>
        <v xml:space="preserve">Anti -PE MicroBeads </v>
      </c>
      <c r="C157" s="84" t="str">
        <f>Table5[[#This Row],[Cat No]]</f>
        <v>130-048-801</v>
      </c>
      <c r="D157" s="84">
        <f>(VLOOKUP($C157,'Product Master'!B:G,6,))</f>
        <v>0</v>
      </c>
      <c r="E157" s="84" t="str">
        <f>VLOOKUP($C157,'Product Master'!B:G,3,)</f>
        <v>-</v>
      </c>
      <c r="F157" s="84" t="str">
        <f>VLOOKUP($C157,'Product Master'!B:G,4,)</f>
        <v>2 ml</v>
      </c>
      <c r="H157" s="84">
        <f>SUMIFS(Inward!I:I,Inward!C:C,'Stock Statement'!B157,Inward!E:E,'Stock Statement'!C157)</f>
        <v>1</v>
      </c>
      <c r="I157" s="84">
        <f>AVERAGEIFS(Outward!H:H,Outward!B:B,'Stock Statement'!B157,Outward!C:C,'Stock Statement'!C157)</f>
        <v>1</v>
      </c>
      <c r="J157" s="84">
        <f t="shared" si="6"/>
        <v>0</v>
      </c>
      <c r="K157" s="137">
        <f>LOOKUP(2,1/(Inward!E:E=C157),Inward!Q:Q)</f>
        <v>0</v>
      </c>
      <c r="L157" s="137">
        <f>Table3[[#This Row],[Opening Stock]]*Table3[[#This Row],[Base Price]]</f>
        <v>0</v>
      </c>
      <c r="M157" s="137">
        <f>Table3[[#This Row],[Base Price]]*Table3[[#This Row],[Receipt]]</f>
        <v>0</v>
      </c>
      <c r="N157" s="137">
        <f>Table3[[#This Row],[Base Price]]*Table3[[#This Row],[Issued]]</f>
        <v>0</v>
      </c>
      <c r="O157" s="137">
        <f t="shared" si="7"/>
        <v>0</v>
      </c>
      <c r="P157" s="84"/>
    </row>
    <row r="158" spans="1:16">
      <c r="A158" s="84">
        <f>Table5[[#This Row],[SN]]</f>
        <v>157</v>
      </c>
      <c r="B158" s="108" t="str">
        <f>VLOOKUP($C158,'Product Master'!B:G,2,)</f>
        <v>CD3 MicroBeads human</v>
      </c>
      <c r="C158" s="84" t="str">
        <f>Table5[[#This Row],[Cat No]]</f>
        <v>130-050-101</v>
      </c>
      <c r="D158" s="84">
        <f>(VLOOKUP($C158,'Product Master'!B:G,6,))</f>
        <v>0</v>
      </c>
      <c r="E158" s="84" t="str">
        <f>VLOOKUP($C158,'Product Master'!B:G,3,)</f>
        <v>-</v>
      </c>
      <c r="F158" s="84" t="str">
        <f>VLOOKUP($C158,'Product Master'!B:G,4,)</f>
        <v>2 ml</v>
      </c>
      <c r="H158" s="84">
        <f>SUMIFS(Inward!I:I,Inward!C:C,'Stock Statement'!B158,Inward!E:E,'Stock Statement'!C158)</f>
        <v>1</v>
      </c>
      <c r="I158" s="84">
        <f>AVERAGEIFS(Outward!H:H,Outward!B:B,'Stock Statement'!B158,Outward!C:C,'Stock Statement'!C158)</f>
        <v>1</v>
      </c>
      <c r="J158" s="84">
        <f t="shared" si="6"/>
        <v>0</v>
      </c>
      <c r="K158" s="137">
        <f>LOOKUP(2,1/(Inward!E:E=C158),Inward!Q:Q)</f>
        <v>0</v>
      </c>
      <c r="L158" s="137">
        <f>Table3[[#This Row],[Opening Stock]]*Table3[[#This Row],[Base Price]]</f>
        <v>0</v>
      </c>
      <c r="M158" s="137">
        <f>Table3[[#This Row],[Base Price]]*Table3[[#This Row],[Receipt]]</f>
        <v>0</v>
      </c>
      <c r="N158" s="137">
        <f>Table3[[#This Row],[Base Price]]*Table3[[#This Row],[Issued]]</f>
        <v>0</v>
      </c>
      <c r="O158" s="137">
        <f t="shared" si="7"/>
        <v>0</v>
      </c>
      <c r="P158" s="84"/>
    </row>
    <row r="159" spans="1:16">
      <c r="A159" s="84">
        <f>Table5[[#This Row],[SN]]</f>
        <v>158</v>
      </c>
      <c r="B159" s="108" t="str">
        <f>VLOOKUP($C159,'Product Master'!B:G,2,)</f>
        <v>CD56 MicroBeads human</v>
      </c>
      <c r="C159" s="84" t="str">
        <f>Table5[[#This Row],[Cat No]]</f>
        <v>130-050-401</v>
      </c>
      <c r="D159" s="84">
        <f>(VLOOKUP($C159,'Product Master'!B:G,6,))</f>
        <v>0</v>
      </c>
      <c r="E159" s="84" t="str">
        <f>VLOOKUP($C159,'Product Master'!B:G,3,)</f>
        <v>-</v>
      </c>
      <c r="F159" s="84" t="str">
        <f>VLOOKUP($C159,'Product Master'!B:G,4,)</f>
        <v>2 ml</v>
      </c>
      <c r="H159" s="84">
        <f>SUMIFS(Inward!I:I,Inward!C:C,'Stock Statement'!B159,Inward!E:E,'Stock Statement'!C159)</f>
        <v>1</v>
      </c>
      <c r="I159" s="84">
        <f>AVERAGEIFS(Outward!H:H,Outward!B:B,'Stock Statement'!B159,Outward!C:C,'Stock Statement'!C159)</f>
        <v>1</v>
      </c>
      <c r="J159" s="84">
        <f t="shared" si="6"/>
        <v>0</v>
      </c>
      <c r="K159" s="137">
        <f>LOOKUP(2,1/(Inward!E:E=C159),Inward!Q:Q)</f>
        <v>88200</v>
      </c>
      <c r="L159" s="137">
        <f>Table3[[#This Row],[Opening Stock]]*Table3[[#This Row],[Base Price]]</f>
        <v>0</v>
      </c>
      <c r="M159" s="137">
        <f>Table3[[#This Row],[Base Price]]*Table3[[#This Row],[Receipt]]</f>
        <v>88200</v>
      </c>
      <c r="N159" s="137">
        <f>Table3[[#This Row],[Base Price]]*Table3[[#This Row],[Issued]]</f>
        <v>88200</v>
      </c>
      <c r="O159" s="137">
        <f t="shared" si="7"/>
        <v>0</v>
      </c>
      <c r="P159" s="84"/>
    </row>
    <row r="160" spans="1:16">
      <c r="A160" s="84">
        <f>Table5[[#This Row],[SN]]</f>
        <v>159</v>
      </c>
      <c r="B160" s="108" t="str">
        <f>VLOOKUP($C160,'Product Master'!B:G,2,)</f>
        <v>CD1a MicroBeads human</v>
      </c>
      <c r="C160" s="84" t="str">
        <f>Table5[[#This Row],[Cat No]]</f>
        <v>130-051-001</v>
      </c>
      <c r="D160" s="84">
        <f>(VLOOKUP($C160,'Product Master'!B:G,6,))</f>
        <v>0</v>
      </c>
      <c r="E160" s="84" t="str">
        <f>VLOOKUP($C160,'Product Master'!B:G,3,)</f>
        <v>-</v>
      </c>
      <c r="F160" s="84" t="str">
        <f>VLOOKUP($C160,'Product Master'!B:G,4,)</f>
        <v>2 ml</v>
      </c>
      <c r="H160" s="84">
        <f>SUMIFS(Inward!I:I,Inward!C:C,'Stock Statement'!B160,Inward!E:E,'Stock Statement'!C160)</f>
        <v>1</v>
      </c>
      <c r="I160" s="84">
        <f>AVERAGEIFS(Outward!H:H,Outward!B:B,'Stock Statement'!B160,Outward!C:C,'Stock Statement'!C160)</f>
        <v>1</v>
      </c>
      <c r="J160" s="84">
        <f t="shared" si="6"/>
        <v>0</v>
      </c>
      <c r="K160" s="137">
        <f>LOOKUP(2,1/(Inward!E:E=C160),Inward!Q:Q)</f>
        <v>88200</v>
      </c>
      <c r="L160" s="137">
        <f>Table3[[#This Row],[Opening Stock]]*Table3[[#This Row],[Base Price]]</f>
        <v>0</v>
      </c>
      <c r="M160" s="137">
        <f>Table3[[#This Row],[Base Price]]*Table3[[#This Row],[Receipt]]</f>
        <v>88200</v>
      </c>
      <c r="N160" s="137">
        <f>Table3[[#This Row],[Base Price]]*Table3[[#This Row],[Issued]]</f>
        <v>88200</v>
      </c>
      <c r="O160" s="137">
        <f t="shared" si="7"/>
        <v>0</v>
      </c>
      <c r="P160" s="84"/>
    </row>
    <row r="161" spans="1:16">
      <c r="A161" s="84">
        <f>Table5[[#This Row],[SN]]</f>
        <v>160</v>
      </c>
      <c r="B161" s="108" t="str">
        <f>VLOOKUP($C161,'Product Master'!B:G,2,)</f>
        <v xml:space="preserve">CD105 Microbeads human </v>
      </c>
      <c r="C161" s="84" t="str">
        <f>Table5[[#This Row],[Cat No]]</f>
        <v>130-051-201</v>
      </c>
      <c r="D161" s="84">
        <f>(VLOOKUP($C161,'Product Master'!B:G,6,))</f>
        <v>0</v>
      </c>
      <c r="E161" s="84" t="str">
        <f>VLOOKUP($C161,'Product Master'!B:G,3,)</f>
        <v>-</v>
      </c>
      <c r="F161" s="84" t="str">
        <f>VLOOKUP($C161,'Product Master'!B:G,4,)</f>
        <v>2 ml</v>
      </c>
      <c r="H161" s="84">
        <f>SUMIFS(Inward!I:I,Inward!C:C,'Stock Statement'!B161,Inward!E:E,'Stock Statement'!C161)</f>
        <v>1</v>
      </c>
      <c r="I161" s="84" t="e">
        <f>AVERAGEIFS(Outward!H:H,Outward!B:B,'Stock Statement'!B161,Outward!C:C,'Stock Statement'!C161)</f>
        <v>#DIV/0!</v>
      </c>
      <c r="J161" s="84" t="e">
        <f t="shared" si="6"/>
        <v>#DIV/0!</v>
      </c>
      <c r="K161" s="137">
        <f>LOOKUP(2,1/(Inward!E:E=C161),Inward!Q:Q)</f>
        <v>57330</v>
      </c>
      <c r="L161" s="137">
        <f>Table3[[#This Row],[Opening Stock]]*Table3[[#This Row],[Base Price]]</f>
        <v>0</v>
      </c>
      <c r="M161" s="137">
        <f>Table3[[#This Row],[Base Price]]*Table3[[#This Row],[Receipt]]</f>
        <v>57330</v>
      </c>
      <c r="N161" s="137" t="e">
        <f>Table3[[#This Row],[Base Price]]*Table3[[#This Row],[Issued]]</f>
        <v>#DIV/0!</v>
      </c>
      <c r="O161" s="137" t="e">
        <f t="shared" si="7"/>
        <v>#DIV/0!</v>
      </c>
      <c r="P161" s="84"/>
    </row>
    <row r="162" spans="1:16">
      <c r="A162" s="84">
        <f>Table5[[#This Row],[SN]]</f>
        <v>161</v>
      </c>
      <c r="B162" s="108" t="str">
        <f>VLOOKUP($C162,'Product Master'!B:G,2,)</f>
        <v>CD30 MicroBeads human</v>
      </c>
      <c r="C162" s="84" t="str">
        <f>Table5[[#This Row],[Cat No]]</f>
        <v>130-051-401</v>
      </c>
      <c r="D162" s="84">
        <f>(VLOOKUP($C162,'Product Master'!B:G,6,))</f>
        <v>0</v>
      </c>
      <c r="E162" s="84" t="str">
        <f>VLOOKUP($C162,'Product Master'!B:G,3,)</f>
        <v>-</v>
      </c>
      <c r="F162" s="84" t="str">
        <f>VLOOKUP($C162,'Product Master'!B:G,4,)</f>
        <v>2 ml</v>
      </c>
      <c r="H162" s="84">
        <f>SUMIFS(Inward!I:I,Inward!C:C,'Stock Statement'!B162,Inward!E:E,'Stock Statement'!C162)</f>
        <v>1</v>
      </c>
      <c r="I162" s="84">
        <f>AVERAGEIFS(Outward!H:H,Outward!B:B,'Stock Statement'!B162,Outward!C:C,'Stock Statement'!C162)</f>
        <v>1</v>
      </c>
      <c r="J162" s="84">
        <f t="shared" si="6"/>
        <v>0</v>
      </c>
      <c r="K162" s="137">
        <f>LOOKUP(2,1/(Inward!E:E=C162),Inward!Q:Q)</f>
        <v>0</v>
      </c>
      <c r="L162" s="137">
        <f>Table3[[#This Row],[Opening Stock]]*Table3[[#This Row],[Base Price]]</f>
        <v>0</v>
      </c>
      <c r="M162" s="137">
        <f>Table3[[#This Row],[Base Price]]*Table3[[#This Row],[Receipt]]</f>
        <v>0</v>
      </c>
      <c r="N162" s="137">
        <f>Table3[[#This Row],[Base Price]]*Table3[[#This Row],[Issued]]</f>
        <v>0</v>
      </c>
      <c r="O162" s="137">
        <f t="shared" si="7"/>
        <v>0</v>
      </c>
      <c r="P162" s="84"/>
    </row>
    <row r="163" spans="1:16">
      <c r="A163" s="84">
        <f>Table5[[#This Row],[SN]]</f>
        <v>162</v>
      </c>
      <c r="B163" s="108" t="str">
        <f>VLOOKUP($C163,'Product Master'!B:G,2,)</f>
        <v>Carcinoma Cell enrichment kit human</v>
      </c>
      <c r="C163" s="84" t="str">
        <f>Table5[[#This Row],[Cat No]]</f>
        <v>130-060-101</v>
      </c>
      <c r="D163" s="84">
        <f>(VLOOKUP($C163,'Product Master'!B:G,6,))</f>
        <v>0</v>
      </c>
      <c r="E163" s="84" t="str">
        <f>VLOOKUP($C163,'Product Master'!B:G,3,)</f>
        <v>-</v>
      </c>
      <c r="F163" s="84" t="str">
        <f>VLOOKUP($C163,'Product Master'!B:G,4,)</f>
        <v>5*50,2*2 ml</v>
      </c>
      <c r="H163" s="84">
        <f>SUMIFS(Inward!I:I,Inward!C:C,'Stock Statement'!B163,Inward!E:E,'Stock Statement'!C163)</f>
        <v>1</v>
      </c>
      <c r="I163" s="84" t="e">
        <f>AVERAGEIFS(Outward!H:H,Outward!B:B,'Stock Statement'!B163,Outward!C:C,'Stock Statement'!C163)</f>
        <v>#DIV/0!</v>
      </c>
      <c r="J163" s="84" t="e">
        <f t="shared" si="6"/>
        <v>#DIV/0!</v>
      </c>
      <c r="K163" s="137">
        <f>LOOKUP(2,1/(Inward!E:E=C163),Inward!Q:Q)</f>
        <v>73255</v>
      </c>
      <c r="L163" s="137">
        <f>Table3[[#This Row],[Opening Stock]]*Table3[[#This Row],[Base Price]]</f>
        <v>0</v>
      </c>
      <c r="M163" s="137">
        <f>Table3[[#This Row],[Base Price]]*Table3[[#This Row],[Receipt]]</f>
        <v>73255</v>
      </c>
      <c r="N163" s="137" t="e">
        <f>Table3[[#This Row],[Base Price]]*Table3[[#This Row],[Issued]]</f>
        <v>#DIV/0!</v>
      </c>
      <c r="O163" s="137" t="e">
        <f t="shared" si="7"/>
        <v>#DIV/0!</v>
      </c>
      <c r="P163" s="84"/>
    </row>
    <row r="164" spans="1:16">
      <c r="A164" s="84">
        <f>Table5[[#This Row],[SN]]</f>
        <v>163</v>
      </c>
      <c r="B164" s="108" t="str">
        <f>VLOOKUP($C164,'Product Master'!B:G,2,)</f>
        <v>CD326 (EpCAM) Microbeads human</v>
      </c>
      <c r="C164" s="84" t="str">
        <f>Table5[[#This Row],[Cat No]]</f>
        <v>130-061-101</v>
      </c>
      <c r="D164" s="84">
        <f>(VLOOKUP($C164,'Product Master'!B:G,6,))</f>
        <v>0</v>
      </c>
      <c r="E164" s="84" t="str">
        <f>VLOOKUP($C164,'Product Master'!B:G,3,)</f>
        <v>-</v>
      </c>
      <c r="F164" s="84" t="str">
        <f>VLOOKUP($C164,'Product Master'!B:G,4,)</f>
        <v>2 ml</v>
      </c>
      <c r="H164" s="84">
        <f>SUMIFS(Inward!I:I,Inward!C:C,'Stock Statement'!B164,Inward!E:E,'Stock Statement'!C164)</f>
        <v>1</v>
      </c>
      <c r="I164" s="84" t="e">
        <f>AVERAGEIFS(Outward!H:H,Outward!B:B,'Stock Statement'!B164,Outward!C:C,'Stock Statement'!C164)</f>
        <v>#DIV/0!</v>
      </c>
      <c r="J164" s="84" t="e">
        <f t="shared" si="6"/>
        <v>#DIV/0!</v>
      </c>
      <c r="K164" s="137">
        <f>LOOKUP(2,1/(Inward!E:E=C164),Inward!Q:Q)</f>
        <v>57330</v>
      </c>
      <c r="L164" s="137">
        <f>Table3[[#This Row],[Opening Stock]]*Table3[[#This Row],[Base Price]]</f>
        <v>0</v>
      </c>
      <c r="M164" s="137">
        <f>Table3[[#This Row],[Base Price]]*Table3[[#This Row],[Receipt]]</f>
        <v>57330</v>
      </c>
      <c r="N164" s="137" t="e">
        <f>Table3[[#This Row],[Base Price]]*Table3[[#This Row],[Issued]]</f>
        <v>#DIV/0!</v>
      </c>
      <c r="O164" s="137" t="e">
        <f t="shared" si="7"/>
        <v>#DIV/0!</v>
      </c>
      <c r="P164" s="84"/>
    </row>
    <row r="165" spans="1:16">
      <c r="A165" s="84">
        <f>Table5[[#This Row],[SN]]</f>
        <v>164</v>
      </c>
      <c r="B165" s="108" t="str">
        <f>VLOOKUP($C165,'Product Master'!B:G,2,)</f>
        <v>Anti melanoma (MCSP) Microbeads human</v>
      </c>
      <c r="C165" s="84" t="str">
        <f>Table5[[#This Row],[Cat No]]</f>
        <v>130-090-452</v>
      </c>
      <c r="D165" s="84">
        <f>(VLOOKUP($C165,'Product Master'!B:G,6,))</f>
        <v>0</v>
      </c>
      <c r="E165" s="84" t="str">
        <f>VLOOKUP($C165,'Product Master'!B:G,3,)</f>
        <v>-</v>
      </c>
      <c r="F165" s="84" t="str">
        <f>VLOOKUP($C165,'Product Master'!B:G,4,)</f>
        <v>2 ml</v>
      </c>
      <c r="H165" s="84">
        <f>SUMIFS(Inward!I:I,Inward!C:C,'Stock Statement'!B165,Inward!E:E,'Stock Statement'!C165)</f>
        <v>1</v>
      </c>
      <c r="I165" s="84" t="e">
        <f>AVERAGEIFS(Outward!H:H,Outward!B:B,'Stock Statement'!B165,Outward!C:C,'Stock Statement'!C165)</f>
        <v>#DIV/0!</v>
      </c>
      <c r="J165" s="84" t="e">
        <f t="shared" si="6"/>
        <v>#DIV/0!</v>
      </c>
      <c r="K165" s="137">
        <f>LOOKUP(2,1/(Inward!E:E=C165),Inward!Q:Q)</f>
        <v>57330</v>
      </c>
      <c r="L165" s="137">
        <f>Table3[[#This Row],[Opening Stock]]*Table3[[#This Row],[Base Price]]</f>
        <v>0</v>
      </c>
      <c r="M165" s="137">
        <f>Table3[[#This Row],[Base Price]]*Table3[[#This Row],[Receipt]]</f>
        <v>57330</v>
      </c>
      <c r="N165" s="137" t="e">
        <f>Table3[[#This Row],[Base Price]]*Table3[[#This Row],[Issued]]</f>
        <v>#DIV/0!</v>
      </c>
      <c r="O165" s="137" t="e">
        <f t="shared" si="7"/>
        <v>#DIV/0!</v>
      </c>
      <c r="P165" s="84"/>
    </row>
    <row r="166" spans="1:16">
      <c r="A166" s="84">
        <f>Table5[[#This Row],[SN]]</f>
        <v>165</v>
      </c>
      <c r="B166" s="108" t="str">
        <f>VLOOKUP($C166,'Product Master'!B:G,2,)</f>
        <v>Inside Perm Stain Kit (Miltenyi Biotech)</v>
      </c>
      <c r="C166" s="84" t="str">
        <f>Table5[[#This Row],[Cat No]]</f>
        <v>130-090-477</v>
      </c>
      <c r="D166" s="84">
        <f>(VLOOKUP($C166,'Product Master'!B:G,6,))</f>
        <v>0</v>
      </c>
      <c r="E166" s="84" t="str">
        <f>VLOOKUP($C166,'Product Master'!B:G,3,)</f>
        <v>Kit</v>
      </c>
      <c r="F166" s="84" t="str">
        <f>VLOOKUP($C166,'Product Master'!B:G,4,)</f>
        <v>-</v>
      </c>
      <c r="H166" s="84">
        <f>SUMIFS(Inward!I:I,Inward!C:C,'Stock Statement'!B166,Inward!E:E,'Stock Statement'!C166)</f>
        <v>0</v>
      </c>
      <c r="I166" s="84" t="e">
        <f>AVERAGEIFS(Outward!H:H,Outward!B:B,'Stock Statement'!B166,Outward!C:C,'Stock Statement'!C166)</f>
        <v>#DIV/0!</v>
      </c>
      <c r="J166" s="84" t="e">
        <f t="shared" si="6"/>
        <v>#DIV/0!</v>
      </c>
      <c r="K166" s="137" t="e">
        <f>LOOKUP(2,1/(Inward!E:E=C166),Inward!Q:Q)</f>
        <v>#N/A</v>
      </c>
      <c r="L166" s="137" t="e">
        <f>Table3[[#This Row],[Opening Stock]]*Table3[[#This Row],[Base Price]]</f>
        <v>#N/A</v>
      </c>
      <c r="M166" s="137" t="e">
        <f>Table3[[#This Row],[Base Price]]*Table3[[#This Row],[Receipt]]</f>
        <v>#N/A</v>
      </c>
      <c r="N166" s="137" t="e">
        <f>Table3[[#This Row],[Base Price]]*Table3[[#This Row],[Issued]]</f>
        <v>#N/A</v>
      </c>
      <c r="O166" s="137" t="e">
        <f t="shared" si="7"/>
        <v>#DIV/0!</v>
      </c>
      <c r="P166" s="84"/>
    </row>
    <row r="167" spans="1:16">
      <c r="A167" s="84">
        <f>Table5[[#This Row],[SN]]</f>
        <v>166</v>
      </c>
      <c r="B167" s="108" t="str">
        <f>VLOOKUP($C167,'Product Master'!B:G,2,)</f>
        <v>Anti-ErbB-2 Microbeads human</v>
      </c>
      <c r="C167" s="84" t="str">
        <f>Table5[[#This Row],[Cat No]]</f>
        <v>130-090-482</v>
      </c>
      <c r="D167" s="84">
        <f>(VLOOKUP($C167,'Product Master'!B:G,6,))</f>
        <v>0</v>
      </c>
      <c r="E167" s="84" t="str">
        <f>VLOOKUP($C167,'Product Master'!B:G,3,)</f>
        <v>-</v>
      </c>
      <c r="F167" s="84" t="str">
        <f>VLOOKUP($C167,'Product Master'!B:G,4,)</f>
        <v>2 ml</v>
      </c>
      <c r="H167" s="84">
        <f>SUMIFS(Inward!I:I,Inward!C:C,'Stock Statement'!B167,Inward!E:E,'Stock Statement'!C167)</f>
        <v>1</v>
      </c>
      <c r="I167" s="84" t="e">
        <f>AVERAGEIFS(Outward!H:H,Outward!B:B,'Stock Statement'!B167,Outward!C:C,'Stock Statement'!C167)</f>
        <v>#DIV/0!</v>
      </c>
      <c r="J167" s="84" t="e">
        <f t="shared" si="6"/>
        <v>#DIV/0!</v>
      </c>
      <c r="K167" s="137">
        <f>LOOKUP(2,1/(Inward!E:E=C167),Inward!Q:Q)</f>
        <v>57330</v>
      </c>
      <c r="L167" s="137">
        <f>Table3[[#This Row],[Opening Stock]]*Table3[[#This Row],[Base Price]]</f>
        <v>0</v>
      </c>
      <c r="M167" s="137">
        <f>Table3[[#This Row],[Base Price]]*Table3[[#This Row],[Receipt]]</f>
        <v>57330</v>
      </c>
      <c r="N167" s="137" t="e">
        <f>Table3[[#This Row],[Base Price]]*Table3[[#This Row],[Issued]]</f>
        <v>#DIV/0!</v>
      </c>
      <c r="O167" s="137" t="e">
        <f t="shared" si="7"/>
        <v>#DIV/0!</v>
      </c>
      <c r="P167" s="84"/>
    </row>
    <row r="168" spans="1:16">
      <c r="A168" s="84">
        <f>Table5[[#This Row],[SN]]</f>
        <v>167</v>
      </c>
      <c r="B168" s="108" t="str">
        <f>VLOOKUP($C168,'Product Master'!B:G,2,)</f>
        <v>CD20 MicroBeads human</v>
      </c>
      <c r="C168" s="84" t="str">
        <f>Table5[[#This Row],[Cat No]]</f>
        <v>130-091-104</v>
      </c>
      <c r="D168" s="84">
        <f>(VLOOKUP($C168,'Product Master'!B:G,6,))</f>
        <v>0</v>
      </c>
      <c r="E168" s="84" t="str">
        <f>VLOOKUP($C168,'Product Master'!B:G,3,)</f>
        <v>-</v>
      </c>
      <c r="F168" s="84" t="str">
        <f>VLOOKUP($C168,'Product Master'!B:G,4,)</f>
        <v>2 ml</v>
      </c>
      <c r="H168" s="84">
        <f>SUMIFS(Inward!I:I,Inward!C:C,'Stock Statement'!B168,Inward!E:E,'Stock Statement'!C168)</f>
        <v>1</v>
      </c>
      <c r="I168" s="84">
        <f>AVERAGEIFS(Outward!H:H,Outward!B:B,'Stock Statement'!B168,Outward!C:C,'Stock Statement'!C168)</f>
        <v>1</v>
      </c>
      <c r="J168" s="84">
        <f t="shared" si="6"/>
        <v>0</v>
      </c>
      <c r="K168" s="137">
        <f>LOOKUP(2,1/(Inward!E:E=C168),Inward!Q:Q)</f>
        <v>88200</v>
      </c>
      <c r="L168" s="137">
        <f>Table3[[#This Row],[Opening Stock]]*Table3[[#This Row],[Base Price]]</f>
        <v>0</v>
      </c>
      <c r="M168" s="137">
        <f>Table3[[#This Row],[Base Price]]*Table3[[#This Row],[Receipt]]</f>
        <v>88200</v>
      </c>
      <c r="N168" s="137">
        <f>Table3[[#This Row],[Base Price]]*Table3[[#This Row],[Issued]]</f>
        <v>88200</v>
      </c>
      <c r="O168" s="137">
        <f t="shared" si="7"/>
        <v>0</v>
      </c>
      <c r="P168" s="84"/>
    </row>
    <row r="169" spans="1:16">
      <c r="A169" s="84">
        <f>Table5[[#This Row],[SN]]</f>
        <v>168</v>
      </c>
      <c r="B169" s="108" t="str">
        <f>VLOOKUP($C169,'Product Master'!B:G,2,)</f>
        <v>CD2 MicroBeads human</v>
      </c>
      <c r="C169" s="84" t="str">
        <f>Table5[[#This Row],[Cat No]]</f>
        <v>130-091-114</v>
      </c>
      <c r="D169" s="84">
        <f>(VLOOKUP($C169,'Product Master'!B:G,6,))</f>
        <v>0</v>
      </c>
      <c r="E169" s="84" t="str">
        <f>VLOOKUP($C169,'Product Master'!B:G,3,)</f>
        <v>-</v>
      </c>
      <c r="F169" s="84" t="str">
        <f>VLOOKUP($C169,'Product Master'!B:G,4,)</f>
        <v>2 ml</v>
      </c>
      <c r="H169" s="84">
        <f>SUMIFS(Inward!I:I,Inward!C:C,'Stock Statement'!B169,Inward!E:E,'Stock Statement'!C169)</f>
        <v>1</v>
      </c>
      <c r="I169" s="84">
        <f>AVERAGEIFS(Outward!H:H,Outward!B:B,'Stock Statement'!B169,Outward!C:C,'Stock Statement'!C169)</f>
        <v>1</v>
      </c>
      <c r="J169" s="84">
        <f t="shared" si="6"/>
        <v>0</v>
      </c>
      <c r="K169" s="137">
        <f>LOOKUP(2,1/(Inward!E:E=C169),Inward!Q:Q)</f>
        <v>88200</v>
      </c>
      <c r="L169" s="137">
        <f>Table3[[#This Row],[Opening Stock]]*Table3[[#This Row],[Base Price]]</f>
        <v>0</v>
      </c>
      <c r="M169" s="137">
        <f>Table3[[#This Row],[Base Price]]*Table3[[#This Row],[Receipt]]</f>
        <v>88200</v>
      </c>
      <c r="N169" s="137">
        <f>Table3[[#This Row],[Base Price]]*Table3[[#This Row],[Issued]]</f>
        <v>88200</v>
      </c>
      <c r="O169" s="137">
        <f t="shared" si="7"/>
        <v>0</v>
      </c>
      <c r="P169" s="84"/>
    </row>
    <row r="170" spans="1:16">
      <c r="A170" s="84">
        <f>Table5[[#This Row],[SN]]</f>
        <v>169</v>
      </c>
      <c r="B170" s="108" t="str">
        <f>VLOOKUP($C170,'Product Master'!B:G,2,)</f>
        <v>CD43 MicroBeads human</v>
      </c>
      <c r="C170" s="84" t="str">
        <f>Table5[[#This Row],[Cat No]]</f>
        <v>130-091-333</v>
      </c>
      <c r="D170" s="84">
        <f>(VLOOKUP($C170,'Product Master'!B:G,6,))</f>
        <v>0</v>
      </c>
      <c r="E170" s="84" t="str">
        <f>VLOOKUP($C170,'Product Master'!B:G,3,)</f>
        <v>-</v>
      </c>
      <c r="F170" s="84" t="str">
        <f>VLOOKUP($C170,'Product Master'!B:G,4,)</f>
        <v>2 ml</v>
      </c>
      <c r="H170" s="84">
        <f>SUMIFS(Inward!I:I,Inward!C:C,'Stock Statement'!B170,Inward!E:E,'Stock Statement'!C170)</f>
        <v>1</v>
      </c>
      <c r="I170" s="84">
        <f>AVERAGEIFS(Outward!H:H,Outward!B:B,'Stock Statement'!B170,Outward!C:C,'Stock Statement'!C170)</f>
        <v>1</v>
      </c>
      <c r="J170" s="84">
        <f t="shared" si="6"/>
        <v>0</v>
      </c>
      <c r="K170" s="137">
        <f>LOOKUP(2,1/(Inward!E:E=C170),Inward!Q:Q)</f>
        <v>88200</v>
      </c>
      <c r="L170" s="137">
        <f>Table3[[#This Row],[Opening Stock]]*Table3[[#This Row],[Base Price]]</f>
        <v>0</v>
      </c>
      <c r="M170" s="137">
        <f>Table3[[#This Row],[Base Price]]*Table3[[#This Row],[Receipt]]</f>
        <v>88200</v>
      </c>
      <c r="N170" s="137">
        <f>Table3[[#This Row],[Base Price]]*Table3[[#This Row],[Issued]]</f>
        <v>88200</v>
      </c>
      <c r="O170" s="137">
        <f t="shared" si="7"/>
        <v>0</v>
      </c>
      <c r="P170" s="84"/>
    </row>
    <row r="171" spans="1:16">
      <c r="A171" s="84">
        <f>Table5[[#This Row],[SN]]</f>
        <v>170</v>
      </c>
      <c r="B171" s="108" t="str">
        <f>VLOOKUP($C171,'Product Master'!B:G,2,)</f>
        <v>CD62L Microbeads human</v>
      </c>
      <c r="C171" s="84" t="str">
        <f>Table5[[#This Row],[Cat No]]</f>
        <v>130-091-758</v>
      </c>
      <c r="D171" s="84">
        <f>(VLOOKUP($C171,'Product Master'!B:G,6,))</f>
        <v>0</v>
      </c>
      <c r="E171" s="84" t="str">
        <f>VLOOKUP($C171,'Product Master'!B:G,3,)</f>
        <v>-</v>
      </c>
      <c r="F171" s="84" t="str">
        <f>VLOOKUP($C171,'Product Master'!B:G,4,)</f>
        <v>2 ml</v>
      </c>
      <c r="H171" s="84">
        <f>SUMIFS(Inward!I:I,Inward!C:C,'Stock Statement'!B171,Inward!E:E,'Stock Statement'!C171)</f>
        <v>1</v>
      </c>
      <c r="I171" s="84" t="e">
        <f>AVERAGEIFS(Outward!H:H,Outward!B:B,'Stock Statement'!B171,Outward!C:C,'Stock Statement'!C171)</f>
        <v>#DIV/0!</v>
      </c>
      <c r="J171" s="84" t="e">
        <f t="shared" si="6"/>
        <v>#DIV/0!</v>
      </c>
      <c r="K171" s="137">
        <f>LOOKUP(2,1/(Inward!E:E=C171),Inward!Q:Q)</f>
        <v>57330</v>
      </c>
      <c r="L171" s="137">
        <f>Table3[[#This Row],[Opening Stock]]*Table3[[#This Row],[Base Price]]</f>
        <v>0</v>
      </c>
      <c r="M171" s="137">
        <f>Table3[[#This Row],[Base Price]]*Table3[[#This Row],[Receipt]]</f>
        <v>57330</v>
      </c>
      <c r="N171" s="137" t="e">
        <f>Table3[[#This Row],[Base Price]]*Table3[[#This Row],[Issued]]</f>
        <v>#DIV/0!</v>
      </c>
      <c r="O171" s="137" t="e">
        <f t="shared" si="7"/>
        <v>#DIV/0!</v>
      </c>
      <c r="P171" s="84"/>
    </row>
    <row r="172" spans="1:16">
      <c r="A172" s="84">
        <f>Table5[[#This Row],[SN]]</f>
        <v>171</v>
      </c>
      <c r="B172" s="108" t="str">
        <f>VLOOKUP($C172,'Product Master'!B:G,2,)</f>
        <v>autoMACS Pro Separator-starter Kit Instrument with software &amp; Manual (SN-01927)</v>
      </c>
      <c r="C172" s="84" t="str">
        <f>Table5[[#This Row],[Cat No]]</f>
        <v>130-092-545</v>
      </c>
      <c r="D172" s="84">
        <f>(VLOOKUP($C172,'Product Master'!B:G,6,))</f>
        <v>0</v>
      </c>
      <c r="E172" s="84" t="str">
        <f>VLOOKUP($C172,'Product Master'!B:G,3,)</f>
        <v>-</v>
      </c>
      <c r="F172" s="84">
        <f>VLOOKUP($C172,'Product Master'!B:G,4,)</f>
        <v>1</v>
      </c>
      <c r="H172" s="84">
        <f>SUMIFS(Inward!I:I,Inward!C:C,'Stock Statement'!B172,Inward!E:E,'Stock Statement'!C172)</f>
        <v>1</v>
      </c>
      <c r="I172" s="84" t="e">
        <f>AVERAGEIFS(Outward!H:H,Outward!B:B,'Stock Statement'!B172,Outward!C:C,'Stock Statement'!C172)</f>
        <v>#DIV/0!</v>
      </c>
      <c r="J172" s="84" t="e">
        <f t="shared" si="6"/>
        <v>#DIV/0!</v>
      </c>
      <c r="K172" s="137">
        <f>LOOKUP(2,1/(Inward!E:E=C172),Inward!Q:Q)</f>
        <v>3815000</v>
      </c>
      <c r="L172" s="137">
        <f>Table3[[#This Row],[Opening Stock]]*Table3[[#This Row],[Base Price]]</f>
        <v>0</v>
      </c>
      <c r="M172" s="137">
        <f>Table3[[#This Row],[Base Price]]*Table3[[#This Row],[Receipt]]</f>
        <v>3815000</v>
      </c>
      <c r="N172" s="137" t="e">
        <f>Table3[[#This Row],[Base Price]]*Table3[[#This Row],[Issued]]</f>
        <v>#DIV/0!</v>
      </c>
      <c r="O172" s="137" t="e">
        <f t="shared" si="7"/>
        <v>#DIV/0!</v>
      </c>
      <c r="P172" s="84"/>
    </row>
    <row r="173" spans="1:16">
      <c r="A173" s="84">
        <f>Table5[[#This Row],[SN]]</f>
        <v>172</v>
      </c>
      <c r="B173" s="108" t="str">
        <f>VLOOKUP($C173,'Product Master'!B:G,2,)</f>
        <v>ii. Chill tube rack 05</v>
      </c>
      <c r="C173" s="84" t="str">
        <f>Table5[[#This Row],[Cat No]]</f>
        <v>130-092-951</v>
      </c>
      <c r="D173" s="84">
        <f>(VLOOKUP($C173,'Product Master'!B:G,6,))</f>
        <v>0</v>
      </c>
      <c r="E173" s="84" t="str">
        <f>VLOOKUP($C173,'Product Master'!B:G,3,)</f>
        <v>-</v>
      </c>
      <c r="F173" s="84">
        <f>VLOOKUP($C173,'Product Master'!B:G,4,)</f>
        <v>1</v>
      </c>
      <c r="H173" s="84">
        <f>SUMIFS(Inward!I:I,Inward!C:C,'Stock Statement'!B173,Inward!E:E,'Stock Statement'!C173)</f>
        <v>1</v>
      </c>
      <c r="I173" s="84" t="e">
        <f>AVERAGEIFS(Outward!H:H,Outward!B:B,'Stock Statement'!B173,Outward!C:C,'Stock Statement'!C173)</f>
        <v>#DIV/0!</v>
      </c>
      <c r="J173" s="84" t="e">
        <f t="shared" si="6"/>
        <v>#DIV/0!</v>
      </c>
      <c r="K173" s="137">
        <f>LOOKUP(2,1/(Inward!E:E=C173),Inward!Q:Q)</f>
        <v>0</v>
      </c>
      <c r="L173" s="137">
        <f>Table3[[#This Row],[Opening Stock]]*Table3[[#This Row],[Base Price]]</f>
        <v>0</v>
      </c>
      <c r="M173" s="137">
        <f>Table3[[#This Row],[Base Price]]*Table3[[#This Row],[Receipt]]</f>
        <v>0</v>
      </c>
      <c r="N173" s="137" t="e">
        <f>Table3[[#This Row],[Base Price]]*Table3[[#This Row],[Issued]]</f>
        <v>#DIV/0!</v>
      </c>
      <c r="O173" s="137" t="e">
        <f t="shared" si="7"/>
        <v>#DIV/0!</v>
      </c>
      <c r="P173" s="84"/>
    </row>
    <row r="174" spans="1:16">
      <c r="A174" s="84">
        <f>Table5[[#This Row],[SN]]</f>
        <v>173</v>
      </c>
      <c r="B174" s="108" t="str">
        <f>VLOOKUP($C174,'Product Master'!B:G,2,)</f>
        <v>iii. Chill tube rack 15</v>
      </c>
      <c r="C174" s="84" t="str">
        <f>Table5[[#This Row],[Cat No]]</f>
        <v>130-092-952</v>
      </c>
      <c r="D174" s="84">
        <f>(VLOOKUP($C174,'Product Master'!B:G,6,))</f>
        <v>0</v>
      </c>
      <c r="E174" s="84" t="str">
        <f>VLOOKUP($C174,'Product Master'!B:G,3,)</f>
        <v>-</v>
      </c>
      <c r="F174" s="84">
        <f>VLOOKUP($C174,'Product Master'!B:G,4,)</f>
        <v>1</v>
      </c>
      <c r="H174" s="84">
        <f>SUMIFS(Inward!I:I,Inward!C:C,'Stock Statement'!B174,Inward!E:E,'Stock Statement'!C174)</f>
        <v>1</v>
      </c>
      <c r="I174" s="84" t="e">
        <f>AVERAGEIFS(Outward!H:H,Outward!B:B,'Stock Statement'!B174,Outward!C:C,'Stock Statement'!C174)</f>
        <v>#DIV/0!</v>
      </c>
      <c r="J174" s="84" t="e">
        <f t="shared" si="6"/>
        <v>#DIV/0!</v>
      </c>
      <c r="K174" s="137">
        <f>LOOKUP(2,1/(Inward!E:E=C174),Inward!Q:Q)</f>
        <v>0</v>
      </c>
      <c r="L174" s="137">
        <f>Table3[[#This Row],[Opening Stock]]*Table3[[#This Row],[Base Price]]</f>
        <v>0</v>
      </c>
      <c r="M174" s="137">
        <f>Table3[[#This Row],[Base Price]]*Table3[[#This Row],[Receipt]]</f>
        <v>0</v>
      </c>
      <c r="N174" s="137" t="e">
        <f>Table3[[#This Row],[Base Price]]*Table3[[#This Row],[Issued]]</f>
        <v>#DIV/0!</v>
      </c>
      <c r="O174" s="137" t="e">
        <f t="shared" si="7"/>
        <v>#DIV/0!</v>
      </c>
      <c r="P174" s="84"/>
    </row>
    <row r="175" spans="1:16">
      <c r="A175" s="84">
        <f>Table5[[#This Row],[SN]]</f>
        <v>174</v>
      </c>
      <c r="B175" s="108" t="str">
        <f>VLOOKUP($C175,'Product Master'!B:G,2,)</f>
        <v>iv. Chil tube rack</v>
      </c>
      <c r="C175" s="84" t="str">
        <f>Table5[[#This Row],[Cat No]]</f>
        <v>130-092-953</v>
      </c>
      <c r="D175" s="84">
        <f>(VLOOKUP($C175,'Product Master'!B:G,6,))</f>
        <v>0</v>
      </c>
      <c r="E175" s="84" t="str">
        <f>VLOOKUP($C175,'Product Master'!B:G,3,)</f>
        <v>-</v>
      </c>
      <c r="F175" s="84">
        <f>VLOOKUP($C175,'Product Master'!B:G,4,)</f>
        <v>1</v>
      </c>
      <c r="H175" s="84">
        <f>SUMIFS(Inward!I:I,Inward!C:C,'Stock Statement'!B175,Inward!E:E,'Stock Statement'!C175)</f>
        <v>1</v>
      </c>
      <c r="I175" s="84" t="e">
        <f>AVERAGEIFS(Outward!H:H,Outward!B:B,'Stock Statement'!B175,Outward!C:C,'Stock Statement'!C175)</f>
        <v>#DIV/0!</v>
      </c>
      <c r="J175" s="84" t="e">
        <f t="shared" si="6"/>
        <v>#DIV/0!</v>
      </c>
      <c r="K175" s="137">
        <f>LOOKUP(2,1/(Inward!E:E=C175),Inward!Q:Q)</f>
        <v>0</v>
      </c>
      <c r="L175" s="137">
        <f>Table3[[#This Row],[Opening Stock]]*Table3[[#This Row],[Base Price]]</f>
        <v>0</v>
      </c>
      <c r="M175" s="137">
        <f>Table3[[#This Row],[Base Price]]*Table3[[#This Row],[Receipt]]</f>
        <v>0</v>
      </c>
      <c r="N175" s="137" t="e">
        <f>Table3[[#This Row],[Base Price]]*Table3[[#This Row],[Issued]]</f>
        <v>#DIV/0!</v>
      </c>
      <c r="O175" s="137" t="e">
        <f t="shared" si="7"/>
        <v>#DIV/0!</v>
      </c>
      <c r="P175" s="84"/>
    </row>
    <row r="176" spans="1:16">
      <c r="A176" s="84">
        <f>Table5[[#This Row],[SN]]</f>
        <v>175</v>
      </c>
      <c r="B176" s="108" t="str">
        <f>VLOOKUP($C176,'Product Master'!B:G,2,)</f>
        <v>autoMACS pro buffer combination (3 x autoMACS Pro washing solution &amp; Running buffer</v>
      </c>
      <c r="C176" s="84" t="str">
        <f>Table5[[#This Row],[Cat No]]</f>
        <v>130-092-988</v>
      </c>
      <c r="D176" s="84">
        <f>(VLOOKUP($C176,'Product Master'!B:G,6,))</f>
        <v>0</v>
      </c>
      <c r="E176" s="84" t="str">
        <f>VLOOKUP($C176,'Product Master'!B:G,3,)</f>
        <v>-</v>
      </c>
      <c r="F176" s="84" t="str">
        <f>VLOOKUP($C176,'Product Master'!B:G,4,)</f>
        <v>6*1500 ml</v>
      </c>
      <c r="H176" s="84">
        <f>SUMIFS(Inward!I:I,Inward!C:C,'Stock Statement'!B176,Inward!E:E,'Stock Statement'!C176)</f>
        <v>2</v>
      </c>
      <c r="I176" s="84" t="e">
        <f>AVERAGEIFS(Outward!H:H,Outward!B:B,'Stock Statement'!B176,Outward!C:C,'Stock Statement'!C176)</f>
        <v>#DIV/0!</v>
      </c>
      <c r="J176" s="84" t="e">
        <f t="shared" si="6"/>
        <v>#DIV/0!</v>
      </c>
      <c r="K176" s="137">
        <f>LOOKUP(2,1/(Inward!E:E=C176),Inward!Q:Q)</f>
        <v>54600</v>
      </c>
      <c r="L176" s="137">
        <f>Table3[[#This Row],[Opening Stock]]*Table3[[#This Row],[Base Price]]</f>
        <v>0</v>
      </c>
      <c r="M176" s="137">
        <f>Table3[[#This Row],[Base Price]]*Table3[[#This Row],[Receipt]]</f>
        <v>109200</v>
      </c>
      <c r="N176" s="137" t="e">
        <f>Table3[[#This Row],[Base Price]]*Table3[[#This Row],[Issued]]</f>
        <v>#DIV/0!</v>
      </c>
      <c r="O176" s="137" t="e">
        <f t="shared" si="7"/>
        <v>#DIV/0!</v>
      </c>
      <c r="P176" s="84"/>
    </row>
    <row r="177" spans="1:16">
      <c r="A177" s="84">
        <f>Table5[[#This Row],[SN]]</f>
        <v>176</v>
      </c>
      <c r="B177" s="108" t="str">
        <f>VLOOKUP($C177,'Product Master'!B:G,2,)</f>
        <v>CD10 MicroBeads kit human</v>
      </c>
      <c r="C177" s="84" t="str">
        <f>Table5[[#This Row],[Cat No]]</f>
        <v>130-093-452</v>
      </c>
      <c r="D177" s="84">
        <f>(VLOOKUP($C177,'Product Master'!B:G,6,))</f>
        <v>0</v>
      </c>
      <c r="E177" s="84" t="str">
        <f>VLOOKUP($C177,'Product Master'!B:G,3,)</f>
        <v>-</v>
      </c>
      <c r="F177" s="84" t="str">
        <f>VLOOKUP($C177,'Product Master'!B:G,4,)</f>
        <v>1*1 ml, 1*2 ml</v>
      </c>
      <c r="H177" s="84">
        <f>SUMIFS(Inward!I:I,Inward!C:C,'Stock Statement'!B177,Inward!E:E,'Stock Statement'!C177)</f>
        <v>1</v>
      </c>
      <c r="I177" s="84">
        <f>AVERAGEIFS(Outward!H:H,Outward!B:B,'Stock Statement'!B177,Outward!C:C,'Stock Statement'!C177)</f>
        <v>1</v>
      </c>
      <c r="J177" s="84">
        <f t="shared" si="6"/>
        <v>0</v>
      </c>
      <c r="K177" s="137">
        <f>LOOKUP(2,1/(Inward!E:E=C177),Inward!Q:Q)</f>
        <v>0</v>
      </c>
      <c r="L177" s="137">
        <f>Table3[[#This Row],[Opening Stock]]*Table3[[#This Row],[Base Price]]</f>
        <v>0</v>
      </c>
      <c r="M177" s="137">
        <f>Table3[[#This Row],[Base Price]]*Table3[[#This Row],[Receipt]]</f>
        <v>0</v>
      </c>
      <c r="N177" s="137">
        <f>Table3[[#This Row],[Base Price]]*Table3[[#This Row],[Issued]]</f>
        <v>0</v>
      </c>
      <c r="O177" s="137">
        <f t="shared" si="7"/>
        <v>0</v>
      </c>
      <c r="P177" s="84"/>
    </row>
    <row r="178" spans="1:16">
      <c r="A178" s="84">
        <f>Table5[[#This Row],[SN]]</f>
        <v>177</v>
      </c>
      <c r="B178" s="108" t="str">
        <f>VLOOKUP($C178,'Product Master'!B:G,2,)</f>
        <v>CD23 FITC human</v>
      </c>
      <c r="C178" s="84" t="str">
        <f>Table5[[#This Row],[Cat No]]</f>
        <v>130-094-503</v>
      </c>
      <c r="D178" s="84">
        <f>(VLOOKUP($C178,'Product Master'!B:G,6,))</f>
        <v>0</v>
      </c>
      <c r="E178" s="84" t="str">
        <f>VLOOKUP($C178,'Product Master'!B:G,3,)</f>
        <v>-</v>
      </c>
      <c r="F178" s="84" t="str">
        <f>VLOOKUP($C178,'Product Master'!B:G,4,)</f>
        <v>1 ml</v>
      </c>
      <c r="H178" s="84">
        <f>SUMIFS(Inward!I:I,Inward!C:C,'Stock Statement'!B178,Inward!E:E,'Stock Statement'!C178)</f>
        <v>1</v>
      </c>
      <c r="I178" s="84">
        <f>AVERAGEIFS(Outward!H:H,Outward!B:B,'Stock Statement'!B178,Outward!C:C,'Stock Statement'!C178)</f>
        <v>1</v>
      </c>
      <c r="J178" s="84">
        <f t="shared" si="6"/>
        <v>0</v>
      </c>
      <c r="K178" s="137">
        <f>LOOKUP(2,1/(Inward!E:E=C178),Inward!Q:Q)</f>
        <v>31000</v>
      </c>
      <c r="L178" s="137">
        <f>Table3[[#This Row],[Opening Stock]]*Table3[[#This Row],[Base Price]]</f>
        <v>0</v>
      </c>
      <c r="M178" s="137">
        <f>Table3[[#This Row],[Base Price]]*Table3[[#This Row],[Receipt]]</f>
        <v>31000</v>
      </c>
      <c r="N178" s="137">
        <f>Table3[[#This Row],[Base Price]]*Table3[[#This Row],[Issued]]</f>
        <v>31000</v>
      </c>
      <c r="O178" s="137">
        <f t="shared" si="7"/>
        <v>0</v>
      </c>
      <c r="P178" s="84"/>
    </row>
    <row r="179" spans="1:16">
      <c r="A179" s="84">
        <f>Table5[[#This Row],[SN]]</f>
        <v>178</v>
      </c>
      <c r="B179" s="108" t="str">
        <f>VLOOKUP($C179,'Product Master'!B:G,2,)</f>
        <v>CD44 Microbeads human</v>
      </c>
      <c r="C179" s="84" t="str">
        <f>Table5[[#This Row],[Cat No]]</f>
        <v>130-095-194</v>
      </c>
      <c r="D179" s="84">
        <f>(VLOOKUP($C179,'Product Master'!B:G,6,))</f>
        <v>0</v>
      </c>
      <c r="E179" s="84" t="str">
        <f>VLOOKUP($C179,'Product Master'!B:G,3,)</f>
        <v>-</v>
      </c>
      <c r="F179" s="84" t="str">
        <f>VLOOKUP($C179,'Product Master'!B:G,4,)</f>
        <v>2 ml</v>
      </c>
      <c r="H179" s="84">
        <f>SUMIFS(Inward!I:I,Inward!C:C,'Stock Statement'!B179,Inward!E:E,'Stock Statement'!C179)</f>
        <v>1</v>
      </c>
      <c r="I179" s="84" t="e">
        <f>AVERAGEIFS(Outward!H:H,Outward!B:B,'Stock Statement'!B179,Outward!C:C,'Stock Statement'!C179)</f>
        <v>#DIV/0!</v>
      </c>
      <c r="J179" s="84" t="e">
        <f t="shared" si="6"/>
        <v>#DIV/0!</v>
      </c>
      <c r="K179" s="137">
        <f>LOOKUP(2,1/(Inward!E:E=C179),Inward!Q:Q)</f>
        <v>67635.75</v>
      </c>
      <c r="L179" s="137">
        <f>Table3[[#This Row],[Opening Stock]]*Table3[[#This Row],[Base Price]]</f>
        <v>0</v>
      </c>
      <c r="M179" s="137">
        <f>Table3[[#This Row],[Base Price]]*Table3[[#This Row],[Receipt]]</f>
        <v>67635.75</v>
      </c>
      <c r="N179" s="137" t="e">
        <f>Table3[[#This Row],[Base Price]]*Table3[[#This Row],[Issued]]</f>
        <v>#DIV/0!</v>
      </c>
      <c r="O179" s="137" t="e">
        <f t="shared" si="7"/>
        <v>#DIV/0!</v>
      </c>
      <c r="P179" s="84"/>
    </row>
    <row r="180" spans="1:16">
      <c r="A180" s="84">
        <f>Table5[[#This Row],[SN]]</f>
        <v>179</v>
      </c>
      <c r="B180" s="108" t="str">
        <f>VLOOKUP($C180,'Product Master'!B:G,2,)</f>
        <v>CD90 Microbeads human</v>
      </c>
      <c r="C180" s="84" t="str">
        <f>Table5[[#This Row],[Cat No]]</f>
        <v>130-096-253</v>
      </c>
      <c r="D180" s="84">
        <f>(VLOOKUP($C180,'Product Master'!B:G,6,))</f>
        <v>0</v>
      </c>
      <c r="E180" s="84" t="str">
        <f>VLOOKUP($C180,'Product Master'!B:G,3,)</f>
        <v>-</v>
      </c>
      <c r="F180" s="84" t="str">
        <f>VLOOKUP($C180,'Product Master'!B:G,4,)</f>
        <v>2 ml</v>
      </c>
      <c r="H180" s="84">
        <f>SUMIFS(Inward!I:I,Inward!C:C,'Stock Statement'!B180,Inward!E:E,'Stock Statement'!C180)</f>
        <v>1</v>
      </c>
      <c r="I180" s="84" t="e">
        <f>AVERAGEIFS(Outward!H:H,Outward!B:B,'Stock Statement'!B180,Outward!C:C,'Stock Statement'!C180)</f>
        <v>#DIV/0!</v>
      </c>
      <c r="J180" s="84" t="e">
        <f t="shared" si="6"/>
        <v>#DIV/0!</v>
      </c>
      <c r="K180" s="137">
        <f>LOOKUP(2,1/(Inward!E:E=C180),Inward!Q:Q)</f>
        <v>67635.75</v>
      </c>
      <c r="L180" s="137">
        <f>Table3[[#This Row],[Opening Stock]]*Table3[[#This Row],[Base Price]]</f>
        <v>0</v>
      </c>
      <c r="M180" s="137">
        <f>Table3[[#This Row],[Base Price]]*Table3[[#This Row],[Receipt]]</f>
        <v>67635.75</v>
      </c>
      <c r="N180" s="137" t="e">
        <f>Table3[[#This Row],[Base Price]]*Table3[[#This Row],[Issued]]</f>
        <v>#DIV/0!</v>
      </c>
      <c r="O180" s="137" t="e">
        <f t="shared" si="7"/>
        <v>#DIV/0!</v>
      </c>
      <c r="P180" s="84"/>
    </row>
    <row r="181" spans="1:16">
      <c r="A181" s="84">
        <f>Table5[[#This Row],[SN]]</f>
        <v>180</v>
      </c>
      <c r="B181" s="108" t="str">
        <f>VLOOKUP($C181,'Product Master'!B:G,2,)</f>
        <v>CD68 FITC human</v>
      </c>
      <c r="C181" s="84" t="str">
        <f>Table5[[#This Row],[Cat No]]</f>
        <v>130-096-964</v>
      </c>
      <c r="D181" s="84">
        <f>(VLOOKUP($C181,'Product Master'!B:G,6,))</f>
        <v>0</v>
      </c>
      <c r="E181" s="84" t="str">
        <f>VLOOKUP($C181,'Product Master'!B:G,3,)</f>
        <v>-</v>
      </c>
      <c r="F181" s="84" t="str">
        <f>VLOOKUP($C181,'Product Master'!B:G,4,)</f>
        <v>1 ml</v>
      </c>
      <c r="H181" s="84">
        <f>SUMIFS(Inward!I:I,Inward!C:C,'Stock Statement'!B181,Inward!E:E,'Stock Statement'!C181)</f>
        <v>1</v>
      </c>
      <c r="I181" s="84">
        <f>AVERAGEIFS(Outward!H:H,Outward!B:B,'Stock Statement'!B181,Outward!C:C,'Stock Statement'!C181)</f>
        <v>1</v>
      </c>
      <c r="J181" s="84">
        <f t="shared" si="6"/>
        <v>0</v>
      </c>
      <c r="K181" s="137">
        <f>LOOKUP(2,1/(Inward!E:E=C181),Inward!Q:Q)</f>
        <v>31000</v>
      </c>
      <c r="L181" s="137">
        <f>Table3[[#This Row],[Opening Stock]]*Table3[[#This Row],[Base Price]]</f>
        <v>0</v>
      </c>
      <c r="M181" s="137">
        <f>Table3[[#This Row],[Base Price]]*Table3[[#This Row],[Receipt]]</f>
        <v>31000</v>
      </c>
      <c r="N181" s="137">
        <f>Table3[[#This Row],[Base Price]]*Table3[[#This Row],[Issued]]</f>
        <v>31000</v>
      </c>
      <c r="O181" s="137">
        <f t="shared" si="7"/>
        <v>0</v>
      </c>
      <c r="P181" s="84"/>
    </row>
    <row r="182" spans="1:16">
      <c r="A182" s="84">
        <f>Table5[[#This Row],[SN]]</f>
        <v>181</v>
      </c>
      <c r="B182" s="108" t="str">
        <f>VLOOKUP($C182,'Product Master'!B:G,2,)</f>
        <v>MACS Smartstrainers (70um)</v>
      </c>
      <c r="C182" s="84" t="str">
        <f>Table5[[#This Row],[Cat No]]</f>
        <v>130-098-462</v>
      </c>
      <c r="D182" s="84">
        <f>(VLOOKUP($C182,'Product Master'!B:G,6,))</f>
        <v>0</v>
      </c>
      <c r="E182" s="84" t="str">
        <f>VLOOKUP($C182,'Product Master'!B:G,3,)</f>
        <v>-</v>
      </c>
      <c r="F182" s="84" t="str">
        <f>VLOOKUP($C182,'Product Master'!B:G,4,)</f>
        <v>50 Pcs</v>
      </c>
      <c r="H182" s="84">
        <f>SUMIFS(Inward!I:I,Inward!C:C,'Stock Statement'!B182,Inward!E:E,'Stock Statement'!C182)</f>
        <v>1</v>
      </c>
      <c r="I182" s="84">
        <f>AVERAGEIFS(Outward!H:H,Outward!B:B,'Stock Statement'!B182,Outward!C:C,'Stock Statement'!C182)</f>
        <v>1</v>
      </c>
      <c r="J182" s="84">
        <f t="shared" si="6"/>
        <v>0</v>
      </c>
      <c r="K182" s="137">
        <f>LOOKUP(2,1/(Inward!E:E=C182),Inward!Q:Q)</f>
        <v>20370</v>
      </c>
      <c r="L182" s="137">
        <f>Table3[[#This Row],[Opening Stock]]*Table3[[#This Row],[Base Price]]</f>
        <v>0</v>
      </c>
      <c r="M182" s="137">
        <f>Table3[[#This Row],[Base Price]]*Table3[[#This Row],[Receipt]]</f>
        <v>20370</v>
      </c>
      <c r="N182" s="137">
        <f>Table3[[#This Row],[Base Price]]*Table3[[#This Row],[Issued]]</f>
        <v>20370</v>
      </c>
      <c r="O182" s="137">
        <f t="shared" si="7"/>
        <v>0</v>
      </c>
      <c r="P182" s="84"/>
    </row>
    <row r="183" spans="1:16">
      <c r="A183" s="84">
        <f>Table5[[#This Row],[SN]]</f>
        <v>182</v>
      </c>
      <c r="B183" s="108" t="str">
        <f>VLOOKUP($C183,'Product Master'!B:G,2,)</f>
        <v>Anti-Cytokeratin CK3-6H5</v>
      </c>
      <c r="C183" s="84" t="str">
        <f>Table5[[#This Row],[Cat No]]</f>
        <v>130-098-802</v>
      </c>
      <c r="D183" s="84">
        <f>(VLOOKUP($C183,'Product Master'!B:G,6,))</f>
        <v>0</v>
      </c>
      <c r="E183" s="84" t="str">
        <f>VLOOKUP($C183,'Product Master'!B:G,3,)</f>
        <v>-</v>
      </c>
      <c r="F183" s="84" t="str">
        <f>VLOOKUP($C183,'Product Master'!B:G,4,)</f>
        <v>300 ul</v>
      </c>
      <c r="H183" s="84">
        <f>SUMIFS(Inward!I:I,Inward!C:C,'Stock Statement'!B183,Inward!E:E,'Stock Statement'!C183)</f>
        <v>1</v>
      </c>
      <c r="I183" s="84" t="e">
        <f>AVERAGEIFS(Outward!H:H,Outward!B:B,'Stock Statement'!B183,Outward!C:C,'Stock Statement'!C183)</f>
        <v>#DIV/0!</v>
      </c>
      <c r="J183" s="84" t="e">
        <f t="shared" si="6"/>
        <v>#DIV/0!</v>
      </c>
      <c r="K183" s="137">
        <f>LOOKUP(2,1/(Inward!E:E=C183),Inward!Q:Q)</f>
        <v>19790</v>
      </c>
      <c r="L183" s="137">
        <f>Table3[[#This Row],[Opening Stock]]*Table3[[#This Row],[Base Price]]</f>
        <v>0</v>
      </c>
      <c r="M183" s="137">
        <f>Table3[[#This Row],[Base Price]]*Table3[[#This Row],[Receipt]]</f>
        <v>19790</v>
      </c>
      <c r="N183" s="137" t="e">
        <f>Table3[[#This Row],[Base Price]]*Table3[[#This Row],[Issued]]</f>
        <v>#DIV/0!</v>
      </c>
      <c r="O183" s="137" t="e">
        <f t="shared" si="7"/>
        <v>#DIV/0!</v>
      </c>
      <c r="P183" s="84"/>
    </row>
    <row r="184" spans="1:16">
      <c r="A184" s="84">
        <f>Table5[[#This Row],[SN]]</f>
        <v>183</v>
      </c>
      <c r="B184" s="108" t="str">
        <f>VLOOKUP($C184,'Product Master'!B:G,2,)</f>
        <v>CD133 MicroBead Kit-Tumor tissue human</v>
      </c>
      <c r="C184" s="84" t="str">
        <f>Table5[[#This Row],[Cat No]]</f>
        <v>130-100-857</v>
      </c>
      <c r="D184" s="84">
        <f>(VLOOKUP($C184,'Product Master'!B:G,6,))</f>
        <v>0</v>
      </c>
      <c r="E184" s="84" t="str">
        <f>VLOOKUP($C184,'Product Master'!B:G,3,)</f>
        <v>-</v>
      </c>
      <c r="F184" s="84" t="str">
        <f>VLOOKUP($C184,'Product Master'!B:G,4,)</f>
        <v>2*2 ml</v>
      </c>
      <c r="H184" s="84">
        <f>SUMIFS(Inward!I:I,Inward!C:C,'Stock Statement'!B184,Inward!E:E,'Stock Statement'!C184)</f>
        <v>1</v>
      </c>
      <c r="I184" s="84" t="e">
        <f>AVERAGEIFS(Outward!H:H,Outward!B:B,'Stock Statement'!B184,Outward!C:C,'Stock Statement'!C184)</f>
        <v>#DIV/0!</v>
      </c>
      <c r="J184" s="84" t="e">
        <f t="shared" si="6"/>
        <v>#DIV/0!</v>
      </c>
      <c r="K184" s="137">
        <f>LOOKUP(2,1/(Inward!E:E=C184),Inward!Q:Q)</f>
        <v>74802</v>
      </c>
      <c r="L184" s="137">
        <f>Table3[[#This Row],[Opening Stock]]*Table3[[#This Row],[Base Price]]</f>
        <v>0</v>
      </c>
      <c r="M184" s="137">
        <f>Table3[[#This Row],[Base Price]]*Table3[[#This Row],[Receipt]]</f>
        <v>74802</v>
      </c>
      <c r="N184" s="137" t="e">
        <f>Table3[[#This Row],[Base Price]]*Table3[[#This Row],[Issued]]</f>
        <v>#DIV/0!</v>
      </c>
      <c r="O184" s="137" t="e">
        <f t="shared" si="7"/>
        <v>#DIV/0!</v>
      </c>
      <c r="P184" s="84"/>
    </row>
    <row r="185" spans="1:16">
      <c r="A185" s="84">
        <f>Table5[[#This Row],[SN]]</f>
        <v>184</v>
      </c>
      <c r="B185" s="108" t="str">
        <f>VLOOKUP($C185,'Product Master'!B:G,2,)</f>
        <v>CD5 FITC human</v>
      </c>
      <c r="C185" s="84" t="str">
        <f>Table5[[#This Row],[Cat No]]</f>
        <v>130-110-989</v>
      </c>
      <c r="D185" s="84">
        <f>(VLOOKUP($C185,'Product Master'!B:G,6,))</f>
        <v>0</v>
      </c>
      <c r="E185" s="84" t="str">
        <f>VLOOKUP($C185,'Product Master'!B:G,3,)</f>
        <v>-</v>
      </c>
      <c r="F185" s="84" t="str">
        <f>VLOOKUP($C185,'Product Master'!B:G,4,)</f>
        <v>200 ul</v>
      </c>
      <c r="H185" s="84">
        <f>SUMIFS(Inward!I:I,Inward!C:C,'Stock Statement'!B185,Inward!E:E,'Stock Statement'!C185)</f>
        <v>1</v>
      </c>
      <c r="I185" s="84">
        <f>AVERAGEIFS(Outward!H:H,Outward!B:B,'Stock Statement'!B185,Outward!C:C,'Stock Statement'!C185)</f>
        <v>1</v>
      </c>
      <c r="J185" s="84">
        <f t="shared" si="6"/>
        <v>0</v>
      </c>
      <c r="K185" s="137">
        <f>LOOKUP(2,1/(Inward!E:E=C185),Inward!Q:Q)</f>
        <v>31000</v>
      </c>
      <c r="L185" s="137">
        <f>Table3[[#This Row],[Opening Stock]]*Table3[[#This Row],[Base Price]]</f>
        <v>0</v>
      </c>
      <c r="M185" s="137">
        <f>Table3[[#This Row],[Base Price]]*Table3[[#This Row],[Receipt]]</f>
        <v>31000</v>
      </c>
      <c r="N185" s="137">
        <f>Table3[[#This Row],[Base Price]]*Table3[[#This Row],[Issued]]</f>
        <v>31000</v>
      </c>
      <c r="O185" s="137">
        <f t="shared" si="7"/>
        <v>0</v>
      </c>
      <c r="P185" s="84"/>
    </row>
    <row r="186" spans="1:16">
      <c r="A186" s="84">
        <f>Table5[[#This Row],[SN]]</f>
        <v>185</v>
      </c>
      <c r="B186" s="108" t="str">
        <f>VLOOKUP($C186,'Product Master'!B:G,2,)</f>
        <v>MACSprep multiple myeloma CD138 MicroBeads human</v>
      </c>
      <c r="C186" s="84" t="str">
        <f>Table5[[#This Row],[Cat No]]</f>
        <v>130-111-744</v>
      </c>
      <c r="D186" s="84">
        <f>(VLOOKUP($C186,'Product Master'!B:G,6,))</f>
        <v>0</v>
      </c>
      <c r="E186" s="84" t="str">
        <f>VLOOKUP($C186,'Product Master'!B:G,3,)</f>
        <v>-</v>
      </c>
      <c r="F186" s="84" t="str">
        <f>VLOOKUP($C186,'Product Master'!B:G,4,)</f>
        <v>2 ml</v>
      </c>
      <c r="H186" s="84">
        <f>SUMIFS(Inward!I:I,Inward!C:C,'Stock Statement'!B186,Inward!E:E,'Stock Statement'!C186)</f>
        <v>1</v>
      </c>
      <c r="I186" s="84">
        <f>AVERAGEIFS(Outward!H:H,Outward!B:B,'Stock Statement'!B186,Outward!C:C,'Stock Statement'!C186)</f>
        <v>1</v>
      </c>
      <c r="J186" s="84">
        <f t="shared" si="6"/>
        <v>0</v>
      </c>
      <c r="K186" s="137">
        <f>LOOKUP(2,1/(Inward!E:E=C186),Inward!Q:Q)</f>
        <v>0</v>
      </c>
      <c r="L186" s="137">
        <f>Table3[[#This Row],[Opening Stock]]*Table3[[#This Row],[Base Price]]</f>
        <v>0</v>
      </c>
      <c r="M186" s="137">
        <f>Table3[[#This Row],[Base Price]]*Table3[[#This Row],[Receipt]]</f>
        <v>0</v>
      </c>
      <c r="N186" s="137">
        <f>Table3[[#This Row],[Base Price]]*Table3[[#This Row],[Issued]]</f>
        <v>0</v>
      </c>
      <c r="O186" s="137">
        <f t="shared" si="7"/>
        <v>0</v>
      </c>
      <c r="P186" s="84"/>
    </row>
    <row r="187" spans="1:16">
      <c r="A187" s="84">
        <f>Table5[[#This Row],[SN]]</f>
        <v>186</v>
      </c>
      <c r="B187" s="108" t="str">
        <f>VLOOKUP($C187,'Product Master'!B:G,2,)</f>
        <v>Anti-CD45 (APC) Antibody Miltenyi Biotech</v>
      </c>
      <c r="C187" s="84" t="str">
        <f>Table5[[#This Row],[Cat No]]</f>
        <v>130-113-114</v>
      </c>
      <c r="D187" s="84">
        <f>(VLOOKUP($C187,'Product Master'!B:G,6,))</f>
        <v>0</v>
      </c>
      <c r="E187" s="84" t="str">
        <f>VLOOKUP($C187,'Product Master'!B:G,3,)</f>
        <v>-</v>
      </c>
      <c r="F187" s="84" t="str">
        <f>VLOOKUP($C187,'Product Master'!B:G,4,)</f>
        <v>200 ul</v>
      </c>
      <c r="H187" s="84">
        <f>SUMIFS(Inward!I:I,Inward!C:C,'Stock Statement'!B187,Inward!E:E,'Stock Statement'!C187)</f>
        <v>0</v>
      </c>
      <c r="I187" s="84" t="e">
        <f>AVERAGEIFS(Outward!H:H,Outward!B:B,'Stock Statement'!B187,Outward!C:C,'Stock Statement'!C187)</f>
        <v>#DIV/0!</v>
      </c>
      <c r="J187" s="84" t="e">
        <f t="shared" si="6"/>
        <v>#DIV/0!</v>
      </c>
      <c r="K187" s="137" t="e">
        <f>LOOKUP(2,1/(Inward!E:E=C187),Inward!Q:Q)</f>
        <v>#N/A</v>
      </c>
      <c r="L187" s="137" t="e">
        <f>Table3[[#This Row],[Opening Stock]]*Table3[[#This Row],[Base Price]]</f>
        <v>#N/A</v>
      </c>
      <c r="M187" s="137" t="e">
        <f>Table3[[#This Row],[Base Price]]*Table3[[#This Row],[Receipt]]</f>
        <v>#N/A</v>
      </c>
      <c r="N187" s="137" t="e">
        <f>Table3[[#This Row],[Base Price]]*Table3[[#This Row],[Issued]]</f>
        <v>#N/A</v>
      </c>
      <c r="O187" s="137" t="e">
        <f t="shared" si="7"/>
        <v>#DIV/0!</v>
      </c>
      <c r="P187" s="84"/>
    </row>
    <row r="188" spans="1:16">
      <c r="A188" s="84">
        <f>Table5[[#This Row],[SN]]</f>
        <v>187</v>
      </c>
      <c r="B188" s="108" t="str">
        <f>VLOOKUP($C188,'Product Master'!B:G,2,)</f>
        <v>Anti-Bcl-2 FITC human</v>
      </c>
      <c r="C188" s="84" t="str">
        <f>Table5[[#This Row],[Cat No]]</f>
        <v>130-114-230</v>
      </c>
      <c r="D188" s="84">
        <f>(VLOOKUP($C188,'Product Master'!B:G,6,))</f>
        <v>0</v>
      </c>
      <c r="E188" s="84" t="str">
        <f>VLOOKUP($C188,'Product Master'!B:G,3,)</f>
        <v>-</v>
      </c>
      <c r="F188" s="84" t="str">
        <f>VLOOKUP($C188,'Product Master'!B:G,4,)</f>
        <v>200 ul</v>
      </c>
      <c r="H188" s="84">
        <f>SUMIFS(Inward!I:I,Inward!C:C,'Stock Statement'!B188,Inward!E:E,'Stock Statement'!C188)</f>
        <v>1</v>
      </c>
      <c r="I188" s="84">
        <f>AVERAGEIFS(Outward!H:H,Outward!B:B,'Stock Statement'!B188,Outward!C:C,'Stock Statement'!C188)</f>
        <v>1</v>
      </c>
      <c r="J188" s="84">
        <f t="shared" si="6"/>
        <v>0</v>
      </c>
      <c r="K188" s="137">
        <f>LOOKUP(2,1/(Inward!E:E=C188),Inward!Q:Q)</f>
        <v>31000</v>
      </c>
      <c r="L188" s="137">
        <f>Table3[[#This Row],[Opening Stock]]*Table3[[#This Row],[Base Price]]</f>
        <v>0</v>
      </c>
      <c r="M188" s="137">
        <f>Table3[[#This Row],[Base Price]]*Table3[[#This Row],[Receipt]]</f>
        <v>31000</v>
      </c>
      <c r="N188" s="137">
        <f>Table3[[#This Row],[Base Price]]*Table3[[#This Row],[Issued]]</f>
        <v>31000</v>
      </c>
      <c r="O188" s="137">
        <f t="shared" si="7"/>
        <v>0</v>
      </c>
      <c r="P188" s="84"/>
    </row>
    <row r="189" spans="1:16">
      <c r="A189" s="84">
        <f>Table5[[#This Row],[SN]]</f>
        <v>188</v>
      </c>
      <c r="B189" s="108" t="str">
        <f>VLOOKUP($C189,'Product Master'!B:G,2,)</f>
        <v>CD21 FITC human</v>
      </c>
      <c r="C189" s="84" t="str">
        <f>Table5[[#This Row],[Cat No]]</f>
        <v>130-115-515</v>
      </c>
      <c r="D189" s="84">
        <f>(VLOOKUP($C189,'Product Master'!B:G,6,))</f>
        <v>0</v>
      </c>
      <c r="E189" s="84" t="str">
        <f>VLOOKUP($C189,'Product Master'!B:G,3,)</f>
        <v>-</v>
      </c>
      <c r="F189" s="84" t="str">
        <f>VLOOKUP($C189,'Product Master'!B:G,4,)</f>
        <v>200 ul</v>
      </c>
      <c r="H189" s="84">
        <f>SUMIFS(Inward!I:I,Inward!C:C,'Stock Statement'!B189,Inward!E:E,'Stock Statement'!C189)</f>
        <v>1</v>
      </c>
      <c r="I189" s="84">
        <f>AVERAGEIFS(Outward!H:H,Outward!B:B,'Stock Statement'!B189,Outward!C:C,'Stock Statement'!C189)</f>
        <v>1</v>
      </c>
      <c r="J189" s="84">
        <f t="shared" si="6"/>
        <v>0</v>
      </c>
      <c r="K189" s="137">
        <f>LOOKUP(2,1/(Inward!E:E=C189),Inward!Q:Q)</f>
        <v>31000</v>
      </c>
      <c r="L189" s="137">
        <f>Table3[[#This Row],[Opening Stock]]*Table3[[#This Row],[Base Price]]</f>
        <v>0</v>
      </c>
      <c r="M189" s="137">
        <f>Table3[[#This Row],[Base Price]]*Table3[[#This Row],[Receipt]]</f>
        <v>31000</v>
      </c>
      <c r="N189" s="137">
        <f>Table3[[#This Row],[Base Price]]*Table3[[#This Row],[Issued]]</f>
        <v>31000</v>
      </c>
      <c r="O189" s="137">
        <f t="shared" si="7"/>
        <v>0</v>
      </c>
      <c r="P189" s="84"/>
    </row>
    <row r="190" spans="1:16">
      <c r="A190" s="84">
        <f>Table5[[#This Row],[SN]]</f>
        <v>189</v>
      </c>
      <c r="B190" s="108" t="str">
        <f>VLOOKUP($C190,'Product Master'!B:G,2,)</f>
        <v>Whatman filter paper no.41</v>
      </c>
      <c r="C190" s="84" t="str">
        <f>Table5[[#This Row],[Cat No]]</f>
        <v>1441-125</v>
      </c>
      <c r="D190" s="84">
        <f>(VLOOKUP($C190,'Product Master'!B:G,6,))</f>
        <v>0</v>
      </c>
      <c r="E190" s="84" t="str">
        <f>VLOOKUP($C190,'Product Master'!B:G,3,)</f>
        <v>Pack</v>
      </c>
      <c r="F190" s="84" t="str">
        <f>VLOOKUP($C190,'Product Master'!B:G,4,)</f>
        <v>-</v>
      </c>
      <c r="H190" s="84">
        <f>SUMIFS(Inward!I:I,Inward!C:C,'Stock Statement'!B190,Inward!E:E,'Stock Statement'!C190)</f>
        <v>0</v>
      </c>
      <c r="I190" s="84" t="e">
        <f>AVERAGEIFS(Outward!H:H,Outward!B:B,'Stock Statement'!B190,Outward!C:C,'Stock Statement'!C190)</f>
        <v>#DIV/0!</v>
      </c>
      <c r="J190" s="84" t="e">
        <f t="shared" si="6"/>
        <v>#DIV/0!</v>
      </c>
      <c r="K190" s="137" t="e">
        <f>LOOKUP(2,1/(Inward!E:E=C190),Inward!Q:Q)</f>
        <v>#N/A</v>
      </c>
      <c r="L190" s="137" t="e">
        <f>Table3[[#This Row],[Opening Stock]]*Table3[[#This Row],[Base Price]]</f>
        <v>#N/A</v>
      </c>
      <c r="M190" s="137" t="e">
        <f>Table3[[#This Row],[Base Price]]*Table3[[#This Row],[Receipt]]</f>
        <v>#N/A</v>
      </c>
      <c r="N190" s="137" t="e">
        <f>Table3[[#This Row],[Base Price]]*Table3[[#This Row],[Issued]]</f>
        <v>#N/A</v>
      </c>
      <c r="O190" s="137" t="e">
        <f t="shared" si="7"/>
        <v>#DIV/0!</v>
      </c>
      <c r="P190" s="84"/>
    </row>
    <row r="191" spans="1:16">
      <c r="A191" s="84">
        <f>Table5[[#This Row],[SN]]</f>
        <v>190</v>
      </c>
      <c r="B191" s="108" t="str">
        <f>VLOOKUP($C191,'Product Master'!B:G,2,)</f>
        <v xml:space="preserve">100 Bp Ladder  </v>
      </c>
      <c r="C191" s="84" t="str">
        <f>Table5[[#This Row],[Cat No]]</f>
        <v>15628-019</v>
      </c>
      <c r="D191" s="84">
        <f>(VLOOKUP($C191,'Product Master'!B:G,6,))</f>
        <v>0</v>
      </c>
      <c r="E191" s="84" t="str">
        <f>VLOOKUP($C191,'Product Master'!B:G,3,)</f>
        <v>-</v>
      </c>
      <c r="F191" s="84">
        <f>VLOOKUP($C191,'Product Master'!B:G,4,)</f>
        <v>0</v>
      </c>
      <c r="H191" s="84">
        <f>SUMIFS(Inward!I:I,Inward!C:C,'Stock Statement'!B191,Inward!E:E,'Stock Statement'!C191)</f>
        <v>0</v>
      </c>
      <c r="I191" s="84">
        <f>AVERAGEIFS(Outward!H:H,Outward!B:B,'Stock Statement'!B191,Outward!C:C,'Stock Statement'!C191)</f>
        <v>1</v>
      </c>
      <c r="J191" s="84">
        <f t="shared" si="6"/>
        <v>-1</v>
      </c>
      <c r="K191" s="137" t="e">
        <f>LOOKUP(2,1/(Inward!E:E=C191),Inward!Q:Q)</f>
        <v>#N/A</v>
      </c>
      <c r="L191" s="137" t="e">
        <f>Table3[[#This Row],[Opening Stock]]*Table3[[#This Row],[Base Price]]</f>
        <v>#N/A</v>
      </c>
      <c r="M191" s="137" t="e">
        <f>Table3[[#This Row],[Base Price]]*Table3[[#This Row],[Receipt]]</f>
        <v>#N/A</v>
      </c>
      <c r="N191" s="137" t="e">
        <f>Table3[[#This Row],[Base Price]]*Table3[[#This Row],[Issued]]</f>
        <v>#N/A</v>
      </c>
      <c r="O191" s="137" t="e">
        <f t="shared" si="7"/>
        <v>#N/A</v>
      </c>
      <c r="P191" s="84"/>
    </row>
    <row r="192" spans="1:16">
      <c r="A192" s="84">
        <f>Table5[[#This Row],[SN]]</f>
        <v>191</v>
      </c>
      <c r="B192" s="108" t="str">
        <f>VLOOKUP($C192,'Product Master'!B:G,2,)</f>
        <v xml:space="preserve">i. QIAamp Minelute column </v>
      </c>
      <c r="C192" s="84" t="str">
        <f>Table5[[#This Row],[Cat No]]</f>
        <v>180134-S1</v>
      </c>
      <c r="D192" s="84">
        <f>(VLOOKUP($C192,'Product Master'!B:G,6,))</f>
        <v>0</v>
      </c>
      <c r="E192" s="84" t="str">
        <f>VLOOKUP($C192,'Product Master'!B:G,3,)</f>
        <v>NA</v>
      </c>
      <c r="F192" s="84" t="str">
        <f>VLOOKUP($C192,'Product Master'!B:G,4,)</f>
        <v>50 Column</v>
      </c>
      <c r="H192" s="84">
        <f>SUMIFS(Inward!I:I,Inward!C:C,'Stock Statement'!B192,Inward!E:E,'Stock Statement'!C192)</f>
        <v>1</v>
      </c>
      <c r="I192" s="84" t="e">
        <f>AVERAGEIFS(Outward!H:H,Outward!B:B,'Stock Statement'!B192,Outward!C:C,'Stock Statement'!C192)</f>
        <v>#DIV/0!</v>
      </c>
      <c r="J192" s="84" t="e">
        <f t="shared" si="6"/>
        <v>#DIV/0!</v>
      </c>
      <c r="K192" s="137">
        <f>LOOKUP(2,1/(Inward!E:E=C192),Inward!Q:Q)</f>
        <v>0</v>
      </c>
      <c r="L192" s="137">
        <f>Table3[[#This Row],[Opening Stock]]*Table3[[#This Row],[Base Price]]</f>
        <v>0</v>
      </c>
      <c r="M192" s="137">
        <f>Table3[[#This Row],[Base Price]]*Table3[[#This Row],[Receipt]]</f>
        <v>0</v>
      </c>
      <c r="N192" s="137" t="e">
        <f>Table3[[#This Row],[Base Price]]*Table3[[#This Row],[Issued]]</f>
        <v>#DIV/0!</v>
      </c>
      <c r="O192" s="137" t="e">
        <f t="shared" si="7"/>
        <v>#DIV/0!</v>
      </c>
      <c r="P192" s="84"/>
    </row>
    <row r="193" spans="1:16">
      <c r="A193" s="84">
        <f>Table5[[#This Row],[SN]]</f>
        <v>192</v>
      </c>
      <c r="B193" s="108" t="str">
        <f>VLOOKUP($C193,'Product Master'!B:G,2,)</f>
        <v xml:space="preserve">ii. Gene read DNA FFPE kit Box 1 of 2 </v>
      </c>
      <c r="C193" s="84" t="str">
        <f>Table5[[#This Row],[Cat No]]</f>
        <v>180134-S2</v>
      </c>
      <c r="D193" s="84">
        <f>(VLOOKUP($C193,'Product Master'!B:G,6,))</f>
        <v>0</v>
      </c>
      <c r="E193" s="84" t="str">
        <f>VLOOKUP($C193,'Product Master'!B:G,3,)</f>
        <v>-</v>
      </c>
      <c r="F193" s="84" t="str">
        <f>VLOOKUP($C193,'Product Master'!B:G,4,)</f>
        <v>50 Rxns</v>
      </c>
      <c r="H193" s="84">
        <f>SUMIFS(Inward!I:I,Inward!C:C,'Stock Statement'!B193,Inward!E:E,'Stock Statement'!C193)</f>
        <v>1</v>
      </c>
      <c r="I193" s="84" t="e">
        <f>AVERAGEIFS(Outward!H:H,Outward!B:B,'Stock Statement'!B193,Outward!C:C,'Stock Statement'!C193)</f>
        <v>#DIV/0!</v>
      </c>
      <c r="J193" s="84" t="e">
        <f t="shared" si="6"/>
        <v>#DIV/0!</v>
      </c>
      <c r="K193" s="137">
        <f>LOOKUP(2,1/(Inward!E:E=C193),Inward!Q:Q)</f>
        <v>0</v>
      </c>
      <c r="L193" s="137">
        <f>Table3[[#This Row],[Opening Stock]]*Table3[[#This Row],[Base Price]]</f>
        <v>0</v>
      </c>
      <c r="M193" s="137">
        <f>Table3[[#This Row],[Base Price]]*Table3[[#This Row],[Receipt]]</f>
        <v>0</v>
      </c>
      <c r="N193" s="137" t="e">
        <f>Table3[[#This Row],[Base Price]]*Table3[[#This Row],[Issued]]</f>
        <v>#DIV/0!</v>
      </c>
      <c r="O193" s="137" t="e">
        <f t="shared" si="7"/>
        <v>#DIV/0!</v>
      </c>
      <c r="P193" s="84"/>
    </row>
    <row r="194" spans="1:16">
      <c r="A194" s="84">
        <f>Table5[[#This Row],[SN]]</f>
        <v>193</v>
      </c>
      <c r="B194" s="108" t="str">
        <f>VLOOKUP($C194,'Product Master'!B:G,2,)</f>
        <v>Pierceable foil heat seal (Bio- Rad)</v>
      </c>
      <c r="C194" s="84" t="str">
        <f>Table5[[#This Row],[Cat No]]</f>
        <v>181-4040</v>
      </c>
      <c r="D194" s="84">
        <f>(VLOOKUP($C194,'Product Master'!B:G,6,))</f>
        <v>0</v>
      </c>
      <c r="E194" s="84" t="str">
        <f>VLOOKUP($C194,'Product Master'!B:G,3,)</f>
        <v>-</v>
      </c>
      <c r="F194" s="84" t="str">
        <f>VLOOKUP($C194,'Product Master'!B:G,4,)</f>
        <v>-</v>
      </c>
      <c r="H194" s="84">
        <f>SUMIFS(Inward!I:I,Inward!C:C,'Stock Statement'!B194,Inward!E:E,'Stock Statement'!C194)</f>
        <v>0</v>
      </c>
      <c r="I194" s="84" t="e">
        <f>AVERAGEIFS(Outward!H:H,Outward!B:B,'Stock Statement'!B194,Outward!C:C,'Stock Statement'!C194)</f>
        <v>#DIV/0!</v>
      </c>
      <c r="J194" s="84" t="e">
        <f t="shared" si="6"/>
        <v>#DIV/0!</v>
      </c>
      <c r="K194" s="137" t="e">
        <f>LOOKUP(2,1/(Inward!E:E=C194),Inward!Q:Q)</f>
        <v>#N/A</v>
      </c>
      <c r="L194" s="137" t="e">
        <f>Table3[[#This Row],[Opening Stock]]*Table3[[#This Row],[Base Price]]</f>
        <v>#N/A</v>
      </c>
      <c r="M194" s="137" t="e">
        <f>Table3[[#This Row],[Base Price]]*Table3[[#This Row],[Receipt]]</f>
        <v>#N/A</v>
      </c>
      <c r="N194" s="137" t="e">
        <f>Table3[[#This Row],[Base Price]]*Table3[[#This Row],[Issued]]</f>
        <v>#N/A</v>
      </c>
      <c r="O194" s="137" t="e">
        <f t="shared" si="7"/>
        <v>#DIV/0!</v>
      </c>
      <c r="P194" s="84"/>
    </row>
    <row r="195" spans="1:16">
      <c r="A195" s="84">
        <f>Table5[[#This Row],[SN]]</f>
        <v>194</v>
      </c>
      <c r="B195" s="108" t="str">
        <f>VLOOKUP($C195,'Product Master'!B:G,2,)</f>
        <v>ddPCR supermix for probes</v>
      </c>
      <c r="C195" s="84" t="str">
        <f>Table5[[#This Row],[Cat No]]</f>
        <v>186-3010</v>
      </c>
      <c r="D195" s="84">
        <f>(VLOOKUP($C195,'Product Master'!B:G,6,))</f>
        <v>0</v>
      </c>
      <c r="E195" s="84" t="str">
        <f>VLOOKUP($C195,'Product Master'!B:G,3,)</f>
        <v>Pack</v>
      </c>
      <c r="F195" s="84" t="str">
        <f>VLOOKUP($C195,'Product Master'!B:G,4,)</f>
        <v>500 rxns</v>
      </c>
      <c r="H195" s="84">
        <f>SUMIFS(Inward!I:I,Inward!C:C,'Stock Statement'!B195,Inward!E:E,'Stock Statement'!C195)</f>
        <v>0</v>
      </c>
      <c r="I195" s="84">
        <f>AVERAGEIFS(Outward!H:H,Outward!B:B,'Stock Statement'!B195,Outward!C:C,'Stock Statement'!C195)</f>
        <v>1</v>
      </c>
      <c r="J195" s="84">
        <f t="shared" si="6"/>
        <v>-1</v>
      </c>
      <c r="K195" s="137" t="e">
        <f>LOOKUP(2,1/(Inward!E:E=C195),Inward!Q:Q)</f>
        <v>#N/A</v>
      </c>
      <c r="L195" s="137" t="e">
        <f>Table3[[#This Row],[Opening Stock]]*Table3[[#This Row],[Base Price]]</f>
        <v>#N/A</v>
      </c>
      <c r="M195" s="137" t="e">
        <f>Table3[[#This Row],[Base Price]]*Table3[[#This Row],[Receipt]]</f>
        <v>#N/A</v>
      </c>
      <c r="N195" s="137" t="e">
        <f>Table3[[#This Row],[Base Price]]*Table3[[#This Row],[Issued]]</f>
        <v>#N/A</v>
      </c>
      <c r="O195" s="137" t="e">
        <f t="shared" si="7"/>
        <v>#N/A</v>
      </c>
      <c r="P195" s="84"/>
    </row>
    <row r="196" spans="1:16">
      <c r="A196" s="84">
        <f>Table5[[#This Row],[SN]]</f>
        <v>195</v>
      </c>
      <c r="B196" s="108" t="str">
        <f>VLOOKUP($C196,'Product Master'!B:G,2,)</f>
        <v xml:space="preserve">Automated droplet generation oil for probes </v>
      </c>
      <c r="C196" s="84" t="str">
        <f>Table5[[#This Row],[Cat No]]</f>
        <v>186-4110</v>
      </c>
      <c r="D196" s="84">
        <f>(VLOOKUP($C196,'Product Master'!B:G,6,))</f>
        <v>0</v>
      </c>
      <c r="E196" s="84" t="str">
        <f>VLOOKUP($C196,'Product Master'!B:G,3,)</f>
        <v>-</v>
      </c>
      <c r="F196" s="84">
        <f>VLOOKUP($C196,'Product Master'!B:G,4,)</f>
        <v>0</v>
      </c>
      <c r="H196" s="84">
        <f>SUMIFS(Inward!I:I,Inward!C:C,'Stock Statement'!B196,Inward!E:E,'Stock Statement'!C196)</f>
        <v>0</v>
      </c>
      <c r="I196" s="84">
        <f>AVERAGEIFS(Outward!H:H,Outward!B:B,'Stock Statement'!B196,Outward!C:C,'Stock Statement'!C196)</f>
        <v>1</v>
      </c>
      <c r="J196" s="84">
        <f t="shared" si="6"/>
        <v>-1</v>
      </c>
      <c r="K196" s="137" t="e">
        <f>LOOKUP(2,1/(Inward!E:E=C196),Inward!Q:Q)</f>
        <v>#N/A</v>
      </c>
      <c r="L196" s="137" t="e">
        <f>Table3[[#This Row],[Opening Stock]]*Table3[[#This Row],[Base Price]]</f>
        <v>#N/A</v>
      </c>
      <c r="M196" s="137" t="e">
        <f>Table3[[#This Row],[Base Price]]*Table3[[#This Row],[Receipt]]</f>
        <v>#N/A</v>
      </c>
      <c r="N196" s="137" t="e">
        <f>Table3[[#This Row],[Base Price]]*Table3[[#This Row],[Issued]]</f>
        <v>#N/A</v>
      </c>
      <c r="O196" s="137" t="e">
        <f t="shared" si="7"/>
        <v>#N/A</v>
      </c>
      <c r="P196" s="84"/>
    </row>
    <row r="197" spans="1:16">
      <c r="A197" s="84">
        <f>Table5[[#This Row],[SN]]</f>
        <v>196</v>
      </c>
      <c r="B197" s="108" t="str">
        <f>VLOOKUP($C197,'Product Master'!B:G,2,)</f>
        <v>22 Inch HD LED (HP)</v>
      </c>
      <c r="C197" s="84" t="str">
        <f>Table5[[#This Row],[Cat No]]</f>
        <v>22 Inch HD LED (HP)</v>
      </c>
      <c r="D197" s="84">
        <f>(VLOOKUP($C197,'Product Master'!B:G,6,))</f>
        <v>0</v>
      </c>
      <c r="E197" s="84" t="str">
        <f>VLOOKUP($C197,'Product Master'!B:G,3,)</f>
        <v>-</v>
      </c>
      <c r="F197" s="84" t="str">
        <f>VLOOKUP($C197,'Product Master'!B:G,4,)</f>
        <v>-</v>
      </c>
      <c r="H197" s="84">
        <f>SUMIFS(Inward!I:I,Inward!C:C,'Stock Statement'!B197,Inward!E:E,'Stock Statement'!C197)</f>
        <v>0</v>
      </c>
      <c r="I197" s="84" t="e">
        <f>AVERAGEIFS(Outward!H:H,Outward!B:B,'Stock Statement'!B197,Outward!C:C,'Stock Statement'!C197)</f>
        <v>#DIV/0!</v>
      </c>
      <c r="J197" s="84" t="e">
        <f t="shared" si="6"/>
        <v>#DIV/0!</v>
      </c>
      <c r="K197" s="137" t="e">
        <f>LOOKUP(2,1/(Inward!E:E=C197),Inward!Q:Q)</f>
        <v>#N/A</v>
      </c>
      <c r="L197" s="137" t="e">
        <f>Table3[[#This Row],[Opening Stock]]*Table3[[#This Row],[Base Price]]</f>
        <v>#N/A</v>
      </c>
      <c r="M197" s="137" t="e">
        <f>Table3[[#This Row],[Base Price]]*Table3[[#This Row],[Receipt]]</f>
        <v>#N/A</v>
      </c>
      <c r="N197" s="137" t="e">
        <f>Table3[[#This Row],[Base Price]]*Table3[[#This Row],[Issued]]</f>
        <v>#N/A</v>
      </c>
      <c r="O197" s="137" t="e">
        <f t="shared" si="7"/>
        <v>#DIV/0!</v>
      </c>
      <c r="P197" s="84"/>
    </row>
    <row r="198" spans="1:16">
      <c r="A198" s="84">
        <f>Table5[[#This Row],[SN]]</f>
        <v>197</v>
      </c>
      <c r="B198" s="108" t="str">
        <f>VLOOKUP($C198,'Product Master'!B:G,2,)</f>
        <v>Formaldehyded solution Thermo</v>
      </c>
      <c r="C198" s="84" t="str">
        <f>Table5[[#This Row],[Cat No]]</f>
        <v>2400D</v>
      </c>
      <c r="D198" s="84">
        <f>(VLOOKUP($C198,'Product Master'!B:G,6,))</f>
        <v>0</v>
      </c>
      <c r="E198" s="84" t="str">
        <f>VLOOKUP($C198,'Product Master'!B:G,3,)</f>
        <v>-</v>
      </c>
      <c r="F198" s="84">
        <f>VLOOKUP($C198,'Product Master'!B:G,4,)</f>
        <v>0</v>
      </c>
      <c r="H198" s="84">
        <f>SUMIFS(Inward!I:I,Inward!C:C,'Stock Statement'!B198,Inward!E:E,'Stock Statement'!C198)</f>
        <v>0</v>
      </c>
      <c r="I198" s="84">
        <f>AVERAGEIFS(Outward!H:H,Outward!B:B,'Stock Statement'!B198,Outward!C:C,'Stock Statement'!C198)</f>
        <v>1</v>
      </c>
      <c r="J198" s="84">
        <f t="shared" si="6"/>
        <v>-1</v>
      </c>
      <c r="K198" s="137" t="e">
        <f>LOOKUP(2,1/(Inward!E:E=C198),Inward!Q:Q)</f>
        <v>#N/A</v>
      </c>
      <c r="L198" s="137" t="e">
        <f>Table3[[#This Row],[Opening Stock]]*Table3[[#This Row],[Base Price]]</f>
        <v>#N/A</v>
      </c>
      <c r="M198" s="137" t="e">
        <f>Table3[[#This Row],[Base Price]]*Table3[[#This Row],[Receipt]]</f>
        <v>#N/A</v>
      </c>
      <c r="N198" s="137" t="e">
        <f>Table3[[#This Row],[Base Price]]*Table3[[#This Row],[Issued]]</f>
        <v>#N/A</v>
      </c>
      <c r="O198" s="137" t="e">
        <f t="shared" si="7"/>
        <v>#N/A</v>
      </c>
      <c r="P198" s="84"/>
    </row>
    <row r="199" spans="1:16">
      <c r="A199" s="84">
        <f>Table5[[#This Row],[SN]]</f>
        <v>198</v>
      </c>
      <c r="B199" s="108" t="str">
        <f>VLOOKUP($C199,'Product Master'!B:G,2,)</f>
        <v xml:space="preserve">Iso-Propyl alcohol </v>
      </c>
      <c r="C199" s="84" t="str">
        <f>Table5[[#This Row],[Cat No]]</f>
        <v>2689C</v>
      </c>
      <c r="D199" s="84">
        <f>(VLOOKUP($C199,'Product Master'!B:G,6,))</f>
        <v>0</v>
      </c>
      <c r="E199" s="84" t="str">
        <f>VLOOKUP($C199,'Product Master'!B:G,3,)</f>
        <v>Can</v>
      </c>
      <c r="F199" s="84" t="str">
        <f>VLOOKUP($C199,'Product Master'!B:G,4,)</f>
        <v>25 Lit</v>
      </c>
      <c r="H199" s="84">
        <f>SUMIFS(Inward!I:I,Inward!C:C,'Stock Statement'!B199,Inward!E:E,'Stock Statement'!C199)</f>
        <v>6</v>
      </c>
      <c r="I199" s="84">
        <f>AVERAGEIFS(Outward!H:H,Outward!B:B,'Stock Statement'!B199,Outward!C:C,'Stock Statement'!C199)</f>
        <v>1.3333333333333333</v>
      </c>
      <c r="J199" s="84">
        <f t="shared" si="6"/>
        <v>4.666666666666667</v>
      </c>
      <c r="K199" s="137">
        <f>LOOKUP(2,1/(Inward!E:E=C199),Inward!Q:Q)</f>
        <v>7200</v>
      </c>
      <c r="L199" s="137">
        <f>Table3[[#This Row],[Opening Stock]]*Table3[[#This Row],[Base Price]]</f>
        <v>0</v>
      </c>
      <c r="M199" s="137">
        <f>Table3[[#This Row],[Base Price]]*Table3[[#This Row],[Receipt]]</f>
        <v>43200</v>
      </c>
      <c r="N199" s="137">
        <f>Table3[[#This Row],[Base Price]]*Table3[[#This Row],[Issued]]</f>
        <v>9600</v>
      </c>
      <c r="O199" s="137">
        <f t="shared" si="7"/>
        <v>33600</v>
      </c>
      <c r="P199" s="84"/>
    </row>
    <row r="200" spans="1:16">
      <c r="A200" s="84">
        <f>Table5[[#This Row],[SN]]</f>
        <v>199</v>
      </c>
      <c r="B200" s="108" t="str">
        <f>VLOOKUP($C200,'Product Master'!B:G,2,)</f>
        <v>27 Inch HD LED (HP)</v>
      </c>
      <c r="C200" s="84" t="str">
        <f>Table5[[#This Row],[Cat No]]</f>
        <v>27 Inch HD LED (HP)</v>
      </c>
      <c r="D200" s="84">
        <f>(VLOOKUP($C200,'Product Master'!B:G,6,))</f>
        <v>0</v>
      </c>
      <c r="E200" s="84" t="str">
        <f>VLOOKUP($C200,'Product Master'!B:G,3,)</f>
        <v>NA</v>
      </c>
      <c r="F200" s="84">
        <f>VLOOKUP($C200,'Product Master'!B:G,4,)</f>
        <v>1</v>
      </c>
      <c r="H200" s="84">
        <f>SUMIFS(Inward!I:I,Inward!C:C,'Stock Statement'!B200,Inward!E:E,'Stock Statement'!C200)</f>
        <v>1</v>
      </c>
      <c r="I200" s="84">
        <f>AVERAGEIFS(Outward!H:H,Outward!B:B,'Stock Statement'!B200,Outward!C:C,'Stock Statement'!C200)</f>
        <v>1</v>
      </c>
      <c r="J200" s="84">
        <f t="shared" si="6"/>
        <v>0</v>
      </c>
      <c r="K200" s="137">
        <f>LOOKUP(2,1/(Inward!E:E=C200),Inward!Q:Q)</f>
        <v>20600</v>
      </c>
      <c r="L200" s="137">
        <f>Table3[[#This Row],[Opening Stock]]*Table3[[#This Row],[Base Price]]</f>
        <v>0</v>
      </c>
      <c r="M200" s="137">
        <f>Table3[[#This Row],[Base Price]]*Table3[[#This Row],[Receipt]]</f>
        <v>20600</v>
      </c>
      <c r="N200" s="137">
        <f>Table3[[#This Row],[Base Price]]*Table3[[#This Row],[Issued]]</f>
        <v>20600</v>
      </c>
      <c r="O200" s="137">
        <f t="shared" si="7"/>
        <v>0</v>
      </c>
      <c r="P200" s="84"/>
    </row>
    <row r="201" spans="1:16">
      <c r="A201" s="84">
        <f>Table5[[#This Row],[SN]]</f>
        <v>200</v>
      </c>
      <c r="B201" s="108" t="str">
        <f>VLOOKUP($C201,'Product Master'!B:G,2,)</f>
        <v xml:space="preserve">Sodium Hypochlorite 4% </v>
      </c>
      <c r="C201" s="84" t="str">
        <f>Table5[[#This Row],[Cat No]]</f>
        <v>2790D</v>
      </c>
      <c r="D201" s="84">
        <f>(VLOOKUP($C201,'Product Master'!B:G,6,))</f>
        <v>0</v>
      </c>
      <c r="E201" s="84" t="str">
        <f>VLOOKUP($C201,'Product Master'!B:G,3,)</f>
        <v>-</v>
      </c>
      <c r="F201" s="84" t="str">
        <f>VLOOKUP($C201,'Product Master'!B:G,4,)</f>
        <v>30 Lit</v>
      </c>
      <c r="H201" s="84">
        <f>SUMIFS(Inward!I:I,Inward!C:C,'Stock Statement'!B201,Inward!E:E,'Stock Statement'!C201)</f>
        <v>2</v>
      </c>
      <c r="I201" s="84" t="e">
        <f>AVERAGEIFS(Outward!H:H,Outward!B:B,'Stock Statement'!B201,Outward!C:C,'Stock Statement'!C201)</f>
        <v>#DIV/0!</v>
      </c>
      <c r="J201" s="84" t="e">
        <f t="shared" si="6"/>
        <v>#DIV/0!</v>
      </c>
      <c r="K201" s="137">
        <f>LOOKUP(2,1/(Inward!E:E=C201),Inward!Q:Q)</f>
        <v>2872</v>
      </c>
      <c r="L201" s="137">
        <f>Table3[[#This Row],[Opening Stock]]*Table3[[#This Row],[Base Price]]</f>
        <v>0</v>
      </c>
      <c r="M201" s="137">
        <f>Table3[[#This Row],[Base Price]]*Table3[[#This Row],[Receipt]]</f>
        <v>5744</v>
      </c>
      <c r="N201" s="137" t="e">
        <f>Table3[[#This Row],[Base Price]]*Table3[[#This Row],[Issued]]</f>
        <v>#DIV/0!</v>
      </c>
      <c r="O201" s="137" t="e">
        <f t="shared" si="7"/>
        <v>#DIV/0!</v>
      </c>
      <c r="P201" s="84"/>
    </row>
    <row r="202" spans="1:16">
      <c r="A202" s="84">
        <f>Table5[[#This Row],[SN]]</f>
        <v>201</v>
      </c>
      <c r="B202" s="108" t="str">
        <f>VLOOKUP($C202,'Product Master'!B:G,2,)</f>
        <v>Sodium Hypochlorite 4% Fischer Scientific</v>
      </c>
      <c r="C202" s="84" t="str">
        <f>Table5[[#This Row],[Cat No]]</f>
        <v xml:space="preserve">2790D </v>
      </c>
      <c r="D202" s="84">
        <f>(VLOOKUP($C202,'Product Master'!B:G,6,))</f>
        <v>0</v>
      </c>
      <c r="E202" s="84" t="str">
        <f>VLOOKUP($C202,'Product Master'!B:G,3,)</f>
        <v>-</v>
      </c>
      <c r="F202" s="84">
        <f>VLOOKUP($C202,'Product Master'!B:G,4,)</f>
        <v>0</v>
      </c>
      <c r="H202" s="84">
        <f>SUMIFS(Inward!I:I,Inward!C:C,'Stock Statement'!B202,Inward!E:E,'Stock Statement'!C202)</f>
        <v>0</v>
      </c>
      <c r="I202" s="84">
        <f>AVERAGEIFS(Outward!H:H,Outward!B:B,'Stock Statement'!B202,Outward!C:C,'Stock Statement'!C202)</f>
        <v>1</v>
      </c>
      <c r="J202" s="84">
        <f t="shared" si="6"/>
        <v>-1</v>
      </c>
      <c r="K202" s="137" t="e">
        <f>LOOKUP(2,1/(Inward!E:E=C202),Inward!Q:Q)</f>
        <v>#N/A</v>
      </c>
      <c r="L202" s="137" t="e">
        <f>Table3[[#This Row],[Opening Stock]]*Table3[[#This Row],[Base Price]]</f>
        <v>#N/A</v>
      </c>
      <c r="M202" s="137" t="e">
        <f>Table3[[#This Row],[Base Price]]*Table3[[#This Row],[Receipt]]</f>
        <v>#N/A</v>
      </c>
      <c r="N202" s="137" t="e">
        <f>Table3[[#This Row],[Base Price]]*Table3[[#This Row],[Issued]]</f>
        <v>#N/A</v>
      </c>
      <c r="O202" s="137" t="e">
        <f t="shared" si="7"/>
        <v>#N/A</v>
      </c>
      <c r="P202" s="84"/>
    </row>
    <row r="203" spans="1:16">
      <c r="A203" s="84">
        <f>Table5[[#This Row],[SN]]</f>
        <v>202</v>
      </c>
      <c r="B203" s="108" t="str">
        <f>VLOOKUP($C203,'Product Master'!B:G,2,)</f>
        <v>Servo Controlled voltage stabiliser rating 3 Kva 1 phase Sr.No. PCE1803064)</v>
      </c>
      <c r="C203" s="84" t="str">
        <f>Table5[[#This Row],[Cat No]]</f>
        <v>3 KVA Servo</v>
      </c>
      <c r="D203" s="84">
        <f>(VLOOKUP($C203,'Product Master'!B:G,6,))</f>
        <v>0</v>
      </c>
      <c r="E203" s="84" t="str">
        <f>VLOOKUP($C203,'Product Master'!B:G,3,)</f>
        <v>NA</v>
      </c>
      <c r="F203" s="84" t="str">
        <f>VLOOKUP($C203,'Product Master'!B:G,4,)</f>
        <v>-</v>
      </c>
      <c r="H203" s="84">
        <f>SUMIFS(Inward!I:I,Inward!C:C,'Stock Statement'!B203,Inward!E:E,'Stock Statement'!C203)</f>
        <v>1</v>
      </c>
      <c r="I203" s="84">
        <f>AVERAGEIFS(Outward!H:H,Outward!B:B,'Stock Statement'!B203,Outward!C:C,'Stock Statement'!C203)</f>
        <v>1</v>
      </c>
      <c r="J203" s="84">
        <f t="shared" si="6"/>
        <v>0</v>
      </c>
      <c r="K203" s="137">
        <f>LOOKUP(2,1/(Inward!E:E=C203),Inward!Q:Q)</f>
        <v>10000.144</v>
      </c>
      <c r="L203" s="137">
        <f>Table3[[#This Row],[Opening Stock]]*Table3[[#This Row],[Base Price]]</f>
        <v>0</v>
      </c>
      <c r="M203" s="137">
        <f>Table3[[#This Row],[Base Price]]*Table3[[#This Row],[Receipt]]</f>
        <v>10000.144</v>
      </c>
      <c r="N203" s="137">
        <f>Table3[[#This Row],[Base Price]]*Table3[[#This Row],[Issued]]</f>
        <v>10000.144</v>
      </c>
      <c r="O203" s="137">
        <f t="shared" si="7"/>
        <v>0</v>
      </c>
      <c r="P203" s="84"/>
    </row>
    <row r="204" spans="1:16">
      <c r="A204" s="84">
        <f>Table5[[#This Row],[SN]]</f>
        <v>203</v>
      </c>
      <c r="B204" s="108" t="str">
        <f>VLOOKUP($C204,'Product Master'!B:G,2,)</f>
        <v>Rabbit Monoclonal to Androgen receptor (AR-V7) Antibody</v>
      </c>
      <c r="C204" s="84" t="str">
        <f>Table5[[#This Row],[Cat No]]</f>
        <v>31-1109-00</v>
      </c>
      <c r="D204" s="84">
        <f>(VLOOKUP($C204,'Product Master'!B:G,6,))</f>
        <v>0</v>
      </c>
      <c r="E204" s="84" t="str">
        <f>VLOOKUP($C204,'Product Master'!B:G,3,)</f>
        <v>Vial</v>
      </c>
      <c r="F204" s="84" t="str">
        <f>VLOOKUP($C204,'Product Master'!B:G,4,)</f>
        <v>100 ul</v>
      </c>
      <c r="H204" s="84">
        <f>SUMIFS(Inward!I:I,Inward!C:C,'Stock Statement'!B204,Inward!E:E,'Stock Statement'!C204)</f>
        <v>0</v>
      </c>
      <c r="I204" s="84" t="e">
        <f>AVERAGEIFS(Outward!H:H,Outward!B:B,'Stock Statement'!B204,Outward!C:C,'Stock Statement'!C204)</f>
        <v>#DIV/0!</v>
      </c>
      <c r="J204" s="84" t="e">
        <f t="shared" si="6"/>
        <v>#DIV/0!</v>
      </c>
      <c r="K204" s="137" t="e">
        <f>LOOKUP(2,1/(Inward!E:E=C204),Inward!Q:Q)</f>
        <v>#N/A</v>
      </c>
      <c r="L204" s="137" t="e">
        <f>Table3[[#This Row],[Opening Stock]]*Table3[[#This Row],[Base Price]]</f>
        <v>#N/A</v>
      </c>
      <c r="M204" s="137" t="e">
        <f>Table3[[#This Row],[Base Price]]*Table3[[#This Row],[Receipt]]</f>
        <v>#N/A</v>
      </c>
      <c r="N204" s="137" t="e">
        <f>Table3[[#This Row],[Base Price]]*Table3[[#This Row],[Issued]]</f>
        <v>#N/A</v>
      </c>
      <c r="O204" s="137" t="e">
        <f t="shared" si="7"/>
        <v>#DIV/0!</v>
      </c>
      <c r="P204" s="84"/>
    </row>
    <row r="205" spans="1:16">
      <c r="A205" s="84">
        <f>Table5[[#This Row],[SN]]</f>
        <v>204</v>
      </c>
      <c r="B205" s="108" t="str">
        <f>VLOOKUP($C205,'Product Master'!B:G,2,)</f>
        <v xml:space="preserve">Iso Pack and Iso Rack Set </v>
      </c>
      <c r="C205" s="84" t="str">
        <f>Table5[[#This Row],[Cat No]]</f>
        <v>3880001.174(022510258)</v>
      </c>
      <c r="D205" s="84">
        <f>(VLOOKUP($C205,'Product Master'!B:G,6,))</f>
        <v>0</v>
      </c>
      <c r="E205" s="84" t="str">
        <f>VLOOKUP($C205,'Product Master'!B:G,3,)</f>
        <v>-</v>
      </c>
      <c r="F205" s="84">
        <f>VLOOKUP($C205,'Product Master'!B:G,4,)</f>
        <v>1</v>
      </c>
      <c r="H205" s="84">
        <f>SUMIFS(Inward!I:I,Inward!C:C,'Stock Statement'!B205,Inward!E:E,'Stock Statement'!C205)</f>
        <v>3</v>
      </c>
      <c r="I205" s="84">
        <f>AVERAGEIFS(Outward!H:H,Outward!B:B,'Stock Statement'!B205,Outward!C:C,'Stock Statement'!C205)</f>
        <v>1</v>
      </c>
      <c r="J205" s="84">
        <f t="shared" si="6"/>
        <v>2</v>
      </c>
      <c r="K205" s="137">
        <f>LOOKUP(2,1/(Inward!E:E=C205),Inward!Q:Q)</f>
        <v>19062</v>
      </c>
      <c r="L205" s="137">
        <f>Table3[[#This Row],[Opening Stock]]*Table3[[#This Row],[Base Price]]</f>
        <v>0</v>
      </c>
      <c r="M205" s="137">
        <f>Table3[[#This Row],[Base Price]]*Table3[[#This Row],[Receipt]]</f>
        <v>57186</v>
      </c>
      <c r="N205" s="137">
        <f>Table3[[#This Row],[Base Price]]*Table3[[#This Row],[Issued]]</f>
        <v>19062</v>
      </c>
      <c r="O205" s="137">
        <f t="shared" si="7"/>
        <v>38124</v>
      </c>
      <c r="P205" s="84"/>
    </row>
    <row r="206" spans="1:16">
      <c r="A206" s="84">
        <f>Table5[[#This Row],[SN]]</f>
        <v>205</v>
      </c>
      <c r="B206" s="108" t="str">
        <f>VLOOKUP($C206,'Product Master'!B:G,2,)</f>
        <v>PCR - Cooler starter set(Eppendorf)</v>
      </c>
      <c r="C206" s="84" t="str">
        <f>Table5[[#This Row],[Cat No]]</f>
        <v>3881000.015(022510509)</v>
      </c>
      <c r="D206" s="84">
        <f>(VLOOKUP($C206,'Product Master'!B:G,6,))</f>
        <v>0</v>
      </c>
      <c r="E206" s="84" t="str">
        <f>VLOOKUP($C206,'Product Master'!B:G,3,)</f>
        <v>-</v>
      </c>
      <c r="F206" s="84" t="str">
        <f>VLOOKUP($C206,'Product Master'!B:G,4,)</f>
        <v>2 Pcs</v>
      </c>
      <c r="H206" s="84">
        <f>SUMIFS(Inward!I:I,Inward!C:C,'Stock Statement'!B206,Inward!E:E,'Stock Statement'!C206)</f>
        <v>3</v>
      </c>
      <c r="I206" s="84">
        <f>AVERAGEIFS(Outward!H:H,Outward!B:B,'Stock Statement'!B206,Outward!C:C,'Stock Statement'!C206)</f>
        <v>2</v>
      </c>
      <c r="J206" s="84">
        <f t="shared" si="6"/>
        <v>1</v>
      </c>
      <c r="K206" s="137">
        <f>LOOKUP(2,1/(Inward!E:E=C206),Inward!Q:Q)</f>
        <v>32562</v>
      </c>
      <c r="L206" s="137">
        <f>Table3[[#This Row],[Opening Stock]]*Table3[[#This Row],[Base Price]]</f>
        <v>0</v>
      </c>
      <c r="M206" s="137">
        <f>Table3[[#This Row],[Base Price]]*Table3[[#This Row],[Receipt]]</f>
        <v>97686</v>
      </c>
      <c r="N206" s="137">
        <f>Table3[[#This Row],[Base Price]]*Table3[[#This Row],[Issued]]</f>
        <v>65124</v>
      </c>
      <c r="O206" s="137">
        <f t="shared" si="7"/>
        <v>32562</v>
      </c>
      <c r="P206" s="84"/>
    </row>
    <row r="207" spans="1:16">
      <c r="A207" s="84">
        <f>Table5[[#This Row],[SN]]</f>
        <v>206</v>
      </c>
      <c r="B207" s="108" t="str">
        <f>VLOOKUP($C207,'Product Master'!B:G,2,)</f>
        <v>4 GB DDR3 2.5 Internal Laptop Ram</v>
      </c>
      <c r="C207" s="84" t="str">
        <f>Table5[[#This Row],[Cat No]]</f>
        <v>4 GB DDR3 2.5 Internal Laptop Ram</v>
      </c>
      <c r="D207" s="84">
        <f>(VLOOKUP($C207,'Product Master'!B:G,6,))</f>
        <v>0</v>
      </c>
      <c r="E207" s="84" t="str">
        <f>VLOOKUP($C207,'Product Master'!B:G,3,)</f>
        <v>-</v>
      </c>
      <c r="F207" s="84" t="str">
        <f>VLOOKUP($C207,'Product Master'!B:G,4,)</f>
        <v>-</v>
      </c>
      <c r="H207" s="84">
        <f>SUMIFS(Inward!I:I,Inward!C:C,'Stock Statement'!B207,Inward!E:E,'Stock Statement'!C207)</f>
        <v>0</v>
      </c>
      <c r="I207" s="84" t="e">
        <f>AVERAGEIFS(Outward!H:H,Outward!B:B,'Stock Statement'!B207,Outward!C:C,'Stock Statement'!C207)</f>
        <v>#DIV/0!</v>
      </c>
      <c r="J207" s="84" t="e">
        <f t="shared" si="6"/>
        <v>#DIV/0!</v>
      </c>
      <c r="K207" s="137" t="e">
        <f>LOOKUP(2,1/(Inward!E:E=C207),Inward!Q:Q)</f>
        <v>#N/A</v>
      </c>
      <c r="L207" s="137" t="e">
        <f>Table3[[#This Row],[Opening Stock]]*Table3[[#This Row],[Base Price]]</f>
        <v>#N/A</v>
      </c>
      <c r="M207" s="137" t="e">
        <f>Table3[[#This Row],[Base Price]]*Table3[[#This Row],[Receipt]]</f>
        <v>#N/A</v>
      </c>
      <c r="N207" s="137" t="e">
        <f>Table3[[#This Row],[Base Price]]*Table3[[#This Row],[Issued]]</f>
        <v>#N/A</v>
      </c>
      <c r="O207" s="137" t="e">
        <f t="shared" si="7"/>
        <v>#DIV/0!</v>
      </c>
      <c r="P207" s="84"/>
    </row>
    <row r="208" spans="1:16">
      <c r="A208" s="84">
        <f>Table5[[#This Row],[SN]]</f>
        <v>207</v>
      </c>
      <c r="B208" s="108" t="str">
        <f>VLOOKUP($C208,'Product Master'!B:G,2,)</f>
        <v>4 GB DDR3 lapcare (7201721001387)</v>
      </c>
      <c r="C208" s="84" t="str">
        <f>Table5[[#This Row],[Cat No]]</f>
        <v>4 GB DDR3 lapcare (7201721001387)</v>
      </c>
      <c r="D208" s="84">
        <f>(VLOOKUP($C208,'Product Master'!B:G,6,))</f>
        <v>0</v>
      </c>
      <c r="E208" s="84" t="str">
        <f>VLOOKUP($C208,'Product Master'!B:G,3,)</f>
        <v>-</v>
      </c>
      <c r="F208" s="84" t="str">
        <f>VLOOKUP($C208,'Product Master'!B:G,4,)</f>
        <v>-</v>
      </c>
      <c r="H208" s="84">
        <f>SUMIFS(Inward!I:I,Inward!C:C,'Stock Statement'!B208,Inward!E:E,'Stock Statement'!C208)</f>
        <v>0</v>
      </c>
      <c r="I208" s="84" t="e">
        <f>AVERAGEIFS(Outward!H:H,Outward!B:B,'Stock Statement'!B208,Outward!C:C,'Stock Statement'!C208)</f>
        <v>#DIV/0!</v>
      </c>
      <c r="J208" s="84" t="e">
        <f t="shared" si="6"/>
        <v>#DIV/0!</v>
      </c>
      <c r="K208" s="137" t="e">
        <f>LOOKUP(2,1/(Inward!E:E=C208),Inward!Q:Q)</f>
        <v>#N/A</v>
      </c>
      <c r="L208" s="137" t="e">
        <f>Table3[[#This Row],[Opening Stock]]*Table3[[#This Row],[Base Price]]</f>
        <v>#N/A</v>
      </c>
      <c r="M208" s="137" t="e">
        <f>Table3[[#This Row],[Base Price]]*Table3[[#This Row],[Receipt]]</f>
        <v>#N/A</v>
      </c>
      <c r="N208" s="137" t="e">
        <f>Table3[[#This Row],[Base Price]]*Table3[[#This Row],[Issued]]</f>
        <v>#N/A</v>
      </c>
      <c r="O208" s="137" t="e">
        <f t="shared" si="7"/>
        <v>#DIV/0!</v>
      </c>
      <c r="P208" s="84"/>
    </row>
    <row r="209" spans="1:16">
      <c r="A209" s="84">
        <f>Table5[[#This Row],[SN]]</f>
        <v>208</v>
      </c>
      <c r="B209" s="108" t="str">
        <f>VLOOKUP($C209,'Product Master'!B:G,2,)</f>
        <v>PCA-3 Assay</v>
      </c>
      <c r="C209" s="84" t="str">
        <f>Table5[[#This Row],[Cat No]]</f>
        <v>4331182_Hs01371939_g1</v>
      </c>
      <c r="D209" s="84">
        <f>(VLOOKUP($C209,'Product Master'!B:G,6,))</f>
        <v>0</v>
      </c>
      <c r="E209" s="84" t="str">
        <f>VLOOKUP($C209,'Product Master'!B:G,3,)</f>
        <v>-</v>
      </c>
      <c r="F209" s="84" t="str">
        <f>VLOOKUP($C209,'Product Master'!B:G,4,)</f>
        <v>250 ul</v>
      </c>
      <c r="H209" s="84">
        <f>SUMIFS(Inward!I:I,Inward!C:C,'Stock Statement'!B209,Inward!E:E,'Stock Statement'!C209)</f>
        <v>1</v>
      </c>
      <c r="I209" s="84" t="e">
        <f>AVERAGEIFS(Outward!H:H,Outward!B:B,'Stock Statement'!B209,Outward!C:C,'Stock Statement'!C209)</f>
        <v>#DIV/0!</v>
      </c>
      <c r="J209" s="84" t="e">
        <f t="shared" si="6"/>
        <v>#DIV/0!</v>
      </c>
      <c r="K209" s="137">
        <f>LOOKUP(2,1/(Inward!E:E=C209),Inward!Q:Q)</f>
        <v>12878.6</v>
      </c>
      <c r="L209" s="137">
        <f>Table3[[#This Row],[Opening Stock]]*Table3[[#This Row],[Base Price]]</f>
        <v>0</v>
      </c>
      <c r="M209" s="137">
        <f>Table3[[#This Row],[Base Price]]*Table3[[#This Row],[Receipt]]</f>
        <v>12878.6</v>
      </c>
      <c r="N209" s="137" t="e">
        <f>Table3[[#This Row],[Base Price]]*Table3[[#This Row],[Issued]]</f>
        <v>#DIV/0!</v>
      </c>
      <c r="O209" s="137" t="e">
        <f t="shared" si="7"/>
        <v>#DIV/0!</v>
      </c>
      <c r="P209" s="84"/>
    </row>
    <row r="210" spans="1:16">
      <c r="A210" s="84">
        <f>Table5[[#This Row],[SN]]</f>
        <v>209</v>
      </c>
      <c r="B210" s="108" t="str">
        <f>VLOOKUP($C210,'Product Master'!B:G,2,)</f>
        <v>TMPRSS2-ERG Fusion Assay</v>
      </c>
      <c r="C210" s="84" t="str">
        <f>Table5[[#This Row],[Cat No]]</f>
        <v>4331182_Hs03063375_ft</v>
      </c>
      <c r="D210" s="84">
        <f>(VLOOKUP($C210,'Product Master'!B:G,6,))</f>
        <v>0</v>
      </c>
      <c r="E210" s="84" t="str">
        <f>VLOOKUP($C210,'Product Master'!B:G,3,)</f>
        <v>-</v>
      </c>
      <c r="F210" s="84" t="str">
        <f>VLOOKUP($C210,'Product Master'!B:G,4,)</f>
        <v>250 ul</v>
      </c>
      <c r="H210" s="84">
        <f>SUMIFS(Inward!I:I,Inward!C:C,'Stock Statement'!B210,Inward!E:E,'Stock Statement'!C210)</f>
        <v>1</v>
      </c>
      <c r="I210" s="84" t="e">
        <f>AVERAGEIFS(Outward!H:H,Outward!B:B,'Stock Statement'!B210,Outward!C:C,'Stock Statement'!C210)</f>
        <v>#DIV/0!</v>
      </c>
      <c r="J210" s="84" t="e">
        <f t="shared" si="6"/>
        <v>#DIV/0!</v>
      </c>
      <c r="K210" s="137">
        <f>LOOKUP(2,1/(Inward!E:E=C210),Inward!Q:Q)</f>
        <v>12878.6</v>
      </c>
      <c r="L210" s="137">
        <f>Table3[[#This Row],[Opening Stock]]*Table3[[#This Row],[Base Price]]</f>
        <v>0</v>
      </c>
      <c r="M210" s="137">
        <f>Table3[[#This Row],[Base Price]]*Table3[[#This Row],[Receipt]]</f>
        <v>12878.6</v>
      </c>
      <c r="N210" s="137" t="e">
        <f>Table3[[#This Row],[Base Price]]*Table3[[#This Row],[Issued]]</f>
        <v>#DIV/0!</v>
      </c>
      <c r="O210" s="137" t="e">
        <f t="shared" si="7"/>
        <v>#DIV/0!</v>
      </c>
      <c r="P210" s="84"/>
    </row>
    <row r="211" spans="1:16">
      <c r="A211" s="84">
        <f>Table5[[#This Row],[SN]]</f>
        <v>210</v>
      </c>
      <c r="B211" s="108" t="str">
        <f>VLOOKUP($C211,'Product Master'!B:G,2,)</f>
        <v>i. Preamp master mix (2x)</v>
      </c>
      <c r="C211" s="84" t="str">
        <f>Table5[[#This Row],[Cat No]]</f>
        <v>4384266(4391128)</v>
      </c>
      <c r="D211" s="84">
        <f>(VLOOKUP($C211,'Product Master'!B:G,6,))</f>
        <v>0</v>
      </c>
      <c r="E211" s="84" t="str">
        <f>VLOOKUP($C211,'Product Master'!B:G,3,)</f>
        <v>-</v>
      </c>
      <c r="F211" s="84">
        <f>VLOOKUP($C211,'Product Master'!B:G,4,)</f>
        <v>0</v>
      </c>
      <c r="H211" s="84">
        <f>SUMIFS(Inward!I:I,Inward!C:C,'Stock Statement'!B211,Inward!E:E,'Stock Statement'!C211)</f>
        <v>0</v>
      </c>
      <c r="I211" s="84">
        <f>AVERAGEIFS(Outward!H:H,Outward!B:B,'Stock Statement'!B211,Outward!C:C,'Stock Statement'!C211)</f>
        <v>1</v>
      </c>
      <c r="J211" s="84">
        <f t="shared" ref="J211:J274" si="8">((G211+H211)-I211)</f>
        <v>-1</v>
      </c>
      <c r="K211" s="137" t="e">
        <f>LOOKUP(2,1/(Inward!E:E=C211),Inward!Q:Q)</f>
        <v>#N/A</v>
      </c>
      <c r="L211" s="137" t="e">
        <f>Table3[[#This Row],[Opening Stock]]*Table3[[#This Row],[Base Price]]</f>
        <v>#N/A</v>
      </c>
      <c r="M211" s="137" t="e">
        <f>Table3[[#This Row],[Base Price]]*Table3[[#This Row],[Receipt]]</f>
        <v>#N/A</v>
      </c>
      <c r="N211" s="137" t="e">
        <f>Table3[[#This Row],[Base Price]]*Table3[[#This Row],[Issued]]</f>
        <v>#N/A</v>
      </c>
      <c r="O211" s="137" t="e">
        <f t="shared" ref="O211:O274" si="9">MAX(0,J211*K211)</f>
        <v>#N/A</v>
      </c>
      <c r="P211" s="84"/>
    </row>
    <row r="212" spans="1:16">
      <c r="A212" s="84">
        <f>Table5[[#This Row],[SN]]</f>
        <v>211</v>
      </c>
      <c r="B212" s="108" t="str">
        <f>VLOOKUP($C212,'Product Master'!B:G,2,)</f>
        <v>EGFR Assay</v>
      </c>
      <c r="C212" s="84" t="str">
        <f>Table5[[#This Row],[Cat No]]</f>
        <v>4400291-HS01426560_cn</v>
      </c>
      <c r="D212" s="84">
        <f>(VLOOKUP($C212,'Product Master'!B:G,6,))</f>
        <v>0</v>
      </c>
      <c r="E212" s="84" t="str">
        <f>VLOOKUP($C212,'Product Master'!B:G,3,)</f>
        <v>-</v>
      </c>
      <c r="F212" s="84" t="str">
        <f>VLOOKUP($C212,'Product Master'!B:G,4,)</f>
        <v>360 ul</v>
      </c>
      <c r="H212" s="84">
        <f>SUMIFS(Inward!I:I,Inward!C:C,'Stock Statement'!B212,Inward!E:E,'Stock Statement'!C212)</f>
        <v>1</v>
      </c>
      <c r="I212" s="84" t="e">
        <f>AVERAGEIFS(Outward!H:H,Outward!B:B,'Stock Statement'!B212,Outward!C:C,'Stock Statement'!C212)</f>
        <v>#DIV/0!</v>
      </c>
      <c r="J212" s="84" t="e">
        <f t="shared" si="8"/>
        <v>#DIV/0!</v>
      </c>
      <c r="K212" s="137">
        <f>LOOKUP(2,1/(Inward!E:E=C212),Inward!Q:Q)</f>
        <v>17593</v>
      </c>
      <c r="L212" s="137">
        <f>Table3[[#This Row],[Opening Stock]]*Table3[[#This Row],[Base Price]]</f>
        <v>0</v>
      </c>
      <c r="M212" s="137">
        <f>Table3[[#This Row],[Base Price]]*Table3[[#This Row],[Receipt]]</f>
        <v>17593</v>
      </c>
      <c r="N212" s="137" t="e">
        <f>Table3[[#This Row],[Base Price]]*Table3[[#This Row],[Issued]]</f>
        <v>#DIV/0!</v>
      </c>
      <c r="O212" s="137" t="e">
        <f t="shared" si="9"/>
        <v>#DIV/0!</v>
      </c>
      <c r="P212" s="84"/>
    </row>
    <row r="213" spans="1:16">
      <c r="A213" s="84">
        <f>Table5[[#This Row],[SN]]</f>
        <v>212</v>
      </c>
      <c r="B213" s="108" t="str">
        <f>VLOOKUP($C213,'Product Master'!B:G,2,)</f>
        <v>FGFR2 Assay</v>
      </c>
      <c r="C213" s="84" t="str">
        <f>Table5[[#This Row],[Cat No]]</f>
        <v>4400291-Hs01472955_cn</v>
      </c>
      <c r="D213" s="84">
        <f>(VLOOKUP($C213,'Product Master'!B:G,6,))</f>
        <v>0</v>
      </c>
      <c r="E213" s="84" t="str">
        <f>VLOOKUP($C213,'Product Master'!B:G,3,)</f>
        <v>-</v>
      </c>
      <c r="F213" s="84" t="str">
        <f>VLOOKUP($C213,'Product Master'!B:G,4,)</f>
        <v>360 ul</v>
      </c>
      <c r="H213" s="84">
        <f>SUMIFS(Inward!I:I,Inward!C:C,'Stock Statement'!B213,Inward!E:E,'Stock Statement'!C213)</f>
        <v>1</v>
      </c>
      <c r="I213" s="84" t="e">
        <f>AVERAGEIFS(Outward!H:H,Outward!B:B,'Stock Statement'!B213,Outward!C:C,'Stock Statement'!C213)</f>
        <v>#DIV/0!</v>
      </c>
      <c r="J213" s="84" t="e">
        <f t="shared" si="8"/>
        <v>#DIV/0!</v>
      </c>
      <c r="K213" s="137">
        <f>LOOKUP(2,1/(Inward!E:E=C213),Inward!Q:Q)</f>
        <v>17593</v>
      </c>
      <c r="L213" s="137">
        <f>Table3[[#This Row],[Opening Stock]]*Table3[[#This Row],[Base Price]]</f>
        <v>0</v>
      </c>
      <c r="M213" s="137">
        <f>Table3[[#This Row],[Base Price]]*Table3[[#This Row],[Receipt]]</f>
        <v>17593</v>
      </c>
      <c r="N213" s="137" t="e">
        <f>Table3[[#This Row],[Base Price]]*Table3[[#This Row],[Issued]]</f>
        <v>#DIV/0!</v>
      </c>
      <c r="O213" s="137" t="e">
        <f t="shared" si="9"/>
        <v>#DIV/0!</v>
      </c>
      <c r="P213" s="84"/>
    </row>
    <row r="214" spans="1:16">
      <c r="A214" s="84">
        <f>Table5[[#This Row],[SN]]</f>
        <v>213</v>
      </c>
      <c r="B214" s="108" t="str">
        <f>VLOOKUP($C214,'Product Master'!B:G,2,)</f>
        <v>Copy Number Assay (Assay ID-Hs02201428_cn)</v>
      </c>
      <c r="C214" s="84" t="str">
        <f>Table5[[#This Row],[Cat No]]</f>
        <v>4400291-Hs0220148_cn</v>
      </c>
      <c r="D214" s="84">
        <f>(VLOOKUP($C214,'Product Master'!B:G,6,))</f>
        <v>0</v>
      </c>
      <c r="E214" s="84" t="str">
        <f>VLOOKUP($C214,'Product Master'!B:G,3,)</f>
        <v>-</v>
      </c>
      <c r="F214" s="84" t="str">
        <f>VLOOKUP($C214,'Product Master'!B:G,4,)</f>
        <v>360 ul</v>
      </c>
      <c r="H214" s="84">
        <f>SUMIFS(Inward!I:I,Inward!C:C,'Stock Statement'!B214,Inward!E:E,'Stock Statement'!C214)</f>
        <v>1</v>
      </c>
      <c r="I214" s="84" t="e">
        <f>AVERAGEIFS(Outward!H:H,Outward!B:B,'Stock Statement'!B214,Outward!C:C,'Stock Statement'!C214)</f>
        <v>#DIV/0!</v>
      </c>
      <c r="J214" s="84" t="e">
        <f t="shared" si="8"/>
        <v>#DIV/0!</v>
      </c>
      <c r="K214" s="137">
        <f>LOOKUP(2,1/(Inward!E:E=C214),Inward!Q:Q)</f>
        <v>17593</v>
      </c>
      <c r="L214" s="137">
        <f>Table3[[#This Row],[Opening Stock]]*Table3[[#This Row],[Base Price]]</f>
        <v>0</v>
      </c>
      <c r="M214" s="137">
        <f>Table3[[#This Row],[Base Price]]*Table3[[#This Row],[Receipt]]</f>
        <v>17593</v>
      </c>
      <c r="N214" s="137" t="e">
        <f>Table3[[#This Row],[Base Price]]*Table3[[#This Row],[Issued]]</f>
        <v>#DIV/0!</v>
      </c>
      <c r="O214" s="137" t="e">
        <f t="shared" si="9"/>
        <v>#DIV/0!</v>
      </c>
      <c r="P214" s="84"/>
    </row>
    <row r="215" spans="1:16">
      <c r="A215" s="84">
        <f>Table5[[#This Row],[SN]]</f>
        <v>214</v>
      </c>
      <c r="B215" s="108" t="str">
        <f>VLOOKUP($C215,'Product Master'!B:G,2,)</f>
        <v>i) Ion Ampliseq library kit plus 24 transcriptome</v>
      </c>
      <c r="C215" s="84" t="str">
        <f>Table5[[#This Row],[Cat No]]</f>
        <v>4488990S</v>
      </c>
      <c r="D215" s="84">
        <f>(VLOOKUP($C215,'Product Master'!B:G,6,))</f>
        <v>0</v>
      </c>
      <c r="E215" s="84" t="str">
        <f>VLOOKUP($C215,'Product Master'!B:G,3,)</f>
        <v>-</v>
      </c>
      <c r="F215" s="84" t="str">
        <f>VLOOKUP($C215,'Product Master'!B:G,4,)</f>
        <v>24 transcriptome</v>
      </c>
      <c r="H215" s="84">
        <f>SUMIFS(Inward!I:I,Inward!C:C,'Stock Statement'!B215,Inward!E:E,'Stock Statement'!C215)</f>
        <v>1</v>
      </c>
      <c r="I215" s="84" t="e">
        <f>AVERAGEIFS(Outward!H:H,Outward!B:B,'Stock Statement'!B215,Outward!C:C,'Stock Statement'!C215)</f>
        <v>#DIV/0!</v>
      </c>
      <c r="J215" s="84" t="e">
        <f t="shared" si="8"/>
        <v>#DIV/0!</v>
      </c>
      <c r="K215" s="137">
        <f>LOOKUP(2,1/(Inward!E:E=C215),Inward!Q:Q)</f>
        <v>0</v>
      </c>
      <c r="L215" s="137">
        <f>Table3[[#This Row],[Opening Stock]]*Table3[[#This Row],[Base Price]]</f>
        <v>0</v>
      </c>
      <c r="M215" s="137">
        <f>Table3[[#This Row],[Base Price]]*Table3[[#This Row],[Receipt]]</f>
        <v>0</v>
      </c>
      <c r="N215" s="137" t="e">
        <f>Table3[[#This Row],[Base Price]]*Table3[[#This Row],[Issued]]</f>
        <v>#DIV/0!</v>
      </c>
      <c r="O215" s="137" t="e">
        <f t="shared" si="9"/>
        <v>#DIV/0!</v>
      </c>
      <c r="P215" s="84"/>
    </row>
    <row r="216" spans="1:16">
      <c r="A216" s="84">
        <f>Table5[[#This Row],[SN]]</f>
        <v>215</v>
      </c>
      <c r="B216" s="108" t="str">
        <f>VLOOKUP($C216,'Product Master'!B:G,2,)</f>
        <v>CD45 Per CP CY 5.5 (Invitrogen)</v>
      </c>
      <c r="C216" s="84" t="str">
        <f>Table5[[#This Row],[Cat No]]</f>
        <v>45-0459-42</v>
      </c>
      <c r="D216" s="84">
        <f>(VLOOKUP($C216,'Product Master'!B:G,6,))</f>
        <v>0</v>
      </c>
      <c r="E216" s="84" t="str">
        <f>VLOOKUP($C216,'Product Master'!B:G,3,)</f>
        <v>-</v>
      </c>
      <c r="F216" s="84" t="str">
        <f>VLOOKUP($C216,'Product Master'!B:G,4,)</f>
        <v>0.5 ml</v>
      </c>
      <c r="H216" s="84">
        <f>SUMIFS(Inward!I:I,Inward!C:C,'Stock Statement'!B216,Inward!E:E,'Stock Statement'!C216)</f>
        <v>1</v>
      </c>
      <c r="I216" s="84" t="e">
        <f>AVERAGEIFS(Outward!H:H,Outward!B:B,'Stock Statement'!B216,Outward!C:C,'Stock Statement'!C216)</f>
        <v>#DIV/0!</v>
      </c>
      <c r="J216" s="84" t="e">
        <f t="shared" si="8"/>
        <v>#DIV/0!</v>
      </c>
      <c r="K216" s="137">
        <f>LOOKUP(2,1/(Inward!E:E=C216),Inward!Q:Q)</f>
        <v>26697</v>
      </c>
      <c r="L216" s="137">
        <f>Table3[[#This Row],[Opening Stock]]*Table3[[#This Row],[Base Price]]</f>
        <v>0</v>
      </c>
      <c r="M216" s="137">
        <f>Table3[[#This Row],[Base Price]]*Table3[[#This Row],[Receipt]]</f>
        <v>26697</v>
      </c>
      <c r="N216" s="137" t="e">
        <f>Table3[[#This Row],[Base Price]]*Table3[[#This Row],[Issued]]</f>
        <v>#DIV/0!</v>
      </c>
      <c r="O216" s="137" t="e">
        <f t="shared" si="9"/>
        <v>#DIV/0!</v>
      </c>
      <c r="P216" s="84"/>
    </row>
    <row r="217" spans="1:16">
      <c r="A217" s="84">
        <f>Table5[[#This Row],[SN]]</f>
        <v>216</v>
      </c>
      <c r="B217" s="108" t="str">
        <f>VLOOKUP($C217,'Product Master'!B:G,2,)</f>
        <v>Cryogenic Vial 2 ml</v>
      </c>
      <c r="C217" s="84" t="str">
        <f>Table5[[#This Row],[Cat No]]</f>
        <v>5000-0020</v>
      </c>
      <c r="D217" s="84">
        <f>(VLOOKUP($C217,'Product Master'!B:G,6,))</f>
        <v>0</v>
      </c>
      <c r="E217" s="84" t="str">
        <f>VLOOKUP($C217,'Product Master'!B:G,3,)</f>
        <v>Box</v>
      </c>
      <c r="F217" s="84" t="str">
        <f>VLOOKUP($C217,'Product Master'!B:G,4,)</f>
        <v>500 Pcs</v>
      </c>
      <c r="H217" s="84">
        <f>SUMIFS(Inward!I:I,Inward!C:C,'Stock Statement'!B217,Inward!E:E,'Stock Statement'!C217)</f>
        <v>8</v>
      </c>
      <c r="I217" s="84" t="e">
        <f>AVERAGEIFS(Outward!H:H,Outward!B:B,'Stock Statement'!B217,Outward!C:C,'Stock Statement'!C217)</f>
        <v>#DIV/0!</v>
      </c>
      <c r="J217" s="84" t="e">
        <f t="shared" si="8"/>
        <v>#DIV/0!</v>
      </c>
      <c r="K217" s="137">
        <f>LOOKUP(2,1/(Inward!E:E=C217),Inward!Q:Q)</f>
        <v>86912</v>
      </c>
      <c r="L217" s="137">
        <f>Table3[[#This Row],[Opening Stock]]*Table3[[#This Row],[Base Price]]</f>
        <v>0</v>
      </c>
      <c r="M217" s="137">
        <f>Table3[[#This Row],[Base Price]]*Table3[[#This Row],[Receipt]]</f>
        <v>695296</v>
      </c>
      <c r="N217" s="137" t="e">
        <f>Table3[[#This Row],[Base Price]]*Table3[[#This Row],[Issued]]</f>
        <v>#DIV/0!</v>
      </c>
      <c r="O217" s="137" t="e">
        <f t="shared" si="9"/>
        <v>#DIV/0!</v>
      </c>
      <c r="P217" s="84"/>
    </row>
    <row r="218" spans="1:16">
      <c r="A218" s="84">
        <f>Table5[[#This Row],[SN]]</f>
        <v>217</v>
      </c>
      <c r="B218" s="108" t="str">
        <f>VLOOKUP($C218,'Product Master'!B:G,2,)</f>
        <v>Microcentrifuge tube 1.5 ml</v>
      </c>
      <c r="C218" s="84" t="str">
        <f>Table5[[#This Row],[Cat No]]</f>
        <v>500010X</v>
      </c>
      <c r="D218" s="84">
        <f>(VLOOKUP($C218,'Product Master'!B:G,6,))</f>
        <v>0</v>
      </c>
      <c r="E218" s="84" t="str">
        <f>VLOOKUP($C218,'Product Master'!B:G,3,)</f>
        <v>Box</v>
      </c>
      <c r="F218" s="84" t="str">
        <f>VLOOKUP($C218,'Product Master'!B:G,4,)</f>
        <v>500 Pcs</v>
      </c>
      <c r="H218" s="84">
        <f>SUMIFS(Inward!I:I,Inward!C:C,'Stock Statement'!B218,Inward!E:E,'Stock Statement'!C218)</f>
        <v>44</v>
      </c>
      <c r="I218" s="84">
        <f>AVERAGEIFS(Outward!H:H,Outward!B:B,'Stock Statement'!B218,Outward!C:C,'Stock Statement'!C218)</f>
        <v>17</v>
      </c>
      <c r="J218" s="84">
        <f t="shared" si="8"/>
        <v>27</v>
      </c>
      <c r="K218" s="137">
        <f>LOOKUP(2,1/(Inward!E:E=C218),Inward!Q:Q)</f>
        <v>7650.7199999999993</v>
      </c>
      <c r="L218" s="137">
        <f>Table3[[#This Row],[Opening Stock]]*Table3[[#This Row],[Base Price]]</f>
        <v>0</v>
      </c>
      <c r="M218" s="137">
        <f>Table3[[#This Row],[Base Price]]*Table3[[#This Row],[Receipt]]</f>
        <v>336631.68</v>
      </c>
      <c r="N218" s="137">
        <f>Table3[[#This Row],[Base Price]]*Table3[[#This Row],[Issued]]</f>
        <v>130062.23999999999</v>
      </c>
      <c r="O218" s="137">
        <f t="shared" si="9"/>
        <v>206569.43999999997</v>
      </c>
      <c r="P218" s="84"/>
    </row>
    <row r="219" spans="1:16">
      <c r="A219" s="84">
        <f>Table5[[#This Row],[SN]]</f>
        <v>218</v>
      </c>
      <c r="B219" s="108" t="str">
        <f>VLOOKUP($C219,'Product Master'!B:G,2,)</f>
        <v>Tough Tags</v>
      </c>
      <c r="C219" s="84" t="str">
        <f>Table5[[#This Row],[Cat No]]</f>
        <v>50007W</v>
      </c>
      <c r="D219" s="84">
        <f>(VLOOKUP($C219,'Product Master'!B:G,6,))</f>
        <v>0</v>
      </c>
      <c r="E219" s="84" t="str">
        <f>VLOOKUP($C219,'Product Master'!B:G,3,)</f>
        <v>-</v>
      </c>
      <c r="F219" s="84">
        <f>VLOOKUP($C219,'Product Master'!B:G,4,)</f>
        <v>0</v>
      </c>
      <c r="H219" s="84">
        <f>SUMIFS(Inward!I:I,Inward!C:C,'Stock Statement'!B219,Inward!E:E,'Stock Statement'!C219)</f>
        <v>0</v>
      </c>
      <c r="I219" s="84">
        <f>AVERAGEIFS(Outward!H:H,Outward!B:B,'Stock Statement'!B219,Outward!C:C,'Stock Statement'!C219)</f>
        <v>2</v>
      </c>
      <c r="J219" s="84">
        <f t="shared" si="8"/>
        <v>-2</v>
      </c>
      <c r="K219" s="137" t="e">
        <f>LOOKUP(2,1/(Inward!E:E=C219),Inward!Q:Q)</f>
        <v>#N/A</v>
      </c>
      <c r="L219" s="137" t="e">
        <f>Table3[[#This Row],[Opening Stock]]*Table3[[#This Row],[Base Price]]</f>
        <v>#N/A</v>
      </c>
      <c r="M219" s="137" t="e">
        <f>Table3[[#This Row],[Base Price]]*Table3[[#This Row],[Receipt]]</f>
        <v>#N/A</v>
      </c>
      <c r="N219" s="137" t="e">
        <f>Table3[[#This Row],[Base Price]]*Table3[[#This Row],[Issued]]</f>
        <v>#N/A</v>
      </c>
      <c r="O219" s="137" t="e">
        <f t="shared" si="9"/>
        <v>#N/A</v>
      </c>
      <c r="P219" s="84"/>
    </row>
    <row r="220" spans="1:16">
      <c r="A220" s="84">
        <f>Table5[[#This Row],[SN]]</f>
        <v>219</v>
      </c>
      <c r="B220" s="108" t="str">
        <f>VLOOKUP($C220,'Product Master'!B:G,2,)</f>
        <v>Chair Seat Black Fabric (Korean)</v>
      </c>
      <c r="C220" s="84" t="str">
        <f>Table5[[#This Row],[Cat No]]</f>
        <v>5003-Mesh</v>
      </c>
      <c r="D220" s="84">
        <f>(VLOOKUP($C220,'Product Master'!B:G,6,))</f>
        <v>0</v>
      </c>
      <c r="E220" s="84" t="str">
        <f>VLOOKUP($C220,'Product Master'!B:G,3,)</f>
        <v>-</v>
      </c>
      <c r="F220" s="84" t="str">
        <f>VLOOKUP($C220,'Product Master'!B:G,4,)</f>
        <v>-</v>
      </c>
      <c r="H220" s="84">
        <f>SUMIFS(Inward!I:I,Inward!C:C,'Stock Statement'!B220,Inward!E:E,'Stock Statement'!C220)</f>
        <v>0</v>
      </c>
      <c r="I220" s="84" t="e">
        <f>AVERAGEIFS(Outward!H:H,Outward!B:B,'Stock Statement'!B220,Outward!C:C,'Stock Statement'!C220)</f>
        <v>#DIV/0!</v>
      </c>
      <c r="J220" s="84" t="e">
        <f t="shared" si="8"/>
        <v>#DIV/0!</v>
      </c>
      <c r="K220" s="137" t="e">
        <f>LOOKUP(2,1/(Inward!E:E=C220),Inward!Q:Q)</f>
        <v>#N/A</v>
      </c>
      <c r="L220" s="137" t="e">
        <f>Table3[[#This Row],[Opening Stock]]*Table3[[#This Row],[Base Price]]</f>
        <v>#N/A</v>
      </c>
      <c r="M220" s="137" t="e">
        <f>Table3[[#This Row],[Base Price]]*Table3[[#This Row],[Receipt]]</f>
        <v>#N/A</v>
      </c>
      <c r="N220" s="137" t="e">
        <f>Table3[[#This Row],[Base Price]]*Table3[[#This Row],[Issued]]</f>
        <v>#N/A</v>
      </c>
      <c r="O220" s="137" t="e">
        <f t="shared" si="9"/>
        <v>#DIV/0!</v>
      </c>
      <c r="P220" s="84"/>
    </row>
    <row r="221" spans="1:16">
      <c r="A221" s="84">
        <f>Table5[[#This Row],[SN]]</f>
        <v>220</v>
      </c>
      <c r="B221" s="108" t="str">
        <f>VLOOKUP($C221,'Product Master'!B:G,2,)</f>
        <v xml:space="preserve">ii. 25x Fragmentation buffer </v>
      </c>
      <c r="C221" s="84" t="str">
        <f>Table5[[#This Row],[Cat No]]</f>
        <v>5185-5974</v>
      </c>
      <c r="D221" s="84">
        <f>(VLOOKUP($C221,'Product Master'!B:G,6,))</f>
        <v>0</v>
      </c>
      <c r="E221" s="84" t="str">
        <f>VLOOKUP($C221,'Product Master'!B:G,3,)</f>
        <v>-</v>
      </c>
      <c r="F221" s="84" t="str">
        <f>VLOOKUP($C221,'Product Master'!B:G,4,)</f>
        <v>100 ml</v>
      </c>
      <c r="H221" s="84">
        <f>SUMIFS(Inward!I:I,Inward!C:C,'Stock Statement'!B221,Inward!E:E,'Stock Statement'!C221)</f>
        <v>1</v>
      </c>
      <c r="I221" s="84" t="e">
        <f>AVERAGEIFS(Outward!H:H,Outward!B:B,'Stock Statement'!B221,Outward!C:C,'Stock Statement'!C221)</f>
        <v>#DIV/0!</v>
      </c>
      <c r="J221" s="84" t="e">
        <f t="shared" si="8"/>
        <v>#DIV/0!</v>
      </c>
      <c r="K221" s="137">
        <f>LOOKUP(2,1/(Inward!E:E=C221),Inward!Q:Q)</f>
        <v>0</v>
      </c>
      <c r="L221" s="137">
        <f>Table3[[#This Row],[Opening Stock]]*Table3[[#This Row],[Base Price]]</f>
        <v>0</v>
      </c>
      <c r="M221" s="137">
        <f>Table3[[#This Row],[Base Price]]*Table3[[#This Row],[Receipt]]</f>
        <v>0</v>
      </c>
      <c r="N221" s="137" t="e">
        <f>Table3[[#This Row],[Base Price]]*Table3[[#This Row],[Issued]]</f>
        <v>#DIV/0!</v>
      </c>
      <c r="O221" s="137" t="e">
        <f t="shared" si="9"/>
        <v>#DIV/0!</v>
      </c>
      <c r="P221" s="84"/>
    </row>
    <row r="222" spans="1:16">
      <c r="A222" s="84">
        <f>Table5[[#This Row],[SN]]</f>
        <v>221</v>
      </c>
      <c r="B222" s="108" t="str">
        <f>VLOOKUP($C222,'Product Master'!B:G,2,)</f>
        <v>Stabilization and drying solution</v>
      </c>
      <c r="C222" s="84" t="str">
        <f>Table5[[#This Row],[Cat No]]</f>
        <v>5185-5979</v>
      </c>
      <c r="D222" s="84">
        <f>(VLOOKUP($C222,'Product Master'!B:G,6,))</f>
        <v>0</v>
      </c>
      <c r="E222" s="84" t="str">
        <f>VLOOKUP($C222,'Product Master'!B:G,3,)</f>
        <v>-</v>
      </c>
      <c r="F222" s="84">
        <f>VLOOKUP($C222,'Product Master'!B:G,4,)</f>
        <v>1</v>
      </c>
      <c r="H222" s="84">
        <f>SUMIFS(Inward!I:I,Inward!C:C,'Stock Statement'!B222,Inward!E:E,'Stock Statement'!C222)</f>
        <v>1</v>
      </c>
      <c r="I222" s="84" t="e">
        <f>AVERAGEIFS(Outward!H:H,Outward!B:B,'Stock Statement'!B222,Outward!C:C,'Stock Statement'!C222)</f>
        <v>#DIV/0!</v>
      </c>
      <c r="J222" s="84" t="e">
        <f t="shared" si="8"/>
        <v>#DIV/0!</v>
      </c>
      <c r="K222" s="137">
        <f>LOOKUP(2,1/(Inward!E:E=C222),Inward!Q:Q)</f>
        <v>1973</v>
      </c>
      <c r="L222" s="137">
        <f>Table3[[#This Row],[Opening Stock]]*Table3[[#This Row],[Base Price]]</f>
        <v>0</v>
      </c>
      <c r="M222" s="137">
        <f>Table3[[#This Row],[Base Price]]*Table3[[#This Row],[Receipt]]</f>
        <v>1973</v>
      </c>
      <c r="N222" s="137" t="e">
        <f>Table3[[#This Row],[Base Price]]*Table3[[#This Row],[Issued]]</f>
        <v>#DIV/0!</v>
      </c>
      <c r="O222" s="137" t="e">
        <f t="shared" si="9"/>
        <v>#DIV/0!</v>
      </c>
      <c r="P222" s="84"/>
    </row>
    <row r="223" spans="1:16">
      <c r="A223" s="84">
        <f>Table5[[#This Row],[SN]]</f>
        <v>222</v>
      </c>
      <c r="B223" s="108" t="str">
        <f>VLOOKUP($C223,'Product Master'!B:G,2,)</f>
        <v>i. 10x Blocking Agent</v>
      </c>
      <c r="C223" s="84" t="str">
        <f>Table5[[#This Row],[Cat No]]</f>
        <v>5188-5281</v>
      </c>
      <c r="D223" s="84">
        <f>(VLOOKUP($C223,'Product Master'!B:G,6,))</f>
        <v>0</v>
      </c>
      <c r="E223" s="84" t="str">
        <f>VLOOKUP($C223,'Product Master'!B:G,3,)</f>
        <v>-</v>
      </c>
      <c r="F223" s="84" t="str">
        <f>VLOOKUP($C223,'Product Master'!B:G,4,)</f>
        <v>100 Hybs</v>
      </c>
      <c r="H223" s="84">
        <f>SUMIFS(Inward!I:I,Inward!C:C,'Stock Statement'!B223,Inward!E:E,'Stock Statement'!C223)</f>
        <v>4</v>
      </c>
      <c r="I223" s="84" t="e">
        <f>AVERAGEIFS(Outward!H:H,Outward!B:B,'Stock Statement'!B223,Outward!C:C,'Stock Statement'!C223)</f>
        <v>#DIV/0!</v>
      </c>
      <c r="J223" s="84" t="e">
        <f t="shared" si="8"/>
        <v>#DIV/0!</v>
      </c>
      <c r="K223" s="137">
        <f>LOOKUP(2,1/(Inward!E:E=C223),Inward!Q:Q)</f>
        <v>0</v>
      </c>
      <c r="L223" s="137">
        <f>Table3[[#This Row],[Opening Stock]]*Table3[[#This Row],[Base Price]]</f>
        <v>0</v>
      </c>
      <c r="M223" s="137">
        <f>Table3[[#This Row],[Base Price]]*Table3[[#This Row],[Receipt]]</f>
        <v>0</v>
      </c>
      <c r="N223" s="137" t="e">
        <f>Table3[[#This Row],[Base Price]]*Table3[[#This Row],[Issued]]</f>
        <v>#DIV/0!</v>
      </c>
      <c r="O223" s="137" t="e">
        <f t="shared" si="9"/>
        <v>#DIV/0!</v>
      </c>
      <c r="P223" s="84"/>
    </row>
    <row r="224" spans="1:16">
      <c r="A224" s="84">
        <f>Table5[[#This Row],[SN]]</f>
        <v>223</v>
      </c>
      <c r="B224" s="108" t="str">
        <f>VLOOKUP($C224,'Product Master'!B:G,2,)</f>
        <v>RNA Spike in kit one colour</v>
      </c>
      <c r="C224" s="84" t="str">
        <f>Table5[[#This Row],[Cat No]]</f>
        <v>5188-5282</v>
      </c>
      <c r="D224" s="84">
        <f>(VLOOKUP($C224,'Product Master'!B:G,6,))</f>
        <v>0</v>
      </c>
      <c r="E224" s="84" t="str">
        <f>VLOOKUP($C224,'Product Master'!B:G,3,)</f>
        <v>-</v>
      </c>
      <c r="F224" s="84">
        <f>VLOOKUP($C224,'Product Master'!B:G,4,)</f>
        <v>1</v>
      </c>
      <c r="H224" s="84">
        <f>SUMIFS(Inward!I:I,Inward!C:C,'Stock Statement'!B224,Inward!E:E,'Stock Statement'!C224)</f>
        <v>1</v>
      </c>
      <c r="I224" s="84" t="e">
        <f>AVERAGEIFS(Outward!H:H,Outward!B:B,'Stock Statement'!B224,Outward!C:C,'Stock Statement'!C224)</f>
        <v>#DIV/0!</v>
      </c>
      <c r="J224" s="84" t="e">
        <f t="shared" si="8"/>
        <v>#DIV/0!</v>
      </c>
      <c r="K224" s="137">
        <f>LOOKUP(2,1/(Inward!E:E=C224),Inward!Q:Q)</f>
        <v>12826</v>
      </c>
      <c r="L224" s="137">
        <f>Table3[[#This Row],[Opening Stock]]*Table3[[#This Row],[Base Price]]</f>
        <v>0</v>
      </c>
      <c r="M224" s="137">
        <f>Table3[[#This Row],[Base Price]]*Table3[[#This Row],[Receipt]]</f>
        <v>12826</v>
      </c>
      <c r="N224" s="137" t="e">
        <f>Table3[[#This Row],[Base Price]]*Table3[[#This Row],[Issued]]</f>
        <v>#DIV/0!</v>
      </c>
      <c r="O224" s="137" t="e">
        <f t="shared" si="9"/>
        <v>#DIV/0!</v>
      </c>
      <c r="P224" s="84"/>
    </row>
    <row r="225" spans="1:16">
      <c r="A225" s="84">
        <f>Table5[[#This Row],[SN]]</f>
        <v>224</v>
      </c>
      <c r="B225" s="108" t="str">
        <f>VLOOKUP($C225,'Product Master'!B:G,2,)</f>
        <v>Agilent gene expression wash buffer 1</v>
      </c>
      <c r="C225" s="84" t="str">
        <f>Table5[[#This Row],[Cat No]]</f>
        <v>5188-5325</v>
      </c>
      <c r="D225" s="84">
        <f>(VLOOKUP($C225,'Product Master'!B:G,6,))</f>
        <v>0</v>
      </c>
      <c r="E225" s="84" t="str">
        <f>VLOOKUP($C225,'Product Master'!B:G,3,)</f>
        <v>-</v>
      </c>
      <c r="F225" s="84" t="str">
        <f>VLOOKUP($C225,'Product Master'!B:G,4,)</f>
        <v>4 Lit</v>
      </c>
      <c r="H225" s="84">
        <f>SUMIFS(Inward!I:I,Inward!C:C,'Stock Statement'!B225,Inward!E:E,'Stock Statement'!C225)</f>
        <v>2</v>
      </c>
      <c r="I225" s="84" t="e">
        <f>AVERAGEIFS(Outward!H:H,Outward!B:B,'Stock Statement'!B225,Outward!C:C,'Stock Statement'!C225)</f>
        <v>#DIV/0!</v>
      </c>
      <c r="J225" s="84" t="e">
        <f t="shared" si="8"/>
        <v>#DIV/0!</v>
      </c>
      <c r="K225" s="137">
        <f>LOOKUP(2,1/(Inward!E:E=C225),Inward!Q:Q)</f>
        <v>14762</v>
      </c>
      <c r="L225" s="137">
        <f>Table3[[#This Row],[Opening Stock]]*Table3[[#This Row],[Base Price]]</f>
        <v>0</v>
      </c>
      <c r="M225" s="137">
        <f>Table3[[#This Row],[Base Price]]*Table3[[#This Row],[Receipt]]</f>
        <v>29524</v>
      </c>
      <c r="N225" s="137" t="e">
        <f>Table3[[#This Row],[Base Price]]*Table3[[#This Row],[Issued]]</f>
        <v>#DIV/0!</v>
      </c>
      <c r="O225" s="137" t="e">
        <f t="shared" si="9"/>
        <v>#DIV/0!</v>
      </c>
      <c r="P225" s="84"/>
    </row>
    <row r="226" spans="1:16">
      <c r="A226" s="84">
        <f>Table5[[#This Row],[SN]]</f>
        <v>225</v>
      </c>
      <c r="B226" s="108" t="str">
        <f>VLOOKUP($C226,'Product Master'!B:G,2,)</f>
        <v>Agilent gene expression wash buffer 2</v>
      </c>
      <c r="C226" s="84" t="str">
        <f>Table5[[#This Row],[Cat No]]</f>
        <v>5188-5326</v>
      </c>
      <c r="D226" s="84">
        <f>(VLOOKUP($C226,'Product Master'!B:G,6,))</f>
        <v>0</v>
      </c>
      <c r="E226" s="84" t="str">
        <f>VLOOKUP($C226,'Product Master'!B:G,3,)</f>
        <v>-</v>
      </c>
      <c r="F226" s="84" t="str">
        <f>VLOOKUP($C226,'Product Master'!B:G,4,)</f>
        <v>4 Lit</v>
      </c>
      <c r="H226" s="84">
        <f>SUMIFS(Inward!I:I,Inward!C:C,'Stock Statement'!B226,Inward!E:E,'Stock Statement'!C226)</f>
        <v>1</v>
      </c>
      <c r="I226" s="84" t="e">
        <f>AVERAGEIFS(Outward!H:H,Outward!B:B,'Stock Statement'!B226,Outward!C:C,'Stock Statement'!C226)</f>
        <v>#DIV/0!</v>
      </c>
      <c r="J226" s="84" t="e">
        <f t="shared" si="8"/>
        <v>#DIV/0!</v>
      </c>
      <c r="K226" s="137">
        <f>LOOKUP(2,1/(Inward!E:E=C226),Inward!Q:Q)</f>
        <v>0</v>
      </c>
      <c r="L226" s="137">
        <f>Table3[[#This Row],[Opening Stock]]*Table3[[#This Row],[Base Price]]</f>
        <v>0</v>
      </c>
      <c r="M226" s="137">
        <f>Table3[[#This Row],[Base Price]]*Table3[[#This Row],[Receipt]]</f>
        <v>0</v>
      </c>
      <c r="N226" s="137" t="e">
        <f>Table3[[#This Row],[Base Price]]*Table3[[#This Row],[Issued]]</f>
        <v>#DIV/0!</v>
      </c>
      <c r="O226" s="137" t="e">
        <f t="shared" si="9"/>
        <v>#DIV/0!</v>
      </c>
      <c r="P226" s="84"/>
    </row>
    <row r="227" spans="1:16">
      <c r="A227" s="84">
        <f>Table5[[#This Row],[SN]]</f>
        <v>226</v>
      </c>
      <c r="B227" s="108" t="str">
        <f>VLOOKUP($C227,'Product Master'!B:G,2,)</f>
        <v>iii. 2x Hi-RPM Hybridization buffer</v>
      </c>
      <c r="C227" s="84" t="str">
        <f>Table5[[#This Row],[Cat No]]</f>
        <v>5188-6420</v>
      </c>
      <c r="D227" s="84">
        <f>(VLOOKUP($C227,'Product Master'!B:G,6,))</f>
        <v>0</v>
      </c>
      <c r="E227" s="84" t="str">
        <f>VLOOKUP($C227,'Product Master'!B:G,3,)</f>
        <v>-</v>
      </c>
      <c r="F227" s="84" t="str">
        <f>VLOOKUP($C227,'Product Master'!B:G,4,)</f>
        <v>25 ml</v>
      </c>
      <c r="H227" s="84">
        <f>SUMIFS(Inward!I:I,Inward!C:C,'Stock Statement'!B227,Inward!E:E,'Stock Statement'!C227)</f>
        <v>1</v>
      </c>
      <c r="I227" s="84" t="e">
        <f>AVERAGEIFS(Outward!H:H,Outward!B:B,'Stock Statement'!B227,Outward!C:C,'Stock Statement'!C227)</f>
        <v>#DIV/0!</v>
      </c>
      <c r="J227" s="84" t="e">
        <f t="shared" si="8"/>
        <v>#DIV/0!</v>
      </c>
      <c r="K227" s="137">
        <f>LOOKUP(2,1/(Inward!E:E=C227),Inward!Q:Q)</f>
        <v>0</v>
      </c>
      <c r="L227" s="137">
        <f>Table3[[#This Row],[Opening Stock]]*Table3[[#This Row],[Base Price]]</f>
        <v>0</v>
      </c>
      <c r="M227" s="137">
        <f>Table3[[#This Row],[Base Price]]*Table3[[#This Row],[Receipt]]</f>
        <v>0</v>
      </c>
      <c r="N227" s="137" t="e">
        <f>Table3[[#This Row],[Base Price]]*Table3[[#This Row],[Issued]]</f>
        <v>#DIV/0!</v>
      </c>
      <c r="O227" s="137" t="e">
        <f t="shared" si="9"/>
        <v>#DIV/0!</v>
      </c>
      <c r="P227" s="84"/>
    </row>
    <row r="228" spans="1:16">
      <c r="A228" s="84">
        <f>Table5[[#This Row],[SN]]</f>
        <v>227</v>
      </c>
      <c r="B228" s="108" t="str">
        <f>VLOOKUP($C228,'Product Master'!B:G,2,)</f>
        <v xml:space="preserve">Gene Expression Hybridization Kit  </v>
      </c>
      <c r="C228" s="84" t="str">
        <f>Table5[[#This Row],[Cat No]]</f>
        <v>5190-0404</v>
      </c>
      <c r="D228" s="84">
        <f>(VLOOKUP($C228,'Product Master'!B:G,6,))</f>
        <v>0</v>
      </c>
      <c r="E228" s="84" t="str">
        <f>VLOOKUP($C228,'Product Master'!B:G,3,)</f>
        <v>-</v>
      </c>
      <c r="F228" s="84">
        <f>VLOOKUP($C228,'Product Master'!B:G,4,)</f>
        <v>1</v>
      </c>
      <c r="H228" s="84">
        <f>SUMIFS(Inward!I:I,Inward!C:C,'Stock Statement'!B228,Inward!E:E,'Stock Statement'!C228)</f>
        <v>1</v>
      </c>
      <c r="I228" s="84" t="e">
        <f>AVERAGEIFS(Outward!H:H,Outward!B:B,'Stock Statement'!B228,Outward!C:C,'Stock Statement'!C228)</f>
        <v>#DIV/0!</v>
      </c>
      <c r="J228" s="84" t="e">
        <f t="shared" si="8"/>
        <v>#DIV/0!</v>
      </c>
      <c r="K228" s="137">
        <f>LOOKUP(2,1/(Inward!E:E=C228),Inward!Q:Q)</f>
        <v>21992.1</v>
      </c>
      <c r="L228" s="137">
        <f>Table3[[#This Row],[Opening Stock]]*Table3[[#This Row],[Base Price]]</f>
        <v>0</v>
      </c>
      <c r="M228" s="137">
        <f>Table3[[#This Row],[Base Price]]*Table3[[#This Row],[Receipt]]</f>
        <v>21992.1</v>
      </c>
      <c r="N228" s="137" t="e">
        <f>Table3[[#This Row],[Base Price]]*Table3[[#This Row],[Issued]]</f>
        <v>#DIV/0!</v>
      </c>
      <c r="O228" s="137" t="e">
        <f t="shared" si="9"/>
        <v>#DIV/0!</v>
      </c>
      <c r="P228" s="84"/>
    </row>
    <row r="229" spans="1:16">
      <c r="A229" s="84">
        <f>Table5[[#This Row],[SN]]</f>
        <v>228</v>
      </c>
      <c r="B229" s="108" t="str">
        <f>VLOOKUP($C229,'Product Master'!B:G,2,)</f>
        <v xml:space="preserve">i. SureTaq DNA Labeling kit Purification Column </v>
      </c>
      <c r="C229" s="84" t="str">
        <f>Table5[[#This Row],[Cat No]]</f>
        <v>5190-3391</v>
      </c>
      <c r="D229" s="84">
        <f>(VLOOKUP($C229,'Product Master'!B:G,6,))</f>
        <v>0</v>
      </c>
      <c r="E229" s="84" t="str">
        <f>VLOOKUP($C229,'Product Master'!B:G,3,)</f>
        <v>-</v>
      </c>
      <c r="F229" s="84">
        <f>VLOOKUP($C229,'Product Master'!B:G,4,)</f>
        <v>1</v>
      </c>
      <c r="H229" s="84">
        <f>SUMIFS(Inward!I:I,Inward!C:C,'Stock Statement'!B229,Inward!E:E,'Stock Statement'!C229)</f>
        <v>2</v>
      </c>
      <c r="I229" s="84" t="e">
        <f>AVERAGEIFS(Outward!H:H,Outward!B:B,'Stock Statement'!B229,Outward!C:C,'Stock Statement'!C229)</f>
        <v>#DIV/0!</v>
      </c>
      <c r="J229" s="84" t="e">
        <f t="shared" si="8"/>
        <v>#DIV/0!</v>
      </c>
      <c r="K229" s="137">
        <f>LOOKUP(2,1/(Inward!E:E=C229),Inward!Q:Q)</f>
        <v>0</v>
      </c>
      <c r="L229" s="137">
        <f>Table3[[#This Row],[Opening Stock]]*Table3[[#This Row],[Base Price]]</f>
        <v>0</v>
      </c>
      <c r="M229" s="137">
        <f>Table3[[#This Row],[Base Price]]*Table3[[#This Row],[Receipt]]</f>
        <v>0</v>
      </c>
      <c r="N229" s="137" t="e">
        <f>Table3[[#This Row],[Base Price]]*Table3[[#This Row],[Issued]]</f>
        <v>#DIV/0!</v>
      </c>
      <c r="O229" s="137" t="e">
        <f t="shared" si="9"/>
        <v>#DIV/0!</v>
      </c>
      <c r="P229" s="84"/>
    </row>
    <row r="230" spans="1:16">
      <c r="A230" s="84">
        <f>Table5[[#This Row],[SN]]</f>
        <v>229</v>
      </c>
      <c r="B230" s="108" t="str">
        <f>VLOOKUP($C230,'Product Master'!B:G,2,)</f>
        <v>i. Mini spin column</v>
      </c>
      <c r="C230" s="84" t="str">
        <f>Table5[[#This Row],[Cat No]]</f>
        <v>55114-S1</v>
      </c>
      <c r="D230" s="84">
        <f>(VLOOKUP($C230,'Product Master'!B:G,6,))</f>
        <v>0</v>
      </c>
      <c r="E230" s="84" t="str">
        <f>VLOOKUP($C230,'Product Master'!B:G,3,)</f>
        <v>-</v>
      </c>
      <c r="F230" s="84" t="str">
        <f>VLOOKUP($C230,'Product Master'!B:G,4,)</f>
        <v>50 column</v>
      </c>
      <c r="H230" s="84">
        <f>SUMIFS(Inward!I:I,Inward!C:C,'Stock Statement'!B230,Inward!E:E,'Stock Statement'!C230)</f>
        <v>3</v>
      </c>
      <c r="I230" s="84">
        <f>AVERAGEIFS(Outward!H:H,Outward!B:B,'Stock Statement'!B230,Outward!C:C,'Stock Statement'!C230)</f>
        <v>1</v>
      </c>
      <c r="J230" s="84">
        <f t="shared" si="8"/>
        <v>2</v>
      </c>
      <c r="K230" s="137">
        <f>LOOKUP(2,1/(Inward!E:E=C230),Inward!Q:Q)</f>
        <v>0</v>
      </c>
      <c r="L230" s="137">
        <f>Table3[[#This Row],[Opening Stock]]*Table3[[#This Row],[Base Price]]</f>
        <v>0</v>
      </c>
      <c r="M230" s="137">
        <f>Table3[[#This Row],[Base Price]]*Table3[[#This Row],[Receipt]]</f>
        <v>0</v>
      </c>
      <c r="N230" s="137">
        <f>Table3[[#This Row],[Base Price]]*Table3[[#This Row],[Issued]]</f>
        <v>0</v>
      </c>
      <c r="O230" s="137">
        <f t="shared" si="9"/>
        <v>0</v>
      </c>
      <c r="P230" s="84"/>
    </row>
    <row r="231" spans="1:16">
      <c r="A231" s="84">
        <f>Table5[[#This Row],[SN]]</f>
        <v>230</v>
      </c>
      <c r="B231" s="108" t="str">
        <f>VLOOKUP($C231,'Product Master'!B:G,2,)</f>
        <v>PBS pH 7.4 (10X)</v>
      </c>
      <c r="C231" s="84" t="str">
        <f>Table5[[#This Row],[Cat No]]</f>
        <v>70011-044</v>
      </c>
      <c r="D231" s="84">
        <f>(VLOOKUP($C231,'Product Master'!B:G,6,))</f>
        <v>0</v>
      </c>
      <c r="E231" s="84" t="str">
        <f>VLOOKUP($C231,'Product Master'!B:G,3,)</f>
        <v>-</v>
      </c>
      <c r="F231" s="84">
        <f>VLOOKUP($C231,'Product Master'!B:G,4,)</f>
        <v>0</v>
      </c>
      <c r="H231" s="84">
        <f>SUMIFS(Inward!I:I,Inward!C:C,'Stock Statement'!B231,Inward!E:E,'Stock Statement'!C231)</f>
        <v>0</v>
      </c>
      <c r="I231" s="84">
        <f>AVERAGEIFS(Outward!H:H,Outward!B:B,'Stock Statement'!B231,Outward!C:C,'Stock Statement'!C231)</f>
        <v>1</v>
      </c>
      <c r="J231" s="84">
        <f t="shared" si="8"/>
        <v>-1</v>
      </c>
      <c r="K231" s="137" t="e">
        <f>LOOKUP(2,1/(Inward!E:E=C231),Inward!Q:Q)</f>
        <v>#N/A</v>
      </c>
      <c r="L231" s="137" t="e">
        <f>Table3[[#This Row],[Opening Stock]]*Table3[[#This Row],[Base Price]]</f>
        <v>#N/A</v>
      </c>
      <c r="M231" s="137" t="e">
        <f>Table3[[#This Row],[Base Price]]*Table3[[#This Row],[Receipt]]</f>
        <v>#N/A</v>
      </c>
      <c r="N231" s="137" t="e">
        <f>Table3[[#This Row],[Base Price]]*Table3[[#This Row],[Issued]]</f>
        <v>#N/A</v>
      </c>
      <c r="O231" s="137" t="e">
        <f t="shared" si="9"/>
        <v>#N/A</v>
      </c>
      <c r="P231" s="84"/>
    </row>
    <row r="232" spans="1:16">
      <c r="A232" s="84">
        <f>Table5[[#This Row],[SN]]</f>
        <v>231</v>
      </c>
      <c r="B232" s="108" t="str">
        <f>VLOOKUP($C232,'Product Master'!B:G,2,)</f>
        <v>QIAzol Lysis Reagent 50 ml</v>
      </c>
      <c r="C232" s="84" t="str">
        <f>Table5[[#This Row],[Cat No]]</f>
        <v>77044-S1</v>
      </c>
      <c r="D232" s="84">
        <f>(VLOOKUP($C232,'Product Master'!B:G,6,))</f>
        <v>0</v>
      </c>
      <c r="E232" s="84" t="str">
        <f>VLOOKUP($C232,'Product Master'!B:G,3,)</f>
        <v>-</v>
      </c>
      <c r="F232" s="84" t="str">
        <f>VLOOKUP($C232,'Product Master'!B:G,4,)</f>
        <v>50 ml</v>
      </c>
      <c r="H232" s="84">
        <f>SUMIFS(Inward!I:I,Inward!C:C,'Stock Statement'!B232,Inward!E:E,'Stock Statement'!C232)</f>
        <v>8</v>
      </c>
      <c r="I232" s="84">
        <f>AVERAGEIFS(Outward!H:H,Outward!B:B,'Stock Statement'!B232,Outward!C:C,'Stock Statement'!C232)</f>
        <v>1</v>
      </c>
      <c r="J232" s="84">
        <f t="shared" si="8"/>
        <v>7</v>
      </c>
      <c r="K232" s="137">
        <f>LOOKUP(2,1/(Inward!E:E=C232),Inward!Q:Q)</f>
        <v>0</v>
      </c>
      <c r="L232" s="137">
        <f>Table3[[#This Row],[Opening Stock]]*Table3[[#This Row],[Base Price]]</f>
        <v>0</v>
      </c>
      <c r="M232" s="137">
        <f>Table3[[#This Row],[Base Price]]*Table3[[#This Row],[Receipt]]</f>
        <v>0</v>
      </c>
      <c r="N232" s="137">
        <f>Table3[[#This Row],[Base Price]]*Table3[[#This Row],[Issued]]</f>
        <v>0</v>
      </c>
      <c r="O232" s="137">
        <f t="shared" si="9"/>
        <v>0</v>
      </c>
      <c r="P232" s="84"/>
    </row>
    <row r="233" spans="1:16">
      <c r="A233" s="84">
        <f>Table5[[#This Row],[SN]]</f>
        <v>232</v>
      </c>
      <c r="B233" s="108" t="str">
        <f>VLOOKUP($C233,'Product Master'!B:G,2,)</f>
        <v>ii) ExoRneasy Serum/Plasma Midi Kit(Columns)</v>
      </c>
      <c r="C233" s="84" t="str">
        <f>Table5[[#This Row],[Cat No]]</f>
        <v>77044-S2</v>
      </c>
      <c r="D233" s="84">
        <f>(VLOOKUP($C233,'Product Master'!B:G,6,))</f>
        <v>0</v>
      </c>
      <c r="E233" s="84" t="str">
        <f>VLOOKUP($C233,'Product Master'!B:G,3,)</f>
        <v>-</v>
      </c>
      <c r="F233" s="84" t="str">
        <f>VLOOKUP($C233,'Product Master'!B:G,4,)</f>
        <v>50 column</v>
      </c>
      <c r="H233" s="84">
        <f>SUMIFS(Inward!I:I,Inward!C:C,'Stock Statement'!B233,Inward!E:E,'Stock Statement'!C233)</f>
        <v>8</v>
      </c>
      <c r="I233" s="84">
        <f>AVERAGEIFS(Outward!H:H,Outward!B:B,'Stock Statement'!B233,Outward!C:C,'Stock Statement'!C233)</f>
        <v>1</v>
      </c>
      <c r="J233" s="84">
        <f t="shared" si="8"/>
        <v>7</v>
      </c>
      <c r="K233" s="137">
        <f>LOOKUP(2,1/(Inward!E:E=C233),Inward!Q:Q)</f>
        <v>0</v>
      </c>
      <c r="L233" s="137">
        <f>Table3[[#This Row],[Opening Stock]]*Table3[[#This Row],[Base Price]]</f>
        <v>0</v>
      </c>
      <c r="M233" s="137">
        <f>Table3[[#This Row],[Base Price]]*Table3[[#This Row],[Receipt]]</f>
        <v>0</v>
      </c>
      <c r="N233" s="137">
        <f>Table3[[#This Row],[Base Price]]*Table3[[#This Row],[Issued]]</f>
        <v>0</v>
      </c>
      <c r="O233" s="137">
        <f t="shared" si="9"/>
        <v>0</v>
      </c>
      <c r="P233" s="84"/>
    </row>
    <row r="234" spans="1:16">
      <c r="A234" s="84">
        <f>Table5[[#This Row],[SN]]</f>
        <v>233</v>
      </c>
      <c r="B234" s="108" t="str">
        <f>VLOOKUP($C234,'Product Master'!B:G,2,)</f>
        <v>iii) Miscript primer assay</v>
      </c>
      <c r="C234" s="84" t="str">
        <f>Table5[[#This Row],[Cat No]]</f>
        <v>77044-S3</v>
      </c>
      <c r="D234" s="84">
        <f>(VLOOKUP($C234,'Product Master'!B:G,6,))</f>
        <v>0</v>
      </c>
      <c r="E234" s="84" t="str">
        <f>VLOOKUP($C234,'Product Master'!B:G,3,)</f>
        <v>NA</v>
      </c>
      <c r="F234" s="84">
        <f>VLOOKUP($C234,'Product Master'!B:G,4,)</f>
        <v>1</v>
      </c>
      <c r="H234" s="84">
        <f>SUMIFS(Inward!I:I,Inward!C:C,'Stock Statement'!B234,Inward!E:E,'Stock Statement'!C234)</f>
        <v>8</v>
      </c>
      <c r="I234" s="84">
        <f>AVERAGEIFS(Outward!H:H,Outward!B:B,'Stock Statement'!B234,Outward!C:C,'Stock Statement'!C234)</f>
        <v>1</v>
      </c>
      <c r="J234" s="84">
        <f t="shared" si="8"/>
        <v>7</v>
      </c>
      <c r="K234" s="137">
        <f>LOOKUP(2,1/(Inward!E:E=C234),Inward!Q:Q)</f>
        <v>0</v>
      </c>
      <c r="L234" s="137">
        <f>Table3[[#This Row],[Opening Stock]]*Table3[[#This Row],[Base Price]]</f>
        <v>0</v>
      </c>
      <c r="M234" s="137">
        <f>Table3[[#This Row],[Base Price]]*Table3[[#This Row],[Receipt]]</f>
        <v>0</v>
      </c>
      <c r="N234" s="137">
        <f>Table3[[#This Row],[Base Price]]*Table3[[#This Row],[Issued]]</f>
        <v>0</v>
      </c>
      <c r="O234" s="137">
        <f t="shared" si="9"/>
        <v>0</v>
      </c>
      <c r="P234" s="84"/>
    </row>
    <row r="235" spans="1:16">
      <c r="A235" s="84">
        <f>Table5[[#This Row],[SN]]</f>
        <v>234</v>
      </c>
      <c r="B235" s="108" t="str">
        <f>VLOOKUP($C235,'Product Master'!B:G,2,)</f>
        <v>i) QIAzol Lysis Reagent 50 ml</v>
      </c>
      <c r="C235" s="84" t="str">
        <f>Table5[[#This Row],[Cat No]]</f>
        <v>77064-S1</v>
      </c>
      <c r="D235" s="84">
        <f>(VLOOKUP($C235,'Product Master'!B:G,6,))</f>
        <v>0</v>
      </c>
      <c r="E235" s="84" t="str">
        <f>VLOOKUP($C235,'Product Master'!B:G,3,)</f>
        <v>-</v>
      </c>
      <c r="F235" s="84" t="str">
        <f>VLOOKUP($C235,'Product Master'!B:G,4,)</f>
        <v>50 ml</v>
      </c>
      <c r="H235" s="84">
        <f>SUMIFS(Inward!I:I,Inward!C:C,'Stock Statement'!B235,Inward!E:E,'Stock Statement'!C235)</f>
        <v>1</v>
      </c>
      <c r="I235" s="84">
        <f>AVERAGEIFS(Outward!H:H,Outward!B:B,'Stock Statement'!B235,Outward!C:C,'Stock Statement'!C235)</f>
        <v>1</v>
      </c>
      <c r="J235" s="84">
        <f t="shared" si="8"/>
        <v>0</v>
      </c>
      <c r="K235" s="137">
        <f>LOOKUP(2,1/(Inward!E:E=C235),Inward!Q:Q)</f>
        <v>0</v>
      </c>
      <c r="L235" s="137">
        <f>Table3[[#This Row],[Opening Stock]]*Table3[[#This Row],[Base Price]]</f>
        <v>0</v>
      </c>
      <c r="M235" s="137">
        <f>Table3[[#This Row],[Base Price]]*Table3[[#This Row],[Receipt]]</f>
        <v>0</v>
      </c>
      <c r="N235" s="137">
        <f>Table3[[#This Row],[Base Price]]*Table3[[#This Row],[Issued]]</f>
        <v>0</v>
      </c>
      <c r="O235" s="137">
        <f t="shared" si="9"/>
        <v>0</v>
      </c>
      <c r="P235" s="84"/>
    </row>
    <row r="236" spans="1:16">
      <c r="A236" s="84">
        <f>Table5[[#This Row],[SN]]</f>
        <v>235</v>
      </c>
      <c r="B236" s="108" t="str">
        <f>VLOOKUP($C236,'Product Master'!B:G,2,)</f>
        <v>ii.ExoRNeasy column</v>
      </c>
      <c r="C236" s="84" t="str">
        <f>Table5[[#This Row],[Cat No]]</f>
        <v>77064-S2</v>
      </c>
      <c r="D236" s="84">
        <f>(VLOOKUP($C236,'Product Master'!B:G,6,))</f>
        <v>0</v>
      </c>
      <c r="E236" s="84">
        <f>VLOOKUP($C236,'Product Master'!B:G,3,)</f>
        <v>0</v>
      </c>
      <c r="F236" s="84" t="str">
        <f>VLOOKUP($C236,'Product Master'!B:G,4,)</f>
        <v>50 column</v>
      </c>
      <c r="H236" s="84">
        <f>SUMIFS(Inward!I:I,Inward!C:C,'Stock Statement'!B236,Inward!E:E,'Stock Statement'!C236)</f>
        <v>1</v>
      </c>
      <c r="I236" s="84">
        <f>AVERAGEIFS(Outward!H:H,Outward!B:B,'Stock Statement'!B236,Outward!C:C,'Stock Statement'!C236)</f>
        <v>1</v>
      </c>
      <c r="J236" s="84">
        <f t="shared" si="8"/>
        <v>0</v>
      </c>
      <c r="K236" s="137">
        <f>LOOKUP(2,1/(Inward!E:E=C236),Inward!Q:Q)</f>
        <v>0</v>
      </c>
      <c r="L236" s="137">
        <f>Table3[[#This Row],[Opening Stock]]*Table3[[#This Row],[Base Price]]</f>
        <v>0</v>
      </c>
      <c r="M236" s="137">
        <f>Table3[[#This Row],[Base Price]]*Table3[[#This Row],[Receipt]]</f>
        <v>0</v>
      </c>
      <c r="N236" s="137">
        <f>Table3[[#This Row],[Base Price]]*Table3[[#This Row],[Issued]]</f>
        <v>0</v>
      </c>
      <c r="O236" s="137">
        <f t="shared" si="9"/>
        <v>0</v>
      </c>
      <c r="P236" s="84"/>
    </row>
    <row r="237" spans="1:16">
      <c r="A237" s="84">
        <f>Table5[[#This Row],[SN]]</f>
        <v>236</v>
      </c>
      <c r="B237" s="108" t="str">
        <f>VLOOKUP($C237,'Product Master'!B:G,2,)</f>
        <v xml:space="preserve">Reagent Reservoirs Thermo Scientific </v>
      </c>
      <c r="C237" s="84" t="str">
        <f>Table5[[#This Row],[Cat No]]</f>
        <v>8093-11</v>
      </c>
      <c r="D237" s="84">
        <f>(VLOOKUP($C237,'Product Master'!B:G,6,))</f>
        <v>0</v>
      </c>
      <c r="E237" s="84" t="str">
        <f>VLOOKUP($C237,'Product Master'!B:G,3,)</f>
        <v>-</v>
      </c>
      <c r="F237" s="84" t="str">
        <f>VLOOKUP($C237,'Product Master'!B:G,4,)</f>
        <v>100 Pcs</v>
      </c>
      <c r="H237" s="84">
        <f>SUMIFS(Inward!I:I,Inward!C:C,'Stock Statement'!B237,Inward!E:E,'Stock Statement'!C237)</f>
        <v>1</v>
      </c>
      <c r="I237" s="84">
        <f>AVERAGEIFS(Outward!H:H,Outward!B:B,'Stock Statement'!B237,Outward!C:C,'Stock Statement'!C237)</f>
        <v>1</v>
      </c>
      <c r="J237" s="84">
        <f t="shared" si="8"/>
        <v>0</v>
      </c>
      <c r="K237" s="137">
        <f>LOOKUP(2,1/(Inward!E:E=C237),Inward!Q:Q)</f>
        <v>5351.4</v>
      </c>
      <c r="L237" s="137">
        <f>Table3[[#This Row],[Opening Stock]]*Table3[[#This Row],[Base Price]]</f>
        <v>0</v>
      </c>
      <c r="M237" s="137">
        <f>Table3[[#This Row],[Base Price]]*Table3[[#This Row],[Receipt]]</f>
        <v>5351.4</v>
      </c>
      <c r="N237" s="137">
        <f>Table3[[#This Row],[Base Price]]*Table3[[#This Row],[Issued]]</f>
        <v>5351.4</v>
      </c>
      <c r="O237" s="137">
        <f t="shared" si="9"/>
        <v>0</v>
      </c>
      <c r="P237" s="84"/>
    </row>
    <row r="238" spans="1:16">
      <c r="A238" s="84">
        <f>Table5[[#This Row],[SN]]</f>
        <v>237</v>
      </c>
      <c r="B238" s="108" t="str">
        <f>VLOOKUP($C238,'Product Master'!B:G,2,)</f>
        <v>Taqplasmid11</v>
      </c>
      <c r="C238" s="84" t="str">
        <f>Table5[[#This Row],[Cat No]]</f>
        <v>817000DE-Taqplasmid11</v>
      </c>
      <c r="D238" s="84">
        <f>(VLOOKUP($C238,'Product Master'!B:G,6,))</f>
        <v>0</v>
      </c>
      <c r="E238" s="84" t="str">
        <f>VLOOKUP($C238,'Product Master'!B:G,3,)</f>
        <v>-</v>
      </c>
      <c r="F238" s="84" t="str">
        <f>VLOOKUP($C238,'Product Master'!B:G,4,)</f>
        <v>5 ug</v>
      </c>
      <c r="H238" s="84">
        <f>SUMIFS(Inward!I:I,Inward!C:C,'Stock Statement'!B238,Inward!E:E,'Stock Statement'!C238)</f>
        <v>1</v>
      </c>
      <c r="I238" s="84" t="e">
        <f>AVERAGEIFS(Outward!H:H,Outward!B:B,'Stock Statement'!B238,Outward!C:C,'Stock Statement'!C238)</f>
        <v>#DIV/0!</v>
      </c>
      <c r="J238" s="84" t="e">
        <f t="shared" si="8"/>
        <v>#DIV/0!</v>
      </c>
      <c r="K238" s="137">
        <f>LOOKUP(2,1/(Inward!E:E=C238),Inward!Q:Q)</f>
        <v>34656</v>
      </c>
      <c r="L238" s="137">
        <f>Table3[[#This Row],[Opening Stock]]*Table3[[#This Row],[Base Price]]</f>
        <v>0</v>
      </c>
      <c r="M238" s="137">
        <f>Table3[[#This Row],[Base Price]]*Table3[[#This Row],[Receipt]]</f>
        <v>34656</v>
      </c>
      <c r="N238" s="137" t="e">
        <f>Table3[[#This Row],[Base Price]]*Table3[[#This Row],[Issued]]</f>
        <v>#DIV/0!</v>
      </c>
      <c r="O238" s="137" t="e">
        <f t="shared" si="9"/>
        <v>#DIV/0!</v>
      </c>
      <c r="P238" s="84"/>
    </row>
    <row r="239" spans="1:16">
      <c r="A239" s="84">
        <f>Table5[[#This Row],[SN]]</f>
        <v>238</v>
      </c>
      <c r="B239" s="108" t="str">
        <f>VLOOKUP($C239,'Product Master'!B:G,2,)</f>
        <v xml:space="preserve">Taqplasmid3 </v>
      </c>
      <c r="C239" s="84" t="str">
        <f>Table5[[#This Row],[Cat No]]</f>
        <v>817000DE-Taqplasmid3</v>
      </c>
      <c r="D239" s="84">
        <f>(VLOOKUP($C239,'Product Master'!B:G,6,))</f>
        <v>0</v>
      </c>
      <c r="E239" s="84" t="str">
        <f>VLOOKUP($C239,'Product Master'!B:G,3,)</f>
        <v>-</v>
      </c>
      <c r="F239" s="84" t="str">
        <f>VLOOKUP($C239,'Product Master'!B:G,4,)</f>
        <v>5 ug</v>
      </c>
      <c r="H239" s="84">
        <f>SUMIFS(Inward!I:I,Inward!C:C,'Stock Statement'!B239,Inward!E:E,'Stock Statement'!C239)</f>
        <v>1</v>
      </c>
      <c r="I239" s="84" t="e">
        <f>AVERAGEIFS(Outward!H:H,Outward!B:B,'Stock Statement'!B239,Outward!C:C,'Stock Statement'!C239)</f>
        <v>#DIV/0!</v>
      </c>
      <c r="J239" s="84" t="e">
        <f t="shared" si="8"/>
        <v>#DIV/0!</v>
      </c>
      <c r="K239" s="137">
        <f>LOOKUP(2,1/(Inward!E:E=C239),Inward!Q:Q)</f>
        <v>13310</v>
      </c>
      <c r="L239" s="137">
        <f>Table3[[#This Row],[Opening Stock]]*Table3[[#This Row],[Base Price]]</f>
        <v>0</v>
      </c>
      <c r="M239" s="137">
        <f>Table3[[#This Row],[Base Price]]*Table3[[#This Row],[Receipt]]</f>
        <v>13310</v>
      </c>
      <c r="N239" s="137" t="e">
        <f>Table3[[#This Row],[Base Price]]*Table3[[#This Row],[Issued]]</f>
        <v>#DIV/0!</v>
      </c>
      <c r="O239" s="137" t="e">
        <f t="shared" si="9"/>
        <v>#DIV/0!</v>
      </c>
      <c r="P239" s="84"/>
    </row>
    <row r="240" spans="1:16">
      <c r="A240" s="84">
        <f>Table5[[#This Row],[SN]]</f>
        <v>239</v>
      </c>
      <c r="B240" s="108" t="str">
        <f>VLOOKUP($C240,'Product Master'!B:G,2,)</f>
        <v xml:space="preserve">Taqplasmid5 </v>
      </c>
      <c r="C240" s="84" t="str">
        <f>Table5[[#This Row],[Cat No]]</f>
        <v>817000DE-Taqplasmid5</v>
      </c>
      <c r="D240" s="84">
        <f>(VLOOKUP($C240,'Product Master'!B:G,6,))</f>
        <v>0</v>
      </c>
      <c r="E240" s="84" t="str">
        <f>VLOOKUP($C240,'Product Master'!B:G,3,)</f>
        <v>-</v>
      </c>
      <c r="F240" s="84" t="str">
        <f>VLOOKUP($C240,'Product Master'!B:G,4,)</f>
        <v>5 ug</v>
      </c>
      <c r="H240" s="84">
        <f>SUMIFS(Inward!I:I,Inward!C:C,'Stock Statement'!B240,Inward!E:E,'Stock Statement'!C240)</f>
        <v>1</v>
      </c>
      <c r="I240" s="84" t="e">
        <f>AVERAGEIFS(Outward!H:H,Outward!B:B,'Stock Statement'!B240,Outward!C:C,'Stock Statement'!C240)</f>
        <v>#DIV/0!</v>
      </c>
      <c r="J240" s="84" t="e">
        <f t="shared" si="8"/>
        <v>#DIV/0!</v>
      </c>
      <c r="K240" s="137">
        <f>LOOKUP(2,1/(Inward!E:E=C240),Inward!Q:Q)</f>
        <v>15874</v>
      </c>
      <c r="L240" s="137">
        <f>Table3[[#This Row],[Opening Stock]]*Table3[[#This Row],[Base Price]]</f>
        <v>0</v>
      </c>
      <c r="M240" s="137">
        <f>Table3[[#This Row],[Base Price]]*Table3[[#This Row],[Receipt]]</f>
        <v>15874</v>
      </c>
      <c r="N240" s="137" t="e">
        <f>Table3[[#This Row],[Base Price]]*Table3[[#This Row],[Issued]]</f>
        <v>#DIV/0!</v>
      </c>
      <c r="O240" s="137" t="e">
        <f t="shared" si="9"/>
        <v>#DIV/0!</v>
      </c>
      <c r="P240" s="84"/>
    </row>
    <row r="241" spans="1:16">
      <c r="A241" s="84">
        <f>Table5[[#This Row],[SN]]</f>
        <v>240</v>
      </c>
      <c r="B241" s="108" t="str">
        <f>VLOOKUP($C241,'Product Master'!B:G,2,)</f>
        <v>Syn Gene Minimum portal (ID-17AAG7QC)</v>
      </c>
      <c r="C241" s="84" t="str">
        <f>Table5[[#This Row],[Cat No]]</f>
        <v>81700DE-Taqplasmid _VF</v>
      </c>
      <c r="D241" s="84">
        <f>(VLOOKUP($C241,'Product Master'!B:G,6,))</f>
        <v>0</v>
      </c>
      <c r="E241" s="84" t="str">
        <f>VLOOKUP($C241,'Product Master'!B:G,3,)</f>
        <v>-</v>
      </c>
      <c r="F241" s="84">
        <f>VLOOKUP($C241,'Product Master'!B:G,4,)</f>
        <v>0</v>
      </c>
      <c r="H241" s="84">
        <f>SUMIFS(Inward!I:I,Inward!C:C,'Stock Statement'!B241,Inward!E:E,'Stock Statement'!C241)</f>
        <v>0</v>
      </c>
      <c r="I241" s="84">
        <f>AVERAGEIFS(Outward!H:H,Outward!B:B,'Stock Statement'!B241,Outward!C:C,'Stock Statement'!C241)</f>
        <v>1</v>
      </c>
      <c r="J241" s="84">
        <f t="shared" si="8"/>
        <v>-1</v>
      </c>
      <c r="K241" s="137" t="e">
        <f>LOOKUP(2,1/(Inward!E:E=C241),Inward!Q:Q)</f>
        <v>#N/A</v>
      </c>
      <c r="L241" s="137" t="e">
        <f>Table3[[#This Row],[Opening Stock]]*Table3[[#This Row],[Base Price]]</f>
        <v>#N/A</v>
      </c>
      <c r="M241" s="137" t="e">
        <f>Table3[[#This Row],[Base Price]]*Table3[[#This Row],[Receipt]]</f>
        <v>#N/A</v>
      </c>
      <c r="N241" s="137" t="e">
        <f>Table3[[#This Row],[Base Price]]*Table3[[#This Row],[Issued]]</f>
        <v>#N/A</v>
      </c>
      <c r="O241" s="137" t="e">
        <f t="shared" si="9"/>
        <v>#N/A</v>
      </c>
      <c r="P241" s="84"/>
    </row>
    <row r="242" spans="1:16">
      <c r="A242" s="84">
        <f>Table5[[#This Row],[SN]]</f>
        <v>241</v>
      </c>
      <c r="B242" s="108" t="str">
        <f>VLOOKUP($C242,'Product Master'!B:G,2,)</f>
        <v>Antibiotics solution 100 X</v>
      </c>
      <c r="C242" s="84" t="str">
        <f>Table5[[#This Row],[Cat No]]</f>
        <v>A001</v>
      </c>
      <c r="D242" s="84">
        <f>(VLOOKUP($C242,'Product Master'!B:G,6,))</f>
        <v>0</v>
      </c>
      <c r="E242" s="84" t="str">
        <f>VLOOKUP($C242,'Product Master'!B:G,3,)</f>
        <v>Pack</v>
      </c>
      <c r="F242" s="84" t="str">
        <f>VLOOKUP($C242,'Product Master'!B:G,4,)</f>
        <v>100 ml*5</v>
      </c>
      <c r="H242" s="84">
        <f>SUMIFS(Inward!I:I,Inward!C:C,'Stock Statement'!B242,Inward!E:E,'Stock Statement'!C242)</f>
        <v>1</v>
      </c>
      <c r="I242" s="84">
        <f>AVERAGEIFS(Outward!H:H,Outward!B:B,'Stock Statement'!B242,Outward!C:C,'Stock Statement'!C242)</f>
        <v>2</v>
      </c>
      <c r="J242" s="84">
        <f t="shared" si="8"/>
        <v>-1</v>
      </c>
      <c r="K242" s="137">
        <f>LOOKUP(2,1/(Inward!E:E=C242),Inward!Q:Q)</f>
        <v>4179.2</v>
      </c>
      <c r="L242" s="137">
        <f>Table3[[#This Row],[Opening Stock]]*Table3[[#This Row],[Base Price]]</f>
        <v>0</v>
      </c>
      <c r="M242" s="137">
        <f>Table3[[#This Row],[Base Price]]*Table3[[#This Row],[Receipt]]</f>
        <v>4179.2</v>
      </c>
      <c r="N242" s="137">
        <f>Table3[[#This Row],[Base Price]]*Table3[[#This Row],[Issued]]</f>
        <v>8358.4</v>
      </c>
      <c r="O242" s="137">
        <f t="shared" si="9"/>
        <v>0</v>
      </c>
      <c r="P242" s="84"/>
    </row>
    <row r="243" spans="1:16">
      <c r="A243" s="84">
        <f>Table5[[#This Row],[SN]]</f>
        <v>242</v>
      </c>
      <c r="B243" s="108" t="str">
        <f>VLOOKUP($C243,'Product Master'!B:G,2,)</f>
        <v>Polyclonal rabbit anti-human c-erbB-2 Oncoprotein</v>
      </c>
      <c r="C243" s="84" t="str">
        <f>Table5[[#This Row],[Cat No]]</f>
        <v>A0485</v>
      </c>
      <c r="D243" s="84">
        <f>(VLOOKUP($C243,'Product Master'!B:G,6,))</f>
        <v>0</v>
      </c>
      <c r="E243" s="84" t="str">
        <f>VLOOKUP($C243,'Product Master'!B:G,3,)</f>
        <v>-</v>
      </c>
      <c r="F243" s="84" t="str">
        <f>VLOOKUP($C243,'Product Master'!B:G,4,)</f>
        <v>0.2 ml</v>
      </c>
      <c r="H243" s="84">
        <f>SUMIFS(Inward!I:I,Inward!C:C,'Stock Statement'!B243,Inward!E:E,'Stock Statement'!C243)</f>
        <v>2</v>
      </c>
      <c r="I243" s="84" t="e">
        <f>AVERAGEIFS(Outward!H:H,Outward!B:B,'Stock Statement'!B243,Outward!C:C,'Stock Statement'!C243)</f>
        <v>#DIV/0!</v>
      </c>
      <c r="J243" s="84" t="e">
        <f t="shared" si="8"/>
        <v>#DIV/0!</v>
      </c>
      <c r="K243" s="137">
        <f>LOOKUP(2,1/(Inward!E:E=C243),Inward!Q:Q)</f>
        <v>58900</v>
      </c>
      <c r="L243" s="137">
        <f>Table3[[#This Row],[Opening Stock]]*Table3[[#This Row],[Base Price]]</f>
        <v>0</v>
      </c>
      <c r="M243" s="137">
        <f>Table3[[#This Row],[Base Price]]*Table3[[#This Row],[Receipt]]</f>
        <v>117800</v>
      </c>
      <c r="N243" s="137" t="e">
        <f>Table3[[#This Row],[Base Price]]*Table3[[#This Row],[Issued]]</f>
        <v>#DIV/0!</v>
      </c>
      <c r="O243" s="137" t="e">
        <f t="shared" si="9"/>
        <v>#DIV/0!</v>
      </c>
      <c r="P243" s="84"/>
    </row>
    <row r="244" spans="1:16">
      <c r="A244" s="84">
        <f>Table5[[#This Row],[SN]]</f>
        <v>243</v>
      </c>
      <c r="B244" s="108" t="str">
        <f>VLOOKUP($C244,'Product Master'!B:G,2,)</f>
        <v>Ion Proton wash 2 Bottles</v>
      </c>
      <c r="C244" s="84" t="str">
        <f>Table5[[#This Row],[Cat No]]</f>
        <v>A24893</v>
      </c>
      <c r="D244" s="84">
        <f>(VLOOKUP($C244,'Product Master'!B:G,6,))</f>
        <v>0</v>
      </c>
      <c r="E244" s="84" t="str">
        <f>VLOOKUP($C244,'Product Master'!B:G,3,)</f>
        <v>-</v>
      </c>
      <c r="F244" s="84">
        <f>VLOOKUP($C244,'Product Master'!B:G,4,)</f>
        <v>0</v>
      </c>
      <c r="H244" s="84">
        <f>SUMIFS(Inward!I:I,Inward!C:C,'Stock Statement'!B244,Inward!E:E,'Stock Statement'!C244)</f>
        <v>0</v>
      </c>
      <c r="I244" s="84">
        <f>AVERAGEIFS(Outward!H:H,Outward!B:B,'Stock Statement'!B244,Outward!C:C,'Stock Statement'!C244)</f>
        <v>1</v>
      </c>
      <c r="J244" s="84">
        <f t="shared" si="8"/>
        <v>-1</v>
      </c>
      <c r="K244" s="137" t="e">
        <f>LOOKUP(2,1/(Inward!E:E=C244),Inward!Q:Q)</f>
        <v>#N/A</v>
      </c>
      <c r="L244" s="137" t="e">
        <f>Table3[[#This Row],[Opening Stock]]*Table3[[#This Row],[Base Price]]</f>
        <v>#N/A</v>
      </c>
      <c r="M244" s="137" t="e">
        <f>Table3[[#This Row],[Base Price]]*Table3[[#This Row],[Receipt]]</f>
        <v>#N/A</v>
      </c>
      <c r="N244" s="137" t="e">
        <f>Table3[[#This Row],[Base Price]]*Table3[[#This Row],[Issued]]</f>
        <v>#N/A</v>
      </c>
      <c r="O244" s="137" t="e">
        <f t="shared" si="9"/>
        <v>#N/A</v>
      </c>
      <c r="P244" s="84"/>
    </row>
    <row r="245" spans="1:16">
      <c r="A245" s="84">
        <f>Table5[[#This Row],[SN]]</f>
        <v>244</v>
      </c>
      <c r="B245" s="108" t="str">
        <f>VLOOKUP($C245,'Product Master'!B:G,2,)</f>
        <v>Attune wash solution</v>
      </c>
      <c r="C245" s="84" t="str">
        <f>Table5[[#This Row],[Cat No]]</f>
        <v>A24974</v>
      </c>
      <c r="D245" s="84">
        <f>(VLOOKUP($C245,'Product Master'!B:G,6,))</f>
        <v>0</v>
      </c>
      <c r="E245" s="84" t="str">
        <f>VLOOKUP($C245,'Product Master'!B:G,3,)</f>
        <v>-</v>
      </c>
      <c r="F245" s="84">
        <f>VLOOKUP($C245,'Product Master'!B:G,4,)</f>
        <v>0</v>
      </c>
      <c r="H245" s="84">
        <f>SUMIFS(Inward!I:I,Inward!C:C,'Stock Statement'!B245,Inward!E:E,'Stock Statement'!C245)</f>
        <v>0</v>
      </c>
      <c r="I245" s="84">
        <f>AVERAGEIFS(Outward!H:H,Outward!B:B,'Stock Statement'!B245,Outward!C:C,'Stock Statement'!C245)</f>
        <v>1</v>
      </c>
      <c r="J245" s="84">
        <f t="shared" si="8"/>
        <v>-1</v>
      </c>
      <c r="K245" s="137" t="e">
        <f>LOOKUP(2,1/(Inward!E:E=C245),Inward!Q:Q)</f>
        <v>#N/A</v>
      </c>
      <c r="L245" s="137" t="e">
        <f>Table3[[#This Row],[Opening Stock]]*Table3[[#This Row],[Base Price]]</f>
        <v>#N/A</v>
      </c>
      <c r="M245" s="137" t="e">
        <f>Table3[[#This Row],[Base Price]]*Table3[[#This Row],[Receipt]]</f>
        <v>#N/A</v>
      </c>
      <c r="N245" s="137" t="e">
        <f>Table3[[#This Row],[Base Price]]*Table3[[#This Row],[Issued]]</f>
        <v>#N/A</v>
      </c>
      <c r="O245" s="137" t="e">
        <f t="shared" si="9"/>
        <v>#N/A</v>
      </c>
      <c r="P245" s="84"/>
    </row>
    <row r="246" spans="1:16">
      <c r="A246" s="84">
        <f>Table5[[#This Row],[SN]]</f>
        <v>245</v>
      </c>
      <c r="B246" s="108" t="str">
        <f>VLOOKUP($C246,'Product Master'!B:G,2,)</f>
        <v>iii) Ion Ampliseq Transcriptome Panel Human Gene Expression Core</v>
      </c>
      <c r="C246" s="84" t="str">
        <f>Table5[[#This Row],[Cat No]]</f>
        <v>A26036</v>
      </c>
      <c r="D246" s="84">
        <f>(VLOOKUP($C246,'Product Master'!B:G,6,))</f>
        <v>0</v>
      </c>
      <c r="E246" s="84" t="str">
        <f>VLOOKUP($C246,'Product Master'!B:G,3,)</f>
        <v>-</v>
      </c>
      <c r="F246" s="84" t="str">
        <f>VLOOKUP($C246,'Product Master'!B:G,4,)</f>
        <v>48 rxns</v>
      </c>
      <c r="H246" s="84">
        <f>SUMIFS(Inward!I:I,Inward!C:C,'Stock Statement'!B246,Inward!E:E,'Stock Statement'!C246)</f>
        <v>1</v>
      </c>
      <c r="I246" s="84" t="e">
        <f>AVERAGEIFS(Outward!H:H,Outward!B:B,'Stock Statement'!B246,Outward!C:C,'Stock Statement'!C246)</f>
        <v>#DIV/0!</v>
      </c>
      <c r="J246" s="84" t="e">
        <f t="shared" si="8"/>
        <v>#DIV/0!</v>
      </c>
      <c r="K246" s="137">
        <f>LOOKUP(2,1/(Inward!E:E=C246),Inward!Q:Q)</f>
        <v>0</v>
      </c>
      <c r="L246" s="137">
        <f>Table3[[#This Row],[Opening Stock]]*Table3[[#This Row],[Base Price]]</f>
        <v>0</v>
      </c>
      <c r="M246" s="137">
        <f>Table3[[#This Row],[Base Price]]*Table3[[#This Row],[Receipt]]</f>
        <v>0</v>
      </c>
      <c r="N246" s="137" t="e">
        <f>Table3[[#This Row],[Base Price]]*Table3[[#This Row],[Issued]]</f>
        <v>#DIV/0!</v>
      </c>
      <c r="O246" s="137" t="e">
        <f t="shared" si="9"/>
        <v>#DIV/0!</v>
      </c>
      <c r="P246" s="84"/>
    </row>
    <row r="247" spans="1:16">
      <c r="A247" s="84">
        <f>Table5[[#This Row],[SN]]</f>
        <v>246</v>
      </c>
      <c r="B247" s="108" t="str">
        <f>VLOOKUP($C247,'Product Master'!B:G,2,)</f>
        <v>Ion Ampliseq transcriptome Human Gene Expression kit (Invitrogen)</v>
      </c>
      <c r="C247" s="84" t="str">
        <f>Table5[[#This Row],[Cat No]]</f>
        <v>A26325</v>
      </c>
      <c r="D247" s="84">
        <f>(VLOOKUP($C247,'Product Master'!B:G,6,))</f>
        <v>0</v>
      </c>
      <c r="E247" s="84" t="str">
        <f>VLOOKUP($C247,'Product Master'!B:G,3,)</f>
        <v>Kit</v>
      </c>
      <c r="F247" s="84" t="str">
        <f>VLOOKUP($C247,'Product Master'!B:G,4,)</f>
        <v>-</v>
      </c>
      <c r="H247" s="84">
        <f>SUMIFS(Inward!I:I,Inward!C:C,'Stock Statement'!B247,Inward!E:E,'Stock Statement'!C247)</f>
        <v>0</v>
      </c>
      <c r="I247" s="84" t="e">
        <f>AVERAGEIFS(Outward!H:H,Outward!B:B,'Stock Statement'!B247,Outward!C:C,'Stock Statement'!C247)</f>
        <v>#DIV/0!</v>
      </c>
      <c r="J247" s="84" t="e">
        <f t="shared" si="8"/>
        <v>#DIV/0!</v>
      </c>
      <c r="K247" s="137" t="e">
        <f>LOOKUP(2,1/(Inward!E:E=C247),Inward!Q:Q)</f>
        <v>#N/A</v>
      </c>
      <c r="L247" s="137" t="e">
        <f>Table3[[#This Row],[Opening Stock]]*Table3[[#This Row],[Base Price]]</f>
        <v>#N/A</v>
      </c>
      <c r="M247" s="137" t="e">
        <f>Table3[[#This Row],[Base Price]]*Table3[[#This Row],[Receipt]]</f>
        <v>#N/A</v>
      </c>
      <c r="N247" s="137" t="e">
        <f>Table3[[#This Row],[Base Price]]*Table3[[#This Row],[Issued]]</f>
        <v>#N/A</v>
      </c>
      <c r="O247" s="137" t="e">
        <f t="shared" si="9"/>
        <v>#DIV/0!</v>
      </c>
      <c r="P247" s="84"/>
    </row>
    <row r="248" spans="1:16">
      <c r="A248" s="84">
        <f>Table5[[#This Row],[SN]]</f>
        <v>247</v>
      </c>
      <c r="B248" s="108" t="str">
        <f>VLOOKUP($C248,'Product Master'!B:G,2,)</f>
        <v>Ion Ampliseq transcriptome Human Gene Expression kit (Invitrogen)</v>
      </c>
      <c r="C248" s="84" t="str">
        <f>Table5[[#This Row],[Cat No]]</f>
        <v>A26327</v>
      </c>
      <c r="D248" s="84">
        <f>(VLOOKUP($C248,'Product Master'!B:G,6,))</f>
        <v>0</v>
      </c>
      <c r="E248" s="84" t="str">
        <f>VLOOKUP($C248,'Product Master'!B:G,3,)</f>
        <v>Kit</v>
      </c>
      <c r="F248" s="84" t="str">
        <f>VLOOKUP($C248,'Product Master'!B:G,4,)</f>
        <v>384 Rxns</v>
      </c>
      <c r="H248" s="84">
        <f>SUMIFS(Inward!I:I,Inward!C:C,'Stock Statement'!B248,Inward!E:E,'Stock Statement'!C248)</f>
        <v>1</v>
      </c>
      <c r="I248" s="84" t="e">
        <f>AVERAGEIFS(Outward!H:H,Outward!B:B,'Stock Statement'!B248,Outward!C:C,'Stock Statement'!C248)</f>
        <v>#DIV/0!</v>
      </c>
      <c r="J248" s="84" t="e">
        <f t="shared" si="8"/>
        <v>#DIV/0!</v>
      </c>
      <c r="K248" s="137">
        <f>LOOKUP(2,1/(Inward!E:E=C248),Inward!Q:Q)</f>
        <v>1000000</v>
      </c>
      <c r="L248" s="137">
        <f>Table3[[#This Row],[Opening Stock]]*Table3[[#This Row],[Base Price]]</f>
        <v>0</v>
      </c>
      <c r="M248" s="137">
        <f>Table3[[#This Row],[Base Price]]*Table3[[#This Row],[Receipt]]</f>
        <v>1000000</v>
      </c>
      <c r="N248" s="137" t="e">
        <f>Table3[[#This Row],[Base Price]]*Table3[[#This Row],[Issued]]</f>
        <v>#DIV/0!</v>
      </c>
      <c r="O248" s="137" t="e">
        <f t="shared" si="9"/>
        <v>#DIV/0!</v>
      </c>
      <c r="P248" s="84"/>
    </row>
    <row r="249" spans="1:16">
      <c r="A249" s="84">
        <f>Table5[[#This Row],[SN]]</f>
        <v>248</v>
      </c>
      <c r="B249" s="108" t="str">
        <f>VLOOKUP($C249,'Product Master'!B:G,2,)</f>
        <v>i) Ion PI one touch 2 supplies</v>
      </c>
      <c r="C249" s="84" t="str">
        <f>Table5[[#This Row],[Cat No]]</f>
        <v>A26367</v>
      </c>
      <c r="D249" s="84">
        <f>(VLOOKUP($C249,'Product Master'!B:G,6,))</f>
        <v>0</v>
      </c>
      <c r="E249" s="84" t="str">
        <f>VLOOKUP($C249,'Product Master'!B:G,3,)</f>
        <v>Kit</v>
      </c>
      <c r="F249" s="84" t="str">
        <f>VLOOKUP($C249,'Product Master'!B:G,4,)</f>
        <v>8 Rxns</v>
      </c>
      <c r="H249" s="84">
        <f>SUMIFS(Inward!I:I,Inward!C:C,'Stock Statement'!B249,Inward!E:E,'Stock Statement'!C249)</f>
        <v>11</v>
      </c>
      <c r="I249" s="84">
        <f>AVERAGEIFS(Outward!H:H,Outward!B:B,'Stock Statement'!B249,Outward!C:C,'Stock Statement'!C249)</f>
        <v>1</v>
      </c>
      <c r="J249" s="84">
        <f t="shared" si="8"/>
        <v>10</v>
      </c>
      <c r="K249" s="137">
        <f>LOOKUP(2,1/(Inward!E:E=C249),Inward!Q:Q)</f>
        <v>0</v>
      </c>
      <c r="L249" s="137">
        <f>Table3[[#This Row],[Opening Stock]]*Table3[[#This Row],[Base Price]]</f>
        <v>0</v>
      </c>
      <c r="M249" s="137">
        <f>Table3[[#This Row],[Base Price]]*Table3[[#This Row],[Receipt]]</f>
        <v>0</v>
      </c>
      <c r="N249" s="137">
        <f>Table3[[#This Row],[Base Price]]*Table3[[#This Row],[Issued]]</f>
        <v>0</v>
      </c>
      <c r="O249" s="137">
        <f t="shared" si="9"/>
        <v>0</v>
      </c>
      <c r="P249" s="84"/>
    </row>
    <row r="250" spans="1:16">
      <c r="A250" s="84">
        <f>Table5[[#This Row],[SN]]</f>
        <v>249</v>
      </c>
      <c r="B250" s="108" t="str">
        <f>VLOOKUP($C250,'Product Master'!B:G,2,)</f>
        <v>iii) Ion PI Hi-Q OT2 Reagent 200</v>
      </c>
      <c r="C250" s="84" t="str">
        <f>Table5[[#This Row],[Cat No]]</f>
        <v>A26428</v>
      </c>
      <c r="D250" s="84">
        <f>(VLOOKUP($C250,'Product Master'!B:G,6,))</f>
        <v>0</v>
      </c>
      <c r="E250" s="84" t="str">
        <f>VLOOKUP($C250,'Product Master'!B:G,3,)</f>
        <v>Kit</v>
      </c>
      <c r="F250" s="84" t="str">
        <f>VLOOKUP($C250,'Product Master'!B:G,4,)</f>
        <v>8 Rxns</v>
      </c>
      <c r="H250" s="84">
        <f>SUMIFS(Inward!I:I,Inward!C:C,'Stock Statement'!B250,Inward!E:E,'Stock Statement'!C250)</f>
        <v>11</v>
      </c>
      <c r="I250" s="84">
        <f>AVERAGEIFS(Outward!H:H,Outward!B:B,'Stock Statement'!B250,Outward!C:C,'Stock Statement'!C250)</f>
        <v>1</v>
      </c>
      <c r="J250" s="84">
        <f t="shared" si="8"/>
        <v>10</v>
      </c>
      <c r="K250" s="137">
        <f>LOOKUP(2,1/(Inward!E:E=C250),Inward!Q:Q)</f>
        <v>0</v>
      </c>
      <c r="L250" s="137">
        <f>Table3[[#This Row],[Opening Stock]]*Table3[[#This Row],[Base Price]]</f>
        <v>0</v>
      </c>
      <c r="M250" s="137">
        <f>Table3[[#This Row],[Base Price]]*Table3[[#This Row],[Receipt]]</f>
        <v>0</v>
      </c>
      <c r="N250" s="137">
        <f>Table3[[#This Row],[Base Price]]*Table3[[#This Row],[Issued]]</f>
        <v>0</v>
      </c>
      <c r="O250" s="137">
        <f t="shared" si="9"/>
        <v>0</v>
      </c>
      <c r="P250" s="84"/>
    </row>
    <row r="251" spans="1:16">
      <c r="A251" s="84">
        <f>Table5[[#This Row],[SN]]</f>
        <v>250</v>
      </c>
      <c r="B251" s="108" t="str">
        <f>VLOOKUP($C251,'Product Master'!B:G,2,)</f>
        <v>ii) Ion PI Hi-Q OT2 Solution 200</v>
      </c>
      <c r="C251" s="84" t="str">
        <f>Table5[[#This Row],[Cat No]]</f>
        <v>A26429</v>
      </c>
      <c r="D251" s="84">
        <f>(VLOOKUP($C251,'Product Master'!B:G,6,))</f>
        <v>0</v>
      </c>
      <c r="E251" s="84" t="str">
        <f>VLOOKUP($C251,'Product Master'!B:G,3,)</f>
        <v>Kit</v>
      </c>
      <c r="F251" s="84" t="str">
        <f>VLOOKUP($C251,'Product Master'!B:G,4,)</f>
        <v>8 Rxns</v>
      </c>
      <c r="H251" s="84">
        <f>SUMIFS(Inward!I:I,Inward!C:C,'Stock Statement'!B251,Inward!E:E,'Stock Statement'!C251)</f>
        <v>11</v>
      </c>
      <c r="I251" s="84">
        <f>AVERAGEIFS(Outward!H:H,Outward!B:B,'Stock Statement'!B251,Outward!C:C,'Stock Statement'!C251)</f>
        <v>1</v>
      </c>
      <c r="J251" s="84">
        <f t="shared" si="8"/>
        <v>10</v>
      </c>
      <c r="K251" s="137">
        <f>LOOKUP(2,1/(Inward!E:E=C251),Inward!Q:Q)</f>
        <v>0</v>
      </c>
      <c r="L251" s="137">
        <f>Table3[[#This Row],[Opening Stock]]*Table3[[#This Row],[Base Price]]</f>
        <v>0</v>
      </c>
      <c r="M251" s="137">
        <f>Table3[[#This Row],[Base Price]]*Table3[[#This Row],[Receipt]]</f>
        <v>0</v>
      </c>
      <c r="N251" s="137">
        <f>Table3[[#This Row],[Base Price]]*Table3[[#This Row],[Issued]]</f>
        <v>0</v>
      </c>
      <c r="O251" s="137">
        <f t="shared" si="9"/>
        <v>0</v>
      </c>
      <c r="P251" s="84"/>
    </row>
    <row r="252" spans="1:16">
      <c r="A252" s="84">
        <f>Table5[[#This Row],[SN]]</f>
        <v>251</v>
      </c>
      <c r="B252" s="108" t="str">
        <f>VLOOKUP($C252,'Product Master'!B:G,2,)</f>
        <v>ii) Ion PI Hi-Q sequencing 200 solutions</v>
      </c>
      <c r="C252" s="84" t="str">
        <f>Table5[[#This Row],[Cat No]]</f>
        <v>A26430</v>
      </c>
      <c r="D252" s="84">
        <f>(VLOOKUP($C252,'Product Master'!B:G,6,))</f>
        <v>0</v>
      </c>
      <c r="E252" s="84" t="str">
        <f>VLOOKUP($C252,'Product Master'!B:G,3,)</f>
        <v>Kit</v>
      </c>
      <c r="F252" s="84">
        <f>VLOOKUP($C252,'Product Master'!B:G,4,)</f>
        <v>1</v>
      </c>
      <c r="H252" s="84">
        <f>SUMIFS(Inward!I:I,Inward!C:C,'Stock Statement'!B252,Inward!E:E,'Stock Statement'!C252)</f>
        <v>17</v>
      </c>
      <c r="I252" s="84">
        <f>AVERAGEIFS(Outward!H:H,Outward!B:B,'Stock Statement'!B252,Outward!C:C,'Stock Statement'!C252)</f>
        <v>1</v>
      </c>
      <c r="J252" s="84">
        <f t="shared" si="8"/>
        <v>16</v>
      </c>
      <c r="K252" s="137">
        <f>LOOKUP(2,1/(Inward!E:E=C252),Inward!Q:Q)</f>
        <v>0</v>
      </c>
      <c r="L252" s="137">
        <f>Table3[[#This Row],[Opening Stock]]*Table3[[#This Row],[Base Price]]</f>
        <v>0</v>
      </c>
      <c r="M252" s="137">
        <f>Table3[[#This Row],[Base Price]]*Table3[[#This Row],[Receipt]]</f>
        <v>0</v>
      </c>
      <c r="N252" s="137">
        <f>Table3[[#This Row],[Base Price]]*Table3[[#This Row],[Issued]]</f>
        <v>0</v>
      </c>
      <c r="O252" s="137">
        <f t="shared" si="9"/>
        <v>0</v>
      </c>
      <c r="P252" s="84"/>
    </row>
    <row r="253" spans="1:16">
      <c r="A253" s="84">
        <f>Table5[[#This Row],[SN]]</f>
        <v>252</v>
      </c>
      <c r="B253" s="108" t="str">
        <f>VLOOKUP($C253,'Product Master'!B:G,2,)</f>
        <v>iii) Ion PI Hi Q sequencing 200 reagent</v>
      </c>
      <c r="C253" s="84" t="str">
        <f>Table5[[#This Row],[Cat No]]</f>
        <v>A26431</v>
      </c>
      <c r="D253" s="84">
        <f>(VLOOKUP($C253,'Product Master'!B:G,6,))</f>
        <v>0</v>
      </c>
      <c r="E253" s="84" t="str">
        <f>VLOOKUP($C253,'Product Master'!B:G,3,)</f>
        <v>Kit</v>
      </c>
      <c r="F253" s="84">
        <f>VLOOKUP($C253,'Product Master'!B:G,4,)</f>
        <v>1</v>
      </c>
      <c r="H253" s="84">
        <f>SUMIFS(Inward!I:I,Inward!C:C,'Stock Statement'!B253,Inward!E:E,'Stock Statement'!C253)</f>
        <v>17</v>
      </c>
      <c r="I253" s="84">
        <f>AVERAGEIFS(Outward!H:H,Outward!B:B,'Stock Statement'!B253,Outward!C:C,'Stock Statement'!C253)</f>
        <v>1</v>
      </c>
      <c r="J253" s="84">
        <f t="shared" si="8"/>
        <v>16</v>
      </c>
      <c r="K253" s="137">
        <f>LOOKUP(2,1/(Inward!E:E=C253),Inward!Q:Q)</f>
        <v>0</v>
      </c>
      <c r="L253" s="137">
        <f>Table3[[#This Row],[Opening Stock]]*Table3[[#This Row],[Base Price]]</f>
        <v>0</v>
      </c>
      <c r="M253" s="137">
        <f>Table3[[#This Row],[Base Price]]*Table3[[#This Row],[Receipt]]</f>
        <v>0</v>
      </c>
      <c r="N253" s="137">
        <f>Table3[[#This Row],[Base Price]]*Table3[[#This Row],[Issued]]</f>
        <v>0</v>
      </c>
      <c r="O253" s="137">
        <f t="shared" si="9"/>
        <v>0</v>
      </c>
      <c r="P253" s="84"/>
    </row>
    <row r="254" spans="1:16">
      <c r="A254" s="84">
        <f>Table5[[#This Row],[SN]]</f>
        <v>253</v>
      </c>
      <c r="B254" s="108" t="str">
        <f>VLOOKUP($C254,'Product Master'!B:G,2,)</f>
        <v>iv) Ion PI Sequencing nucleotides</v>
      </c>
      <c r="C254" s="84" t="str">
        <f>Table5[[#This Row],[Cat No]]</f>
        <v>A26432</v>
      </c>
      <c r="D254" s="84">
        <f>(VLOOKUP($C254,'Product Master'!B:G,6,))</f>
        <v>0</v>
      </c>
      <c r="E254" s="84" t="str">
        <f>VLOOKUP($C254,'Product Master'!B:G,3,)</f>
        <v>Kit</v>
      </c>
      <c r="F254" s="84">
        <f>VLOOKUP($C254,'Product Master'!B:G,4,)</f>
        <v>1</v>
      </c>
      <c r="H254" s="84">
        <f>SUMIFS(Inward!I:I,Inward!C:C,'Stock Statement'!B254,Inward!E:E,'Stock Statement'!C254)</f>
        <v>17</v>
      </c>
      <c r="I254" s="84">
        <f>AVERAGEIFS(Outward!H:H,Outward!B:B,'Stock Statement'!B254,Outward!C:C,'Stock Statement'!C254)</f>
        <v>1</v>
      </c>
      <c r="J254" s="84">
        <f t="shared" si="8"/>
        <v>16</v>
      </c>
      <c r="K254" s="137">
        <f>LOOKUP(2,1/(Inward!E:E=C254),Inward!Q:Q)</f>
        <v>0</v>
      </c>
      <c r="L254" s="137">
        <f>Table3[[#This Row],[Opening Stock]]*Table3[[#This Row],[Base Price]]</f>
        <v>0</v>
      </c>
      <c r="M254" s="137">
        <f>Table3[[#This Row],[Base Price]]*Table3[[#This Row],[Receipt]]</f>
        <v>0</v>
      </c>
      <c r="N254" s="137">
        <f>Table3[[#This Row],[Base Price]]*Table3[[#This Row],[Issued]]</f>
        <v>0</v>
      </c>
      <c r="O254" s="137">
        <f t="shared" si="9"/>
        <v>0</v>
      </c>
      <c r="P254" s="84"/>
    </row>
    <row r="255" spans="1:16">
      <c r="A255" s="84">
        <f>Table5[[#This Row],[SN]]</f>
        <v>254</v>
      </c>
      <c r="B255" s="108" t="str">
        <f>VLOOKUP($C255,'Product Master'!B:G,2,)</f>
        <v>Ion PI Hi Q Sequencing 200 kit (2 sequencings runs per initialization)</v>
      </c>
      <c r="C255" s="84" t="str">
        <f>Table5[[#This Row],[Cat No]]</f>
        <v>A26433</v>
      </c>
      <c r="D255" s="84">
        <f>(VLOOKUP($C255,'Product Master'!B:G,6,))</f>
        <v>0</v>
      </c>
      <c r="E255" s="84" t="str">
        <f>VLOOKUP($C255,'Product Master'!B:G,3,)</f>
        <v>Kit</v>
      </c>
      <c r="F255" s="84">
        <f>VLOOKUP($C255,'Product Master'!B:G,4,)</f>
        <v>1</v>
      </c>
      <c r="H255" s="84">
        <f>SUMIFS(Inward!I:I,Inward!C:C,'Stock Statement'!B255,Inward!E:E,'Stock Statement'!C255)</f>
        <v>17</v>
      </c>
      <c r="I255" s="84">
        <f>AVERAGEIFS(Outward!H:H,Outward!B:B,'Stock Statement'!B255,Outward!C:C,'Stock Statement'!C255)</f>
        <v>1</v>
      </c>
      <c r="J255" s="84">
        <f t="shared" si="8"/>
        <v>16</v>
      </c>
      <c r="K255" s="137">
        <f>LOOKUP(2,1/(Inward!E:E=C255),Inward!Q:Q)</f>
        <v>108306</v>
      </c>
      <c r="L255" s="137">
        <f>Table3[[#This Row],[Opening Stock]]*Table3[[#This Row],[Base Price]]</f>
        <v>0</v>
      </c>
      <c r="M255" s="137">
        <f>Table3[[#This Row],[Base Price]]*Table3[[#This Row],[Receipt]]</f>
        <v>1841202</v>
      </c>
      <c r="N255" s="137">
        <f>Table3[[#This Row],[Base Price]]*Table3[[#This Row],[Issued]]</f>
        <v>108306</v>
      </c>
      <c r="O255" s="137">
        <f t="shared" si="9"/>
        <v>1732896</v>
      </c>
      <c r="P255" s="84"/>
    </row>
    <row r="256" spans="1:16">
      <c r="A256" s="84">
        <f>Table5[[#This Row],[SN]]</f>
        <v>255</v>
      </c>
      <c r="B256" s="108" t="str">
        <f>VLOOKUP($C256,'Product Master'!B:G,2,)</f>
        <v xml:space="preserve">Ion PI HI-Q OT2 200 kit (8 rxn) </v>
      </c>
      <c r="C256" s="84" t="str">
        <f>Table5[[#This Row],[Cat No]]</f>
        <v>A26434</v>
      </c>
      <c r="D256" s="84">
        <f>(VLOOKUP($C256,'Product Master'!B:G,6,))</f>
        <v>0</v>
      </c>
      <c r="E256" s="84" t="str">
        <f>VLOOKUP($C256,'Product Master'!B:G,3,)</f>
        <v>Kit</v>
      </c>
      <c r="F256" s="84" t="str">
        <f>VLOOKUP($C256,'Product Master'!B:G,4,)</f>
        <v>8 Rxns</v>
      </c>
      <c r="H256" s="84">
        <f>SUMIFS(Inward!I:I,Inward!C:C,'Stock Statement'!B256,Inward!E:E,'Stock Statement'!C256)</f>
        <v>11</v>
      </c>
      <c r="I256" s="84">
        <f>AVERAGEIFS(Outward!H:H,Outward!B:B,'Stock Statement'!B256,Outward!C:C,'Stock Statement'!C256)</f>
        <v>1</v>
      </c>
      <c r="J256" s="84">
        <f t="shared" si="8"/>
        <v>10</v>
      </c>
      <c r="K256" s="137">
        <f>LOOKUP(2,1/(Inward!E:E=C256),Inward!Q:Q)</f>
        <v>82377.600000000006</v>
      </c>
      <c r="L256" s="137">
        <f>Table3[[#This Row],[Opening Stock]]*Table3[[#This Row],[Base Price]]</f>
        <v>0</v>
      </c>
      <c r="M256" s="137">
        <f>Table3[[#This Row],[Base Price]]*Table3[[#This Row],[Receipt]]</f>
        <v>906153.60000000009</v>
      </c>
      <c r="N256" s="137">
        <f>Table3[[#This Row],[Base Price]]*Table3[[#This Row],[Issued]]</f>
        <v>82377.600000000006</v>
      </c>
      <c r="O256" s="137">
        <f t="shared" si="9"/>
        <v>823776</v>
      </c>
      <c r="P256" s="84"/>
    </row>
    <row r="257" spans="1:16">
      <c r="A257" s="84">
        <f>Table5[[#This Row],[SN]]</f>
        <v>256</v>
      </c>
      <c r="B257" s="108" t="str">
        <f>VLOOKUP($C257,'Product Master'!B:G,2,)</f>
        <v>Ion PI Chip kit V3</v>
      </c>
      <c r="C257" s="84" t="str">
        <f>Table5[[#This Row],[Cat No]]</f>
        <v>A26771</v>
      </c>
      <c r="D257" s="84">
        <f>(VLOOKUP($C257,'Product Master'!B:G,6,))</f>
        <v>0</v>
      </c>
      <c r="E257" s="84" t="str">
        <f>VLOOKUP($C257,'Product Master'!B:G,3,)</f>
        <v>Pack</v>
      </c>
      <c r="F257" s="84" t="str">
        <f>VLOOKUP($C257,'Product Master'!B:G,4,)</f>
        <v>8 Chips</v>
      </c>
      <c r="H257" s="84">
        <f>SUMIFS(Inward!I:I,Inward!C:C,'Stock Statement'!B257,Inward!E:E,'Stock Statement'!C257)</f>
        <v>10</v>
      </c>
      <c r="I257" s="84">
        <f>AVERAGEIFS(Outward!H:H,Outward!B:B,'Stock Statement'!B257,Outward!C:C,'Stock Statement'!C257)</f>
        <v>1</v>
      </c>
      <c r="J257" s="84">
        <f t="shared" si="8"/>
        <v>9</v>
      </c>
      <c r="K257" s="137">
        <f>LOOKUP(2,1/(Inward!E:E=C257),Inward!Q:Q)</f>
        <v>225150.36</v>
      </c>
      <c r="L257" s="137">
        <f>Table3[[#This Row],[Opening Stock]]*Table3[[#This Row],[Base Price]]</f>
        <v>0</v>
      </c>
      <c r="M257" s="137">
        <f>Table3[[#This Row],[Base Price]]*Table3[[#This Row],[Receipt]]</f>
        <v>2251503.5999999996</v>
      </c>
      <c r="N257" s="137">
        <f>Table3[[#This Row],[Base Price]]*Table3[[#This Row],[Issued]]</f>
        <v>225150.36</v>
      </c>
      <c r="O257" s="137">
        <f t="shared" si="9"/>
        <v>2026353.2399999998</v>
      </c>
      <c r="P257" s="84"/>
    </row>
    <row r="258" spans="1:16">
      <c r="A258" s="84">
        <f>Table5[[#This Row],[SN]]</f>
        <v>257</v>
      </c>
      <c r="B258" s="108" t="str">
        <f>VLOOKUP($C258,'Product Master'!B:G,2,)</f>
        <v xml:space="preserve">Magmax Cell-Free DNA Isolation kit </v>
      </c>
      <c r="C258" s="84" t="str">
        <f>Table5[[#This Row],[Cat No]]</f>
        <v>A29319</v>
      </c>
      <c r="D258" s="84">
        <f>(VLOOKUP($C258,'Product Master'!B:G,6,))</f>
        <v>0</v>
      </c>
      <c r="E258" s="84" t="str">
        <f>VLOOKUP($C258,'Product Master'!B:G,3,)</f>
        <v>-</v>
      </c>
      <c r="F258" s="84" t="str">
        <f>VLOOKUP($C258,'Product Master'!B:G,4,)</f>
        <v>50 Preps</v>
      </c>
      <c r="H258" s="84">
        <f>SUMIFS(Inward!I:I,Inward!C:C,'Stock Statement'!B258,Inward!E:E,'Stock Statement'!C258)</f>
        <v>2</v>
      </c>
      <c r="I258" s="84" t="e">
        <f>AVERAGEIFS(Outward!H:H,Outward!B:B,'Stock Statement'!B258,Outward!C:C,'Stock Statement'!C258)</f>
        <v>#DIV/0!</v>
      </c>
      <c r="J258" s="84" t="e">
        <f t="shared" si="8"/>
        <v>#DIV/0!</v>
      </c>
      <c r="K258" s="137">
        <f>LOOKUP(2,1/(Inward!E:E=C258),Inward!Q:Q)</f>
        <v>48460</v>
      </c>
      <c r="L258" s="137">
        <f>Table3[[#This Row],[Opening Stock]]*Table3[[#This Row],[Base Price]]</f>
        <v>0</v>
      </c>
      <c r="M258" s="137">
        <f>Table3[[#This Row],[Base Price]]*Table3[[#This Row],[Receipt]]</f>
        <v>96920</v>
      </c>
      <c r="N258" s="137" t="e">
        <f>Table3[[#This Row],[Base Price]]*Table3[[#This Row],[Issued]]</f>
        <v>#DIV/0!</v>
      </c>
      <c r="O258" s="137" t="e">
        <f t="shared" si="9"/>
        <v>#DIV/0!</v>
      </c>
      <c r="P258" s="84"/>
    </row>
    <row r="259" spans="1:16">
      <c r="A259" s="84">
        <f>Table5[[#This Row],[SN]]</f>
        <v>258</v>
      </c>
      <c r="B259" s="108" t="str">
        <f>VLOOKUP($C259,'Product Master'!B:G,2,)</f>
        <v>Barcode adapter 1-384 kits Ion Code (Contains 4 boxes)</v>
      </c>
      <c r="C259" s="84" t="str">
        <f>Table5[[#This Row],[Cat No]]</f>
        <v>A29751</v>
      </c>
      <c r="D259" s="84">
        <f>(VLOOKUP($C259,'Product Master'!B:G,6,))</f>
        <v>0</v>
      </c>
      <c r="E259" s="84" t="str">
        <f>VLOOKUP($C259,'Product Master'!B:G,3,)</f>
        <v>Kit</v>
      </c>
      <c r="F259" s="84" t="str">
        <f>VLOOKUP($C259,'Product Master'!B:G,4,)</f>
        <v>-</v>
      </c>
      <c r="H259" s="84">
        <f>SUMIFS(Inward!I:I,Inward!C:C,'Stock Statement'!B259,Inward!E:E,'Stock Statement'!C259)</f>
        <v>0</v>
      </c>
      <c r="I259" s="84" t="e">
        <f>AVERAGEIFS(Outward!H:H,Outward!B:B,'Stock Statement'!B259,Outward!C:C,'Stock Statement'!C259)</f>
        <v>#DIV/0!</v>
      </c>
      <c r="J259" s="84" t="e">
        <f t="shared" si="8"/>
        <v>#DIV/0!</v>
      </c>
      <c r="K259" s="137" t="e">
        <f>LOOKUP(2,1/(Inward!E:E=C259),Inward!Q:Q)</f>
        <v>#N/A</v>
      </c>
      <c r="L259" s="137" t="e">
        <f>Table3[[#This Row],[Opening Stock]]*Table3[[#This Row],[Base Price]]</f>
        <v>#N/A</v>
      </c>
      <c r="M259" s="137" t="e">
        <f>Table3[[#This Row],[Base Price]]*Table3[[#This Row],[Receipt]]</f>
        <v>#N/A</v>
      </c>
      <c r="N259" s="137" t="e">
        <f>Table3[[#This Row],[Base Price]]*Table3[[#This Row],[Issued]]</f>
        <v>#N/A</v>
      </c>
      <c r="O259" s="137" t="e">
        <f t="shared" si="9"/>
        <v>#DIV/0!</v>
      </c>
      <c r="P259" s="84"/>
    </row>
    <row r="260" spans="1:16">
      <c r="A260" s="84">
        <f>Table5[[#This Row],[SN]]</f>
        <v>259</v>
      </c>
      <c r="B260" s="108" t="str">
        <f>VLOOKUP($C260,'Product Master'!B:G,2,)</f>
        <v>A3 Paper Ream 100 Gsm</v>
      </c>
      <c r="C260" s="84" t="str">
        <f>Table5[[#This Row],[Cat No]]</f>
        <v>A3 Paper Ream 100 Gsm</v>
      </c>
      <c r="D260" s="84">
        <f>(VLOOKUP($C260,'Product Master'!B:G,6,))</f>
        <v>0</v>
      </c>
      <c r="E260" s="84" t="str">
        <f>VLOOKUP($C260,'Product Master'!B:G,3,)</f>
        <v>-</v>
      </c>
      <c r="F260" s="84" t="str">
        <f>VLOOKUP($C260,'Product Master'!B:G,4,)</f>
        <v>-</v>
      </c>
      <c r="H260" s="84">
        <f>SUMIFS(Inward!I:I,Inward!C:C,'Stock Statement'!B260,Inward!E:E,'Stock Statement'!C260)</f>
        <v>0</v>
      </c>
      <c r="I260" s="84" t="e">
        <f>AVERAGEIFS(Outward!H:H,Outward!B:B,'Stock Statement'!B260,Outward!C:C,'Stock Statement'!C260)</f>
        <v>#DIV/0!</v>
      </c>
      <c r="J260" s="84" t="e">
        <f t="shared" si="8"/>
        <v>#DIV/0!</v>
      </c>
      <c r="K260" s="137" t="e">
        <f>LOOKUP(2,1/(Inward!E:E=C260),Inward!Q:Q)</f>
        <v>#N/A</v>
      </c>
      <c r="L260" s="137" t="e">
        <f>Table3[[#This Row],[Opening Stock]]*Table3[[#This Row],[Base Price]]</f>
        <v>#N/A</v>
      </c>
      <c r="M260" s="137" t="e">
        <f>Table3[[#This Row],[Base Price]]*Table3[[#This Row],[Receipt]]</f>
        <v>#N/A</v>
      </c>
      <c r="N260" s="137" t="e">
        <f>Table3[[#This Row],[Base Price]]*Table3[[#This Row],[Issued]]</f>
        <v>#N/A</v>
      </c>
      <c r="O260" s="137" t="e">
        <f t="shared" si="9"/>
        <v>#DIV/0!</v>
      </c>
      <c r="P260" s="84"/>
    </row>
    <row r="261" spans="1:16">
      <c r="A261" s="84">
        <f>Table5[[#This Row],[SN]]</f>
        <v>260</v>
      </c>
      <c r="B261" s="108" t="str">
        <f>VLOOKUP($C261,'Product Master'!B:G,2,)</f>
        <v>Taqman Rnase P Assay VIC-QSY 20X</v>
      </c>
      <c r="C261" s="84" t="str">
        <f>Table5[[#This Row],[Cat No]]</f>
        <v>A30064</v>
      </c>
      <c r="D261" s="84">
        <f>(VLOOKUP($C261,'Product Master'!B:G,6,))</f>
        <v>0</v>
      </c>
      <c r="E261" s="84" t="str">
        <f>VLOOKUP($C261,'Product Master'!B:G,3,)</f>
        <v>Box</v>
      </c>
      <c r="F261" s="84" t="str">
        <f>VLOOKUP($C261,'Product Master'!B:G,4,)</f>
        <v>250 ul</v>
      </c>
      <c r="H261" s="84">
        <f>SUMIFS(Inward!I:I,Inward!C:C,'Stock Statement'!B261,Inward!E:E,'Stock Statement'!C261)</f>
        <v>1</v>
      </c>
      <c r="I261" s="84">
        <f>AVERAGEIFS(Outward!H:H,Outward!B:B,'Stock Statement'!B261,Outward!C:C,'Stock Statement'!C261)</f>
        <v>1</v>
      </c>
      <c r="J261" s="84">
        <f t="shared" si="8"/>
        <v>0</v>
      </c>
      <c r="K261" s="137">
        <f>LOOKUP(2,1/(Inward!E:E=C261),Inward!Q:Q)</f>
        <v>17105</v>
      </c>
      <c r="L261" s="137">
        <f>Table3[[#This Row],[Opening Stock]]*Table3[[#This Row],[Base Price]]</f>
        <v>0</v>
      </c>
      <c r="M261" s="137">
        <f>Table3[[#This Row],[Base Price]]*Table3[[#This Row],[Receipt]]</f>
        <v>17105</v>
      </c>
      <c r="N261" s="137">
        <f>Table3[[#This Row],[Base Price]]*Table3[[#This Row],[Issued]]</f>
        <v>17105</v>
      </c>
      <c r="O261" s="137">
        <f t="shared" si="9"/>
        <v>0</v>
      </c>
      <c r="P261" s="84"/>
    </row>
    <row r="262" spans="1:16">
      <c r="A262" s="84">
        <f>Table5[[#This Row],[SN]]</f>
        <v>261</v>
      </c>
      <c r="B262" s="108" t="str">
        <f>VLOOKUP($C262,'Product Master'!B:G,2,)</f>
        <v xml:space="preserve">Ion Ampliseq Direct FFPE DNA Kit </v>
      </c>
      <c r="C262" s="84" t="str">
        <f>Table5[[#This Row],[Cat No]]</f>
        <v>A31133</v>
      </c>
      <c r="D262" s="84">
        <f>(VLOOKUP($C262,'Product Master'!B:G,6,))</f>
        <v>0</v>
      </c>
      <c r="E262" s="84" t="str">
        <f>VLOOKUP($C262,'Product Master'!B:G,3,)</f>
        <v>-</v>
      </c>
      <c r="F262" s="84" t="str">
        <f>VLOOKUP($C262,'Product Master'!B:G,4,)</f>
        <v>8 Rxns</v>
      </c>
      <c r="H262" s="84">
        <f>SUMIFS(Inward!I:I,Inward!C:C,'Stock Statement'!B262,Inward!E:E,'Stock Statement'!C262)</f>
        <v>1</v>
      </c>
      <c r="I262" s="84">
        <f>AVERAGEIFS(Outward!H:H,Outward!B:B,'Stock Statement'!B262,Outward!C:C,'Stock Statement'!C262)</f>
        <v>1</v>
      </c>
      <c r="J262" s="84">
        <f t="shared" si="8"/>
        <v>0</v>
      </c>
      <c r="K262" s="137">
        <f>LOOKUP(2,1/(Inward!E:E=C262),Inward!Q:Q)</f>
        <v>4177</v>
      </c>
      <c r="L262" s="137">
        <f>Table3[[#This Row],[Opening Stock]]*Table3[[#This Row],[Base Price]]</f>
        <v>0</v>
      </c>
      <c r="M262" s="137">
        <f>Table3[[#This Row],[Base Price]]*Table3[[#This Row],[Receipt]]</f>
        <v>4177</v>
      </c>
      <c r="N262" s="137">
        <f>Table3[[#This Row],[Base Price]]*Table3[[#This Row],[Issued]]</f>
        <v>4177</v>
      </c>
      <c r="O262" s="137">
        <f t="shared" si="9"/>
        <v>0</v>
      </c>
      <c r="P262" s="84"/>
    </row>
    <row r="263" spans="1:16">
      <c r="A263" s="84">
        <f>Table5[[#This Row],[SN]]</f>
        <v>262</v>
      </c>
      <c r="B263" s="108" t="str">
        <f>VLOOKUP($C263,'Product Master'!B:G,2,)</f>
        <v>Taq Sequening Barcode 1-24</v>
      </c>
      <c r="C263" s="84" t="str">
        <f>Table5[[#This Row],[Cat No]]</f>
        <v>A31830</v>
      </c>
      <c r="D263" s="84">
        <f>(VLOOKUP($C263,'Product Master'!B:G,6,))</f>
        <v>0</v>
      </c>
      <c r="E263" s="84" t="str">
        <f>VLOOKUP($C263,'Product Master'!B:G,3,)</f>
        <v>-</v>
      </c>
      <c r="F263" s="84" t="str">
        <f>VLOOKUP($C263,'Product Master'!B:G,4,)</f>
        <v>10 Rxns/Barcode</v>
      </c>
      <c r="H263" s="84">
        <f>SUMIFS(Inward!I:I,Inward!C:C,'Stock Statement'!B263,Inward!E:E,'Stock Statement'!C263)</f>
        <v>2</v>
      </c>
      <c r="I263" s="84">
        <f>AVERAGEIFS(Outward!H:H,Outward!B:B,'Stock Statement'!B263,Outward!C:C,'Stock Statement'!C263)</f>
        <v>1</v>
      </c>
      <c r="J263" s="84">
        <f t="shared" si="8"/>
        <v>1</v>
      </c>
      <c r="K263" s="137">
        <f>LOOKUP(2,1/(Inward!E:E=C263),Inward!Q:Q)</f>
        <v>37104.800000000003</v>
      </c>
      <c r="L263" s="137">
        <f>Table3[[#This Row],[Opening Stock]]*Table3[[#This Row],[Base Price]]</f>
        <v>0</v>
      </c>
      <c r="M263" s="137">
        <f>Table3[[#This Row],[Base Price]]*Table3[[#This Row],[Receipt]]</f>
        <v>74209.600000000006</v>
      </c>
      <c r="N263" s="137">
        <f>Table3[[#This Row],[Base Price]]*Table3[[#This Row],[Issued]]</f>
        <v>37104.800000000003</v>
      </c>
      <c r="O263" s="137">
        <f t="shared" si="9"/>
        <v>37104.800000000003</v>
      </c>
      <c r="P263" s="84"/>
    </row>
    <row r="264" spans="1:16">
      <c r="A264" s="84">
        <f>Table5[[#This Row],[SN]]</f>
        <v>263</v>
      </c>
      <c r="B264" s="108" t="str">
        <f>VLOOKUP($C264,'Product Master'!B:G,2,)</f>
        <v>i. DNA Oncomine comprehensive panel v3M</v>
      </c>
      <c r="C264" s="84" t="str">
        <f>Table5[[#This Row],[Cat No]]</f>
        <v>A33636</v>
      </c>
      <c r="D264" s="84">
        <f>(VLOOKUP($C264,'Product Master'!B:G,6,))</f>
        <v>0</v>
      </c>
      <c r="E264" s="84" t="str">
        <f>VLOOKUP($C264,'Product Master'!B:G,3,)</f>
        <v>-</v>
      </c>
      <c r="F264" s="84" t="str">
        <f>VLOOKUP($C264,'Product Master'!B:G,4,)</f>
        <v>24 Rxns</v>
      </c>
      <c r="H264" s="84">
        <f>SUMIFS(Inward!I:I,Inward!C:C,'Stock Statement'!B264,Inward!E:E,'Stock Statement'!C264)</f>
        <v>5</v>
      </c>
      <c r="I264" s="84">
        <f>AVERAGEIFS(Outward!H:H,Outward!B:B,'Stock Statement'!B264,Outward!C:C,'Stock Statement'!C264)</f>
        <v>5</v>
      </c>
      <c r="J264" s="84">
        <f t="shared" si="8"/>
        <v>0</v>
      </c>
      <c r="K264" s="137">
        <f>LOOKUP(2,1/(Inward!E:E=C264),Inward!Q:Q)</f>
        <v>0</v>
      </c>
      <c r="L264" s="137">
        <f>Table3[[#This Row],[Opening Stock]]*Table3[[#This Row],[Base Price]]</f>
        <v>0</v>
      </c>
      <c r="M264" s="137">
        <f>Table3[[#This Row],[Base Price]]*Table3[[#This Row],[Receipt]]</f>
        <v>0</v>
      </c>
      <c r="N264" s="137">
        <f>Table3[[#This Row],[Base Price]]*Table3[[#This Row],[Issued]]</f>
        <v>0</v>
      </c>
      <c r="O264" s="137">
        <f t="shared" si="9"/>
        <v>0</v>
      </c>
      <c r="P264" s="84"/>
    </row>
    <row r="265" spans="1:16">
      <c r="A265" s="84">
        <f>Table5[[#This Row],[SN]]</f>
        <v>264</v>
      </c>
      <c r="B265" s="108" t="str">
        <f>VLOOKUP($C265,'Product Master'!B:G,2,)</f>
        <v>ii. RNA Oncomine comprehensive panel v3M</v>
      </c>
      <c r="C265" s="84" t="str">
        <f>Table5[[#This Row],[Cat No]]</f>
        <v>A33637</v>
      </c>
      <c r="D265" s="84">
        <f>(VLOOKUP($C265,'Product Master'!B:G,6,))</f>
        <v>0</v>
      </c>
      <c r="E265" s="84" t="str">
        <f>VLOOKUP($C265,'Product Master'!B:G,3,)</f>
        <v>-</v>
      </c>
      <c r="F265" s="84" t="str">
        <f>VLOOKUP($C265,'Product Master'!B:G,4,)</f>
        <v>24 Rxns</v>
      </c>
      <c r="H265" s="84">
        <f>SUMIFS(Inward!I:I,Inward!C:C,'Stock Statement'!B265,Inward!E:E,'Stock Statement'!C265)</f>
        <v>5</v>
      </c>
      <c r="I265" s="84">
        <f>AVERAGEIFS(Outward!H:H,Outward!B:B,'Stock Statement'!B265,Outward!C:C,'Stock Statement'!C265)</f>
        <v>5</v>
      </c>
      <c r="J265" s="84">
        <f t="shared" si="8"/>
        <v>0</v>
      </c>
      <c r="K265" s="137">
        <f>LOOKUP(2,1/(Inward!E:E=C265),Inward!Q:Q)</f>
        <v>0</v>
      </c>
      <c r="L265" s="137">
        <f>Table3[[#This Row],[Opening Stock]]*Table3[[#This Row],[Base Price]]</f>
        <v>0</v>
      </c>
      <c r="M265" s="137">
        <f>Table3[[#This Row],[Base Price]]*Table3[[#This Row],[Receipt]]</f>
        <v>0</v>
      </c>
      <c r="N265" s="137">
        <f>Table3[[#This Row],[Base Price]]*Table3[[#This Row],[Issued]]</f>
        <v>0</v>
      </c>
      <c r="O265" s="137">
        <f t="shared" si="9"/>
        <v>0</v>
      </c>
      <c r="P265" s="84"/>
    </row>
    <row r="266" spans="1:16">
      <c r="A266" s="84">
        <f>Table5[[#This Row],[SN]]</f>
        <v>265</v>
      </c>
      <c r="B266" s="108" t="str">
        <f>VLOOKUP($C266,'Product Master'!B:G,2,)</f>
        <v>Oncomine comprehesive manual combo kit v3M</v>
      </c>
      <c r="C266" s="84" t="str">
        <f>Table5[[#This Row],[Cat No]]</f>
        <v>A35805</v>
      </c>
      <c r="D266" s="84">
        <f>(VLOOKUP($C266,'Product Master'!B:G,6,))</f>
        <v>0</v>
      </c>
      <c r="E266" s="84" t="str">
        <f>VLOOKUP($C266,'Product Master'!B:G,3,)</f>
        <v>-</v>
      </c>
      <c r="F266" s="84" t="str">
        <f>VLOOKUP($C266,'Product Master'!B:G,4,)</f>
        <v>24 Rxns</v>
      </c>
      <c r="H266" s="84">
        <f>SUMIFS(Inward!I:I,Inward!C:C,'Stock Statement'!B266,Inward!E:E,'Stock Statement'!C266)</f>
        <v>5</v>
      </c>
      <c r="I266" s="84">
        <f>AVERAGEIFS(Outward!H:H,Outward!B:B,'Stock Statement'!B266,Outward!C:C,'Stock Statement'!C266)</f>
        <v>5</v>
      </c>
      <c r="J266" s="84">
        <f t="shared" si="8"/>
        <v>0</v>
      </c>
      <c r="K266" s="137">
        <f>LOOKUP(2,1/(Inward!E:E=C266),Inward!Q:Q)</f>
        <v>446825</v>
      </c>
      <c r="L266" s="137">
        <f>Table3[[#This Row],[Opening Stock]]*Table3[[#This Row],[Base Price]]</f>
        <v>0</v>
      </c>
      <c r="M266" s="137">
        <f>Table3[[#This Row],[Base Price]]*Table3[[#This Row],[Receipt]]</f>
        <v>2234125</v>
      </c>
      <c r="N266" s="137">
        <f>Table3[[#This Row],[Base Price]]*Table3[[#This Row],[Issued]]</f>
        <v>2234125</v>
      </c>
      <c r="O266" s="137">
        <f t="shared" si="9"/>
        <v>0</v>
      </c>
      <c r="P266" s="84"/>
    </row>
    <row r="267" spans="1:16">
      <c r="A267" s="84">
        <f>Table5[[#This Row],[SN]]</f>
        <v>266</v>
      </c>
      <c r="B267" s="108" t="str">
        <f>VLOOKUP($C267,'Product Master'!B:G,2,)</f>
        <v>Oncomine Lung cell-free total nucleic acid research assay</v>
      </c>
      <c r="C267" s="84" t="str">
        <f>Table5[[#This Row],[Cat No]]</f>
        <v>A35864</v>
      </c>
      <c r="D267" s="84">
        <f>(VLOOKUP($C267,'Product Master'!B:G,6,))</f>
        <v>0</v>
      </c>
      <c r="E267" s="84" t="str">
        <f>VLOOKUP($C267,'Product Master'!B:G,3,)</f>
        <v>-</v>
      </c>
      <c r="F267" s="84" t="str">
        <f>VLOOKUP($C267,'Product Master'!B:G,4,)</f>
        <v>8 Rxns</v>
      </c>
      <c r="H267" s="84">
        <f>SUMIFS(Inward!I:I,Inward!C:C,'Stock Statement'!B267,Inward!E:E,'Stock Statement'!C267)</f>
        <v>15</v>
      </c>
      <c r="I267" s="84">
        <f>AVERAGEIFS(Outward!H:H,Outward!B:B,'Stock Statement'!B267,Outward!C:C,'Stock Statement'!C267)</f>
        <v>15</v>
      </c>
      <c r="J267" s="84">
        <f t="shared" si="8"/>
        <v>0</v>
      </c>
      <c r="K267" s="137">
        <f>LOOKUP(2,1/(Inward!E:E=C267),Inward!Q:Q)</f>
        <v>427167</v>
      </c>
      <c r="L267" s="137">
        <f>Table3[[#This Row],[Opening Stock]]*Table3[[#This Row],[Base Price]]</f>
        <v>0</v>
      </c>
      <c r="M267" s="137">
        <f>Table3[[#This Row],[Base Price]]*Table3[[#This Row],[Receipt]]</f>
        <v>6407505</v>
      </c>
      <c r="N267" s="137">
        <f>Table3[[#This Row],[Base Price]]*Table3[[#This Row],[Issued]]</f>
        <v>6407505</v>
      </c>
      <c r="O267" s="137">
        <f t="shared" si="9"/>
        <v>0</v>
      </c>
      <c r="P267" s="84"/>
    </row>
    <row r="268" spans="1:16">
      <c r="A268" s="84">
        <f>Table5[[#This Row],[SN]]</f>
        <v>267</v>
      </c>
      <c r="B268" s="108" t="str">
        <f>VLOOKUP($C268,'Product Master'!B:G,2,)</f>
        <v xml:space="preserve">Ion Ampliseq Library kit plus </v>
      </c>
      <c r="C268" s="84" t="str">
        <f>Table5[[#This Row],[Cat No]]</f>
        <v>A35907</v>
      </c>
      <c r="D268" s="84">
        <f>(VLOOKUP($C268,'Product Master'!B:G,6,))</f>
        <v>0</v>
      </c>
      <c r="E268" s="84" t="str">
        <f>VLOOKUP($C268,'Product Master'!B:G,3,)</f>
        <v>-</v>
      </c>
      <c r="F268" s="84" t="str">
        <f>VLOOKUP($C268,'Product Master'!B:G,4,)</f>
        <v>96 Rxns</v>
      </c>
      <c r="H268" s="84">
        <f>SUMIFS(Inward!I:I,Inward!C:C,'Stock Statement'!B268,Inward!E:E,'Stock Statement'!C268)</f>
        <v>1</v>
      </c>
      <c r="I268" s="84">
        <f>AVERAGEIFS(Outward!H:H,Outward!B:B,'Stock Statement'!B268,Outward!C:C,'Stock Statement'!C268)</f>
        <v>1</v>
      </c>
      <c r="J268" s="84">
        <f t="shared" si="8"/>
        <v>0</v>
      </c>
      <c r="K268" s="137">
        <f>LOOKUP(2,1/(Inward!E:E=C268),Inward!Q:Q)</f>
        <v>474628</v>
      </c>
      <c r="L268" s="137">
        <f>Table3[[#This Row],[Opening Stock]]*Table3[[#This Row],[Base Price]]</f>
        <v>0</v>
      </c>
      <c r="M268" s="137">
        <f>Table3[[#This Row],[Base Price]]*Table3[[#This Row],[Receipt]]</f>
        <v>474628</v>
      </c>
      <c r="N268" s="137">
        <f>Table3[[#This Row],[Base Price]]*Table3[[#This Row],[Issued]]</f>
        <v>474628</v>
      </c>
      <c r="O268" s="137">
        <f t="shared" si="9"/>
        <v>0</v>
      </c>
      <c r="P268" s="84"/>
    </row>
    <row r="269" spans="1:16">
      <c r="A269" s="84">
        <f>Table5[[#This Row],[SN]]</f>
        <v>268</v>
      </c>
      <c r="B269" s="108" t="str">
        <f>VLOOKUP($C269,'Product Master'!B:G,2,)</f>
        <v>MagMAX Cell-Free Total Nucleic Acid Kit</v>
      </c>
      <c r="C269" s="84" t="str">
        <f>Table5[[#This Row],[Cat No]]</f>
        <v>A36716</v>
      </c>
      <c r="D269" s="84">
        <f>(VLOOKUP($C269,'Product Master'!B:G,6,))</f>
        <v>0</v>
      </c>
      <c r="E269" s="84" t="str">
        <f>VLOOKUP($C269,'Product Master'!B:G,3,)</f>
        <v>-</v>
      </c>
      <c r="F269" s="84" t="str">
        <f>VLOOKUP($C269,'Product Master'!B:G,4,)</f>
        <v>50 Preps</v>
      </c>
      <c r="H269" s="84">
        <f>SUMIFS(Inward!I:I,Inward!C:C,'Stock Statement'!B269,Inward!E:E,'Stock Statement'!C269)</f>
        <v>6</v>
      </c>
      <c r="I269" s="84">
        <f>AVERAGEIFS(Outward!H:H,Outward!B:B,'Stock Statement'!B269,Outward!C:C,'Stock Statement'!C269)</f>
        <v>1</v>
      </c>
      <c r="J269" s="84">
        <f t="shared" si="8"/>
        <v>5</v>
      </c>
      <c r="K269" s="137">
        <f>LOOKUP(2,1/(Inward!E:E=C269),Inward!Q:Q)</f>
        <v>92172</v>
      </c>
      <c r="L269" s="137">
        <f>Table3[[#This Row],[Opening Stock]]*Table3[[#This Row],[Base Price]]</f>
        <v>0</v>
      </c>
      <c r="M269" s="137">
        <f>Table3[[#This Row],[Base Price]]*Table3[[#This Row],[Receipt]]</f>
        <v>553032</v>
      </c>
      <c r="N269" s="137">
        <f>Table3[[#This Row],[Base Price]]*Table3[[#This Row],[Issued]]</f>
        <v>92172</v>
      </c>
      <c r="O269" s="137">
        <f t="shared" si="9"/>
        <v>460860</v>
      </c>
      <c r="P269" s="84"/>
    </row>
    <row r="270" spans="1:16">
      <c r="A270" s="84">
        <f>Table5[[#This Row],[SN]]</f>
        <v>269</v>
      </c>
      <c r="B270" s="108" t="str">
        <f>VLOOKUP($C270,'Product Master'!B:G,2,)</f>
        <v>PAN Cancer CFTNA</v>
      </c>
      <c r="C270" s="84" t="str">
        <f>Table5[[#This Row],[Cat No]]</f>
        <v>A37664</v>
      </c>
      <c r="D270" s="84">
        <f>(VLOOKUP($C270,'Product Master'!B:G,6,))</f>
        <v>0</v>
      </c>
      <c r="E270" s="84" t="str">
        <f>VLOOKUP($C270,'Product Master'!B:G,3,)</f>
        <v>-</v>
      </c>
      <c r="F270" s="84" t="str">
        <f>VLOOKUP($C270,'Product Master'!B:G,4,)</f>
        <v>8 Rxns</v>
      </c>
      <c r="H270" s="84">
        <f>SUMIFS(Inward!I:I,Inward!C:C,'Stock Statement'!B270,Inward!E:E,'Stock Statement'!C270)</f>
        <v>25</v>
      </c>
      <c r="I270" s="84">
        <f>AVERAGEIFS(Outward!H:H,Outward!B:B,'Stock Statement'!B270,Outward!C:C,'Stock Statement'!C270)</f>
        <v>25</v>
      </c>
      <c r="J270" s="84">
        <f t="shared" si="8"/>
        <v>0</v>
      </c>
      <c r="K270" s="137">
        <f>LOOKUP(2,1/(Inward!E:E=C270),Inward!Q:Q)</f>
        <v>500939.99999999994</v>
      </c>
      <c r="L270" s="137">
        <f>Table3[[#This Row],[Opening Stock]]*Table3[[#This Row],[Base Price]]</f>
        <v>0</v>
      </c>
      <c r="M270" s="137">
        <f>Table3[[#This Row],[Base Price]]*Table3[[#This Row],[Receipt]]</f>
        <v>12523499.999999998</v>
      </c>
      <c r="N270" s="137">
        <f>Table3[[#This Row],[Base Price]]*Table3[[#This Row],[Issued]]</f>
        <v>12523499.999999998</v>
      </c>
      <c r="O270" s="137">
        <f t="shared" si="9"/>
        <v>0</v>
      </c>
      <c r="P270" s="84"/>
    </row>
    <row r="271" spans="1:16">
      <c r="A271" s="84">
        <f>Table5[[#This Row],[SN]]</f>
        <v>270</v>
      </c>
      <c r="B271" s="108" t="str">
        <f>VLOOKUP($C271,'Product Master'!B:G,2,)</f>
        <v>Polyclonal rabbit anti-human CD117</v>
      </c>
      <c r="C271" s="84" t="str">
        <f>Table5[[#This Row],[Cat No]]</f>
        <v>A4502</v>
      </c>
      <c r="D271" s="84">
        <f>(VLOOKUP($C271,'Product Master'!B:G,6,))</f>
        <v>0</v>
      </c>
      <c r="E271" s="84" t="str">
        <f>VLOOKUP($C271,'Product Master'!B:G,3,)</f>
        <v>-</v>
      </c>
      <c r="F271" s="84" t="str">
        <f>VLOOKUP($C271,'Product Master'!B:G,4,)</f>
        <v>0.2 ml</v>
      </c>
      <c r="H271" s="84">
        <f>SUMIFS(Inward!I:I,Inward!C:C,'Stock Statement'!B271,Inward!E:E,'Stock Statement'!C271)</f>
        <v>1</v>
      </c>
      <c r="I271" s="84">
        <f>AVERAGEIFS(Outward!H:H,Outward!B:B,'Stock Statement'!B271,Outward!C:C,'Stock Statement'!C271)</f>
        <v>1</v>
      </c>
      <c r="J271" s="84">
        <f t="shared" si="8"/>
        <v>0</v>
      </c>
      <c r="K271" s="137">
        <f>LOOKUP(2,1/(Inward!E:E=C271),Inward!Q:Q)</f>
        <v>31000</v>
      </c>
      <c r="L271" s="137">
        <f>Table3[[#This Row],[Opening Stock]]*Table3[[#This Row],[Base Price]]</f>
        <v>0</v>
      </c>
      <c r="M271" s="137">
        <f>Table3[[#This Row],[Base Price]]*Table3[[#This Row],[Receipt]]</f>
        <v>31000</v>
      </c>
      <c r="N271" s="137">
        <f>Table3[[#This Row],[Base Price]]*Table3[[#This Row],[Issued]]</f>
        <v>31000</v>
      </c>
      <c r="O271" s="137">
        <f t="shared" si="9"/>
        <v>0</v>
      </c>
      <c r="P271" s="84"/>
    </row>
    <row r="272" spans="1:16">
      <c r="A272" s="84">
        <f>Table5[[#This Row],[SN]]</f>
        <v>271</v>
      </c>
      <c r="B272" s="108" t="str">
        <f>VLOOKUP($C272,'Product Master'!B:G,2,)</f>
        <v>Agencourt Ampure XP</v>
      </c>
      <c r="C272" s="84" t="str">
        <f>Table5[[#This Row],[Cat No]]</f>
        <v>A63881</v>
      </c>
      <c r="D272" s="84">
        <f>(VLOOKUP($C272,'Product Master'!B:G,6,))</f>
        <v>0</v>
      </c>
      <c r="E272" s="84" t="str">
        <f>VLOOKUP($C272,'Product Master'!B:G,3,)</f>
        <v>Pack</v>
      </c>
      <c r="F272" s="84" t="str">
        <f>VLOOKUP($C272,'Product Master'!B:G,4,)</f>
        <v>60 ml</v>
      </c>
      <c r="H272" s="84">
        <f>SUMIFS(Inward!I:I,Inward!C:C,'Stock Statement'!B272,Inward!E:E,'Stock Statement'!C272)</f>
        <v>0</v>
      </c>
      <c r="I272" s="84">
        <f>AVERAGEIFS(Outward!H:H,Outward!B:B,'Stock Statement'!B272,Outward!C:C,'Stock Statement'!C272)</f>
        <v>1</v>
      </c>
      <c r="J272" s="84">
        <f t="shared" si="8"/>
        <v>-1</v>
      </c>
      <c r="K272" s="137" t="e">
        <f>LOOKUP(2,1/(Inward!E:E=C272),Inward!Q:Q)</f>
        <v>#N/A</v>
      </c>
      <c r="L272" s="137" t="e">
        <f>Table3[[#This Row],[Opening Stock]]*Table3[[#This Row],[Base Price]]</f>
        <v>#N/A</v>
      </c>
      <c r="M272" s="137" t="e">
        <f>Table3[[#This Row],[Base Price]]*Table3[[#This Row],[Receipt]]</f>
        <v>#N/A</v>
      </c>
      <c r="N272" s="137" t="e">
        <f>Table3[[#This Row],[Base Price]]*Table3[[#This Row],[Issued]]</f>
        <v>#N/A</v>
      </c>
      <c r="O272" s="137" t="e">
        <f t="shared" si="9"/>
        <v>#N/A</v>
      </c>
      <c r="P272" s="84"/>
    </row>
    <row r="273" spans="1:16">
      <c r="A273" s="84">
        <f>Table5[[#This Row],[SN]]</f>
        <v>272</v>
      </c>
      <c r="B273" s="108" t="str">
        <f>VLOOKUP($C273,'Product Master'!B:G,2,)</f>
        <v>Rabbit Monoclonal to cytokeratin 8 (EP1628Y) Abcam</v>
      </c>
      <c r="C273" s="84" t="str">
        <f>Table5[[#This Row],[Cat No]]</f>
        <v>ab192467</v>
      </c>
      <c r="D273" s="84">
        <f>(VLOOKUP($C273,'Product Master'!B:G,6,))</f>
        <v>0</v>
      </c>
      <c r="E273" s="84" t="str">
        <f>VLOOKUP($C273,'Product Master'!B:G,3,)</f>
        <v>Vial</v>
      </c>
      <c r="F273" s="84" t="str">
        <f>VLOOKUP($C273,'Product Master'!B:G,4,)</f>
        <v>100 ul</v>
      </c>
      <c r="H273" s="84">
        <f>SUMIFS(Inward!I:I,Inward!C:C,'Stock Statement'!B273,Inward!E:E,'Stock Statement'!C273)</f>
        <v>0</v>
      </c>
      <c r="I273" s="84" t="e">
        <f>AVERAGEIFS(Outward!H:H,Outward!B:B,'Stock Statement'!B273,Outward!C:C,'Stock Statement'!C273)</f>
        <v>#DIV/0!</v>
      </c>
      <c r="J273" s="84" t="e">
        <f t="shared" si="8"/>
        <v>#DIV/0!</v>
      </c>
      <c r="K273" s="137" t="e">
        <f>LOOKUP(2,1/(Inward!E:E=C273),Inward!Q:Q)</f>
        <v>#N/A</v>
      </c>
      <c r="L273" s="137" t="e">
        <f>Table3[[#This Row],[Opening Stock]]*Table3[[#This Row],[Base Price]]</f>
        <v>#N/A</v>
      </c>
      <c r="M273" s="137" t="e">
        <f>Table3[[#This Row],[Base Price]]*Table3[[#This Row],[Receipt]]</f>
        <v>#N/A</v>
      </c>
      <c r="N273" s="137" t="e">
        <f>Table3[[#This Row],[Base Price]]*Table3[[#This Row],[Issued]]</f>
        <v>#N/A</v>
      </c>
      <c r="O273" s="137" t="e">
        <f t="shared" si="9"/>
        <v>#DIV/0!</v>
      </c>
      <c r="P273" s="84"/>
    </row>
    <row r="274" spans="1:16">
      <c r="A274" s="84">
        <f>Table5[[#This Row],[SN]]</f>
        <v>273</v>
      </c>
      <c r="B274" s="108" t="str">
        <f>VLOOKUP($C274,'Product Master'!B:G,2,)</f>
        <v>Rabbit Monoclonal to cytokeratin 19 (EP1580Y) Abcam</v>
      </c>
      <c r="C274" s="84" t="str">
        <f>Table5[[#This Row],[Cat No]]</f>
        <v>ab192643</v>
      </c>
      <c r="D274" s="84">
        <f>(VLOOKUP($C274,'Product Master'!B:G,6,))</f>
        <v>0</v>
      </c>
      <c r="E274" s="84" t="str">
        <f>VLOOKUP($C274,'Product Master'!B:G,3,)</f>
        <v>Vial</v>
      </c>
      <c r="F274" s="84" t="str">
        <f>VLOOKUP($C274,'Product Master'!B:G,4,)</f>
        <v>100 ul</v>
      </c>
      <c r="H274" s="84">
        <f>SUMIFS(Inward!I:I,Inward!C:C,'Stock Statement'!B274,Inward!E:E,'Stock Statement'!C274)</f>
        <v>0</v>
      </c>
      <c r="I274" s="84" t="e">
        <f>AVERAGEIFS(Outward!H:H,Outward!B:B,'Stock Statement'!B274,Outward!C:C,'Stock Statement'!C274)</f>
        <v>#DIV/0!</v>
      </c>
      <c r="J274" s="84" t="e">
        <f t="shared" si="8"/>
        <v>#DIV/0!</v>
      </c>
      <c r="K274" s="137" t="e">
        <f>LOOKUP(2,1/(Inward!E:E=C274),Inward!Q:Q)</f>
        <v>#N/A</v>
      </c>
      <c r="L274" s="137" t="e">
        <f>Table3[[#This Row],[Opening Stock]]*Table3[[#This Row],[Base Price]]</f>
        <v>#N/A</v>
      </c>
      <c r="M274" s="137" t="e">
        <f>Table3[[#This Row],[Base Price]]*Table3[[#This Row],[Receipt]]</f>
        <v>#N/A</v>
      </c>
      <c r="N274" s="137" t="e">
        <f>Table3[[#This Row],[Base Price]]*Table3[[#This Row],[Issued]]</f>
        <v>#N/A</v>
      </c>
      <c r="O274" s="137" t="e">
        <f t="shared" si="9"/>
        <v>#DIV/0!</v>
      </c>
      <c r="P274" s="84"/>
    </row>
    <row r="275" spans="1:16">
      <c r="A275" s="84">
        <f>Table5[[#This Row],[SN]]</f>
        <v>274</v>
      </c>
      <c r="B275" s="108" t="str">
        <f>VLOOKUP($C275,'Product Master'!B:G,2,)</f>
        <v>Anti-PD-L1 antibody(Abcam)</v>
      </c>
      <c r="C275" s="84" t="str">
        <f>Table5[[#This Row],[Cat No]]</f>
        <v>ab205921</v>
      </c>
      <c r="D275" s="84">
        <f>(VLOOKUP($C275,'Product Master'!B:G,6,))</f>
        <v>0</v>
      </c>
      <c r="E275" s="84" t="str">
        <f>VLOOKUP($C275,'Product Master'!B:G,3,)</f>
        <v>Vial</v>
      </c>
      <c r="F275" s="84" t="str">
        <f>VLOOKUP($C275,'Product Master'!B:G,4,)</f>
        <v>50 ul</v>
      </c>
      <c r="H275" s="84">
        <f>SUMIFS(Inward!I:I,Inward!C:C,'Stock Statement'!B275,Inward!E:E,'Stock Statement'!C275)</f>
        <v>0</v>
      </c>
      <c r="I275" s="84" t="e">
        <f>AVERAGEIFS(Outward!H:H,Outward!B:B,'Stock Statement'!B275,Outward!C:C,'Stock Statement'!C275)</f>
        <v>#DIV/0!</v>
      </c>
      <c r="J275" s="84" t="e">
        <f t="shared" ref="J275:J338" si="10">((G275+H275)-I275)</f>
        <v>#DIV/0!</v>
      </c>
      <c r="K275" s="137" t="e">
        <f>LOOKUP(2,1/(Inward!E:E=C275),Inward!Q:Q)</f>
        <v>#N/A</v>
      </c>
      <c r="L275" s="137" t="e">
        <f>Table3[[#This Row],[Opening Stock]]*Table3[[#This Row],[Base Price]]</f>
        <v>#N/A</v>
      </c>
      <c r="M275" s="137" t="e">
        <f>Table3[[#This Row],[Base Price]]*Table3[[#This Row],[Receipt]]</f>
        <v>#N/A</v>
      </c>
      <c r="N275" s="137" t="e">
        <f>Table3[[#This Row],[Base Price]]*Table3[[#This Row],[Issued]]</f>
        <v>#N/A</v>
      </c>
      <c r="O275" s="137" t="e">
        <f t="shared" ref="O275:O338" si="11">MAX(0,J275*K275)</f>
        <v>#DIV/0!</v>
      </c>
      <c r="P275" s="84"/>
    </row>
    <row r="276" spans="1:16">
      <c r="A276" s="84">
        <f>Table5[[#This Row],[SN]]</f>
        <v>275</v>
      </c>
      <c r="B276" s="108" t="str">
        <f>VLOOKUP($C276,'Product Master'!B:G,2,)</f>
        <v>Anti-Cytokeratin 18 Antibody (Abcam)</v>
      </c>
      <c r="C276" s="84" t="str">
        <f>Table5[[#This Row],[Cat No]]</f>
        <v>ab72813</v>
      </c>
      <c r="D276" s="84">
        <f>(VLOOKUP($C276,'Product Master'!B:G,6,))</f>
        <v>0</v>
      </c>
      <c r="E276" s="84" t="str">
        <f>VLOOKUP($C276,'Product Master'!B:G,3,)</f>
        <v>-</v>
      </c>
      <c r="F276" s="84" t="str">
        <f>VLOOKUP($C276,'Product Master'!B:G,4,)</f>
        <v>100 ug</v>
      </c>
      <c r="H276" s="84">
        <f>SUMIFS(Inward!I:I,Inward!C:C,'Stock Statement'!B276,Inward!E:E,'Stock Statement'!C276)</f>
        <v>0</v>
      </c>
      <c r="I276" s="84" t="e">
        <f>AVERAGEIFS(Outward!H:H,Outward!B:B,'Stock Statement'!B276,Outward!C:C,'Stock Statement'!C276)</f>
        <v>#DIV/0!</v>
      </c>
      <c r="J276" s="84" t="e">
        <f t="shared" si="10"/>
        <v>#DIV/0!</v>
      </c>
      <c r="K276" s="137" t="e">
        <f>LOOKUP(2,1/(Inward!E:E=C276),Inward!Q:Q)</f>
        <v>#VALUE!</v>
      </c>
      <c r="L276" s="137" t="e">
        <f>Table3[[#This Row],[Opening Stock]]*Table3[[#This Row],[Base Price]]</f>
        <v>#VALUE!</v>
      </c>
      <c r="M276" s="137" t="e">
        <f>Table3[[#This Row],[Base Price]]*Table3[[#This Row],[Receipt]]</f>
        <v>#VALUE!</v>
      </c>
      <c r="N276" s="137" t="e">
        <f>Table3[[#This Row],[Base Price]]*Table3[[#This Row],[Issued]]</f>
        <v>#VALUE!</v>
      </c>
      <c r="O276" s="137" t="e">
        <f t="shared" si="11"/>
        <v>#DIV/0!</v>
      </c>
      <c r="P276" s="84"/>
    </row>
    <row r="277" spans="1:16">
      <c r="A277" s="84">
        <f>Table5[[#This Row],[SN]]</f>
        <v>276</v>
      </c>
      <c r="B277" s="108" t="str">
        <f>VLOOKUP($C277,'Product Master'!B:G,2,)</f>
        <v>P40 Antibody</v>
      </c>
      <c r="C277" s="84" t="str">
        <f>Table5[[#This Row],[Cat No]]</f>
        <v>ACI3066AA</v>
      </c>
      <c r="D277" s="84">
        <f>(VLOOKUP($C277,'Product Master'!B:G,6,))</f>
        <v>0</v>
      </c>
      <c r="E277" s="84" t="str">
        <f>VLOOKUP($C277,'Product Master'!B:G,3,)</f>
        <v>Vial</v>
      </c>
      <c r="F277" s="84" t="str">
        <f>VLOOKUP($C277,'Product Master'!B:G,4,)</f>
        <v xml:space="preserve">6 ml </v>
      </c>
      <c r="H277" s="84">
        <f>SUMIFS(Inward!I:I,Inward!C:C,'Stock Statement'!B277,Inward!E:E,'Stock Statement'!C277)</f>
        <v>0</v>
      </c>
      <c r="I277" s="84" t="e">
        <f>AVERAGEIFS(Outward!H:H,Outward!B:B,'Stock Statement'!B277,Outward!C:C,'Stock Statement'!C277)</f>
        <v>#DIV/0!</v>
      </c>
      <c r="J277" s="84" t="e">
        <f t="shared" si="10"/>
        <v>#DIV/0!</v>
      </c>
      <c r="K277" s="137" t="e">
        <f>LOOKUP(2,1/(Inward!E:E=C277),Inward!Q:Q)</f>
        <v>#N/A</v>
      </c>
      <c r="L277" s="137" t="e">
        <f>Table3[[#This Row],[Opening Stock]]*Table3[[#This Row],[Base Price]]</f>
        <v>#N/A</v>
      </c>
      <c r="M277" s="137" t="e">
        <f>Table3[[#This Row],[Base Price]]*Table3[[#This Row],[Receipt]]</f>
        <v>#N/A</v>
      </c>
      <c r="N277" s="137" t="e">
        <f>Table3[[#This Row],[Base Price]]*Table3[[#This Row],[Issued]]</f>
        <v>#N/A</v>
      </c>
      <c r="O277" s="137" t="e">
        <f t="shared" si="11"/>
        <v>#DIV/0!</v>
      </c>
      <c r="P277" s="84"/>
    </row>
    <row r="278" spans="1:16">
      <c r="A278" s="84">
        <f>Table5[[#This Row],[SN]]</f>
        <v>277</v>
      </c>
      <c r="B278" s="108" t="str">
        <f>VLOOKUP($C278,'Product Master'!B:G,2,)</f>
        <v>Leibovitz L-15 Medium</v>
      </c>
      <c r="C278" s="84" t="str">
        <f>Table5[[#This Row],[Cat No]]</f>
        <v>AL011S</v>
      </c>
      <c r="D278" s="84">
        <f>(VLOOKUP($C278,'Product Master'!B:G,6,))</f>
        <v>0</v>
      </c>
      <c r="E278" s="84" t="str">
        <f>VLOOKUP($C278,'Product Master'!B:G,3,)</f>
        <v>Bottle</v>
      </c>
      <c r="F278" s="84" t="str">
        <f>VLOOKUP($C278,'Product Master'!B:G,4,)</f>
        <v>500*6 ml</v>
      </c>
      <c r="H278" s="84">
        <f>SUMIFS(Inward!I:I,Inward!C:C,'Stock Statement'!B278,Inward!E:E,'Stock Statement'!C278)</f>
        <v>1</v>
      </c>
      <c r="I278" s="84">
        <f>AVERAGEIFS(Outward!H:H,Outward!B:B,'Stock Statement'!B278,Outward!C:C,'Stock Statement'!C278)</f>
        <v>1.5</v>
      </c>
      <c r="J278" s="84">
        <f t="shared" si="10"/>
        <v>-0.5</v>
      </c>
      <c r="K278" s="137">
        <f>LOOKUP(2,1/(Inward!E:E=C278),Inward!Q:Q)</f>
        <v>5444</v>
      </c>
      <c r="L278" s="137">
        <f>Table3[[#This Row],[Opening Stock]]*Table3[[#This Row],[Base Price]]</f>
        <v>0</v>
      </c>
      <c r="M278" s="137">
        <f>Table3[[#This Row],[Base Price]]*Table3[[#This Row],[Receipt]]</f>
        <v>5444</v>
      </c>
      <c r="N278" s="137">
        <f>Table3[[#This Row],[Base Price]]*Table3[[#This Row],[Issued]]</f>
        <v>8166</v>
      </c>
      <c r="O278" s="137">
        <f t="shared" si="11"/>
        <v>0</v>
      </c>
      <c r="P278" s="84"/>
    </row>
    <row r="279" spans="1:16">
      <c r="A279" s="84">
        <f>Table5[[#This Row],[SN]]</f>
        <v>278</v>
      </c>
      <c r="B279" s="108" t="str">
        <f>VLOOKUP($C279,'Product Master'!B:G,2,)</f>
        <v xml:space="preserve">Nutrient Mixture F-12 Ham </v>
      </c>
      <c r="C279" s="84" t="str">
        <f>Table5[[#This Row],[Cat No]]</f>
        <v>AL025</v>
      </c>
      <c r="D279" s="84">
        <f>(VLOOKUP($C279,'Product Master'!B:G,6,))</f>
        <v>0</v>
      </c>
      <c r="E279" s="84" t="str">
        <f>VLOOKUP($C279,'Product Master'!B:G,3,)</f>
        <v>Pack</v>
      </c>
      <c r="F279" s="84" t="str">
        <f>VLOOKUP($C279,'Product Master'!B:G,4,)</f>
        <v>500*6 ml</v>
      </c>
      <c r="H279" s="84">
        <f>SUMIFS(Inward!I:I,Inward!C:C,'Stock Statement'!B279,Inward!E:E,'Stock Statement'!C279)</f>
        <v>1</v>
      </c>
      <c r="I279" s="84">
        <f>AVERAGEIFS(Outward!H:H,Outward!B:B,'Stock Statement'!B279,Outward!C:C,'Stock Statement'!C279)</f>
        <v>2</v>
      </c>
      <c r="J279" s="84">
        <f t="shared" si="10"/>
        <v>-1</v>
      </c>
      <c r="K279" s="137">
        <f>LOOKUP(2,1/(Inward!E:E=C279),Inward!Q:Q)</f>
        <v>4915.2</v>
      </c>
      <c r="L279" s="137">
        <f>Table3[[#This Row],[Opening Stock]]*Table3[[#This Row],[Base Price]]</f>
        <v>0</v>
      </c>
      <c r="M279" s="137">
        <f>Table3[[#This Row],[Base Price]]*Table3[[#This Row],[Receipt]]</f>
        <v>4915.2</v>
      </c>
      <c r="N279" s="137">
        <f>Table3[[#This Row],[Base Price]]*Table3[[#This Row],[Issued]]</f>
        <v>9830.4</v>
      </c>
      <c r="O279" s="137">
        <f t="shared" si="11"/>
        <v>0</v>
      </c>
      <c r="P279" s="84"/>
    </row>
    <row r="280" spans="1:16">
      <c r="A280" s="84">
        <f>Table5[[#This Row],[SN]]</f>
        <v>279</v>
      </c>
      <c r="B280" s="108" t="str">
        <f>VLOOKUP($C280,'Product Master'!B:G,2,)</f>
        <v>RPMI 1640 With phenol red</v>
      </c>
      <c r="C280" s="84" t="str">
        <f>Table5[[#This Row],[Cat No]]</f>
        <v>AL162S</v>
      </c>
      <c r="D280" s="84">
        <f>(VLOOKUP($C280,'Product Master'!B:G,6,))</f>
        <v>0</v>
      </c>
      <c r="E280" s="84" t="str">
        <f>VLOOKUP($C280,'Product Master'!B:G,3,)</f>
        <v>-</v>
      </c>
      <c r="F280" s="84">
        <f>VLOOKUP($C280,'Product Master'!B:G,4,)</f>
        <v>0</v>
      </c>
      <c r="H280" s="84">
        <f>SUMIFS(Inward!I:I,Inward!C:C,'Stock Statement'!B280,Inward!E:E,'Stock Statement'!C280)</f>
        <v>0</v>
      </c>
      <c r="I280" s="84">
        <f>AVERAGEIFS(Outward!H:H,Outward!B:B,'Stock Statement'!B280,Outward!C:C,'Stock Statement'!C280)</f>
        <v>1</v>
      </c>
      <c r="J280" s="84">
        <f t="shared" si="10"/>
        <v>-1</v>
      </c>
      <c r="K280" s="137" t="e">
        <f>LOOKUP(2,1/(Inward!E:E=C280),Inward!Q:Q)</f>
        <v>#N/A</v>
      </c>
      <c r="L280" s="137" t="e">
        <f>Table3[[#This Row],[Opening Stock]]*Table3[[#This Row],[Base Price]]</f>
        <v>#N/A</v>
      </c>
      <c r="M280" s="137" t="e">
        <f>Table3[[#This Row],[Base Price]]*Table3[[#This Row],[Receipt]]</f>
        <v>#N/A</v>
      </c>
      <c r="N280" s="137" t="e">
        <f>Table3[[#This Row],[Base Price]]*Table3[[#This Row],[Issued]]</f>
        <v>#N/A</v>
      </c>
      <c r="O280" s="137" t="e">
        <f t="shared" si="11"/>
        <v>#N/A</v>
      </c>
      <c r="P280" s="84"/>
    </row>
    <row r="281" spans="1:16">
      <c r="A281" s="84">
        <f>Table5[[#This Row],[SN]]</f>
        <v>280</v>
      </c>
      <c r="B281" s="108" t="str">
        <f>VLOOKUP($C281,'Product Master'!B:G,2,)</f>
        <v xml:space="preserve">RPMI 1640 without phenol red </v>
      </c>
      <c r="C281" s="84" t="str">
        <f>Table5[[#This Row],[Cat No]]</f>
        <v>AL171A</v>
      </c>
      <c r="D281" s="84">
        <f>(VLOOKUP($C281,'Product Master'!B:G,6,))</f>
        <v>0</v>
      </c>
      <c r="E281" s="84" t="str">
        <f>VLOOKUP($C281,'Product Master'!B:G,3,)</f>
        <v>Pack</v>
      </c>
      <c r="F281" s="84" t="str">
        <f>VLOOKUP($C281,'Product Master'!B:G,4,)</f>
        <v>100 ml*5</v>
      </c>
      <c r="H281" s="84">
        <f>SUMIFS(Inward!I:I,Inward!C:C,'Stock Statement'!B281,Inward!E:E,'Stock Statement'!C281)</f>
        <v>0</v>
      </c>
      <c r="I281" s="84">
        <f>AVERAGEIFS(Outward!H:H,Outward!B:B,'Stock Statement'!B281,Outward!C:C,'Stock Statement'!C281)</f>
        <v>1.5</v>
      </c>
      <c r="J281" s="84">
        <f t="shared" si="10"/>
        <v>-1.5</v>
      </c>
      <c r="K281" s="137" t="e">
        <f>LOOKUP(2,1/(Inward!E:E=C281),Inward!Q:Q)</f>
        <v>#N/A</v>
      </c>
      <c r="L281" s="137" t="e">
        <f>Table3[[#This Row],[Opening Stock]]*Table3[[#This Row],[Base Price]]</f>
        <v>#N/A</v>
      </c>
      <c r="M281" s="137" t="e">
        <f>Table3[[#This Row],[Base Price]]*Table3[[#This Row],[Receipt]]</f>
        <v>#N/A</v>
      </c>
      <c r="N281" s="137" t="e">
        <f>Table3[[#This Row],[Base Price]]*Table3[[#This Row],[Issued]]</f>
        <v>#N/A</v>
      </c>
      <c r="O281" s="137" t="e">
        <f t="shared" si="11"/>
        <v>#N/A</v>
      </c>
      <c r="P281" s="84"/>
    </row>
    <row r="282" spans="1:16">
      <c r="A282" s="84">
        <f>Table5[[#This Row],[SN]]</f>
        <v>281</v>
      </c>
      <c r="B282" s="108" t="str">
        <f>VLOOKUP($C282,'Product Master'!B:G,2,)</f>
        <v>Dulbecco's Modified eagle medium</v>
      </c>
      <c r="C282" s="84" t="str">
        <f>Table5[[#This Row],[Cat No]]</f>
        <v>AL219A</v>
      </c>
      <c r="D282" s="84">
        <f>(VLOOKUP($C282,'Product Master'!B:G,6,))</f>
        <v>0</v>
      </c>
      <c r="E282" s="84" t="str">
        <f>VLOOKUP($C282,'Product Master'!B:G,3,)</f>
        <v>Pack</v>
      </c>
      <c r="F282" s="84" t="str">
        <f>VLOOKUP($C282,'Product Master'!B:G,4,)</f>
        <v>100 ml*5</v>
      </c>
      <c r="H282" s="84">
        <f>SUMIFS(Inward!I:I,Inward!C:C,'Stock Statement'!B282,Inward!E:E,'Stock Statement'!C282)</f>
        <v>2</v>
      </c>
      <c r="I282" s="84">
        <f>AVERAGEIFS(Outward!H:H,Outward!B:B,'Stock Statement'!B282,Outward!C:C,'Stock Statement'!C282)</f>
        <v>2.4444444444444446</v>
      </c>
      <c r="J282" s="84">
        <f t="shared" si="10"/>
        <v>-0.44444444444444464</v>
      </c>
      <c r="K282" s="137">
        <f>LOOKUP(2,1/(Inward!E:E=C282),Inward!Q:Q)</f>
        <v>9832</v>
      </c>
      <c r="L282" s="137">
        <f>Table3[[#This Row],[Opening Stock]]*Table3[[#This Row],[Base Price]]</f>
        <v>0</v>
      </c>
      <c r="M282" s="137">
        <f>Table3[[#This Row],[Base Price]]*Table3[[#This Row],[Receipt]]</f>
        <v>19664</v>
      </c>
      <c r="N282" s="137">
        <f>Table3[[#This Row],[Base Price]]*Table3[[#This Row],[Issued]]</f>
        <v>24033.777777777781</v>
      </c>
      <c r="O282" s="137">
        <f t="shared" si="11"/>
        <v>0</v>
      </c>
      <c r="P282" s="84"/>
    </row>
    <row r="283" spans="1:16">
      <c r="A283" s="84">
        <f>Table5[[#This Row],[SN]]</f>
        <v>282</v>
      </c>
      <c r="B283" s="108" t="str">
        <f>VLOOKUP($C283,'Product Master'!B:G,2,)</f>
        <v>Alcohol Swabs</v>
      </c>
      <c r="C283" s="84" t="str">
        <f>Table5[[#This Row],[Cat No]]</f>
        <v>Alcohol Swabs</v>
      </c>
      <c r="D283" s="84">
        <f>(VLOOKUP($C283,'Product Master'!B:G,6,))</f>
        <v>0</v>
      </c>
      <c r="E283" s="84" t="str">
        <f>VLOOKUP($C283,'Product Master'!B:G,3,)</f>
        <v>-</v>
      </c>
      <c r="F283" s="84" t="str">
        <f>VLOOKUP($C283,'Product Master'!B:G,4,)</f>
        <v>-</v>
      </c>
      <c r="H283" s="84">
        <f>SUMIFS(Inward!I:I,Inward!C:C,'Stock Statement'!B283,Inward!E:E,'Stock Statement'!C283)</f>
        <v>0</v>
      </c>
      <c r="I283" s="84">
        <f>AVERAGEIFS(Outward!H:H,Outward!B:B,'Stock Statement'!B283,Outward!C:C,'Stock Statement'!C283)</f>
        <v>1100</v>
      </c>
      <c r="J283" s="84">
        <f t="shared" si="10"/>
        <v>-1100</v>
      </c>
      <c r="K283" s="137" t="e">
        <f>LOOKUP(2,1/(Inward!E:E=C283),Inward!Q:Q)</f>
        <v>#N/A</v>
      </c>
      <c r="L283" s="137" t="e">
        <f>Table3[[#This Row],[Opening Stock]]*Table3[[#This Row],[Base Price]]</f>
        <v>#N/A</v>
      </c>
      <c r="M283" s="137" t="e">
        <f>Table3[[#This Row],[Base Price]]*Table3[[#This Row],[Receipt]]</f>
        <v>#N/A</v>
      </c>
      <c r="N283" s="137" t="e">
        <f>Table3[[#This Row],[Base Price]]*Table3[[#This Row],[Issued]]</f>
        <v>#N/A</v>
      </c>
      <c r="O283" s="137" t="e">
        <f t="shared" si="11"/>
        <v>#N/A</v>
      </c>
      <c r="P283" s="84"/>
    </row>
    <row r="284" spans="1:16">
      <c r="A284" s="84">
        <f>Table5[[#This Row],[SN]]</f>
        <v>283</v>
      </c>
      <c r="B284" s="108" t="str">
        <f>VLOOKUP($C284,'Product Master'!B:G,2,)</f>
        <v xml:space="preserve">Aluminium foil 30 cm x 72 m </v>
      </c>
      <c r="C284" s="84" t="str">
        <f>Table5[[#This Row],[Cat No]]</f>
        <v xml:space="preserve">Aluminium foil 30 cm x 72 m </v>
      </c>
      <c r="D284" s="84">
        <f>(VLOOKUP($C284,'Product Master'!B:G,6,))</f>
        <v>0</v>
      </c>
      <c r="E284" s="84" t="str">
        <f>VLOOKUP($C284,'Product Master'!B:G,3,)</f>
        <v>-</v>
      </c>
      <c r="F284" s="84" t="str">
        <f>VLOOKUP($C284,'Product Master'!B:G,4,)</f>
        <v>-</v>
      </c>
      <c r="H284" s="84">
        <f>SUMIFS(Inward!I:I,Inward!C:C,'Stock Statement'!B284,Inward!E:E,'Stock Statement'!C284)</f>
        <v>0</v>
      </c>
      <c r="I284" s="84" t="e">
        <f>AVERAGEIFS(Outward!H:H,Outward!B:B,'Stock Statement'!B284,Outward!C:C,'Stock Statement'!C284)</f>
        <v>#DIV/0!</v>
      </c>
      <c r="J284" s="84" t="e">
        <f t="shared" si="10"/>
        <v>#DIV/0!</v>
      </c>
      <c r="K284" s="137" t="e">
        <f>LOOKUP(2,1/(Inward!E:E=C284),Inward!Q:Q)</f>
        <v>#N/A</v>
      </c>
      <c r="L284" s="137" t="e">
        <f>Table3[[#This Row],[Opening Stock]]*Table3[[#This Row],[Base Price]]</f>
        <v>#N/A</v>
      </c>
      <c r="M284" s="137" t="e">
        <f>Table3[[#This Row],[Base Price]]*Table3[[#This Row],[Receipt]]</f>
        <v>#N/A</v>
      </c>
      <c r="N284" s="137" t="e">
        <f>Table3[[#This Row],[Base Price]]*Table3[[#This Row],[Issued]]</f>
        <v>#N/A</v>
      </c>
      <c r="O284" s="137" t="e">
        <f t="shared" si="11"/>
        <v>#DIV/0!</v>
      </c>
      <c r="P284" s="84"/>
    </row>
    <row r="285" spans="1:16">
      <c r="A285" s="84">
        <f>Table5[[#This Row],[SN]]</f>
        <v>284</v>
      </c>
      <c r="B285" s="108" t="str">
        <f>VLOOKUP($C285,'Product Master'!B:G,2,)</f>
        <v xml:space="preserve">Rock Inhibitor(Y-27632) Dihydrochloride </v>
      </c>
      <c r="C285" s="84" t="str">
        <f>Table5[[#This Row],[Cat No]]</f>
        <v>ALX -270-333M001</v>
      </c>
      <c r="D285" s="84">
        <f>(VLOOKUP($C285,'Product Master'!B:G,6,))</f>
        <v>0</v>
      </c>
      <c r="E285" s="84" t="str">
        <f>VLOOKUP($C285,'Product Master'!B:G,3,)</f>
        <v>Bottle</v>
      </c>
      <c r="F285" s="84" t="str">
        <f>VLOOKUP($C285,'Product Master'!B:G,4,)</f>
        <v>1 mg</v>
      </c>
      <c r="H285" s="84">
        <f>SUMIFS(Inward!I:I,Inward!C:C,'Stock Statement'!B285,Inward!E:E,'Stock Statement'!C285)</f>
        <v>0</v>
      </c>
      <c r="I285" s="84">
        <f>AVERAGEIFS(Outward!H:H,Outward!B:B,'Stock Statement'!B285,Outward!C:C,'Stock Statement'!C285)</f>
        <v>1</v>
      </c>
      <c r="J285" s="84">
        <f t="shared" si="10"/>
        <v>-1</v>
      </c>
      <c r="K285" s="137" t="e">
        <f>LOOKUP(2,1/(Inward!E:E=C285),Inward!Q:Q)</f>
        <v>#N/A</v>
      </c>
      <c r="L285" s="137" t="e">
        <f>Table3[[#This Row],[Opening Stock]]*Table3[[#This Row],[Base Price]]</f>
        <v>#N/A</v>
      </c>
      <c r="M285" s="137" t="e">
        <f>Table3[[#This Row],[Base Price]]*Table3[[#This Row],[Receipt]]</f>
        <v>#N/A</v>
      </c>
      <c r="N285" s="137" t="e">
        <f>Table3[[#This Row],[Base Price]]*Table3[[#This Row],[Issued]]</f>
        <v>#N/A</v>
      </c>
      <c r="O285" s="137" t="e">
        <f t="shared" si="11"/>
        <v>#N/A</v>
      </c>
      <c r="P285" s="84"/>
    </row>
    <row r="286" spans="1:16">
      <c r="A286" s="84">
        <f>Table5[[#This Row],[SN]]</f>
        <v>285</v>
      </c>
      <c r="B286" s="108" t="str">
        <f>VLOOKUP($C286,'Product Master'!B:G,2,)</f>
        <v>0.2 ml 8- strips PCR tubes with caps</v>
      </c>
      <c r="C286" s="84" t="str">
        <f>Table5[[#This Row],[Cat No]]</f>
        <v>AM12230</v>
      </c>
      <c r="D286" s="84">
        <f>(VLOOKUP($C286,'Product Master'!B:G,6,))</f>
        <v>0</v>
      </c>
      <c r="E286" s="84" t="str">
        <f>VLOOKUP($C286,'Product Master'!B:G,3,)</f>
        <v>-</v>
      </c>
      <c r="F286" s="84" t="str">
        <f>VLOOKUP($C286,'Product Master'!B:G,4,)</f>
        <v>125 Strips</v>
      </c>
      <c r="H286" s="84">
        <f>SUMIFS(Inward!I:I,Inward!C:C,'Stock Statement'!B286,Inward!E:E,'Stock Statement'!C286)</f>
        <v>10</v>
      </c>
      <c r="I286" s="84">
        <f>AVERAGEIFS(Outward!H:H,Outward!B:B,'Stock Statement'!B286,Outward!C:C,'Stock Statement'!C286)</f>
        <v>1</v>
      </c>
      <c r="J286" s="84">
        <f t="shared" si="10"/>
        <v>9</v>
      </c>
      <c r="K286" s="137">
        <f>LOOKUP(2,1/(Inward!E:E=C286),Inward!Q:Q)</f>
        <v>105180</v>
      </c>
      <c r="L286" s="137">
        <f>Table3[[#This Row],[Opening Stock]]*Table3[[#This Row],[Base Price]]</f>
        <v>0</v>
      </c>
      <c r="M286" s="137">
        <f>Table3[[#This Row],[Base Price]]*Table3[[#This Row],[Receipt]]</f>
        <v>1051800</v>
      </c>
      <c r="N286" s="137">
        <f>Table3[[#This Row],[Base Price]]*Table3[[#This Row],[Issued]]</f>
        <v>105180</v>
      </c>
      <c r="O286" s="137">
        <f t="shared" si="11"/>
        <v>946620</v>
      </c>
      <c r="P286" s="84"/>
    </row>
    <row r="287" spans="1:16">
      <c r="A287" s="84">
        <f>Table5[[#This Row],[SN]]</f>
        <v>286</v>
      </c>
      <c r="B287" s="108" t="str">
        <f>VLOOKUP($C287,'Product Master'!B:G,2,)</f>
        <v xml:space="preserve">Mirvana miRNA isolation kit </v>
      </c>
      <c r="C287" s="84" t="str">
        <f>Table5[[#This Row],[Cat No]]</f>
        <v>AM1560</v>
      </c>
      <c r="D287" s="84">
        <f>(VLOOKUP($C287,'Product Master'!B:G,6,))</f>
        <v>0</v>
      </c>
      <c r="E287" s="84" t="str">
        <f>VLOOKUP($C287,'Product Master'!B:G,3,)</f>
        <v>Kit</v>
      </c>
      <c r="F287" s="84">
        <f>VLOOKUP($C287,'Product Master'!B:G,4,)</f>
        <v>1</v>
      </c>
      <c r="H287" s="84">
        <f>SUMIFS(Inward!I:I,Inward!C:C,'Stock Statement'!B287,Inward!E:E,'Stock Statement'!C287)</f>
        <v>1</v>
      </c>
      <c r="I287" s="84" t="e">
        <f>AVERAGEIFS(Outward!H:H,Outward!B:B,'Stock Statement'!B287,Outward!C:C,'Stock Statement'!C287)</f>
        <v>#DIV/0!</v>
      </c>
      <c r="J287" s="84" t="e">
        <f t="shared" si="10"/>
        <v>#DIV/0!</v>
      </c>
      <c r="K287" s="137">
        <f>LOOKUP(2,1/(Inward!E:E=C287),Inward!Q:Q)</f>
        <v>19190</v>
      </c>
      <c r="L287" s="137">
        <f>Table3[[#This Row],[Opening Stock]]*Table3[[#This Row],[Base Price]]</f>
        <v>0</v>
      </c>
      <c r="M287" s="137">
        <f>Table3[[#This Row],[Base Price]]*Table3[[#This Row],[Receipt]]</f>
        <v>19190</v>
      </c>
      <c r="N287" s="137" t="e">
        <f>Table3[[#This Row],[Base Price]]*Table3[[#This Row],[Issued]]</f>
        <v>#DIV/0!</v>
      </c>
      <c r="O287" s="137" t="e">
        <f t="shared" si="11"/>
        <v>#DIV/0!</v>
      </c>
      <c r="P287" s="84"/>
    </row>
    <row r="288" spans="1:16">
      <c r="A288" s="84">
        <f>Table5[[#This Row],[SN]]</f>
        <v>287</v>
      </c>
      <c r="B288" s="108" t="str">
        <f>VLOOKUP($C288,'Product Master'!B:G,2,)</f>
        <v xml:space="preserve">Mirvana miRNA Isolation Kit </v>
      </c>
      <c r="C288" s="84" t="str">
        <f>Table5[[#This Row],[Cat No]]</f>
        <v>AM1561</v>
      </c>
      <c r="D288" s="84">
        <f>(VLOOKUP($C288,'Product Master'!B:G,6,))</f>
        <v>0</v>
      </c>
      <c r="E288" s="84">
        <f>VLOOKUP($C288,'Product Master'!B:G,3,)</f>
        <v>0</v>
      </c>
      <c r="F288" s="84">
        <f>VLOOKUP($C288,'Product Master'!B:G,4,)</f>
        <v>0</v>
      </c>
      <c r="H288" s="84">
        <f>SUMIFS(Inward!I:I,Inward!C:C,'Stock Statement'!B288,Inward!E:E,'Stock Statement'!C288)</f>
        <v>0</v>
      </c>
      <c r="I288" s="84">
        <f>AVERAGEIFS(Outward!H:H,Outward!B:B,'Stock Statement'!B288,Outward!C:C,'Stock Statement'!C288)</f>
        <v>1</v>
      </c>
      <c r="J288" s="84">
        <f t="shared" si="10"/>
        <v>-1</v>
      </c>
      <c r="K288" s="137" t="e">
        <f>LOOKUP(2,1/(Inward!E:E=C288),Inward!Q:Q)</f>
        <v>#N/A</v>
      </c>
      <c r="L288" s="137" t="e">
        <f>Table3[[#This Row],[Opening Stock]]*Table3[[#This Row],[Base Price]]</f>
        <v>#N/A</v>
      </c>
      <c r="M288" s="137" t="e">
        <f>Table3[[#This Row],[Base Price]]*Table3[[#This Row],[Receipt]]</f>
        <v>#N/A</v>
      </c>
      <c r="N288" s="137" t="e">
        <f>Table3[[#This Row],[Base Price]]*Table3[[#This Row],[Issued]]</f>
        <v>#N/A</v>
      </c>
      <c r="O288" s="137" t="e">
        <f t="shared" si="11"/>
        <v>#N/A</v>
      </c>
      <c r="P288" s="84"/>
    </row>
    <row r="289" spans="1:16">
      <c r="A289" s="84">
        <f>Table5[[#This Row],[SN]]</f>
        <v>288</v>
      </c>
      <c r="B289" s="108" t="str">
        <f>VLOOKUP($C289,'Product Master'!B:G,2,)</f>
        <v>Recoverall total Nucleic acid isolation(Ambion) box 1 of 2</v>
      </c>
      <c r="C289" s="84" t="str">
        <f>Table5[[#This Row],[Cat No]]</f>
        <v>AM1975</v>
      </c>
      <c r="D289" s="84">
        <f>(VLOOKUP($C289,'Product Master'!B:G,6,))</f>
        <v>0</v>
      </c>
      <c r="E289" s="84" t="str">
        <f>VLOOKUP($C289,'Product Master'!B:G,3,)</f>
        <v>Kit</v>
      </c>
      <c r="F289" s="84" t="str">
        <f>VLOOKUP($C289,'Product Master'!B:G,4,)</f>
        <v>40 Rxns</v>
      </c>
      <c r="H289" s="84">
        <f>SUMIFS(Inward!I:I,Inward!C:C,'Stock Statement'!B289,Inward!E:E,'Stock Statement'!C289)</f>
        <v>8</v>
      </c>
      <c r="I289" s="84" t="e">
        <f>AVERAGEIFS(Outward!H:H,Outward!B:B,'Stock Statement'!B289,Outward!C:C,'Stock Statement'!C289)</f>
        <v>#DIV/0!</v>
      </c>
      <c r="J289" s="84" t="e">
        <f t="shared" si="10"/>
        <v>#DIV/0!</v>
      </c>
      <c r="K289" s="137">
        <f>LOOKUP(2,1/(Inward!E:E=C289),Inward!Q:Q)</f>
        <v>0</v>
      </c>
      <c r="L289" s="137">
        <f>Table3[[#This Row],[Opening Stock]]*Table3[[#This Row],[Base Price]]</f>
        <v>0</v>
      </c>
      <c r="M289" s="137">
        <f>Table3[[#This Row],[Base Price]]*Table3[[#This Row],[Receipt]]</f>
        <v>0</v>
      </c>
      <c r="N289" s="137" t="e">
        <f>Table3[[#This Row],[Base Price]]*Table3[[#This Row],[Issued]]</f>
        <v>#DIV/0!</v>
      </c>
      <c r="O289" s="137" t="e">
        <f t="shared" si="11"/>
        <v>#DIV/0!</v>
      </c>
      <c r="P289" s="84"/>
    </row>
    <row r="290" spans="1:16">
      <c r="A290" s="84">
        <f>Table5[[#This Row],[SN]]</f>
        <v>289</v>
      </c>
      <c r="B290" s="108" t="str">
        <f>VLOOKUP($C290,'Product Master'!B:G,2,)</f>
        <v>i. Recoverall total Nucleic acid isolation(Ambion) box 2 of 2</v>
      </c>
      <c r="C290" s="84" t="str">
        <f>Table5[[#This Row],[Cat No]]</f>
        <v>AM1975-S1</v>
      </c>
      <c r="D290" s="84">
        <f>(VLOOKUP($C290,'Product Master'!B:G,6,))</f>
        <v>0</v>
      </c>
      <c r="E290" s="84" t="str">
        <f>VLOOKUP($C290,'Product Master'!B:G,3,)</f>
        <v>Kit</v>
      </c>
      <c r="F290" s="84">
        <f>VLOOKUP($C290,'Product Master'!B:G,4,)</f>
        <v>1</v>
      </c>
      <c r="H290" s="84">
        <f>SUMIFS(Inward!I:I,Inward!C:C,'Stock Statement'!B290,Inward!E:E,'Stock Statement'!C290)</f>
        <v>0</v>
      </c>
      <c r="I290" s="84" t="e">
        <f>AVERAGEIFS(Outward!H:H,Outward!B:B,'Stock Statement'!B290,Outward!C:C,'Stock Statement'!C290)</f>
        <v>#DIV/0!</v>
      </c>
      <c r="J290" s="84" t="e">
        <f t="shared" si="10"/>
        <v>#DIV/0!</v>
      </c>
      <c r="K290" s="137" t="e">
        <f>LOOKUP(2,1/(Inward!E:E=C290),Inward!Q:Q)</f>
        <v>#N/A</v>
      </c>
      <c r="L290" s="137" t="e">
        <f>Table3[[#This Row],[Opening Stock]]*Table3[[#This Row],[Base Price]]</f>
        <v>#N/A</v>
      </c>
      <c r="M290" s="137" t="e">
        <f>Table3[[#This Row],[Base Price]]*Table3[[#This Row],[Receipt]]</f>
        <v>#N/A</v>
      </c>
      <c r="N290" s="137" t="e">
        <f>Table3[[#This Row],[Base Price]]*Table3[[#This Row],[Issued]]</f>
        <v>#N/A</v>
      </c>
      <c r="O290" s="137" t="e">
        <f t="shared" si="11"/>
        <v>#DIV/0!</v>
      </c>
      <c r="P290" s="84"/>
    </row>
    <row r="291" spans="1:16">
      <c r="A291" s="84">
        <f>Table5[[#This Row],[SN]]</f>
        <v>290</v>
      </c>
      <c r="B291" s="108" t="str">
        <f>VLOOKUP($C291,'Product Master'!B:G,2,)</f>
        <v>i. Acid : Phenol :Chloroform</v>
      </c>
      <c r="C291" s="84" t="str">
        <f>Table5[[#This Row],[Cat No]]</f>
        <v>AM9720</v>
      </c>
      <c r="D291" s="84">
        <f>(VLOOKUP($C291,'Product Master'!B:G,6,))</f>
        <v>0</v>
      </c>
      <c r="E291" s="84" t="str">
        <f>VLOOKUP($C291,'Product Master'!B:G,3,)</f>
        <v>-</v>
      </c>
      <c r="F291" s="84" t="str">
        <f>VLOOKUP($C291,'Product Master'!B:G,4,)</f>
        <v>100 ml</v>
      </c>
      <c r="H291" s="84">
        <f>SUMIFS(Inward!I:I,Inward!C:C,'Stock Statement'!B291,Inward!E:E,'Stock Statement'!C291)</f>
        <v>1</v>
      </c>
      <c r="I291" s="84" t="e">
        <f>AVERAGEIFS(Outward!H:H,Outward!B:B,'Stock Statement'!B291,Outward!C:C,'Stock Statement'!C291)</f>
        <v>#DIV/0!</v>
      </c>
      <c r="J291" s="84" t="e">
        <f t="shared" si="10"/>
        <v>#DIV/0!</v>
      </c>
      <c r="K291" s="137">
        <f>LOOKUP(2,1/(Inward!E:E=C291),Inward!Q:Q)</f>
        <v>0</v>
      </c>
      <c r="L291" s="137">
        <f>Table3[[#This Row],[Opening Stock]]*Table3[[#This Row],[Base Price]]</f>
        <v>0</v>
      </c>
      <c r="M291" s="137">
        <f>Table3[[#This Row],[Base Price]]*Table3[[#This Row],[Receipt]]</f>
        <v>0</v>
      </c>
      <c r="N291" s="137" t="e">
        <f>Table3[[#This Row],[Base Price]]*Table3[[#This Row],[Issued]]</f>
        <v>#DIV/0!</v>
      </c>
      <c r="O291" s="137" t="e">
        <f t="shared" si="11"/>
        <v>#DIV/0!</v>
      </c>
      <c r="P291" s="84"/>
    </row>
    <row r="292" spans="1:16">
      <c r="A292" s="84">
        <f>Table5[[#This Row],[SN]]</f>
        <v>291</v>
      </c>
      <c r="B292" s="108" t="str">
        <f>VLOOKUP($C292,'Product Master'!B:G,2,)</f>
        <v>DNA Zap Solution</v>
      </c>
      <c r="C292" s="84" t="str">
        <f>Table5[[#This Row],[Cat No]]</f>
        <v>AM9890</v>
      </c>
      <c r="D292" s="84">
        <f>(VLOOKUP($C292,'Product Master'!B:G,6,))</f>
        <v>0</v>
      </c>
      <c r="E292" s="84" t="str">
        <f>VLOOKUP($C292,'Product Master'!B:G,3,)</f>
        <v>-</v>
      </c>
      <c r="F292" s="84">
        <f>VLOOKUP($C292,'Product Master'!B:G,4,)</f>
        <v>0</v>
      </c>
      <c r="H292" s="84">
        <f>SUMIFS(Inward!I:I,Inward!C:C,'Stock Statement'!B292,Inward!E:E,'Stock Statement'!C292)</f>
        <v>0</v>
      </c>
      <c r="I292" s="84">
        <f>AVERAGEIFS(Outward!H:H,Outward!B:B,'Stock Statement'!B292,Outward!C:C,'Stock Statement'!C292)</f>
        <v>1</v>
      </c>
      <c r="J292" s="84">
        <f t="shared" si="10"/>
        <v>-1</v>
      </c>
      <c r="K292" s="137" t="e">
        <f>LOOKUP(2,1/(Inward!E:E=C292),Inward!Q:Q)</f>
        <v>#N/A</v>
      </c>
      <c r="L292" s="137" t="e">
        <f>Table3[[#This Row],[Opening Stock]]*Table3[[#This Row],[Base Price]]</f>
        <v>#N/A</v>
      </c>
      <c r="M292" s="137" t="e">
        <f>Table3[[#This Row],[Base Price]]*Table3[[#This Row],[Receipt]]</f>
        <v>#N/A</v>
      </c>
      <c r="N292" s="137" t="e">
        <f>Table3[[#This Row],[Base Price]]*Table3[[#This Row],[Issued]]</f>
        <v>#N/A</v>
      </c>
      <c r="O292" s="137" t="e">
        <f t="shared" si="11"/>
        <v>#N/A</v>
      </c>
      <c r="P292" s="84"/>
    </row>
    <row r="293" spans="1:16">
      <c r="A293" s="84">
        <f>Table5[[#This Row],[SN]]</f>
        <v>292</v>
      </c>
      <c r="B293" s="108" t="str">
        <f>VLOOKUP($C293,'Product Master'!B:G,2,)</f>
        <v xml:space="preserve">Antec BP450PS 450 Watt SMPS </v>
      </c>
      <c r="C293" s="84" t="str">
        <f>Table5[[#This Row],[Cat No]]</f>
        <v xml:space="preserve">Antec BP450PS 450 Watt SMPS </v>
      </c>
      <c r="D293" s="84">
        <f>(VLOOKUP($C293,'Product Master'!B:G,6,))</f>
        <v>0</v>
      </c>
      <c r="E293" s="84" t="str">
        <f>VLOOKUP($C293,'Product Master'!B:G,3,)</f>
        <v>NA</v>
      </c>
      <c r="F293" s="84">
        <f>VLOOKUP($C293,'Product Master'!B:G,4,)</f>
        <v>1</v>
      </c>
      <c r="H293" s="84">
        <f>SUMIFS(Inward!I:I,Inward!C:C,'Stock Statement'!B293,Inward!E:E,'Stock Statement'!C293)</f>
        <v>1</v>
      </c>
      <c r="I293" s="84">
        <f>AVERAGEIFS(Outward!H:H,Outward!B:B,'Stock Statement'!B293,Outward!C:C,'Stock Statement'!C293)</f>
        <v>1</v>
      </c>
      <c r="J293" s="84">
        <f t="shared" si="10"/>
        <v>0</v>
      </c>
      <c r="K293" s="137">
        <f>LOOKUP(2,1/(Inward!E:E=C293),Inward!Q:Q)</f>
        <v>2050</v>
      </c>
      <c r="L293" s="137">
        <f>Table3[[#This Row],[Opening Stock]]*Table3[[#This Row],[Base Price]]</f>
        <v>0</v>
      </c>
      <c r="M293" s="137">
        <f>Table3[[#This Row],[Base Price]]*Table3[[#This Row],[Receipt]]</f>
        <v>2050</v>
      </c>
      <c r="N293" s="137">
        <f>Table3[[#This Row],[Base Price]]*Table3[[#This Row],[Issued]]</f>
        <v>2050</v>
      </c>
      <c r="O293" s="137">
        <f t="shared" si="11"/>
        <v>0</v>
      </c>
      <c r="P293" s="84"/>
    </row>
    <row r="294" spans="1:16">
      <c r="A294" s="84">
        <f>Table5[[#This Row],[SN]]</f>
        <v>293</v>
      </c>
      <c r="B294" s="108" t="str">
        <f>VLOOKUP($C294,'Product Master'!B:G,2,)</f>
        <v>SOX 10 AE1/AE3</v>
      </c>
      <c r="C294" s="84" t="str">
        <f>Table5[[#This Row],[Cat No]]</f>
        <v>API3099AA</v>
      </c>
      <c r="D294" s="84">
        <f>(VLOOKUP($C294,'Product Master'!B:G,6,))</f>
        <v>0</v>
      </c>
      <c r="E294" s="84" t="str">
        <f>VLOOKUP($C294,'Product Master'!B:G,3,)</f>
        <v>-</v>
      </c>
      <c r="F294" s="84" t="str">
        <f>VLOOKUP($C294,'Product Master'!B:G,4,)</f>
        <v>6 ml</v>
      </c>
      <c r="H294" s="84">
        <f>SUMIFS(Inward!I:I,Inward!C:C,'Stock Statement'!B294,Inward!E:E,'Stock Statement'!C294)</f>
        <v>1</v>
      </c>
      <c r="I294" s="84" t="e">
        <f>AVERAGEIFS(Outward!H:H,Outward!B:B,'Stock Statement'!B294,Outward!C:C,'Stock Statement'!C294)</f>
        <v>#DIV/0!</v>
      </c>
      <c r="J294" s="84" t="e">
        <f t="shared" si="10"/>
        <v>#DIV/0!</v>
      </c>
      <c r="K294" s="137">
        <f>LOOKUP(2,1/(Inward!E:E=C294),Inward!Q:Q)</f>
        <v>13775</v>
      </c>
      <c r="L294" s="137">
        <f>Table3[[#This Row],[Opening Stock]]*Table3[[#This Row],[Base Price]]</f>
        <v>0</v>
      </c>
      <c r="M294" s="137">
        <f>Table3[[#This Row],[Base Price]]*Table3[[#This Row],[Receipt]]</f>
        <v>13775</v>
      </c>
      <c r="N294" s="137" t="e">
        <f>Table3[[#This Row],[Base Price]]*Table3[[#This Row],[Issued]]</f>
        <v>#DIV/0!</v>
      </c>
      <c r="O294" s="137" t="e">
        <f t="shared" si="11"/>
        <v>#DIV/0!</v>
      </c>
      <c r="P294" s="84"/>
    </row>
    <row r="295" spans="1:16">
      <c r="A295" s="84">
        <f>Table5[[#This Row],[SN]]</f>
        <v>294</v>
      </c>
      <c r="B295" s="108" t="str">
        <f>VLOOKUP($C295,'Product Master'!B:G,2,)</f>
        <v>TTF1 Antibody</v>
      </c>
      <c r="C295" s="84" t="str">
        <f>Table5[[#This Row],[Cat No]]</f>
        <v>API3126AA</v>
      </c>
      <c r="D295" s="84">
        <f>(VLOOKUP($C295,'Product Master'!B:G,6,))</f>
        <v>0</v>
      </c>
      <c r="E295" s="84" t="str">
        <f>VLOOKUP($C295,'Product Master'!B:G,3,)</f>
        <v>-</v>
      </c>
      <c r="F295" s="84" t="str">
        <f>VLOOKUP($C295,'Product Master'!B:G,4,)</f>
        <v>6 ml</v>
      </c>
      <c r="H295" s="84">
        <f>SUMIFS(Inward!I:I,Inward!C:C,'Stock Statement'!B295,Inward!E:E,'Stock Statement'!C295)</f>
        <v>1</v>
      </c>
      <c r="I295" s="84">
        <f>AVERAGEIFS(Outward!H:H,Outward!B:B,'Stock Statement'!B295,Outward!C:C,'Stock Statement'!C295)</f>
        <v>1</v>
      </c>
      <c r="J295" s="84">
        <f t="shared" si="10"/>
        <v>0</v>
      </c>
      <c r="K295" s="137">
        <f>LOOKUP(2,1/(Inward!E:E=C295),Inward!Q:Q)</f>
        <v>17100</v>
      </c>
      <c r="L295" s="137">
        <f>Table3[[#This Row],[Opening Stock]]*Table3[[#This Row],[Base Price]]</f>
        <v>0</v>
      </c>
      <c r="M295" s="137">
        <f>Table3[[#This Row],[Base Price]]*Table3[[#This Row],[Receipt]]</f>
        <v>17100</v>
      </c>
      <c r="N295" s="137">
        <f>Table3[[#This Row],[Base Price]]*Table3[[#This Row],[Issued]]</f>
        <v>17100</v>
      </c>
      <c r="O295" s="137">
        <f t="shared" si="11"/>
        <v>0</v>
      </c>
      <c r="P295" s="84"/>
    </row>
    <row r="296" spans="1:16">
      <c r="A296" s="84">
        <f>Table5[[#This Row],[SN]]</f>
        <v>295</v>
      </c>
      <c r="B296" s="108" t="str">
        <f>VLOOKUP($C296,'Product Master'!B:G,2,)</f>
        <v xml:space="preserve">Bond Dewax Solution </v>
      </c>
      <c r="C296" s="84" t="str">
        <f>Table5[[#This Row],[Cat No]]</f>
        <v>AR9222</v>
      </c>
      <c r="D296" s="84">
        <f>(VLOOKUP($C296,'Product Master'!B:G,6,))</f>
        <v>0</v>
      </c>
      <c r="E296" s="84" t="str">
        <f>VLOOKUP($C296,'Product Master'!B:G,3,)</f>
        <v>-</v>
      </c>
      <c r="F296" s="84" t="str">
        <f>VLOOKUP($C296,'Product Master'!B:G,4,)</f>
        <v>1 Lit</v>
      </c>
      <c r="H296" s="84">
        <f>SUMIFS(Inward!I:I,Inward!C:C,'Stock Statement'!B296,Inward!E:E,'Stock Statement'!C296)</f>
        <v>2</v>
      </c>
      <c r="I296" s="84" t="e">
        <f>AVERAGEIFS(Outward!H:H,Outward!B:B,'Stock Statement'!B296,Outward!C:C,'Stock Statement'!C296)</f>
        <v>#DIV/0!</v>
      </c>
      <c r="J296" s="84" t="e">
        <f t="shared" si="10"/>
        <v>#DIV/0!</v>
      </c>
      <c r="K296" s="137">
        <f>LOOKUP(2,1/(Inward!E:E=C296),Inward!Q:Q)</f>
        <v>6082</v>
      </c>
      <c r="L296" s="137">
        <f>Table3[[#This Row],[Opening Stock]]*Table3[[#This Row],[Base Price]]</f>
        <v>0</v>
      </c>
      <c r="M296" s="137">
        <f>Table3[[#This Row],[Base Price]]*Table3[[#This Row],[Receipt]]</f>
        <v>12164</v>
      </c>
      <c r="N296" s="137" t="e">
        <f>Table3[[#This Row],[Base Price]]*Table3[[#This Row],[Issued]]</f>
        <v>#DIV/0!</v>
      </c>
      <c r="O296" s="137" t="e">
        <f t="shared" si="11"/>
        <v>#DIV/0!</v>
      </c>
      <c r="P296" s="84"/>
    </row>
    <row r="297" spans="1:16">
      <c r="A297" s="84">
        <f>Table5[[#This Row],[SN]]</f>
        <v>296</v>
      </c>
      <c r="B297" s="108" t="str">
        <f>VLOOKUP($C297,'Product Master'!B:G,2,)</f>
        <v>Bond Enzymes Pretreatment Kit</v>
      </c>
      <c r="C297" s="84" t="str">
        <f>Table5[[#This Row],[Cat No]]</f>
        <v>AR9551</v>
      </c>
      <c r="D297" s="84">
        <f>(VLOOKUP($C297,'Product Master'!B:G,6,))</f>
        <v>0</v>
      </c>
      <c r="E297" s="84" t="str">
        <f>VLOOKUP($C297,'Product Master'!B:G,3,)</f>
        <v>-</v>
      </c>
      <c r="F297" s="84">
        <f>VLOOKUP($C297,'Product Master'!B:G,4,)</f>
        <v>1</v>
      </c>
      <c r="H297" s="84">
        <f>SUMIFS(Inward!I:I,Inward!C:C,'Stock Statement'!B297,Inward!E:E,'Stock Statement'!C297)</f>
        <v>1</v>
      </c>
      <c r="I297" s="84" t="e">
        <f>AVERAGEIFS(Outward!H:H,Outward!B:B,'Stock Statement'!B297,Outward!C:C,'Stock Statement'!C297)</f>
        <v>#DIV/0!</v>
      </c>
      <c r="J297" s="84" t="e">
        <f t="shared" si="10"/>
        <v>#DIV/0!</v>
      </c>
      <c r="K297" s="137">
        <f>LOOKUP(2,1/(Inward!E:E=C297),Inward!Q:Q)</f>
        <v>967</v>
      </c>
      <c r="L297" s="137">
        <f>Table3[[#This Row],[Opening Stock]]*Table3[[#This Row],[Base Price]]</f>
        <v>0</v>
      </c>
      <c r="M297" s="137">
        <f>Table3[[#This Row],[Base Price]]*Table3[[#This Row],[Receipt]]</f>
        <v>967</v>
      </c>
      <c r="N297" s="137" t="e">
        <f>Table3[[#This Row],[Base Price]]*Table3[[#This Row],[Issued]]</f>
        <v>#DIV/0!</v>
      </c>
      <c r="O297" s="137" t="e">
        <f t="shared" si="11"/>
        <v>#DIV/0!</v>
      </c>
      <c r="P297" s="84"/>
    </row>
    <row r="298" spans="1:16">
      <c r="A298" s="84">
        <f>Table5[[#This Row],[SN]]</f>
        <v>297</v>
      </c>
      <c r="B298" s="108" t="str">
        <f>VLOOKUP($C298,'Product Master'!B:G,2,)</f>
        <v xml:space="preserve">Bond wash solution 10x Concentration </v>
      </c>
      <c r="C298" s="84" t="str">
        <f>Table5[[#This Row],[Cat No]]</f>
        <v>AR9590</v>
      </c>
      <c r="D298" s="84">
        <f>(VLOOKUP($C298,'Product Master'!B:G,6,))</f>
        <v>0</v>
      </c>
      <c r="E298" s="84" t="str">
        <f>VLOOKUP($C298,'Product Master'!B:G,3,)</f>
        <v>-</v>
      </c>
      <c r="F298" s="84" t="str">
        <f>VLOOKUP($C298,'Product Master'!B:G,4,)</f>
        <v>1 Lit</v>
      </c>
      <c r="H298" s="84">
        <f>SUMIFS(Inward!I:I,Inward!C:C,'Stock Statement'!B298,Inward!E:E,'Stock Statement'!C298)</f>
        <v>1</v>
      </c>
      <c r="I298" s="84" t="e">
        <f>AVERAGEIFS(Outward!H:H,Outward!B:B,'Stock Statement'!B298,Outward!C:C,'Stock Statement'!C298)</f>
        <v>#DIV/0!</v>
      </c>
      <c r="J298" s="84" t="e">
        <f t="shared" si="10"/>
        <v>#DIV/0!</v>
      </c>
      <c r="K298" s="137">
        <f>LOOKUP(2,1/(Inward!E:E=C298),Inward!Q:Q)</f>
        <v>10272</v>
      </c>
      <c r="L298" s="137">
        <f>Table3[[#This Row],[Opening Stock]]*Table3[[#This Row],[Base Price]]</f>
        <v>0</v>
      </c>
      <c r="M298" s="137">
        <f>Table3[[#This Row],[Base Price]]*Table3[[#This Row],[Receipt]]</f>
        <v>10272</v>
      </c>
      <c r="N298" s="137" t="e">
        <f>Table3[[#This Row],[Base Price]]*Table3[[#This Row],[Issued]]</f>
        <v>#DIV/0!</v>
      </c>
      <c r="O298" s="137" t="e">
        <f t="shared" si="11"/>
        <v>#DIV/0!</v>
      </c>
      <c r="P298" s="84"/>
    </row>
    <row r="299" spans="1:16">
      <c r="A299" s="84">
        <f>Table5[[#This Row],[SN]]</f>
        <v>298</v>
      </c>
      <c r="B299" s="108" t="str">
        <f>VLOOKUP($C299,'Product Master'!B:G,2,)</f>
        <v>Bond Epitope Retrieval Solution 2</v>
      </c>
      <c r="C299" s="84" t="str">
        <f>Table5[[#This Row],[Cat No]]</f>
        <v>AR9640</v>
      </c>
      <c r="D299" s="84">
        <f>(VLOOKUP($C299,'Product Master'!B:G,6,))</f>
        <v>0</v>
      </c>
      <c r="E299" s="84" t="str">
        <f>VLOOKUP($C299,'Product Master'!B:G,3,)</f>
        <v>-</v>
      </c>
      <c r="F299" s="84" t="str">
        <f>VLOOKUP($C299,'Product Master'!B:G,4,)</f>
        <v>1 Lit</v>
      </c>
      <c r="H299" s="84">
        <f>SUMIFS(Inward!I:I,Inward!C:C,'Stock Statement'!B299,Inward!E:E,'Stock Statement'!C299)</f>
        <v>3</v>
      </c>
      <c r="I299" s="84" t="e">
        <f>AVERAGEIFS(Outward!H:H,Outward!B:B,'Stock Statement'!B299,Outward!C:C,'Stock Statement'!C299)</f>
        <v>#DIV/0!</v>
      </c>
      <c r="J299" s="84" t="e">
        <f t="shared" si="10"/>
        <v>#DIV/0!</v>
      </c>
      <c r="K299" s="137">
        <f>LOOKUP(2,1/(Inward!E:E=C299),Inward!Q:Q)</f>
        <v>14625</v>
      </c>
      <c r="L299" s="137">
        <f>Table3[[#This Row],[Opening Stock]]*Table3[[#This Row],[Base Price]]</f>
        <v>0</v>
      </c>
      <c r="M299" s="137">
        <f>Table3[[#This Row],[Base Price]]*Table3[[#This Row],[Receipt]]</f>
        <v>43875</v>
      </c>
      <c r="N299" s="137" t="e">
        <f>Table3[[#This Row],[Base Price]]*Table3[[#This Row],[Issued]]</f>
        <v>#DIV/0!</v>
      </c>
      <c r="O299" s="137" t="e">
        <f t="shared" si="11"/>
        <v>#DIV/0!</v>
      </c>
      <c r="P299" s="84"/>
    </row>
    <row r="300" spans="1:16">
      <c r="A300" s="84">
        <f>Table5[[#This Row],[SN]]</f>
        <v>299</v>
      </c>
      <c r="B300" s="108" t="str">
        <f>VLOOKUP($C300,'Product Master'!B:G,2,)</f>
        <v>Bond Epitope Retrieval Solution 1</v>
      </c>
      <c r="C300" s="84" t="str">
        <f>Table5[[#This Row],[Cat No]]</f>
        <v>AR9961</v>
      </c>
      <c r="D300" s="84">
        <f>(VLOOKUP($C300,'Product Master'!B:G,6,))</f>
        <v>0</v>
      </c>
      <c r="E300" s="84" t="str">
        <f>VLOOKUP($C300,'Product Master'!B:G,3,)</f>
        <v>-</v>
      </c>
      <c r="F300" s="84" t="str">
        <f>VLOOKUP($C300,'Product Master'!B:G,4,)</f>
        <v>1 Lit</v>
      </c>
      <c r="H300" s="84">
        <f>SUMIFS(Inward!I:I,Inward!C:C,'Stock Statement'!B300,Inward!E:E,'Stock Statement'!C300)</f>
        <v>3</v>
      </c>
      <c r="I300" s="84" t="e">
        <f>AVERAGEIFS(Outward!H:H,Outward!B:B,'Stock Statement'!B300,Outward!C:C,'Stock Statement'!C300)</f>
        <v>#DIV/0!</v>
      </c>
      <c r="J300" s="84" t="e">
        <f t="shared" si="10"/>
        <v>#DIV/0!</v>
      </c>
      <c r="K300" s="137">
        <f>LOOKUP(2,1/(Inward!E:E=C300),Inward!Q:Q)</f>
        <v>3555</v>
      </c>
      <c r="L300" s="137">
        <f>Table3[[#This Row],[Opening Stock]]*Table3[[#This Row],[Base Price]]</f>
        <v>0</v>
      </c>
      <c r="M300" s="137">
        <f>Table3[[#This Row],[Base Price]]*Table3[[#This Row],[Receipt]]</f>
        <v>10665</v>
      </c>
      <c r="N300" s="137" t="e">
        <f>Table3[[#This Row],[Base Price]]*Table3[[#This Row],[Issued]]</f>
        <v>#DIV/0!</v>
      </c>
      <c r="O300" s="137" t="e">
        <f t="shared" si="11"/>
        <v>#DIV/0!</v>
      </c>
      <c r="P300" s="84"/>
    </row>
    <row r="301" spans="1:16">
      <c r="A301" s="84">
        <f>Table5[[#This Row],[SN]]</f>
        <v>300</v>
      </c>
      <c r="B301" s="108" t="str">
        <f>VLOOKUP($C301,'Product Master'!B:G,2,)</f>
        <v>Asus Prime Z370P LGA 1151</v>
      </c>
      <c r="C301" s="84" t="str">
        <f>Table5[[#This Row],[Cat No]]</f>
        <v>Asus Prime Z370P LGA 1151</v>
      </c>
      <c r="D301" s="84">
        <f>(VLOOKUP($C301,'Product Master'!B:G,6,))</f>
        <v>0</v>
      </c>
      <c r="E301" s="84" t="str">
        <f>VLOOKUP($C301,'Product Master'!B:G,3,)</f>
        <v>NA</v>
      </c>
      <c r="F301" s="84">
        <f>VLOOKUP($C301,'Product Master'!B:G,4,)</f>
        <v>1</v>
      </c>
      <c r="H301" s="84">
        <f>SUMIFS(Inward!I:I,Inward!C:C,'Stock Statement'!B301,Inward!E:E,'Stock Statement'!C301)</f>
        <v>1</v>
      </c>
      <c r="I301" s="84">
        <f>AVERAGEIFS(Outward!H:H,Outward!B:B,'Stock Statement'!B301,Outward!C:C,'Stock Statement'!C301)</f>
        <v>1</v>
      </c>
      <c r="J301" s="84">
        <f t="shared" si="10"/>
        <v>0</v>
      </c>
      <c r="K301" s="137">
        <f>LOOKUP(2,1/(Inward!E:E=C301),Inward!Q:Q)</f>
        <v>12900</v>
      </c>
      <c r="L301" s="137">
        <f>Table3[[#This Row],[Opening Stock]]*Table3[[#This Row],[Base Price]]</f>
        <v>0</v>
      </c>
      <c r="M301" s="137">
        <f>Table3[[#This Row],[Base Price]]*Table3[[#This Row],[Receipt]]</f>
        <v>12900</v>
      </c>
      <c r="N301" s="137">
        <f>Table3[[#This Row],[Base Price]]*Table3[[#This Row],[Issued]]</f>
        <v>12900</v>
      </c>
      <c r="O301" s="137">
        <f t="shared" si="11"/>
        <v>0</v>
      </c>
      <c r="P301" s="84"/>
    </row>
    <row r="302" spans="1:16">
      <c r="A302" s="84">
        <f>Table5[[#This Row],[SN]]</f>
        <v>301</v>
      </c>
      <c r="B302" s="108" t="str">
        <f>VLOOKUP($C302,'Product Master'!B:G,2,)</f>
        <v>Vcap Prostate Cancer Human (Homo Sapiens)</v>
      </c>
      <c r="C302" s="84" t="str">
        <f>Table5[[#This Row],[Cat No]]</f>
        <v>ATCC-CRL-2876</v>
      </c>
      <c r="D302" s="84">
        <f>(VLOOKUP($C302,'Product Master'!B:G,6,))</f>
        <v>0</v>
      </c>
      <c r="E302" s="84" t="str">
        <f>VLOOKUP($C302,'Product Master'!B:G,3,)</f>
        <v>-</v>
      </c>
      <c r="F302" s="84">
        <f>VLOOKUP($C302,'Product Master'!B:G,4,)</f>
        <v>1</v>
      </c>
      <c r="H302" s="84">
        <f>SUMIFS(Inward!I:I,Inward!C:C,'Stock Statement'!B302,Inward!E:E,'Stock Statement'!C302)</f>
        <v>1</v>
      </c>
      <c r="I302" s="84" t="e">
        <f>AVERAGEIFS(Outward!H:H,Outward!B:B,'Stock Statement'!B302,Outward!C:C,'Stock Statement'!C302)</f>
        <v>#DIV/0!</v>
      </c>
      <c r="J302" s="84" t="e">
        <f t="shared" si="10"/>
        <v>#DIV/0!</v>
      </c>
      <c r="K302" s="137">
        <f>LOOKUP(2,1/(Inward!E:E=C302),Inward!Q:Q)</f>
        <v>56484.966999999997</v>
      </c>
      <c r="L302" s="137">
        <f>Table3[[#This Row],[Opening Stock]]*Table3[[#This Row],[Base Price]]</f>
        <v>0</v>
      </c>
      <c r="M302" s="137">
        <f>Table3[[#This Row],[Base Price]]*Table3[[#This Row],[Receipt]]</f>
        <v>56484.966999999997</v>
      </c>
      <c r="N302" s="137" t="e">
        <f>Table3[[#This Row],[Base Price]]*Table3[[#This Row],[Issued]]</f>
        <v>#DIV/0!</v>
      </c>
      <c r="O302" s="137" t="e">
        <f t="shared" si="11"/>
        <v>#DIV/0!</v>
      </c>
      <c r="P302" s="84"/>
    </row>
    <row r="303" spans="1:16">
      <c r="A303" s="84">
        <f>Table5[[#This Row],[SN]]</f>
        <v>302</v>
      </c>
      <c r="B303" s="108" t="str">
        <f>VLOOKUP($C303,'Product Master'!B:G,2,)</f>
        <v>Metal Powder Coated Black Chairs</v>
      </c>
      <c r="C303" s="84" t="str">
        <f>Table5[[#This Row],[Cat No]]</f>
        <v>BCF A 103</v>
      </c>
      <c r="D303" s="84">
        <f>(VLOOKUP($C303,'Product Master'!B:G,6,))</f>
        <v>0</v>
      </c>
      <c r="E303" s="84" t="str">
        <f>VLOOKUP($C303,'Product Master'!B:G,3,)</f>
        <v>-</v>
      </c>
      <c r="F303" s="84">
        <f>VLOOKUP($C303,'Product Master'!B:G,4,)</f>
        <v>1</v>
      </c>
      <c r="H303" s="84">
        <f>SUMIFS(Inward!I:I,Inward!C:C,'Stock Statement'!B303,Inward!E:E,'Stock Statement'!C303)</f>
        <v>15</v>
      </c>
      <c r="I303" s="84" t="e">
        <f>AVERAGEIFS(Outward!H:H,Outward!B:B,'Stock Statement'!B303,Outward!C:C,'Stock Statement'!C303)</f>
        <v>#DIV/0!</v>
      </c>
      <c r="J303" s="84" t="e">
        <f t="shared" si="10"/>
        <v>#DIV/0!</v>
      </c>
      <c r="K303" s="137">
        <f>LOOKUP(2,1/(Inward!E:E=C303),Inward!Q:Q)</f>
        <v>31875</v>
      </c>
      <c r="L303" s="137">
        <f>Table3[[#This Row],[Opening Stock]]*Table3[[#This Row],[Base Price]]</f>
        <v>0</v>
      </c>
      <c r="M303" s="137">
        <f>Table3[[#This Row],[Base Price]]*Table3[[#This Row],[Receipt]]</f>
        <v>478125</v>
      </c>
      <c r="N303" s="137" t="e">
        <f>Table3[[#This Row],[Base Price]]*Table3[[#This Row],[Issued]]</f>
        <v>#DIV/0!</v>
      </c>
      <c r="O303" s="137" t="e">
        <f t="shared" si="11"/>
        <v>#DIV/0!</v>
      </c>
      <c r="P303" s="84"/>
    </row>
    <row r="304" spans="1:16">
      <c r="A304" s="84">
        <f>Table5[[#This Row],[SN]]</f>
        <v>303</v>
      </c>
      <c r="B304" s="108" t="str">
        <f>VLOOKUP($C304,'Product Master'!B:G,2,)</f>
        <v>JetSeq Clean (BioLine)</v>
      </c>
      <c r="C304" s="84" t="str">
        <f>Table5[[#This Row],[Cat No]]</f>
        <v>BIO-68031</v>
      </c>
      <c r="D304" s="84">
        <f>(VLOOKUP($C304,'Product Master'!B:G,6,))</f>
        <v>0</v>
      </c>
      <c r="E304" s="84" t="str">
        <f>VLOOKUP($C304,'Product Master'!B:G,3,)</f>
        <v>-</v>
      </c>
      <c r="F304" s="84" t="str">
        <f>VLOOKUP($C304,'Product Master'!B:G,4,)</f>
        <v>50 ml</v>
      </c>
      <c r="H304" s="84">
        <f>SUMIFS(Inward!I:I,Inward!C:C,'Stock Statement'!B304,Inward!E:E,'Stock Statement'!C304)</f>
        <v>2</v>
      </c>
      <c r="I304" s="84">
        <f>AVERAGEIFS(Outward!H:H,Outward!B:B,'Stock Statement'!B304,Outward!C:C,'Stock Statement'!C304)</f>
        <v>1</v>
      </c>
      <c r="J304" s="84">
        <f t="shared" si="10"/>
        <v>1</v>
      </c>
      <c r="K304" s="137">
        <f>LOOKUP(2,1/(Inward!E:E=C304),Inward!Q:Q)</f>
        <v>152000</v>
      </c>
      <c r="L304" s="137">
        <f>Table3[[#This Row],[Opening Stock]]*Table3[[#This Row],[Base Price]]</f>
        <v>0</v>
      </c>
      <c r="M304" s="137">
        <f>Table3[[#This Row],[Base Price]]*Table3[[#This Row],[Receipt]]</f>
        <v>304000</v>
      </c>
      <c r="N304" s="137">
        <f>Table3[[#This Row],[Base Price]]*Table3[[#This Row],[Issued]]</f>
        <v>152000</v>
      </c>
      <c r="O304" s="137">
        <f t="shared" si="11"/>
        <v>152000</v>
      </c>
      <c r="P304" s="84"/>
    </row>
    <row r="305" spans="1:16">
      <c r="A305" s="84">
        <f>Table5[[#This Row],[SN]]</f>
        <v>304</v>
      </c>
      <c r="B305" s="108" t="str">
        <f>VLOOKUP($C305,'Product Master'!B:G,2,)</f>
        <v>9- Core HER-2 Cell Line MicroArray (Bio SB)</v>
      </c>
      <c r="C305" s="84" t="str">
        <f>Table5[[#This Row],[Cat No]]</f>
        <v>BSB0292</v>
      </c>
      <c r="D305" s="84">
        <f>(VLOOKUP($C305,'Product Master'!B:G,6,))</f>
        <v>0</v>
      </c>
      <c r="E305" s="84" t="str">
        <f>VLOOKUP($C305,'Product Master'!B:G,3,)</f>
        <v>Box</v>
      </c>
      <c r="F305" s="84" t="str">
        <f>VLOOKUP($C305,'Product Master'!B:G,4,)</f>
        <v>5 Slides</v>
      </c>
      <c r="H305" s="84">
        <f>SUMIFS(Inward!I:I,Inward!C:C,'Stock Statement'!B305,Inward!E:E,'Stock Statement'!C305)</f>
        <v>0</v>
      </c>
      <c r="I305" s="84">
        <f>AVERAGEIFS(Outward!H:H,Outward!B:B,'Stock Statement'!B305,Outward!C:C,'Stock Statement'!C305)</f>
        <v>1</v>
      </c>
      <c r="J305" s="84">
        <f t="shared" si="10"/>
        <v>-1</v>
      </c>
      <c r="K305" s="137" t="e">
        <f>LOOKUP(2,1/(Inward!E:E=C305),Inward!Q:Q)</f>
        <v>#N/A</v>
      </c>
      <c r="L305" s="137" t="e">
        <f>Table3[[#This Row],[Opening Stock]]*Table3[[#This Row],[Base Price]]</f>
        <v>#N/A</v>
      </c>
      <c r="M305" s="137" t="e">
        <f>Table3[[#This Row],[Base Price]]*Table3[[#This Row],[Receipt]]</f>
        <v>#N/A</v>
      </c>
      <c r="N305" s="137" t="e">
        <f>Table3[[#This Row],[Base Price]]*Table3[[#This Row],[Issued]]</f>
        <v>#N/A</v>
      </c>
      <c r="O305" s="137" t="e">
        <f t="shared" si="11"/>
        <v>#N/A</v>
      </c>
      <c r="P305" s="84"/>
    </row>
    <row r="306" spans="1:16">
      <c r="A306" s="84">
        <f>Table5[[#This Row],[SN]]</f>
        <v>305</v>
      </c>
      <c r="B306" s="108" t="str">
        <f>VLOOKUP($C306,'Product Master'!B:G,2,)</f>
        <v>7- Core ER/PR Cell Line MicroArray (Bio SB)</v>
      </c>
      <c r="C306" s="84" t="str">
        <f>Table5[[#This Row],[Cat No]]</f>
        <v>BSB0293</v>
      </c>
      <c r="D306" s="84">
        <f>(VLOOKUP($C306,'Product Master'!B:G,6,))</f>
        <v>0</v>
      </c>
      <c r="E306" s="84" t="str">
        <f>VLOOKUP($C306,'Product Master'!B:G,3,)</f>
        <v>Box</v>
      </c>
      <c r="F306" s="84" t="str">
        <f>VLOOKUP($C306,'Product Master'!B:G,4,)</f>
        <v>5 Slides</v>
      </c>
      <c r="H306" s="84">
        <f>SUMIFS(Inward!I:I,Inward!C:C,'Stock Statement'!B306,Inward!E:E,'Stock Statement'!C306)</f>
        <v>0</v>
      </c>
      <c r="I306" s="84">
        <f>AVERAGEIFS(Outward!H:H,Outward!B:B,'Stock Statement'!B306,Outward!C:C,'Stock Statement'!C306)</f>
        <v>1</v>
      </c>
      <c r="J306" s="84">
        <f t="shared" si="10"/>
        <v>-1</v>
      </c>
      <c r="K306" s="137" t="e">
        <f>LOOKUP(2,1/(Inward!E:E=C306),Inward!Q:Q)</f>
        <v>#N/A</v>
      </c>
      <c r="L306" s="137" t="e">
        <f>Table3[[#This Row],[Opening Stock]]*Table3[[#This Row],[Base Price]]</f>
        <v>#N/A</v>
      </c>
      <c r="M306" s="137" t="e">
        <f>Table3[[#This Row],[Base Price]]*Table3[[#This Row],[Receipt]]</f>
        <v>#N/A</v>
      </c>
      <c r="N306" s="137" t="e">
        <f>Table3[[#This Row],[Base Price]]*Table3[[#This Row],[Issued]]</f>
        <v>#N/A</v>
      </c>
      <c r="O306" s="137" t="e">
        <f t="shared" si="11"/>
        <v>#N/A</v>
      </c>
      <c r="P306" s="84"/>
    </row>
    <row r="307" spans="1:16">
      <c r="A307" s="84">
        <f>Table5[[#This Row],[SN]]</f>
        <v>306</v>
      </c>
      <c r="B307" s="108" t="str">
        <f>VLOOKUP($C307,'Product Master'!B:G,2,)</f>
        <v>7- Core PD-L1 Cell Line MicroArray (Bio SB)</v>
      </c>
      <c r="C307" s="84" t="str">
        <f>Table5[[#This Row],[Cat No]]</f>
        <v>BSB0301</v>
      </c>
      <c r="D307" s="84">
        <f>(VLOOKUP($C307,'Product Master'!B:G,6,))</f>
        <v>0</v>
      </c>
      <c r="E307" s="84" t="str">
        <f>VLOOKUP($C307,'Product Master'!B:G,3,)</f>
        <v>Box</v>
      </c>
      <c r="F307" s="84" t="str">
        <f>VLOOKUP($C307,'Product Master'!B:G,4,)</f>
        <v>5 Slides</v>
      </c>
      <c r="H307" s="84">
        <f>SUMIFS(Inward!I:I,Inward!C:C,'Stock Statement'!B307,Inward!E:E,'Stock Statement'!C307)</f>
        <v>0</v>
      </c>
      <c r="I307" s="84" t="e">
        <f>AVERAGEIFS(Outward!H:H,Outward!B:B,'Stock Statement'!B307,Outward!C:C,'Stock Statement'!C307)</f>
        <v>#DIV/0!</v>
      </c>
      <c r="J307" s="84" t="e">
        <f t="shared" si="10"/>
        <v>#DIV/0!</v>
      </c>
      <c r="K307" s="137" t="e">
        <f>LOOKUP(2,1/(Inward!E:E=C307),Inward!Q:Q)</f>
        <v>#N/A</v>
      </c>
      <c r="L307" s="137" t="e">
        <f>Table3[[#This Row],[Opening Stock]]*Table3[[#This Row],[Base Price]]</f>
        <v>#N/A</v>
      </c>
      <c r="M307" s="137" t="e">
        <f>Table3[[#This Row],[Base Price]]*Table3[[#This Row],[Receipt]]</f>
        <v>#N/A</v>
      </c>
      <c r="N307" s="137" t="e">
        <f>Table3[[#This Row],[Base Price]]*Table3[[#This Row],[Issued]]</f>
        <v>#N/A</v>
      </c>
      <c r="O307" s="137" t="e">
        <f t="shared" si="11"/>
        <v>#DIV/0!</v>
      </c>
      <c r="P307" s="84"/>
    </row>
    <row r="308" spans="1:16">
      <c r="A308" s="84">
        <f>Table5[[#This Row],[SN]]</f>
        <v>307</v>
      </c>
      <c r="B308" s="108" t="str">
        <f>VLOOKUP($C308,'Product Master'!B:G,2,)</f>
        <v xml:space="preserve">Androgen receptor control slides </v>
      </c>
      <c r="C308" s="84" t="str">
        <f>Table5[[#This Row],[Cat No]]</f>
        <v>BSB6077</v>
      </c>
      <c r="D308" s="84">
        <f>(VLOOKUP($C308,'Product Master'!B:G,6,))</f>
        <v>0</v>
      </c>
      <c r="E308" s="84" t="str">
        <f>VLOOKUP($C308,'Product Master'!B:G,3,)</f>
        <v>Box</v>
      </c>
      <c r="F308" s="84" t="str">
        <f>VLOOKUP($C308,'Product Master'!B:G,4,)</f>
        <v>5 Slides</v>
      </c>
      <c r="H308" s="84">
        <f>SUMIFS(Inward!I:I,Inward!C:C,'Stock Statement'!B308,Inward!E:E,'Stock Statement'!C308)</f>
        <v>0</v>
      </c>
      <c r="I308" s="84" t="e">
        <f>AVERAGEIFS(Outward!H:H,Outward!B:B,'Stock Statement'!B308,Outward!C:C,'Stock Statement'!C308)</f>
        <v>#DIV/0!</v>
      </c>
      <c r="J308" s="84" t="e">
        <f t="shared" si="10"/>
        <v>#DIV/0!</v>
      </c>
      <c r="K308" s="137" t="e">
        <f>LOOKUP(2,1/(Inward!E:E=C308),Inward!Q:Q)</f>
        <v>#N/A</v>
      </c>
      <c r="L308" s="137" t="e">
        <f>Table3[[#This Row],[Opening Stock]]*Table3[[#This Row],[Base Price]]</f>
        <v>#N/A</v>
      </c>
      <c r="M308" s="137" t="e">
        <f>Table3[[#This Row],[Base Price]]*Table3[[#This Row],[Receipt]]</f>
        <v>#N/A</v>
      </c>
      <c r="N308" s="137" t="e">
        <f>Table3[[#This Row],[Base Price]]*Table3[[#This Row],[Issued]]</f>
        <v>#N/A</v>
      </c>
      <c r="O308" s="137" t="e">
        <f t="shared" si="11"/>
        <v>#DIV/0!</v>
      </c>
      <c r="P308" s="84"/>
    </row>
    <row r="309" spans="1:16">
      <c r="A309" s="84">
        <f>Table5[[#This Row],[SN]]</f>
        <v>308</v>
      </c>
      <c r="B309" s="108" t="str">
        <f>VLOOKUP($C309,'Product Master'!B:G,2,)</f>
        <v>5x Elisa coating buffer(Bio-Rad)</v>
      </c>
      <c r="C309" s="84" t="str">
        <f>Table5[[#This Row],[Cat No]]</f>
        <v>BUF030A</v>
      </c>
      <c r="D309" s="84">
        <f>(VLOOKUP($C309,'Product Master'!B:G,6,))</f>
        <v>0</v>
      </c>
      <c r="E309" s="84" t="str">
        <f>VLOOKUP($C309,'Product Master'!B:G,3,)</f>
        <v>-</v>
      </c>
      <c r="F309" s="84" t="str">
        <f>VLOOKUP($C309,'Product Master'!B:G,4,)</f>
        <v>100 ml</v>
      </c>
      <c r="H309" s="84">
        <f>SUMIFS(Inward!I:I,Inward!C:C,'Stock Statement'!B309,Inward!E:E,'Stock Statement'!C309)</f>
        <v>0</v>
      </c>
      <c r="I309" s="84" t="e">
        <f>AVERAGEIFS(Outward!H:H,Outward!B:B,'Stock Statement'!B309,Outward!C:C,'Stock Statement'!C309)</f>
        <v>#DIV/0!</v>
      </c>
      <c r="J309" s="84" t="e">
        <f t="shared" si="10"/>
        <v>#DIV/0!</v>
      </c>
      <c r="K309" s="137" t="e">
        <f>LOOKUP(2,1/(Inward!E:E=C309),Inward!Q:Q)</f>
        <v>#N/A</v>
      </c>
      <c r="L309" s="137" t="e">
        <f>Table3[[#This Row],[Opening Stock]]*Table3[[#This Row],[Base Price]]</f>
        <v>#N/A</v>
      </c>
      <c r="M309" s="137" t="e">
        <f>Table3[[#This Row],[Base Price]]*Table3[[#This Row],[Receipt]]</f>
        <v>#N/A</v>
      </c>
      <c r="N309" s="137" t="e">
        <f>Table3[[#This Row],[Base Price]]*Table3[[#This Row],[Issued]]</f>
        <v>#N/A</v>
      </c>
      <c r="O309" s="137" t="e">
        <f t="shared" si="11"/>
        <v>#DIV/0!</v>
      </c>
      <c r="P309" s="84"/>
    </row>
    <row r="310" spans="1:16">
      <c r="A310" s="84">
        <f>Table5[[#This Row],[SN]]</f>
        <v>309</v>
      </c>
      <c r="B310" s="108" t="str">
        <f>VLOOKUP($C310,'Product Master'!B:G,2,)</f>
        <v>Calcein AM cell-permeant dye</v>
      </c>
      <c r="C310" s="84" t="str">
        <f>Table5[[#This Row],[Cat No]]</f>
        <v>C1430</v>
      </c>
      <c r="D310" s="84">
        <f>(VLOOKUP($C310,'Product Master'!B:G,6,))</f>
        <v>0</v>
      </c>
      <c r="E310" s="84" t="str">
        <f>VLOOKUP($C310,'Product Master'!B:G,3,)</f>
        <v>-</v>
      </c>
      <c r="F310" s="84" t="str">
        <f>VLOOKUP($C310,'Product Master'!B:G,4,)</f>
        <v>1 mg</v>
      </c>
      <c r="H310" s="84">
        <f>SUMIFS(Inward!I:I,Inward!C:C,'Stock Statement'!B310,Inward!E:E,'Stock Statement'!C310)</f>
        <v>3</v>
      </c>
      <c r="I310" s="84">
        <f>AVERAGEIFS(Outward!H:H,Outward!B:B,'Stock Statement'!B310,Outward!C:C,'Stock Statement'!C310)</f>
        <v>1</v>
      </c>
      <c r="J310" s="84">
        <f t="shared" si="10"/>
        <v>2</v>
      </c>
      <c r="K310" s="137">
        <f>LOOKUP(2,1/(Inward!E:E=C310),Inward!Q:Q)</f>
        <v>14283.1</v>
      </c>
      <c r="L310" s="137">
        <f>Table3[[#This Row],[Opening Stock]]*Table3[[#This Row],[Base Price]]</f>
        <v>0</v>
      </c>
      <c r="M310" s="137">
        <f>Table3[[#This Row],[Base Price]]*Table3[[#This Row],[Receipt]]</f>
        <v>42849.3</v>
      </c>
      <c r="N310" s="137">
        <f>Table3[[#This Row],[Base Price]]*Table3[[#This Row],[Issued]]</f>
        <v>14283.1</v>
      </c>
      <c r="O310" s="137">
        <f t="shared" si="11"/>
        <v>28566.2</v>
      </c>
      <c r="P310" s="84"/>
    </row>
    <row r="311" spans="1:16">
      <c r="A311" s="84">
        <f>Table5[[#This Row],[SN]]</f>
        <v>310</v>
      </c>
      <c r="B311" s="108" t="str">
        <f>VLOOKUP($C311,'Product Master'!B:G,2,)</f>
        <v>Cancer Track Folder</v>
      </c>
      <c r="C311" s="84" t="str">
        <f>Table5[[#This Row],[Cat No]]</f>
        <v>Cancer Track Folder</v>
      </c>
      <c r="D311" s="84">
        <f>(VLOOKUP($C311,'Product Master'!B:G,6,))</f>
        <v>0</v>
      </c>
      <c r="E311" s="84" t="str">
        <f>VLOOKUP($C311,'Product Master'!B:G,3,)</f>
        <v>-</v>
      </c>
      <c r="F311" s="84" t="str">
        <f>VLOOKUP($C311,'Product Master'!B:G,4,)</f>
        <v>-</v>
      </c>
      <c r="H311" s="84">
        <f>SUMIFS(Inward!I:I,Inward!C:C,'Stock Statement'!B311,Inward!E:E,'Stock Statement'!C311)</f>
        <v>0</v>
      </c>
      <c r="I311" s="84" t="e">
        <f>AVERAGEIFS(Outward!H:H,Outward!B:B,'Stock Statement'!B311,Outward!C:C,'Stock Statement'!C311)</f>
        <v>#DIV/0!</v>
      </c>
      <c r="J311" s="84" t="e">
        <f t="shared" si="10"/>
        <v>#DIV/0!</v>
      </c>
      <c r="K311" s="137" t="e">
        <f>LOOKUP(2,1/(Inward!E:E=C311),Inward!Q:Q)</f>
        <v>#N/A</v>
      </c>
      <c r="L311" s="137" t="e">
        <f>Table3[[#This Row],[Opening Stock]]*Table3[[#This Row],[Base Price]]</f>
        <v>#N/A</v>
      </c>
      <c r="M311" s="137" t="e">
        <f>Table3[[#This Row],[Base Price]]*Table3[[#This Row],[Receipt]]</f>
        <v>#N/A</v>
      </c>
      <c r="N311" s="137" t="e">
        <f>Table3[[#This Row],[Base Price]]*Table3[[#This Row],[Issued]]</f>
        <v>#N/A</v>
      </c>
      <c r="O311" s="137" t="e">
        <f t="shared" si="11"/>
        <v>#DIV/0!</v>
      </c>
      <c r="P311" s="84"/>
    </row>
    <row r="312" spans="1:16">
      <c r="A312" s="84">
        <f>Table5[[#This Row],[SN]]</f>
        <v>311</v>
      </c>
      <c r="B312" s="108" t="str">
        <f>VLOOKUP($C312,'Product Master'!B:G,2,)</f>
        <v xml:space="preserve">CAT 6 LAN cable </v>
      </c>
      <c r="C312" s="84" t="str">
        <f>Table5[[#This Row],[Cat No]]</f>
        <v xml:space="preserve">CAT 6 LAN cable </v>
      </c>
      <c r="D312" s="84">
        <f>(VLOOKUP($C312,'Product Master'!B:G,6,))</f>
        <v>0</v>
      </c>
      <c r="E312" s="84" t="str">
        <f>VLOOKUP($C312,'Product Master'!B:G,3,)</f>
        <v>-</v>
      </c>
      <c r="F312" s="84" t="str">
        <f>VLOOKUP($C312,'Product Master'!B:G,4,)</f>
        <v>-</v>
      </c>
      <c r="H312" s="84">
        <f>SUMIFS(Inward!I:I,Inward!C:C,'Stock Statement'!B312,Inward!E:E,'Stock Statement'!C312)</f>
        <v>0</v>
      </c>
      <c r="I312" s="84" t="e">
        <f>AVERAGEIFS(Outward!H:H,Outward!B:B,'Stock Statement'!B312,Outward!C:C,'Stock Statement'!C312)</f>
        <v>#DIV/0!</v>
      </c>
      <c r="J312" s="84" t="e">
        <f t="shared" si="10"/>
        <v>#DIV/0!</v>
      </c>
      <c r="K312" s="137" t="e">
        <f>LOOKUP(2,1/(Inward!E:E=C312),Inward!Q:Q)</f>
        <v>#N/A</v>
      </c>
      <c r="L312" s="137" t="e">
        <f>Table3[[#This Row],[Opening Stock]]*Table3[[#This Row],[Base Price]]</f>
        <v>#N/A</v>
      </c>
      <c r="M312" s="137" t="e">
        <f>Table3[[#This Row],[Base Price]]*Table3[[#This Row],[Receipt]]</f>
        <v>#N/A</v>
      </c>
      <c r="N312" s="137" t="e">
        <f>Table3[[#This Row],[Base Price]]*Table3[[#This Row],[Issued]]</f>
        <v>#N/A</v>
      </c>
      <c r="O312" s="137" t="e">
        <f t="shared" si="11"/>
        <v>#DIV/0!</v>
      </c>
      <c r="P312" s="84"/>
    </row>
    <row r="313" spans="1:16">
      <c r="A313" s="84">
        <f>Table5[[#This Row],[SN]]</f>
        <v>312</v>
      </c>
      <c r="B313" s="108" t="str">
        <f>VLOOKUP($C313,'Product Master'!B:G,2,)</f>
        <v xml:space="preserve">CAT 6A LAN cable </v>
      </c>
      <c r="C313" s="84" t="str">
        <f>Table5[[#This Row],[Cat No]]</f>
        <v xml:space="preserve">CAT 6A LAN cable </v>
      </c>
      <c r="D313" s="84">
        <f>(VLOOKUP($C313,'Product Master'!B:G,6,))</f>
        <v>0</v>
      </c>
      <c r="E313" s="84" t="str">
        <f>VLOOKUP($C313,'Product Master'!B:G,3,)</f>
        <v>-</v>
      </c>
      <c r="F313" s="84" t="str">
        <f>VLOOKUP($C313,'Product Master'!B:G,4,)</f>
        <v>-</v>
      </c>
      <c r="H313" s="84">
        <f>SUMIFS(Inward!I:I,Inward!C:C,'Stock Statement'!B313,Inward!E:E,'Stock Statement'!C313)</f>
        <v>0</v>
      </c>
      <c r="I313" s="84" t="e">
        <f>AVERAGEIFS(Outward!H:H,Outward!B:B,'Stock Statement'!B313,Outward!C:C,'Stock Statement'!C313)</f>
        <v>#DIV/0!</v>
      </c>
      <c r="J313" s="84" t="e">
        <f t="shared" si="10"/>
        <v>#DIV/0!</v>
      </c>
      <c r="K313" s="137" t="e">
        <f>LOOKUP(2,1/(Inward!E:E=C313),Inward!Q:Q)</f>
        <v>#N/A</v>
      </c>
      <c r="L313" s="137" t="e">
        <f>Table3[[#This Row],[Opening Stock]]*Table3[[#This Row],[Base Price]]</f>
        <v>#N/A</v>
      </c>
      <c r="M313" s="137" t="e">
        <f>Table3[[#This Row],[Base Price]]*Table3[[#This Row],[Receipt]]</f>
        <v>#N/A</v>
      </c>
      <c r="N313" s="137" t="e">
        <f>Table3[[#This Row],[Base Price]]*Table3[[#This Row],[Issued]]</f>
        <v>#N/A</v>
      </c>
      <c r="O313" s="137" t="e">
        <f t="shared" si="11"/>
        <v>#DIV/0!</v>
      </c>
      <c r="P313" s="84"/>
    </row>
    <row r="314" spans="1:16">
      <c r="A314" s="84">
        <f>Table5[[#This Row],[SN]]</f>
        <v>313</v>
      </c>
      <c r="B314" s="108" t="str">
        <f>VLOOKUP($C314,'Product Master'!B:G,2,)</f>
        <v>Embedding cassettes pista green (Himedia)</v>
      </c>
      <c r="C314" s="84" t="str">
        <f>Table5[[#This Row],[Cat No]]</f>
        <v>CG323</v>
      </c>
      <c r="D314" s="84">
        <f>(VLOOKUP($C314,'Product Master'!B:G,6,))</f>
        <v>0</v>
      </c>
      <c r="E314" s="84" t="str">
        <f>VLOOKUP($C314,'Product Master'!B:G,3,)</f>
        <v>-</v>
      </c>
      <c r="F314" s="84">
        <f>VLOOKUP($C314,'Product Master'!B:G,4,)</f>
        <v>0</v>
      </c>
      <c r="H314" s="84">
        <f>SUMIFS(Inward!I:I,Inward!C:C,'Stock Statement'!B314,Inward!E:E,'Stock Statement'!C314)</f>
        <v>0</v>
      </c>
      <c r="I314" s="84">
        <f>AVERAGEIFS(Outward!H:H,Outward!B:B,'Stock Statement'!B314,Outward!C:C,'Stock Statement'!C314)</f>
        <v>2</v>
      </c>
      <c r="J314" s="84">
        <f t="shared" si="10"/>
        <v>-2</v>
      </c>
      <c r="K314" s="137" t="e">
        <f>LOOKUP(2,1/(Inward!E:E=C314),Inward!Q:Q)</f>
        <v>#N/A</v>
      </c>
      <c r="L314" s="137" t="e">
        <f>Table3[[#This Row],[Opening Stock]]*Table3[[#This Row],[Base Price]]</f>
        <v>#N/A</v>
      </c>
      <c r="M314" s="137" t="e">
        <f>Table3[[#This Row],[Base Price]]*Table3[[#This Row],[Receipt]]</f>
        <v>#N/A</v>
      </c>
      <c r="N314" s="137" t="e">
        <f>Table3[[#This Row],[Base Price]]*Table3[[#This Row],[Issued]]</f>
        <v>#N/A</v>
      </c>
      <c r="O314" s="137" t="e">
        <f t="shared" si="11"/>
        <v>#N/A</v>
      </c>
      <c r="P314" s="84"/>
    </row>
    <row r="315" spans="1:16">
      <c r="A315" s="84">
        <f>Table5[[#This Row],[SN]]</f>
        <v>314</v>
      </c>
      <c r="B315" s="108" t="str">
        <f>VLOOKUP($C315,'Product Master'!B:G,2,)</f>
        <v xml:space="preserve">CF-1 Solution performance verification of Nanodrop 2000 C </v>
      </c>
      <c r="C315" s="84" t="str">
        <f>Table5[[#This Row],[Cat No]]</f>
        <v>CHEM-CF-1 </v>
      </c>
      <c r="D315" s="84">
        <f>(VLOOKUP($C315,'Product Master'!B:G,6,))</f>
        <v>0</v>
      </c>
      <c r="E315" s="84" t="str">
        <f>VLOOKUP($C315,'Product Master'!B:G,3,)</f>
        <v>-</v>
      </c>
      <c r="F315" s="84" t="str">
        <f>VLOOKUP($C315,'Product Master'!B:G,4,)</f>
        <v>-</v>
      </c>
      <c r="H315" s="84">
        <f>SUMIFS(Inward!I:I,Inward!C:C,'Stock Statement'!B315,Inward!E:E,'Stock Statement'!C315)</f>
        <v>0</v>
      </c>
      <c r="I315" s="84" t="e">
        <f>AVERAGEIFS(Outward!H:H,Outward!B:B,'Stock Statement'!B315,Outward!C:C,'Stock Statement'!C315)</f>
        <v>#DIV/0!</v>
      </c>
      <c r="J315" s="84" t="e">
        <f t="shared" si="10"/>
        <v>#DIV/0!</v>
      </c>
      <c r="K315" s="137" t="e">
        <f>LOOKUP(2,1/(Inward!E:E=C315),Inward!Q:Q)</f>
        <v>#N/A</v>
      </c>
      <c r="L315" s="137" t="e">
        <f>Table3[[#This Row],[Opening Stock]]*Table3[[#This Row],[Base Price]]</f>
        <v>#N/A</v>
      </c>
      <c r="M315" s="137" t="e">
        <f>Table3[[#This Row],[Base Price]]*Table3[[#This Row],[Receipt]]</f>
        <v>#N/A</v>
      </c>
      <c r="N315" s="137" t="e">
        <f>Table3[[#This Row],[Base Price]]*Table3[[#This Row],[Issued]]</f>
        <v>#N/A</v>
      </c>
      <c r="O315" s="137" t="e">
        <f t="shared" si="11"/>
        <v>#DIV/0!</v>
      </c>
      <c r="P315" s="84"/>
    </row>
    <row r="316" spans="1:16">
      <c r="A316" s="84">
        <f>Table5[[#This Row],[SN]]</f>
        <v>315</v>
      </c>
      <c r="B316" s="108" t="str">
        <f>VLOOKUP($C316,'Product Master'!B:G,2,)</f>
        <v>Thermo PR-1 Reconditioning compound kit with swabs for nanodrop 2000C</v>
      </c>
      <c r="C316" s="84" t="str">
        <f>Table5[[#This Row],[Cat No]]</f>
        <v>CHEM-PR1-Kit</v>
      </c>
      <c r="D316" s="84">
        <f>(VLOOKUP($C316,'Product Master'!B:G,6,))</f>
        <v>0</v>
      </c>
      <c r="E316" s="84" t="str">
        <f>VLOOKUP($C316,'Product Master'!B:G,3,)</f>
        <v>Kit</v>
      </c>
      <c r="F316" s="84" t="str">
        <f>VLOOKUP($C316,'Product Master'!B:G,4,)</f>
        <v>-</v>
      </c>
      <c r="H316" s="84">
        <f>SUMIFS(Inward!I:I,Inward!C:C,'Stock Statement'!B316,Inward!E:E,'Stock Statement'!C316)</f>
        <v>0</v>
      </c>
      <c r="I316" s="84" t="e">
        <f>AVERAGEIFS(Outward!H:H,Outward!B:B,'Stock Statement'!B316,Outward!C:C,'Stock Statement'!C316)</f>
        <v>#DIV/0!</v>
      </c>
      <c r="J316" s="84" t="e">
        <f t="shared" si="10"/>
        <v>#DIV/0!</v>
      </c>
      <c r="K316" s="137" t="e">
        <f>LOOKUP(2,1/(Inward!E:E=C316),Inward!Q:Q)</f>
        <v>#N/A</v>
      </c>
      <c r="L316" s="137" t="e">
        <f>Table3[[#This Row],[Opening Stock]]*Table3[[#This Row],[Base Price]]</f>
        <v>#N/A</v>
      </c>
      <c r="M316" s="137" t="e">
        <f>Table3[[#This Row],[Base Price]]*Table3[[#This Row],[Receipt]]</f>
        <v>#N/A</v>
      </c>
      <c r="N316" s="137" t="e">
        <f>Table3[[#This Row],[Base Price]]*Table3[[#This Row],[Issued]]</f>
        <v>#N/A</v>
      </c>
      <c r="O316" s="137" t="e">
        <f t="shared" si="11"/>
        <v>#DIV/0!</v>
      </c>
      <c r="P316" s="84"/>
    </row>
    <row r="317" spans="1:16">
      <c r="A317" s="84">
        <f>Table5[[#This Row],[SN]]</f>
        <v>316</v>
      </c>
      <c r="B317" s="108" t="str">
        <f>VLOOKUP($C317,'Product Master'!B:G,2,)</f>
        <v xml:space="preserve">Tissue Rolls </v>
      </c>
      <c r="C317" s="84" t="str">
        <f>Table5[[#This Row],[Cat No]]</f>
        <v>Cleen 200</v>
      </c>
      <c r="D317" s="84">
        <f>(VLOOKUP($C317,'Product Master'!B:G,6,))</f>
        <v>0</v>
      </c>
      <c r="E317" s="84" t="str">
        <f>VLOOKUP($C317,'Product Master'!B:G,3,)</f>
        <v>Rolls</v>
      </c>
      <c r="F317" s="84" t="str">
        <f>VLOOKUP($C317,'Product Master'!B:G,4,)</f>
        <v>10*44 Cms</v>
      </c>
      <c r="H317" s="84">
        <f>SUMIFS(Inward!I:I,Inward!C:C,'Stock Statement'!B317,Inward!E:E,'Stock Statement'!C317)</f>
        <v>0</v>
      </c>
      <c r="I317" s="84">
        <f>AVERAGEIFS(Outward!H:H,Outward!B:B,'Stock Statement'!B317,Outward!C:C,'Stock Statement'!C317)</f>
        <v>23</v>
      </c>
      <c r="J317" s="84">
        <f t="shared" si="10"/>
        <v>-23</v>
      </c>
      <c r="K317" s="137" t="e">
        <f>LOOKUP(2,1/(Inward!E:E=C317),Inward!Q:Q)</f>
        <v>#N/A</v>
      </c>
      <c r="L317" s="137" t="e">
        <f>Table3[[#This Row],[Opening Stock]]*Table3[[#This Row],[Base Price]]</f>
        <v>#N/A</v>
      </c>
      <c r="M317" s="137" t="e">
        <f>Table3[[#This Row],[Base Price]]*Table3[[#This Row],[Receipt]]</f>
        <v>#N/A</v>
      </c>
      <c r="N317" s="137" t="e">
        <f>Table3[[#This Row],[Base Price]]*Table3[[#This Row],[Issued]]</f>
        <v>#N/A</v>
      </c>
      <c r="O317" s="137" t="e">
        <f t="shared" si="11"/>
        <v>#N/A</v>
      </c>
      <c r="P317" s="84"/>
    </row>
    <row r="318" spans="1:16">
      <c r="A318" s="84">
        <f>Table5[[#This Row],[SN]]</f>
        <v>317</v>
      </c>
      <c r="B318" s="108" t="str">
        <f>VLOOKUP($C318,'Product Master'!B:G,2,)</f>
        <v>Sealing tape for 384 well plates aluminium</v>
      </c>
      <c r="C318" s="84" t="str">
        <f>Table5[[#This Row],[Cat No]]</f>
        <v>CLS6569</v>
      </c>
      <c r="D318" s="84">
        <f>(VLOOKUP($C318,'Product Master'!B:G,6,))</f>
        <v>0</v>
      </c>
      <c r="E318" s="84" t="str">
        <f>VLOOKUP($C318,'Product Master'!B:G,3,)</f>
        <v>Pack</v>
      </c>
      <c r="F318" s="84" t="str">
        <f>VLOOKUP($C318,'Product Master'!B:G,4,)</f>
        <v>100 Seals</v>
      </c>
      <c r="H318" s="84">
        <f>SUMIFS(Inward!I:I,Inward!C:C,'Stock Statement'!B318,Inward!E:E,'Stock Statement'!C318)</f>
        <v>0</v>
      </c>
      <c r="I318" s="84" t="e">
        <f>AVERAGEIFS(Outward!H:H,Outward!B:B,'Stock Statement'!B318,Outward!C:C,'Stock Statement'!C318)</f>
        <v>#DIV/0!</v>
      </c>
      <c r="J318" s="84" t="e">
        <f t="shared" si="10"/>
        <v>#DIV/0!</v>
      </c>
      <c r="K318" s="137" t="e">
        <f>LOOKUP(2,1/(Inward!E:E=C318),Inward!Q:Q)</f>
        <v>#N/A</v>
      </c>
      <c r="L318" s="137" t="e">
        <f>Table3[[#This Row],[Opening Stock]]*Table3[[#This Row],[Base Price]]</f>
        <v>#N/A</v>
      </c>
      <c r="M318" s="137" t="e">
        <f>Table3[[#This Row],[Base Price]]*Table3[[#This Row],[Receipt]]</f>
        <v>#N/A</v>
      </c>
      <c r="N318" s="137" t="e">
        <f>Table3[[#This Row],[Base Price]]*Table3[[#This Row],[Issued]]</f>
        <v>#N/A</v>
      </c>
      <c r="O318" s="137" t="e">
        <f t="shared" si="11"/>
        <v>#DIV/0!</v>
      </c>
      <c r="P318" s="84"/>
    </row>
    <row r="319" spans="1:16">
      <c r="A319" s="84">
        <f>Table5[[#This Row],[SN]]</f>
        <v>318</v>
      </c>
      <c r="B319" s="108" t="str">
        <f>VLOOKUP($C319,'Product Master'!B:G,2,)</f>
        <v xml:space="preserve">Chromogranin A Antibody </v>
      </c>
      <c r="C319" s="84" t="str">
        <f>Table5[[#This Row],[Cat No]]</f>
        <v>CM010A</v>
      </c>
      <c r="D319" s="84">
        <f>(VLOOKUP($C319,'Product Master'!B:G,6,))</f>
        <v>0</v>
      </c>
      <c r="E319" s="84" t="str">
        <f>VLOOKUP($C319,'Product Master'!B:G,3,)</f>
        <v>-</v>
      </c>
      <c r="F319" s="84" t="str">
        <f>VLOOKUP($C319,'Product Master'!B:G,4,)</f>
        <v>0.1 ml</v>
      </c>
      <c r="H319" s="84">
        <f>SUMIFS(Inward!I:I,Inward!C:C,'Stock Statement'!B319,Inward!E:E,'Stock Statement'!C319)</f>
        <v>1</v>
      </c>
      <c r="I319" s="84" t="e">
        <f>AVERAGEIFS(Outward!H:H,Outward!B:B,'Stock Statement'!B319,Outward!C:C,'Stock Statement'!C319)</f>
        <v>#DIV/0!</v>
      </c>
      <c r="J319" s="84" t="e">
        <f t="shared" si="10"/>
        <v>#DIV/0!</v>
      </c>
      <c r="K319" s="137">
        <f>LOOKUP(2,1/(Inward!E:E=C319),Inward!Q:Q)</f>
        <v>9044</v>
      </c>
      <c r="L319" s="137">
        <f>Table3[[#This Row],[Opening Stock]]*Table3[[#This Row],[Base Price]]</f>
        <v>0</v>
      </c>
      <c r="M319" s="137">
        <f>Table3[[#This Row],[Base Price]]*Table3[[#This Row],[Receipt]]</f>
        <v>9044</v>
      </c>
      <c r="N319" s="137" t="e">
        <f>Table3[[#This Row],[Base Price]]*Table3[[#This Row],[Issued]]</f>
        <v>#DIV/0!</v>
      </c>
      <c r="O319" s="137" t="e">
        <f t="shared" si="11"/>
        <v>#DIV/0!</v>
      </c>
      <c r="P319" s="84"/>
    </row>
    <row r="320" spans="1:16">
      <c r="A320" s="84">
        <f>Table5[[#This Row],[SN]]</f>
        <v>319</v>
      </c>
      <c r="B320" s="108" t="str">
        <f>VLOOKUP($C320,'Product Master'!B:G,2,)</f>
        <v>Pan cytokeratin Antibody(AEI/AE3)</v>
      </c>
      <c r="C320" s="84" t="str">
        <f>Table5[[#This Row],[Cat No]]</f>
        <v>CM011A</v>
      </c>
      <c r="D320" s="84">
        <f>(VLOOKUP($C320,'Product Master'!B:G,6,))</f>
        <v>0</v>
      </c>
      <c r="E320" s="84" t="str">
        <f>VLOOKUP($C320,'Product Master'!B:G,3,)</f>
        <v>-</v>
      </c>
      <c r="F320" s="84" t="str">
        <f>VLOOKUP($C320,'Product Master'!B:G,4,)</f>
        <v>0.1 ml</v>
      </c>
      <c r="H320" s="84">
        <f>SUMIFS(Inward!I:I,Inward!C:C,'Stock Statement'!B320,Inward!E:E,'Stock Statement'!C320)</f>
        <v>1</v>
      </c>
      <c r="I320" s="84" t="e">
        <f>AVERAGEIFS(Outward!H:H,Outward!B:B,'Stock Statement'!B320,Outward!C:C,'Stock Statement'!C320)</f>
        <v>#DIV/0!</v>
      </c>
      <c r="J320" s="84" t="e">
        <f t="shared" si="10"/>
        <v>#DIV/0!</v>
      </c>
      <c r="K320" s="137">
        <f>LOOKUP(2,1/(Inward!E:E=C320),Inward!Q:Q)</f>
        <v>9576</v>
      </c>
      <c r="L320" s="137">
        <f>Table3[[#This Row],[Opening Stock]]*Table3[[#This Row],[Base Price]]</f>
        <v>0</v>
      </c>
      <c r="M320" s="137">
        <f>Table3[[#This Row],[Base Price]]*Table3[[#This Row],[Receipt]]</f>
        <v>9576</v>
      </c>
      <c r="N320" s="137" t="e">
        <f>Table3[[#This Row],[Base Price]]*Table3[[#This Row],[Issued]]</f>
        <v>#DIV/0!</v>
      </c>
      <c r="O320" s="137" t="e">
        <f t="shared" si="11"/>
        <v>#DIV/0!</v>
      </c>
      <c r="P320" s="84"/>
    </row>
    <row r="321" spans="1:16">
      <c r="A321" s="84">
        <f>Table5[[#This Row],[SN]]</f>
        <v>320</v>
      </c>
      <c r="B321" s="108" t="str">
        <f>VLOOKUP($C321,'Product Master'!B:G,2,)</f>
        <v xml:space="preserve">Vimentin antibody  </v>
      </c>
      <c r="C321" s="84" t="str">
        <f>Table5[[#This Row],[Cat No]]</f>
        <v>CM0484A</v>
      </c>
      <c r="D321" s="84">
        <f>(VLOOKUP($C321,'Product Master'!B:G,6,))</f>
        <v>0</v>
      </c>
      <c r="E321" s="84" t="str">
        <f>VLOOKUP($C321,'Product Master'!B:G,3,)</f>
        <v>-</v>
      </c>
      <c r="F321" s="84">
        <f>VLOOKUP($C321,'Product Master'!B:G,4,)</f>
        <v>0</v>
      </c>
      <c r="H321" s="84">
        <f>SUMIFS(Inward!I:I,Inward!C:C,'Stock Statement'!B321,Inward!E:E,'Stock Statement'!C321)</f>
        <v>0</v>
      </c>
      <c r="I321" s="84">
        <f>AVERAGEIFS(Outward!H:H,Outward!B:B,'Stock Statement'!B321,Outward!C:C,'Stock Statement'!C321)</f>
        <v>1</v>
      </c>
      <c r="J321" s="84">
        <f t="shared" si="10"/>
        <v>-1</v>
      </c>
      <c r="K321" s="137" t="e">
        <f>LOOKUP(2,1/(Inward!E:E=C321),Inward!Q:Q)</f>
        <v>#N/A</v>
      </c>
      <c r="L321" s="137" t="e">
        <f>Table3[[#This Row],[Opening Stock]]*Table3[[#This Row],[Base Price]]</f>
        <v>#N/A</v>
      </c>
      <c r="M321" s="137" t="e">
        <f>Table3[[#This Row],[Base Price]]*Table3[[#This Row],[Receipt]]</f>
        <v>#N/A</v>
      </c>
      <c r="N321" s="137" t="e">
        <f>Table3[[#This Row],[Base Price]]*Table3[[#This Row],[Issued]]</f>
        <v>#N/A</v>
      </c>
      <c r="O321" s="137" t="e">
        <f t="shared" si="11"/>
        <v>#N/A</v>
      </c>
      <c r="P321" s="84"/>
    </row>
    <row r="322" spans="1:16">
      <c r="A322" s="84">
        <f>Table5[[#This Row],[SN]]</f>
        <v>321</v>
      </c>
      <c r="B322" s="108" t="str">
        <f>VLOOKUP($C322,'Product Master'!B:G,2,)</f>
        <v>Vimentin Antibody</v>
      </c>
      <c r="C322" s="84" t="str">
        <f>Table5[[#This Row],[Cat No]]</f>
        <v>CM048A</v>
      </c>
      <c r="D322" s="84">
        <f>(VLOOKUP($C322,'Product Master'!B:G,6,))</f>
        <v>0</v>
      </c>
      <c r="E322" s="84" t="str">
        <f>VLOOKUP($C322,'Product Master'!B:G,3,)</f>
        <v>-</v>
      </c>
      <c r="F322" s="84" t="str">
        <f>VLOOKUP($C322,'Product Master'!B:G,4,)</f>
        <v>0.1 ml</v>
      </c>
      <c r="H322" s="84">
        <f>SUMIFS(Inward!I:I,Inward!C:C,'Stock Statement'!B322,Inward!E:E,'Stock Statement'!C322)</f>
        <v>1</v>
      </c>
      <c r="I322" s="84" t="e">
        <f>AVERAGEIFS(Outward!H:H,Outward!B:B,'Stock Statement'!B322,Outward!C:C,'Stock Statement'!C322)</f>
        <v>#DIV/0!</v>
      </c>
      <c r="J322" s="84" t="e">
        <f t="shared" si="10"/>
        <v>#DIV/0!</v>
      </c>
      <c r="K322" s="137">
        <f>LOOKUP(2,1/(Inward!E:E=C322),Inward!Q:Q)</f>
        <v>10241</v>
      </c>
      <c r="L322" s="137">
        <f>Table3[[#This Row],[Opening Stock]]*Table3[[#This Row],[Base Price]]</f>
        <v>0</v>
      </c>
      <c r="M322" s="137">
        <f>Table3[[#This Row],[Base Price]]*Table3[[#This Row],[Receipt]]</f>
        <v>10241</v>
      </c>
      <c r="N322" s="137" t="e">
        <f>Table3[[#This Row],[Base Price]]*Table3[[#This Row],[Issued]]</f>
        <v>#DIV/0!</v>
      </c>
      <c r="O322" s="137" t="e">
        <f t="shared" si="11"/>
        <v>#DIV/0!</v>
      </c>
      <c r="P322" s="84"/>
    </row>
    <row r="323" spans="1:16">
      <c r="A323" s="84">
        <f>Table5[[#This Row],[SN]]</f>
        <v>322</v>
      </c>
      <c r="B323" s="108" t="str">
        <f>VLOOKUP($C323,'Product Master'!B:G,2,)</f>
        <v>Cytokeratin 7 Antibody</v>
      </c>
      <c r="C323" s="84" t="str">
        <f>Table5[[#This Row],[Cat No]]</f>
        <v>CM061A</v>
      </c>
      <c r="D323" s="84">
        <f>(VLOOKUP($C323,'Product Master'!B:G,6,))</f>
        <v>0</v>
      </c>
      <c r="E323" s="84" t="str">
        <f>VLOOKUP($C323,'Product Master'!B:G,3,)</f>
        <v>-</v>
      </c>
      <c r="F323" s="84" t="str">
        <f>VLOOKUP($C323,'Product Master'!B:G,4,)</f>
        <v>0.1 ml</v>
      </c>
      <c r="H323" s="84">
        <f>SUMIFS(Inward!I:I,Inward!C:C,'Stock Statement'!B323,Inward!E:E,'Stock Statement'!C323)</f>
        <v>1</v>
      </c>
      <c r="I323" s="84">
        <f>AVERAGEIFS(Outward!H:H,Outward!B:B,'Stock Statement'!B323,Outward!C:C,'Stock Statement'!C323)</f>
        <v>1</v>
      </c>
      <c r="J323" s="84">
        <f t="shared" si="10"/>
        <v>0</v>
      </c>
      <c r="K323" s="137">
        <f>LOOKUP(2,1/(Inward!E:E=C323),Inward!Q:Q)</f>
        <v>10241</v>
      </c>
      <c r="L323" s="137">
        <f>Table3[[#This Row],[Opening Stock]]*Table3[[#This Row],[Base Price]]</f>
        <v>0</v>
      </c>
      <c r="M323" s="137">
        <f>Table3[[#This Row],[Base Price]]*Table3[[#This Row],[Receipt]]</f>
        <v>10241</v>
      </c>
      <c r="N323" s="137">
        <f>Table3[[#This Row],[Base Price]]*Table3[[#This Row],[Issued]]</f>
        <v>10241</v>
      </c>
      <c r="O323" s="137">
        <f t="shared" si="11"/>
        <v>0</v>
      </c>
      <c r="P323" s="84"/>
    </row>
    <row r="324" spans="1:16">
      <c r="A324" s="84">
        <f>Table5[[#This Row],[SN]]</f>
        <v>323</v>
      </c>
      <c r="B324" s="108" t="str">
        <f>VLOOKUP($C324,'Product Master'!B:G,2,)</f>
        <v>EGFR Antibody</v>
      </c>
      <c r="C324" s="84" t="str">
        <f>Table5[[#This Row],[Cat No]]</f>
        <v>CM063AK</v>
      </c>
      <c r="D324" s="84">
        <f>(VLOOKUP($C324,'Product Master'!B:G,6,))</f>
        <v>0</v>
      </c>
      <c r="E324" s="84" t="str">
        <f>VLOOKUP($C324,'Product Master'!B:G,3,)</f>
        <v>-</v>
      </c>
      <c r="F324" s="84" t="str">
        <f>VLOOKUP($C324,'Product Master'!B:G,4,)</f>
        <v>0.1 ml</v>
      </c>
      <c r="H324" s="84">
        <f>SUMIFS(Inward!I:I,Inward!C:C,'Stock Statement'!B324,Inward!E:E,'Stock Statement'!C324)</f>
        <v>1</v>
      </c>
      <c r="I324" s="84">
        <f>AVERAGEIFS(Outward!H:H,Outward!B:B,'Stock Statement'!B324,Outward!C:C,'Stock Statement'!C324)</f>
        <v>1</v>
      </c>
      <c r="J324" s="84">
        <f t="shared" si="10"/>
        <v>0</v>
      </c>
      <c r="K324" s="137">
        <f>LOOKUP(2,1/(Inward!E:E=C324),Inward!Q:Q)</f>
        <v>20805</v>
      </c>
      <c r="L324" s="137">
        <f>Table3[[#This Row],[Opening Stock]]*Table3[[#This Row],[Base Price]]</f>
        <v>0</v>
      </c>
      <c r="M324" s="137">
        <f>Table3[[#This Row],[Base Price]]*Table3[[#This Row],[Receipt]]</f>
        <v>20805</v>
      </c>
      <c r="N324" s="137">
        <f>Table3[[#This Row],[Base Price]]*Table3[[#This Row],[Issued]]</f>
        <v>20805</v>
      </c>
      <c r="O324" s="137">
        <f t="shared" si="11"/>
        <v>0</v>
      </c>
      <c r="P324" s="84"/>
    </row>
    <row r="325" spans="1:16">
      <c r="A325" s="84">
        <f>Table5[[#This Row],[SN]]</f>
        <v>324</v>
      </c>
      <c r="B325" s="108" t="str">
        <f>VLOOKUP($C325,'Product Master'!B:G,2,)</f>
        <v>CD34 Antibody</v>
      </c>
      <c r="C325" s="84" t="str">
        <f>Table5[[#This Row],[Cat No]]</f>
        <v>CM084A</v>
      </c>
      <c r="D325" s="84">
        <f>(VLOOKUP($C325,'Product Master'!B:G,6,))</f>
        <v>0</v>
      </c>
      <c r="E325" s="84" t="str">
        <f>VLOOKUP($C325,'Product Master'!B:G,3,)</f>
        <v>-</v>
      </c>
      <c r="F325" s="84" t="str">
        <f>VLOOKUP($C325,'Product Master'!B:G,4,)</f>
        <v>0.1 ml</v>
      </c>
      <c r="H325" s="84">
        <f>SUMIFS(Inward!I:I,Inward!C:C,'Stock Statement'!B325,Inward!E:E,'Stock Statement'!C325)</f>
        <v>1</v>
      </c>
      <c r="I325" s="84" t="e">
        <f>AVERAGEIFS(Outward!H:H,Outward!B:B,'Stock Statement'!B325,Outward!C:C,'Stock Statement'!C325)</f>
        <v>#DIV/0!</v>
      </c>
      <c r="J325" s="84" t="e">
        <f t="shared" si="10"/>
        <v>#DIV/0!</v>
      </c>
      <c r="K325" s="137">
        <f>LOOKUP(2,1/(Inward!E:E=C325),Inward!Q:Q)</f>
        <v>11305</v>
      </c>
      <c r="L325" s="137">
        <f>Table3[[#This Row],[Opening Stock]]*Table3[[#This Row],[Base Price]]</f>
        <v>0</v>
      </c>
      <c r="M325" s="137">
        <f>Table3[[#This Row],[Base Price]]*Table3[[#This Row],[Receipt]]</f>
        <v>11305</v>
      </c>
      <c r="N325" s="137" t="e">
        <f>Table3[[#This Row],[Base Price]]*Table3[[#This Row],[Issued]]</f>
        <v>#DIV/0!</v>
      </c>
      <c r="O325" s="137" t="e">
        <f t="shared" si="11"/>
        <v>#DIV/0!</v>
      </c>
      <c r="P325" s="84"/>
    </row>
    <row r="326" spans="1:16">
      <c r="A326" s="84">
        <f>Table5[[#This Row],[SN]]</f>
        <v>325</v>
      </c>
      <c r="B326" s="108" t="str">
        <f>VLOOKUP($C326,'Product Master'!B:G,2,)</f>
        <v>Anti S-100 Antibody Cocktail</v>
      </c>
      <c r="C326" s="84" t="str">
        <f>Table5[[#This Row],[Cat No]]</f>
        <v>CM089A</v>
      </c>
      <c r="D326" s="84">
        <f>(VLOOKUP($C326,'Product Master'!B:G,6,))</f>
        <v>0</v>
      </c>
      <c r="E326" s="84" t="str">
        <f>VLOOKUP($C326,'Product Master'!B:G,3,)</f>
        <v>-</v>
      </c>
      <c r="F326" s="84" t="str">
        <f>VLOOKUP($C326,'Product Master'!B:G,4,)</f>
        <v>0.1 ml</v>
      </c>
      <c r="H326" s="84">
        <f>SUMIFS(Inward!I:I,Inward!C:C,'Stock Statement'!B326,Inward!E:E,'Stock Statement'!C326)</f>
        <v>1</v>
      </c>
      <c r="I326" s="84">
        <f>AVERAGEIFS(Outward!H:H,Outward!B:B,'Stock Statement'!B326,Outward!C:C,'Stock Statement'!C326)</f>
        <v>1</v>
      </c>
      <c r="J326" s="84">
        <f t="shared" si="10"/>
        <v>0</v>
      </c>
      <c r="K326" s="137">
        <f>LOOKUP(2,1/(Inward!E:E=C326),Inward!Q:Q)</f>
        <v>11571</v>
      </c>
      <c r="L326" s="137">
        <f>Table3[[#This Row],[Opening Stock]]*Table3[[#This Row],[Base Price]]</f>
        <v>0</v>
      </c>
      <c r="M326" s="137">
        <f>Table3[[#This Row],[Base Price]]*Table3[[#This Row],[Receipt]]</f>
        <v>11571</v>
      </c>
      <c r="N326" s="137">
        <f>Table3[[#This Row],[Base Price]]*Table3[[#This Row],[Issued]]</f>
        <v>11571</v>
      </c>
      <c r="O326" s="137">
        <f t="shared" si="11"/>
        <v>0</v>
      </c>
      <c r="P326" s="84"/>
    </row>
    <row r="327" spans="1:16">
      <c r="A327" s="84">
        <f>Table5[[#This Row],[SN]]</f>
        <v>326</v>
      </c>
      <c r="B327" s="108" t="str">
        <f>VLOOKUP($C327,'Product Master'!B:G,2,)</f>
        <v>CD4 Antibody</v>
      </c>
      <c r="C327" s="84" t="str">
        <f>Table5[[#This Row],[Cat No]]</f>
        <v>CM153AK</v>
      </c>
      <c r="D327" s="84">
        <f>(VLOOKUP($C327,'Product Master'!B:G,6,))</f>
        <v>0</v>
      </c>
      <c r="E327" s="84" t="str">
        <f>VLOOKUP($C327,'Product Master'!B:G,3,)</f>
        <v>-</v>
      </c>
      <c r="F327" s="84" t="str">
        <f>VLOOKUP($C327,'Product Master'!B:G,4,)</f>
        <v>0.1 ml</v>
      </c>
      <c r="H327" s="84">
        <f>SUMIFS(Inward!I:I,Inward!C:C,'Stock Statement'!B327,Inward!E:E,'Stock Statement'!C327)</f>
        <v>1</v>
      </c>
      <c r="I327" s="84" t="e">
        <f>AVERAGEIFS(Outward!H:H,Outward!B:B,'Stock Statement'!B327,Outward!C:C,'Stock Statement'!C327)</f>
        <v>#DIV/0!</v>
      </c>
      <c r="J327" s="84" t="e">
        <f t="shared" si="10"/>
        <v>#DIV/0!</v>
      </c>
      <c r="K327" s="137">
        <f>LOOKUP(2,1/(Inward!E:E=C327),Inward!Q:Q)</f>
        <v>16492</v>
      </c>
      <c r="L327" s="137">
        <f>Table3[[#This Row],[Opening Stock]]*Table3[[#This Row],[Base Price]]</f>
        <v>0</v>
      </c>
      <c r="M327" s="137">
        <f>Table3[[#This Row],[Base Price]]*Table3[[#This Row],[Receipt]]</f>
        <v>16492</v>
      </c>
      <c r="N327" s="137" t="e">
        <f>Table3[[#This Row],[Base Price]]*Table3[[#This Row],[Issued]]</f>
        <v>#DIV/0!</v>
      </c>
      <c r="O327" s="137" t="e">
        <f t="shared" si="11"/>
        <v>#DIV/0!</v>
      </c>
      <c r="P327" s="84"/>
    </row>
    <row r="328" spans="1:16">
      <c r="A328" s="84">
        <f>Table5[[#This Row],[SN]]</f>
        <v>327</v>
      </c>
      <c r="B328" s="108" t="str">
        <f>VLOOKUP($C328,'Product Master'!B:G,2,)</f>
        <v>MSH2 Antibody</v>
      </c>
      <c r="C328" s="84" t="str">
        <f>Table5[[#This Row],[Cat No]]</f>
        <v>CM219AK</v>
      </c>
      <c r="D328" s="84">
        <f>(VLOOKUP($C328,'Product Master'!B:G,6,))</f>
        <v>0</v>
      </c>
      <c r="E328" s="84" t="str">
        <f>VLOOKUP($C328,'Product Master'!B:G,3,)</f>
        <v>-</v>
      </c>
      <c r="F328" s="84" t="str">
        <f>VLOOKUP($C328,'Product Master'!B:G,4,)</f>
        <v>0.1 ml</v>
      </c>
      <c r="H328" s="84">
        <f>SUMIFS(Inward!I:I,Inward!C:C,'Stock Statement'!B328,Inward!E:E,'Stock Statement'!C328)</f>
        <v>1</v>
      </c>
      <c r="I328" s="84">
        <f>AVERAGEIFS(Outward!H:H,Outward!B:B,'Stock Statement'!B328,Outward!C:C,'Stock Statement'!C328)</f>
        <v>1</v>
      </c>
      <c r="J328" s="84">
        <f t="shared" si="10"/>
        <v>0</v>
      </c>
      <c r="K328" s="137">
        <f>LOOKUP(2,1/(Inward!E:E=C328),Inward!Q:Q)</f>
        <v>12635</v>
      </c>
      <c r="L328" s="137">
        <f>Table3[[#This Row],[Opening Stock]]*Table3[[#This Row],[Base Price]]</f>
        <v>0</v>
      </c>
      <c r="M328" s="137">
        <f>Table3[[#This Row],[Base Price]]*Table3[[#This Row],[Receipt]]</f>
        <v>12635</v>
      </c>
      <c r="N328" s="137">
        <f>Table3[[#This Row],[Base Price]]*Table3[[#This Row],[Issued]]</f>
        <v>12635</v>
      </c>
      <c r="O328" s="137">
        <f t="shared" si="11"/>
        <v>0</v>
      </c>
      <c r="P328" s="84"/>
    </row>
    <row r="329" spans="1:16">
      <c r="A329" s="84">
        <f>Table5[[#This Row],[SN]]</f>
        <v>328</v>
      </c>
      <c r="B329" s="108" t="str">
        <f>VLOOKUP($C329,'Product Master'!B:G,2,)</f>
        <v>MLH1 Antibody</v>
      </c>
      <c r="C329" s="84" t="str">
        <f>Table5[[#This Row],[Cat No]]</f>
        <v>CM220A</v>
      </c>
      <c r="D329" s="84">
        <f>(VLOOKUP($C329,'Product Master'!B:G,6,))</f>
        <v>0</v>
      </c>
      <c r="E329" s="84" t="str">
        <f>VLOOKUP($C329,'Product Master'!B:G,3,)</f>
        <v>-</v>
      </c>
      <c r="F329" s="84" t="str">
        <f>VLOOKUP($C329,'Product Master'!B:G,4,)</f>
        <v>0.1 ml</v>
      </c>
      <c r="H329" s="84">
        <f>SUMIFS(Inward!I:I,Inward!C:C,'Stock Statement'!B329,Inward!E:E,'Stock Statement'!C329)</f>
        <v>1</v>
      </c>
      <c r="I329" s="84">
        <f>AVERAGEIFS(Outward!H:H,Outward!B:B,'Stock Statement'!B329,Outward!C:C,'Stock Statement'!C329)</f>
        <v>1</v>
      </c>
      <c r="J329" s="84">
        <f t="shared" si="10"/>
        <v>0</v>
      </c>
      <c r="K329" s="137">
        <f>LOOKUP(2,1/(Inward!E:E=C329),Inward!Q:Q)</f>
        <v>10507</v>
      </c>
      <c r="L329" s="137">
        <f>Table3[[#This Row],[Opening Stock]]*Table3[[#This Row],[Base Price]]</f>
        <v>0</v>
      </c>
      <c r="M329" s="137">
        <f>Table3[[#This Row],[Base Price]]*Table3[[#This Row],[Receipt]]</f>
        <v>10507</v>
      </c>
      <c r="N329" s="137">
        <f>Table3[[#This Row],[Base Price]]*Table3[[#This Row],[Issued]]</f>
        <v>10507</v>
      </c>
      <c r="O329" s="137">
        <f t="shared" si="11"/>
        <v>0</v>
      </c>
      <c r="P329" s="84"/>
    </row>
    <row r="330" spans="1:16">
      <c r="A330" s="84">
        <f>Table5[[#This Row],[SN]]</f>
        <v>329</v>
      </c>
      <c r="B330" s="108" t="str">
        <f>VLOOKUP($C330,'Product Master'!B:G,2,)</f>
        <v xml:space="preserve">Cytokeratin 19 Antibody </v>
      </c>
      <c r="C330" s="84" t="str">
        <f>Table5[[#This Row],[Cat No]]</f>
        <v>CM242A</v>
      </c>
      <c r="D330" s="84">
        <f>(VLOOKUP($C330,'Product Master'!B:G,6,))</f>
        <v>0</v>
      </c>
      <c r="E330" s="84" t="str">
        <f>VLOOKUP($C330,'Product Master'!B:G,3,)</f>
        <v>-</v>
      </c>
      <c r="F330" s="84" t="str">
        <f>VLOOKUP($C330,'Product Master'!B:G,4,)</f>
        <v>0.1 ml</v>
      </c>
      <c r="H330" s="84">
        <f>SUMIFS(Inward!I:I,Inward!C:C,'Stock Statement'!B330,Inward!E:E,'Stock Statement'!C330)</f>
        <v>1</v>
      </c>
      <c r="I330" s="84">
        <f>AVERAGEIFS(Outward!H:H,Outward!B:B,'Stock Statement'!B330,Outward!C:C,'Stock Statement'!C330)</f>
        <v>1</v>
      </c>
      <c r="J330" s="84">
        <f t="shared" si="10"/>
        <v>0</v>
      </c>
      <c r="K330" s="137">
        <f>LOOKUP(2,1/(Inward!E:E=C330),Inward!Q:Q)</f>
        <v>10925</v>
      </c>
      <c r="L330" s="137">
        <f>Table3[[#This Row],[Opening Stock]]*Table3[[#This Row],[Base Price]]</f>
        <v>0</v>
      </c>
      <c r="M330" s="137">
        <f>Table3[[#This Row],[Base Price]]*Table3[[#This Row],[Receipt]]</f>
        <v>10925</v>
      </c>
      <c r="N330" s="137">
        <f>Table3[[#This Row],[Base Price]]*Table3[[#This Row],[Issued]]</f>
        <v>10925</v>
      </c>
      <c r="O330" s="137">
        <f t="shared" si="11"/>
        <v>0</v>
      </c>
      <c r="P330" s="84"/>
    </row>
    <row r="331" spans="1:16">
      <c r="A331" s="84">
        <f>Table5[[#This Row],[SN]]</f>
        <v>330</v>
      </c>
      <c r="B331" s="108" t="str">
        <f>VLOOKUP($C331,'Product Master'!B:G,2,)</f>
        <v>MSH6 Antibody</v>
      </c>
      <c r="C331" s="84" t="str">
        <f>Table5[[#This Row],[Cat No]]</f>
        <v>CM265A</v>
      </c>
      <c r="D331" s="84">
        <f>(VLOOKUP($C331,'Product Master'!B:G,6,))</f>
        <v>0</v>
      </c>
      <c r="E331" s="84" t="str">
        <f>VLOOKUP($C331,'Product Master'!B:G,3,)</f>
        <v>-</v>
      </c>
      <c r="F331" s="84" t="str">
        <f>VLOOKUP($C331,'Product Master'!B:G,4,)</f>
        <v>0.1 ml</v>
      </c>
      <c r="H331" s="84">
        <f>SUMIFS(Inward!I:I,Inward!C:C,'Stock Statement'!B331,Inward!E:E,'Stock Statement'!C331)</f>
        <v>1</v>
      </c>
      <c r="I331" s="84" t="e">
        <f>AVERAGEIFS(Outward!H:H,Outward!B:B,'Stock Statement'!B331,Outward!C:C,'Stock Statement'!C331)</f>
        <v>#DIV/0!</v>
      </c>
      <c r="J331" s="84" t="e">
        <f t="shared" si="10"/>
        <v>#DIV/0!</v>
      </c>
      <c r="K331" s="137">
        <f>LOOKUP(2,1/(Inward!E:E=C331),Inward!Q:Q)</f>
        <v>10393</v>
      </c>
      <c r="L331" s="137">
        <f>Table3[[#This Row],[Opening Stock]]*Table3[[#This Row],[Base Price]]</f>
        <v>0</v>
      </c>
      <c r="M331" s="137">
        <f>Table3[[#This Row],[Base Price]]*Table3[[#This Row],[Receipt]]</f>
        <v>10393</v>
      </c>
      <c r="N331" s="137" t="e">
        <f>Table3[[#This Row],[Base Price]]*Table3[[#This Row],[Issued]]</f>
        <v>#DIV/0!</v>
      </c>
      <c r="O331" s="137" t="e">
        <f t="shared" si="11"/>
        <v>#DIV/0!</v>
      </c>
      <c r="P331" s="84"/>
    </row>
    <row r="332" spans="1:16">
      <c r="A332" s="84">
        <f>Table5[[#This Row],[SN]]</f>
        <v>331</v>
      </c>
      <c r="B332" s="108" t="str">
        <f>VLOOKUP($C332,'Product Master'!B:G,2,)</f>
        <v>PMS2 Antibody for IHC</v>
      </c>
      <c r="C332" s="84" t="str">
        <f>Table5[[#This Row],[Cat No]]</f>
        <v>CM344A</v>
      </c>
      <c r="D332" s="84">
        <f>(VLOOKUP($C332,'Product Master'!B:G,6,))</f>
        <v>0</v>
      </c>
      <c r="E332" s="84" t="str">
        <f>VLOOKUP($C332,'Product Master'!B:G,3,)</f>
        <v>-</v>
      </c>
      <c r="F332" s="84" t="str">
        <f>VLOOKUP($C332,'Product Master'!B:G,4,)</f>
        <v>0.1 ml</v>
      </c>
      <c r="H332" s="84">
        <f>SUMIFS(Inward!I:I,Inward!C:C,'Stock Statement'!B332,Inward!E:E,'Stock Statement'!C332)</f>
        <v>1</v>
      </c>
      <c r="I332" s="84" t="e">
        <f>AVERAGEIFS(Outward!H:H,Outward!B:B,'Stock Statement'!B332,Outward!C:C,'Stock Statement'!C332)</f>
        <v>#DIV/0!</v>
      </c>
      <c r="J332" s="84" t="e">
        <f t="shared" si="10"/>
        <v>#DIV/0!</v>
      </c>
      <c r="K332" s="137">
        <f>LOOKUP(2,1/(Inward!E:E=C332),Inward!Q:Q)</f>
        <v>15680</v>
      </c>
      <c r="L332" s="137">
        <f>Table3[[#This Row],[Opening Stock]]*Table3[[#This Row],[Base Price]]</f>
        <v>0</v>
      </c>
      <c r="M332" s="137">
        <f>Table3[[#This Row],[Base Price]]*Table3[[#This Row],[Receipt]]</f>
        <v>15680</v>
      </c>
      <c r="N332" s="137" t="e">
        <f>Table3[[#This Row],[Base Price]]*Table3[[#This Row],[Issued]]</f>
        <v>#DIV/0!</v>
      </c>
      <c r="O332" s="137" t="e">
        <f t="shared" si="11"/>
        <v>#DIV/0!</v>
      </c>
      <c r="P332" s="84"/>
    </row>
    <row r="333" spans="1:16">
      <c r="A333" s="84">
        <f>Table5[[#This Row],[SN]]</f>
        <v>332</v>
      </c>
      <c r="B333" s="108" t="str">
        <f>VLOOKUP($C333,'Product Master'!B:G,2,)</f>
        <v>Napsin A Antibody</v>
      </c>
      <c r="C333" s="84" t="str">
        <f>Table5[[#This Row],[Cat No]]</f>
        <v>CM388AK</v>
      </c>
      <c r="D333" s="84">
        <f>(VLOOKUP($C333,'Product Master'!B:G,6,))</f>
        <v>0</v>
      </c>
      <c r="E333" s="84" t="str">
        <f>VLOOKUP($C333,'Product Master'!B:G,3,)</f>
        <v>-</v>
      </c>
      <c r="F333" s="84" t="str">
        <f>VLOOKUP($C333,'Product Master'!B:G,4,)</f>
        <v>0.1 ml</v>
      </c>
      <c r="H333" s="84">
        <f>SUMIFS(Inward!I:I,Inward!C:C,'Stock Statement'!B333,Inward!E:E,'Stock Statement'!C333)</f>
        <v>1</v>
      </c>
      <c r="I333" s="84">
        <f>AVERAGEIFS(Outward!H:H,Outward!B:B,'Stock Statement'!B333,Outward!C:C,'Stock Statement'!C333)</f>
        <v>1</v>
      </c>
      <c r="J333" s="84">
        <f t="shared" si="10"/>
        <v>0</v>
      </c>
      <c r="K333" s="137">
        <f>LOOKUP(2,1/(Inward!E:E=C333),Inward!Q:Q)</f>
        <v>8379</v>
      </c>
      <c r="L333" s="137">
        <f>Table3[[#This Row],[Opening Stock]]*Table3[[#This Row],[Base Price]]</f>
        <v>0</v>
      </c>
      <c r="M333" s="137">
        <f>Table3[[#This Row],[Base Price]]*Table3[[#This Row],[Receipt]]</f>
        <v>8379</v>
      </c>
      <c r="N333" s="137">
        <f>Table3[[#This Row],[Base Price]]*Table3[[#This Row],[Issued]]</f>
        <v>8379</v>
      </c>
      <c r="O333" s="137">
        <f t="shared" si="11"/>
        <v>0</v>
      </c>
      <c r="P333" s="84"/>
    </row>
    <row r="334" spans="1:16">
      <c r="A334" s="84">
        <f>Table5[[#This Row],[SN]]</f>
        <v>333</v>
      </c>
      <c r="B334" s="108" t="str">
        <f>VLOOKUP($C334,'Product Master'!B:G,2,)</f>
        <v>BCL-6 Antibody</v>
      </c>
      <c r="C334" s="84" t="str">
        <f>Table5[[#This Row],[Cat No]]</f>
        <v>CM410A</v>
      </c>
      <c r="D334" s="84">
        <f>(VLOOKUP($C334,'Product Master'!B:G,6,))</f>
        <v>0</v>
      </c>
      <c r="E334" s="84" t="str">
        <f>VLOOKUP($C334,'Product Master'!B:G,3,)</f>
        <v>-</v>
      </c>
      <c r="F334" s="84" t="str">
        <f>VLOOKUP($C334,'Product Master'!B:G,4,)</f>
        <v>0.1 ml</v>
      </c>
      <c r="H334" s="84">
        <f>SUMIFS(Inward!I:I,Inward!C:C,'Stock Statement'!B334,Inward!E:E,'Stock Statement'!C334)</f>
        <v>1</v>
      </c>
      <c r="I334" s="84">
        <f>AVERAGEIFS(Outward!H:H,Outward!B:B,'Stock Statement'!B334,Outward!C:C,'Stock Statement'!C334)</f>
        <v>1</v>
      </c>
      <c r="J334" s="84">
        <f t="shared" si="10"/>
        <v>0</v>
      </c>
      <c r="K334" s="137">
        <f>LOOKUP(2,1/(Inward!E:E=C334),Inward!Q:Q)</f>
        <v>9329</v>
      </c>
      <c r="L334" s="137">
        <f>Table3[[#This Row],[Opening Stock]]*Table3[[#This Row],[Base Price]]</f>
        <v>0</v>
      </c>
      <c r="M334" s="137">
        <f>Table3[[#This Row],[Base Price]]*Table3[[#This Row],[Receipt]]</f>
        <v>9329</v>
      </c>
      <c r="N334" s="137">
        <f>Table3[[#This Row],[Base Price]]*Table3[[#This Row],[Issued]]</f>
        <v>9329</v>
      </c>
      <c r="O334" s="137">
        <f t="shared" si="11"/>
        <v>0</v>
      </c>
      <c r="P334" s="84"/>
    </row>
    <row r="335" spans="1:16">
      <c r="A335" s="84">
        <f>Table5[[#This Row],[SN]]</f>
        <v>334</v>
      </c>
      <c r="B335" s="108" t="str">
        <f>VLOOKUP($C335,'Product Master'!B:G,2,)</f>
        <v xml:space="preserve">Cooler Master Box Lite 5 CPU Case </v>
      </c>
      <c r="C335" s="84" t="str">
        <f>Table5[[#This Row],[Cat No]]</f>
        <v xml:space="preserve">Cooler Master Box Lite 5 CPU Case </v>
      </c>
      <c r="D335" s="84">
        <f>(VLOOKUP($C335,'Product Master'!B:G,6,))</f>
        <v>0</v>
      </c>
      <c r="E335" s="84" t="str">
        <f>VLOOKUP($C335,'Product Master'!B:G,3,)</f>
        <v>NA</v>
      </c>
      <c r="F335" s="84">
        <f>VLOOKUP($C335,'Product Master'!B:G,4,)</f>
        <v>1</v>
      </c>
      <c r="H335" s="84">
        <f>SUMIFS(Inward!I:I,Inward!C:C,'Stock Statement'!B335,Inward!E:E,'Stock Statement'!C335)</f>
        <v>1</v>
      </c>
      <c r="I335" s="84">
        <f>AVERAGEIFS(Outward!H:H,Outward!B:B,'Stock Statement'!B335,Outward!C:C,'Stock Statement'!C335)</f>
        <v>1</v>
      </c>
      <c r="J335" s="84">
        <f t="shared" si="10"/>
        <v>0</v>
      </c>
      <c r="K335" s="137">
        <f>LOOKUP(2,1/(Inward!E:E=C335),Inward!Q:Q)</f>
        <v>5600</v>
      </c>
      <c r="L335" s="137">
        <f>Table3[[#This Row],[Opening Stock]]*Table3[[#This Row],[Base Price]]</f>
        <v>0</v>
      </c>
      <c r="M335" s="137">
        <f>Table3[[#This Row],[Base Price]]*Table3[[#This Row],[Receipt]]</f>
        <v>5600</v>
      </c>
      <c r="N335" s="137">
        <f>Table3[[#This Row],[Base Price]]*Table3[[#This Row],[Issued]]</f>
        <v>5600</v>
      </c>
      <c r="O335" s="137">
        <f t="shared" si="11"/>
        <v>0</v>
      </c>
      <c r="P335" s="84"/>
    </row>
    <row r="336" spans="1:16">
      <c r="A336" s="84">
        <f>Table5[[#This Row],[SN]]</f>
        <v>335</v>
      </c>
      <c r="B336" s="108" t="str">
        <f>VLOOKUP($C336,'Product Master'!B:G,2,)</f>
        <v>Corsair Vengeance LPX 8 GB DDR4 D Ram 2666 MHz PC4-21300</v>
      </c>
      <c r="C336" s="84" t="str">
        <f>Table5[[#This Row],[Cat No]]</f>
        <v>Corsair Vengeance LPX 8 GB DDR4 D Ram 2666 MHz PC4-21300</v>
      </c>
      <c r="D336" s="84">
        <f>(VLOOKUP($C336,'Product Master'!B:G,6,))</f>
        <v>0</v>
      </c>
      <c r="E336" s="84" t="str">
        <f>VLOOKUP($C336,'Product Master'!B:G,3,)</f>
        <v>NA</v>
      </c>
      <c r="F336" s="84">
        <f>VLOOKUP($C336,'Product Master'!B:G,4,)</f>
        <v>1</v>
      </c>
      <c r="H336" s="84">
        <f>SUMIFS(Inward!I:I,Inward!C:C,'Stock Statement'!B336,Inward!E:E,'Stock Statement'!C336)</f>
        <v>1</v>
      </c>
      <c r="I336" s="84">
        <f>AVERAGEIFS(Outward!H:H,Outward!B:B,'Stock Statement'!B336,Outward!C:C,'Stock Statement'!C336)</f>
        <v>1</v>
      </c>
      <c r="J336" s="84">
        <f t="shared" si="10"/>
        <v>0</v>
      </c>
      <c r="K336" s="137">
        <f>LOOKUP(2,1/(Inward!E:E=C336),Inward!Q:Q)</f>
        <v>6600</v>
      </c>
      <c r="L336" s="137">
        <f>Table3[[#This Row],[Opening Stock]]*Table3[[#This Row],[Base Price]]</f>
        <v>0</v>
      </c>
      <c r="M336" s="137">
        <f>Table3[[#This Row],[Base Price]]*Table3[[#This Row],[Receipt]]</f>
        <v>6600</v>
      </c>
      <c r="N336" s="137">
        <f>Table3[[#This Row],[Base Price]]*Table3[[#This Row],[Issued]]</f>
        <v>6600</v>
      </c>
      <c r="O336" s="137">
        <f t="shared" si="11"/>
        <v>0</v>
      </c>
      <c r="P336" s="84"/>
    </row>
    <row r="337" spans="1:16">
      <c r="A337" s="84">
        <f>Table5[[#This Row],[SN]]</f>
        <v>336</v>
      </c>
      <c r="B337" s="108" t="str">
        <f>VLOOKUP($C337,'Product Master'!B:G,2,)</f>
        <v>Cotton Roll 200 Gm</v>
      </c>
      <c r="C337" s="84" t="str">
        <f>Table5[[#This Row],[Cat No]]</f>
        <v>Cotton Roll 200 Gm</v>
      </c>
      <c r="D337" s="84">
        <f>(VLOOKUP($C337,'Product Master'!B:G,6,))</f>
        <v>0</v>
      </c>
      <c r="E337" s="84" t="str">
        <f>VLOOKUP($C337,'Product Master'!B:G,3,)</f>
        <v>-</v>
      </c>
      <c r="F337" s="84" t="str">
        <f>VLOOKUP($C337,'Product Master'!B:G,4,)</f>
        <v>-</v>
      </c>
      <c r="H337" s="84">
        <f>SUMIFS(Inward!I:I,Inward!C:C,'Stock Statement'!B337,Inward!E:E,'Stock Statement'!C337)</f>
        <v>0</v>
      </c>
      <c r="I337" s="84" t="e">
        <f>AVERAGEIFS(Outward!H:H,Outward!B:B,'Stock Statement'!B337,Outward!C:C,'Stock Statement'!C337)</f>
        <v>#DIV/0!</v>
      </c>
      <c r="J337" s="84" t="e">
        <f t="shared" si="10"/>
        <v>#DIV/0!</v>
      </c>
      <c r="K337" s="137" t="e">
        <f>LOOKUP(2,1/(Inward!E:E=C337),Inward!Q:Q)</f>
        <v>#N/A</v>
      </c>
      <c r="L337" s="137" t="e">
        <f>Table3[[#This Row],[Opening Stock]]*Table3[[#This Row],[Base Price]]</f>
        <v>#N/A</v>
      </c>
      <c r="M337" s="137" t="e">
        <f>Table3[[#This Row],[Base Price]]*Table3[[#This Row],[Receipt]]</f>
        <v>#N/A</v>
      </c>
      <c r="N337" s="137" t="e">
        <f>Table3[[#This Row],[Base Price]]*Table3[[#This Row],[Issued]]</f>
        <v>#N/A</v>
      </c>
      <c r="O337" s="137" t="e">
        <f t="shared" si="11"/>
        <v>#DIV/0!</v>
      </c>
      <c r="P337" s="84"/>
    </row>
    <row r="338" spans="1:16">
      <c r="A338" s="84">
        <f>Table5[[#This Row],[SN]]</f>
        <v>337</v>
      </c>
      <c r="B338" s="108" t="str">
        <f>VLOOKUP($C338,'Product Master'!B:G,2,)</f>
        <v>Cotton Roll 500 Gm</v>
      </c>
      <c r="C338" s="84" t="str">
        <f>Table5[[#This Row],[Cat No]]</f>
        <v>Cotton Roll 500 Gm</v>
      </c>
      <c r="D338" s="84">
        <f>(VLOOKUP($C338,'Product Master'!B:G,6,))</f>
        <v>0</v>
      </c>
      <c r="E338" s="84" t="str">
        <f>VLOOKUP($C338,'Product Master'!B:G,3,)</f>
        <v>-</v>
      </c>
      <c r="F338" s="84" t="str">
        <f>VLOOKUP($C338,'Product Master'!B:G,4,)</f>
        <v>-</v>
      </c>
      <c r="H338" s="84">
        <f>SUMIFS(Inward!I:I,Inward!C:C,'Stock Statement'!B338,Inward!E:E,'Stock Statement'!C338)</f>
        <v>0</v>
      </c>
      <c r="I338" s="84" t="e">
        <f>AVERAGEIFS(Outward!H:H,Outward!B:B,'Stock Statement'!B338,Outward!C:C,'Stock Statement'!C338)</f>
        <v>#DIV/0!</v>
      </c>
      <c r="J338" s="84" t="e">
        <f t="shared" si="10"/>
        <v>#DIV/0!</v>
      </c>
      <c r="K338" s="137" t="e">
        <f>LOOKUP(2,1/(Inward!E:E=C338),Inward!Q:Q)</f>
        <v>#N/A</v>
      </c>
      <c r="L338" s="137" t="e">
        <f>Table3[[#This Row],[Opening Stock]]*Table3[[#This Row],[Base Price]]</f>
        <v>#N/A</v>
      </c>
      <c r="M338" s="137" t="e">
        <f>Table3[[#This Row],[Base Price]]*Table3[[#This Row],[Receipt]]</f>
        <v>#N/A</v>
      </c>
      <c r="N338" s="137" t="e">
        <f>Table3[[#This Row],[Base Price]]*Table3[[#This Row],[Issued]]</f>
        <v>#N/A</v>
      </c>
      <c r="O338" s="137" t="e">
        <f t="shared" si="11"/>
        <v>#DIV/0!</v>
      </c>
      <c r="P338" s="84"/>
    </row>
    <row r="339" spans="1:16">
      <c r="A339" s="84">
        <f>Table5[[#This Row],[SN]]</f>
        <v>338</v>
      </c>
      <c r="B339" s="108" t="str">
        <f>VLOOKUP($C339,'Product Master'!B:G,2,)</f>
        <v>CP Plus CP-VN C-V21 L3 Camera</v>
      </c>
      <c r="C339" s="84" t="str">
        <f>Table5[[#This Row],[Cat No]]</f>
        <v>CP Plus CP-VN C-V21 L3 Camera</v>
      </c>
      <c r="D339" s="84">
        <f>(VLOOKUP($C339,'Product Master'!B:G,6,))</f>
        <v>0</v>
      </c>
      <c r="E339" s="84" t="str">
        <f>VLOOKUP($C339,'Product Master'!B:G,3,)</f>
        <v>NA</v>
      </c>
      <c r="F339" s="84">
        <f>VLOOKUP($C339,'Product Master'!B:G,4,)</f>
        <v>1</v>
      </c>
      <c r="H339" s="84">
        <f>SUMIFS(Inward!I:I,Inward!C:C,'Stock Statement'!B339,Inward!E:E,'Stock Statement'!C339)</f>
        <v>6</v>
      </c>
      <c r="I339" s="84">
        <f>AVERAGEIFS(Outward!H:H,Outward!B:B,'Stock Statement'!B339,Outward!C:C,'Stock Statement'!C339)</f>
        <v>6</v>
      </c>
      <c r="J339" s="84">
        <f t="shared" ref="J339:J402" si="12">((G339+H339)-I339)</f>
        <v>0</v>
      </c>
      <c r="K339" s="137">
        <f>LOOKUP(2,1/(Inward!E:E=C339),Inward!Q:Q)</f>
        <v>20700</v>
      </c>
      <c r="L339" s="137">
        <f>Table3[[#This Row],[Opening Stock]]*Table3[[#This Row],[Base Price]]</f>
        <v>0</v>
      </c>
      <c r="M339" s="137">
        <f>Table3[[#This Row],[Base Price]]*Table3[[#This Row],[Receipt]]</f>
        <v>124200</v>
      </c>
      <c r="N339" s="137">
        <f>Table3[[#This Row],[Base Price]]*Table3[[#This Row],[Issued]]</f>
        <v>124200</v>
      </c>
      <c r="O339" s="137">
        <f t="shared" ref="O339:O402" si="13">MAX(0,J339*K339)</f>
        <v>0</v>
      </c>
      <c r="P339" s="84"/>
    </row>
    <row r="340" spans="1:16">
      <c r="A340" s="84">
        <f>Table5[[#This Row],[SN]]</f>
        <v>339</v>
      </c>
      <c r="B340" s="108" t="str">
        <f>VLOOKUP($C340,'Product Master'!B:G,2,)</f>
        <v>Shipper Box 72 Hrs 2-8 °C Boxes</v>
      </c>
      <c r="C340" s="84" t="str">
        <f>Table5[[#This Row],[Cat No]]</f>
        <v>CPC003</v>
      </c>
      <c r="D340" s="84">
        <f>(VLOOKUP($C340,'Product Master'!B:G,6,))</f>
        <v>0</v>
      </c>
      <c r="E340" s="84" t="str">
        <f>VLOOKUP($C340,'Product Master'!B:G,3,)</f>
        <v>-</v>
      </c>
      <c r="F340" s="84">
        <f>VLOOKUP($C340,'Product Master'!B:G,4,)</f>
        <v>1</v>
      </c>
      <c r="H340" s="84">
        <f>SUMIFS(Inward!I:I,Inward!C:C,'Stock Statement'!B340,Inward!E:E,'Stock Statement'!C340)</f>
        <v>50</v>
      </c>
      <c r="I340" s="84">
        <f>AVERAGEIFS(Outward!H:H,Outward!B:B,'Stock Statement'!B340,Outward!C:C,'Stock Statement'!C340)</f>
        <v>50</v>
      </c>
      <c r="J340" s="84">
        <f t="shared" si="12"/>
        <v>0</v>
      </c>
      <c r="K340" s="137">
        <f>LOOKUP(2,1/(Inward!E:E=C340),Inward!Q:Q)</f>
        <v>23600</v>
      </c>
      <c r="L340" s="137">
        <f>Table3[[#This Row],[Opening Stock]]*Table3[[#This Row],[Base Price]]</f>
        <v>0</v>
      </c>
      <c r="M340" s="137">
        <f>Table3[[#This Row],[Base Price]]*Table3[[#This Row],[Receipt]]</f>
        <v>1180000</v>
      </c>
      <c r="N340" s="137">
        <f>Table3[[#This Row],[Base Price]]*Table3[[#This Row],[Issued]]</f>
        <v>1180000</v>
      </c>
      <c r="O340" s="137">
        <f t="shared" si="13"/>
        <v>0</v>
      </c>
      <c r="P340" s="84"/>
    </row>
    <row r="341" spans="1:16">
      <c r="A341" s="84">
        <f>Table5[[#This Row],[SN]]</f>
        <v>340</v>
      </c>
      <c r="B341" s="108" t="str">
        <f>VLOOKUP($C341,'Product Master'!B:G,2,)</f>
        <v>CP-UN R-3216</v>
      </c>
      <c r="C341" s="84" t="str">
        <f>Table5[[#This Row],[Cat No]]</f>
        <v>CP-UN R-3216</v>
      </c>
      <c r="D341" s="84">
        <f>(VLOOKUP($C341,'Product Master'!B:G,6,))</f>
        <v>0</v>
      </c>
      <c r="E341" s="84" t="str">
        <f>VLOOKUP($C341,'Product Master'!B:G,3,)</f>
        <v>NA</v>
      </c>
      <c r="F341" s="84">
        <f>VLOOKUP($C341,'Product Master'!B:G,4,)</f>
        <v>1</v>
      </c>
      <c r="H341" s="84">
        <f>SUMIFS(Inward!I:I,Inward!C:C,'Stock Statement'!B341,Inward!E:E,'Stock Statement'!C341)</f>
        <v>1</v>
      </c>
      <c r="I341" s="84">
        <f>AVERAGEIFS(Outward!H:H,Outward!B:B,'Stock Statement'!B341,Outward!C:C,'Stock Statement'!C341)</f>
        <v>1</v>
      </c>
      <c r="J341" s="84">
        <f t="shared" si="12"/>
        <v>0</v>
      </c>
      <c r="K341" s="137">
        <f>LOOKUP(2,1/(Inward!E:E=C341),Inward!Q:Q)</f>
        <v>9450</v>
      </c>
      <c r="L341" s="137">
        <f>Table3[[#This Row],[Opening Stock]]*Table3[[#This Row],[Base Price]]</f>
        <v>0</v>
      </c>
      <c r="M341" s="137">
        <f>Table3[[#This Row],[Base Price]]*Table3[[#This Row],[Receipt]]</f>
        <v>9450</v>
      </c>
      <c r="N341" s="137">
        <f>Table3[[#This Row],[Base Price]]*Table3[[#This Row],[Issued]]</f>
        <v>9450</v>
      </c>
      <c r="O341" s="137">
        <f t="shared" si="13"/>
        <v>0</v>
      </c>
      <c r="P341" s="84"/>
    </row>
    <row r="342" spans="1:16">
      <c r="A342" s="84">
        <f>Table5[[#This Row],[SN]]</f>
        <v>341</v>
      </c>
      <c r="B342" s="108" t="str">
        <f>VLOOKUP($C342,'Product Master'!B:G,2,)</f>
        <v xml:space="preserve">Cervix Within normal limits </v>
      </c>
      <c r="C342" s="84" t="str">
        <f>Table5[[#This Row],[Cat No]]</f>
        <v>CR561069</v>
      </c>
      <c r="D342" s="84">
        <f>(VLOOKUP($C342,'Product Master'!B:G,6,))</f>
        <v>0</v>
      </c>
      <c r="E342" s="84" t="str">
        <f>VLOOKUP($C342,'Product Master'!B:G,3,)</f>
        <v>-</v>
      </c>
      <c r="F342" s="84" t="str">
        <f>VLOOKUP($C342,'Product Master'!B:G,4,)</f>
        <v>12 ul</v>
      </c>
      <c r="H342" s="84">
        <f>SUMIFS(Inward!I:I,Inward!C:C,'Stock Statement'!B342,Inward!E:E,'Stock Statement'!C342)</f>
        <v>1</v>
      </c>
      <c r="I342" s="84">
        <f>AVERAGEIFS(Outward!H:H,Outward!B:B,'Stock Statement'!B342,Outward!C:C,'Stock Statement'!C342)</f>
        <v>1</v>
      </c>
      <c r="J342" s="84">
        <f t="shared" si="12"/>
        <v>0</v>
      </c>
      <c r="K342" s="137">
        <f>LOOKUP(2,1/(Inward!E:E=C342),Inward!Q:Q)</f>
        <v>39680</v>
      </c>
      <c r="L342" s="137">
        <f>Table3[[#This Row],[Opening Stock]]*Table3[[#This Row],[Base Price]]</f>
        <v>0</v>
      </c>
      <c r="M342" s="137">
        <f>Table3[[#This Row],[Base Price]]*Table3[[#This Row],[Receipt]]</f>
        <v>39680</v>
      </c>
      <c r="N342" s="137">
        <f>Table3[[#This Row],[Base Price]]*Table3[[#This Row],[Issued]]</f>
        <v>39680</v>
      </c>
      <c r="O342" s="137">
        <f t="shared" si="13"/>
        <v>0</v>
      </c>
      <c r="P342" s="84"/>
    </row>
    <row r="343" spans="1:16">
      <c r="A343" s="84">
        <f>Table5[[#This Row],[SN]]</f>
        <v>342</v>
      </c>
      <c r="B343" s="108" t="str">
        <f>VLOOKUP($C343,'Product Master'!B:G,2,)</f>
        <v xml:space="preserve">RNA Urinary Bladder </v>
      </c>
      <c r="C343" s="84" t="str">
        <f>Table5[[#This Row],[Cat No]]</f>
        <v>CR566401</v>
      </c>
      <c r="D343" s="84">
        <f>(VLOOKUP($C343,'Product Master'!B:G,6,))</f>
        <v>0</v>
      </c>
      <c r="E343" s="84" t="str">
        <f>VLOOKUP($C343,'Product Master'!B:G,3,)</f>
        <v>Vial</v>
      </c>
      <c r="F343" s="84" t="str">
        <f>VLOOKUP($C343,'Product Master'!B:G,4,)</f>
        <v>5 ug</v>
      </c>
      <c r="H343" s="84">
        <f>SUMIFS(Inward!I:I,Inward!C:C,'Stock Statement'!B343,Inward!E:E,'Stock Statement'!C343)</f>
        <v>0</v>
      </c>
      <c r="I343" s="84">
        <f>AVERAGEIFS(Outward!H:H,Outward!B:B,'Stock Statement'!B343,Outward!C:C,'Stock Statement'!C343)</f>
        <v>1</v>
      </c>
      <c r="J343" s="84">
        <f t="shared" si="12"/>
        <v>-1</v>
      </c>
      <c r="K343" s="137" t="e">
        <f>LOOKUP(2,1/(Inward!E:E=C343),Inward!Q:Q)</f>
        <v>#N/A</v>
      </c>
      <c r="L343" s="137" t="e">
        <f>Table3[[#This Row],[Opening Stock]]*Table3[[#This Row],[Base Price]]</f>
        <v>#N/A</v>
      </c>
      <c r="M343" s="137" t="e">
        <f>Table3[[#This Row],[Base Price]]*Table3[[#This Row],[Receipt]]</f>
        <v>#N/A</v>
      </c>
      <c r="N343" s="137" t="e">
        <f>Table3[[#This Row],[Base Price]]*Table3[[#This Row],[Issued]]</f>
        <v>#N/A</v>
      </c>
      <c r="O343" s="137" t="e">
        <f t="shared" si="13"/>
        <v>#N/A</v>
      </c>
      <c r="P343" s="84"/>
    </row>
    <row r="344" spans="1:16">
      <c r="A344" s="84">
        <f>Table5[[#This Row],[SN]]</f>
        <v>343</v>
      </c>
      <c r="B344" s="108" t="str">
        <f>VLOOKUP($C344,'Product Master'!B:G,2,)</f>
        <v>Cryogenic Vial 2 ml Polylab</v>
      </c>
      <c r="C344" s="84" t="str">
        <f>Table5[[#This Row],[Cat No]]</f>
        <v>Cryogenic Vial 2 ml Polylab</v>
      </c>
      <c r="D344" s="84">
        <f>(VLOOKUP($C344,'Product Master'!B:G,6,))</f>
        <v>0</v>
      </c>
      <c r="E344" s="84" t="str">
        <f>VLOOKUP($C344,'Product Master'!B:G,3,)</f>
        <v>-</v>
      </c>
      <c r="F344" s="84">
        <f>VLOOKUP($C344,'Product Master'!B:G,4,)</f>
        <v>0</v>
      </c>
      <c r="H344" s="84">
        <f>SUMIFS(Inward!I:I,Inward!C:C,'Stock Statement'!B344,Inward!E:E,'Stock Statement'!C344)</f>
        <v>0</v>
      </c>
      <c r="I344" s="84">
        <f>AVERAGEIFS(Outward!H:H,Outward!B:B,'Stock Statement'!B344,Outward!C:C,'Stock Statement'!C344)</f>
        <v>1</v>
      </c>
      <c r="J344" s="84">
        <f t="shared" si="12"/>
        <v>-1</v>
      </c>
      <c r="K344" s="137" t="e">
        <f>LOOKUP(2,1/(Inward!E:E=C344),Inward!Q:Q)</f>
        <v>#N/A</v>
      </c>
      <c r="L344" s="137" t="e">
        <f>Table3[[#This Row],[Opening Stock]]*Table3[[#This Row],[Base Price]]</f>
        <v>#N/A</v>
      </c>
      <c r="M344" s="137" t="e">
        <f>Table3[[#This Row],[Base Price]]*Table3[[#This Row],[Receipt]]</f>
        <v>#N/A</v>
      </c>
      <c r="N344" s="137" t="e">
        <f>Table3[[#This Row],[Base Price]]*Table3[[#This Row],[Issued]]</f>
        <v>#N/A</v>
      </c>
      <c r="O344" s="137" t="e">
        <f t="shared" si="13"/>
        <v>#N/A</v>
      </c>
      <c r="P344" s="84"/>
    </row>
    <row r="345" spans="1:16">
      <c r="A345" s="84">
        <f>Table5[[#This Row],[SN]]</f>
        <v>344</v>
      </c>
      <c r="B345" s="108" t="str">
        <f>VLOOKUP($C345,'Product Master'!B:G,2,)</f>
        <v>CryoVial 2 ml Polylab</v>
      </c>
      <c r="C345" s="84" t="str">
        <f>Table5[[#This Row],[Cat No]]</f>
        <v>CryoVial 2 ml Polylab</v>
      </c>
      <c r="D345" s="84">
        <f>(VLOOKUP($C345,'Product Master'!B:G,6,))</f>
        <v>0</v>
      </c>
      <c r="E345" s="84" t="str">
        <f>VLOOKUP($C345,'Product Master'!B:G,3,)</f>
        <v>-</v>
      </c>
      <c r="F345" s="84" t="str">
        <f>VLOOKUP($C345,'Product Master'!B:G,4,)</f>
        <v>-</v>
      </c>
      <c r="H345" s="84">
        <f>SUMIFS(Inward!I:I,Inward!C:C,'Stock Statement'!B345,Inward!E:E,'Stock Statement'!C345)</f>
        <v>0</v>
      </c>
      <c r="I345" s="84" t="e">
        <f>AVERAGEIFS(Outward!H:H,Outward!B:B,'Stock Statement'!B345,Outward!C:C,'Stock Statement'!C345)</f>
        <v>#DIV/0!</v>
      </c>
      <c r="J345" s="84" t="e">
        <f t="shared" si="12"/>
        <v>#DIV/0!</v>
      </c>
      <c r="K345" s="137" t="e">
        <f>LOOKUP(2,1/(Inward!E:E=C345),Inward!Q:Q)</f>
        <v>#N/A</v>
      </c>
      <c r="L345" s="137" t="e">
        <f>Table3[[#This Row],[Opening Stock]]*Table3[[#This Row],[Base Price]]</f>
        <v>#N/A</v>
      </c>
      <c r="M345" s="137" t="e">
        <f>Table3[[#This Row],[Base Price]]*Table3[[#This Row],[Receipt]]</f>
        <v>#N/A</v>
      </c>
      <c r="N345" s="137" t="e">
        <f>Table3[[#This Row],[Base Price]]*Table3[[#This Row],[Issued]]</f>
        <v>#N/A</v>
      </c>
      <c r="O345" s="137" t="e">
        <f t="shared" si="13"/>
        <v>#DIV/0!</v>
      </c>
      <c r="P345" s="84"/>
    </row>
    <row r="346" spans="1:16">
      <c r="A346" s="84">
        <f>Table5[[#This Row],[SN]]</f>
        <v>345</v>
      </c>
      <c r="B346" s="108" t="str">
        <f>VLOOKUP($C346,'Product Master'!B:G,2,)</f>
        <v xml:space="preserve">Bond Aspirating Probe cleaning system </v>
      </c>
      <c r="C346" s="84" t="str">
        <f>Table5[[#This Row],[Cat No]]</f>
        <v>CS9100</v>
      </c>
      <c r="D346" s="84">
        <f>(VLOOKUP($C346,'Product Master'!B:G,6,))</f>
        <v>0</v>
      </c>
      <c r="E346" s="84" t="str">
        <f>VLOOKUP($C346,'Product Master'!B:G,3,)</f>
        <v>-</v>
      </c>
      <c r="F346" s="84">
        <f>VLOOKUP($C346,'Product Master'!B:G,4,)</f>
        <v>1</v>
      </c>
      <c r="H346" s="84">
        <f>SUMIFS(Inward!I:I,Inward!C:C,'Stock Statement'!B346,Inward!E:E,'Stock Statement'!C346)</f>
        <v>1</v>
      </c>
      <c r="I346" s="84" t="e">
        <f>AVERAGEIFS(Outward!H:H,Outward!B:B,'Stock Statement'!B346,Outward!C:C,'Stock Statement'!C346)</f>
        <v>#DIV/0!</v>
      </c>
      <c r="J346" s="84" t="e">
        <f t="shared" si="12"/>
        <v>#DIV/0!</v>
      </c>
      <c r="K346" s="137">
        <f>LOOKUP(2,1/(Inward!E:E=C346),Inward!Q:Q)</f>
        <v>5355</v>
      </c>
      <c r="L346" s="137">
        <f>Table3[[#This Row],[Opening Stock]]*Table3[[#This Row],[Base Price]]</f>
        <v>0</v>
      </c>
      <c r="M346" s="137">
        <f>Table3[[#This Row],[Base Price]]*Table3[[#This Row],[Receipt]]</f>
        <v>5355</v>
      </c>
      <c r="N346" s="137" t="e">
        <f>Table3[[#This Row],[Base Price]]*Table3[[#This Row],[Issued]]</f>
        <v>#DIV/0!</v>
      </c>
      <c r="O346" s="137" t="e">
        <f t="shared" si="13"/>
        <v>#DIV/0!</v>
      </c>
      <c r="P346" s="84"/>
    </row>
    <row r="347" spans="1:16">
      <c r="A347" s="84">
        <f>Table5[[#This Row],[SN]]</f>
        <v>346</v>
      </c>
      <c r="B347" s="108" t="str">
        <f>VLOOKUP($C347,'Product Master'!B:G,2,)</f>
        <v>Rapit PAP Kit (Biolab Diagnostics)</v>
      </c>
      <c r="C347" s="84" t="str">
        <f>Table5[[#This Row],[Cat No]]</f>
        <v>CY1575</v>
      </c>
      <c r="D347" s="84">
        <f>(VLOOKUP($C347,'Product Master'!B:G,6,))</f>
        <v>0</v>
      </c>
      <c r="E347" s="84" t="str">
        <f>VLOOKUP($C347,'Product Master'!B:G,3,)</f>
        <v>Kit</v>
      </c>
      <c r="F347" s="84" t="str">
        <f>VLOOKUP($C347,'Product Master'!B:G,4,)</f>
        <v>250 Smears</v>
      </c>
      <c r="H347" s="84">
        <f>SUMIFS(Inward!I:I,Inward!C:C,'Stock Statement'!B347,Inward!E:E,'Stock Statement'!C347)</f>
        <v>0</v>
      </c>
      <c r="I347" s="84" t="e">
        <f>AVERAGEIFS(Outward!H:H,Outward!B:B,'Stock Statement'!B347,Outward!C:C,'Stock Statement'!C347)</f>
        <v>#DIV/0!</v>
      </c>
      <c r="J347" s="84" t="e">
        <f t="shared" si="12"/>
        <v>#DIV/0!</v>
      </c>
      <c r="K347" s="137" t="e">
        <f>LOOKUP(2,1/(Inward!E:E=C347),Inward!Q:Q)</f>
        <v>#N/A</v>
      </c>
      <c r="L347" s="137" t="e">
        <f>Table3[[#This Row],[Opening Stock]]*Table3[[#This Row],[Base Price]]</f>
        <v>#N/A</v>
      </c>
      <c r="M347" s="137" t="e">
        <f>Table3[[#This Row],[Base Price]]*Table3[[#This Row],[Receipt]]</f>
        <v>#N/A</v>
      </c>
      <c r="N347" s="137" t="e">
        <f>Table3[[#This Row],[Base Price]]*Table3[[#This Row],[Issued]]</f>
        <v>#N/A</v>
      </c>
      <c r="O347" s="137" t="e">
        <f t="shared" si="13"/>
        <v>#DIV/0!</v>
      </c>
      <c r="P347" s="84"/>
    </row>
    <row r="348" spans="1:16">
      <c r="A348" s="84">
        <f>Table5[[#This Row],[SN]]</f>
        <v>347</v>
      </c>
      <c r="B348" s="108" t="str">
        <f>VLOOKUP($C348,'Product Master'!B:G,2,)</f>
        <v>DAPI(4,6-Diamidino-2-Phenylindole , Dihydrochloride) Invitrogen</v>
      </c>
      <c r="C348" s="84" t="str">
        <f>Table5[[#This Row],[Cat No]]</f>
        <v>D1306</v>
      </c>
      <c r="D348" s="84">
        <f>(VLOOKUP($C348,'Product Master'!B:G,6,))</f>
        <v>0</v>
      </c>
      <c r="E348" s="84" t="str">
        <f>VLOOKUP($C348,'Product Master'!B:G,3,)</f>
        <v>-</v>
      </c>
      <c r="F348" s="84" t="str">
        <f>VLOOKUP($C348,'Product Master'!B:G,4,)</f>
        <v>10 mg</v>
      </c>
      <c r="H348" s="84">
        <f>SUMIFS(Inward!I:I,Inward!C:C,'Stock Statement'!B348,Inward!E:E,'Stock Statement'!C348)</f>
        <v>1</v>
      </c>
      <c r="I348" s="84" t="e">
        <f>AVERAGEIFS(Outward!H:H,Outward!B:B,'Stock Statement'!B348,Outward!C:C,'Stock Statement'!C348)</f>
        <v>#DIV/0!</v>
      </c>
      <c r="J348" s="84" t="e">
        <f t="shared" si="12"/>
        <v>#DIV/0!</v>
      </c>
      <c r="K348" s="137">
        <f>LOOKUP(2,1/(Inward!E:E=C348),Inward!Q:Q)</f>
        <v>7495</v>
      </c>
      <c r="L348" s="137">
        <f>Table3[[#This Row],[Opening Stock]]*Table3[[#This Row],[Base Price]]</f>
        <v>0</v>
      </c>
      <c r="M348" s="137">
        <f>Table3[[#This Row],[Base Price]]*Table3[[#This Row],[Receipt]]</f>
        <v>7495</v>
      </c>
      <c r="N348" s="137" t="e">
        <f>Table3[[#This Row],[Base Price]]*Table3[[#This Row],[Issued]]</f>
        <v>#DIV/0!</v>
      </c>
      <c r="O348" s="137" t="e">
        <f t="shared" si="13"/>
        <v>#DIV/0!</v>
      </c>
      <c r="P348" s="84"/>
    </row>
    <row r="349" spans="1:16">
      <c r="A349" s="84">
        <f>Table5[[#This Row],[SN]]</f>
        <v>348</v>
      </c>
      <c r="B349" s="108" t="str">
        <f>VLOOKUP($C349,'Product Master'!B:G,2,)</f>
        <v>Datar Envelope Printed in 4 Colour on 210 Gsm</v>
      </c>
      <c r="C349" s="84" t="str">
        <f>Table5[[#This Row],[Cat No]]</f>
        <v>Datar Envelope Printed in 4 Colour on 210 Gsm</v>
      </c>
      <c r="D349" s="84">
        <f>(VLOOKUP($C349,'Product Master'!B:G,6,))</f>
        <v>0</v>
      </c>
      <c r="E349" s="84" t="str">
        <f>VLOOKUP($C349,'Product Master'!B:G,3,)</f>
        <v>-</v>
      </c>
      <c r="F349" s="84" t="str">
        <f>VLOOKUP($C349,'Product Master'!B:G,4,)</f>
        <v>-</v>
      </c>
      <c r="H349" s="84">
        <f>SUMIFS(Inward!I:I,Inward!C:C,'Stock Statement'!B349,Inward!E:E,'Stock Statement'!C349)</f>
        <v>0</v>
      </c>
      <c r="I349" s="84" t="e">
        <f>AVERAGEIFS(Outward!H:H,Outward!B:B,'Stock Statement'!B349,Outward!C:C,'Stock Statement'!C349)</f>
        <v>#DIV/0!</v>
      </c>
      <c r="J349" s="84" t="e">
        <f t="shared" si="12"/>
        <v>#DIV/0!</v>
      </c>
      <c r="K349" s="137" t="e">
        <f>LOOKUP(2,1/(Inward!E:E=C349),Inward!Q:Q)</f>
        <v>#N/A</v>
      </c>
      <c r="L349" s="137" t="e">
        <f>Table3[[#This Row],[Opening Stock]]*Table3[[#This Row],[Base Price]]</f>
        <v>#N/A</v>
      </c>
      <c r="M349" s="137" t="e">
        <f>Table3[[#This Row],[Base Price]]*Table3[[#This Row],[Receipt]]</f>
        <v>#N/A</v>
      </c>
      <c r="N349" s="137" t="e">
        <f>Table3[[#This Row],[Base Price]]*Table3[[#This Row],[Issued]]</f>
        <v>#N/A</v>
      </c>
      <c r="O349" s="137" t="e">
        <f t="shared" si="13"/>
        <v>#DIV/0!</v>
      </c>
      <c r="P349" s="84"/>
    </row>
    <row r="350" spans="1:16">
      <c r="A350" s="84">
        <f>Table5[[#This Row],[SN]]</f>
        <v>349</v>
      </c>
      <c r="B350" s="108" t="str">
        <f>VLOOKUP($C350,'Product Master'!B:G,2,)</f>
        <v>Datar Gally Folder</v>
      </c>
      <c r="C350" s="84" t="str">
        <f>Table5[[#This Row],[Cat No]]</f>
        <v>Datar Gally Folder</v>
      </c>
      <c r="D350" s="84">
        <f>(VLOOKUP($C350,'Product Master'!B:G,6,))</f>
        <v>0</v>
      </c>
      <c r="E350" s="84" t="str">
        <f>VLOOKUP($C350,'Product Master'!B:G,3,)</f>
        <v>-</v>
      </c>
      <c r="F350" s="84" t="str">
        <f>VLOOKUP($C350,'Product Master'!B:G,4,)</f>
        <v>-</v>
      </c>
      <c r="H350" s="84">
        <f>SUMIFS(Inward!I:I,Inward!C:C,'Stock Statement'!B350,Inward!E:E,'Stock Statement'!C350)</f>
        <v>0</v>
      </c>
      <c r="I350" s="84" t="e">
        <f>AVERAGEIFS(Outward!H:H,Outward!B:B,'Stock Statement'!B350,Outward!C:C,'Stock Statement'!C350)</f>
        <v>#DIV/0!</v>
      </c>
      <c r="J350" s="84" t="e">
        <f t="shared" si="12"/>
        <v>#DIV/0!</v>
      </c>
      <c r="K350" s="137" t="e">
        <f>LOOKUP(2,1/(Inward!E:E=C350),Inward!Q:Q)</f>
        <v>#N/A</v>
      </c>
      <c r="L350" s="137" t="e">
        <f>Table3[[#This Row],[Opening Stock]]*Table3[[#This Row],[Base Price]]</f>
        <v>#N/A</v>
      </c>
      <c r="M350" s="137" t="e">
        <f>Table3[[#This Row],[Base Price]]*Table3[[#This Row],[Receipt]]</f>
        <v>#N/A</v>
      </c>
      <c r="N350" s="137" t="e">
        <f>Table3[[#This Row],[Base Price]]*Table3[[#This Row],[Issued]]</f>
        <v>#N/A</v>
      </c>
      <c r="O350" s="137" t="e">
        <f t="shared" si="13"/>
        <v>#DIV/0!</v>
      </c>
      <c r="P350" s="84"/>
    </row>
    <row r="351" spans="1:16">
      <c r="A351" s="84">
        <f>Table5[[#This Row],[SN]]</f>
        <v>350</v>
      </c>
      <c r="B351" s="108" t="str">
        <f>VLOOKUP($C351,'Product Master'!B:G,2,)</f>
        <v xml:space="preserve">Datar Gally Folder Envelop </v>
      </c>
      <c r="C351" s="84" t="str">
        <f>Table5[[#This Row],[Cat No]]</f>
        <v xml:space="preserve">Datar Gally Folder Envelop </v>
      </c>
      <c r="D351" s="84">
        <f>(VLOOKUP($C351,'Product Master'!B:G,6,))</f>
        <v>0</v>
      </c>
      <c r="E351" s="84" t="str">
        <f>VLOOKUP($C351,'Product Master'!B:G,3,)</f>
        <v>-</v>
      </c>
      <c r="F351" s="84" t="str">
        <f>VLOOKUP($C351,'Product Master'!B:G,4,)</f>
        <v>-</v>
      </c>
      <c r="H351" s="84">
        <f>SUMIFS(Inward!I:I,Inward!C:C,'Stock Statement'!B351,Inward!E:E,'Stock Statement'!C351)</f>
        <v>0</v>
      </c>
      <c r="I351" s="84" t="e">
        <f>AVERAGEIFS(Outward!H:H,Outward!B:B,'Stock Statement'!B351,Outward!C:C,'Stock Statement'!C351)</f>
        <v>#DIV/0!</v>
      </c>
      <c r="J351" s="84" t="e">
        <f t="shared" si="12"/>
        <v>#DIV/0!</v>
      </c>
      <c r="K351" s="137" t="e">
        <f>LOOKUP(2,1/(Inward!E:E=C351),Inward!Q:Q)</f>
        <v>#N/A</v>
      </c>
      <c r="L351" s="137" t="e">
        <f>Table3[[#This Row],[Opening Stock]]*Table3[[#This Row],[Base Price]]</f>
        <v>#N/A</v>
      </c>
      <c r="M351" s="137" t="e">
        <f>Table3[[#This Row],[Base Price]]*Table3[[#This Row],[Receipt]]</f>
        <v>#N/A</v>
      </c>
      <c r="N351" s="137" t="e">
        <f>Table3[[#This Row],[Base Price]]*Table3[[#This Row],[Issued]]</f>
        <v>#N/A</v>
      </c>
      <c r="O351" s="137" t="e">
        <f t="shared" si="13"/>
        <v>#DIV/0!</v>
      </c>
      <c r="P351" s="84"/>
    </row>
    <row r="352" spans="1:16">
      <c r="A352" s="84">
        <f>Table5[[#This Row],[SN]]</f>
        <v>351</v>
      </c>
      <c r="B352" s="108" t="str">
        <f>VLOOKUP($C352,'Product Master'!B:G,2,)</f>
        <v>Datar Gally of Datar Genomics</v>
      </c>
      <c r="C352" s="84" t="str">
        <f>Table5[[#This Row],[Cat No]]</f>
        <v>Datar Gally of Datar Genomics</v>
      </c>
      <c r="D352" s="84">
        <f>(VLOOKUP($C352,'Product Master'!B:G,6,))</f>
        <v>0</v>
      </c>
      <c r="E352" s="84" t="str">
        <f>VLOOKUP($C352,'Product Master'!B:G,3,)</f>
        <v>-</v>
      </c>
      <c r="F352" s="84" t="str">
        <f>VLOOKUP($C352,'Product Master'!B:G,4,)</f>
        <v>-</v>
      </c>
      <c r="H352" s="84">
        <f>SUMIFS(Inward!I:I,Inward!C:C,'Stock Statement'!B352,Inward!E:E,'Stock Statement'!C352)</f>
        <v>0</v>
      </c>
      <c r="I352" s="84" t="e">
        <f>AVERAGEIFS(Outward!H:H,Outward!B:B,'Stock Statement'!B352,Outward!C:C,'Stock Statement'!C352)</f>
        <v>#DIV/0!</v>
      </c>
      <c r="J352" s="84" t="e">
        <f t="shared" si="12"/>
        <v>#DIV/0!</v>
      </c>
      <c r="K352" s="137" t="e">
        <f>LOOKUP(2,1/(Inward!E:E=C352),Inward!Q:Q)</f>
        <v>#N/A</v>
      </c>
      <c r="L352" s="137" t="e">
        <f>Table3[[#This Row],[Opening Stock]]*Table3[[#This Row],[Base Price]]</f>
        <v>#N/A</v>
      </c>
      <c r="M352" s="137" t="e">
        <f>Table3[[#This Row],[Base Price]]*Table3[[#This Row],[Receipt]]</f>
        <v>#N/A</v>
      </c>
      <c r="N352" s="137" t="e">
        <f>Table3[[#This Row],[Base Price]]*Table3[[#This Row],[Issued]]</f>
        <v>#N/A</v>
      </c>
      <c r="O352" s="137" t="e">
        <f t="shared" si="13"/>
        <v>#DIV/0!</v>
      </c>
      <c r="P352" s="84"/>
    </row>
    <row r="353" spans="1:16">
      <c r="A353" s="84">
        <f>Table5[[#This Row],[SN]]</f>
        <v>352</v>
      </c>
      <c r="B353" s="108" t="str">
        <f>VLOOKUP($C353,'Product Master'!B:G,2,)</f>
        <v xml:space="preserve">Datar Genetics Carton (300 Gsm, Safire graphics with thermal gloss lamination)  </v>
      </c>
      <c r="C353" s="84" t="str">
        <f>Table5[[#This Row],[Cat No]]</f>
        <v xml:space="preserve">Datar Genetics Carton (300 Gsm, Safire graphics with thermal gloss lamination)  </v>
      </c>
      <c r="D353" s="84">
        <f>(VLOOKUP($C353,'Product Master'!B:G,6,))</f>
        <v>0</v>
      </c>
      <c r="E353" s="84" t="str">
        <f>VLOOKUP($C353,'Product Master'!B:G,3,)</f>
        <v>-</v>
      </c>
      <c r="F353" s="84" t="str">
        <f>VLOOKUP($C353,'Product Master'!B:G,4,)</f>
        <v>-</v>
      </c>
      <c r="H353" s="84">
        <f>SUMIFS(Inward!I:I,Inward!C:C,'Stock Statement'!B353,Inward!E:E,'Stock Statement'!C353)</f>
        <v>0</v>
      </c>
      <c r="I353" s="84" t="e">
        <f>AVERAGEIFS(Outward!H:H,Outward!B:B,'Stock Statement'!B353,Outward!C:C,'Stock Statement'!C353)</f>
        <v>#DIV/0!</v>
      </c>
      <c r="J353" s="84" t="e">
        <f t="shared" si="12"/>
        <v>#DIV/0!</v>
      </c>
      <c r="K353" s="137" t="e">
        <f>LOOKUP(2,1/(Inward!E:E=C353),Inward!Q:Q)</f>
        <v>#N/A</v>
      </c>
      <c r="L353" s="137" t="e">
        <f>Table3[[#This Row],[Opening Stock]]*Table3[[#This Row],[Base Price]]</f>
        <v>#N/A</v>
      </c>
      <c r="M353" s="137" t="e">
        <f>Table3[[#This Row],[Base Price]]*Table3[[#This Row],[Receipt]]</f>
        <v>#N/A</v>
      </c>
      <c r="N353" s="137" t="e">
        <f>Table3[[#This Row],[Base Price]]*Table3[[#This Row],[Issued]]</f>
        <v>#N/A</v>
      </c>
      <c r="O353" s="137" t="e">
        <f t="shared" si="13"/>
        <v>#DIV/0!</v>
      </c>
      <c r="P353" s="84"/>
    </row>
    <row r="354" spans="1:16">
      <c r="A354" s="84">
        <f>Table5[[#This Row],[SN]]</f>
        <v>353</v>
      </c>
      <c r="B354" s="108" t="str">
        <f>VLOOKUP($C354,'Product Master'!B:G,2,)</f>
        <v>Daudi Burkitt's lymphoma Cell Line</v>
      </c>
      <c r="C354" s="84" t="str">
        <f>Table5[[#This Row],[Cat No]]</f>
        <v>Daudi</v>
      </c>
      <c r="D354" s="84">
        <f>(VLOOKUP($C354,'Product Master'!B:G,6,))</f>
        <v>0</v>
      </c>
      <c r="E354" s="84" t="str">
        <f>VLOOKUP($C354,'Product Master'!B:G,3,)</f>
        <v>-</v>
      </c>
      <c r="F354" s="84">
        <f>VLOOKUP($C354,'Product Master'!B:G,4,)</f>
        <v>1</v>
      </c>
      <c r="H354" s="84">
        <f>SUMIFS(Inward!I:I,Inward!C:C,'Stock Statement'!B354,Inward!E:E,'Stock Statement'!C354)</f>
        <v>1</v>
      </c>
      <c r="I354" s="84">
        <f>AVERAGEIFS(Outward!H:H,Outward!B:B,'Stock Statement'!B354,Outward!C:C,'Stock Statement'!C354)</f>
        <v>1</v>
      </c>
      <c r="J354" s="84">
        <f t="shared" si="12"/>
        <v>0</v>
      </c>
      <c r="K354" s="137">
        <f>LOOKUP(2,1/(Inward!E:E=C354),Inward!Q:Q)</f>
        <v>5000</v>
      </c>
      <c r="L354" s="137">
        <f>Table3[[#This Row],[Opening Stock]]*Table3[[#This Row],[Base Price]]</f>
        <v>0</v>
      </c>
      <c r="M354" s="137">
        <f>Table3[[#This Row],[Base Price]]*Table3[[#This Row],[Receipt]]</f>
        <v>5000</v>
      </c>
      <c r="N354" s="137">
        <f>Table3[[#This Row],[Base Price]]*Table3[[#This Row],[Issued]]</f>
        <v>5000</v>
      </c>
      <c r="O354" s="137">
        <f t="shared" si="13"/>
        <v>0</v>
      </c>
      <c r="P354" s="84"/>
    </row>
    <row r="355" spans="1:16">
      <c r="A355" s="84">
        <f>Table5[[#This Row],[SN]]</f>
        <v>354</v>
      </c>
      <c r="B355" s="108" t="str">
        <f>VLOOKUP($C355,'Product Master'!B:G,2,)</f>
        <v>Deep chill container</v>
      </c>
      <c r="C355" s="84" t="str">
        <f>Table5[[#This Row],[Cat No]]</f>
        <v>Deep chill container</v>
      </c>
      <c r="D355" s="84">
        <f>(VLOOKUP($C355,'Product Master'!B:G,6,))</f>
        <v>0</v>
      </c>
      <c r="E355" s="84" t="str">
        <f>VLOOKUP($C355,'Product Master'!B:G,3,)</f>
        <v>-</v>
      </c>
      <c r="F355" s="84">
        <f>VLOOKUP($C355,'Product Master'!B:G,4,)</f>
        <v>0</v>
      </c>
      <c r="H355" s="84">
        <f>SUMIFS(Inward!I:I,Inward!C:C,'Stock Statement'!B355,Inward!E:E,'Stock Statement'!C355)</f>
        <v>0</v>
      </c>
      <c r="I355" s="84">
        <f>AVERAGEIFS(Outward!H:H,Outward!B:B,'Stock Statement'!B355,Outward!C:C,'Stock Statement'!C355)</f>
        <v>2</v>
      </c>
      <c r="J355" s="84">
        <f t="shared" si="12"/>
        <v>-2</v>
      </c>
      <c r="K355" s="137" t="e">
        <f>LOOKUP(2,1/(Inward!E:E=C355),Inward!Q:Q)</f>
        <v>#N/A</v>
      </c>
      <c r="L355" s="137" t="e">
        <f>Table3[[#This Row],[Opening Stock]]*Table3[[#This Row],[Base Price]]</f>
        <v>#N/A</v>
      </c>
      <c r="M355" s="137" t="e">
        <f>Table3[[#This Row],[Base Price]]*Table3[[#This Row],[Receipt]]</f>
        <v>#N/A</v>
      </c>
      <c r="N355" s="137" t="e">
        <f>Table3[[#This Row],[Base Price]]*Table3[[#This Row],[Issued]]</f>
        <v>#N/A</v>
      </c>
      <c r="O355" s="137" t="e">
        <f t="shared" si="13"/>
        <v>#N/A</v>
      </c>
      <c r="P355" s="84"/>
    </row>
    <row r="356" spans="1:16">
      <c r="A356" s="84">
        <f>Table5[[#This Row],[SN]]</f>
        <v>355</v>
      </c>
      <c r="B356" s="108" t="str">
        <f>VLOOKUP($C356,'Product Master'!B:G,2,)</f>
        <v>Deep Chill container 2 L</v>
      </c>
      <c r="C356" s="84" t="str">
        <f>Table5[[#This Row],[Cat No]]</f>
        <v>Deep Chill container 2 L</v>
      </c>
      <c r="D356" s="84">
        <f>(VLOOKUP($C356,'Product Master'!B:G,6,))</f>
        <v>0</v>
      </c>
      <c r="E356" s="84" t="str">
        <f>VLOOKUP($C356,'Product Master'!B:G,3,)</f>
        <v>NA</v>
      </c>
      <c r="F356" s="84">
        <f>VLOOKUP($C356,'Product Master'!B:G,4,)</f>
        <v>1</v>
      </c>
      <c r="H356" s="84">
        <f>SUMIFS(Inward!I:I,Inward!C:C,'Stock Statement'!B356,Inward!E:E,'Stock Statement'!C356)</f>
        <v>2</v>
      </c>
      <c r="I356" s="84" t="e">
        <f>AVERAGEIFS(Outward!H:H,Outward!B:B,'Stock Statement'!B356,Outward!C:C,'Stock Statement'!C356)</f>
        <v>#DIV/0!</v>
      </c>
      <c r="J356" s="84" t="e">
        <f t="shared" si="12"/>
        <v>#DIV/0!</v>
      </c>
      <c r="K356" s="137">
        <f>LOOKUP(2,1/(Inward!E:E=C356),Inward!Q:Q)</f>
        <v>4800</v>
      </c>
      <c r="L356" s="137">
        <f>Table3[[#This Row],[Opening Stock]]*Table3[[#This Row],[Base Price]]</f>
        <v>0</v>
      </c>
      <c r="M356" s="137">
        <f>Table3[[#This Row],[Base Price]]*Table3[[#This Row],[Receipt]]</f>
        <v>9600</v>
      </c>
      <c r="N356" s="137" t="e">
        <f>Table3[[#This Row],[Base Price]]*Table3[[#This Row],[Issued]]</f>
        <v>#DIV/0!</v>
      </c>
      <c r="O356" s="137" t="e">
        <f t="shared" si="13"/>
        <v>#DIV/0!</v>
      </c>
      <c r="P356" s="84"/>
    </row>
    <row r="357" spans="1:16">
      <c r="A357" s="84">
        <f>Table5[[#This Row],[SN]]</f>
        <v>356</v>
      </c>
      <c r="B357" s="108" t="str">
        <f>VLOOKUP($C357,'Product Master'!B:G,2,)</f>
        <v>Dell Inspiron 15-3521 Laptop Battery 6 Cell</v>
      </c>
      <c r="C357" s="84" t="str">
        <f>Table5[[#This Row],[Cat No]]</f>
        <v>Dell Inspiron 15-3521 Laptop Battery 6 Cell</v>
      </c>
      <c r="D357" s="84">
        <f>(VLOOKUP($C357,'Product Master'!B:G,6,))</f>
        <v>0</v>
      </c>
      <c r="E357" s="84" t="str">
        <f>VLOOKUP($C357,'Product Master'!B:G,3,)</f>
        <v>-</v>
      </c>
      <c r="F357" s="84" t="str">
        <f>VLOOKUP($C357,'Product Master'!B:G,4,)</f>
        <v>-</v>
      </c>
      <c r="H357" s="84">
        <f>SUMIFS(Inward!I:I,Inward!C:C,'Stock Statement'!B357,Inward!E:E,'Stock Statement'!C357)</f>
        <v>0</v>
      </c>
      <c r="I357" s="84" t="e">
        <f>AVERAGEIFS(Outward!H:H,Outward!B:B,'Stock Statement'!B357,Outward!C:C,'Stock Statement'!C357)</f>
        <v>#DIV/0!</v>
      </c>
      <c r="J357" s="84" t="e">
        <f t="shared" si="12"/>
        <v>#DIV/0!</v>
      </c>
      <c r="K357" s="137" t="e">
        <f>LOOKUP(2,1/(Inward!E:E=C357),Inward!Q:Q)</f>
        <v>#N/A</v>
      </c>
      <c r="L357" s="137" t="e">
        <f>Table3[[#This Row],[Opening Stock]]*Table3[[#This Row],[Base Price]]</f>
        <v>#N/A</v>
      </c>
      <c r="M357" s="137" t="e">
        <f>Table3[[#This Row],[Base Price]]*Table3[[#This Row],[Receipt]]</f>
        <v>#N/A</v>
      </c>
      <c r="N357" s="137" t="e">
        <f>Table3[[#This Row],[Base Price]]*Table3[[#This Row],[Issued]]</f>
        <v>#N/A</v>
      </c>
      <c r="O357" s="137" t="e">
        <f t="shared" si="13"/>
        <v>#DIV/0!</v>
      </c>
      <c r="P357" s="84"/>
    </row>
    <row r="358" spans="1:16">
      <c r="A358" s="84">
        <f>Table5[[#This Row],[SN]]</f>
        <v>357</v>
      </c>
      <c r="B358" s="108" t="str">
        <f>VLOOKUP($C358,'Product Master'!B:G,2,)</f>
        <v>Desktop Power Codes</v>
      </c>
      <c r="C358" s="84" t="str">
        <f>Table5[[#This Row],[Cat No]]</f>
        <v>Desktop Power Codes</v>
      </c>
      <c r="D358" s="84">
        <f>(VLOOKUP($C358,'Product Master'!B:G,6,))</f>
        <v>0</v>
      </c>
      <c r="E358" s="84" t="str">
        <f>VLOOKUP($C358,'Product Master'!B:G,3,)</f>
        <v>-</v>
      </c>
      <c r="F358" s="84" t="str">
        <f>VLOOKUP($C358,'Product Master'!B:G,4,)</f>
        <v>-</v>
      </c>
      <c r="H358" s="84">
        <f>SUMIFS(Inward!I:I,Inward!C:C,'Stock Statement'!B358,Inward!E:E,'Stock Statement'!C358)</f>
        <v>0</v>
      </c>
      <c r="I358" s="84" t="e">
        <f>AVERAGEIFS(Outward!H:H,Outward!B:B,'Stock Statement'!B358,Outward!C:C,'Stock Statement'!C358)</f>
        <v>#DIV/0!</v>
      </c>
      <c r="J358" s="84" t="e">
        <f t="shared" si="12"/>
        <v>#DIV/0!</v>
      </c>
      <c r="K358" s="137" t="e">
        <f>LOOKUP(2,1/(Inward!E:E=C358),Inward!Q:Q)</f>
        <v>#N/A</v>
      </c>
      <c r="L358" s="137" t="e">
        <f>Table3[[#This Row],[Opening Stock]]*Table3[[#This Row],[Base Price]]</f>
        <v>#N/A</v>
      </c>
      <c r="M358" s="137" t="e">
        <f>Table3[[#This Row],[Base Price]]*Table3[[#This Row],[Receipt]]</f>
        <v>#N/A</v>
      </c>
      <c r="N358" s="137" t="e">
        <f>Table3[[#This Row],[Base Price]]*Table3[[#This Row],[Issued]]</f>
        <v>#N/A</v>
      </c>
      <c r="O358" s="137" t="e">
        <f t="shared" si="13"/>
        <v>#DIV/0!</v>
      </c>
      <c r="P358" s="84"/>
    </row>
    <row r="359" spans="1:16">
      <c r="A359" s="84">
        <f>Table5[[#This Row],[SN]]</f>
        <v>358</v>
      </c>
      <c r="B359" s="108" t="str">
        <f>VLOOKUP($C359,'Product Master'!B:G,2,)</f>
        <v>Dettol floor Cleaner</v>
      </c>
      <c r="C359" s="84" t="str">
        <f>Table5[[#This Row],[Cat No]]</f>
        <v>Dettol floor Cleaner</v>
      </c>
      <c r="D359" s="84">
        <f>(VLOOKUP($C359,'Product Master'!B:G,6,))</f>
        <v>0</v>
      </c>
      <c r="E359" s="84" t="str">
        <f>VLOOKUP($C359,'Product Master'!B:G,3,)</f>
        <v>-</v>
      </c>
      <c r="F359" s="84" t="str">
        <f>VLOOKUP($C359,'Product Master'!B:G,4,)</f>
        <v>-</v>
      </c>
      <c r="H359" s="84">
        <f>SUMIFS(Inward!I:I,Inward!C:C,'Stock Statement'!B359,Inward!E:E,'Stock Statement'!C359)</f>
        <v>0</v>
      </c>
      <c r="I359" s="84" t="e">
        <f>AVERAGEIFS(Outward!H:H,Outward!B:B,'Stock Statement'!B359,Outward!C:C,'Stock Statement'!C359)</f>
        <v>#DIV/0!</v>
      </c>
      <c r="J359" s="84" t="e">
        <f t="shared" si="12"/>
        <v>#DIV/0!</v>
      </c>
      <c r="K359" s="137" t="e">
        <f>LOOKUP(2,1/(Inward!E:E=C359),Inward!Q:Q)</f>
        <v>#N/A</v>
      </c>
      <c r="L359" s="137" t="e">
        <f>Table3[[#This Row],[Opening Stock]]*Table3[[#This Row],[Base Price]]</f>
        <v>#N/A</v>
      </c>
      <c r="M359" s="137" t="e">
        <f>Table3[[#This Row],[Base Price]]*Table3[[#This Row],[Receipt]]</f>
        <v>#N/A</v>
      </c>
      <c r="N359" s="137" t="e">
        <f>Table3[[#This Row],[Base Price]]*Table3[[#This Row],[Issued]]</f>
        <v>#N/A</v>
      </c>
      <c r="O359" s="137" t="e">
        <f t="shared" si="13"/>
        <v>#DIV/0!</v>
      </c>
      <c r="P359" s="84"/>
    </row>
    <row r="360" spans="1:16">
      <c r="A360" s="84">
        <f>Table5[[#This Row],[SN]]</f>
        <v>359</v>
      </c>
      <c r="B360" s="108" t="str">
        <f>VLOOKUP($C360,'Product Master'!B:G,2,)</f>
        <v>Digital temperature humidity meter(Data logger)SR.2017087275 &amp; 20180100202</v>
      </c>
      <c r="C360" s="84" t="str">
        <f>Table5[[#This Row],[Cat No]]</f>
        <v>Digital temperature humidity meter(Data logger)SR.2017087275 &amp; 20180100202</v>
      </c>
      <c r="D360" s="84">
        <f>(VLOOKUP($C360,'Product Master'!B:G,6,))</f>
        <v>0</v>
      </c>
      <c r="E360" s="84" t="str">
        <f>VLOOKUP($C360,'Product Master'!B:G,3,)</f>
        <v>-</v>
      </c>
      <c r="F360" s="84" t="str">
        <f>VLOOKUP($C360,'Product Master'!B:G,4,)</f>
        <v>-</v>
      </c>
      <c r="H360" s="84">
        <f>SUMIFS(Inward!I:I,Inward!C:C,'Stock Statement'!B360,Inward!E:E,'Stock Statement'!C360)</f>
        <v>0</v>
      </c>
      <c r="I360" s="84">
        <f>AVERAGEIFS(Outward!H:H,Outward!B:B,'Stock Statement'!B360,Outward!C:C,'Stock Statement'!C360)</f>
        <v>2</v>
      </c>
      <c r="J360" s="84">
        <f t="shared" si="12"/>
        <v>-2</v>
      </c>
      <c r="K360" s="137" t="e">
        <f>LOOKUP(2,1/(Inward!E:E=C360),Inward!Q:Q)</f>
        <v>#N/A</v>
      </c>
      <c r="L360" s="137" t="e">
        <f>Table3[[#This Row],[Opening Stock]]*Table3[[#This Row],[Base Price]]</f>
        <v>#N/A</v>
      </c>
      <c r="M360" s="137" t="e">
        <f>Table3[[#This Row],[Base Price]]*Table3[[#This Row],[Receipt]]</f>
        <v>#N/A</v>
      </c>
      <c r="N360" s="137" t="e">
        <f>Table3[[#This Row],[Base Price]]*Table3[[#This Row],[Issued]]</f>
        <v>#N/A</v>
      </c>
      <c r="O360" s="137" t="e">
        <f t="shared" si="13"/>
        <v>#N/A</v>
      </c>
      <c r="P360" s="84"/>
    </row>
    <row r="361" spans="1:16">
      <c r="A361" s="84">
        <f>Table5[[#This Row],[SN]]</f>
        <v>360</v>
      </c>
      <c r="B361" s="108" t="str">
        <f>VLOOKUP($C361,'Product Master'!B:G,2,)</f>
        <v>Disposable Nose face mask</v>
      </c>
      <c r="C361" s="84" t="str">
        <f>Table5[[#This Row],[Cat No]]</f>
        <v>Disposable Nose face mask</v>
      </c>
      <c r="D361" s="84">
        <f>(VLOOKUP($C361,'Product Master'!B:G,6,))</f>
        <v>0</v>
      </c>
      <c r="E361" s="84" t="str">
        <f>VLOOKUP($C361,'Product Master'!B:G,3,)</f>
        <v>-</v>
      </c>
      <c r="F361" s="84" t="str">
        <f>VLOOKUP($C361,'Product Master'!B:G,4,)</f>
        <v>-</v>
      </c>
      <c r="H361" s="84">
        <f>SUMIFS(Inward!I:I,Inward!C:C,'Stock Statement'!B361,Inward!E:E,'Stock Statement'!C361)</f>
        <v>0</v>
      </c>
      <c r="I361" s="84" t="e">
        <f>AVERAGEIFS(Outward!H:H,Outward!B:B,'Stock Statement'!B361,Outward!C:C,'Stock Statement'!C361)</f>
        <v>#DIV/0!</v>
      </c>
      <c r="J361" s="84" t="e">
        <f t="shared" si="12"/>
        <v>#DIV/0!</v>
      </c>
      <c r="K361" s="137" t="e">
        <f>LOOKUP(2,1/(Inward!E:E=C361),Inward!Q:Q)</f>
        <v>#N/A</v>
      </c>
      <c r="L361" s="137" t="e">
        <f>Table3[[#This Row],[Opening Stock]]*Table3[[#This Row],[Base Price]]</f>
        <v>#N/A</v>
      </c>
      <c r="M361" s="137" t="e">
        <f>Table3[[#This Row],[Base Price]]*Table3[[#This Row],[Receipt]]</f>
        <v>#N/A</v>
      </c>
      <c r="N361" s="137" t="e">
        <f>Table3[[#This Row],[Base Price]]*Table3[[#This Row],[Issued]]</f>
        <v>#N/A</v>
      </c>
      <c r="O361" s="137" t="e">
        <f t="shared" si="13"/>
        <v>#DIV/0!</v>
      </c>
      <c r="P361" s="84"/>
    </row>
    <row r="362" spans="1:16">
      <c r="A362" s="84">
        <f>Table5[[#This Row],[SN]]</f>
        <v>361</v>
      </c>
      <c r="B362" s="108" t="str">
        <f>VLOOKUP($C362,'Product Master'!B:G,2,)</f>
        <v>Distilled water (Mili  Q water)</v>
      </c>
      <c r="C362" s="84" t="str">
        <f>Table5[[#This Row],[Cat No]]</f>
        <v>Distilled water (Mili  Q water)</v>
      </c>
      <c r="D362" s="84">
        <f>(VLOOKUP($C362,'Product Master'!B:G,6,))</f>
        <v>0</v>
      </c>
      <c r="E362" s="84" t="str">
        <f>VLOOKUP($C362,'Product Master'!B:G,3,)</f>
        <v>-</v>
      </c>
      <c r="F362" s="84" t="str">
        <f>VLOOKUP($C362,'Product Master'!B:G,4,)</f>
        <v>-</v>
      </c>
      <c r="H362" s="84">
        <f>SUMIFS(Inward!I:I,Inward!C:C,'Stock Statement'!B362,Inward!E:E,'Stock Statement'!C362)</f>
        <v>0</v>
      </c>
      <c r="I362" s="84" t="e">
        <f>AVERAGEIFS(Outward!H:H,Outward!B:B,'Stock Statement'!B362,Outward!C:C,'Stock Statement'!C362)</f>
        <v>#DIV/0!</v>
      </c>
      <c r="J362" s="84" t="e">
        <f t="shared" si="12"/>
        <v>#DIV/0!</v>
      </c>
      <c r="K362" s="137" t="e">
        <f>LOOKUP(2,1/(Inward!E:E=C362),Inward!Q:Q)</f>
        <v>#N/A</v>
      </c>
      <c r="L362" s="137" t="e">
        <f>Table3[[#This Row],[Opening Stock]]*Table3[[#This Row],[Base Price]]</f>
        <v>#N/A</v>
      </c>
      <c r="M362" s="137" t="e">
        <f>Table3[[#This Row],[Base Price]]*Table3[[#This Row],[Receipt]]</f>
        <v>#N/A</v>
      </c>
      <c r="N362" s="137" t="e">
        <f>Table3[[#This Row],[Base Price]]*Table3[[#This Row],[Issued]]</f>
        <v>#N/A</v>
      </c>
      <c r="O362" s="137" t="e">
        <f t="shared" si="13"/>
        <v>#DIV/0!</v>
      </c>
      <c r="P362" s="84"/>
    </row>
    <row r="363" spans="1:16">
      <c r="A363" s="84">
        <f>Table5[[#This Row],[SN]]</f>
        <v>362</v>
      </c>
      <c r="B363" s="108" t="str">
        <f>VLOOKUP($C363,'Product Master'!B:G,2,)</f>
        <v>DNA Personal Analysis Folder  (4 Colour on 170 Gsm Art Paper)</v>
      </c>
      <c r="C363" s="84" t="str">
        <f>Table5[[#This Row],[Cat No]]</f>
        <v>DNA Personal Analysis Folder  (4 Colour on 170 Gsm Art Paper)</v>
      </c>
      <c r="D363" s="84">
        <f>(VLOOKUP($C363,'Product Master'!B:G,6,))</f>
        <v>0</v>
      </c>
      <c r="E363" s="84" t="str">
        <f>VLOOKUP($C363,'Product Master'!B:G,3,)</f>
        <v>-</v>
      </c>
      <c r="F363" s="84" t="str">
        <f>VLOOKUP($C363,'Product Master'!B:G,4,)</f>
        <v>-</v>
      </c>
      <c r="H363" s="84">
        <f>SUMIFS(Inward!I:I,Inward!C:C,'Stock Statement'!B363,Inward!E:E,'Stock Statement'!C363)</f>
        <v>0</v>
      </c>
      <c r="I363" s="84" t="e">
        <f>AVERAGEIFS(Outward!H:H,Outward!B:B,'Stock Statement'!B363,Outward!C:C,'Stock Statement'!C363)</f>
        <v>#DIV/0!</v>
      </c>
      <c r="J363" s="84" t="e">
        <f t="shared" si="12"/>
        <v>#DIV/0!</v>
      </c>
      <c r="K363" s="137" t="e">
        <f>LOOKUP(2,1/(Inward!E:E=C363),Inward!Q:Q)</f>
        <v>#N/A</v>
      </c>
      <c r="L363" s="137" t="e">
        <f>Table3[[#This Row],[Opening Stock]]*Table3[[#This Row],[Base Price]]</f>
        <v>#N/A</v>
      </c>
      <c r="M363" s="137" t="e">
        <f>Table3[[#This Row],[Base Price]]*Table3[[#This Row],[Receipt]]</f>
        <v>#N/A</v>
      </c>
      <c r="N363" s="137" t="e">
        <f>Table3[[#This Row],[Base Price]]*Table3[[#This Row],[Issued]]</f>
        <v>#N/A</v>
      </c>
      <c r="O363" s="137" t="e">
        <f t="shared" si="13"/>
        <v>#DIV/0!</v>
      </c>
      <c r="P363" s="84"/>
    </row>
    <row r="364" spans="1:16">
      <c r="A364" s="84">
        <f>Table5[[#This Row],[SN]]</f>
        <v>363</v>
      </c>
      <c r="B364" s="108" t="str">
        <f>VLOOKUP($C364,'Product Master'!B:G,2,)</f>
        <v>Dry Ice</v>
      </c>
      <c r="C364" s="84" t="str">
        <f>Table5[[#This Row],[Cat No]]</f>
        <v>Dry Ice</v>
      </c>
      <c r="D364" s="84">
        <f>(VLOOKUP($C364,'Product Master'!B:G,6,))</f>
        <v>0</v>
      </c>
      <c r="E364" s="84" t="str">
        <f>VLOOKUP($C364,'Product Master'!B:G,3,)</f>
        <v>-</v>
      </c>
      <c r="F364" s="84" t="str">
        <f>VLOOKUP($C364,'Product Master'!B:G,4,)</f>
        <v>-</v>
      </c>
      <c r="H364" s="84">
        <f>SUMIFS(Inward!I:I,Inward!C:C,'Stock Statement'!B364,Inward!E:E,'Stock Statement'!C364)</f>
        <v>0</v>
      </c>
      <c r="I364" s="84" t="e">
        <f>AVERAGEIFS(Outward!H:H,Outward!B:B,'Stock Statement'!B364,Outward!C:C,'Stock Statement'!C364)</f>
        <v>#DIV/0!</v>
      </c>
      <c r="J364" s="84" t="e">
        <f t="shared" si="12"/>
        <v>#DIV/0!</v>
      </c>
      <c r="K364" s="137" t="e">
        <f>LOOKUP(2,1/(Inward!E:E=C364),Inward!Q:Q)</f>
        <v>#N/A</v>
      </c>
      <c r="L364" s="137" t="e">
        <f>Table3[[#This Row],[Opening Stock]]*Table3[[#This Row],[Base Price]]</f>
        <v>#N/A</v>
      </c>
      <c r="M364" s="137" t="e">
        <f>Table3[[#This Row],[Base Price]]*Table3[[#This Row],[Receipt]]</f>
        <v>#N/A</v>
      </c>
      <c r="N364" s="137" t="e">
        <f>Table3[[#This Row],[Base Price]]*Table3[[#This Row],[Issued]]</f>
        <v>#N/A</v>
      </c>
      <c r="O364" s="137" t="e">
        <f t="shared" si="13"/>
        <v>#DIV/0!</v>
      </c>
      <c r="P364" s="84"/>
    </row>
    <row r="365" spans="1:16">
      <c r="A365" s="84">
        <f>Table5[[#This Row],[SN]]</f>
        <v>364</v>
      </c>
      <c r="B365" s="108" t="str">
        <f>VLOOKUP($C365,'Product Master'!B:G,2,)</f>
        <v>Bond Polymer refine Detection Kit</v>
      </c>
      <c r="C365" s="84" t="str">
        <f>Table5[[#This Row],[Cat No]]</f>
        <v>DS9800</v>
      </c>
      <c r="D365" s="84">
        <f>(VLOOKUP($C365,'Product Master'!B:G,6,))</f>
        <v>0</v>
      </c>
      <c r="E365" s="84" t="str">
        <f>VLOOKUP($C365,'Product Master'!B:G,3,)</f>
        <v>-</v>
      </c>
      <c r="F365" s="84">
        <f>VLOOKUP($C365,'Product Master'!B:G,4,)</f>
        <v>1</v>
      </c>
      <c r="H365" s="84">
        <f>SUMIFS(Inward!I:I,Inward!C:C,'Stock Statement'!B365,Inward!E:E,'Stock Statement'!C365)</f>
        <v>3</v>
      </c>
      <c r="I365" s="84" t="e">
        <f>AVERAGEIFS(Outward!H:H,Outward!B:B,'Stock Statement'!B365,Outward!C:C,'Stock Statement'!C365)</f>
        <v>#DIV/0!</v>
      </c>
      <c r="J365" s="84" t="e">
        <f t="shared" si="12"/>
        <v>#DIV/0!</v>
      </c>
      <c r="K365" s="137">
        <f>LOOKUP(2,1/(Inward!E:E=C365),Inward!Q:Q)</f>
        <v>101583</v>
      </c>
      <c r="L365" s="137">
        <f>Table3[[#This Row],[Opening Stock]]*Table3[[#This Row],[Base Price]]</f>
        <v>0</v>
      </c>
      <c r="M365" s="137">
        <f>Table3[[#This Row],[Base Price]]*Table3[[#This Row],[Receipt]]</f>
        <v>304749</v>
      </c>
      <c r="N365" s="137" t="e">
        <f>Table3[[#This Row],[Base Price]]*Table3[[#This Row],[Issued]]</f>
        <v>#DIV/0!</v>
      </c>
      <c r="O365" s="137" t="e">
        <f t="shared" si="13"/>
        <v>#DIV/0!</v>
      </c>
      <c r="P365" s="84"/>
    </row>
    <row r="366" spans="1:16">
      <c r="A366" s="84">
        <f>Table5[[#This Row],[SN]]</f>
        <v>365</v>
      </c>
      <c r="B366" s="108" t="str">
        <f>VLOOKUP($C366,'Product Master'!B:G,2,)</f>
        <v>Haier freezer 628 Lit (SN:BE06Q1GBA00QGJ3A0001)</v>
      </c>
      <c r="C366" s="84" t="str">
        <f>Table5[[#This Row],[Cat No]]</f>
        <v>DW-86L628</v>
      </c>
      <c r="D366" s="84">
        <f>(VLOOKUP($C366,'Product Master'!B:G,6,))</f>
        <v>0</v>
      </c>
      <c r="E366" s="84" t="str">
        <f>VLOOKUP($C366,'Product Master'!B:G,3,)</f>
        <v>-</v>
      </c>
      <c r="F366" s="84">
        <f>VLOOKUP($C366,'Product Master'!B:G,4,)</f>
        <v>1</v>
      </c>
      <c r="H366" s="84">
        <f>SUMIFS(Inward!I:I,Inward!C:C,'Stock Statement'!B366,Inward!E:E,'Stock Statement'!C366)</f>
        <v>1</v>
      </c>
      <c r="I366" s="84">
        <f>AVERAGEIFS(Outward!H:H,Outward!B:B,'Stock Statement'!B366,Outward!C:C,'Stock Statement'!C366)</f>
        <v>1</v>
      </c>
      <c r="J366" s="84">
        <f t="shared" si="12"/>
        <v>0</v>
      </c>
      <c r="K366" s="137">
        <f>LOOKUP(2,1/(Inward!E:E=C366),Inward!Q:Q)</f>
        <v>560000</v>
      </c>
      <c r="L366" s="137">
        <f>Table3[[#This Row],[Opening Stock]]*Table3[[#This Row],[Base Price]]</f>
        <v>0</v>
      </c>
      <c r="M366" s="137">
        <f>Table3[[#This Row],[Base Price]]*Table3[[#This Row],[Receipt]]</f>
        <v>560000</v>
      </c>
      <c r="N366" s="137">
        <f>Table3[[#This Row],[Base Price]]*Table3[[#This Row],[Issued]]</f>
        <v>560000</v>
      </c>
      <c r="O366" s="137">
        <f t="shared" si="13"/>
        <v>0</v>
      </c>
      <c r="P366" s="84"/>
    </row>
    <row r="367" spans="1:16">
      <c r="A367" s="84">
        <f>Table5[[#This Row],[SN]]</f>
        <v>366</v>
      </c>
      <c r="B367" s="108" t="str">
        <f>VLOOKUP($C367,'Product Master'!B:G,2,)</f>
        <v>Erythromycin (Sigma)</v>
      </c>
      <c r="C367" s="84" t="str">
        <f>Table5[[#This Row],[Cat No]]</f>
        <v>E5389</v>
      </c>
      <c r="D367" s="84">
        <f>(VLOOKUP($C367,'Product Master'!B:G,6,))</f>
        <v>0</v>
      </c>
      <c r="E367" s="84" t="str">
        <f>VLOOKUP($C367,'Product Master'!B:G,3,)</f>
        <v>Bottle</v>
      </c>
      <c r="F367" s="84" t="str">
        <f>VLOOKUP($C367,'Product Master'!B:G,4,)</f>
        <v>1 Gm</v>
      </c>
      <c r="H367" s="84">
        <f>SUMIFS(Inward!I:I,Inward!C:C,'Stock Statement'!B367,Inward!E:E,'Stock Statement'!C367)</f>
        <v>0</v>
      </c>
      <c r="I367" s="84" t="e">
        <f>AVERAGEIFS(Outward!H:H,Outward!B:B,'Stock Statement'!B367,Outward!C:C,'Stock Statement'!C367)</f>
        <v>#DIV/0!</v>
      </c>
      <c r="J367" s="84" t="e">
        <f t="shared" si="12"/>
        <v>#DIV/0!</v>
      </c>
      <c r="K367" s="137" t="e">
        <f>LOOKUP(2,1/(Inward!E:E=C367),Inward!Q:Q)</f>
        <v>#N/A</v>
      </c>
      <c r="L367" s="137" t="e">
        <f>Table3[[#This Row],[Opening Stock]]*Table3[[#This Row],[Base Price]]</f>
        <v>#N/A</v>
      </c>
      <c r="M367" s="137" t="e">
        <f>Table3[[#This Row],[Base Price]]*Table3[[#This Row],[Receipt]]</f>
        <v>#N/A</v>
      </c>
      <c r="N367" s="137" t="e">
        <f>Table3[[#This Row],[Base Price]]*Table3[[#This Row],[Issued]]</f>
        <v>#N/A</v>
      </c>
      <c r="O367" s="137" t="e">
        <f t="shared" si="13"/>
        <v>#DIV/0!</v>
      </c>
      <c r="P367" s="84"/>
    </row>
    <row r="368" spans="1:16">
      <c r="A368" s="84">
        <f>Table5[[#This Row],[SN]]</f>
        <v>367</v>
      </c>
      <c r="B368" s="108" t="str">
        <f>VLOOKUP($C368,'Product Master'!B:G,2,)</f>
        <v>EB-3 Burkitt's lymphoma Cell Line</v>
      </c>
      <c r="C368" s="84" t="str">
        <f>Table5[[#This Row],[Cat No]]</f>
        <v>EB-3</v>
      </c>
      <c r="D368" s="84">
        <f>(VLOOKUP($C368,'Product Master'!B:G,6,))</f>
        <v>0</v>
      </c>
      <c r="E368" s="84" t="str">
        <f>VLOOKUP($C368,'Product Master'!B:G,3,)</f>
        <v>-</v>
      </c>
      <c r="F368" s="84">
        <f>VLOOKUP($C368,'Product Master'!B:G,4,)</f>
        <v>1</v>
      </c>
      <c r="H368" s="84">
        <f>SUMIFS(Inward!I:I,Inward!C:C,'Stock Statement'!B368,Inward!E:E,'Stock Statement'!C368)</f>
        <v>1</v>
      </c>
      <c r="I368" s="84">
        <f>AVERAGEIFS(Outward!H:H,Outward!B:B,'Stock Statement'!B368,Outward!C:C,'Stock Statement'!C368)</f>
        <v>1</v>
      </c>
      <c r="J368" s="84">
        <f t="shared" si="12"/>
        <v>0</v>
      </c>
      <c r="K368" s="137">
        <f>LOOKUP(2,1/(Inward!E:E=C368),Inward!Q:Q)</f>
        <v>5000</v>
      </c>
      <c r="L368" s="137">
        <f>Table3[[#This Row],[Opening Stock]]*Table3[[#This Row],[Base Price]]</f>
        <v>0</v>
      </c>
      <c r="M368" s="137">
        <f>Table3[[#This Row],[Base Price]]*Table3[[#This Row],[Receipt]]</f>
        <v>5000</v>
      </c>
      <c r="N368" s="137">
        <f>Table3[[#This Row],[Base Price]]*Table3[[#This Row],[Issued]]</f>
        <v>5000</v>
      </c>
      <c r="O368" s="137">
        <f t="shared" si="13"/>
        <v>0</v>
      </c>
      <c r="P368" s="84"/>
    </row>
    <row r="369" spans="1:16">
      <c r="A369" s="84">
        <f>Table5[[#This Row],[SN]]</f>
        <v>368</v>
      </c>
      <c r="B369" s="108" t="str">
        <f>VLOOKUP($C369,'Product Master'!B:G,2,)</f>
        <v xml:space="preserve">Platinum wire for the Xcell sure lock </v>
      </c>
      <c r="C369" s="84" t="str">
        <f>Table5[[#This Row],[Cat No]]</f>
        <v>EI9022</v>
      </c>
      <c r="D369" s="84">
        <f>(VLOOKUP($C369,'Product Master'!B:G,6,))</f>
        <v>0</v>
      </c>
      <c r="E369" s="84" t="str">
        <f>VLOOKUP($C369,'Product Master'!B:G,3,)</f>
        <v>-</v>
      </c>
      <c r="F369" s="84" t="str">
        <f>VLOOKUP($C369,'Product Master'!B:G,4,)</f>
        <v>0.110''*12''</v>
      </c>
      <c r="H369" s="84">
        <f>SUMIFS(Inward!I:I,Inward!C:C,'Stock Statement'!B369,Inward!E:E,'Stock Statement'!C369)</f>
        <v>0</v>
      </c>
      <c r="I369" s="84" t="e">
        <f>AVERAGEIFS(Outward!H:H,Outward!B:B,'Stock Statement'!B369,Outward!C:C,'Stock Statement'!C369)</f>
        <v>#DIV/0!</v>
      </c>
      <c r="J369" s="84" t="e">
        <f t="shared" si="12"/>
        <v>#DIV/0!</v>
      </c>
      <c r="K369" s="137" t="e">
        <f>LOOKUP(2,1/(Inward!E:E=C369),Inward!Q:Q)</f>
        <v>#N/A</v>
      </c>
      <c r="L369" s="137" t="e">
        <f>Table3[[#This Row],[Opening Stock]]*Table3[[#This Row],[Base Price]]</f>
        <v>#N/A</v>
      </c>
      <c r="M369" s="137" t="e">
        <f>Table3[[#This Row],[Base Price]]*Table3[[#This Row],[Receipt]]</f>
        <v>#N/A</v>
      </c>
      <c r="N369" s="137" t="e">
        <f>Table3[[#This Row],[Base Price]]*Table3[[#This Row],[Issued]]</f>
        <v>#N/A</v>
      </c>
      <c r="O369" s="137" t="e">
        <f t="shared" si="13"/>
        <v>#DIV/0!</v>
      </c>
      <c r="P369" s="84"/>
    </row>
    <row r="370" spans="1:16">
      <c r="A370" s="84">
        <f>Table5[[#This Row],[SN]]</f>
        <v>369</v>
      </c>
      <c r="B370" s="108" t="str">
        <f>VLOOKUP($C370,'Product Master'!B:G,2,)</f>
        <v>EK1 salsa MLPA reagent kit (SR.MRCH-89584)</v>
      </c>
      <c r="C370" s="84" t="str">
        <f>Table5[[#This Row],[Cat No]]</f>
        <v>EK1-FAM</v>
      </c>
      <c r="D370" s="84">
        <f>(VLOOKUP($C370,'Product Master'!B:G,6,))</f>
        <v>0</v>
      </c>
      <c r="E370" s="84" t="str">
        <f>VLOOKUP($C370,'Product Master'!B:G,3,)</f>
        <v>-</v>
      </c>
      <c r="F370" s="84">
        <f>VLOOKUP($C370,'Product Master'!B:G,4,)</f>
        <v>0</v>
      </c>
      <c r="H370" s="84">
        <f>SUMIFS(Inward!I:I,Inward!C:C,'Stock Statement'!B370,Inward!E:E,'Stock Statement'!C370)</f>
        <v>0</v>
      </c>
      <c r="I370" s="84">
        <f>AVERAGEIFS(Outward!H:H,Outward!B:B,'Stock Statement'!B370,Outward!C:C,'Stock Statement'!C370)</f>
        <v>1</v>
      </c>
      <c r="J370" s="84">
        <f t="shared" si="12"/>
        <v>-1</v>
      </c>
      <c r="K370" s="137" t="e">
        <f>LOOKUP(2,1/(Inward!E:E=C370),Inward!Q:Q)</f>
        <v>#N/A</v>
      </c>
      <c r="L370" s="137" t="e">
        <f>Table3[[#This Row],[Opening Stock]]*Table3[[#This Row],[Base Price]]</f>
        <v>#N/A</v>
      </c>
      <c r="M370" s="137" t="e">
        <f>Table3[[#This Row],[Base Price]]*Table3[[#This Row],[Receipt]]</f>
        <v>#N/A</v>
      </c>
      <c r="N370" s="137" t="e">
        <f>Table3[[#This Row],[Base Price]]*Table3[[#This Row],[Issued]]</f>
        <v>#N/A</v>
      </c>
      <c r="O370" s="137" t="e">
        <f t="shared" si="13"/>
        <v>#N/A</v>
      </c>
      <c r="P370" s="84"/>
    </row>
    <row r="371" spans="1:16">
      <c r="A371" s="84">
        <f>Table5[[#This Row],[SN]]</f>
        <v>370</v>
      </c>
      <c r="B371" s="108" t="str">
        <f>VLOOKUP($C371,'Product Master'!B:G,2,)</f>
        <v>Elastic rubber bands</v>
      </c>
      <c r="C371" s="84" t="str">
        <f>Table5[[#This Row],[Cat No]]</f>
        <v>Elastic rubber bands</v>
      </c>
      <c r="D371" s="84">
        <f>(VLOOKUP($C371,'Product Master'!B:G,6,))</f>
        <v>0</v>
      </c>
      <c r="E371" s="84" t="str">
        <f>VLOOKUP($C371,'Product Master'!B:G,3,)</f>
        <v>-</v>
      </c>
      <c r="F371" s="84" t="str">
        <f>VLOOKUP($C371,'Product Master'!B:G,4,)</f>
        <v>-</v>
      </c>
      <c r="H371" s="84">
        <f>SUMIFS(Inward!I:I,Inward!C:C,'Stock Statement'!B371,Inward!E:E,'Stock Statement'!C371)</f>
        <v>0</v>
      </c>
      <c r="I371" s="84" t="e">
        <f>AVERAGEIFS(Outward!H:H,Outward!B:B,'Stock Statement'!B371,Outward!C:C,'Stock Statement'!C371)</f>
        <v>#DIV/0!</v>
      </c>
      <c r="J371" s="84" t="e">
        <f t="shared" si="12"/>
        <v>#DIV/0!</v>
      </c>
      <c r="K371" s="137" t="e">
        <f>LOOKUP(2,1/(Inward!E:E=C371),Inward!Q:Q)</f>
        <v>#N/A</v>
      </c>
      <c r="L371" s="137" t="e">
        <f>Table3[[#This Row],[Opening Stock]]*Table3[[#This Row],[Base Price]]</f>
        <v>#N/A</v>
      </c>
      <c r="M371" s="137" t="e">
        <f>Table3[[#This Row],[Base Price]]*Table3[[#This Row],[Receipt]]</f>
        <v>#N/A</v>
      </c>
      <c r="N371" s="137" t="e">
        <f>Table3[[#This Row],[Base Price]]*Table3[[#This Row],[Issued]]</f>
        <v>#N/A</v>
      </c>
      <c r="O371" s="137" t="e">
        <f t="shared" si="13"/>
        <v>#DIV/0!</v>
      </c>
      <c r="P371" s="84"/>
    </row>
    <row r="372" spans="1:16">
      <c r="A372" s="84">
        <f>Table5[[#This Row],[SN]]</f>
        <v>371</v>
      </c>
      <c r="B372" s="108" t="str">
        <f>VLOOKUP($C372,'Product Master'!B:G,2,)</f>
        <v>Eurofins Primers (CNGA3_Exon8_F-R)</v>
      </c>
      <c r="C372" s="84" t="str">
        <f>Table5[[#This Row],[Cat No]]</f>
        <v>Eurofins Primers (CNGA3_Exon8_F-R)</v>
      </c>
      <c r="D372" s="84">
        <f>(VLOOKUP($C372,'Product Master'!B:G,6,))</f>
        <v>0</v>
      </c>
      <c r="E372" s="84" t="str">
        <f>VLOOKUP($C372,'Product Master'!B:G,3,)</f>
        <v>NA</v>
      </c>
      <c r="F372" s="84" t="str">
        <f>VLOOKUP($C372,'Product Master'!B:G,4,)</f>
        <v>41 Bp</v>
      </c>
      <c r="H372" s="84">
        <f>SUMIFS(Inward!I:I,Inward!C:C,'Stock Statement'!B372,Inward!E:E,'Stock Statement'!C372)</f>
        <v>2</v>
      </c>
      <c r="I372" s="84">
        <f>AVERAGEIFS(Outward!H:H,Outward!B:B,'Stock Statement'!B372,Outward!C:C,'Stock Statement'!C372)</f>
        <v>2</v>
      </c>
      <c r="J372" s="84">
        <f t="shared" si="12"/>
        <v>0</v>
      </c>
      <c r="K372" s="137">
        <f>LOOKUP(2,1/(Inward!E:E=C372),Inward!Q:Q)</f>
        <v>24</v>
      </c>
      <c r="L372" s="137">
        <f>Table3[[#This Row],[Opening Stock]]*Table3[[#This Row],[Base Price]]</f>
        <v>0</v>
      </c>
      <c r="M372" s="137">
        <f>Table3[[#This Row],[Base Price]]*Table3[[#This Row],[Receipt]]</f>
        <v>48</v>
      </c>
      <c r="N372" s="137">
        <f>Table3[[#This Row],[Base Price]]*Table3[[#This Row],[Issued]]</f>
        <v>48</v>
      </c>
      <c r="O372" s="137">
        <f t="shared" si="13"/>
        <v>0</v>
      </c>
      <c r="P372" s="84"/>
    </row>
    <row r="373" spans="1:16">
      <c r="A373" s="84">
        <f>Table5[[#This Row],[SN]]</f>
        <v>372</v>
      </c>
      <c r="B373" s="108" t="str">
        <f>VLOOKUP($C373,'Product Master'!B:G,2,)</f>
        <v>Eurofins Primers (IRF2 &amp; IRR1)</v>
      </c>
      <c r="C373" s="84" t="str">
        <f>Table5[[#This Row],[Cat No]]</f>
        <v>Eurofins Primers (IRF2 &amp; IRR1)</v>
      </c>
      <c r="D373" s="84">
        <f>(VLOOKUP($C373,'Product Master'!B:G,6,))</f>
        <v>0</v>
      </c>
      <c r="E373" s="84" t="str">
        <f>VLOOKUP($C373,'Product Master'!B:G,3,)</f>
        <v>-</v>
      </c>
      <c r="F373" s="84" t="str">
        <f>VLOOKUP($C373,'Product Master'!B:G,4,)</f>
        <v>-</v>
      </c>
      <c r="H373" s="84">
        <f>SUMIFS(Inward!I:I,Inward!C:C,'Stock Statement'!B373,Inward!E:E,'Stock Statement'!C373)</f>
        <v>0</v>
      </c>
      <c r="I373" s="84">
        <f>AVERAGEIFS(Outward!H:H,Outward!B:B,'Stock Statement'!B373,Outward!C:C,'Stock Statement'!C373)</f>
        <v>2</v>
      </c>
      <c r="J373" s="84">
        <f t="shared" si="12"/>
        <v>-2</v>
      </c>
      <c r="K373" s="137" t="e">
        <f>LOOKUP(2,1/(Inward!E:E=C373),Inward!Q:Q)</f>
        <v>#N/A</v>
      </c>
      <c r="L373" s="137" t="e">
        <f>Table3[[#This Row],[Opening Stock]]*Table3[[#This Row],[Base Price]]</f>
        <v>#N/A</v>
      </c>
      <c r="M373" s="137" t="e">
        <f>Table3[[#This Row],[Base Price]]*Table3[[#This Row],[Receipt]]</f>
        <v>#N/A</v>
      </c>
      <c r="N373" s="137" t="e">
        <f>Table3[[#This Row],[Base Price]]*Table3[[#This Row],[Issued]]</f>
        <v>#N/A</v>
      </c>
      <c r="O373" s="137" t="e">
        <f t="shared" si="13"/>
        <v>#N/A</v>
      </c>
      <c r="P373" s="84"/>
    </row>
    <row r="374" spans="1:16">
      <c r="A374" s="84">
        <f>Table5[[#This Row],[SN]]</f>
        <v>373</v>
      </c>
      <c r="B374" s="108" t="str">
        <f>VLOOKUP($C374,'Product Master'!B:G,2,)</f>
        <v>Eurofins Primers (MEN1_Exon9_F-R)</v>
      </c>
      <c r="C374" s="84" t="str">
        <f>Table5[[#This Row],[Cat No]]</f>
        <v>Eurofins Primers (MEN1_Exon9_F-R)</v>
      </c>
      <c r="D374" s="84">
        <f>(VLOOKUP($C374,'Product Master'!B:G,6,))</f>
        <v>0</v>
      </c>
      <c r="E374" s="84" t="str">
        <f>VLOOKUP($C374,'Product Master'!B:G,3,)</f>
        <v>NA</v>
      </c>
      <c r="F374" s="84" t="str">
        <f>VLOOKUP($C374,'Product Master'!B:G,4,)</f>
        <v>41 Bp</v>
      </c>
      <c r="H374" s="84">
        <f>SUMIFS(Inward!I:I,Inward!C:C,'Stock Statement'!B374,Inward!E:E,'Stock Statement'!C374)</f>
        <v>2</v>
      </c>
      <c r="I374" s="84">
        <f>AVERAGEIFS(Outward!H:H,Outward!B:B,'Stock Statement'!B374,Outward!C:C,'Stock Statement'!C374)</f>
        <v>2</v>
      </c>
      <c r="J374" s="84">
        <f t="shared" si="12"/>
        <v>0</v>
      </c>
      <c r="K374" s="137">
        <f>LOOKUP(2,1/(Inward!E:E=C374),Inward!Q:Q)</f>
        <v>24</v>
      </c>
      <c r="L374" s="137">
        <f>Table3[[#This Row],[Opening Stock]]*Table3[[#This Row],[Base Price]]</f>
        <v>0</v>
      </c>
      <c r="M374" s="137">
        <f>Table3[[#This Row],[Base Price]]*Table3[[#This Row],[Receipt]]</f>
        <v>48</v>
      </c>
      <c r="N374" s="137">
        <f>Table3[[#This Row],[Base Price]]*Table3[[#This Row],[Issued]]</f>
        <v>48</v>
      </c>
      <c r="O374" s="137">
        <f t="shared" si="13"/>
        <v>0</v>
      </c>
      <c r="P374" s="84"/>
    </row>
    <row r="375" spans="1:16">
      <c r="A375" s="84">
        <f>Table5[[#This Row],[SN]]</f>
        <v>374</v>
      </c>
      <c r="B375" s="108" t="str">
        <f>VLOOKUP($C375,'Product Master'!B:G,2,)</f>
        <v>Eurofins Primers (MSH2-MSH6-PMS2-NF1_Exon_3._F-R_P1_F-R_Exon_11_F_P1_Exon5_F_P1_R)</v>
      </c>
      <c r="C375" s="84" t="str">
        <f>Table5[[#This Row],[Cat No]]</f>
        <v>Eurofins Primers (MSH2-MSH6-PMS2-NF1_Exon_3._F-R_P1_F-R_Exon_11_F_P1_Exon5_F_P1_R)</v>
      </c>
      <c r="D375" s="84">
        <f>(VLOOKUP($C375,'Product Master'!B:G,6,))</f>
        <v>0</v>
      </c>
      <c r="E375" s="84" t="str">
        <f>VLOOKUP($C375,'Product Master'!B:G,3,)</f>
        <v>-</v>
      </c>
      <c r="F375" s="84" t="str">
        <f>VLOOKUP($C375,'Product Master'!B:G,4,)</f>
        <v>-</v>
      </c>
      <c r="H375" s="84">
        <f>SUMIFS(Inward!I:I,Inward!C:C,'Stock Statement'!B375,Inward!E:E,'Stock Statement'!C375)</f>
        <v>0</v>
      </c>
      <c r="I375" s="84" t="e">
        <f>AVERAGEIFS(Outward!H:H,Outward!B:B,'Stock Statement'!B375,Outward!C:C,'Stock Statement'!C375)</f>
        <v>#DIV/0!</v>
      </c>
      <c r="J375" s="84" t="e">
        <f t="shared" si="12"/>
        <v>#DIV/0!</v>
      </c>
      <c r="K375" s="137" t="e">
        <f>LOOKUP(2,1/(Inward!E:E=C375),Inward!Q:Q)</f>
        <v>#N/A</v>
      </c>
      <c r="L375" s="137" t="e">
        <f>Table3[[#This Row],[Opening Stock]]*Table3[[#This Row],[Base Price]]</f>
        <v>#N/A</v>
      </c>
      <c r="M375" s="137" t="e">
        <f>Table3[[#This Row],[Base Price]]*Table3[[#This Row],[Receipt]]</f>
        <v>#N/A</v>
      </c>
      <c r="N375" s="137" t="e">
        <f>Table3[[#This Row],[Base Price]]*Table3[[#This Row],[Issued]]</f>
        <v>#N/A</v>
      </c>
      <c r="O375" s="137" t="e">
        <f t="shared" si="13"/>
        <v>#DIV/0!</v>
      </c>
      <c r="P375" s="84"/>
    </row>
    <row r="376" spans="1:16">
      <c r="A376" s="84">
        <f>Table5[[#This Row],[SN]]</f>
        <v>375</v>
      </c>
      <c r="B376" s="108" t="str">
        <f>VLOOKUP($C376,'Product Master'!B:G,2,)</f>
        <v>Eurofins Primers (RAD50_Exon12-RAD51C_Exon5_F-R)</v>
      </c>
      <c r="C376" s="84" t="str">
        <f>Table5[[#This Row],[Cat No]]</f>
        <v>Eurofins Primers (RAD50_Exon12-RAD51C_Exon5_F-R)</v>
      </c>
      <c r="D376" s="84">
        <f>(VLOOKUP($C376,'Product Master'!B:G,6,))</f>
        <v>0</v>
      </c>
      <c r="E376" s="84" t="str">
        <f>VLOOKUP($C376,'Product Master'!B:G,3,)</f>
        <v>-</v>
      </c>
      <c r="F376" s="84" t="str">
        <f>VLOOKUP($C376,'Product Master'!B:G,4,)</f>
        <v>-</v>
      </c>
      <c r="H376" s="84">
        <f>SUMIFS(Inward!I:I,Inward!C:C,'Stock Statement'!B376,Inward!E:E,'Stock Statement'!C376)</f>
        <v>0</v>
      </c>
      <c r="I376" s="84" t="e">
        <f>AVERAGEIFS(Outward!H:H,Outward!B:B,'Stock Statement'!B376,Outward!C:C,'Stock Statement'!C376)</f>
        <v>#DIV/0!</v>
      </c>
      <c r="J376" s="84" t="e">
        <f t="shared" si="12"/>
        <v>#DIV/0!</v>
      </c>
      <c r="K376" s="137" t="e">
        <f>LOOKUP(2,1/(Inward!E:E=C376),Inward!Q:Q)</f>
        <v>#N/A</v>
      </c>
      <c r="L376" s="137" t="e">
        <f>Table3[[#This Row],[Opening Stock]]*Table3[[#This Row],[Base Price]]</f>
        <v>#N/A</v>
      </c>
      <c r="M376" s="137" t="e">
        <f>Table3[[#This Row],[Base Price]]*Table3[[#This Row],[Receipt]]</f>
        <v>#N/A</v>
      </c>
      <c r="N376" s="137" t="e">
        <f>Table3[[#This Row],[Base Price]]*Table3[[#This Row],[Issued]]</f>
        <v>#N/A</v>
      </c>
      <c r="O376" s="137" t="e">
        <f t="shared" si="13"/>
        <v>#DIV/0!</v>
      </c>
      <c r="P376" s="84"/>
    </row>
    <row r="377" spans="1:16">
      <c r="A377" s="84">
        <f>Table5[[#This Row],[SN]]</f>
        <v>376</v>
      </c>
      <c r="B377" s="108" t="str">
        <f>VLOOKUP($C377,'Product Master'!B:G,2,)</f>
        <v>Eurofins Primers (RB1_Exon23_F-R)</v>
      </c>
      <c r="C377" s="84" t="str">
        <f>Table5[[#This Row],[Cat No]]</f>
        <v>Eurofins Primers (RB1_Exon23_F-R)</v>
      </c>
      <c r="D377" s="84">
        <f>(VLOOKUP($C377,'Product Master'!B:G,6,))</f>
        <v>0</v>
      </c>
      <c r="E377" s="84" t="str">
        <f>VLOOKUP($C377,'Product Master'!B:G,3,)</f>
        <v>NA</v>
      </c>
      <c r="F377" s="84" t="str">
        <f>VLOOKUP($C377,'Product Master'!B:G,4,)</f>
        <v>40 Bp</v>
      </c>
      <c r="H377" s="84">
        <f>SUMIFS(Inward!I:I,Inward!C:C,'Stock Statement'!B377,Inward!E:E,'Stock Statement'!C377)</f>
        <v>2</v>
      </c>
      <c r="I377" s="84" t="e">
        <f>AVERAGEIFS(Outward!H:H,Outward!B:B,'Stock Statement'!B377,Outward!C:C,'Stock Statement'!C377)</f>
        <v>#DIV/0!</v>
      </c>
      <c r="J377" s="84" t="e">
        <f t="shared" si="12"/>
        <v>#DIV/0!</v>
      </c>
      <c r="K377" s="137">
        <f>LOOKUP(2,1/(Inward!E:E=C377),Inward!Q:Q)</f>
        <v>24</v>
      </c>
      <c r="L377" s="137">
        <f>Table3[[#This Row],[Opening Stock]]*Table3[[#This Row],[Base Price]]</f>
        <v>0</v>
      </c>
      <c r="M377" s="137">
        <f>Table3[[#This Row],[Base Price]]*Table3[[#This Row],[Receipt]]</f>
        <v>48</v>
      </c>
      <c r="N377" s="137" t="e">
        <f>Table3[[#This Row],[Base Price]]*Table3[[#This Row],[Issued]]</f>
        <v>#DIV/0!</v>
      </c>
      <c r="O377" s="137" t="e">
        <f t="shared" si="13"/>
        <v>#DIV/0!</v>
      </c>
      <c r="P377" s="84"/>
    </row>
    <row r="378" spans="1:16">
      <c r="A378" s="84">
        <f>Table5[[#This Row],[SN]]</f>
        <v>377</v>
      </c>
      <c r="B378" s="108" t="str">
        <f>VLOOKUP($C378,'Product Master'!B:G,2,)</f>
        <v>Eurofins Primers (TMP_ERG Seq F-R)</v>
      </c>
      <c r="C378" s="84" t="str">
        <f>Table5[[#This Row],[Cat No]]</f>
        <v>Eurofins Primers (TMP_ERG Seq F-R)</v>
      </c>
      <c r="D378" s="84">
        <f>(VLOOKUP($C378,'Product Master'!B:G,6,))</f>
        <v>0</v>
      </c>
      <c r="E378" s="84" t="str">
        <f>VLOOKUP($C378,'Product Master'!B:G,3,)</f>
        <v>NA</v>
      </c>
      <c r="F378" s="84" t="str">
        <f>VLOOKUP($C378,'Product Master'!B:G,4,)</f>
        <v>42 Bp</v>
      </c>
      <c r="H378" s="84">
        <f>SUMIFS(Inward!I:I,Inward!C:C,'Stock Statement'!B378,Inward!E:E,'Stock Statement'!C378)</f>
        <v>2</v>
      </c>
      <c r="I378" s="84">
        <f>AVERAGEIFS(Outward!H:H,Outward!B:B,'Stock Statement'!B378,Outward!C:C,'Stock Statement'!C378)</f>
        <v>2</v>
      </c>
      <c r="J378" s="84">
        <f t="shared" si="12"/>
        <v>0</v>
      </c>
      <c r="K378" s="137">
        <f>LOOKUP(2,1/(Inward!E:E=C378),Inward!Q:Q)</f>
        <v>24</v>
      </c>
      <c r="L378" s="137">
        <f>Table3[[#This Row],[Opening Stock]]*Table3[[#This Row],[Base Price]]</f>
        <v>0</v>
      </c>
      <c r="M378" s="137">
        <f>Table3[[#This Row],[Base Price]]*Table3[[#This Row],[Receipt]]</f>
        <v>48</v>
      </c>
      <c r="N378" s="137">
        <f>Table3[[#This Row],[Base Price]]*Table3[[#This Row],[Issued]]</f>
        <v>48</v>
      </c>
      <c r="O378" s="137">
        <f t="shared" si="13"/>
        <v>0</v>
      </c>
      <c r="P378" s="84"/>
    </row>
    <row r="379" spans="1:16">
      <c r="A379" s="84">
        <f>Table5[[#This Row],[SN]]</f>
        <v>378</v>
      </c>
      <c r="B379" s="108" t="str">
        <f>VLOOKUP($C379,'Product Master'!B:G,2,)</f>
        <v>Eurofins Primers (TP53_rs730882029_F-R)</v>
      </c>
      <c r="C379" s="84" t="str">
        <f>Table5[[#This Row],[Cat No]]</f>
        <v>Eurofins Primers (TP53_rs730882029_F-R)</v>
      </c>
      <c r="D379" s="84">
        <f>(VLOOKUP($C379,'Product Master'!B:G,6,))</f>
        <v>0</v>
      </c>
      <c r="E379" s="84" t="str">
        <f>VLOOKUP($C379,'Product Master'!B:G,3,)</f>
        <v>NA</v>
      </c>
      <c r="F379" s="84" t="str">
        <f>VLOOKUP($C379,'Product Master'!B:G,4,)</f>
        <v>44 Bp</v>
      </c>
      <c r="H379" s="84">
        <f>SUMIFS(Inward!I:I,Inward!C:C,'Stock Statement'!B379,Inward!E:E,'Stock Statement'!C379)</f>
        <v>2</v>
      </c>
      <c r="I379" s="84" t="e">
        <f>AVERAGEIFS(Outward!H:H,Outward!B:B,'Stock Statement'!B379,Outward!C:C,'Stock Statement'!C379)</f>
        <v>#DIV/0!</v>
      </c>
      <c r="J379" s="84" t="e">
        <f t="shared" si="12"/>
        <v>#DIV/0!</v>
      </c>
      <c r="K379" s="137">
        <f>LOOKUP(2,1/(Inward!E:E=C379),Inward!Q:Q)</f>
        <v>24</v>
      </c>
      <c r="L379" s="137">
        <f>Table3[[#This Row],[Opening Stock]]*Table3[[#This Row],[Base Price]]</f>
        <v>0</v>
      </c>
      <c r="M379" s="137">
        <f>Table3[[#This Row],[Base Price]]*Table3[[#This Row],[Receipt]]</f>
        <v>48</v>
      </c>
      <c r="N379" s="137" t="e">
        <f>Table3[[#This Row],[Base Price]]*Table3[[#This Row],[Issued]]</f>
        <v>#DIV/0!</v>
      </c>
      <c r="O379" s="137" t="e">
        <f t="shared" si="13"/>
        <v>#DIV/0!</v>
      </c>
      <c r="P379" s="84"/>
    </row>
    <row r="380" spans="1:16">
      <c r="A380" s="84">
        <f>Table5[[#This Row],[SN]]</f>
        <v>379</v>
      </c>
      <c r="B380" s="108" t="str">
        <f>VLOOKUP($C380,'Product Master'!B:G,2,)</f>
        <v>Eurofins Primers (TP53rs730882029F-R)</v>
      </c>
      <c r="C380" s="84" t="str">
        <f>Table5[[#This Row],[Cat No]]</f>
        <v>Eurofins Primers (TP53rs730882029F-R)</v>
      </c>
      <c r="D380" s="84">
        <f>(VLOOKUP($C380,'Product Master'!B:G,6,))</f>
        <v>0</v>
      </c>
      <c r="E380" s="84" t="str">
        <f>VLOOKUP($C380,'Product Master'!B:G,3,)</f>
        <v>-</v>
      </c>
      <c r="F380" s="84">
        <f>VLOOKUP($C380,'Product Master'!B:G,4,)</f>
        <v>0</v>
      </c>
      <c r="H380" s="84">
        <f>SUMIFS(Inward!I:I,Inward!C:C,'Stock Statement'!B380,Inward!E:E,'Stock Statement'!C380)</f>
        <v>0</v>
      </c>
      <c r="I380" s="84">
        <f>AVERAGEIFS(Outward!H:H,Outward!B:B,'Stock Statement'!B380,Outward!C:C,'Stock Statement'!C380)</f>
        <v>2</v>
      </c>
      <c r="J380" s="84">
        <f t="shared" si="12"/>
        <v>-2</v>
      </c>
      <c r="K380" s="137" t="e">
        <f>LOOKUP(2,1/(Inward!E:E=C380),Inward!Q:Q)</f>
        <v>#N/A</v>
      </c>
      <c r="L380" s="137" t="e">
        <f>Table3[[#This Row],[Opening Stock]]*Table3[[#This Row],[Base Price]]</f>
        <v>#N/A</v>
      </c>
      <c r="M380" s="137" t="e">
        <f>Table3[[#This Row],[Base Price]]*Table3[[#This Row],[Receipt]]</f>
        <v>#N/A</v>
      </c>
      <c r="N380" s="137" t="e">
        <f>Table3[[#This Row],[Base Price]]*Table3[[#This Row],[Issued]]</f>
        <v>#N/A</v>
      </c>
      <c r="O380" s="137" t="e">
        <f t="shared" si="13"/>
        <v>#N/A</v>
      </c>
      <c r="P380" s="84"/>
    </row>
    <row r="381" spans="1:16">
      <c r="A381" s="84">
        <f>Table5[[#This Row],[SN]]</f>
        <v>380</v>
      </c>
      <c r="B381" s="108" t="str">
        <f>VLOOKUP($C381,'Product Master'!B:G,2,)</f>
        <v>Eurofins Primers(ACTA2_Exon3_Int_F)</v>
      </c>
      <c r="C381" s="84" t="str">
        <f>Table5[[#This Row],[Cat No]]</f>
        <v>Eurofins Primers(ACTA2_Exon3_Int_F)</v>
      </c>
      <c r="D381" s="84">
        <f>(VLOOKUP($C381,'Product Master'!B:G,6,))</f>
        <v>0</v>
      </c>
      <c r="E381" s="84" t="str">
        <f>VLOOKUP($C381,'Product Master'!B:G,3,)</f>
        <v>-</v>
      </c>
      <c r="F381" s="84" t="str">
        <f>VLOOKUP($C381,'Product Master'!B:G,4,)</f>
        <v>-</v>
      </c>
      <c r="H381" s="84">
        <f>SUMIFS(Inward!I:I,Inward!C:C,'Stock Statement'!B381,Inward!E:E,'Stock Statement'!C381)</f>
        <v>0</v>
      </c>
      <c r="I381" s="84" t="e">
        <f>AVERAGEIFS(Outward!H:H,Outward!B:B,'Stock Statement'!B381,Outward!C:C,'Stock Statement'!C381)</f>
        <v>#DIV/0!</v>
      </c>
      <c r="J381" s="84" t="e">
        <f t="shared" si="12"/>
        <v>#DIV/0!</v>
      </c>
      <c r="K381" s="137" t="e">
        <f>LOOKUP(2,1/(Inward!E:E=C381),Inward!Q:Q)</f>
        <v>#N/A</v>
      </c>
      <c r="L381" s="137" t="e">
        <f>Table3[[#This Row],[Opening Stock]]*Table3[[#This Row],[Base Price]]</f>
        <v>#N/A</v>
      </c>
      <c r="M381" s="137" t="e">
        <f>Table3[[#This Row],[Base Price]]*Table3[[#This Row],[Receipt]]</f>
        <v>#N/A</v>
      </c>
      <c r="N381" s="137" t="e">
        <f>Table3[[#This Row],[Base Price]]*Table3[[#This Row],[Issued]]</f>
        <v>#N/A</v>
      </c>
      <c r="O381" s="137" t="e">
        <f t="shared" si="13"/>
        <v>#DIV/0!</v>
      </c>
      <c r="P381" s="84"/>
    </row>
    <row r="382" spans="1:16">
      <c r="A382" s="84">
        <f>Table5[[#This Row],[SN]]</f>
        <v>381</v>
      </c>
      <c r="B382" s="108" t="str">
        <f>VLOOKUP($C382,'Product Master'!B:G,2,)</f>
        <v>Eurofins Primers(ACTA2_Exon3_rs397515325 &amp; FBN2_Exon13_rs886038824_F-R)</v>
      </c>
      <c r="C382" s="84" t="str">
        <f>Table5[[#This Row],[Cat No]]</f>
        <v>Eurofins Primers(ACTA2_Exon3_rs397515325 &amp; FBN2_Exon13_rs886038824_F-R)</v>
      </c>
      <c r="D382" s="84">
        <f>(VLOOKUP($C382,'Product Master'!B:G,6,))</f>
        <v>0</v>
      </c>
      <c r="E382" s="84" t="str">
        <f>VLOOKUP($C382,'Product Master'!B:G,3,)</f>
        <v>-</v>
      </c>
      <c r="F382" s="84" t="str">
        <f>VLOOKUP($C382,'Product Master'!B:G,4,)</f>
        <v>-</v>
      </c>
      <c r="H382" s="84">
        <f>SUMIFS(Inward!I:I,Inward!C:C,'Stock Statement'!B382,Inward!E:E,'Stock Statement'!C382)</f>
        <v>0</v>
      </c>
      <c r="I382" s="84" t="e">
        <f>AVERAGEIFS(Outward!H:H,Outward!B:B,'Stock Statement'!B382,Outward!C:C,'Stock Statement'!C382)</f>
        <v>#DIV/0!</v>
      </c>
      <c r="J382" s="84" t="e">
        <f t="shared" si="12"/>
        <v>#DIV/0!</v>
      </c>
      <c r="K382" s="137" t="e">
        <f>LOOKUP(2,1/(Inward!E:E=C382),Inward!Q:Q)</f>
        <v>#N/A</v>
      </c>
      <c r="L382" s="137" t="e">
        <f>Table3[[#This Row],[Opening Stock]]*Table3[[#This Row],[Base Price]]</f>
        <v>#N/A</v>
      </c>
      <c r="M382" s="137" t="e">
        <f>Table3[[#This Row],[Base Price]]*Table3[[#This Row],[Receipt]]</f>
        <v>#N/A</v>
      </c>
      <c r="N382" s="137" t="e">
        <f>Table3[[#This Row],[Base Price]]*Table3[[#This Row],[Issued]]</f>
        <v>#N/A</v>
      </c>
      <c r="O382" s="137" t="e">
        <f t="shared" si="13"/>
        <v>#DIV/0!</v>
      </c>
      <c r="P382" s="84"/>
    </row>
    <row r="383" spans="1:16">
      <c r="A383" s="84">
        <f>Table5[[#This Row],[SN]]</f>
        <v>382</v>
      </c>
      <c r="B383" s="108" t="str">
        <f>VLOOKUP($C383,'Product Master'!B:G,2,)</f>
        <v>Eurofins Primers(BRCA2_Exon_11_F_R_P11)</v>
      </c>
      <c r="C383" s="84" t="str">
        <f>Table5[[#This Row],[Cat No]]</f>
        <v>Eurofins Primers(BRCA2_Exon_11_F_R_P11)</v>
      </c>
      <c r="D383" s="84">
        <f>(VLOOKUP($C383,'Product Master'!B:G,6,))</f>
        <v>0</v>
      </c>
      <c r="E383" s="84" t="str">
        <f>VLOOKUP($C383,'Product Master'!B:G,3,)</f>
        <v>-</v>
      </c>
      <c r="F383" s="84" t="str">
        <f>VLOOKUP($C383,'Product Master'!B:G,4,)</f>
        <v>-</v>
      </c>
      <c r="H383" s="84">
        <f>SUMIFS(Inward!I:I,Inward!C:C,'Stock Statement'!B383,Inward!E:E,'Stock Statement'!C383)</f>
        <v>0</v>
      </c>
      <c r="I383" s="84" t="e">
        <f>AVERAGEIFS(Outward!H:H,Outward!B:B,'Stock Statement'!B383,Outward!C:C,'Stock Statement'!C383)</f>
        <v>#DIV/0!</v>
      </c>
      <c r="J383" s="84" t="e">
        <f t="shared" si="12"/>
        <v>#DIV/0!</v>
      </c>
      <c r="K383" s="137" t="e">
        <f>LOOKUP(2,1/(Inward!E:E=C383),Inward!Q:Q)</f>
        <v>#N/A</v>
      </c>
      <c r="L383" s="137" t="e">
        <f>Table3[[#This Row],[Opening Stock]]*Table3[[#This Row],[Base Price]]</f>
        <v>#N/A</v>
      </c>
      <c r="M383" s="137" t="e">
        <f>Table3[[#This Row],[Base Price]]*Table3[[#This Row],[Receipt]]</f>
        <v>#N/A</v>
      </c>
      <c r="N383" s="137" t="e">
        <f>Table3[[#This Row],[Base Price]]*Table3[[#This Row],[Issued]]</f>
        <v>#N/A</v>
      </c>
      <c r="O383" s="137" t="e">
        <f t="shared" si="13"/>
        <v>#DIV/0!</v>
      </c>
      <c r="P383" s="84"/>
    </row>
    <row r="384" spans="1:16">
      <c r="A384" s="84">
        <f>Table5[[#This Row],[SN]]</f>
        <v>383</v>
      </c>
      <c r="B384" s="108" t="str">
        <f>VLOOKUP($C384,'Product Master'!B:G,2,)</f>
        <v>Eurofins Primers(COL3A1_Exon_16_F_R)</v>
      </c>
      <c r="C384" s="84" t="str">
        <f>Table5[[#This Row],[Cat No]]</f>
        <v>Eurofins Primers(COL3A1_Exon_16_F_R)</v>
      </c>
      <c r="D384" s="84">
        <f>(VLOOKUP($C384,'Product Master'!B:G,6,))</f>
        <v>0</v>
      </c>
      <c r="E384" s="84" t="str">
        <f>VLOOKUP($C384,'Product Master'!B:G,3,)</f>
        <v>-</v>
      </c>
      <c r="F384" s="84" t="str">
        <f>VLOOKUP($C384,'Product Master'!B:G,4,)</f>
        <v>-</v>
      </c>
      <c r="H384" s="84">
        <f>SUMIFS(Inward!I:I,Inward!C:C,'Stock Statement'!B384,Inward!E:E,'Stock Statement'!C384)</f>
        <v>0</v>
      </c>
      <c r="I384" s="84" t="e">
        <f>AVERAGEIFS(Outward!H:H,Outward!B:B,'Stock Statement'!B384,Outward!C:C,'Stock Statement'!C384)</f>
        <v>#DIV/0!</v>
      </c>
      <c r="J384" s="84" t="e">
        <f t="shared" si="12"/>
        <v>#DIV/0!</v>
      </c>
      <c r="K384" s="137" t="e">
        <f>LOOKUP(2,1/(Inward!E:E=C384),Inward!Q:Q)</f>
        <v>#N/A</v>
      </c>
      <c r="L384" s="137" t="e">
        <f>Table3[[#This Row],[Opening Stock]]*Table3[[#This Row],[Base Price]]</f>
        <v>#N/A</v>
      </c>
      <c r="M384" s="137" t="e">
        <f>Table3[[#This Row],[Base Price]]*Table3[[#This Row],[Receipt]]</f>
        <v>#N/A</v>
      </c>
      <c r="N384" s="137" t="e">
        <f>Table3[[#This Row],[Base Price]]*Table3[[#This Row],[Issued]]</f>
        <v>#N/A</v>
      </c>
      <c r="O384" s="137" t="e">
        <f t="shared" si="13"/>
        <v>#DIV/0!</v>
      </c>
      <c r="P384" s="84"/>
    </row>
    <row r="385" spans="1:16">
      <c r="A385" s="84">
        <f>Table5[[#This Row],[SN]]</f>
        <v>384</v>
      </c>
      <c r="B385" s="108" t="str">
        <f>VLOOKUP($C385,'Product Master'!B:G,2,)</f>
        <v>Eurofins Primers(PCA3_F-R)</v>
      </c>
      <c r="C385" s="84" t="str">
        <f>Table5[[#This Row],[Cat No]]</f>
        <v>Eurofins Primers(PCA3_F-R)</v>
      </c>
      <c r="D385" s="84">
        <f>(VLOOKUP($C385,'Product Master'!B:G,6,))</f>
        <v>0</v>
      </c>
      <c r="E385" s="84" t="str">
        <f>VLOOKUP($C385,'Product Master'!B:G,3,)</f>
        <v>-</v>
      </c>
      <c r="F385" s="84" t="str">
        <f>VLOOKUP($C385,'Product Master'!B:G,4,)</f>
        <v>-</v>
      </c>
      <c r="H385" s="84">
        <f>SUMIFS(Inward!I:I,Inward!C:C,'Stock Statement'!B385,Inward!E:E,'Stock Statement'!C385)</f>
        <v>0</v>
      </c>
      <c r="I385" s="84" t="e">
        <f>AVERAGEIFS(Outward!H:H,Outward!B:B,'Stock Statement'!B385,Outward!C:C,'Stock Statement'!C385)</f>
        <v>#DIV/0!</v>
      </c>
      <c r="J385" s="84" t="e">
        <f t="shared" si="12"/>
        <v>#DIV/0!</v>
      </c>
      <c r="K385" s="137" t="e">
        <f>LOOKUP(2,1/(Inward!E:E=C385),Inward!Q:Q)</f>
        <v>#N/A</v>
      </c>
      <c r="L385" s="137" t="e">
        <f>Table3[[#This Row],[Opening Stock]]*Table3[[#This Row],[Base Price]]</f>
        <v>#N/A</v>
      </c>
      <c r="M385" s="137" t="e">
        <f>Table3[[#This Row],[Base Price]]*Table3[[#This Row],[Receipt]]</f>
        <v>#N/A</v>
      </c>
      <c r="N385" s="137" t="e">
        <f>Table3[[#This Row],[Base Price]]*Table3[[#This Row],[Issued]]</f>
        <v>#N/A</v>
      </c>
      <c r="O385" s="137" t="e">
        <f t="shared" si="13"/>
        <v>#DIV/0!</v>
      </c>
      <c r="P385" s="84"/>
    </row>
    <row r="386" spans="1:16">
      <c r="A386" s="84">
        <f>Table5[[#This Row],[SN]]</f>
        <v>385</v>
      </c>
      <c r="B386" s="108" t="str">
        <f>VLOOKUP($C386,'Product Master'!B:G,2,)</f>
        <v>Eurofins Probes (QPCR Set 3)</v>
      </c>
      <c r="C386" s="84" t="str">
        <f>Table5[[#This Row],[Cat No]]</f>
        <v>Eurofins Probes (QPCR Set 3)</v>
      </c>
      <c r="D386" s="84">
        <f>(VLOOKUP($C386,'Product Master'!B:G,6,))</f>
        <v>0</v>
      </c>
      <c r="E386" s="84" t="str">
        <f>VLOOKUP($C386,'Product Master'!B:G,3,)</f>
        <v>NA</v>
      </c>
      <c r="F386" s="84" t="str">
        <f>VLOOKUP($C386,'Product Master'!B:G,4,)</f>
        <v>15 Bp</v>
      </c>
      <c r="H386" s="84">
        <f>SUMIFS(Inward!I:I,Inward!C:C,'Stock Statement'!B386,Inward!E:E,'Stock Statement'!C386)</f>
        <v>1</v>
      </c>
      <c r="I386" s="84" t="e">
        <f>AVERAGEIFS(Outward!H:H,Outward!B:B,'Stock Statement'!B386,Outward!C:C,'Stock Statement'!C386)</f>
        <v>#DIV/0!</v>
      </c>
      <c r="J386" s="84" t="e">
        <f t="shared" si="12"/>
        <v>#DIV/0!</v>
      </c>
      <c r="K386" s="137">
        <f>LOOKUP(2,1/(Inward!E:E=C386),Inward!Q:Q)</f>
        <v>10000</v>
      </c>
      <c r="L386" s="137">
        <f>Table3[[#This Row],[Opening Stock]]*Table3[[#This Row],[Base Price]]</f>
        <v>0</v>
      </c>
      <c r="M386" s="137">
        <f>Table3[[#This Row],[Base Price]]*Table3[[#This Row],[Receipt]]</f>
        <v>10000</v>
      </c>
      <c r="N386" s="137" t="e">
        <f>Table3[[#This Row],[Base Price]]*Table3[[#This Row],[Issued]]</f>
        <v>#DIV/0!</v>
      </c>
      <c r="O386" s="137" t="e">
        <f t="shared" si="13"/>
        <v>#DIV/0!</v>
      </c>
      <c r="P386" s="84"/>
    </row>
    <row r="387" spans="1:16">
      <c r="A387" s="84">
        <f>Table5[[#This Row],[SN]]</f>
        <v>386</v>
      </c>
      <c r="B387" s="108" t="str">
        <f>VLOOKUP($C387,'Product Master'!B:G,2,)</f>
        <v>Syringe Filter 0.45 Micron</v>
      </c>
      <c r="C387" s="84" t="str">
        <f>Table5[[#This Row],[Cat No]]</f>
        <v>F-25DB/A</v>
      </c>
      <c r="D387" s="84">
        <f>(VLOOKUP($C387,'Product Master'!B:G,6,))</f>
        <v>0</v>
      </c>
      <c r="E387" s="84" t="str">
        <f>VLOOKUP($C387,'Product Master'!B:G,3,)</f>
        <v>-</v>
      </c>
      <c r="F387" s="84" t="str">
        <f>VLOOKUP($C387,'Product Master'!B:G,4,)</f>
        <v>50 nos</v>
      </c>
      <c r="H387" s="84">
        <f>SUMIFS(Inward!I:I,Inward!C:C,'Stock Statement'!B387,Inward!E:E,'Stock Statement'!C387)</f>
        <v>0</v>
      </c>
      <c r="I387" s="84">
        <f>AVERAGEIFS(Outward!H:H,Outward!B:B,'Stock Statement'!B387,Outward!C:C,'Stock Statement'!C387)</f>
        <v>1</v>
      </c>
      <c r="J387" s="84">
        <f t="shared" si="12"/>
        <v>-1</v>
      </c>
      <c r="K387" s="137" t="e">
        <f>LOOKUP(2,1/(Inward!E:E=C387),Inward!Q:Q)</f>
        <v>#N/A</v>
      </c>
      <c r="L387" s="137" t="e">
        <f>Table3[[#This Row],[Opening Stock]]*Table3[[#This Row],[Base Price]]</f>
        <v>#N/A</v>
      </c>
      <c r="M387" s="137" t="e">
        <f>Table3[[#This Row],[Base Price]]*Table3[[#This Row],[Receipt]]</f>
        <v>#N/A</v>
      </c>
      <c r="N387" s="137" t="e">
        <f>Table3[[#This Row],[Base Price]]*Table3[[#This Row],[Issued]]</f>
        <v>#N/A</v>
      </c>
      <c r="O387" s="137" t="e">
        <f t="shared" si="13"/>
        <v>#N/A</v>
      </c>
      <c r="P387" s="84"/>
    </row>
    <row r="388" spans="1:16">
      <c r="A388" s="84">
        <f>Table5[[#This Row],[SN]]</f>
        <v>387</v>
      </c>
      <c r="B388" s="108" t="str">
        <f>VLOOKUP($C388,'Product Master'!B:G,2,)</f>
        <v xml:space="preserve">0.22 Micron syringe filters </v>
      </c>
      <c r="C388" s="84" t="str">
        <f>Table5[[#This Row],[Cat No]]</f>
        <v>F-25DY</v>
      </c>
      <c r="D388" s="84">
        <f>(VLOOKUP($C388,'Product Master'!B:G,6,))</f>
        <v>0</v>
      </c>
      <c r="E388" s="84" t="str">
        <f>VLOOKUP($C388,'Product Master'!B:G,3,)</f>
        <v>Box</v>
      </c>
      <c r="F388" s="84" t="str">
        <f>VLOOKUP($C388,'Product Master'!B:G,4,)</f>
        <v>50 Nos</v>
      </c>
      <c r="H388" s="84">
        <f>SUMIFS(Inward!I:I,Inward!C:C,'Stock Statement'!B388,Inward!E:E,'Stock Statement'!C388)</f>
        <v>0</v>
      </c>
      <c r="I388" s="84">
        <f>AVERAGEIFS(Outward!H:H,Outward!B:B,'Stock Statement'!B388,Outward!C:C,'Stock Statement'!C388)</f>
        <v>1</v>
      </c>
      <c r="J388" s="84">
        <f t="shared" si="12"/>
        <v>-1</v>
      </c>
      <c r="K388" s="137" t="e">
        <f>LOOKUP(2,1/(Inward!E:E=C388),Inward!Q:Q)</f>
        <v>#N/A</v>
      </c>
      <c r="L388" s="137" t="e">
        <f>Table3[[#This Row],[Opening Stock]]*Table3[[#This Row],[Base Price]]</f>
        <v>#N/A</v>
      </c>
      <c r="M388" s="137" t="e">
        <f>Table3[[#This Row],[Base Price]]*Table3[[#This Row],[Receipt]]</f>
        <v>#N/A</v>
      </c>
      <c r="N388" s="137" t="e">
        <f>Table3[[#This Row],[Base Price]]*Table3[[#This Row],[Issued]]</f>
        <v>#N/A</v>
      </c>
      <c r="O388" s="137" t="e">
        <f t="shared" si="13"/>
        <v>#N/A</v>
      </c>
      <c r="P388" s="84"/>
    </row>
    <row r="389" spans="1:16">
      <c r="A389" s="84">
        <f>Table5[[#This Row],[SN]]</f>
        <v>388</v>
      </c>
      <c r="B389" s="108" t="str">
        <f>VLOOKUP($C389,'Product Master'!B:G,2,)</f>
        <v>Face Mask</v>
      </c>
      <c r="C389" s="84" t="str">
        <f>Table5[[#This Row],[Cat No]]</f>
        <v>Face Mask</v>
      </c>
      <c r="D389" s="84">
        <f>(VLOOKUP($C389,'Product Master'!B:G,6,))</f>
        <v>0</v>
      </c>
      <c r="E389" s="84" t="str">
        <f>VLOOKUP($C389,'Product Master'!B:G,3,)</f>
        <v>-</v>
      </c>
      <c r="F389" s="84">
        <f>VLOOKUP($C389,'Product Master'!B:G,4,)</f>
        <v>0</v>
      </c>
      <c r="H389" s="84">
        <f>SUMIFS(Inward!I:I,Inward!C:C,'Stock Statement'!B389,Inward!E:E,'Stock Statement'!C389)</f>
        <v>0</v>
      </c>
      <c r="I389" s="84">
        <f>AVERAGEIFS(Outward!H:H,Outward!B:B,'Stock Statement'!B389,Outward!C:C,'Stock Statement'!C389)</f>
        <v>15</v>
      </c>
      <c r="J389" s="84">
        <f t="shared" si="12"/>
        <v>-15</v>
      </c>
      <c r="K389" s="137" t="e">
        <f>LOOKUP(2,1/(Inward!E:E=C389),Inward!Q:Q)</f>
        <v>#N/A</v>
      </c>
      <c r="L389" s="137" t="e">
        <f>Table3[[#This Row],[Opening Stock]]*Table3[[#This Row],[Base Price]]</f>
        <v>#N/A</v>
      </c>
      <c r="M389" s="137" t="e">
        <f>Table3[[#This Row],[Base Price]]*Table3[[#This Row],[Receipt]]</f>
        <v>#N/A</v>
      </c>
      <c r="N389" s="137" t="e">
        <f>Table3[[#This Row],[Base Price]]*Table3[[#This Row],[Issued]]</f>
        <v>#N/A</v>
      </c>
      <c r="O389" s="137" t="e">
        <f t="shared" si="13"/>
        <v>#N/A</v>
      </c>
      <c r="P389" s="84"/>
    </row>
    <row r="390" spans="1:16">
      <c r="A390" s="84">
        <f>Table5[[#This Row],[SN]]</f>
        <v>389</v>
      </c>
      <c r="B390" s="108" t="str">
        <f>VLOOKUP($C390,'Product Master'!B:G,2,)</f>
        <v>Split Air conditioner Daikin  Model-FTU35/1.0 TR)  SN-0000141</v>
      </c>
      <c r="C390" s="84" t="str">
        <f>Table5[[#This Row],[Cat No]]</f>
        <v>FTUF35</v>
      </c>
      <c r="D390" s="84">
        <f>(VLOOKUP($C390,'Product Master'!B:G,6,))</f>
        <v>0</v>
      </c>
      <c r="E390" s="84" t="str">
        <f>VLOOKUP($C390,'Product Master'!B:G,3,)</f>
        <v>-</v>
      </c>
      <c r="F390" s="84" t="str">
        <f>VLOOKUP($C390,'Product Master'!B:G,4,)</f>
        <v>-</v>
      </c>
      <c r="H390" s="84">
        <f>SUMIFS(Inward!I:I,Inward!C:C,'Stock Statement'!B390,Inward!E:E,'Stock Statement'!C390)</f>
        <v>0</v>
      </c>
      <c r="I390" s="84" t="e">
        <f>AVERAGEIFS(Outward!H:H,Outward!B:B,'Stock Statement'!B390,Outward!C:C,'Stock Statement'!C390)</f>
        <v>#DIV/0!</v>
      </c>
      <c r="J390" s="84" t="e">
        <f t="shared" si="12"/>
        <v>#DIV/0!</v>
      </c>
      <c r="K390" s="137" t="e">
        <f>LOOKUP(2,1/(Inward!E:E=C390),Inward!Q:Q)</f>
        <v>#N/A</v>
      </c>
      <c r="L390" s="137" t="e">
        <f>Table3[[#This Row],[Opening Stock]]*Table3[[#This Row],[Base Price]]</f>
        <v>#N/A</v>
      </c>
      <c r="M390" s="137" t="e">
        <f>Table3[[#This Row],[Base Price]]*Table3[[#This Row],[Receipt]]</f>
        <v>#N/A</v>
      </c>
      <c r="N390" s="137" t="e">
        <f>Table3[[#This Row],[Base Price]]*Table3[[#This Row],[Issued]]</f>
        <v>#N/A</v>
      </c>
      <c r="O390" s="137" t="e">
        <f t="shared" si="13"/>
        <v>#DIV/0!</v>
      </c>
      <c r="P390" s="84"/>
    </row>
    <row r="391" spans="1:16">
      <c r="A391" s="84">
        <f>Table5[[#This Row],[SN]]</f>
        <v>390</v>
      </c>
      <c r="B391" s="108" t="str">
        <f>VLOOKUP($C391,'Product Master'!B:G,2,)</f>
        <v>Pack 100 Backings 8 Arrays per slide</v>
      </c>
      <c r="C391" s="84" t="str">
        <f>Table5[[#This Row],[Cat No]]</f>
        <v>G2534-60016</v>
      </c>
      <c r="D391" s="84">
        <f>(VLOOKUP($C391,'Product Master'!B:G,6,))</f>
        <v>0</v>
      </c>
      <c r="E391" s="84" t="str">
        <f>VLOOKUP($C391,'Product Master'!B:G,3,)</f>
        <v>-</v>
      </c>
      <c r="F391" s="84">
        <f>VLOOKUP($C391,'Product Master'!B:G,4,)</f>
        <v>1</v>
      </c>
      <c r="H391" s="84">
        <f>SUMIFS(Inward!I:I,Inward!C:C,'Stock Statement'!B391,Inward!E:E,'Stock Statement'!C391)</f>
        <v>1</v>
      </c>
      <c r="I391" s="84" t="e">
        <f>AVERAGEIFS(Outward!H:H,Outward!B:B,'Stock Statement'!B391,Outward!C:C,'Stock Statement'!C391)</f>
        <v>#DIV/0!</v>
      </c>
      <c r="J391" s="84" t="e">
        <f t="shared" si="12"/>
        <v>#DIV/0!</v>
      </c>
      <c r="K391" s="137">
        <f>LOOKUP(2,1/(Inward!E:E=C391),Inward!Q:Q)</f>
        <v>59469</v>
      </c>
      <c r="L391" s="137">
        <f>Table3[[#This Row],[Opening Stock]]*Table3[[#This Row],[Base Price]]</f>
        <v>0</v>
      </c>
      <c r="M391" s="137">
        <f>Table3[[#This Row],[Base Price]]*Table3[[#This Row],[Receipt]]</f>
        <v>59469</v>
      </c>
      <c r="N391" s="137" t="e">
        <f>Table3[[#This Row],[Base Price]]*Table3[[#This Row],[Issued]]</f>
        <v>#DIV/0!</v>
      </c>
      <c r="O391" s="137" t="e">
        <f t="shared" si="13"/>
        <v>#DIV/0!</v>
      </c>
      <c r="P391" s="84"/>
    </row>
    <row r="392" spans="1:16">
      <c r="A392" s="84">
        <f>Table5[[#This Row],[SN]]</f>
        <v>391</v>
      </c>
      <c r="B392" s="108" t="str">
        <f>VLOOKUP($C392,'Product Master'!B:G,2,)</f>
        <v xml:space="preserve">i) High Sensitivity DNA chips </v>
      </c>
      <c r="C392" s="84" t="str">
        <f>Table5[[#This Row],[Cat No]]</f>
        <v>G2938-68000</v>
      </c>
      <c r="D392" s="84">
        <f>(VLOOKUP($C392,'Product Master'!B:G,6,))</f>
        <v>0</v>
      </c>
      <c r="E392" s="84" t="str">
        <f>VLOOKUP($C392,'Product Master'!B:G,3,)</f>
        <v>Kit</v>
      </c>
      <c r="F392" s="84" t="str">
        <f>VLOOKUP($C392,'Product Master'!B:G,4,)</f>
        <v>10 chips</v>
      </c>
      <c r="H392" s="84">
        <f>SUMIFS(Inward!I:I,Inward!C:C,'Stock Statement'!B392,Inward!E:E,'Stock Statement'!C392)</f>
        <v>0</v>
      </c>
      <c r="I392" s="84">
        <f>AVERAGEIFS(Outward!H:H,Outward!B:B,'Stock Statement'!B392,Outward!C:C,'Stock Statement'!C392)</f>
        <v>1</v>
      </c>
      <c r="J392" s="84">
        <f t="shared" si="12"/>
        <v>-1</v>
      </c>
      <c r="K392" s="137" t="e">
        <f>LOOKUP(2,1/(Inward!E:E=C392),Inward!Q:Q)</f>
        <v>#N/A</v>
      </c>
      <c r="L392" s="137" t="e">
        <f>Table3[[#This Row],[Opening Stock]]*Table3[[#This Row],[Base Price]]</f>
        <v>#N/A</v>
      </c>
      <c r="M392" s="137" t="e">
        <f>Table3[[#This Row],[Base Price]]*Table3[[#This Row],[Receipt]]</f>
        <v>#N/A</v>
      </c>
      <c r="N392" s="137" t="e">
        <f>Table3[[#This Row],[Base Price]]*Table3[[#This Row],[Issued]]</f>
        <v>#N/A</v>
      </c>
      <c r="O392" s="137" t="e">
        <f t="shared" si="13"/>
        <v>#N/A</v>
      </c>
      <c r="P392" s="84"/>
    </row>
    <row r="393" spans="1:16">
      <c r="A393" s="84">
        <f>Table5[[#This Row],[SN]]</f>
        <v>392</v>
      </c>
      <c r="B393" s="108" t="str">
        <f>VLOOKUP($C393,'Product Master'!B:G,2,)</f>
        <v xml:space="preserve">iii) Syringe kit </v>
      </c>
      <c r="C393" s="84" t="str">
        <f>Table5[[#This Row],[Cat No]]</f>
        <v>G2938-68706</v>
      </c>
      <c r="D393" s="84">
        <f>(VLOOKUP($C393,'Product Master'!B:G,6,))</f>
        <v>0</v>
      </c>
      <c r="E393" s="84" t="str">
        <f>VLOOKUP($C393,'Product Master'!B:G,3,)</f>
        <v>Kit</v>
      </c>
      <c r="F393" s="84" t="str">
        <f>VLOOKUP($C393,'Product Master'!B:G,4,)</f>
        <v>1 no</v>
      </c>
      <c r="H393" s="84">
        <f>SUMIFS(Inward!I:I,Inward!C:C,'Stock Statement'!B393,Inward!E:E,'Stock Statement'!C393)</f>
        <v>0</v>
      </c>
      <c r="I393" s="84">
        <f>AVERAGEIFS(Outward!H:H,Outward!B:B,'Stock Statement'!B393,Outward!C:C,'Stock Statement'!C393)</f>
        <v>1</v>
      </c>
      <c r="J393" s="84">
        <f t="shared" si="12"/>
        <v>-1</v>
      </c>
      <c r="K393" s="137" t="e">
        <f>LOOKUP(2,1/(Inward!E:E=C393),Inward!Q:Q)</f>
        <v>#N/A</v>
      </c>
      <c r="L393" s="137" t="e">
        <f>Table3[[#This Row],[Opening Stock]]*Table3[[#This Row],[Base Price]]</f>
        <v>#N/A</v>
      </c>
      <c r="M393" s="137" t="e">
        <f>Table3[[#This Row],[Base Price]]*Table3[[#This Row],[Receipt]]</f>
        <v>#N/A</v>
      </c>
      <c r="N393" s="137" t="e">
        <f>Table3[[#This Row],[Base Price]]*Table3[[#This Row],[Issued]]</f>
        <v>#N/A</v>
      </c>
      <c r="O393" s="137" t="e">
        <f t="shared" si="13"/>
        <v>#N/A</v>
      </c>
      <c r="P393" s="84"/>
    </row>
    <row r="394" spans="1:16">
      <c r="A394" s="84">
        <f>Table5[[#This Row],[SN]]</f>
        <v>393</v>
      </c>
      <c r="B394" s="108" t="str">
        <f>VLOOKUP($C394,'Product Master'!B:G,2,)</f>
        <v xml:space="preserve">Gasket Kit </v>
      </c>
      <c r="C394" s="84" t="str">
        <f>Table5[[#This Row],[Cat No]]</f>
        <v>G2938-68716</v>
      </c>
      <c r="D394" s="84">
        <f>(VLOOKUP($C394,'Product Master'!B:G,6,))</f>
        <v>0</v>
      </c>
      <c r="E394" s="84" t="str">
        <f>VLOOKUP($C394,'Product Master'!B:G,3,)</f>
        <v>-</v>
      </c>
      <c r="F394" s="84">
        <f>VLOOKUP($C394,'Product Master'!B:G,4,)</f>
        <v>1</v>
      </c>
      <c r="H394" s="84">
        <f>SUMIFS(Inward!I:I,Inward!C:C,'Stock Statement'!B394,Inward!E:E,'Stock Statement'!C394)</f>
        <v>2</v>
      </c>
      <c r="I394" s="84">
        <f>AVERAGEIFS(Outward!H:H,Outward!B:B,'Stock Statement'!B394,Outward!C:C,'Stock Statement'!C394)</f>
        <v>1</v>
      </c>
      <c r="J394" s="84">
        <f t="shared" si="12"/>
        <v>1</v>
      </c>
      <c r="K394" s="137">
        <f>LOOKUP(2,1/(Inward!E:E=C394),Inward!Q:Q)</f>
        <v>21864</v>
      </c>
      <c r="L394" s="137">
        <f>Table3[[#This Row],[Opening Stock]]*Table3[[#This Row],[Base Price]]</f>
        <v>0</v>
      </c>
      <c r="M394" s="137">
        <f>Table3[[#This Row],[Base Price]]*Table3[[#This Row],[Receipt]]</f>
        <v>43728</v>
      </c>
      <c r="N394" s="137">
        <f>Table3[[#This Row],[Base Price]]*Table3[[#This Row],[Issued]]</f>
        <v>21864</v>
      </c>
      <c r="O394" s="137">
        <f t="shared" si="13"/>
        <v>21864</v>
      </c>
      <c r="P394" s="84"/>
    </row>
    <row r="395" spans="1:16">
      <c r="A395" s="84">
        <f>Table5[[#This Row],[SN]]</f>
        <v>394</v>
      </c>
      <c r="B395" s="108" t="str">
        <f>VLOOKUP($C395,'Product Master'!B:G,2,)</f>
        <v xml:space="preserve">ii) High Sensitivity DNA reagent </v>
      </c>
      <c r="C395" s="84" t="str">
        <f>Table5[[#This Row],[Cat No]]</f>
        <v>G2938-85004</v>
      </c>
      <c r="D395" s="84">
        <f>(VLOOKUP($C395,'Product Master'!B:G,6,))</f>
        <v>0</v>
      </c>
      <c r="E395" s="84" t="str">
        <f>VLOOKUP($C395,'Product Master'!B:G,3,)</f>
        <v>Kit</v>
      </c>
      <c r="F395" s="84" t="str">
        <f>VLOOKUP($C395,'Product Master'!B:G,4,)</f>
        <v>-</v>
      </c>
      <c r="H395" s="84">
        <f>SUMIFS(Inward!I:I,Inward!C:C,'Stock Statement'!B395,Inward!E:E,'Stock Statement'!C395)</f>
        <v>0</v>
      </c>
      <c r="I395" s="84">
        <f>AVERAGEIFS(Outward!H:H,Outward!B:B,'Stock Statement'!B395,Outward!C:C,'Stock Statement'!C395)</f>
        <v>1</v>
      </c>
      <c r="J395" s="84">
        <f t="shared" si="12"/>
        <v>-1</v>
      </c>
      <c r="K395" s="137" t="e">
        <f>LOOKUP(2,1/(Inward!E:E=C395),Inward!Q:Q)</f>
        <v>#N/A</v>
      </c>
      <c r="L395" s="137" t="e">
        <f>Table3[[#This Row],[Opening Stock]]*Table3[[#This Row],[Base Price]]</f>
        <v>#N/A</v>
      </c>
      <c r="M395" s="137" t="e">
        <f>Table3[[#This Row],[Base Price]]*Table3[[#This Row],[Receipt]]</f>
        <v>#N/A</v>
      </c>
      <c r="N395" s="137" t="e">
        <f>Table3[[#This Row],[Base Price]]*Table3[[#This Row],[Issued]]</f>
        <v>#N/A</v>
      </c>
      <c r="O395" s="137" t="e">
        <f t="shared" si="13"/>
        <v>#N/A</v>
      </c>
      <c r="P395" s="84"/>
    </row>
    <row r="396" spans="1:16">
      <c r="A396" s="84">
        <f>Table5[[#This Row],[SN]]</f>
        <v>395</v>
      </c>
      <c r="B396" s="108" t="str">
        <f>VLOOKUP($C396,'Product Master'!B:G,2,)</f>
        <v>Sureprint G3 Human gene Exp V3 Array kit</v>
      </c>
      <c r="C396" s="84" t="str">
        <f>Table5[[#This Row],[Cat No]]</f>
        <v>G4851C</v>
      </c>
      <c r="D396" s="84">
        <f>(VLOOKUP($C396,'Product Master'!B:G,6,))</f>
        <v>0</v>
      </c>
      <c r="E396" s="84" t="str">
        <f>VLOOKUP($C396,'Product Master'!B:G,3,)</f>
        <v>-</v>
      </c>
      <c r="F396" s="84">
        <f>VLOOKUP($C396,'Product Master'!B:G,4,)</f>
        <v>1</v>
      </c>
      <c r="H396" s="84">
        <f>SUMIFS(Inward!I:I,Inward!C:C,'Stock Statement'!B396,Inward!E:E,'Stock Statement'!C396)</f>
        <v>9</v>
      </c>
      <c r="I396" s="84" t="e">
        <f>AVERAGEIFS(Outward!H:H,Outward!B:B,'Stock Statement'!B396,Outward!C:C,'Stock Statement'!C396)</f>
        <v>#DIV/0!</v>
      </c>
      <c r="J396" s="84" t="e">
        <f t="shared" si="12"/>
        <v>#DIV/0!</v>
      </c>
      <c r="K396" s="137">
        <f>LOOKUP(2,1/(Inward!E:E=C396),Inward!Q:Q)</f>
        <v>980019</v>
      </c>
      <c r="L396" s="137">
        <f>Table3[[#This Row],[Opening Stock]]*Table3[[#This Row],[Base Price]]</f>
        <v>0</v>
      </c>
      <c r="M396" s="137">
        <f>Table3[[#This Row],[Base Price]]*Table3[[#This Row],[Receipt]]</f>
        <v>8820171</v>
      </c>
      <c r="N396" s="137" t="e">
        <f>Table3[[#This Row],[Base Price]]*Table3[[#This Row],[Issued]]</f>
        <v>#DIV/0!</v>
      </c>
      <c r="O396" s="137" t="e">
        <f t="shared" si="13"/>
        <v>#DIV/0!</v>
      </c>
      <c r="P396" s="84"/>
    </row>
    <row r="397" spans="1:16">
      <c r="A397" s="84">
        <f>Table5[[#This Row],[SN]]</f>
        <v>396</v>
      </c>
      <c r="B397" s="108" t="str">
        <f>VLOOKUP($C397,'Product Master'!B:G,2,)</f>
        <v xml:space="preserve">E-gel size select 2 % </v>
      </c>
      <c r="C397" s="84" t="str">
        <f>Table5[[#This Row],[Cat No]]</f>
        <v>G661002</v>
      </c>
      <c r="D397" s="84">
        <f>(VLOOKUP($C397,'Product Master'!B:G,6,))</f>
        <v>0</v>
      </c>
      <c r="E397" s="84" t="str">
        <f>VLOOKUP($C397,'Product Master'!B:G,3,)</f>
        <v>Pack</v>
      </c>
      <c r="F397" s="84" t="str">
        <f>VLOOKUP($C397,'Product Master'!B:G,4,)</f>
        <v>2 Packs</v>
      </c>
      <c r="H397" s="84">
        <f>SUMIFS(Inward!I:I,Inward!C:C,'Stock Statement'!B397,Inward!E:E,'Stock Statement'!C397)</f>
        <v>0</v>
      </c>
      <c r="I397" s="84" t="e">
        <f>AVERAGEIFS(Outward!H:H,Outward!B:B,'Stock Statement'!B397,Outward!C:C,'Stock Statement'!C397)</f>
        <v>#DIV/0!</v>
      </c>
      <c r="J397" s="84" t="e">
        <f t="shared" si="12"/>
        <v>#DIV/0!</v>
      </c>
      <c r="K397" s="137" t="e">
        <f>LOOKUP(2,1/(Inward!E:E=C397),Inward!Q:Q)</f>
        <v>#N/A</v>
      </c>
      <c r="L397" s="137" t="e">
        <f>Table3[[#This Row],[Opening Stock]]*Table3[[#This Row],[Base Price]]</f>
        <v>#N/A</v>
      </c>
      <c r="M397" s="137" t="e">
        <f>Table3[[#This Row],[Base Price]]*Table3[[#This Row],[Receipt]]</f>
        <v>#N/A</v>
      </c>
      <c r="N397" s="137" t="e">
        <f>Table3[[#This Row],[Base Price]]*Table3[[#This Row],[Issued]]</f>
        <v>#N/A</v>
      </c>
      <c r="O397" s="137" t="e">
        <f t="shared" si="13"/>
        <v>#DIV/0!</v>
      </c>
      <c r="P397" s="84"/>
    </row>
    <row r="398" spans="1:16">
      <c r="A398" s="84">
        <f>Table5[[#This Row],[SN]]</f>
        <v>397</v>
      </c>
      <c r="B398" s="108" t="str">
        <f>VLOOKUP($C398,'Product Master'!B:G,2,)</f>
        <v>E-Gel size select 2%</v>
      </c>
      <c r="C398" s="84" t="str">
        <f>Table5[[#This Row],[Cat No]]</f>
        <v>G661012</v>
      </c>
      <c r="D398" s="84">
        <f>(VLOOKUP($C398,'Product Master'!B:G,6,))</f>
        <v>0</v>
      </c>
      <c r="E398" s="84" t="str">
        <f>VLOOKUP($C398,'Product Master'!B:G,3,)</f>
        <v>Pack</v>
      </c>
      <c r="F398" s="84" t="str">
        <f>VLOOKUP($C398,'Product Master'!B:G,4,)</f>
        <v>10 Gels/Pack</v>
      </c>
      <c r="H398" s="84">
        <f>SUMIFS(Inward!I:I,Inward!C:C,'Stock Statement'!B398,Inward!E:E,'Stock Statement'!C398)</f>
        <v>14</v>
      </c>
      <c r="I398" s="84">
        <f>AVERAGEIFS(Outward!H:H,Outward!B:B,'Stock Statement'!B398,Outward!C:C,'Stock Statement'!C398)</f>
        <v>1</v>
      </c>
      <c r="J398" s="84">
        <f t="shared" si="12"/>
        <v>13</v>
      </c>
      <c r="K398" s="137">
        <f>LOOKUP(2,1/(Inward!E:E=C398),Inward!Q:Q)</f>
        <v>10000</v>
      </c>
      <c r="L398" s="137">
        <f>Table3[[#This Row],[Opening Stock]]*Table3[[#This Row],[Base Price]]</f>
        <v>0</v>
      </c>
      <c r="M398" s="137">
        <f>Table3[[#This Row],[Base Price]]*Table3[[#This Row],[Receipt]]</f>
        <v>140000</v>
      </c>
      <c r="N398" s="137">
        <f>Table3[[#This Row],[Base Price]]*Table3[[#This Row],[Issued]]</f>
        <v>10000</v>
      </c>
      <c r="O398" s="137">
        <f t="shared" si="13"/>
        <v>130000</v>
      </c>
      <c r="P398" s="84"/>
    </row>
    <row r="399" spans="1:16">
      <c r="A399" s="84">
        <f>Table5[[#This Row],[SN]]</f>
        <v>398</v>
      </c>
      <c r="B399" s="108" t="str">
        <f>VLOOKUP($C399,'Product Master'!B:G,2,)</f>
        <v>Gally Box Envelope of Datar Genomics</v>
      </c>
      <c r="C399" s="84" t="str">
        <f>Table5[[#This Row],[Cat No]]</f>
        <v>Gally Box Envelope of Datar Genomics</v>
      </c>
      <c r="D399" s="84">
        <f>(VLOOKUP($C399,'Product Master'!B:G,6,))</f>
        <v>0</v>
      </c>
      <c r="E399" s="84" t="str">
        <f>VLOOKUP($C399,'Product Master'!B:G,3,)</f>
        <v>-</v>
      </c>
      <c r="F399" s="84" t="str">
        <f>VLOOKUP($C399,'Product Master'!B:G,4,)</f>
        <v>-</v>
      </c>
      <c r="H399" s="84">
        <f>SUMIFS(Inward!I:I,Inward!C:C,'Stock Statement'!B399,Inward!E:E,'Stock Statement'!C399)</f>
        <v>0</v>
      </c>
      <c r="I399" s="84" t="e">
        <f>AVERAGEIFS(Outward!H:H,Outward!B:B,'Stock Statement'!B399,Outward!C:C,'Stock Statement'!C399)</f>
        <v>#DIV/0!</v>
      </c>
      <c r="J399" s="84" t="e">
        <f t="shared" si="12"/>
        <v>#DIV/0!</v>
      </c>
      <c r="K399" s="137" t="e">
        <f>LOOKUP(2,1/(Inward!E:E=C399),Inward!Q:Q)</f>
        <v>#N/A</v>
      </c>
      <c r="L399" s="137" t="e">
        <f>Table3[[#This Row],[Opening Stock]]*Table3[[#This Row],[Base Price]]</f>
        <v>#N/A</v>
      </c>
      <c r="M399" s="137" t="e">
        <f>Table3[[#This Row],[Base Price]]*Table3[[#This Row],[Receipt]]</f>
        <v>#N/A</v>
      </c>
      <c r="N399" s="137" t="e">
        <f>Table3[[#This Row],[Base Price]]*Table3[[#This Row],[Issued]]</f>
        <v>#N/A</v>
      </c>
      <c r="O399" s="137" t="e">
        <f t="shared" si="13"/>
        <v>#DIV/0!</v>
      </c>
      <c r="P399" s="84"/>
    </row>
    <row r="400" spans="1:16">
      <c r="A400" s="84">
        <f>Table5[[#This Row],[SN]]</f>
        <v>399</v>
      </c>
      <c r="B400" s="108" t="str">
        <f>VLOOKUP($C400,'Product Master'!B:G,2,)</f>
        <v>Barcode label Printer (SR-54J172500976) Zebra</v>
      </c>
      <c r="C400" s="84" t="str">
        <f>Table5[[#This Row],[Cat No]]</f>
        <v>GC420T</v>
      </c>
      <c r="D400" s="84">
        <f>(VLOOKUP($C400,'Product Master'!B:G,6,))</f>
        <v>0</v>
      </c>
      <c r="E400" s="84" t="str">
        <f>VLOOKUP($C400,'Product Master'!B:G,3,)</f>
        <v>-</v>
      </c>
      <c r="F400" s="84">
        <f>VLOOKUP($C400,'Product Master'!B:G,4,)</f>
        <v>1</v>
      </c>
      <c r="H400" s="84">
        <f>SUMIFS(Inward!I:I,Inward!C:C,'Stock Statement'!B400,Inward!E:E,'Stock Statement'!C400)</f>
        <v>1</v>
      </c>
      <c r="I400" s="84">
        <f>AVERAGEIFS(Outward!H:H,Outward!B:B,'Stock Statement'!B400,Outward!C:C,'Stock Statement'!C400)</f>
        <v>1</v>
      </c>
      <c r="J400" s="84">
        <f t="shared" si="12"/>
        <v>0</v>
      </c>
      <c r="K400" s="137">
        <f>LOOKUP(2,1/(Inward!E:E=C400),Inward!Q:Q)</f>
        <v>11000</v>
      </c>
      <c r="L400" s="137">
        <f>Table3[[#This Row],[Opening Stock]]*Table3[[#This Row],[Base Price]]</f>
        <v>0</v>
      </c>
      <c r="M400" s="137">
        <f>Table3[[#This Row],[Base Price]]*Table3[[#This Row],[Receipt]]</f>
        <v>11000</v>
      </c>
      <c r="N400" s="137">
        <f>Table3[[#This Row],[Base Price]]*Table3[[#This Row],[Issued]]</f>
        <v>11000</v>
      </c>
      <c r="O400" s="137">
        <f t="shared" si="13"/>
        <v>0</v>
      </c>
      <c r="P400" s="84"/>
    </row>
    <row r="401" spans="1:16">
      <c r="A401" s="84">
        <f>Table5[[#This Row],[SN]]</f>
        <v>400</v>
      </c>
      <c r="B401" s="108" t="str">
        <f>VLOOKUP($C401,'Product Master'!B:G,2,)</f>
        <v>Genorime Primers(BRCA2_Exon_11_F_R_P11)</v>
      </c>
      <c r="C401" s="84" t="str">
        <f>Table5[[#This Row],[Cat No]]</f>
        <v>Genorime Primers(BRCA2_Exon_11_F_R_P11)</v>
      </c>
      <c r="D401" s="84">
        <f>(VLOOKUP($C401,'Product Master'!B:G,6,))</f>
        <v>0</v>
      </c>
      <c r="E401" s="84" t="str">
        <f>VLOOKUP($C401,'Product Master'!B:G,3,)</f>
        <v>-</v>
      </c>
      <c r="F401" s="84" t="str">
        <f>VLOOKUP($C401,'Product Master'!B:G,4,)</f>
        <v>-</v>
      </c>
      <c r="H401" s="84">
        <f>SUMIFS(Inward!I:I,Inward!C:C,'Stock Statement'!B401,Inward!E:E,'Stock Statement'!C401)</f>
        <v>0</v>
      </c>
      <c r="I401" s="84" t="e">
        <f>AVERAGEIFS(Outward!H:H,Outward!B:B,'Stock Statement'!B401,Outward!C:C,'Stock Statement'!C401)</f>
        <v>#DIV/0!</v>
      </c>
      <c r="J401" s="84" t="e">
        <f t="shared" si="12"/>
        <v>#DIV/0!</v>
      </c>
      <c r="K401" s="137" t="e">
        <f>LOOKUP(2,1/(Inward!E:E=C401),Inward!Q:Q)</f>
        <v>#N/A</v>
      </c>
      <c r="L401" s="137" t="e">
        <f>Table3[[#This Row],[Opening Stock]]*Table3[[#This Row],[Base Price]]</f>
        <v>#N/A</v>
      </c>
      <c r="M401" s="137" t="e">
        <f>Table3[[#This Row],[Base Price]]*Table3[[#This Row],[Receipt]]</f>
        <v>#N/A</v>
      </c>
      <c r="N401" s="137" t="e">
        <f>Table3[[#This Row],[Base Price]]*Table3[[#This Row],[Issued]]</f>
        <v>#N/A</v>
      </c>
      <c r="O401" s="137" t="e">
        <f t="shared" si="13"/>
        <v>#DIV/0!</v>
      </c>
      <c r="P401" s="84"/>
    </row>
    <row r="402" spans="1:16">
      <c r="A402" s="84">
        <f>Table5[[#This Row],[SN]]</f>
        <v>401</v>
      </c>
      <c r="B402" s="108" t="str">
        <f>VLOOKUP($C402,'Product Master'!B:G,2,)</f>
        <v>Genorime Primers(PCA3-AS2_F_R)</v>
      </c>
      <c r="C402" s="84" t="str">
        <f>Table5[[#This Row],[Cat No]]</f>
        <v>Genorime Primers(PCA3-AS2_F_R)</v>
      </c>
      <c r="D402" s="84">
        <f>(VLOOKUP($C402,'Product Master'!B:G,6,))</f>
        <v>0</v>
      </c>
      <c r="E402" s="84" t="str">
        <f>VLOOKUP($C402,'Product Master'!B:G,3,)</f>
        <v>-</v>
      </c>
      <c r="F402" s="84" t="str">
        <f>VLOOKUP($C402,'Product Master'!B:G,4,)</f>
        <v>-</v>
      </c>
      <c r="H402" s="84">
        <f>SUMIFS(Inward!I:I,Inward!C:C,'Stock Statement'!B402,Inward!E:E,'Stock Statement'!C402)</f>
        <v>0</v>
      </c>
      <c r="I402" s="84" t="e">
        <f>AVERAGEIFS(Outward!H:H,Outward!B:B,'Stock Statement'!B402,Outward!C:C,'Stock Statement'!C402)</f>
        <v>#DIV/0!</v>
      </c>
      <c r="J402" s="84" t="e">
        <f t="shared" si="12"/>
        <v>#DIV/0!</v>
      </c>
      <c r="K402" s="137" t="e">
        <f>LOOKUP(2,1/(Inward!E:E=C402),Inward!Q:Q)</f>
        <v>#N/A</v>
      </c>
      <c r="L402" s="137" t="e">
        <f>Table3[[#This Row],[Opening Stock]]*Table3[[#This Row],[Base Price]]</f>
        <v>#N/A</v>
      </c>
      <c r="M402" s="137" t="e">
        <f>Table3[[#This Row],[Base Price]]*Table3[[#This Row],[Receipt]]</f>
        <v>#N/A</v>
      </c>
      <c r="N402" s="137" t="e">
        <f>Table3[[#This Row],[Base Price]]*Table3[[#This Row],[Issued]]</f>
        <v>#N/A</v>
      </c>
      <c r="O402" s="137" t="e">
        <f t="shared" si="13"/>
        <v>#DIV/0!</v>
      </c>
      <c r="P402" s="84"/>
    </row>
    <row r="403" spans="1:16">
      <c r="A403" s="84">
        <f>Table5[[#This Row],[SN]]</f>
        <v>402</v>
      </c>
      <c r="B403" s="108" t="str">
        <f>VLOOKUP($C403,'Product Master'!B:G,2,)</f>
        <v>Genorime Primers(SMAD4_Exon_9_F-R)</v>
      </c>
      <c r="C403" s="84" t="str">
        <f>Table5[[#This Row],[Cat No]]</f>
        <v>Genorime Primers(SMAD4_Exon_9_F-R)</v>
      </c>
      <c r="D403" s="84">
        <f>(VLOOKUP($C403,'Product Master'!B:G,6,))</f>
        <v>0</v>
      </c>
      <c r="E403" s="84" t="str">
        <f>VLOOKUP($C403,'Product Master'!B:G,3,)</f>
        <v>-</v>
      </c>
      <c r="F403" s="84" t="str">
        <f>VLOOKUP($C403,'Product Master'!B:G,4,)</f>
        <v>-</v>
      </c>
      <c r="H403" s="84">
        <f>SUMIFS(Inward!I:I,Inward!C:C,'Stock Statement'!B403,Inward!E:E,'Stock Statement'!C403)</f>
        <v>0</v>
      </c>
      <c r="I403" s="84" t="e">
        <f>AVERAGEIFS(Outward!H:H,Outward!B:B,'Stock Statement'!B403,Outward!C:C,'Stock Statement'!C403)</f>
        <v>#DIV/0!</v>
      </c>
      <c r="J403" s="84" t="e">
        <f t="shared" ref="J403:J466" si="14">((G403+H403)-I403)</f>
        <v>#DIV/0!</v>
      </c>
      <c r="K403" s="137" t="e">
        <f>LOOKUP(2,1/(Inward!E:E=C403),Inward!Q:Q)</f>
        <v>#N/A</v>
      </c>
      <c r="L403" s="137" t="e">
        <f>Table3[[#This Row],[Opening Stock]]*Table3[[#This Row],[Base Price]]</f>
        <v>#N/A</v>
      </c>
      <c r="M403" s="137" t="e">
        <f>Table3[[#This Row],[Base Price]]*Table3[[#This Row],[Receipt]]</f>
        <v>#N/A</v>
      </c>
      <c r="N403" s="137" t="e">
        <f>Table3[[#This Row],[Base Price]]*Table3[[#This Row],[Issued]]</f>
        <v>#N/A</v>
      </c>
      <c r="O403" s="137" t="e">
        <f t="shared" ref="O403:O466" si="15">MAX(0,J403*K403)</f>
        <v>#DIV/0!</v>
      </c>
      <c r="P403" s="84"/>
    </row>
    <row r="404" spans="1:16">
      <c r="A404" s="84">
        <f>Table5[[#This Row],[SN]]</f>
        <v>403</v>
      </c>
      <c r="B404" s="108" t="str">
        <f>VLOOKUP($C404,'Product Master'!B:G,2,)</f>
        <v>5mL Storage Tube Genexy</v>
      </c>
      <c r="C404" s="84" t="str">
        <f>Table5[[#This Row],[Cat No]]</f>
        <v>GEN-ST-5ml</v>
      </c>
      <c r="D404" s="84">
        <f>(VLOOKUP($C404,'Product Master'!B:G,6,))</f>
        <v>0</v>
      </c>
      <c r="E404" s="84" t="str">
        <f>VLOOKUP($C404,'Product Master'!B:G,3,)</f>
        <v>Pack</v>
      </c>
      <c r="F404" s="84" t="str">
        <f>VLOOKUP($C404,'Product Master'!B:G,4,)</f>
        <v>200 Pcs</v>
      </c>
      <c r="H404" s="84">
        <f>SUMIFS(Inward!I:I,Inward!C:C,'Stock Statement'!B404,Inward!E:E,'Stock Statement'!C404)</f>
        <v>0</v>
      </c>
      <c r="I404" s="84" t="e">
        <f>AVERAGEIFS(Outward!H:H,Outward!B:B,'Stock Statement'!B404,Outward!C:C,'Stock Statement'!C404)</f>
        <v>#DIV/0!</v>
      </c>
      <c r="J404" s="84" t="e">
        <f t="shared" si="14"/>
        <v>#DIV/0!</v>
      </c>
      <c r="K404" s="137" t="e">
        <f>LOOKUP(2,1/(Inward!E:E=C404),Inward!Q:Q)</f>
        <v>#N/A</v>
      </c>
      <c r="L404" s="137" t="e">
        <f>Table3[[#This Row],[Opening Stock]]*Table3[[#This Row],[Base Price]]</f>
        <v>#N/A</v>
      </c>
      <c r="M404" s="137" t="e">
        <f>Table3[[#This Row],[Base Price]]*Table3[[#This Row],[Receipt]]</f>
        <v>#N/A</v>
      </c>
      <c r="N404" s="137" t="e">
        <f>Table3[[#This Row],[Base Price]]*Table3[[#This Row],[Issued]]</f>
        <v>#N/A</v>
      </c>
      <c r="O404" s="137" t="e">
        <f t="shared" si="15"/>
        <v>#DIV/0!</v>
      </c>
      <c r="P404" s="84"/>
    </row>
    <row r="405" spans="1:16">
      <c r="A405" s="84">
        <f>Table5[[#This Row],[SN]]</f>
        <v>404</v>
      </c>
      <c r="B405" s="108" t="str">
        <f>VLOOKUP($C405,'Product Master'!B:G,2,)</f>
        <v>Glass Thermometer(-10/50)</v>
      </c>
      <c r="C405" s="84" t="str">
        <f>Table5[[#This Row],[Cat No]]</f>
        <v>Glass Thermometer(-10/50)</v>
      </c>
      <c r="D405" s="84">
        <f>(VLOOKUP($C405,'Product Master'!B:G,6,))</f>
        <v>0</v>
      </c>
      <c r="E405" s="84" t="str">
        <f>VLOOKUP($C405,'Product Master'!B:G,3,)</f>
        <v>-</v>
      </c>
      <c r="F405" s="84" t="str">
        <f>VLOOKUP($C405,'Product Master'!B:G,4,)</f>
        <v>-</v>
      </c>
      <c r="H405" s="84">
        <f>SUMIFS(Inward!I:I,Inward!C:C,'Stock Statement'!B405,Inward!E:E,'Stock Statement'!C405)</f>
        <v>0</v>
      </c>
      <c r="I405" s="84" t="e">
        <f>AVERAGEIFS(Outward!H:H,Outward!B:B,'Stock Statement'!B405,Outward!C:C,'Stock Statement'!C405)</f>
        <v>#DIV/0!</v>
      </c>
      <c r="J405" s="84" t="e">
        <f t="shared" si="14"/>
        <v>#DIV/0!</v>
      </c>
      <c r="K405" s="137" t="e">
        <f>LOOKUP(2,1/(Inward!E:E=C405),Inward!Q:Q)</f>
        <v>#N/A</v>
      </c>
      <c r="L405" s="137" t="e">
        <f>Table3[[#This Row],[Opening Stock]]*Table3[[#This Row],[Base Price]]</f>
        <v>#N/A</v>
      </c>
      <c r="M405" s="137" t="e">
        <f>Table3[[#This Row],[Base Price]]*Table3[[#This Row],[Receipt]]</f>
        <v>#N/A</v>
      </c>
      <c r="N405" s="137" t="e">
        <f>Table3[[#This Row],[Base Price]]*Table3[[#This Row],[Issued]]</f>
        <v>#N/A</v>
      </c>
      <c r="O405" s="137" t="e">
        <f t="shared" si="15"/>
        <v>#DIV/0!</v>
      </c>
      <c r="P405" s="84"/>
    </row>
    <row r="406" spans="1:16">
      <c r="A406" s="84">
        <f>Table5[[#This Row],[SN]]</f>
        <v>405</v>
      </c>
      <c r="B406" s="108" t="str">
        <f>VLOOKUP($C406,'Product Master'!B:G,2,)</f>
        <v>Glass Thermometer(-50/50)</v>
      </c>
      <c r="C406" s="84" t="str">
        <f>Table5[[#This Row],[Cat No]]</f>
        <v>Glass Thermometer(-50/50)</v>
      </c>
      <c r="D406" s="84">
        <f>(VLOOKUP($C406,'Product Master'!B:G,6,))</f>
        <v>0</v>
      </c>
      <c r="E406" s="84" t="str">
        <f>VLOOKUP($C406,'Product Master'!B:G,3,)</f>
        <v>-</v>
      </c>
      <c r="F406" s="84" t="str">
        <f>VLOOKUP($C406,'Product Master'!B:G,4,)</f>
        <v>-</v>
      </c>
      <c r="H406" s="84">
        <f>SUMIFS(Inward!I:I,Inward!C:C,'Stock Statement'!B406,Inward!E:E,'Stock Statement'!C406)</f>
        <v>0</v>
      </c>
      <c r="I406" s="84" t="e">
        <f>AVERAGEIFS(Outward!H:H,Outward!B:B,'Stock Statement'!B406,Outward!C:C,'Stock Statement'!C406)</f>
        <v>#DIV/0!</v>
      </c>
      <c r="J406" s="84" t="e">
        <f t="shared" si="14"/>
        <v>#DIV/0!</v>
      </c>
      <c r="K406" s="137" t="e">
        <f>LOOKUP(2,1/(Inward!E:E=C406),Inward!Q:Q)</f>
        <v>#N/A</v>
      </c>
      <c r="L406" s="137" t="e">
        <f>Table3[[#This Row],[Opening Stock]]*Table3[[#This Row],[Base Price]]</f>
        <v>#N/A</v>
      </c>
      <c r="M406" s="137" t="e">
        <f>Table3[[#This Row],[Base Price]]*Table3[[#This Row],[Receipt]]</f>
        <v>#N/A</v>
      </c>
      <c r="N406" s="137" t="e">
        <f>Table3[[#This Row],[Base Price]]*Table3[[#This Row],[Issued]]</f>
        <v>#N/A</v>
      </c>
      <c r="O406" s="137" t="e">
        <f t="shared" si="15"/>
        <v>#DIV/0!</v>
      </c>
      <c r="P406" s="84"/>
    </row>
    <row r="407" spans="1:16">
      <c r="A407" s="84">
        <f>Table5[[#This Row],[SN]]</f>
        <v>406</v>
      </c>
      <c r="B407" s="108" t="str">
        <f>VLOOKUP($C407,'Product Master'!B:G,2,)</f>
        <v>Powder free nitrile gloves Medium</v>
      </c>
      <c r="C407" s="84" t="str">
        <f>Table5[[#This Row],[Cat No]]</f>
        <v>GNB30M</v>
      </c>
      <c r="D407" s="84">
        <f>(VLOOKUP($C407,'Product Master'!B:G,6,))</f>
        <v>0</v>
      </c>
      <c r="E407" s="84" t="str">
        <f>VLOOKUP($C407,'Product Master'!B:G,3,)</f>
        <v>Box</v>
      </c>
      <c r="F407" s="84" t="str">
        <f>VLOOKUP($C407,'Product Master'!B:G,4,)</f>
        <v>100 Pcs</v>
      </c>
      <c r="H407" s="84">
        <f>SUMIFS(Inward!I:I,Inward!C:C,'Stock Statement'!B407,Inward!E:E,'Stock Statement'!C407)</f>
        <v>0</v>
      </c>
      <c r="I407" s="84">
        <f>AVERAGEIFS(Outward!H:H,Outward!B:B,'Stock Statement'!B407,Outward!C:C,'Stock Statement'!C407)</f>
        <v>15</v>
      </c>
      <c r="J407" s="84">
        <f t="shared" si="14"/>
        <v>-15</v>
      </c>
      <c r="K407" s="137" t="e">
        <f>LOOKUP(2,1/(Inward!E:E=C407),Inward!Q:Q)</f>
        <v>#N/A</v>
      </c>
      <c r="L407" s="137" t="e">
        <f>Table3[[#This Row],[Opening Stock]]*Table3[[#This Row],[Base Price]]</f>
        <v>#N/A</v>
      </c>
      <c r="M407" s="137" t="e">
        <f>Table3[[#This Row],[Base Price]]*Table3[[#This Row],[Receipt]]</f>
        <v>#N/A</v>
      </c>
      <c r="N407" s="137" t="e">
        <f>Table3[[#This Row],[Base Price]]*Table3[[#This Row],[Issued]]</f>
        <v>#N/A</v>
      </c>
      <c r="O407" s="137" t="e">
        <f t="shared" si="15"/>
        <v>#N/A</v>
      </c>
      <c r="P407" s="84"/>
    </row>
    <row r="408" spans="1:16">
      <c r="A408" s="84">
        <f>Table5[[#This Row],[SN]]</f>
        <v>407</v>
      </c>
      <c r="B408" s="108" t="str">
        <f>VLOOKUP($C408,'Product Master'!B:G,2,)</f>
        <v>Powder free nitrile gloves Small</v>
      </c>
      <c r="C408" s="84" t="str">
        <f>Table5[[#This Row],[Cat No]]</f>
        <v>GNB30S</v>
      </c>
      <c r="D408" s="84">
        <f>(VLOOKUP($C408,'Product Master'!B:G,6,))</f>
        <v>0</v>
      </c>
      <c r="E408" s="84" t="str">
        <f>VLOOKUP($C408,'Product Master'!B:G,3,)</f>
        <v>Box</v>
      </c>
      <c r="F408" s="84" t="str">
        <f>VLOOKUP($C408,'Product Master'!B:G,4,)</f>
        <v>100 Pcs</v>
      </c>
      <c r="H408" s="84">
        <f>SUMIFS(Inward!I:I,Inward!C:C,'Stock Statement'!B408,Inward!E:E,'Stock Statement'!C408)</f>
        <v>0</v>
      </c>
      <c r="I408" s="84">
        <f>AVERAGEIFS(Outward!H:H,Outward!B:B,'Stock Statement'!B408,Outward!C:C,'Stock Statement'!C408)</f>
        <v>16.666666666666668</v>
      </c>
      <c r="J408" s="84">
        <f t="shared" si="14"/>
        <v>-16.666666666666668</v>
      </c>
      <c r="K408" s="137" t="e">
        <f>LOOKUP(2,1/(Inward!E:E=C408),Inward!Q:Q)</f>
        <v>#N/A</v>
      </c>
      <c r="L408" s="137" t="e">
        <f>Table3[[#This Row],[Opening Stock]]*Table3[[#This Row],[Base Price]]</f>
        <v>#N/A</v>
      </c>
      <c r="M408" s="137" t="e">
        <f>Table3[[#This Row],[Base Price]]*Table3[[#This Row],[Receipt]]</f>
        <v>#N/A</v>
      </c>
      <c r="N408" s="137" t="e">
        <f>Table3[[#This Row],[Base Price]]*Table3[[#This Row],[Issued]]</f>
        <v>#N/A</v>
      </c>
      <c r="O408" s="137" t="e">
        <f t="shared" si="15"/>
        <v>#N/A</v>
      </c>
      <c r="P408" s="84"/>
    </row>
    <row r="409" spans="1:16">
      <c r="A409" s="84">
        <f>Table5[[#This Row],[SN]]</f>
        <v>408</v>
      </c>
      <c r="B409" s="108" t="str">
        <f>VLOOKUP($C409,'Product Master'!B:G,2,)</f>
        <v>Head Caps</v>
      </c>
      <c r="C409" s="84" t="str">
        <f>Table5[[#This Row],[Cat No]]</f>
        <v>Head Caps</v>
      </c>
      <c r="D409" s="84">
        <f>(VLOOKUP($C409,'Product Master'!B:G,6,))</f>
        <v>0</v>
      </c>
      <c r="E409" s="84" t="str">
        <f>VLOOKUP($C409,'Product Master'!B:G,3,)</f>
        <v>-</v>
      </c>
      <c r="F409" s="84" t="str">
        <f>VLOOKUP($C409,'Product Master'!B:G,4,)</f>
        <v>-</v>
      </c>
      <c r="H409" s="84">
        <f>SUMIFS(Inward!I:I,Inward!C:C,'Stock Statement'!B409,Inward!E:E,'Stock Statement'!C409)</f>
        <v>0</v>
      </c>
      <c r="I409" s="84" t="e">
        <f>AVERAGEIFS(Outward!H:H,Outward!B:B,'Stock Statement'!B409,Outward!C:C,'Stock Statement'!C409)</f>
        <v>#DIV/0!</v>
      </c>
      <c r="J409" s="84" t="e">
        <f t="shared" si="14"/>
        <v>#DIV/0!</v>
      </c>
      <c r="K409" s="137" t="e">
        <f>LOOKUP(2,1/(Inward!E:E=C409),Inward!Q:Q)</f>
        <v>#N/A</v>
      </c>
      <c r="L409" s="137" t="e">
        <f>Table3[[#This Row],[Opening Stock]]*Table3[[#This Row],[Base Price]]</f>
        <v>#N/A</v>
      </c>
      <c r="M409" s="137" t="e">
        <f>Table3[[#This Row],[Base Price]]*Table3[[#This Row],[Receipt]]</f>
        <v>#N/A</v>
      </c>
      <c r="N409" s="137" t="e">
        <f>Table3[[#This Row],[Base Price]]*Table3[[#This Row],[Issued]]</f>
        <v>#N/A</v>
      </c>
      <c r="O409" s="137" t="e">
        <f t="shared" si="15"/>
        <v>#DIV/0!</v>
      </c>
      <c r="P409" s="84"/>
    </row>
    <row r="410" spans="1:16">
      <c r="A410" s="84">
        <f>Table5[[#This Row],[SN]]</f>
        <v>409</v>
      </c>
      <c r="B410" s="108" t="str">
        <f>VLOOKUP($C410,'Product Master'!B:G,2,)</f>
        <v>Heavy weight paper 170 Gsm</v>
      </c>
      <c r="C410" s="84" t="str">
        <f>Table5[[#This Row],[Cat No]]</f>
        <v>Heavy weight paper 170 Gsm</v>
      </c>
      <c r="D410" s="84">
        <f>(VLOOKUP($C410,'Product Master'!B:G,6,))</f>
        <v>0</v>
      </c>
      <c r="E410" s="84" t="str">
        <f>VLOOKUP($C410,'Product Master'!B:G,3,)</f>
        <v>-</v>
      </c>
      <c r="F410" s="84" t="str">
        <f>VLOOKUP($C410,'Product Master'!B:G,4,)</f>
        <v>-</v>
      </c>
      <c r="H410" s="84">
        <f>SUMIFS(Inward!I:I,Inward!C:C,'Stock Statement'!B410,Inward!E:E,'Stock Statement'!C410)</f>
        <v>0</v>
      </c>
      <c r="I410" s="84" t="e">
        <f>AVERAGEIFS(Outward!H:H,Outward!B:B,'Stock Statement'!B410,Outward!C:C,'Stock Statement'!C410)</f>
        <v>#DIV/0!</v>
      </c>
      <c r="J410" s="84" t="e">
        <f t="shared" si="14"/>
        <v>#DIV/0!</v>
      </c>
      <c r="K410" s="137" t="e">
        <f>LOOKUP(2,1/(Inward!E:E=C410),Inward!Q:Q)</f>
        <v>#N/A</v>
      </c>
      <c r="L410" s="137" t="e">
        <f>Table3[[#This Row],[Opening Stock]]*Table3[[#This Row],[Base Price]]</f>
        <v>#N/A</v>
      </c>
      <c r="M410" s="137" t="e">
        <f>Table3[[#This Row],[Base Price]]*Table3[[#This Row],[Receipt]]</f>
        <v>#N/A</v>
      </c>
      <c r="N410" s="137" t="e">
        <f>Table3[[#This Row],[Base Price]]*Table3[[#This Row],[Issued]]</f>
        <v>#N/A</v>
      </c>
      <c r="O410" s="137" t="e">
        <f t="shared" si="15"/>
        <v>#DIV/0!</v>
      </c>
      <c r="P410" s="84"/>
    </row>
    <row r="411" spans="1:16">
      <c r="A411" s="84">
        <f>Table5[[#This Row],[SN]]</f>
        <v>410</v>
      </c>
      <c r="B411" s="108" t="str">
        <f>VLOOKUP($C411,'Product Master'!B:G,2,)</f>
        <v xml:space="preserve">HI-Focus 4 CH POE with 1 UP Link </v>
      </c>
      <c r="C411" s="84" t="str">
        <f>Table5[[#This Row],[Cat No]]</f>
        <v xml:space="preserve">HI-Focus 4 CH POE with 1 UP Link </v>
      </c>
      <c r="D411" s="84">
        <f>(VLOOKUP($C411,'Product Master'!B:G,6,))</f>
        <v>0</v>
      </c>
      <c r="E411" s="84" t="str">
        <f>VLOOKUP($C411,'Product Master'!B:G,3,)</f>
        <v>NA</v>
      </c>
      <c r="F411" s="84">
        <f>VLOOKUP($C411,'Product Master'!B:G,4,)</f>
        <v>1</v>
      </c>
      <c r="H411" s="84">
        <f>SUMIFS(Inward!I:I,Inward!C:C,'Stock Statement'!B411,Inward!E:E,'Stock Statement'!C411)</f>
        <v>3</v>
      </c>
      <c r="I411" s="84">
        <f>AVERAGEIFS(Outward!H:H,Outward!B:B,'Stock Statement'!B411,Outward!C:C,'Stock Statement'!C411)</f>
        <v>3</v>
      </c>
      <c r="J411" s="84">
        <f t="shared" si="14"/>
        <v>0</v>
      </c>
      <c r="K411" s="137">
        <f>LOOKUP(2,1/(Inward!E:E=C411),Inward!Q:Q)</f>
        <v>7350</v>
      </c>
      <c r="L411" s="137">
        <f>Table3[[#This Row],[Opening Stock]]*Table3[[#This Row],[Base Price]]</f>
        <v>0</v>
      </c>
      <c r="M411" s="137">
        <f>Table3[[#This Row],[Base Price]]*Table3[[#This Row],[Receipt]]</f>
        <v>22050</v>
      </c>
      <c r="N411" s="137">
        <f>Table3[[#This Row],[Base Price]]*Table3[[#This Row],[Issued]]</f>
        <v>22050</v>
      </c>
      <c r="O411" s="137">
        <f t="shared" si="15"/>
        <v>0</v>
      </c>
      <c r="P411" s="84"/>
    </row>
    <row r="412" spans="1:16">
      <c r="A412" s="84">
        <f>Table5[[#This Row],[SN]]</f>
        <v>411</v>
      </c>
      <c r="B412" s="108" t="str">
        <f>VLOOKUP($C412,'Product Master'!B:G,2,)</f>
        <v>HL-60 acute promyelocytic leukemia, Cell Line</v>
      </c>
      <c r="C412" s="84" t="str">
        <f>Table5[[#This Row],[Cat No]]</f>
        <v>HL-60</v>
      </c>
      <c r="D412" s="84">
        <f>(VLOOKUP($C412,'Product Master'!B:G,6,))</f>
        <v>0</v>
      </c>
      <c r="E412" s="84" t="str">
        <f>VLOOKUP($C412,'Product Master'!B:G,3,)</f>
        <v>-</v>
      </c>
      <c r="F412" s="84">
        <f>VLOOKUP($C412,'Product Master'!B:G,4,)</f>
        <v>1</v>
      </c>
      <c r="H412" s="84">
        <f>SUMIFS(Inward!I:I,Inward!C:C,'Stock Statement'!B412,Inward!E:E,'Stock Statement'!C412)</f>
        <v>1</v>
      </c>
      <c r="I412" s="84">
        <f>AVERAGEIFS(Outward!H:H,Outward!B:B,'Stock Statement'!B412,Outward!C:C,'Stock Statement'!C412)</f>
        <v>1</v>
      </c>
      <c r="J412" s="84">
        <f t="shared" si="14"/>
        <v>0</v>
      </c>
      <c r="K412" s="137">
        <f>LOOKUP(2,1/(Inward!E:E=C412),Inward!Q:Q)</f>
        <v>5000</v>
      </c>
      <c r="L412" s="137">
        <f>Table3[[#This Row],[Opening Stock]]*Table3[[#This Row],[Base Price]]</f>
        <v>0</v>
      </c>
      <c r="M412" s="137">
        <f>Table3[[#This Row],[Base Price]]*Table3[[#This Row],[Receipt]]</f>
        <v>5000</v>
      </c>
      <c r="N412" s="137">
        <f>Table3[[#This Row],[Base Price]]*Table3[[#This Row],[Issued]]</f>
        <v>5000</v>
      </c>
      <c r="O412" s="137">
        <f t="shared" si="15"/>
        <v>0</v>
      </c>
      <c r="P412" s="84"/>
    </row>
    <row r="413" spans="1:16">
      <c r="A413" s="84">
        <f>Table5[[#This Row],[SN]]</f>
        <v>412</v>
      </c>
      <c r="B413" s="108" t="str">
        <f>VLOOKUP($C413,'Product Master'!B:G,2,)</f>
        <v>HP Laserjet Pro M126 Multifunctional Printer</v>
      </c>
      <c r="C413" s="84" t="str">
        <f>Table5[[#This Row],[Cat No]]</f>
        <v>HP Laserjet Pro M126 Multifunctional Printer</v>
      </c>
      <c r="D413" s="84">
        <f>(VLOOKUP($C413,'Product Master'!B:G,6,))</f>
        <v>0</v>
      </c>
      <c r="E413" s="84" t="str">
        <f>VLOOKUP($C413,'Product Master'!B:G,3,)</f>
        <v>-</v>
      </c>
      <c r="F413" s="84" t="str">
        <f>VLOOKUP($C413,'Product Master'!B:G,4,)</f>
        <v>-</v>
      </c>
      <c r="H413" s="84">
        <f>SUMIFS(Inward!I:I,Inward!C:C,'Stock Statement'!B413,Inward!E:E,'Stock Statement'!C413)</f>
        <v>0</v>
      </c>
      <c r="I413" s="84" t="e">
        <f>AVERAGEIFS(Outward!H:H,Outward!B:B,'Stock Statement'!B413,Outward!C:C,'Stock Statement'!C413)</f>
        <v>#DIV/0!</v>
      </c>
      <c r="J413" s="84" t="e">
        <f t="shared" si="14"/>
        <v>#DIV/0!</v>
      </c>
      <c r="K413" s="137" t="e">
        <f>LOOKUP(2,1/(Inward!E:E=C413),Inward!Q:Q)</f>
        <v>#N/A</v>
      </c>
      <c r="L413" s="137" t="e">
        <f>Table3[[#This Row],[Opening Stock]]*Table3[[#This Row],[Base Price]]</f>
        <v>#N/A</v>
      </c>
      <c r="M413" s="137" t="e">
        <f>Table3[[#This Row],[Base Price]]*Table3[[#This Row],[Receipt]]</f>
        <v>#N/A</v>
      </c>
      <c r="N413" s="137" t="e">
        <f>Table3[[#This Row],[Base Price]]*Table3[[#This Row],[Issued]]</f>
        <v>#N/A</v>
      </c>
      <c r="O413" s="137" t="e">
        <f t="shared" si="15"/>
        <v>#DIV/0!</v>
      </c>
      <c r="P413" s="84"/>
    </row>
    <row r="414" spans="1:16">
      <c r="A414" s="84">
        <f>Table5[[#This Row],[SN]]</f>
        <v>413</v>
      </c>
      <c r="B414" s="108" t="str">
        <f>VLOOKUP($C414,'Product Master'!B:G,2,)</f>
        <v>Huwa san TR 25 (Disinfectant)</v>
      </c>
      <c r="C414" s="84" t="str">
        <f>Table5[[#This Row],[Cat No]]</f>
        <v>Huwasan TR 25</v>
      </c>
      <c r="D414" s="84">
        <f>(VLOOKUP($C414,'Product Master'!B:G,6,))</f>
        <v>0</v>
      </c>
      <c r="E414" s="84" t="str">
        <f>VLOOKUP($C414,'Product Master'!B:G,3,)</f>
        <v>-</v>
      </c>
      <c r="F414" s="84" t="str">
        <f>VLOOKUP($C414,'Product Master'!B:G,4,)</f>
        <v>5 Kg</v>
      </c>
      <c r="H414" s="84">
        <f>SUMIFS(Inward!I:I,Inward!C:C,'Stock Statement'!B414,Inward!E:E,'Stock Statement'!C414)</f>
        <v>4</v>
      </c>
      <c r="I414" s="84">
        <f>AVERAGEIFS(Outward!H:H,Outward!B:B,'Stock Statement'!B414,Outward!C:C,'Stock Statement'!C414)</f>
        <v>2</v>
      </c>
      <c r="J414" s="84">
        <f t="shared" si="14"/>
        <v>2</v>
      </c>
      <c r="K414" s="137">
        <f>LOOKUP(2,1/(Inward!E:E=C414),Inward!Q:Q)</f>
        <v>15000</v>
      </c>
      <c r="L414" s="137">
        <f>Table3[[#This Row],[Opening Stock]]*Table3[[#This Row],[Base Price]]</f>
        <v>0</v>
      </c>
      <c r="M414" s="137">
        <f>Table3[[#This Row],[Base Price]]*Table3[[#This Row],[Receipt]]</f>
        <v>60000</v>
      </c>
      <c r="N414" s="137">
        <f>Table3[[#This Row],[Base Price]]*Table3[[#This Row],[Issued]]</f>
        <v>30000</v>
      </c>
      <c r="O414" s="137">
        <f t="shared" si="15"/>
        <v>30000</v>
      </c>
      <c r="P414" s="84"/>
    </row>
    <row r="415" spans="1:16">
      <c r="A415" s="84">
        <f>Table5[[#This Row],[SN]]</f>
        <v>414</v>
      </c>
      <c r="B415" s="108" t="str">
        <f>VLOOKUP($C415,'Product Master'!B:G,2,)</f>
        <v>i.Rneasy Minelute spin column</v>
      </c>
      <c r="C415" s="84" t="str">
        <f>Table5[[#This Row],[Cat No]]</f>
        <v>i.Rneasy Minelute spin column</v>
      </c>
      <c r="D415" s="84">
        <f>(VLOOKUP($C415,'Product Master'!B:G,6,))</f>
        <v>0</v>
      </c>
      <c r="E415" s="84" t="str">
        <f>VLOOKUP($C415,'Product Master'!B:G,3,)</f>
        <v>-</v>
      </c>
      <c r="F415" s="84" t="str">
        <f>VLOOKUP($C415,'Product Master'!B:G,4,)</f>
        <v>-</v>
      </c>
      <c r="H415" s="84">
        <f>SUMIFS(Inward!I:I,Inward!C:C,'Stock Statement'!B415,Inward!E:E,'Stock Statement'!C415)</f>
        <v>0</v>
      </c>
      <c r="I415" s="84" t="e">
        <f>AVERAGEIFS(Outward!H:H,Outward!B:B,'Stock Statement'!B415,Outward!C:C,'Stock Statement'!C415)</f>
        <v>#DIV/0!</v>
      </c>
      <c r="J415" s="84" t="e">
        <f t="shared" si="14"/>
        <v>#DIV/0!</v>
      </c>
      <c r="K415" s="137" t="e">
        <f>LOOKUP(2,1/(Inward!E:E=C415),Inward!Q:Q)</f>
        <v>#N/A</v>
      </c>
      <c r="L415" s="137" t="e">
        <f>Table3[[#This Row],[Opening Stock]]*Table3[[#This Row],[Base Price]]</f>
        <v>#N/A</v>
      </c>
      <c r="M415" s="137" t="e">
        <f>Table3[[#This Row],[Base Price]]*Table3[[#This Row],[Receipt]]</f>
        <v>#N/A</v>
      </c>
      <c r="N415" s="137" t="e">
        <f>Table3[[#This Row],[Base Price]]*Table3[[#This Row],[Issued]]</f>
        <v>#N/A</v>
      </c>
      <c r="O415" s="137" t="e">
        <f t="shared" si="15"/>
        <v>#DIV/0!</v>
      </c>
      <c r="P415" s="84"/>
    </row>
    <row r="416" spans="1:16">
      <c r="A416" s="84">
        <f>Table5[[#This Row],[SN]]</f>
        <v>415</v>
      </c>
      <c r="B416" s="108" t="str">
        <f>VLOOKUP($C416,'Product Master'!B:G,2,)</f>
        <v>Ice Gels Packs-150*115 (200 Grams)</v>
      </c>
      <c r="C416" s="84" t="str">
        <f>Table5[[#This Row],[Cat No]]</f>
        <v>Ice Gels Packs-150*115 (200 Grams)</v>
      </c>
      <c r="D416" s="84">
        <f>(VLOOKUP($C416,'Product Master'!B:G,6,))</f>
        <v>0</v>
      </c>
      <c r="E416" s="84" t="str">
        <f>VLOOKUP($C416,'Product Master'!B:G,3,)</f>
        <v>-</v>
      </c>
      <c r="F416" s="84" t="str">
        <f>VLOOKUP($C416,'Product Master'!B:G,4,)</f>
        <v>-</v>
      </c>
      <c r="H416" s="84">
        <f>SUMIFS(Inward!I:I,Inward!C:C,'Stock Statement'!B416,Inward!E:E,'Stock Statement'!C416)</f>
        <v>0</v>
      </c>
      <c r="I416" s="84" t="e">
        <f>AVERAGEIFS(Outward!H:H,Outward!B:B,'Stock Statement'!B416,Outward!C:C,'Stock Statement'!C416)</f>
        <v>#DIV/0!</v>
      </c>
      <c r="J416" s="84" t="e">
        <f t="shared" si="14"/>
        <v>#DIV/0!</v>
      </c>
      <c r="K416" s="137" t="e">
        <f>LOOKUP(2,1/(Inward!E:E=C416),Inward!Q:Q)</f>
        <v>#N/A</v>
      </c>
      <c r="L416" s="137" t="e">
        <f>Table3[[#This Row],[Opening Stock]]*Table3[[#This Row],[Base Price]]</f>
        <v>#N/A</v>
      </c>
      <c r="M416" s="137" t="e">
        <f>Table3[[#This Row],[Base Price]]*Table3[[#This Row],[Receipt]]</f>
        <v>#N/A</v>
      </c>
      <c r="N416" s="137" t="e">
        <f>Table3[[#This Row],[Base Price]]*Table3[[#This Row],[Issued]]</f>
        <v>#N/A</v>
      </c>
      <c r="O416" s="137" t="e">
        <f t="shared" si="15"/>
        <v>#DIV/0!</v>
      </c>
      <c r="P416" s="84"/>
    </row>
    <row r="417" spans="1:16">
      <c r="A417" s="84">
        <f>Table5[[#This Row],[SN]]</f>
        <v>416</v>
      </c>
      <c r="B417" s="108" t="str">
        <f>VLOOKUP($C417,'Product Master'!B:G,2,)</f>
        <v>ii) ExoRneasy Serum/Plasma Maxi Kit(Columns)</v>
      </c>
      <c r="C417" s="84" t="str">
        <f>Table5[[#This Row],[Cat No]]</f>
        <v>ii) ExoRneasy Serum/Plasma Maxi Kit(Columns)</v>
      </c>
      <c r="D417" s="84">
        <f>(VLOOKUP($C417,'Product Master'!B:G,6,))</f>
        <v>0</v>
      </c>
      <c r="E417" s="84" t="str">
        <f>VLOOKUP($C417,'Product Master'!B:G,3,)</f>
        <v>-</v>
      </c>
      <c r="F417" s="84" t="str">
        <f>VLOOKUP($C417,'Product Master'!B:G,4,)</f>
        <v>-</v>
      </c>
      <c r="H417" s="84">
        <f>SUMIFS(Inward!I:I,Inward!C:C,'Stock Statement'!B417,Inward!E:E,'Stock Statement'!C417)</f>
        <v>0</v>
      </c>
      <c r="I417" s="84" t="e">
        <f>AVERAGEIFS(Outward!H:H,Outward!B:B,'Stock Statement'!B417,Outward!C:C,'Stock Statement'!C417)</f>
        <v>#DIV/0!</v>
      </c>
      <c r="J417" s="84" t="e">
        <f t="shared" si="14"/>
        <v>#DIV/0!</v>
      </c>
      <c r="K417" s="137" t="e">
        <f>LOOKUP(2,1/(Inward!E:E=C417),Inward!Q:Q)</f>
        <v>#N/A</v>
      </c>
      <c r="L417" s="137" t="e">
        <f>Table3[[#This Row],[Opening Stock]]*Table3[[#This Row],[Base Price]]</f>
        <v>#N/A</v>
      </c>
      <c r="M417" s="137" t="e">
        <f>Table3[[#This Row],[Base Price]]*Table3[[#This Row],[Receipt]]</f>
        <v>#N/A</v>
      </c>
      <c r="N417" s="137" t="e">
        <f>Table3[[#This Row],[Base Price]]*Table3[[#This Row],[Issued]]</f>
        <v>#N/A</v>
      </c>
      <c r="O417" s="137" t="e">
        <f t="shared" si="15"/>
        <v>#DIV/0!</v>
      </c>
      <c r="P417" s="84"/>
    </row>
    <row r="418" spans="1:16">
      <c r="A418" s="84">
        <f>Table5[[#This Row],[SN]]</f>
        <v>417</v>
      </c>
      <c r="B418" s="108" t="str">
        <f>VLOOKUP($C418,'Product Master'!B:G,2,)</f>
        <v>ii) ExoRneasy Serum/Plasma Midi Columns</v>
      </c>
      <c r="C418" s="84" t="str">
        <f>Table5[[#This Row],[Cat No]]</f>
        <v>ii) ExoRneasy Serum/Plasma Midi Columns</v>
      </c>
      <c r="D418" s="84">
        <f>(VLOOKUP($C418,'Product Master'!B:G,6,))</f>
        <v>0</v>
      </c>
      <c r="E418" s="84" t="str">
        <f>VLOOKUP($C418,'Product Master'!B:G,3,)</f>
        <v>-</v>
      </c>
      <c r="F418" s="84" t="str">
        <f>VLOOKUP($C418,'Product Master'!B:G,4,)</f>
        <v>-</v>
      </c>
      <c r="H418" s="84">
        <f>SUMIFS(Inward!I:I,Inward!C:C,'Stock Statement'!B418,Inward!E:E,'Stock Statement'!C418)</f>
        <v>0</v>
      </c>
      <c r="I418" s="84" t="e">
        <f>AVERAGEIFS(Outward!H:H,Outward!B:B,'Stock Statement'!B418,Outward!C:C,'Stock Statement'!C418)</f>
        <v>#DIV/0!</v>
      </c>
      <c r="J418" s="84" t="e">
        <f t="shared" si="14"/>
        <v>#DIV/0!</v>
      </c>
      <c r="K418" s="137" t="e">
        <f>LOOKUP(2,1/(Inward!E:E=C418),Inward!Q:Q)</f>
        <v>#N/A</v>
      </c>
      <c r="L418" s="137" t="e">
        <f>Table3[[#This Row],[Opening Stock]]*Table3[[#This Row],[Base Price]]</f>
        <v>#N/A</v>
      </c>
      <c r="M418" s="137" t="e">
        <f>Table3[[#This Row],[Base Price]]*Table3[[#This Row],[Receipt]]</f>
        <v>#N/A</v>
      </c>
      <c r="N418" s="137" t="e">
        <f>Table3[[#This Row],[Base Price]]*Table3[[#This Row],[Issued]]</f>
        <v>#N/A</v>
      </c>
      <c r="O418" s="137" t="e">
        <f t="shared" si="15"/>
        <v>#DIV/0!</v>
      </c>
      <c r="P418" s="84"/>
    </row>
    <row r="419" spans="1:16">
      <c r="A419" s="84">
        <f>Table5[[#This Row],[SN]]</f>
        <v>418</v>
      </c>
      <c r="B419" s="108" t="str">
        <f>VLOOKUP($C419,'Product Master'!B:G,2,)</f>
        <v xml:space="preserve">iii) Miscript primer assay </v>
      </c>
      <c r="C419" s="84" t="str">
        <f>Table5[[#This Row],[Cat No]]</f>
        <v xml:space="preserve">iii) Miscript primer assay </v>
      </c>
      <c r="D419" s="84">
        <f>(VLOOKUP($C419,'Product Master'!B:G,6,))</f>
        <v>0</v>
      </c>
      <c r="E419" s="84" t="str">
        <f>VLOOKUP($C419,'Product Master'!B:G,3,)</f>
        <v>NA</v>
      </c>
      <c r="F419" s="84" t="str">
        <f>VLOOKUP($C419,'Product Master'!B:G,4,)</f>
        <v>-</v>
      </c>
      <c r="H419" s="84">
        <f>SUMIFS(Inward!I:I,Inward!C:C,'Stock Statement'!B419,Inward!E:E,'Stock Statement'!C419)</f>
        <v>0</v>
      </c>
      <c r="I419" s="84" t="e">
        <f>AVERAGEIFS(Outward!H:H,Outward!B:B,'Stock Statement'!B419,Outward!C:C,'Stock Statement'!C419)</f>
        <v>#DIV/0!</v>
      </c>
      <c r="J419" s="84" t="e">
        <f t="shared" si="14"/>
        <v>#DIV/0!</v>
      </c>
      <c r="K419" s="137" t="e">
        <f>LOOKUP(2,1/(Inward!E:E=C419),Inward!Q:Q)</f>
        <v>#N/A</v>
      </c>
      <c r="L419" s="137" t="e">
        <f>Table3[[#This Row],[Opening Stock]]*Table3[[#This Row],[Base Price]]</f>
        <v>#N/A</v>
      </c>
      <c r="M419" s="137" t="e">
        <f>Table3[[#This Row],[Base Price]]*Table3[[#This Row],[Receipt]]</f>
        <v>#N/A</v>
      </c>
      <c r="N419" s="137" t="e">
        <f>Table3[[#This Row],[Base Price]]*Table3[[#This Row],[Issued]]</f>
        <v>#N/A</v>
      </c>
      <c r="O419" s="137" t="e">
        <f t="shared" si="15"/>
        <v>#DIV/0!</v>
      </c>
      <c r="P419" s="84"/>
    </row>
    <row r="420" spans="1:16">
      <c r="A420" s="84">
        <f>Table5[[#This Row],[SN]]</f>
        <v>419</v>
      </c>
      <c r="B420" s="108" t="str">
        <f>VLOOKUP($C420,'Product Master'!B:G,2,)</f>
        <v>IMR-32 Neuroblastoma, Cell Line</v>
      </c>
      <c r="C420" s="84" t="str">
        <f>Table5[[#This Row],[Cat No]]</f>
        <v>IMR-32</v>
      </c>
      <c r="D420" s="84">
        <f>(VLOOKUP($C420,'Product Master'!B:G,6,))</f>
        <v>0</v>
      </c>
      <c r="E420" s="84" t="str">
        <f>VLOOKUP($C420,'Product Master'!B:G,3,)</f>
        <v>-</v>
      </c>
      <c r="F420" s="84">
        <f>VLOOKUP($C420,'Product Master'!B:G,4,)</f>
        <v>0</v>
      </c>
      <c r="H420" s="84">
        <f>SUMIFS(Inward!I:I,Inward!C:C,'Stock Statement'!B420,Inward!E:E,'Stock Statement'!C420)</f>
        <v>0</v>
      </c>
      <c r="I420" s="84">
        <f>AVERAGEIFS(Outward!H:H,Outward!B:B,'Stock Statement'!B420,Outward!C:C,'Stock Statement'!C420)</f>
        <v>1</v>
      </c>
      <c r="J420" s="84">
        <f t="shared" si="14"/>
        <v>-1</v>
      </c>
      <c r="K420" s="137" t="e">
        <f>LOOKUP(2,1/(Inward!E:E=C420),Inward!Q:Q)</f>
        <v>#N/A</v>
      </c>
      <c r="L420" s="137" t="e">
        <f>Table3[[#This Row],[Opening Stock]]*Table3[[#This Row],[Base Price]]</f>
        <v>#N/A</v>
      </c>
      <c r="M420" s="137" t="e">
        <f>Table3[[#This Row],[Base Price]]*Table3[[#This Row],[Receipt]]</f>
        <v>#N/A</v>
      </c>
      <c r="N420" s="137" t="e">
        <f>Table3[[#This Row],[Base Price]]*Table3[[#This Row],[Issued]]</f>
        <v>#N/A</v>
      </c>
      <c r="O420" s="137" t="e">
        <f t="shared" si="15"/>
        <v>#N/A</v>
      </c>
      <c r="P420" s="84"/>
    </row>
    <row r="421" spans="1:16">
      <c r="A421" s="84">
        <f>Table5[[#This Row],[SN]]</f>
        <v>420</v>
      </c>
      <c r="B421" s="108" t="str">
        <f>VLOOKUP($C421,'Product Master'!B:G,2,)</f>
        <v xml:space="preserve">Intel 8 th Gen Core i7 8700K 3.7 GHz </v>
      </c>
      <c r="C421" s="84" t="str">
        <f>Table5[[#This Row],[Cat No]]</f>
        <v xml:space="preserve">Intel 8 th Gen Core i7 8700K 3.7 GHz </v>
      </c>
      <c r="D421" s="84">
        <f>(VLOOKUP($C421,'Product Master'!B:G,6,))</f>
        <v>0</v>
      </c>
      <c r="E421" s="84" t="str">
        <f>VLOOKUP($C421,'Product Master'!B:G,3,)</f>
        <v>NA</v>
      </c>
      <c r="F421" s="84">
        <f>VLOOKUP($C421,'Product Master'!B:G,4,)</f>
        <v>1</v>
      </c>
      <c r="H421" s="84">
        <f>SUMIFS(Inward!I:I,Inward!C:C,'Stock Statement'!B421,Inward!E:E,'Stock Statement'!C421)</f>
        <v>1</v>
      </c>
      <c r="I421" s="84">
        <f>AVERAGEIFS(Outward!H:H,Outward!B:B,'Stock Statement'!B421,Outward!C:C,'Stock Statement'!C421)</f>
        <v>1</v>
      </c>
      <c r="J421" s="84">
        <f t="shared" si="14"/>
        <v>0</v>
      </c>
      <c r="K421" s="137">
        <f>LOOKUP(2,1/(Inward!E:E=C421),Inward!Q:Q)</f>
        <v>28750</v>
      </c>
      <c r="L421" s="137">
        <f>Table3[[#This Row],[Opening Stock]]*Table3[[#This Row],[Base Price]]</f>
        <v>0</v>
      </c>
      <c r="M421" s="137">
        <f>Table3[[#This Row],[Base Price]]*Table3[[#This Row],[Receipt]]</f>
        <v>28750</v>
      </c>
      <c r="N421" s="137">
        <f>Table3[[#This Row],[Base Price]]*Table3[[#This Row],[Issued]]</f>
        <v>28750</v>
      </c>
      <c r="O421" s="137">
        <f t="shared" si="15"/>
        <v>0</v>
      </c>
      <c r="P421" s="84"/>
    </row>
    <row r="422" spans="1:16">
      <c r="A422" s="84">
        <f>Table5[[#This Row],[SN]]</f>
        <v>421</v>
      </c>
      <c r="B422" s="108" t="str">
        <f>VLOOKUP($C422,'Product Master'!B:G,2,)</f>
        <v>Flex Monoclonal mouse anti-human Muts protein homolog 2</v>
      </c>
      <c r="C422" s="84" t="str">
        <f>Table5[[#This Row],[Cat No]]</f>
        <v>IR085</v>
      </c>
      <c r="D422" s="84">
        <f>(VLOOKUP($C422,'Product Master'!B:G,6,))</f>
        <v>0</v>
      </c>
      <c r="E422" s="84" t="str">
        <f>VLOOKUP($C422,'Product Master'!B:G,3,)</f>
        <v>-</v>
      </c>
      <c r="F422" s="84" t="str">
        <f>VLOOKUP($C422,'Product Master'!B:G,4,)</f>
        <v>12 ml</v>
      </c>
      <c r="H422" s="84">
        <f>SUMIFS(Inward!I:I,Inward!C:C,'Stock Statement'!B422,Inward!E:E,'Stock Statement'!C422)</f>
        <v>1</v>
      </c>
      <c r="I422" s="84" t="e">
        <f>AVERAGEIFS(Outward!H:H,Outward!B:B,'Stock Statement'!B422,Outward!C:C,'Stock Statement'!C422)</f>
        <v>#DIV/0!</v>
      </c>
      <c r="J422" s="84" t="e">
        <f t="shared" si="14"/>
        <v>#DIV/0!</v>
      </c>
      <c r="K422" s="137">
        <f>LOOKUP(2,1/(Inward!E:E=C422),Inward!Q:Q)</f>
        <v>17000</v>
      </c>
      <c r="L422" s="137">
        <f>Table3[[#This Row],[Opening Stock]]*Table3[[#This Row],[Base Price]]</f>
        <v>0</v>
      </c>
      <c r="M422" s="137">
        <f>Table3[[#This Row],[Base Price]]*Table3[[#This Row],[Receipt]]</f>
        <v>17000</v>
      </c>
      <c r="N422" s="137" t="e">
        <f>Table3[[#This Row],[Base Price]]*Table3[[#This Row],[Issued]]</f>
        <v>#DIV/0!</v>
      </c>
      <c r="O422" s="137" t="e">
        <f t="shared" si="15"/>
        <v>#DIV/0!</v>
      </c>
      <c r="P422" s="84"/>
    </row>
    <row r="423" spans="1:16">
      <c r="A423" s="84">
        <f>Table5[[#This Row],[SN]]</f>
        <v>422</v>
      </c>
      <c r="B423" s="108" t="str">
        <f>VLOOKUP($C423,'Product Master'!B:G,2,)</f>
        <v>Flex monoclonal rabbit anti-human Muts protein homolog 6</v>
      </c>
      <c r="C423" s="84" t="str">
        <f>Table5[[#This Row],[Cat No]]</f>
        <v>IR086</v>
      </c>
      <c r="D423" s="84">
        <f>(VLOOKUP($C423,'Product Master'!B:G,6,))</f>
        <v>0</v>
      </c>
      <c r="E423" s="84" t="str">
        <f>VLOOKUP($C423,'Product Master'!B:G,3,)</f>
        <v>-</v>
      </c>
      <c r="F423" s="84" t="str">
        <f>VLOOKUP($C423,'Product Master'!B:G,4,)</f>
        <v>12ml</v>
      </c>
      <c r="H423" s="84">
        <f>SUMIFS(Inward!I:I,Inward!C:C,'Stock Statement'!B423,Inward!E:E,'Stock Statement'!C423)</f>
        <v>1</v>
      </c>
      <c r="I423" s="84">
        <f>AVERAGEIFS(Outward!H:H,Outward!B:B,'Stock Statement'!B423,Outward!C:C,'Stock Statement'!C423)</f>
        <v>1</v>
      </c>
      <c r="J423" s="84">
        <f t="shared" si="14"/>
        <v>0</v>
      </c>
      <c r="K423" s="137">
        <f>LOOKUP(2,1/(Inward!E:E=C423),Inward!Q:Q)</f>
        <v>0</v>
      </c>
      <c r="L423" s="137">
        <f>Table3[[#This Row],[Opening Stock]]*Table3[[#This Row],[Base Price]]</f>
        <v>0</v>
      </c>
      <c r="M423" s="137">
        <f>Table3[[#This Row],[Base Price]]*Table3[[#This Row],[Receipt]]</f>
        <v>0</v>
      </c>
      <c r="N423" s="137">
        <f>Table3[[#This Row],[Base Price]]*Table3[[#This Row],[Issued]]</f>
        <v>0</v>
      </c>
      <c r="O423" s="137">
        <f t="shared" si="15"/>
        <v>0</v>
      </c>
      <c r="P423" s="84"/>
    </row>
    <row r="424" spans="1:16">
      <c r="A424" s="84">
        <f>Table5[[#This Row],[SN]]</f>
        <v>423</v>
      </c>
      <c r="B424" s="108" t="str">
        <f>VLOOKUP($C424,'Product Master'!B:G,2,)</f>
        <v>Flex Monoclonal Rabbit anti-human postmeiotic segregation increased 2</v>
      </c>
      <c r="C424" s="84" t="str">
        <f>Table5[[#This Row],[Cat No]]</f>
        <v>IR087</v>
      </c>
      <c r="D424" s="84">
        <f>(VLOOKUP($C424,'Product Master'!B:G,6,))</f>
        <v>0</v>
      </c>
      <c r="E424" s="84" t="str">
        <f>VLOOKUP($C424,'Product Master'!B:G,3,)</f>
        <v>-</v>
      </c>
      <c r="F424" s="84" t="str">
        <f>VLOOKUP($C424,'Product Master'!B:G,4,)</f>
        <v>12 ml</v>
      </c>
      <c r="H424" s="84">
        <f>SUMIFS(Inward!I:I,Inward!C:C,'Stock Statement'!B424,Inward!E:E,'Stock Statement'!C424)</f>
        <v>1</v>
      </c>
      <c r="I424" s="84" t="e">
        <f>AVERAGEIFS(Outward!H:H,Outward!B:B,'Stock Statement'!B424,Outward!C:C,'Stock Statement'!C424)</f>
        <v>#DIV/0!</v>
      </c>
      <c r="J424" s="84" t="e">
        <f t="shared" si="14"/>
        <v>#DIV/0!</v>
      </c>
      <c r="K424" s="137">
        <f>LOOKUP(2,1/(Inward!E:E=C424),Inward!Q:Q)</f>
        <v>17000</v>
      </c>
      <c r="L424" s="137">
        <f>Table3[[#This Row],[Opening Stock]]*Table3[[#This Row],[Base Price]]</f>
        <v>0</v>
      </c>
      <c r="M424" s="137">
        <f>Table3[[#This Row],[Base Price]]*Table3[[#This Row],[Receipt]]</f>
        <v>17000</v>
      </c>
      <c r="N424" s="137" t="e">
        <f>Table3[[#This Row],[Base Price]]*Table3[[#This Row],[Issued]]</f>
        <v>#DIV/0!</v>
      </c>
      <c r="O424" s="137" t="e">
        <f t="shared" si="15"/>
        <v>#DIV/0!</v>
      </c>
      <c r="P424" s="84"/>
    </row>
    <row r="425" spans="1:16">
      <c r="A425" s="84">
        <f>Table5[[#This Row],[SN]]</f>
        <v>424</v>
      </c>
      <c r="B425" s="108" t="str">
        <f>VLOOKUP($C425,'Product Master'!B:G,2,)</f>
        <v>Flex monoclonal rabbit anti-human terminal deoxynucletidyl</v>
      </c>
      <c r="C425" s="84" t="str">
        <f>Table5[[#This Row],[Cat No]]</f>
        <v>IR093</v>
      </c>
      <c r="D425" s="84">
        <f>(VLOOKUP($C425,'Product Master'!B:G,6,))</f>
        <v>0</v>
      </c>
      <c r="E425" s="84" t="str">
        <f>VLOOKUP($C425,'Product Master'!B:G,3,)</f>
        <v>-</v>
      </c>
      <c r="F425" s="84" t="str">
        <f>VLOOKUP($C425,'Product Master'!B:G,4,)</f>
        <v>12ml</v>
      </c>
      <c r="H425" s="84">
        <f>SUMIFS(Inward!I:I,Inward!C:C,'Stock Statement'!B425,Inward!E:E,'Stock Statement'!C425)</f>
        <v>1</v>
      </c>
      <c r="I425" s="84">
        <f>AVERAGEIFS(Outward!H:H,Outward!B:B,'Stock Statement'!B425,Outward!C:C,'Stock Statement'!C425)</f>
        <v>1</v>
      </c>
      <c r="J425" s="84">
        <f t="shared" si="14"/>
        <v>0</v>
      </c>
      <c r="K425" s="137">
        <f>LOOKUP(2,1/(Inward!E:E=C425),Inward!Q:Q)</f>
        <v>17000</v>
      </c>
      <c r="L425" s="137">
        <f>Table3[[#This Row],[Opening Stock]]*Table3[[#This Row],[Base Price]]</f>
        <v>0</v>
      </c>
      <c r="M425" s="137">
        <f>Table3[[#This Row],[Base Price]]*Table3[[#This Row],[Receipt]]</f>
        <v>17000</v>
      </c>
      <c r="N425" s="137">
        <f>Table3[[#This Row],[Base Price]]*Table3[[#This Row],[Issued]]</f>
        <v>17000</v>
      </c>
      <c r="O425" s="137">
        <f t="shared" si="15"/>
        <v>0</v>
      </c>
      <c r="P425" s="84"/>
    </row>
    <row r="426" spans="1:16">
      <c r="A426" s="84">
        <f>Table5[[#This Row],[SN]]</f>
        <v>425</v>
      </c>
      <c r="B426" s="108" t="str">
        <f>VLOOKUP($C426,'Product Master'!B:G,2,)</f>
        <v>Flex Polyclonal Rabbit anti-human IgA</v>
      </c>
      <c r="C426" s="84" t="str">
        <f>Table5[[#This Row],[Cat No]]</f>
        <v>IR510</v>
      </c>
      <c r="D426" s="84">
        <f>(VLOOKUP($C426,'Product Master'!B:G,6,))</f>
        <v>0</v>
      </c>
      <c r="E426" s="84" t="str">
        <f>VLOOKUP($C426,'Product Master'!B:G,3,)</f>
        <v>-</v>
      </c>
      <c r="F426" s="84" t="str">
        <f>VLOOKUP($C426,'Product Master'!B:G,4,)</f>
        <v>12 ml</v>
      </c>
      <c r="H426" s="84">
        <f>SUMIFS(Inward!I:I,Inward!C:C,'Stock Statement'!B426,Inward!E:E,'Stock Statement'!C426)</f>
        <v>1</v>
      </c>
      <c r="I426" s="84" t="e">
        <f>AVERAGEIFS(Outward!H:H,Outward!B:B,'Stock Statement'!B426,Outward!C:C,'Stock Statement'!C426)</f>
        <v>#DIV/0!</v>
      </c>
      <c r="J426" s="84" t="e">
        <f t="shared" si="14"/>
        <v>#DIV/0!</v>
      </c>
      <c r="K426" s="137">
        <f>LOOKUP(2,1/(Inward!E:E=C426),Inward!Q:Q)</f>
        <v>17000</v>
      </c>
      <c r="L426" s="137">
        <f>Table3[[#This Row],[Opening Stock]]*Table3[[#This Row],[Base Price]]</f>
        <v>0</v>
      </c>
      <c r="M426" s="137">
        <f>Table3[[#This Row],[Base Price]]*Table3[[#This Row],[Receipt]]</f>
        <v>17000</v>
      </c>
      <c r="N426" s="137" t="e">
        <f>Table3[[#This Row],[Base Price]]*Table3[[#This Row],[Issued]]</f>
        <v>#DIV/0!</v>
      </c>
      <c r="O426" s="137" t="e">
        <f t="shared" si="15"/>
        <v>#DIV/0!</v>
      </c>
      <c r="P426" s="84"/>
    </row>
    <row r="427" spans="1:16">
      <c r="A427" s="84">
        <f>Table5[[#This Row],[SN]]</f>
        <v>426</v>
      </c>
      <c r="B427" s="108" t="str">
        <f>VLOOKUP($C427,'Product Master'!B:G,2,)</f>
        <v>Flex Polyclonal Rabbit anti-human IgM</v>
      </c>
      <c r="C427" s="84" t="str">
        <f>Table5[[#This Row],[Cat No]]</f>
        <v>IR513</v>
      </c>
      <c r="D427" s="84">
        <f>(VLOOKUP($C427,'Product Master'!B:G,6,))</f>
        <v>0</v>
      </c>
      <c r="E427" s="84" t="str">
        <f>VLOOKUP($C427,'Product Master'!B:G,3,)</f>
        <v>-</v>
      </c>
      <c r="F427" s="84" t="str">
        <f>VLOOKUP($C427,'Product Master'!B:G,4,)</f>
        <v>12 ml</v>
      </c>
      <c r="H427" s="84">
        <f>SUMIFS(Inward!I:I,Inward!C:C,'Stock Statement'!B427,Inward!E:E,'Stock Statement'!C427)</f>
        <v>1</v>
      </c>
      <c r="I427" s="84" t="e">
        <f>AVERAGEIFS(Outward!H:H,Outward!B:B,'Stock Statement'!B427,Outward!C:C,'Stock Statement'!C427)</f>
        <v>#DIV/0!</v>
      </c>
      <c r="J427" s="84" t="e">
        <f t="shared" si="14"/>
        <v>#DIV/0!</v>
      </c>
      <c r="K427" s="137">
        <f>LOOKUP(2,1/(Inward!E:E=C427),Inward!Q:Q)</f>
        <v>17000</v>
      </c>
      <c r="L427" s="137">
        <f>Table3[[#This Row],[Opening Stock]]*Table3[[#This Row],[Base Price]]</f>
        <v>0</v>
      </c>
      <c r="M427" s="137">
        <f>Table3[[#This Row],[Base Price]]*Table3[[#This Row],[Receipt]]</f>
        <v>17000</v>
      </c>
      <c r="N427" s="137" t="e">
        <f>Table3[[#This Row],[Base Price]]*Table3[[#This Row],[Issued]]</f>
        <v>#DIV/0!</v>
      </c>
      <c r="O427" s="137" t="e">
        <f t="shared" si="15"/>
        <v>#DIV/0!</v>
      </c>
      <c r="P427" s="84"/>
    </row>
    <row r="428" spans="1:16">
      <c r="A428" s="84">
        <f>Table5[[#This Row],[SN]]</f>
        <v>427</v>
      </c>
      <c r="B428" s="108" t="str">
        <f>VLOOKUP($C428,'Product Master'!B:G,2,)</f>
        <v>Flex Polyclonal Rabbit anti-human IgD</v>
      </c>
      <c r="C428" s="84" t="str">
        <f>Table5[[#This Row],[Cat No]]</f>
        <v>IR517</v>
      </c>
      <c r="D428" s="84">
        <f>(VLOOKUP($C428,'Product Master'!B:G,6,))</f>
        <v>0</v>
      </c>
      <c r="E428" s="84" t="str">
        <f>VLOOKUP($C428,'Product Master'!B:G,3,)</f>
        <v>-</v>
      </c>
      <c r="F428" s="84" t="str">
        <f>VLOOKUP($C428,'Product Master'!B:G,4,)</f>
        <v>12 ml</v>
      </c>
      <c r="H428" s="84">
        <f>SUMIFS(Inward!I:I,Inward!C:C,'Stock Statement'!B428,Inward!E:E,'Stock Statement'!C428)</f>
        <v>1</v>
      </c>
      <c r="I428" s="84" t="e">
        <f>AVERAGEIFS(Outward!H:H,Outward!B:B,'Stock Statement'!B428,Outward!C:C,'Stock Statement'!C428)</f>
        <v>#DIV/0!</v>
      </c>
      <c r="J428" s="84" t="e">
        <f t="shared" si="14"/>
        <v>#DIV/0!</v>
      </c>
      <c r="K428" s="137">
        <f>LOOKUP(2,1/(Inward!E:E=C428),Inward!Q:Q)</f>
        <v>17000</v>
      </c>
      <c r="L428" s="137">
        <f>Table3[[#This Row],[Opening Stock]]*Table3[[#This Row],[Base Price]]</f>
        <v>0</v>
      </c>
      <c r="M428" s="137">
        <f>Table3[[#This Row],[Base Price]]*Table3[[#This Row],[Receipt]]</f>
        <v>17000</v>
      </c>
      <c r="N428" s="137" t="e">
        <f>Table3[[#This Row],[Base Price]]*Table3[[#This Row],[Issued]]</f>
        <v>#DIV/0!</v>
      </c>
      <c r="O428" s="137" t="e">
        <f t="shared" si="15"/>
        <v>#DIV/0!</v>
      </c>
      <c r="P428" s="84"/>
    </row>
    <row r="429" spans="1:16">
      <c r="A429" s="84">
        <f>Table5[[#This Row],[SN]]</f>
        <v>428</v>
      </c>
      <c r="B429" s="108" t="str">
        <f>VLOOKUP($C429,'Product Master'!B:G,2,)</f>
        <v>Flex Monoclonal  Mouse anti-human CD57</v>
      </c>
      <c r="C429" s="84" t="str">
        <f>Table5[[#This Row],[Cat No]]</f>
        <v>IR647</v>
      </c>
      <c r="D429" s="84">
        <f>(VLOOKUP($C429,'Product Master'!B:G,6,))</f>
        <v>0</v>
      </c>
      <c r="E429" s="84" t="str">
        <f>VLOOKUP($C429,'Product Master'!B:G,3,)</f>
        <v>-</v>
      </c>
      <c r="F429" s="84" t="str">
        <f>VLOOKUP($C429,'Product Master'!B:G,4,)</f>
        <v>12 ml</v>
      </c>
      <c r="H429" s="84">
        <f>SUMIFS(Inward!I:I,Inward!C:C,'Stock Statement'!B429,Inward!E:E,'Stock Statement'!C429)</f>
        <v>1</v>
      </c>
      <c r="I429" s="84" t="e">
        <f>AVERAGEIFS(Outward!H:H,Outward!B:B,'Stock Statement'!B429,Outward!C:C,'Stock Statement'!C429)</f>
        <v>#DIV/0!</v>
      </c>
      <c r="J429" s="84" t="e">
        <f t="shared" si="14"/>
        <v>#DIV/0!</v>
      </c>
      <c r="K429" s="137">
        <f>LOOKUP(2,1/(Inward!E:E=C429),Inward!Q:Q)</f>
        <v>17000</v>
      </c>
      <c r="L429" s="137">
        <f>Table3[[#This Row],[Opening Stock]]*Table3[[#This Row],[Base Price]]</f>
        <v>0</v>
      </c>
      <c r="M429" s="137">
        <f>Table3[[#This Row],[Base Price]]*Table3[[#This Row],[Receipt]]</f>
        <v>17000</v>
      </c>
      <c r="N429" s="137" t="e">
        <f>Table3[[#This Row],[Base Price]]*Table3[[#This Row],[Issued]]</f>
        <v>#DIV/0!</v>
      </c>
      <c r="O429" s="137" t="e">
        <f t="shared" si="15"/>
        <v>#DIV/0!</v>
      </c>
      <c r="P429" s="84"/>
    </row>
    <row r="430" spans="1:16">
      <c r="A430" s="84">
        <f>Table5[[#This Row],[SN]]</f>
        <v>429</v>
      </c>
      <c r="B430" s="108" t="str">
        <f>VLOOKUP($C430,'Product Master'!B:G,2,)</f>
        <v>Flex monoclonal rabbit anti-human ERG</v>
      </c>
      <c r="C430" s="84" t="str">
        <f>Table5[[#This Row],[Cat No]]</f>
        <v>IR659</v>
      </c>
      <c r="D430" s="84">
        <f>(VLOOKUP($C430,'Product Master'!B:G,6,))</f>
        <v>0</v>
      </c>
      <c r="E430" s="84" t="str">
        <f>VLOOKUP($C430,'Product Master'!B:G,3,)</f>
        <v>-</v>
      </c>
      <c r="F430" s="84" t="str">
        <f>VLOOKUP($C430,'Product Master'!B:G,4,)</f>
        <v>12ml</v>
      </c>
      <c r="H430" s="84">
        <f>SUMIFS(Inward!I:I,Inward!C:C,'Stock Statement'!B430,Inward!E:E,'Stock Statement'!C430)</f>
        <v>1</v>
      </c>
      <c r="I430" s="84">
        <f>AVERAGEIFS(Outward!H:H,Outward!B:B,'Stock Statement'!B430,Outward!C:C,'Stock Statement'!C430)</f>
        <v>1</v>
      </c>
      <c r="J430" s="84">
        <f t="shared" si="14"/>
        <v>0</v>
      </c>
      <c r="K430" s="137">
        <f>LOOKUP(2,1/(Inward!E:E=C430),Inward!Q:Q)</f>
        <v>17000</v>
      </c>
      <c r="L430" s="137">
        <f>Table3[[#This Row],[Opening Stock]]*Table3[[#This Row],[Base Price]]</f>
        <v>0</v>
      </c>
      <c r="M430" s="137">
        <f>Table3[[#This Row],[Base Price]]*Table3[[#This Row],[Receipt]]</f>
        <v>17000</v>
      </c>
      <c r="N430" s="137">
        <f>Table3[[#This Row],[Base Price]]*Table3[[#This Row],[Issued]]</f>
        <v>17000</v>
      </c>
      <c r="O430" s="137">
        <f t="shared" si="15"/>
        <v>0</v>
      </c>
      <c r="P430" s="84"/>
    </row>
    <row r="431" spans="1:16">
      <c r="A431" s="84">
        <f>Table5[[#This Row],[SN]]</f>
        <v>430</v>
      </c>
      <c r="B431" s="108" t="str">
        <f>VLOOKUP($C431,'Product Master'!B:G,2,)</f>
        <v xml:space="preserve">Flex monoclonal mouse anti-human synaptophysin </v>
      </c>
      <c r="C431" s="84" t="str">
        <f>Table5[[#This Row],[Cat No]]</f>
        <v>IR660</v>
      </c>
      <c r="D431" s="84">
        <f>(VLOOKUP($C431,'Product Master'!B:G,6,))</f>
        <v>0</v>
      </c>
      <c r="E431" s="84" t="str">
        <f>VLOOKUP($C431,'Product Master'!B:G,3,)</f>
        <v>-</v>
      </c>
      <c r="F431" s="84" t="str">
        <f>VLOOKUP($C431,'Product Master'!B:G,4,)</f>
        <v>12ml</v>
      </c>
      <c r="H431" s="84">
        <f>SUMIFS(Inward!I:I,Inward!C:C,'Stock Statement'!B431,Inward!E:E,'Stock Statement'!C431)</f>
        <v>1</v>
      </c>
      <c r="I431" s="84">
        <f>AVERAGEIFS(Outward!H:H,Outward!B:B,'Stock Statement'!B431,Outward!C:C,'Stock Statement'!C431)</f>
        <v>1</v>
      </c>
      <c r="J431" s="84">
        <f t="shared" si="14"/>
        <v>0</v>
      </c>
      <c r="K431" s="137">
        <f>LOOKUP(2,1/(Inward!E:E=C431),Inward!Q:Q)</f>
        <v>17000</v>
      </c>
      <c r="L431" s="137">
        <f>Table3[[#This Row],[Opening Stock]]*Table3[[#This Row],[Base Price]]</f>
        <v>0</v>
      </c>
      <c r="M431" s="137">
        <f>Table3[[#This Row],[Base Price]]*Table3[[#This Row],[Receipt]]</f>
        <v>17000</v>
      </c>
      <c r="N431" s="137">
        <f>Table3[[#This Row],[Base Price]]*Table3[[#This Row],[Issued]]</f>
        <v>17000</v>
      </c>
      <c r="O431" s="137">
        <f t="shared" si="15"/>
        <v>0</v>
      </c>
      <c r="P431" s="84"/>
    </row>
    <row r="432" spans="1:16">
      <c r="A432" s="84">
        <f>Table5[[#This Row],[SN]]</f>
        <v>431</v>
      </c>
      <c r="B432" s="108" t="str">
        <f>VLOOKUP($C432,'Product Master'!B:G,2,)</f>
        <v xml:space="preserve">Flex monoclonal mouse anti-human p63 protein </v>
      </c>
      <c r="C432" s="84" t="str">
        <f>Table5[[#This Row],[Cat No]]</f>
        <v>IR662</v>
      </c>
      <c r="D432" s="84">
        <f>(VLOOKUP($C432,'Product Master'!B:G,6,))</f>
        <v>0</v>
      </c>
      <c r="E432" s="84" t="str">
        <f>VLOOKUP($C432,'Product Master'!B:G,3,)</f>
        <v>-</v>
      </c>
      <c r="F432" s="84" t="str">
        <f>VLOOKUP($C432,'Product Master'!B:G,4,)</f>
        <v>12ml</v>
      </c>
      <c r="H432" s="84">
        <f>SUMIFS(Inward!I:I,Inward!C:C,'Stock Statement'!B432,Inward!E:E,'Stock Statement'!C432)</f>
        <v>1</v>
      </c>
      <c r="I432" s="84">
        <f>AVERAGEIFS(Outward!H:H,Outward!B:B,'Stock Statement'!B432,Outward!C:C,'Stock Statement'!C432)</f>
        <v>1</v>
      </c>
      <c r="J432" s="84">
        <f t="shared" si="14"/>
        <v>0</v>
      </c>
      <c r="K432" s="137">
        <f>LOOKUP(2,1/(Inward!E:E=C432),Inward!Q:Q)</f>
        <v>0</v>
      </c>
      <c r="L432" s="137">
        <f>Table3[[#This Row],[Opening Stock]]*Table3[[#This Row],[Base Price]]</f>
        <v>0</v>
      </c>
      <c r="M432" s="137">
        <f>Table3[[#This Row],[Base Price]]*Table3[[#This Row],[Receipt]]</f>
        <v>0</v>
      </c>
      <c r="N432" s="137">
        <f>Table3[[#This Row],[Base Price]]*Table3[[#This Row],[Issued]]</f>
        <v>0</v>
      </c>
      <c r="O432" s="137">
        <f t="shared" si="15"/>
        <v>0</v>
      </c>
      <c r="P432" s="84"/>
    </row>
    <row r="433" spans="1:16">
      <c r="A433" s="84">
        <f>Table5[[#This Row],[SN]]</f>
        <v>432</v>
      </c>
      <c r="B433" s="108" t="str">
        <f>VLOOKUP($C433,'Product Master'!B:G,2,)</f>
        <v>Flex monoclonal mouse anti-human cytokeration HMW</v>
      </c>
      <c r="C433" s="84" t="str">
        <f>Table5[[#This Row],[Cat No]]</f>
        <v>IS051</v>
      </c>
      <c r="D433" s="84">
        <f>(VLOOKUP($C433,'Product Master'!B:G,6,))</f>
        <v>0</v>
      </c>
      <c r="E433" s="84" t="str">
        <f>VLOOKUP($C433,'Product Master'!B:G,3,)</f>
        <v>-</v>
      </c>
      <c r="F433" s="84" t="str">
        <f>VLOOKUP($C433,'Product Master'!B:G,4,)</f>
        <v>6ml</v>
      </c>
      <c r="H433" s="84">
        <f>SUMIFS(Inward!I:I,Inward!C:C,'Stock Statement'!B433,Inward!E:E,'Stock Statement'!C433)</f>
        <v>1</v>
      </c>
      <c r="I433" s="84">
        <f>AVERAGEIFS(Outward!H:H,Outward!B:B,'Stock Statement'!B433,Outward!C:C,'Stock Statement'!C433)</f>
        <v>1</v>
      </c>
      <c r="J433" s="84">
        <f t="shared" si="14"/>
        <v>0</v>
      </c>
      <c r="K433" s="137">
        <f>LOOKUP(2,1/(Inward!E:E=C433),Inward!Q:Q)</f>
        <v>8500</v>
      </c>
      <c r="L433" s="137">
        <f>Table3[[#This Row],[Opening Stock]]*Table3[[#This Row],[Base Price]]</f>
        <v>0</v>
      </c>
      <c r="M433" s="137">
        <f>Table3[[#This Row],[Base Price]]*Table3[[#This Row],[Receipt]]</f>
        <v>8500</v>
      </c>
      <c r="N433" s="137">
        <f>Table3[[#This Row],[Base Price]]*Table3[[#This Row],[Issued]]</f>
        <v>8500</v>
      </c>
      <c r="O433" s="137">
        <f t="shared" si="15"/>
        <v>0</v>
      </c>
      <c r="P433" s="84"/>
    </row>
    <row r="434" spans="1:16">
      <c r="A434" s="84">
        <f>Table5[[#This Row],[SN]]</f>
        <v>433</v>
      </c>
      <c r="B434" s="108" t="str">
        <f>VLOOKUP($C434,'Product Master'!B:G,2,)</f>
        <v>Flex monoclonal mouse anti-human caldesmon</v>
      </c>
      <c r="C434" s="84" t="str">
        <f>Table5[[#This Row],[Cat No]]</f>
        <v>IS054</v>
      </c>
      <c r="D434" s="84">
        <f>(VLOOKUP($C434,'Product Master'!B:G,6,))</f>
        <v>0</v>
      </c>
      <c r="E434" s="84" t="str">
        <f>VLOOKUP($C434,'Product Master'!B:G,3,)</f>
        <v>-</v>
      </c>
      <c r="F434" s="84" t="str">
        <f>VLOOKUP($C434,'Product Master'!B:G,4,)</f>
        <v>6ml</v>
      </c>
      <c r="H434" s="84">
        <f>SUMIFS(Inward!I:I,Inward!C:C,'Stock Statement'!B434,Inward!E:E,'Stock Statement'!C434)</f>
        <v>1</v>
      </c>
      <c r="I434" s="84">
        <f>AVERAGEIFS(Outward!H:H,Outward!B:B,'Stock Statement'!B434,Outward!C:C,'Stock Statement'!C434)</f>
        <v>1</v>
      </c>
      <c r="J434" s="84">
        <f t="shared" si="14"/>
        <v>0</v>
      </c>
      <c r="K434" s="137">
        <f>LOOKUP(2,1/(Inward!E:E=C434),Inward!Q:Q)</f>
        <v>8500</v>
      </c>
      <c r="L434" s="137">
        <f>Table3[[#This Row],[Opening Stock]]*Table3[[#This Row],[Base Price]]</f>
        <v>0</v>
      </c>
      <c r="M434" s="137">
        <f>Table3[[#This Row],[Base Price]]*Table3[[#This Row],[Receipt]]</f>
        <v>8500</v>
      </c>
      <c r="N434" s="137">
        <f>Table3[[#This Row],[Base Price]]*Table3[[#This Row],[Issued]]</f>
        <v>8500</v>
      </c>
      <c r="O434" s="137">
        <f t="shared" si="15"/>
        <v>0</v>
      </c>
      <c r="P434" s="84"/>
    </row>
    <row r="435" spans="1:16">
      <c r="A435" s="84">
        <f>Table5[[#This Row],[SN]]</f>
        <v>434</v>
      </c>
      <c r="B435" s="108" t="str">
        <f>VLOOKUP($C435,'Product Master'!B:G,2,)</f>
        <v>Flex Monoclonal Mouse anti-human wilms' tumor 1 (WT1) Protein</v>
      </c>
      <c r="C435" s="84" t="str">
        <f>Table5[[#This Row],[Cat No]]</f>
        <v>IS055</v>
      </c>
      <c r="D435" s="84">
        <f>(VLOOKUP($C435,'Product Master'!B:G,6,))</f>
        <v>0</v>
      </c>
      <c r="E435" s="84" t="str">
        <f>VLOOKUP($C435,'Product Master'!B:G,3,)</f>
        <v>-</v>
      </c>
      <c r="F435" s="84" t="str">
        <f>VLOOKUP($C435,'Product Master'!B:G,4,)</f>
        <v>6 ml</v>
      </c>
      <c r="H435" s="84">
        <f>SUMIFS(Inward!I:I,Inward!C:C,'Stock Statement'!B435,Inward!E:E,'Stock Statement'!C435)</f>
        <v>1</v>
      </c>
      <c r="I435" s="84" t="e">
        <f>AVERAGEIFS(Outward!H:H,Outward!B:B,'Stock Statement'!B435,Outward!C:C,'Stock Statement'!C435)</f>
        <v>#DIV/0!</v>
      </c>
      <c r="J435" s="84" t="e">
        <f t="shared" si="14"/>
        <v>#DIV/0!</v>
      </c>
      <c r="K435" s="137">
        <f>LOOKUP(2,1/(Inward!E:E=C435),Inward!Q:Q)</f>
        <v>8500</v>
      </c>
      <c r="L435" s="137">
        <f>Table3[[#This Row],[Opening Stock]]*Table3[[#This Row],[Base Price]]</f>
        <v>0</v>
      </c>
      <c r="M435" s="137">
        <f>Table3[[#This Row],[Base Price]]*Table3[[#This Row],[Receipt]]</f>
        <v>8500</v>
      </c>
      <c r="N435" s="137" t="e">
        <f>Table3[[#This Row],[Base Price]]*Table3[[#This Row],[Issued]]</f>
        <v>#DIV/0!</v>
      </c>
      <c r="O435" s="137" t="e">
        <f t="shared" si="15"/>
        <v>#DIV/0!</v>
      </c>
      <c r="P435" s="84"/>
    </row>
    <row r="436" spans="1:16">
      <c r="A436" s="84">
        <f>Table5[[#This Row],[SN]]</f>
        <v>435</v>
      </c>
      <c r="B436" s="108" t="str">
        <f>VLOOKUP($C436,'Product Master'!B:G,2,)</f>
        <v>Flex monoclonal mouse anti-human CD99</v>
      </c>
      <c r="C436" s="84" t="str">
        <f>Table5[[#This Row],[Cat No]]</f>
        <v>IS057</v>
      </c>
      <c r="D436" s="84">
        <f>(VLOOKUP($C436,'Product Master'!B:G,6,))</f>
        <v>0</v>
      </c>
      <c r="E436" s="84" t="str">
        <f>VLOOKUP($C436,'Product Master'!B:G,3,)</f>
        <v>-</v>
      </c>
      <c r="F436" s="84" t="str">
        <f>VLOOKUP($C436,'Product Master'!B:G,4,)</f>
        <v>6 ml</v>
      </c>
      <c r="H436" s="84">
        <f>SUMIFS(Inward!I:I,Inward!C:C,'Stock Statement'!B436,Inward!E:E,'Stock Statement'!C436)</f>
        <v>1</v>
      </c>
      <c r="I436" s="84">
        <f>AVERAGEIFS(Outward!H:H,Outward!B:B,'Stock Statement'!B436,Outward!C:C,'Stock Statement'!C436)</f>
        <v>1</v>
      </c>
      <c r="J436" s="84">
        <f t="shared" si="14"/>
        <v>0</v>
      </c>
      <c r="K436" s="137">
        <f>LOOKUP(2,1/(Inward!E:E=C436),Inward!Q:Q)</f>
        <v>0</v>
      </c>
      <c r="L436" s="137">
        <f>Table3[[#This Row],[Opening Stock]]*Table3[[#This Row],[Base Price]]</f>
        <v>0</v>
      </c>
      <c r="M436" s="137">
        <f>Table3[[#This Row],[Base Price]]*Table3[[#This Row],[Receipt]]</f>
        <v>0</v>
      </c>
      <c r="N436" s="137">
        <f>Table3[[#This Row],[Base Price]]*Table3[[#This Row],[Issued]]</f>
        <v>0</v>
      </c>
      <c r="O436" s="137">
        <f t="shared" si="15"/>
        <v>0</v>
      </c>
      <c r="P436" s="84"/>
    </row>
    <row r="437" spans="1:16">
      <c r="A437" s="84">
        <f>Table5[[#This Row],[SN]]</f>
        <v>436</v>
      </c>
      <c r="B437" s="108" t="str">
        <f>VLOOKUP($C437,'Product Master'!B:G,2,)</f>
        <v xml:space="preserve">Flex monoclonal mosue anti-human E-Cadherin </v>
      </c>
      <c r="C437" s="84" t="str">
        <f>Table5[[#This Row],[Cat No]]</f>
        <v>IS059</v>
      </c>
      <c r="D437" s="84">
        <f>(VLOOKUP($C437,'Product Master'!B:G,6,))</f>
        <v>0</v>
      </c>
      <c r="E437" s="84" t="str">
        <f>VLOOKUP($C437,'Product Master'!B:G,3,)</f>
        <v>-</v>
      </c>
      <c r="F437" s="84" t="str">
        <f>VLOOKUP($C437,'Product Master'!B:G,4,)</f>
        <v>6ml</v>
      </c>
      <c r="H437" s="84">
        <f>SUMIFS(Inward!I:I,Inward!C:C,'Stock Statement'!B437,Inward!E:E,'Stock Statement'!C437)</f>
        <v>1</v>
      </c>
      <c r="I437" s="84" t="e">
        <f>AVERAGEIFS(Outward!H:H,Outward!B:B,'Stock Statement'!B437,Outward!C:C,'Stock Statement'!C437)</f>
        <v>#DIV/0!</v>
      </c>
      <c r="J437" s="84" t="e">
        <f t="shared" si="14"/>
        <v>#DIV/0!</v>
      </c>
      <c r="K437" s="137">
        <f>LOOKUP(2,1/(Inward!E:E=C437),Inward!Q:Q)</f>
        <v>8500</v>
      </c>
      <c r="L437" s="137">
        <f>Table3[[#This Row],[Opening Stock]]*Table3[[#This Row],[Base Price]]</f>
        <v>0</v>
      </c>
      <c r="M437" s="137">
        <f>Table3[[#This Row],[Base Price]]*Table3[[#This Row],[Receipt]]</f>
        <v>8500</v>
      </c>
      <c r="N437" s="137" t="e">
        <f>Table3[[#This Row],[Base Price]]*Table3[[#This Row],[Issued]]</f>
        <v>#DIV/0!</v>
      </c>
      <c r="O437" s="137" t="e">
        <f t="shared" si="15"/>
        <v>#DIV/0!</v>
      </c>
      <c r="P437" s="84"/>
    </row>
    <row r="438" spans="1:16">
      <c r="A438" s="84">
        <f>Table5[[#This Row],[SN]]</f>
        <v>437</v>
      </c>
      <c r="B438" s="108" t="str">
        <f>VLOOKUP($C438,'Product Master'!B:G,2,)</f>
        <v>Flex monoclonal rabbit anti-human AMACR</v>
      </c>
      <c r="C438" s="84" t="str">
        <f>Table5[[#This Row],[Cat No]]</f>
        <v>IS060</v>
      </c>
      <c r="D438" s="84">
        <f>(VLOOKUP($C438,'Product Master'!B:G,6,))</f>
        <v>0</v>
      </c>
      <c r="E438" s="84" t="str">
        <f>VLOOKUP($C438,'Product Master'!B:G,3,)</f>
        <v>-</v>
      </c>
      <c r="F438" s="84" t="str">
        <f>VLOOKUP($C438,'Product Master'!B:G,4,)</f>
        <v>6ml</v>
      </c>
      <c r="H438" s="84">
        <f>SUMIFS(Inward!I:I,Inward!C:C,'Stock Statement'!B438,Inward!E:E,'Stock Statement'!C438)</f>
        <v>1</v>
      </c>
      <c r="I438" s="84" t="e">
        <f>AVERAGEIFS(Outward!H:H,Outward!B:B,'Stock Statement'!B438,Outward!C:C,'Stock Statement'!C438)</f>
        <v>#DIV/0!</v>
      </c>
      <c r="J438" s="84" t="e">
        <f t="shared" si="14"/>
        <v>#DIV/0!</v>
      </c>
      <c r="K438" s="137">
        <f>LOOKUP(2,1/(Inward!E:E=C438),Inward!Q:Q)</f>
        <v>8500</v>
      </c>
      <c r="L438" s="137">
        <f>Table3[[#This Row],[Opening Stock]]*Table3[[#This Row],[Base Price]]</f>
        <v>0</v>
      </c>
      <c r="M438" s="137">
        <f>Table3[[#This Row],[Base Price]]*Table3[[#This Row],[Receipt]]</f>
        <v>8500</v>
      </c>
      <c r="N438" s="137" t="e">
        <f>Table3[[#This Row],[Base Price]]*Table3[[#This Row],[Issued]]</f>
        <v>#DIV/0!</v>
      </c>
      <c r="O438" s="137" t="e">
        <f t="shared" si="15"/>
        <v>#DIV/0!</v>
      </c>
      <c r="P438" s="84"/>
    </row>
    <row r="439" spans="1:16">
      <c r="A439" s="84">
        <f>Table5[[#This Row],[SN]]</f>
        <v>438</v>
      </c>
      <c r="B439" s="108" t="str">
        <f>VLOOKUP($C439,'Product Master'!B:G,2,)</f>
        <v>Flex monoclonal mouse anti-human CD15</v>
      </c>
      <c r="C439" s="84" t="str">
        <f>Table5[[#This Row],[Cat No]]</f>
        <v>IS062</v>
      </c>
      <c r="D439" s="84">
        <f>(VLOOKUP($C439,'Product Master'!B:G,6,))</f>
        <v>0</v>
      </c>
      <c r="E439" s="84" t="str">
        <f>VLOOKUP($C439,'Product Master'!B:G,3,)</f>
        <v>-</v>
      </c>
      <c r="F439" s="84" t="str">
        <f>VLOOKUP($C439,'Product Master'!B:G,4,)</f>
        <v>6ml</v>
      </c>
      <c r="H439" s="84">
        <f>SUMIFS(Inward!I:I,Inward!C:C,'Stock Statement'!B439,Inward!E:E,'Stock Statement'!C439)</f>
        <v>1</v>
      </c>
      <c r="I439" s="84" t="e">
        <f>AVERAGEIFS(Outward!H:H,Outward!B:B,'Stock Statement'!B439,Outward!C:C,'Stock Statement'!C439)</f>
        <v>#DIV/0!</v>
      </c>
      <c r="J439" s="84" t="e">
        <f t="shared" si="14"/>
        <v>#DIV/0!</v>
      </c>
      <c r="K439" s="137">
        <f>LOOKUP(2,1/(Inward!E:E=C439),Inward!Q:Q)</f>
        <v>8500</v>
      </c>
      <c r="L439" s="137">
        <f>Table3[[#This Row],[Opening Stock]]*Table3[[#This Row],[Base Price]]</f>
        <v>0</v>
      </c>
      <c r="M439" s="137">
        <f>Table3[[#This Row],[Base Price]]*Table3[[#This Row],[Receipt]]</f>
        <v>8500</v>
      </c>
      <c r="N439" s="137" t="e">
        <f>Table3[[#This Row],[Base Price]]*Table3[[#This Row],[Issued]]</f>
        <v>#DIV/0!</v>
      </c>
      <c r="O439" s="137" t="e">
        <f t="shared" si="15"/>
        <v>#DIV/0!</v>
      </c>
      <c r="P439" s="84"/>
    </row>
    <row r="440" spans="1:16">
      <c r="A440" s="84">
        <f>Table5[[#This Row],[SN]]</f>
        <v>439</v>
      </c>
      <c r="B440" s="108" t="str">
        <f>VLOOKUP($C440,'Product Master'!B:G,2,)</f>
        <v>Flex monoclonal mouse anti-human melan-A</v>
      </c>
      <c r="C440" s="84" t="str">
        <f>Table5[[#This Row],[Cat No]]</f>
        <v>IS0633</v>
      </c>
      <c r="D440" s="84">
        <f>(VLOOKUP($C440,'Product Master'!B:G,6,))</f>
        <v>0</v>
      </c>
      <c r="E440" s="84" t="str">
        <f>VLOOKUP($C440,'Product Master'!B:G,3,)</f>
        <v>-</v>
      </c>
      <c r="F440" s="84" t="str">
        <f>VLOOKUP($C440,'Product Master'!B:G,4,)</f>
        <v>6 ml</v>
      </c>
      <c r="H440" s="84">
        <f>SUMIFS(Inward!I:I,Inward!C:C,'Stock Statement'!B440,Inward!E:E,'Stock Statement'!C440)</f>
        <v>1</v>
      </c>
      <c r="I440" s="84">
        <f>AVERAGEIFS(Outward!H:H,Outward!B:B,'Stock Statement'!B440,Outward!C:C,'Stock Statement'!C440)</f>
        <v>1</v>
      </c>
      <c r="J440" s="84">
        <f t="shared" si="14"/>
        <v>0</v>
      </c>
      <c r="K440" s="137">
        <f>LOOKUP(2,1/(Inward!E:E=C440),Inward!Q:Q)</f>
        <v>8500</v>
      </c>
      <c r="L440" s="137">
        <f>Table3[[#This Row],[Opening Stock]]*Table3[[#This Row],[Base Price]]</f>
        <v>0</v>
      </c>
      <c r="M440" s="137">
        <f>Table3[[#This Row],[Base Price]]*Table3[[#This Row],[Receipt]]</f>
        <v>8500</v>
      </c>
      <c r="N440" s="137">
        <f>Table3[[#This Row],[Base Price]]*Table3[[#This Row],[Issued]]</f>
        <v>8500</v>
      </c>
      <c r="O440" s="137">
        <f t="shared" si="15"/>
        <v>0</v>
      </c>
      <c r="P440" s="84"/>
    </row>
    <row r="441" spans="1:16">
      <c r="A441" s="84">
        <f>Table5[[#This Row],[SN]]</f>
        <v>440</v>
      </c>
      <c r="B441" s="108" t="str">
        <f>VLOOKUP($C441,'Product Master'!B:G,2,)</f>
        <v>Flex monoclonal mouse anti-myogenin</v>
      </c>
      <c r="C441" s="84" t="str">
        <f>Table5[[#This Row],[Cat No]]</f>
        <v>IS067</v>
      </c>
      <c r="D441" s="84">
        <f>(VLOOKUP($C441,'Product Master'!B:G,6,))</f>
        <v>0</v>
      </c>
      <c r="E441" s="84" t="str">
        <f>VLOOKUP($C441,'Product Master'!B:G,3,)</f>
        <v>-</v>
      </c>
      <c r="F441" s="84" t="str">
        <f>VLOOKUP($C441,'Product Master'!B:G,4,)</f>
        <v>6ml</v>
      </c>
      <c r="H441" s="84">
        <f>SUMIFS(Inward!I:I,Inward!C:C,'Stock Statement'!B441,Inward!E:E,'Stock Statement'!C441)</f>
        <v>1</v>
      </c>
      <c r="I441" s="84">
        <f>AVERAGEIFS(Outward!H:H,Outward!B:B,'Stock Statement'!B441,Outward!C:C,'Stock Statement'!C441)</f>
        <v>1</v>
      </c>
      <c r="J441" s="84">
        <f t="shared" si="14"/>
        <v>0</v>
      </c>
      <c r="K441" s="137">
        <f>LOOKUP(2,1/(Inward!E:E=C441),Inward!Q:Q)</f>
        <v>0</v>
      </c>
      <c r="L441" s="137">
        <f>Table3[[#This Row],[Opening Stock]]*Table3[[#This Row],[Base Price]]</f>
        <v>0</v>
      </c>
      <c r="M441" s="137">
        <f>Table3[[#This Row],[Base Price]]*Table3[[#This Row],[Receipt]]</f>
        <v>0</v>
      </c>
      <c r="N441" s="137">
        <f>Table3[[#This Row],[Base Price]]*Table3[[#This Row],[Issued]]</f>
        <v>0</v>
      </c>
      <c r="O441" s="137">
        <f t="shared" si="15"/>
        <v>0</v>
      </c>
      <c r="P441" s="84"/>
    </row>
    <row r="442" spans="1:16">
      <c r="A442" s="84">
        <f>Table5[[#This Row],[SN]]</f>
        <v>441</v>
      </c>
      <c r="B442" s="108" t="str">
        <f>VLOOKUP($C442,'Product Master'!B:G,2,)</f>
        <v>Monoclonal Mouse Anti-Human Progesterone receptor clone pgr 636 (Dako)</v>
      </c>
      <c r="C442" s="84" t="str">
        <f>Table5[[#This Row],[Cat No]]</f>
        <v>IS068</v>
      </c>
      <c r="D442" s="84">
        <f>(VLOOKUP($C442,'Product Master'!B:G,6,))</f>
        <v>0</v>
      </c>
      <c r="E442" s="84" t="str">
        <f>VLOOKUP($C442,'Product Master'!B:G,3,)</f>
        <v>-</v>
      </c>
      <c r="F442" s="84" t="str">
        <f>VLOOKUP($C442,'Product Master'!B:G,4,)</f>
        <v>6ml</v>
      </c>
      <c r="H442" s="84">
        <f>SUMIFS(Inward!I:I,Inward!C:C,'Stock Statement'!B442,Inward!E:E,'Stock Statement'!C442)</f>
        <v>1</v>
      </c>
      <c r="I442" s="84">
        <f>AVERAGEIFS(Outward!H:H,Outward!B:B,'Stock Statement'!B442,Outward!C:C,'Stock Statement'!C442)</f>
        <v>1</v>
      </c>
      <c r="J442" s="84">
        <f t="shared" si="14"/>
        <v>0</v>
      </c>
      <c r="K442" s="137">
        <f>LOOKUP(2,1/(Inward!E:E=C442),Inward!Q:Q)</f>
        <v>15000</v>
      </c>
      <c r="L442" s="137">
        <f>Table3[[#This Row],[Opening Stock]]*Table3[[#This Row],[Base Price]]</f>
        <v>0</v>
      </c>
      <c r="M442" s="137">
        <f>Table3[[#This Row],[Base Price]]*Table3[[#This Row],[Receipt]]</f>
        <v>15000</v>
      </c>
      <c r="N442" s="137">
        <f>Table3[[#This Row],[Base Price]]*Table3[[#This Row],[Issued]]</f>
        <v>15000</v>
      </c>
      <c r="O442" s="137">
        <f t="shared" si="15"/>
        <v>0</v>
      </c>
      <c r="P442" s="84"/>
    </row>
    <row r="443" spans="1:16">
      <c r="A443" s="84">
        <f>Table5[[#This Row],[SN]]</f>
        <v>442</v>
      </c>
      <c r="B443" s="108" t="str">
        <f>VLOOKUP($C443,'Product Master'!B:G,2,)</f>
        <v>Flex Monoclonal Mouse anti-human CD1a</v>
      </c>
      <c r="C443" s="84" t="str">
        <f>Table5[[#This Row],[Cat No]]</f>
        <v>IS069</v>
      </c>
      <c r="D443" s="84">
        <f>(VLOOKUP($C443,'Product Master'!B:G,6,))</f>
        <v>0</v>
      </c>
      <c r="E443" s="84" t="str">
        <f>VLOOKUP($C443,'Product Master'!B:G,3,)</f>
        <v>-</v>
      </c>
      <c r="F443" s="84" t="str">
        <f>VLOOKUP($C443,'Product Master'!B:G,4,)</f>
        <v>6 ml</v>
      </c>
      <c r="H443" s="84">
        <f>SUMIFS(Inward!I:I,Inward!C:C,'Stock Statement'!B443,Inward!E:E,'Stock Statement'!C443)</f>
        <v>1</v>
      </c>
      <c r="I443" s="84" t="e">
        <f>AVERAGEIFS(Outward!H:H,Outward!B:B,'Stock Statement'!B443,Outward!C:C,'Stock Statement'!C443)</f>
        <v>#DIV/0!</v>
      </c>
      <c r="J443" s="84" t="e">
        <f t="shared" si="14"/>
        <v>#DIV/0!</v>
      </c>
      <c r="K443" s="137">
        <f>LOOKUP(2,1/(Inward!E:E=C443),Inward!Q:Q)</f>
        <v>8500</v>
      </c>
      <c r="L443" s="137">
        <f>Table3[[#This Row],[Opening Stock]]*Table3[[#This Row],[Base Price]]</f>
        <v>0</v>
      </c>
      <c r="M443" s="137">
        <f>Table3[[#This Row],[Base Price]]*Table3[[#This Row],[Receipt]]</f>
        <v>8500</v>
      </c>
      <c r="N443" s="137" t="e">
        <f>Table3[[#This Row],[Base Price]]*Table3[[#This Row],[Issued]]</f>
        <v>#DIV/0!</v>
      </c>
      <c r="O443" s="137" t="e">
        <f t="shared" si="15"/>
        <v>#DIV/0!</v>
      </c>
      <c r="P443" s="84"/>
    </row>
    <row r="444" spans="1:16">
      <c r="A444" s="84">
        <f>Table5[[#This Row],[SN]]</f>
        <v>443</v>
      </c>
      <c r="B444" s="108" t="str">
        <f>VLOOKUP($C444,'Product Master'!B:G,2,)</f>
        <v>Flex monoclonal  mouse anti-human gross cystic disease fluid protein-15</v>
      </c>
      <c r="C444" s="84" t="str">
        <f>Table5[[#This Row],[Cat No]]</f>
        <v>IS077</v>
      </c>
      <c r="D444" s="84">
        <f>(VLOOKUP($C444,'Product Master'!B:G,6,))</f>
        <v>0</v>
      </c>
      <c r="E444" s="84" t="str">
        <f>VLOOKUP($C444,'Product Master'!B:G,3,)</f>
        <v>-</v>
      </c>
      <c r="F444" s="84" t="str">
        <f>VLOOKUP($C444,'Product Master'!B:G,4,)</f>
        <v>6ml</v>
      </c>
      <c r="H444" s="84">
        <f>SUMIFS(Inward!I:I,Inward!C:C,'Stock Statement'!B444,Inward!E:E,'Stock Statement'!C444)</f>
        <v>1</v>
      </c>
      <c r="I444" s="84">
        <f>AVERAGEIFS(Outward!H:H,Outward!B:B,'Stock Statement'!B444,Outward!C:C,'Stock Statement'!C444)</f>
        <v>1</v>
      </c>
      <c r="J444" s="84">
        <f t="shared" si="14"/>
        <v>0</v>
      </c>
      <c r="K444" s="137">
        <f>LOOKUP(2,1/(Inward!E:E=C444),Inward!Q:Q)</f>
        <v>8500</v>
      </c>
      <c r="L444" s="137">
        <f>Table3[[#This Row],[Opening Stock]]*Table3[[#This Row],[Base Price]]</f>
        <v>0</v>
      </c>
      <c r="M444" s="137">
        <f>Table3[[#This Row],[Base Price]]*Table3[[#This Row],[Receipt]]</f>
        <v>8500</v>
      </c>
      <c r="N444" s="137">
        <f>Table3[[#This Row],[Base Price]]*Table3[[#This Row],[Issued]]</f>
        <v>8500</v>
      </c>
      <c r="O444" s="137">
        <f t="shared" si="15"/>
        <v>0</v>
      </c>
      <c r="P444" s="84"/>
    </row>
    <row r="445" spans="1:16">
      <c r="A445" s="84">
        <f>Table5[[#This Row],[SN]]</f>
        <v>444</v>
      </c>
      <c r="B445" s="108" t="str">
        <f>VLOOKUP($C445,'Product Master'!B:G,2,)</f>
        <v>Flex Monoclonal mouse anti-human MutL protein homolog 1</v>
      </c>
      <c r="C445" s="84" t="str">
        <f>Table5[[#This Row],[Cat No]]</f>
        <v>IS079</v>
      </c>
      <c r="D445" s="84">
        <f>(VLOOKUP($C445,'Product Master'!B:G,6,))</f>
        <v>0</v>
      </c>
      <c r="E445" s="84" t="str">
        <f>VLOOKUP($C445,'Product Master'!B:G,3,)</f>
        <v>-</v>
      </c>
      <c r="F445" s="84" t="str">
        <f>VLOOKUP($C445,'Product Master'!B:G,4,)</f>
        <v>6 ml</v>
      </c>
      <c r="H445" s="84">
        <f>SUMIFS(Inward!I:I,Inward!C:C,'Stock Statement'!B445,Inward!E:E,'Stock Statement'!C445)</f>
        <v>1</v>
      </c>
      <c r="I445" s="84" t="e">
        <f>AVERAGEIFS(Outward!H:H,Outward!B:B,'Stock Statement'!B445,Outward!C:C,'Stock Statement'!C445)</f>
        <v>#DIV/0!</v>
      </c>
      <c r="J445" s="84" t="e">
        <f t="shared" si="14"/>
        <v>#DIV/0!</v>
      </c>
      <c r="K445" s="137">
        <f>LOOKUP(2,1/(Inward!E:E=C445),Inward!Q:Q)</f>
        <v>8500</v>
      </c>
      <c r="L445" s="137">
        <f>Table3[[#This Row],[Opening Stock]]*Table3[[#This Row],[Base Price]]</f>
        <v>0</v>
      </c>
      <c r="M445" s="137">
        <f>Table3[[#This Row],[Base Price]]*Table3[[#This Row],[Receipt]]</f>
        <v>8500</v>
      </c>
      <c r="N445" s="137" t="e">
        <f>Table3[[#This Row],[Base Price]]*Table3[[#This Row],[Issued]]</f>
        <v>#DIV/0!</v>
      </c>
      <c r="O445" s="137" t="e">
        <f t="shared" si="15"/>
        <v>#DIV/0!</v>
      </c>
      <c r="P445" s="84"/>
    </row>
    <row r="446" spans="1:16">
      <c r="A446" s="84">
        <f>Table5[[#This Row],[SN]]</f>
        <v>445</v>
      </c>
      <c r="B446" s="108" t="str">
        <f>VLOOKUP($C446,'Product Master'!B:G,2,)</f>
        <v>Flex monoclonal mouse anti-human CDX2</v>
      </c>
      <c r="C446" s="84" t="str">
        <f>Table5[[#This Row],[Cat No]]</f>
        <v>IS080</v>
      </c>
      <c r="D446" s="84">
        <f>(VLOOKUP($C446,'Product Master'!B:G,6,))</f>
        <v>0</v>
      </c>
      <c r="E446" s="84" t="str">
        <f>VLOOKUP($C446,'Product Master'!B:G,3,)</f>
        <v>-</v>
      </c>
      <c r="F446" s="84" t="str">
        <f>VLOOKUP($C446,'Product Master'!B:G,4,)</f>
        <v>6ml</v>
      </c>
      <c r="H446" s="84">
        <f>SUMIFS(Inward!I:I,Inward!C:C,'Stock Statement'!B446,Inward!E:E,'Stock Statement'!C446)</f>
        <v>1</v>
      </c>
      <c r="I446" s="84">
        <f>AVERAGEIFS(Outward!H:H,Outward!B:B,'Stock Statement'!B446,Outward!C:C,'Stock Statement'!C446)</f>
        <v>1</v>
      </c>
      <c r="J446" s="84">
        <f t="shared" si="14"/>
        <v>0</v>
      </c>
      <c r="K446" s="137">
        <f>LOOKUP(2,1/(Inward!E:E=C446),Inward!Q:Q)</f>
        <v>8500</v>
      </c>
      <c r="L446" s="137">
        <f>Table3[[#This Row],[Opening Stock]]*Table3[[#This Row],[Base Price]]</f>
        <v>0</v>
      </c>
      <c r="M446" s="137">
        <f>Table3[[#This Row],[Base Price]]*Table3[[#This Row],[Receipt]]</f>
        <v>8500</v>
      </c>
      <c r="N446" s="137">
        <f>Table3[[#This Row],[Base Price]]*Table3[[#This Row],[Issued]]</f>
        <v>8500</v>
      </c>
      <c r="O446" s="137">
        <f t="shared" si="15"/>
        <v>0</v>
      </c>
      <c r="P446" s="84"/>
    </row>
    <row r="447" spans="1:16">
      <c r="A447" s="84">
        <f>Table5[[#This Row],[SN]]</f>
        <v>446</v>
      </c>
      <c r="B447" s="108" t="str">
        <f>VLOOKUP($C447,'Product Master'!B:G,2,)</f>
        <v>Flex monoclonal mouse anti-human CD5</v>
      </c>
      <c r="C447" s="84" t="str">
        <f>Table5[[#This Row],[Cat No]]</f>
        <v>IS082</v>
      </c>
      <c r="D447" s="84">
        <f>(VLOOKUP($C447,'Product Master'!B:G,6,))</f>
        <v>0</v>
      </c>
      <c r="E447" s="84" t="str">
        <f>VLOOKUP($C447,'Product Master'!B:G,3,)</f>
        <v>-</v>
      </c>
      <c r="F447" s="84" t="str">
        <f>VLOOKUP($C447,'Product Master'!B:G,4,)</f>
        <v>6ml</v>
      </c>
      <c r="H447" s="84">
        <f>SUMIFS(Inward!I:I,Inward!C:C,'Stock Statement'!B447,Inward!E:E,'Stock Statement'!C447)</f>
        <v>1</v>
      </c>
      <c r="I447" s="84" t="e">
        <f>AVERAGEIFS(Outward!H:H,Outward!B:B,'Stock Statement'!B447,Outward!C:C,'Stock Statement'!C447)</f>
        <v>#DIV/0!</v>
      </c>
      <c r="J447" s="84" t="e">
        <f t="shared" si="14"/>
        <v>#DIV/0!</v>
      </c>
      <c r="K447" s="137">
        <f>LOOKUP(2,1/(Inward!E:E=C447),Inward!Q:Q)</f>
        <v>8500</v>
      </c>
      <c r="L447" s="137">
        <f>Table3[[#This Row],[Opening Stock]]*Table3[[#This Row],[Base Price]]</f>
        <v>0</v>
      </c>
      <c r="M447" s="137">
        <f>Table3[[#This Row],[Base Price]]*Table3[[#This Row],[Receipt]]</f>
        <v>8500</v>
      </c>
      <c r="N447" s="137" t="e">
        <f>Table3[[#This Row],[Base Price]]*Table3[[#This Row],[Issued]]</f>
        <v>#DIV/0!</v>
      </c>
      <c r="O447" s="137" t="e">
        <f t="shared" si="15"/>
        <v>#DIV/0!</v>
      </c>
      <c r="P447" s="84"/>
    </row>
    <row r="448" spans="1:16">
      <c r="A448" s="84">
        <f>Table5[[#This Row],[SN]]</f>
        <v>447</v>
      </c>
      <c r="B448" s="108" t="str">
        <f>VLOOKUP($C448,'Product Master'!B:G,2,)</f>
        <v>Flex monoclonal rabbit anti-human cyclin D1</v>
      </c>
      <c r="C448" s="84" t="str">
        <f>Table5[[#This Row],[Cat No]]</f>
        <v>IS083</v>
      </c>
      <c r="D448" s="84">
        <f>(VLOOKUP($C448,'Product Master'!B:G,6,))</f>
        <v>0</v>
      </c>
      <c r="E448" s="84" t="str">
        <f>VLOOKUP($C448,'Product Master'!B:G,3,)</f>
        <v>-</v>
      </c>
      <c r="F448" s="84" t="str">
        <f>VLOOKUP($C448,'Product Master'!B:G,4,)</f>
        <v>6ml</v>
      </c>
      <c r="H448" s="84">
        <f>SUMIFS(Inward!I:I,Inward!C:C,'Stock Statement'!B448,Inward!E:E,'Stock Statement'!C448)</f>
        <v>1</v>
      </c>
      <c r="I448" s="84" t="e">
        <f>AVERAGEIFS(Outward!H:H,Outward!B:B,'Stock Statement'!B448,Outward!C:C,'Stock Statement'!C448)</f>
        <v>#DIV/0!</v>
      </c>
      <c r="J448" s="84" t="e">
        <f t="shared" si="14"/>
        <v>#DIV/0!</v>
      </c>
      <c r="K448" s="137">
        <f>LOOKUP(2,1/(Inward!E:E=C448),Inward!Q:Q)</f>
        <v>8500</v>
      </c>
      <c r="L448" s="137">
        <f>Table3[[#This Row],[Opening Stock]]*Table3[[#This Row],[Base Price]]</f>
        <v>0</v>
      </c>
      <c r="M448" s="137">
        <f>Table3[[#This Row],[Base Price]]*Table3[[#This Row],[Receipt]]</f>
        <v>8500</v>
      </c>
      <c r="N448" s="137" t="e">
        <f>Table3[[#This Row],[Base Price]]*Table3[[#This Row],[Issued]]</f>
        <v>#DIV/0!</v>
      </c>
      <c r="O448" s="137" t="e">
        <f t="shared" si="15"/>
        <v>#DIV/0!</v>
      </c>
      <c r="P448" s="84"/>
    </row>
    <row r="449" spans="1:16">
      <c r="A449" s="84">
        <f>Table5[[#This Row],[SN]]</f>
        <v>448</v>
      </c>
      <c r="B449" s="108" t="str">
        <f>VLOOKUP($C449,'Product Master'!B:G,2,)</f>
        <v>Monoclonal Rabbit  Anti-Human Estrogen  receptor alpha  clone EP1</v>
      </c>
      <c r="C449" s="84" t="str">
        <f>Table5[[#This Row],[Cat No]]</f>
        <v>IS084</v>
      </c>
      <c r="D449" s="84">
        <f>(VLOOKUP($C449,'Product Master'!B:G,6,))</f>
        <v>0</v>
      </c>
      <c r="E449" s="84" t="str">
        <f>VLOOKUP($C449,'Product Master'!B:G,3,)</f>
        <v>-</v>
      </c>
      <c r="F449" s="84" t="str">
        <f>VLOOKUP($C449,'Product Master'!B:G,4,)</f>
        <v>6ml</v>
      </c>
      <c r="H449" s="84">
        <f>SUMIFS(Inward!I:I,Inward!C:C,'Stock Statement'!B449,Inward!E:E,'Stock Statement'!C449)</f>
        <v>1</v>
      </c>
      <c r="I449" s="84">
        <f>AVERAGEIFS(Outward!H:H,Outward!B:B,'Stock Statement'!B449,Outward!C:C,'Stock Statement'!C449)</f>
        <v>1</v>
      </c>
      <c r="J449" s="84">
        <f t="shared" si="14"/>
        <v>0</v>
      </c>
      <c r="K449" s="137">
        <f>LOOKUP(2,1/(Inward!E:E=C449),Inward!Q:Q)</f>
        <v>15000</v>
      </c>
      <c r="L449" s="137">
        <f>Table3[[#This Row],[Opening Stock]]*Table3[[#This Row],[Base Price]]</f>
        <v>0</v>
      </c>
      <c r="M449" s="137">
        <f>Table3[[#This Row],[Base Price]]*Table3[[#This Row],[Receipt]]</f>
        <v>15000</v>
      </c>
      <c r="N449" s="137">
        <f>Table3[[#This Row],[Base Price]]*Table3[[#This Row],[Issued]]</f>
        <v>15000</v>
      </c>
      <c r="O449" s="137">
        <f t="shared" si="15"/>
        <v>0</v>
      </c>
      <c r="P449" s="84"/>
    </row>
    <row r="450" spans="1:16">
      <c r="A450" s="84">
        <f>Table5[[#This Row],[SN]]</f>
        <v>449</v>
      </c>
      <c r="B450" s="108" t="str">
        <f>VLOOKUP($C450,'Product Master'!B:G,2,)</f>
        <v xml:space="preserve">Flex Polyclonal rabbit anti-human alpha-1- fetoprotein </v>
      </c>
      <c r="C450" s="84" t="str">
        <f>Table5[[#This Row],[Cat No]]</f>
        <v>IS500</v>
      </c>
      <c r="D450" s="84">
        <f>(VLOOKUP($C450,'Product Master'!B:G,6,))</f>
        <v>0</v>
      </c>
      <c r="E450" s="84" t="str">
        <f>VLOOKUP($C450,'Product Master'!B:G,3,)</f>
        <v>-</v>
      </c>
      <c r="F450" s="84" t="str">
        <f>VLOOKUP($C450,'Product Master'!B:G,4,)</f>
        <v>6 ml</v>
      </c>
      <c r="H450" s="84">
        <f>SUMIFS(Inward!I:I,Inward!C:C,'Stock Statement'!B450,Inward!E:E,'Stock Statement'!C450)</f>
        <v>1</v>
      </c>
      <c r="I450" s="84" t="e">
        <f>AVERAGEIFS(Outward!H:H,Outward!B:B,'Stock Statement'!B450,Outward!C:C,'Stock Statement'!C450)</f>
        <v>#DIV/0!</v>
      </c>
      <c r="J450" s="84" t="e">
        <f t="shared" si="14"/>
        <v>#DIV/0!</v>
      </c>
      <c r="K450" s="137">
        <f>LOOKUP(2,1/(Inward!E:E=C450),Inward!Q:Q)</f>
        <v>8500</v>
      </c>
      <c r="L450" s="137">
        <f>Table3[[#This Row],[Opening Stock]]*Table3[[#This Row],[Base Price]]</f>
        <v>0</v>
      </c>
      <c r="M450" s="137">
        <f>Table3[[#This Row],[Base Price]]*Table3[[#This Row],[Receipt]]</f>
        <v>8500</v>
      </c>
      <c r="N450" s="137" t="e">
        <f>Table3[[#This Row],[Base Price]]*Table3[[#This Row],[Issued]]</f>
        <v>#DIV/0!</v>
      </c>
      <c r="O450" s="137" t="e">
        <f t="shared" si="15"/>
        <v>#DIV/0!</v>
      </c>
      <c r="P450" s="84"/>
    </row>
    <row r="451" spans="1:16">
      <c r="A451" s="84">
        <f>Table5[[#This Row],[SN]]</f>
        <v>450</v>
      </c>
      <c r="B451" s="108" t="str">
        <f>VLOOKUP($C451,'Product Master'!B:G,2,)</f>
        <v xml:space="preserve">Flex polyclonal rabbit anti-human </v>
      </c>
      <c r="C451" s="84" t="str">
        <f>Table5[[#This Row],[Cat No]]</f>
        <v>IS503</v>
      </c>
      <c r="D451" s="84">
        <f>(VLOOKUP($C451,'Product Master'!B:G,6,))</f>
        <v>0</v>
      </c>
      <c r="E451" s="84" t="str">
        <f>VLOOKUP($C451,'Product Master'!B:G,3,)</f>
        <v>-</v>
      </c>
      <c r="F451" s="84" t="str">
        <f>VLOOKUP($C451,'Product Master'!B:G,4,)</f>
        <v>6ml</v>
      </c>
      <c r="H451" s="84">
        <f>SUMIFS(Inward!I:I,Inward!C:C,'Stock Statement'!B451,Inward!E:E,'Stock Statement'!C451)</f>
        <v>1</v>
      </c>
      <c r="I451" s="84">
        <f>AVERAGEIFS(Outward!H:H,Outward!B:B,'Stock Statement'!B451,Outward!C:C,'Stock Statement'!C451)</f>
        <v>1</v>
      </c>
      <c r="J451" s="84">
        <f t="shared" si="14"/>
        <v>0</v>
      </c>
      <c r="K451" s="137">
        <f>LOOKUP(2,1/(Inward!E:E=C451),Inward!Q:Q)</f>
        <v>8500</v>
      </c>
      <c r="L451" s="137">
        <f>Table3[[#This Row],[Opening Stock]]*Table3[[#This Row],[Base Price]]</f>
        <v>0</v>
      </c>
      <c r="M451" s="137">
        <f>Table3[[#This Row],[Base Price]]*Table3[[#This Row],[Receipt]]</f>
        <v>8500</v>
      </c>
      <c r="N451" s="137">
        <f>Table3[[#This Row],[Base Price]]*Table3[[#This Row],[Issued]]</f>
        <v>8500</v>
      </c>
      <c r="O451" s="137">
        <f t="shared" si="15"/>
        <v>0</v>
      </c>
      <c r="P451" s="84"/>
    </row>
    <row r="452" spans="1:16">
      <c r="A452" s="84">
        <f>Table5[[#This Row],[SN]]</f>
        <v>451</v>
      </c>
      <c r="B452" s="108" t="str">
        <f>VLOOKUP($C452,'Product Master'!B:G,2,)</f>
        <v xml:space="preserve">Flex polyclonal rabbit anti-human kappa light chains </v>
      </c>
      <c r="C452" s="84" t="str">
        <f>Table5[[#This Row],[Cat No]]</f>
        <v>IS506</v>
      </c>
      <c r="D452" s="84">
        <f>(VLOOKUP($C452,'Product Master'!B:G,6,))</f>
        <v>0</v>
      </c>
      <c r="E452" s="84" t="str">
        <f>VLOOKUP($C452,'Product Master'!B:G,3,)</f>
        <v>-</v>
      </c>
      <c r="F452" s="84" t="str">
        <f>VLOOKUP($C452,'Product Master'!B:G,4,)</f>
        <v>6ml</v>
      </c>
      <c r="H452" s="84">
        <f>SUMIFS(Inward!I:I,Inward!C:C,'Stock Statement'!B452,Inward!E:E,'Stock Statement'!C452)</f>
        <v>1</v>
      </c>
      <c r="I452" s="84" t="e">
        <f>AVERAGEIFS(Outward!H:H,Outward!B:B,'Stock Statement'!B452,Outward!C:C,'Stock Statement'!C452)</f>
        <v>#DIV/0!</v>
      </c>
      <c r="J452" s="84" t="e">
        <f t="shared" si="14"/>
        <v>#DIV/0!</v>
      </c>
      <c r="K452" s="137">
        <f>LOOKUP(2,1/(Inward!E:E=C452),Inward!Q:Q)</f>
        <v>8500</v>
      </c>
      <c r="L452" s="137">
        <f>Table3[[#This Row],[Opening Stock]]*Table3[[#This Row],[Base Price]]</f>
        <v>0</v>
      </c>
      <c r="M452" s="137">
        <f>Table3[[#This Row],[Base Price]]*Table3[[#This Row],[Receipt]]</f>
        <v>8500</v>
      </c>
      <c r="N452" s="137" t="e">
        <f>Table3[[#This Row],[Base Price]]*Table3[[#This Row],[Issued]]</f>
        <v>#DIV/0!</v>
      </c>
      <c r="O452" s="137" t="e">
        <f t="shared" si="15"/>
        <v>#DIV/0!</v>
      </c>
      <c r="P452" s="84"/>
    </row>
    <row r="453" spans="1:16">
      <c r="A453" s="84">
        <f>Table5[[#This Row],[SN]]</f>
        <v>452</v>
      </c>
      <c r="B453" s="108" t="str">
        <f>VLOOKUP($C453,'Product Master'!B:G,2,)</f>
        <v xml:space="preserve">Flex Polyclonal Rabbit anti-human lambda light chains </v>
      </c>
      <c r="C453" s="84" t="str">
        <f>Table5[[#This Row],[Cat No]]</f>
        <v>IS507</v>
      </c>
      <c r="D453" s="84">
        <f>(VLOOKUP($C453,'Product Master'!B:G,6,))</f>
        <v>0</v>
      </c>
      <c r="E453" s="84" t="str">
        <f>VLOOKUP($C453,'Product Master'!B:G,3,)</f>
        <v>-</v>
      </c>
      <c r="F453" s="84" t="str">
        <f>VLOOKUP($C453,'Product Master'!B:G,4,)</f>
        <v>6 ml</v>
      </c>
      <c r="H453" s="84">
        <f>SUMIFS(Inward!I:I,Inward!C:C,'Stock Statement'!B453,Inward!E:E,'Stock Statement'!C453)</f>
        <v>1</v>
      </c>
      <c r="I453" s="84" t="e">
        <f>AVERAGEIFS(Outward!H:H,Outward!B:B,'Stock Statement'!B453,Outward!C:C,'Stock Statement'!C453)</f>
        <v>#DIV/0!</v>
      </c>
      <c r="J453" s="84" t="e">
        <f t="shared" si="14"/>
        <v>#DIV/0!</v>
      </c>
      <c r="K453" s="137">
        <f>LOOKUP(2,1/(Inward!E:E=C453),Inward!Q:Q)</f>
        <v>8500</v>
      </c>
      <c r="L453" s="137">
        <f>Table3[[#This Row],[Opening Stock]]*Table3[[#This Row],[Base Price]]</f>
        <v>0</v>
      </c>
      <c r="M453" s="137">
        <f>Table3[[#This Row],[Base Price]]*Table3[[#This Row],[Receipt]]</f>
        <v>8500</v>
      </c>
      <c r="N453" s="137" t="e">
        <f>Table3[[#This Row],[Base Price]]*Table3[[#This Row],[Issued]]</f>
        <v>#DIV/0!</v>
      </c>
      <c r="O453" s="137" t="e">
        <f t="shared" si="15"/>
        <v>#DIV/0!</v>
      </c>
      <c r="P453" s="84"/>
    </row>
    <row r="454" spans="1:16">
      <c r="A454" s="84">
        <f>Table5[[#This Row],[SN]]</f>
        <v>453</v>
      </c>
      <c r="B454" s="108" t="str">
        <f>VLOOKUP($C454,'Product Master'!B:G,2,)</f>
        <v xml:space="preserve">Flex polyclonal rabbit anti-human chorionic gonadotropin </v>
      </c>
      <c r="C454" s="84" t="str">
        <f>Table5[[#This Row],[Cat No]]</f>
        <v>IS508</v>
      </c>
      <c r="D454" s="84">
        <f>(VLOOKUP($C454,'Product Master'!B:G,6,))</f>
        <v>0</v>
      </c>
      <c r="E454" s="84" t="str">
        <f>VLOOKUP($C454,'Product Master'!B:G,3,)</f>
        <v>-</v>
      </c>
      <c r="F454" s="84" t="str">
        <f>VLOOKUP($C454,'Product Master'!B:G,4,)</f>
        <v>6ml</v>
      </c>
      <c r="H454" s="84">
        <f>SUMIFS(Inward!I:I,Inward!C:C,'Stock Statement'!B454,Inward!E:E,'Stock Statement'!C454)</f>
        <v>1</v>
      </c>
      <c r="I454" s="84" t="e">
        <f>AVERAGEIFS(Outward!H:H,Outward!B:B,'Stock Statement'!B454,Outward!C:C,'Stock Statement'!C454)</f>
        <v>#DIV/0!</v>
      </c>
      <c r="J454" s="84" t="e">
        <f t="shared" si="14"/>
        <v>#DIV/0!</v>
      </c>
      <c r="K454" s="137">
        <f>LOOKUP(2,1/(Inward!E:E=C454),Inward!Q:Q)</f>
        <v>8500</v>
      </c>
      <c r="L454" s="137">
        <f>Table3[[#This Row],[Opening Stock]]*Table3[[#This Row],[Base Price]]</f>
        <v>0</v>
      </c>
      <c r="M454" s="137">
        <f>Table3[[#This Row],[Base Price]]*Table3[[#This Row],[Receipt]]</f>
        <v>8500</v>
      </c>
      <c r="N454" s="137" t="e">
        <f>Table3[[#This Row],[Base Price]]*Table3[[#This Row],[Issued]]</f>
        <v>#DIV/0!</v>
      </c>
      <c r="O454" s="137" t="e">
        <f t="shared" si="15"/>
        <v>#DIV/0!</v>
      </c>
      <c r="P454" s="84"/>
    </row>
    <row r="455" spans="1:16">
      <c r="A455" s="84">
        <f>Table5[[#This Row],[SN]]</f>
        <v>454</v>
      </c>
      <c r="B455" s="108" t="str">
        <f>VLOOKUP($C455,'Product Master'!B:G,2,)</f>
        <v>Flex polyclonal rabbit anti-human IgG</v>
      </c>
      <c r="C455" s="84" t="str">
        <f>Table5[[#This Row],[Cat No]]</f>
        <v>IS512</v>
      </c>
      <c r="D455" s="84">
        <f>(VLOOKUP($C455,'Product Master'!B:G,6,))</f>
        <v>0</v>
      </c>
      <c r="E455" s="84" t="str">
        <f>VLOOKUP($C455,'Product Master'!B:G,3,)</f>
        <v>-</v>
      </c>
      <c r="F455" s="84" t="str">
        <f>VLOOKUP($C455,'Product Master'!B:G,4,)</f>
        <v>6ml</v>
      </c>
      <c r="H455" s="84">
        <f>SUMIFS(Inward!I:I,Inward!C:C,'Stock Statement'!B455,Inward!E:E,'Stock Statement'!C455)</f>
        <v>1</v>
      </c>
      <c r="I455" s="84" t="e">
        <f>AVERAGEIFS(Outward!H:H,Outward!B:B,'Stock Statement'!B455,Outward!C:C,'Stock Statement'!C455)</f>
        <v>#DIV/0!</v>
      </c>
      <c r="J455" s="84" t="e">
        <f t="shared" si="14"/>
        <v>#DIV/0!</v>
      </c>
      <c r="K455" s="137">
        <f>LOOKUP(2,1/(Inward!E:E=C455),Inward!Q:Q)</f>
        <v>8500</v>
      </c>
      <c r="L455" s="137">
        <f>Table3[[#This Row],[Opening Stock]]*Table3[[#This Row],[Base Price]]</f>
        <v>0</v>
      </c>
      <c r="M455" s="137">
        <f>Table3[[#This Row],[Base Price]]*Table3[[#This Row],[Receipt]]</f>
        <v>8500</v>
      </c>
      <c r="N455" s="137" t="e">
        <f>Table3[[#This Row],[Base Price]]*Table3[[#This Row],[Issued]]</f>
        <v>#DIV/0!</v>
      </c>
      <c r="O455" s="137" t="e">
        <f t="shared" si="15"/>
        <v>#DIV/0!</v>
      </c>
      <c r="P455" s="84"/>
    </row>
    <row r="456" spans="1:16">
      <c r="A456" s="84">
        <f>Table5[[#This Row],[SN]]</f>
        <v>455</v>
      </c>
      <c r="B456" s="108" t="str">
        <f>VLOOKUP($C456,'Product Master'!B:G,2,)</f>
        <v>Flex monoclonal mouse anti-human calcitonin</v>
      </c>
      <c r="C456" s="84" t="str">
        <f>Table5[[#This Row],[Cat No]]</f>
        <v>IS515</v>
      </c>
      <c r="D456" s="84">
        <f>(VLOOKUP($C456,'Product Master'!B:G,6,))</f>
        <v>0</v>
      </c>
      <c r="E456" s="84" t="str">
        <f>VLOOKUP($C456,'Product Master'!B:G,3,)</f>
        <v>-</v>
      </c>
      <c r="F456" s="84" t="str">
        <f>VLOOKUP($C456,'Product Master'!B:G,4,)</f>
        <v>6ml</v>
      </c>
      <c r="H456" s="84">
        <f>SUMIFS(Inward!I:I,Inward!C:C,'Stock Statement'!B456,Inward!E:E,'Stock Statement'!C456)</f>
        <v>1</v>
      </c>
      <c r="I456" s="84" t="e">
        <f>AVERAGEIFS(Outward!H:H,Outward!B:B,'Stock Statement'!B456,Outward!C:C,'Stock Statement'!C456)</f>
        <v>#DIV/0!</v>
      </c>
      <c r="J456" s="84" t="e">
        <f t="shared" si="14"/>
        <v>#DIV/0!</v>
      </c>
      <c r="K456" s="137">
        <f>LOOKUP(2,1/(Inward!E:E=C456),Inward!Q:Q)</f>
        <v>8500</v>
      </c>
      <c r="L456" s="137">
        <f>Table3[[#This Row],[Opening Stock]]*Table3[[#This Row],[Base Price]]</f>
        <v>0</v>
      </c>
      <c r="M456" s="137">
        <f>Table3[[#This Row],[Base Price]]*Table3[[#This Row],[Receipt]]</f>
        <v>8500</v>
      </c>
      <c r="N456" s="137" t="e">
        <f>Table3[[#This Row],[Base Price]]*Table3[[#This Row],[Issued]]</f>
        <v>#DIV/0!</v>
      </c>
      <c r="O456" s="137" t="e">
        <f t="shared" si="15"/>
        <v>#DIV/0!</v>
      </c>
      <c r="P456" s="84"/>
    </row>
    <row r="457" spans="1:16">
      <c r="A457" s="84">
        <f>Table5[[#This Row],[SN]]</f>
        <v>456</v>
      </c>
      <c r="B457" s="108" t="str">
        <f>VLOOKUP($C457,'Product Master'!B:G,2,)</f>
        <v>Flex Polyclonal  Mouse anti-Helicobactor pylori</v>
      </c>
      <c r="C457" s="84" t="str">
        <f>Table5[[#This Row],[Cat No]]</f>
        <v>IS523</v>
      </c>
      <c r="D457" s="84">
        <f>(VLOOKUP($C457,'Product Master'!B:G,6,))</f>
        <v>0</v>
      </c>
      <c r="E457" s="84" t="str">
        <f>VLOOKUP($C457,'Product Master'!B:G,3,)</f>
        <v>-</v>
      </c>
      <c r="F457" s="84" t="str">
        <f>VLOOKUP($C457,'Product Master'!B:G,4,)</f>
        <v>6 ml</v>
      </c>
      <c r="H457" s="84">
        <f>SUMIFS(Inward!I:I,Inward!C:C,'Stock Statement'!B457,Inward!E:E,'Stock Statement'!C457)</f>
        <v>1</v>
      </c>
      <c r="I457" s="84" t="e">
        <f>AVERAGEIFS(Outward!H:H,Outward!B:B,'Stock Statement'!B457,Outward!C:C,'Stock Statement'!C457)</f>
        <v>#DIV/0!</v>
      </c>
      <c r="J457" s="84" t="e">
        <f t="shared" si="14"/>
        <v>#DIV/0!</v>
      </c>
      <c r="K457" s="137">
        <f>LOOKUP(2,1/(Inward!E:E=C457),Inward!Q:Q)</f>
        <v>8500</v>
      </c>
      <c r="L457" s="137">
        <f>Table3[[#This Row],[Opening Stock]]*Table3[[#This Row],[Base Price]]</f>
        <v>0</v>
      </c>
      <c r="M457" s="137">
        <f>Table3[[#This Row],[Base Price]]*Table3[[#This Row],[Receipt]]</f>
        <v>8500</v>
      </c>
      <c r="N457" s="137" t="e">
        <f>Table3[[#This Row],[Base Price]]*Table3[[#This Row],[Issued]]</f>
        <v>#DIV/0!</v>
      </c>
      <c r="O457" s="137" t="e">
        <f t="shared" si="15"/>
        <v>#DIV/0!</v>
      </c>
      <c r="P457" s="84"/>
    </row>
    <row r="458" spans="1:16">
      <c r="A458" s="84">
        <f>Table5[[#This Row],[SN]]</f>
        <v>457</v>
      </c>
      <c r="B458" s="108" t="str">
        <f>VLOOKUP($C458,'Product Master'!B:G,2,)</f>
        <v>Flex monoclonal mouse anti-human CD30</v>
      </c>
      <c r="C458" s="84" t="str">
        <f>Table5[[#This Row],[Cat No]]</f>
        <v>IS602</v>
      </c>
      <c r="D458" s="84">
        <f>(VLOOKUP($C458,'Product Master'!B:G,6,))</f>
        <v>0</v>
      </c>
      <c r="E458" s="84" t="str">
        <f>VLOOKUP($C458,'Product Master'!B:G,3,)</f>
        <v>-</v>
      </c>
      <c r="F458" s="84" t="str">
        <f>VLOOKUP($C458,'Product Master'!B:G,4,)</f>
        <v>6ml</v>
      </c>
      <c r="H458" s="84">
        <f>SUMIFS(Inward!I:I,Inward!C:C,'Stock Statement'!B458,Inward!E:E,'Stock Statement'!C458)</f>
        <v>1</v>
      </c>
      <c r="I458" s="84">
        <f>AVERAGEIFS(Outward!H:H,Outward!B:B,'Stock Statement'!B458,Outward!C:C,'Stock Statement'!C458)</f>
        <v>1</v>
      </c>
      <c r="J458" s="84">
        <f t="shared" si="14"/>
        <v>0</v>
      </c>
      <c r="K458" s="137">
        <f>LOOKUP(2,1/(Inward!E:E=C458),Inward!Q:Q)</f>
        <v>8500</v>
      </c>
      <c r="L458" s="137">
        <f>Table3[[#This Row],[Opening Stock]]*Table3[[#This Row],[Base Price]]</f>
        <v>0</v>
      </c>
      <c r="M458" s="137">
        <f>Table3[[#This Row],[Base Price]]*Table3[[#This Row],[Receipt]]</f>
        <v>8500</v>
      </c>
      <c r="N458" s="137">
        <f>Table3[[#This Row],[Base Price]]*Table3[[#This Row],[Issued]]</f>
        <v>8500</v>
      </c>
      <c r="O458" s="137">
        <f t="shared" si="15"/>
        <v>0</v>
      </c>
      <c r="P458" s="84"/>
    </row>
    <row r="459" spans="1:16">
      <c r="A459" s="84">
        <f>Table5[[#This Row],[SN]]</f>
        <v>458</v>
      </c>
      <c r="B459" s="108" t="str">
        <f>VLOOKUP($C459,'Product Master'!B:G,2,)</f>
        <v>Flex monoclonal mouse anti-human CD20 cy</v>
      </c>
      <c r="C459" s="84" t="str">
        <f>Table5[[#This Row],[Cat No]]</f>
        <v>IS604</v>
      </c>
      <c r="D459" s="84">
        <f>(VLOOKUP($C459,'Product Master'!B:G,6,))</f>
        <v>0</v>
      </c>
      <c r="E459" s="84" t="str">
        <f>VLOOKUP($C459,'Product Master'!B:G,3,)</f>
        <v>-</v>
      </c>
      <c r="F459" s="84" t="str">
        <f>VLOOKUP($C459,'Product Master'!B:G,4,)</f>
        <v>6ml</v>
      </c>
      <c r="H459" s="84">
        <f>SUMIFS(Inward!I:I,Inward!C:C,'Stock Statement'!B459,Inward!E:E,'Stock Statement'!C459)</f>
        <v>1</v>
      </c>
      <c r="I459" s="84" t="e">
        <f>AVERAGEIFS(Outward!H:H,Outward!B:B,'Stock Statement'!B459,Outward!C:C,'Stock Statement'!C459)</f>
        <v>#DIV/0!</v>
      </c>
      <c r="J459" s="84" t="e">
        <f t="shared" si="14"/>
        <v>#DIV/0!</v>
      </c>
      <c r="K459" s="137">
        <f>LOOKUP(2,1/(Inward!E:E=C459),Inward!Q:Q)</f>
        <v>8500</v>
      </c>
      <c r="L459" s="137">
        <f>Table3[[#This Row],[Opening Stock]]*Table3[[#This Row],[Base Price]]</f>
        <v>0</v>
      </c>
      <c r="M459" s="137">
        <f>Table3[[#This Row],[Base Price]]*Table3[[#This Row],[Receipt]]</f>
        <v>8500</v>
      </c>
      <c r="N459" s="137" t="e">
        <f>Table3[[#This Row],[Base Price]]*Table3[[#This Row],[Issued]]</f>
        <v>#DIV/0!</v>
      </c>
      <c r="O459" s="137" t="e">
        <f t="shared" si="15"/>
        <v>#DIV/0!</v>
      </c>
      <c r="P459" s="84"/>
    </row>
    <row r="460" spans="1:16">
      <c r="A460" s="84">
        <f>Table5[[#This Row],[SN]]</f>
        <v>459</v>
      </c>
      <c r="B460" s="108" t="str">
        <f>VLOOKUP($C460,'Product Master'!B:G,2,)</f>
        <v xml:space="preserve">Flex monoclonal  mouse anti-human desmin </v>
      </c>
      <c r="C460" s="84" t="str">
        <f>Table5[[#This Row],[Cat No]]</f>
        <v>IS606</v>
      </c>
      <c r="D460" s="84">
        <f>(VLOOKUP($C460,'Product Master'!B:G,6,))</f>
        <v>0</v>
      </c>
      <c r="E460" s="84" t="str">
        <f>VLOOKUP($C460,'Product Master'!B:G,3,)</f>
        <v>-</v>
      </c>
      <c r="F460" s="84" t="str">
        <f>VLOOKUP($C460,'Product Master'!B:G,4,)</f>
        <v>6ml</v>
      </c>
      <c r="H460" s="84">
        <f>SUMIFS(Inward!I:I,Inward!C:C,'Stock Statement'!B460,Inward!E:E,'Stock Statement'!C460)</f>
        <v>1</v>
      </c>
      <c r="I460" s="84" t="e">
        <f>AVERAGEIFS(Outward!H:H,Outward!B:B,'Stock Statement'!B460,Outward!C:C,'Stock Statement'!C460)</f>
        <v>#DIV/0!</v>
      </c>
      <c r="J460" s="84" t="e">
        <f t="shared" si="14"/>
        <v>#DIV/0!</v>
      </c>
      <c r="K460" s="137">
        <f>LOOKUP(2,1/(Inward!E:E=C460),Inward!Q:Q)</f>
        <v>8500</v>
      </c>
      <c r="L460" s="137">
        <f>Table3[[#This Row],[Opening Stock]]*Table3[[#This Row],[Base Price]]</f>
        <v>0</v>
      </c>
      <c r="M460" s="137">
        <f>Table3[[#This Row],[Base Price]]*Table3[[#This Row],[Receipt]]</f>
        <v>8500</v>
      </c>
      <c r="N460" s="137" t="e">
        <f>Table3[[#This Row],[Base Price]]*Table3[[#This Row],[Issued]]</f>
        <v>#DIV/0!</v>
      </c>
      <c r="O460" s="137" t="e">
        <f t="shared" si="15"/>
        <v>#DIV/0!</v>
      </c>
      <c r="P460" s="84"/>
    </row>
    <row r="461" spans="1:16">
      <c r="A461" s="84">
        <f>Table5[[#This Row],[SN]]</f>
        <v>460</v>
      </c>
      <c r="B461" s="108" t="str">
        <f>VLOOKUP($C461,'Product Master'!B:G,2,)</f>
        <v>Flex monoclonal mouse anti-human CD21</v>
      </c>
      <c r="C461" s="84" t="str">
        <f>Table5[[#This Row],[Cat No]]</f>
        <v>IS608</v>
      </c>
      <c r="D461" s="84">
        <f>(VLOOKUP($C461,'Product Master'!B:G,6,))</f>
        <v>0</v>
      </c>
      <c r="E461" s="84" t="str">
        <f>VLOOKUP($C461,'Product Master'!B:G,3,)</f>
        <v>-</v>
      </c>
      <c r="F461" s="84" t="str">
        <f>VLOOKUP($C461,'Product Master'!B:G,4,)</f>
        <v>6ml</v>
      </c>
      <c r="H461" s="84">
        <f>SUMIFS(Inward!I:I,Inward!C:C,'Stock Statement'!B461,Inward!E:E,'Stock Statement'!C461)</f>
        <v>1</v>
      </c>
      <c r="I461" s="84" t="e">
        <f>AVERAGEIFS(Outward!H:H,Outward!B:B,'Stock Statement'!B461,Outward!C:C,'Stock Statement'!C461)</f>
        <v>#DIV/0!</v>
      </c>
      <c r="J461" s="84" t="e">
        <f t="shared" si="14"/>
        <v>#DIV/0!</v>
      </c>
      <c r="K461" s="137">
        <f>LOOKUP(2,1/(Inward!E:E=C461),Inward!Q:Q)</f>
        <v>8500</v>
      </c>
      <c r="L461" s="137">
        <f>Table3[[#This Row],[Opening Stock]]*Table3[[#This Row],[Base Price]]</f>
        <v>0</v>
      </c>
      <c r="M461" s="137">
        <f>Table3[[#This Row],[Base Price]]*Table3[[#This Row],[Receipt]]</f>
        <v>8500</v>
      </c>
      <c r="N461" s="137" t="e">
        <f>Table3[[#This Row],[Base Price]]*Table3[[#This Row],[Issued]]</f>
        <v>#DIV/0!</v>
      </c>
      <c r="O461" s="137" t="e">
        <f t="shared" si="15"/>
        <v>#DIV/0!</v>
      </c>
      <c r="P461" s="84"/>
    </row>
    <row r="462" spans="1:16">
      <c r="A462" s="84">
        <f>Table5[[#This Row],[SN]]</f>
        <v>461</v>
      </c>
      <c r="B462" s="108" t="str">
        <f>VLOOKUP($C462,'Product Master'!B:G,2,)</f>
        <v>Flex monoclonal mouse anti-human CD31</v>
      </c>
      <c r="C462" s="84" t="str">
        <f>Table5[[#This Row],[Cat No]]</f>
        <v>IS610</v>
      </c>
      <c r="D462" s="84">
        <f>(VLOOKUP($C462,'Product Master'!B:G,6,))</f>
        <v>0</v>
      </c>
      <c r="E462" s="84" t="str">
        <f>VLOOKUP($C462,'Product Master'!B:G,3,)</f>
        <v>-</v>
      </c>
      <c r="F462" s="84" t="str">
        <f>VLOOKUP($C462,'Product Master'!B:G,4,)</f>
        <v>6ml</v>
      </c>
      <c r="H462" s="84">
        <f>SUMIFS(Inward!I:I,Inward!C:C,'Stock Statement'!B462,Inward!E:E,'Stock Statement'!C462)</f>
        <v>1</v>
      </c>
      <c r="I462" s="84">
        <f>AVERAGEIFS(Outward!H:H,Outward!B:B,'Stock Statement'!B462,Outward!C:C,'Stock Statement'!C462)</f>
        <v>1</v>
      </c>
      <c r="J462" s="84">
        <f t="shared" si="14"/>
        <v>0</v>
      </c>
      <c r="K462" s="137">
        <f>LOOKUP(2,1/(Inward!E:E=C462),Inward!Q:Q)</f>
        <v>8500</v>
      </c>
      <c r="L462" s="137">
        <f>Table3[[#This Row],[Opening Stock]]*Table3[[#This Row],[Base Price]]</f>
        <v>0</v>
      </c>
      <c r="M462" s="137">
        <f>Table3[[#This Row],[Base Price]]*Table3[[#This Row],[Receipt]]</f>
        <v>8500</v>
      </c>
      <c r="N462" s="137">
        <f>Table3[[#This Row],[Base Price]]*Table3[[#This Row],[Issued]]</f>
        <v>8500</v>
      </c>
      <c r="O462" s="137">
        <f t="shared" si="15"/>
        <v>0</v>
      </c>
      <c r="P462" s="84"/>
    </row>
    <row r="463" spans="1:16">
      <c r="A463" s="84">
        <f>Table5[[#This Row],[SN]]</f>
        <v>462</v>
      </c>
      <c r="B463" s="108" t="str">
        <f>VLOOKUP($C463,'Product Master'!B:G,2,)</f>
        <v>Flex Monoclonal Mouse anti-human smooth muscle actin</v>
      </c>
      <c r="C463" s="84" t="str">
        <f>Table5[[#This Row],[Cat No]]</f>
        <v>IS611</v>
      </c>
      <c r="D463" s="84">
        <f>(VLOOKUP($C463,'Product Master'!B:G,6,))</f>
        <v>0</v>
      </c>
      <c r="E463" s="84" t="str">
        <f>VLOOKUP($C463,'Product Master'!B:G,3,)</f>
        <v>-</v>
      </c>
      <c r="F463" s="84" t="str">
        <f>VLOOKUP($C463,'Product Master'!B:G,4,)</f>
        <v>6 ml</v>
      </c>
      <c r="H463" s="84">
        <f>SUMIFS(Inward!I:I,Inward!C:C,'Stock Statement'!B463,Inward!E:E,'Stock Statement'!C463)</f>
        <v>1</v>
      </c>
      <c r="I463" s="84" t="e">
        <f>AVERAGEIFS(Outward!H:H,Outward!B:B,'Stock Statement'!B463,Outward!C:C,'Stock Statement'!C463)</f>
        <v>#DIV/0!</v>
      </c>
      <c r="J463" s="84" t="e">
        <f t="shared" si="14"/>
        <v>#DIV/0!</v>
      </c>
      <c r="K463" s="137">
        <f>LOOKUP(2,1/(Inward!E:E=C463),Inward!Q:Q)</f>
        <v>8500</v>
      </c>
      <c r="L463" s="137">
        <f>Table3[[#This Row],[Opening Stock]]*Table3[[#This Row],[Base Price]]</f>
        <v>0</v>
      </c>
      <c r="M463" s="137">
        <f>Table3[[#This Row],[Base Price]]*Table3[[#This Row],[Receipt]]</f>
        <v>8500</v>
      </c>
      <c r="N463" s="137" t="e">
        <f>Table3[[#This Row],[Base Price]]*Table3[[#This Row],[Issued]]</f>
        <v>#DIV/0!</v>
      </c>
      <c r="O463" s="137" t="e">
        <f t="shared" si="15"/>
        <v>#DIV/0!</v>
      </c>
      <c r="P463" s="84"/>
    </row>
    <row r="464" spans="1:16">
      <c r="A464" s="84">
        <f>Table5[[#This Row],[SN]]</f>
        <v>463</v>
      </c>
      <c r="B464" s="108" t="str">
        <f>VLOOKUP($C464,'Product Master'!B:G,2,)</f>
        <v>Flex monoclonal mouse anti-human CD68</v>
      </c>
      <c r="C464" s="84" t="str">
        <f>Table5[[#This Row],[Cat No]]</f>
        <v>IS613</v>
      </c>
      <c r="D464" s="84">
        <f>(VLOOKUP($C464,'Product Master'!B:G,6,))</f>
        <v>0</v>
      </c>
      <c r="E464" s="84" t="str">
        <f>VLOOKUP($C464,'Product Master'!B:G,3,)</f>
        <v>-</v>
      </c>
      <c r="F464" s="84" t="str">
        <f>VLOOKUP($C464,'Product Master'!B:G,4,)</f>
        <v>6ml</v>
      </c>
      <c r="H464" s="84">
        <f>SUMIFS(Inward!I:I,Inward!C:C,'Stock Statement'!B464,Inward!E:E,'Stock Statement'!C464)</f>
        <v>1</v>
      </c>
      <c r="I464" s="84" t="e">
        <f>AVERAGEIFS(Outward!H:H,Outward!B:B,'Stock Statement'!B464,Outward!C:C,'Stock Statement'!C464)</f>
        <v>#DIV/0!</v>
      </c>
      <c r="J464" s="84" t="e">
        <f t="shared" si="14"/>
        <v>#DIV/0!</v>
      </c>
      <c r="K464" s="137">
        <f>LOOKUP(2,1/(Inward!E:E=C464),Inward!Q:Q)</f>
        <v>8500</v>
      </c>
      <c r="L464" s="137">
        <f>Table3[[#This Row],[Opening Stock]]*Table3[[#This Row],[Base Price]]</f>
        <v>0</v>
      </c>
      <c r="M464" s="137">
        <f>Table3[[#This Row],[Base Price]]*Table3[[#This Row],[Receipt]]</f>
        <v>8500</v>
      </c>
      <c r="N464" s="137" t="e">
        <f>Table3[[#This Row],[Base Price]]*Table3[[#This Row],[Issued]]</f>
        <v>#DIV/0!</v>
      </c>
      <c r="O464" s="137" t="e">
        <f t="shared" si="15"/>
        <v>#DIV/0!</v>
      </c>
      <c r="P464" s="84"/>
    </row>
    <row r="465" spans="1:16">
      <c r="A465" s="84">
        <f>Table5[[#This Row],[SN]]</f>
        <v>464</v>
      </c>
      <c r="B465" s="108" t="str">
        <f>VLOOKUP($C465,'Product Master'!B:G,2,)</f>
        <v>Flex monoclonal mouse anti-human p53 protein</v>
      </c>
      <c r="C465" s="84" t="str">
        <f>Table5[[#This Row],[Cat No]]</f>
        <v>IS616</v>
      </c>
      <c r="D465" s="84">
        <f>(VLOOKUP($C465,'Product Master'!B:G,6,))</f>
        <v>0</v>
      </c>
      <c r="E465" s="84" t="str">
        <f>VLOOKUP($C465,'Product Master'!B:G,3,)</f>
        <v>-</v>
      </c>
      <c r="F465" s="84" t="str">
        <f>VLOOKUP($C465,'Product Master'!B:G,4,)</f>
        <v>6ml</v>
      </c>
      <c r="H465" s="84">
        <f>SUMIFS(Inward!I:I,Inward!C:C,'Stock Statement'!B465,Inward!E:E,'Stock Statement'!C465)</f>
        <v>1</v>
      </c>
      <c r="I465" s="84">
        <f>AVERAGEIFS(Outward!H:H,Outward!B:B,'Stock Statement'!B465,Outward!C:C,'Stock Statement'!C465)</f>
        <v>1</v>
      </c>
      <c r="J465" s="84">
        <f t="shared" si="14"/>
        <v>0</v>
      </c>
      <c r="K465" s="137">
        <f>LOOKUP(2,1/(Inward!E:E=C465),Inward!Q:Q)</f>
        <v>0</v>
      </c>
      <c r="L465" s="137">
        <f>Table3[[#This Row],[Opening Stock]]*Table3[[#This Row],[Base Price]]</f>
        <v>0</v>
      </c>
      <c r="M465" s="137">
        <f>Table3[[#This Row],[Base Price]]*Table3[[#This Row],[Receipt]]</f>
        <v>0</v>
      </c>
      <c r="N465" s="137">
        <f>Table3[[#This Row],[Base Price]]*Table3[[#This Row],[Issued]]</f>
        <v>0</v>
      </c>
      <c r="O465" s="137">
        <f t="shared" si="15"/>
        <v>0</v>
      </c>
      <c r="P465" s="84"/>
    </row>
    <row r="466" spans="1:16">
      <c r="A466" s="84">
        <f>Table5[[#This Row],[SN]]</f>
        <v>465</v>
      </c>
      <c r="B466" s="108" t="str">
        <f>VLOOKUP($C466,'Product Master'!B:G,2,)</f>
        <v>Flex monoclonal mouse anti-human cytokeratin 7</v>
      </c>
      <c r="C466" s="84" t="str">
        <f>Table5[[#This Row],[Cat No]]</f>
        <v>IS619</v>
      </c>
      <c r="D466" s="84">
        <f>(VLOOKUP($C466,'Product Master'!B:G,6,))</f>
        <v>0</v>
      </c>
      <c r="E466" s="84" t="str">
        <f>VLOOKUP($C466,'Product Master'!B:G,3,)</f>
        <v>-</v>
      </c>
      <c r="F466" s="84" t="str">
        <f>VLOOKUP($C466,'Product Master'!B:G,4,)</f>
        <v>6ml</v>
      </c>
      <c r="H466" s="84">
        <f>SUMIFS(Inward!I:I,Inward!C:C,'Stock Statement'!B466,Inward!E:E,'Stock Statement'!C466)</f>
        <v>1</v>
      </c>
      <c r="I466" s="84">
        <f>AVERAGEIFS(Outward!H:H,Outward!B:B,'Stock Statement'!B466,Outward!C:C,'Stock Statement'!C466)</f>
        <v>1</v>
      </c>
      <c r="J466" s="84">
        <f t="shared" si="14"/>
        <v>0</v>
      </c>
      <c r="K466" s="137">
        <f>LOOKUP(2,1/(Inward!E:E=C466),Inward!Q:Q)</f>
        <v>8500</v>
      </c>
      <c r="L466" s="137">
        <f>Table3[[#This Row],[Opening Stock]]*Table3[[#This Row],[Base Price]]</f>
        <v>0</v>
      </c>
      <c r="M466" s="137">
        <f>Table3[[#This Row],[Base Price]]*Table3[[#This Row],[Receipt]]</f>
        <v>8500</v>
      </c>
      <c r="N466" s="137">
        <f>Table3[[#This Row],[Base Price]]*Table3[[#This Row],[Issued]]</f>
        <v>8500</v>
      </c>
      <c r="O466" s="137">
        <f t="shared" si="15"/>
        <v>0</v>
      </c>
      <c r="P466" s="84"/>
    </row>
    <row r="467" spans="1:16">
      <c r="A467" s="84">
        <f>Table5[[#This Row],[SN]]</f>
        <v>466</v>
      </c>
      <c r="B467" s="108" t="str">
        <f>VLOOKUP($C467,'Product Master'!B:G,2,)</f>
        <v>Flex monoclonal mouse anti-human CD79 Alpha</v>
      </c>
      <c r="C467" s="84" t="str">
        <f>Table5[[#This Row],[Cat No]]</f>
        <v>IS621</v>
      </c>
      <c r="D467" s="84">
        <f>(VLOOKUP($C467,'Product Master'!B:G,6,))</f>
        <v>0</v>
      </c>
      <c r="E467" s="84" t="str">
        <f>VLOOKUP($C467,'Product Master'!B:G,3,)</f>
        <v>-</v>
      </c>
      <c r="F467" s="84" t="str">
        <f>VLOOKUP($C467,'Product Master'!B:G,4,)</f>
        <v>6ml</v>
      </c>
      <c r="H467" s="84">
        <f>SUMIFS(Inward!I:I,Inward!C:C,'Stock Statement'!B467,Inward!E:E,'Stock Statement'!C467)</f>
        <v>1</v>
      </c>
      <c r="I467" s="84" t="e">
        <f>AVERAGEIFS(Outward!H:H,Outward!B:B,'Stock Statement'!B467,Outward!C:C,'Stock Statement'!C467)</f>
        <v>#DIV/0!</v>
      </c>
      <c r="J467" s="84" t="e">
        <f t="shared" ref="J467:J478" si="16">((G467+H467)-I467)</f>
        <v>#DIV/0!</v>
      </c>
      <c r="K467" s="137">
        <f>LOOKUP(2,1/(Inward!E:E=C467),Inward!Q:Q)</f>
        <v>8500</v>
      </c>
      <c r="L467" s="137">
        <f>Table3[[#This Row],[Opening Stock]]*Table3[[#This Row],[Base Price]]</f>
        <v>0</v>
      </c>
      <c r="M467" s="137">
        <f>Table3[[#This Row],[Base Price]]*Table3[[#This Row],[Receipt]]</f>
        <v>8500</v>
      </c>
      <c r="N467" s="137" t="e">
        <f>Table3[[#This Row],[Base Price]]*Table3[[#This Row],[Issued]]</f>
        <v>#DIV/0!</v>
      </c>
      <c r="O467" s="137" t="e">
        <f t="shared" ref="O467:O478" si="17">MAX(0,J467*K467)</f>
        <v>#DIV/0!</v>
      </c>
      <c r="P467" s="84"/>
    </row>
    <row r="468" spans="1:16">
      <c r="A468" s="84">
        <f>Table5[[#This Row],[SN]]</f>
        <v>467</v>
      </c>
      <c r="B468" s="108" t="str">
        <f>VLOOKUP($C468,'Product Master'!B:G,2,)</f>
        <v>Flex monoclonal mouse anti-human carcinoembryonic antigen</v>
      </c>
      <c r="C468" s="84" t="str">
        <f>Table5[[#This Row],[Cat No]]</f>
        <v>IS622</v>
      </c>
      <c r="D468" s="84">
        <f>(VLOOKUP($C468,'Product Master'!B:G,6,))</f>
        <v>0</v>
      </c>
      <c r="E468" s="84" t="str">
        <f>VLOOKUP($C468,'Product Master'!B:G,3,)</f>
        <v>-</v>
      </c>
      <c r="F468" s="84" t="str">
        <f>VLOOKUP($C468,'Product Master'!B:G,4,)</f>
        <v>6ml</v>
      </c>
      <c r="H468" s="84">
        <f>SUMIFS(Inward!I:I,Inward!C:C,'Stock Statement'!B468,Inward!E:E,'Stock Statement'!C468)</f>
        <v>1</v>
      </c>
      <c r="I468" s="84">
        <f>AVERAGEIFS(Outward!H:H,Outward!B:B,'Stock Statement'!B468,Outward!C:C,'Stock Statement'!C468)</f>
        <v>1</v>
      </c>
      <c r="J468" s="84">
        <f t="shared" si="16"/>
        <v>0</v>
      </c>
      <c r="K468" s="137">
        <f>LOOKUP(2,1/(Inward!E:E=C468),Inward!Q:Q)</f>
        <v>8500</v>
      </c>
      <c r="L468" s="137">
        <f>Table3[[#This Row],[Opening Stock]]*Table3[[#This Row],[Base Price]]</f>
        <v>0</v>
      </c>
      <c r="M468" s="137">
        <f>Table3[[#This Row],[Base Price]]*Table3[[#This Row],[Receipt]]</f>
        <v>8500</v>
      </c>
      <c r="N468" s="137">
        <f>Table3[[#This Row],[Base Price]]*Table3[[#This Row],[Issued]]</f>
        <v>8500</v>
      </c>
      <c r="O468" s="137">
        <f t="shared" si="17"/>
        <v>0</v>
      </c>
      <c r="P468" s="84"/>
    </row>
    <row r="469" spans="1:16">
      <c r="A469" s="84">
        <f>Table5[[#This Row],[SN]]</f>
        <v>468</v>
      </c>
      <c r="B469" s="108" t="str">
        <f>VLOOKUP($C469,'Product Master'!B:G,2,)</f>
        <v>Flex monoclonal mouse anti-human CD8</v>
      </c>
      <c r="C469" s="84" t="str">
        <f>Table5[[#This Row],[Cat No]]</f>
        <v>IS623</v>
      </c>
      <c r="D469" s="84">
        <f>(VLOOKUP($C469,'Product Master'!B:G,6,))</f>
        <v>0</v>
      </c>
      <c r="E469" s="84" t="str">
        <f>VLOOKUP($C469,'Product Master'!B:G,3,)</f>
        <v>-</v>
      </c>
      <c r="F469" s="84" t="str">
        <f>VLOOKUP($C469,'Product Master'!B:G,4,)</f>
        <v>6ml</v>
      </c>
      <c r="H469" s="84">
        <f>SUMIFS(Inward!I:I,Inward!C:C,'Stock Statement'!B469,Inward!E:E,'Stock Statement'!C469)</f>
        <v>1</v>
      </c>
      <c r="I469" s="84" t="e">
        <f>AVERAGEIFS(Outward!H:H,Outward!B:B,'Stock Statement'!B469,Outward!C:C,'Stock Statement'!C469)</f>
        <v>#DIV/0!</v>
      </c>
      <c r="J469" s="84" t="e">
        <f t="shared" si="16"/>
        <v>#DIV/0!</v>
      </c>
      <c r="K469" s="137">
        <f>LOOKUP(2,1/(Inward!E:E=C469),Inward!Q:Q)</f>
        <v>8500</v>
      </c>
      <c r="L469" s="137">
        <f>Table3[[#This Row],[Opening Stock]]*Table3[[#This Row],[Base Price]]</f>
        <v>0</v>
      </c>
      <c r="M469" s="137">
        <f>Table3[[#This Row],[Base Price]]*Table3[[#This Row],[Receipt]]</f>
        <v>8500</v>
      </c>
      <c r="N469" s="137" t="e">
        <f>Table3[[#This Row],[Base Price]]*Table3[[#This Row],[Issued]]</f>
        <v>#DIV/0!</v>
      </c>
      <c r="O469" s="137" t="e">
        <f t="shared" si="17"/>
        <v>#DIV/0!</v>
      </c>
      <c r="P469" s="84"/>
    </row>
    <row r="470" spans="1:16">
      <c r="A470" s="84">
        <f>Table5[[#This Row],[SN]]</f>
        <v>469</v>
      </c>
      <c r="B470" s="108" t="str">
        <f>VLOOKUP($C470,'Product Master'!B:G,2,)</f>
        <v xml:space="preserve">Flex monoclonal mouse Anti-human hepatocyte </v>
      </c>
      <c r="C470" s="84" t="str">
        <f>Table5[[#This Row],[Cat No]]</f>
        <v>IS624</v>
      </c>
      <c r="D470" s="84">
        <f>(VLOOKUP($C470,'Product Master'!B:G,6,))</f>
        <v>0</v>
      </c>
      <c r="E470" s="84" t="str">
        <f>VLOOKUP($C470,'Product Master'!B:G,3,)</f>
        <v>-</v>
      </c>
      <c r="F470" s="84" t="str">
        <f>VLOOKUP($C470,'Product Master'!B:G,4,)</f>
        <v>6ml</v>
      </c>
      <c r="H470" s="84">
        <f>SUMIFS(Inward!I:I,Inward!C:C,'Stock Statement'!B470,Inward!E:E,'Stock Statement'!C470)</f>
        <v>1</v>
      </c>
      <c r="I470" s="84" t="e">
        <f>AVERAGEIFS(Outward!H:H,Outward!B:B,'Stock Statement'!B470,Outward!C:C,'Stock Statement'!C470)</f>
        <v>#DIV/0!</v>
      </c>
      <c r="J470" s="84" t="e">
        <f t="shared" si="16"/>
        <v>#DIV/0!</v>
      </c>
      <c r="K470" s="137">
        <f>LOOKUP(2,1/(Inward!E:E=C470),Inward!Q:Q)</f>
        <v>8500</v>
      </c>
      <c r="L470" s="137">
        <f>Table3[[#This Row],[Opening Stock]]*Table3[[#This Row],[Base Price]]</f>
        <v>0</v>
      </c>
      <c r="M470" s="137">
        <f>Table3[[#This Row],[Base Price]]*Table3[[#This Row],[Receipt]]</f>
        <v>8500</v>
      </c>
      <c r="N470" s="137" t="e">
        <f>Table3[[#This Row],[Base Price]]*Table3[[#This Row],[Issued]]</f>
        <v>#DIV/0!</v>
      </c>
      <c r="O470" s="137" t="e">
        <f t="shared" si="17"/>
        <v>#DIV/0!</v>
      </c>
      <c r="P470" s="84"/>
    </row>
    <row r="471" spans="1:16">
      <c r="A471" s="84">
        <f>Table5[[#This Row],[SN]]</f>
        <v>470</v>
      </c>
      <c r="B471" s="108" t="str">
        <f>VLOOKUP($C471,'Product Master'!B:G,2,)</f>
        <v xml:space="preserve">Flex monoclonal mouse anti KI-67 antigen </v>
      </c>
      <c r="C471" s="84" t="str">
        <f>Table5[[#This Row],[Cat No]]</f>
        <v>IS626</v>
      </c>
      <c r="D471" s="84">
        <f>(VLOOKUP($C471,'Product Master'!B:G,6,))</f>
        <v>0</v>
      </c>
      <c r="E471" s="84" t="str">
        <f>VLOOKUP($C471,'Product Master'!B:G,3,)</f>
        <v>-</v>
      </c>
      <c r="F471" s="84" t="str">
        <f>VLOOKUP($C471,'Product Master'!B:G,4,)</f>
        <v>6ml</v>
      </c>
      <c r="H471" s="84">
        <f>SUMIFS(Inward!I:I,Inward!C:C,'Stock Statement'!B471,Inward!E:E,'Stock Statement'!C471)</f>
        <v>1</v>
      </c>
      <c r="I471" s="84">
        <f>AVERAGEIFS(Outward!H:H,Outward!B:B,'Stock Statement'!B471,Outward!C:C,'Stock Statement'!C471)</f>
        <v>1</v>
      </c>
      <c r="J471" s="84">
        <f t="shared" si="16"/>
        <v>0</v>
      </c>
      <c r="K471" s="137">
        <f>LOOKUP(2,1/(Inward!E:E=C471),Inward!Q:Q)</f>
        <v>8500</v>
      </c>
      <c r="L471" s="137">
        <f>Table3[[#This Row],[Opening Stock]]*Table3[[#This Row],[Base Price]]</f>
        <v>0</v>
      </c>
      <c r="M471" s="137">
        <f>Table3[[#This Row],[Base Price]]*Table3[[#This Row],[Receipt]]</f>
        <v>8500</v>
      </c>
      <c r="N471" s="137">
        <f>Table3[[#This Row],[Base Price]]*Table3[[#This Row],[Issued]]</f>
        <v>8500</v>
      </c>
      <c r="O471" s="137">
        <f t="shared" si="17"/>
        <v>0</v>
      </c>
      <c r="P471" s="84"/>
    </row>
    <row r="472" spans="1:16">
      <c r="A472" s="84">
        <f>Table5[[#This Row],[SN]]</f>
        <v>471</v>
      </c>
      <c r="B472" s="108" t="str">
        <f>VLOOKUP($C472,'Product Master'!B:G,2,)</f>
        <v>Flex monoclonal mouse anti-human calretinin</v>
      </c>
      <c r="C472" s="84" t="str">
        <f>Table5[[#This Row],[Cat No]]</f>
        <v>IS627</v>
      </c>
      <c r="D472" s="84">
        <f>(VLOOKUP($C472,'Product Master'!B:G,6,))</f>
        <v>0</v>
      </c>
      <c r="E472" s="84" t="str">
        <f>VLOOKUP($C472,'Product Master'!B:G,3,)</f>
        <v>-</v>
      </c>
      <c r="F472" s="84" t="str">
        <f>VLOOKUP($C472,'Product Master'!B:G,4,)</f>
        <v>6ml</v>
      </c>
      <c r="H472" s="84">
        <f>SUMIFS(Inward!I:I,Inward!C:C,'Stock Statement'!B472,Inward!E:E,'Stock Statement'!C472)</f>
        <v>1</v>
      </c>
      <c r="I472" s="84" t="e">
        <f>AVERAGEIFS(Outward!H:H,Outward!B:B,'Stock Statement'!B472,Outward!C:C,'Stock Statement'!C472)</f>
        <v>#DIV/0!</v>
      </c>
      <c r="J472" s="84" t="e">
        <f t="shared" si="16"/>
        <v>#DIV/0!</v>
      </c>
      <c r="K472" s="137">
        <f>LOOKUP(2,1/(Inward!E:E=C472),Inward!Q:Q)</f>
        <v>8500</v>
      </c>
      <c r="L472" s="137">
        <f>Table3[[#This Row],[Opening Stock]]*Table3[[#This Row],[Base Price]]</f>
        <v>0</v>
      </c>
      <c r="M472" s="137">
        <f>Table3[[#This Row],[Base Price]]*Table3[[#This Row],[Receipt]]</f>
        <v>8500</v>
      </c>
      <c r="N472" s="137" t="e">
        <f>Table3[[#This Row],[Base Price]]*Table3[[#This Row],[Issued]]</f>
        <v>#DIV/0!</v>
      </c>
      <c r="O472" s="137" t="e">
        <f t="shared" si="17"/>
        <v>#DIV/0!</v>
      </c>
      <c r="P472" s="84"/>
    </row>
    <row r="473" spans="1:16">
      <c r="A473" s="84">
        <f>Table5[[#This Row],[SN]]</f>
        <v>472</v>
      </c>
      <c r="B473" s="108" t="str">
        <f>VLOOKUP($C473,'Product Master'!B:G,2,)</f>
        <v>Flex monoclonal mouse anti-human CD56</v>
      </c>
      <c r="C473" s="84" t="str">
        <f>Table5[[#This Row],[Cat No]]</f>
        <v>IS628</v>
      </c>
      <c r="D473" s="84">
        <f>(VLOOKUP($C473,'Product Master'!B:G,6,))</f>
        <v>0</v>
      </c>
      <c r="E473" s="84" t="str">
        <f>VLOOKUP($C473,'Product Master'!B:G,3,)</f>
        <v>-</v>
      </c>
      <c r="F473" s="84" t="str">
        <f>VLOOKUP($C473,'Product Master'!B:G,4,)</f>
        <v>6ml</v>
      </c>
      <c r="H473" s="84">
        <f>SUMIFS(Inward!I:I,Inward!C:C,'Stock Statement'!B473,Inward!E:E,'Stock Statement'!C473)</f>
        <v>1</v>
      </c>
      <c r="I473" s="84">
        <f>AVERAGEIFS(Outward!H:H,Outward!B:B,'Stock Statement'!B473,Outward!C:C,'Stock Statement'!C473)</f>
        <v>1</v>
      </c>
      <c r="J473" s="84">
        <f t="shared" si="16"/>
        <v>0</v>
      </c>
      <c r="K473" s="137">
        <f>LOOKUP(2,1/(Inward!E:E=C473),Inward!Q:Q)</f>
        <v>8500</v>
      </c>
      <c r="L473" s="137">
        <f>Table3[[#This Row],[Opening Stock]]*Table3[[#This Row],[Base Price]]</f>
        <v>0</v>
      </c>
      <c r="M473" s="137">
        <f>Table3[[#This Row],[Base Price]]*Table3[[#This Row],[Receipt]]</f>
        <v>8500</v>
      </c>
      <c r="N473" s="137">
        <f>Table3[[#This Row],[Base Price]]*Table3[[#This Row],[Issued]]</f>
        <v>8500</v>
      </c>
      <c r="O473" s="137">
        <f t="shared" si="17"/>
        <v>0</v>
      </c>
      <c r="P473" s="84"/>
    </row>
    <row r="474" spans="1:16">
      <c r="A474" s="84">
        <f>Table5[[#This Row],[SN]]</f>
        <v>473</v>
      </c>
      <c r="B474" s="108" t="str">
        <f>VLOOKUP($C474,'Product Master'!B:G,2,)</f>
        <v xml:space="preserve">Flex monoclonal mouse anti-human epithelial membrane antigen </v>
      </c>
      <c r="C474" s="84" t="str">
        <f>Table5[[#This Row],[Cat No]]</f>
        <v>IS629</v>
      </c>
      <c r="D474" s="84">
        <f>(VLOOKUP($C474,'Product Master'!B:G,6,))</f>
        <v>0</v>
      </c>
      <c r="E474" s="84" t="str">
        <f>VLOOKUP($C474,'Product Master'!B:G,3,)</f>
        <v>-</v>
      </c>
      <c r="F474" s="84" t="str">
        <f>VLOOKUP($C474,'Product Master'!B:G,4,)</f>
        <v>6ml</v>
      </c>
      <c r="H474" s="84">
        <f>SUMIFS(Inward!I:I,Inward!C:C,'Stock Statement'!B474,Inward!E:E,'Stock Statement'!C474)</f>
        <v>1</v>
      </c>
      <c r="I474" s="84">
        <f>AVERAGEIFS(Outward!H:H,Outward!B:B,'Stock Statement'!B474,Outward!C:C,'Stock Statement'!C474)</f>
        <v>1</v>
      </c>
      <c r="J474" s="84">
        <f t="shared" si="16"/>
        <v>0</v>
      </c>
      <c r="K474" s="137">
        <f>LOOKUP(2,1/(Inward!E:E=C474),Inward!Q:Q)</f>
        <v>8500</v>
      </c>
      <c r="L474" s="137">
        <f>Table3[[#This Row],[Opening Stock]]*Table3[[#This Row],[Base Price]]</f>
        <v>0</v>
      </c>
      <c r="M474" s="137">
        <f>Table3[[#This Row],[Base Price]]*Table3[[#This Row],[Receipt]]</f>
        <v>8500</v>
      </c>
      <c r="N474" s="137">
        <f>Table3[[#This Row],[Base Price]]*Table3[[#This Row],[Issued]]</f>
        <v>8500</v>
      </c>
      <c r="O474" s="137">
        <f t="shared" si="17"/>
        <v>0</v>
      </c>
      <c r="P474" s="84"/>
    </row>
    <row r="475" spans="1:16">
      <c r="A475" s="84">
        <f>Table5[[#This Row],[SN]]</f>
        <v>474</v>
      </c>
      <c r="B475" s="108" t="str">
        <f>VLOOKUP($C475,'Product Master'!B:G,2,)</f>
        <v>Flex Monoclonal Mouse anti-human CD43</v>
      </c>
      <c r="C475" s="84" t="str">
        <f>Table5[[#This Row],[Cat No]]</f>
        <v>IS636</v>
      </c>
      <c r="D475" s="84">
        <f>(VLOOKUP($C475,'Product Master'!B:G,6,))</f>
        <v>0</v>
      </c>
      <c r="E475" s="84" t="str">
        <f>VLOOKUP($C475,'Product Master'!B:G,3,)</f>
        <v>-</v>
      </c>
      <c r="F475" s="84" t="str">
        <f>VLOOKUP($C475,'Product Master'!B:G,4,)</f>
        <v>6 ml</v>
      </c>
      <c r="H475" s="84">
        <f>SUMIFS(Inward!I:I,Inward!C:C,'Stock Statement'!B475,Inward!E:E,'Stock Statement'!C475)</f>
        <v>1</v>
      </c>
      <c r="I475" s="84" t="e">
        <f>AVERAGEIFS(Outward!H:H,Outward!B:B,'Stock Statement'!B475,Outward!C:C,'Stock Statement'!C475)</f>
        <v>#DIV/0!</v>
      </c>
      <c r="J475" s="84" t="e">
        <f t="shared" si="16"/>
        <v>#DIV/0!</v>
      </c>
      <c r="K475" s="137">
        <f>LOOKUP(2,1/(Inward!E:E=C475),Inward!Q:Q)</f>
        <v>8500</v>
      </c>
      <c r="L475" s="137">
        <f>Table3[[#This Row],[Opening Stock]]*Table3[[#This Row],[Base Price]]</f>
        <v>0</v>
      </c>
      <c r="M475" s="137">
        <f>Table3[[#This Row],[Base Price]]*Table3[[#This Row],[Receipt]]</f>
        <v>8500</v>
      </c>
      <c r="N475" s="137" t="e">
        <f>Table3[[#This Row],[Base Price]]*Table3[[#This Row],[Issued]]</f>
        <v>#DIV/0!</v>
      </c>
      <c r="O475" s="137" t="e">
        <f t="shared" si="17"/>
        <v>#DIV/0!</v>
      </c>
      <c r="P475" s="84"/>
    </row>
    <row r="476" spans="1:16">
      <c r="A476" s="84">
        <f>Table5[[#This Row],[SN]]</f>
        <v>475</v>
      </c>
      <c r="B476" s="108" t="str">
        <f>VLOOKUP($C476,'Product Master'!B:G,2,)</f>
        <v>Flex Monoclonal Mouse anti-human Epithelial Antigen</v>
      </c>
      <c r="C476" s="84" t="str">
        <f>Table5[[#This Row],[Cat No]]</f>
        <v>IS637</v>
      </c>
      <c r="D476" s="84">
        <f>(VLOOKUP($C476,'Product Master'!B:G,6,))</f>
        <v>0</v>
      </c>
      <c r="E476" s="84" t="str">
        <f>VLOOKUP($C476,'Product Master'!B:G,3,)</f>
        <v>-</v>
      </c>
      <c r="F476" s="84" t="str">
        <f>VLOOKUP($C476,'Product Master'!B:G,4,)</f>
        <v>6 ml</v>
      </c>
      <c r="H476" s="84">
        <f>SUMIFS(Inward!I:I,Inward!C:C,'Stock Statement'!B476,Inward!E:E,'Stock Statement'!C476)</f>
        <v>1</v>
      </c>
      <c r="I476" s="84" t="e">
        <f>AVERAGEIFS(Outward!H:H,Outward!B:B,'Stock Statement'!B476,Outward!C:C,'Stock Statement'!C476)</f>
        <v>#DIV/0!</v>
      </c>
      <c r="J476" s="84" t="e">
        <f t="shared" si="16"/>
        <v>#DIV/0!</v>
      </c>
      <c r="K476" s="137">
        <f>LOOKUP(2,1/(Inward!E:E=C476),Inward!Q:Q)</f>
        <v>8500</v>
      </c>
      <c r="L476" s="137">
        <f>Table3[[#This Row],[Opening Stock]]*Table3[[#This Row],[Base Price]]</f>
        <v>0</v>
      </c>
      <c r="M476" s="137">
        <f>Table3[[#This Row],[Base Price]]*Table3[[#This Row],[Receipt]]</f>
        <v>8500</v>
      </c>
      <c r="N476" s="137" t="e">
        <f>Table3[[#This Row],[Base Price]]*Table3[[#This Row],[Issued]]</f>
        <v>#DIV/0!</v>
      </c>
      <c r="O476" s="137" t="e">
        <f t="shared" si="17"/>
        <v>#DIV/0!</v>
      </c>
      <c r="P476" s="84"/>
    </row>
    <row r="477" spans="1:16">
      <c r="A477" s="84">
        <f>Table5[[#This Row],[SN]]</f>
        <v>476</v>
      </c>
      <c r="B477" s="108" t="str">
        <f>VLOOKUP($C477,'Product Master'!B:G,2,)</f>
        <v>Flex Monoclonal anti-human CD246 ALK Protein</v>
      </c>
      <c r="C477" s="84" t="str">
        <f>Table5[[#This Row],[Cat No]]</f>
        <v>IS641</v>
      </c>
      <c r="D477" s="84">
        <f>(VLOOKUP($C477,'Product Master'!B:G,6,))</f>
        <v>0</v>
      </c>
      <c r="E477" s="84" t="str">
        <f>VLOOKUP($C477,'Product Master'!B:G,3,)</f>
        <v>-</v>
      </c>
      <c r="F477" s="84" t="str">
        <f>VLOOKUP($C477,'Product Master'!B:G,4,)</f>
        <v>6 ml</v>
      </c>
      <c r="H477" s="84">
        <f>SUMIFS(Inward!I:I,Inward!C:C,'Stock Statement'!B477,Inward!E:E,'Stock Statement'!C477)</f>
        <v>1</v>
      </c>
      <c r="I477" s="84" t="e">
        <f>AVERAGEIFS(Outward!H:H,Outward!B:B,'Stock Statement'!B477,Outward!C:C,'Stock Statement'!C477)</f>
        <v>#DIV/0!</v>
      </c>
      <c r="J477" s="84" t="e">
        <f t="shared" si="16"/>
        <v>#DIV/0!</v>
      </c>
      <c r="K477" s="137">
        <f>LOOKUP(2,1/(Inward!E:E=C477),Inward!Q:Q)</f>
        <v>8500</v>
      </c>
      <c r="L477" s="137">
        <f>Table3[[#This Row],[Opening Stock]]*Table3[[#This Row],[Base Price]]</f>
        <v>0</v>
      </c>
      <c r="M477" s="137">
        <f>Table3[[#This Row],[Base Price]]*Table3[[#This Row],[Receipt]]</f>
        <v>8500</v>
      </c>
      <c r="N477" s="137" t="e">
        <f>Table3[[#This Row],[Base Price]]*Table3[[#This Row],[Issued]]</f>
        <v>#DIV/0!</v>
      </c>
      <c r="O477" s="137" t="e">
        <f t="shared" si="17"/>
        <v>#DIV/0!</v>
      </c>
      <c r="P477" s="84"/>
    </row>
    <row r="478" spans="1:16">
      <c r="A478" s="84">
        <f>Table5[[#This Row],[SN]]</f>
        <v>477</v>
      </c>
      <c r="B478" s="108" t="str">
        <f>VLOOKUP($C478,'Product Master'!B:G,2,)</f>
        <v>Flex monoclonal mouse anti-human CD138</v>
      </c>
      <c r="C478" s="84" t="str">
        <f>Table5[[#This Row],[Cat No]]</f>
        <v>IS642</v>
      </c>
      <c r="D478" s="84">
        <f>(VLOOKUP($C478,'Product Master'!B:G,6,))</f>
        <v>0</v>
      </c>
      <c r="E478" s="84" t="str">
        <f>VLOOKUP($C478,'Product Master'!B:G,3,)</f>
        <v>-</v>
      </c>
      <c r="F478" s="84" t="str">
        <f>VLOOKUP($C478,'Product Master'!B:G,4,)</f>
        <v>6ml</v>
      </c>
      <c r="H478" s="84">
        <f>SUMIFS(Inward!I:I,Inward!C:C,'Stock Statement'!B478,Inward!E:E,'Stock Statement'!C478)</f>
        <v>1</v>
      </c>
      <c r="I478" s="84">
        <f>AVERAGEIFS(Outward!H:H,Outward!B:B,'Stock Statement'!B478,Outward!C:C,'Stock Statement'!C478)</f>
        <v>1</v>
      </c>
      <c r="J478" s="84">
        <f t="shared" si="16"/>
        <v>0</v>
      </c>
      <c r="K478" s="137">
        <f>LOOKUP(2,1/(Inward!E:E=C478),Inward!Q:Q)</f>
        <v>8500</v>
      </c>
      <c r="L478" s="137">
        <f>Table3[[#This Row],[Opening Stock]]*Table3[[#This Row],[Base Price]]</f>
        <v>0</v>
      </c>
      <c r="M478" s="137">
        <f>Table3[[#This Row],[Base Price]]*Table3[[#This Row],[Receipt]]</f>
        <v>8500</v>
      </c>
      <c r="N478" s="137">
        <f>Table3[[#This Row],[Base Price]]*Table3[[#This Row],[Issued]]</f>
        <v>8500</v>
      </c>
      <c r="O478" s="137">
        <f t="shared" si="17"/>
        <v>0</v>
      </c>
      <c r="P478" s="84"/>
    </row>
    <row r="479" spans="1:16">
      <c r="A479" s="84">
        <f>Table5[[#This Row],[SN]]</f>
        <v>478</v>
      </c>
      <c r="B479" s="108" t="str">
        <f>VLOOKUP($C479,'Product Master'!B:G,2,)</f>
        <v>Flex monoclonal mouse anti-human CD7</v>
      </c>
      <c r="C479" s="84" t="str">
        <f>Table5[[#This Row],[Cat No]]</f>
        <v>IS643</v>
      </c>
      <c r="D479" s="84">
        <f>(VLOOKUP($C479,'Product Master'!B:G,6,))</f>
        <v>0</v>
      </c>
      <c r="E479" s="84" t="str">
        <f>VLOOKUP($C479,'Product Master'!B:G,3,)</f>
        <v>-</v>
      </c>
      <c r="F479" s="84" t="str">
        <f>VLOOKUP($C479,'Product Master'!B:G,4,)</f>
        <v>6ml</v>
      </c>
      <c r="H479" s="84">
        <f>SUMIFS(Inward!I:I,Inward!C:C,'Stock Statement'!B479,Inward!E:E,'Stock Statement'!C479)</f>
        <v>1</v>
      </c>
      <c r="J479" s="84">
        <f t="shared" ref="J479:J542" si="18">((G479+H479)-I479)</f>
        <v>1</v>
      </c>
      <c r="K479" s="137">
        <f>LOOKUP(2,1/(Inward!E:E=C479),Inward!Q:Q)</f>
        <v>8500</v>
      </c>
      <c r="L479" s="137">
        <f>Table3[[#This Row],[Opening Stock]]*Table3[[#This Row],[Base Price]]</f>
        <v>0</v>
      </c>
      <c r="M479" s="137">
        <f>Table3[[#This Row],[Base Price]]*Table3[[#This Row],[Receipt]]</f>
        <v>8500</v>
      </c>
      <c r="N479" s="137">
        <f>Table3[[#This Row],[Base Price]]*Table3[[#This Row],[Issued]]</f>
        <v>0</v>
      </c>
      <c r="O479" s="137">
        <f t="shared" ref="O479:O542" si="19">MAX(0,J479*K479)</f>
        <v>8500</v>
      </c>
      <c r="P479" s="84"/>
    </row>
    <row r="480" spans="1:16">
      <c r="A480" s="84">
        <f>Table5[[#This Row],[SN]]</f>
        <v>479</v>
      </c>
      <c r="B480" s="108" t="str">
        <f>VLOOKUP($C480,'Product Master'!B:G,2,)</f>
        <v>Flex monoclonal mouse anti-human Mum1 protein</v>
      </c>
      <c r="C480" s="84" t="str">
        <f>Table5[[#This Row],[Cat No]]</f>
        <v>IS644</v>
      </c>
      <c r="D480" s="84">
        <f>(VLOOKUP($C480,'Product Master'!B:G,6,))</f>
        <v>0</v>
      </c>
      <c r="E480" s="84" t="str">
        <f>VLOOKUP($C480,'Product Master'!B:G,3,)</f>
        <v>-</v>
      </c>
      <c r="F480" s="84" t="str">
        <f>VLOOKUP($C480,'Product Master'!B:G,4,)</f>
        <v>6ml</v>
      </c>
      <c r="H480" s="84">
        <f>SUMIFS(Inward!I:I,Inward!C:C,'Stock Statement'!B480,Inward!E:E,'Stock Statement'!C480)</f>
        <v>1</v>
      </c>
      <c r="J480" s="84">
        <f t="shared" si="18"/>
        <v>1</v>
      </c>
      <c r="K480" s="137">
        <f>LOOKUP(2,1/(Inward!E:E=C480),Inward!Q:Q)</f>
        <v>0</v>
      </c>
      <c r="L480" s="137">
        <f>Table3[[#This Row],[Opening Stock]]*Table3[[#This Row],[Base Price]]</f>
        <v>0</v>
      </c>
      <c r="M480" s="137">
        <f>Table3[[#This Row],[Base Price]]*Table3[[#This Row],[Receipt]]</f>
        <v>0</v>
      </c>
      <c r="N480" s="137">
        <f>Table3[[#This Row],[Base Price]]*Table3[[#This Row],[Issued]]</f>
        <v>0</v>
      </c>
      <c r="O480" s="137">
        <f t="shared" si="19"/>
        <v>0</v>
      </c>
      <c r="P480" s="84"/>
    </row>
    <row r="481" spans="1:16">
      <c r="A481" s="84">
        <f>Table5[[#This Row],[SN]]</f>
        <v>480</v>
      </c>
      <c r="B481" s="108" t="str">
        <f>VLOOKUP($C481,'Product Master'!B:G,2,)</f>
        <v>Flex monoclonal mouse anti-human CD10</v>
      </c>
      <c r="C481" s="84" t="str">
        <f>Table5[[#This Row],[Cat No]]</f>
        <v>IS648</v>
      </c>
      <c r="D481" s="84">
        <f>(VLOOKUP($C481,'Product Master'!B:G,6,))</f>
        <v>0</v>
      </c>
      <c r="E481" s="84" t="str">
        <f>VLOOKUP($C481,'Product Master'!B:G,3,)</f>
        <v>-</v>
      </c>
      <c r="F481" s="84" t="str">
        <f>VLOOKUP($C481,'Product Master'!B:G,4,)</f>
        <v>6ml</v>
      </c>
      <c r="H481" s="84">
        <f>SUMIFS(Inward!I:I,Inward!C:C,'Stock Statement'!B481,Inward!E:E,'Stock Statement'!C481)</f>
        <v>1</v>
      </c>
      <c r="J481" s="84">
        <f t="shared" si="18"/>
        <v>1</v>
      </c>
      <c r="K481" s="137">
        <f>LOOKUP(2,1/(Inward!E:E=C481),Inward!Q:Q)</f>
        <v>8500</v>
      </c>
      <c r="L481" s="137">
        <f>Table3[[#This Row],[Opening Stock]]*Table3[[#This Row],[Base Price]]</f>
        <v>0</v>
      </c>
      <c r="M481" s="137">
        <f>Table3[[#This Row],[Base Price]]*Table3[[#This Row],[Receipt]]</f>
        <v>8500</v>
      </c>
      <c r="N481" s="137">
        <f>Table3[[#This Row],[Base Price]]*Table3[[#This Row],[Issued]]</f>
        <v>0</v>
      </c>
      <c r="O481" s="137">
        <f t="shared" si="19"/>
        <v>8500</v>
      </c>
      <c r="P481" s="84"/>
    </row>
    <row r="482" spans="1:16">
      <c r="A482" s="84">
        <f>Table5[[#This Row],[SN]]</f>
        <v>481</v>
      </c>
      <c r="B482" s="108" t="str">
        <f>VLOOKUP($C482,'Product Master'!B:G,2,)</f>
        <v>Flex monoclonal mouse anti-human CD4</v>
      </c>
      <c r="C482" s="84" t="str">
        <f>Table5[[#This Row],[Cat No]]</f>
        <v>IS649</v>
      </c>
      <c r="D482" s="84">
        <f>(VLOOKUP($C482,'Product Master'!B:G,6,))</f>
        <v>0</v>
      </c>
      <c r="E482" s="84" t="str">
        <f>VLOOKUP($C482,'Product Master'!B:G,3,)</f>
        <v>-</v>
      </c>
      <c r="F482" s="84" t="str">
        <f>VLOOKUP($C482,'Product Master'!B:G,4,)</f>
        <v>6ml</v>
      </c>
      <c r="H482" s="84">
        <f>SUMIFS(Inward!I:I,Inward!C:C,'Stock Statement'!B482,Inward!E:E,'Stock Statement'!C482)</f>
        <v>1</v>
      </c>
      <c r="J482" s="84">
        <f t="shared" si="18"/>
        <v>1</v>
      </c>
      <c r="K482" s="137">
        <f>LOOKUP(2,1/(Inward!E:E=C482),Inward!Q:Q)</f>
        <v>8500</v>
      </c>
      <c r="L482" s="137">
        <f>Table3[[#This Row],[Opening Stock]]*Table3[[#This Row],[Base Price]]</f>
        <v>0</v>
      </c>
      <c r="M482" s="137">
        <f>Table3[[#This Row],[Base Price]]*Table3[[#This Row],[Receipt]]</f>
        <v>8500</v>
      </c>
      <c r="N482" s="137">
        <f>Table3[[#This Row],[Base Price]]*Table3[[#This Row],[Issued]]</f>
        <v>0</v>
      </c>
      <c r="O482" s="137">
        <f t="shared" si="19"/>
        <v>8500</v>
      </c>
      <c r="P482" s="84"/>
    </row>
    <row r="483" spans="1:16">
      <c r="A483" s="84">
        <f>Table5[[#This Row],[SN]]</f>
        <v>482</v>
      </c>
      <c r="B483" s="108" t="str">
        <f>VLOOKUP($C483,'Product Master'!B:G,2,)</f>
        <v>Flex monoclonal mouse anti-human B-cell specific activator protein</v>
      </c>
      <c r="C483" s="84" t="str">
        <f>Table5[[#This Row],[Cat No]]</f>
        <v>IS650</v>
      </c>
      <c r="D483" s="84">
        <f>(VLOOKUP($C483,'Product Master'!B:G,6,))</f>
        <v>0</v>
      </c>
      <c r="E483" s="84" t="str">
        <f>VLOOKUP($C483,'Product Master'!B:G,3,)</f>
        <v>-</v>
      </c>
      <c r="F483" s="84" t="str">
        <f>VLOOKUP($C483,'Product Master'!B:G,4,)</f>
        <v>6ml</v>
      </c>
      <c r="H483" s="84">
        <f>SUMIFS(Inward!I:I,Inward!C:C,'Stock Statement'!B483,Inward!E:E,'Stock Statement'!C483)</f>
        <v>1</v>
      </c>
      <c r="J483" s="84">
        <f t="shared" si="18"/>
        <v>1</v>
      </c>
      <c r="K483" s="137">
        <f>LOOKUP(2,1/(Inward!E:E=C483),Inward!Q:Q)</f>
        <v>0</v>
      </c>
      <c r="L483" s="137">
        <f>Table3[[#This Row],[Opening Stock]]*Table3[[#This Row],[Base Price]]</f>
        <v>0</v>
      </c>
      <c r="M483" s="137">
        <f>Table3[[#This Row],[Base Price]]*Table3[[#This Row],[Receipt]]</f>
        <v>0</v>
      </c>
      <c r="N483" s="137">
        <f>Table3[[#This Row],[Base Price]]*Table3[[#This Row],[Issued]]</f>
        <v>0</v>
      </c>
      <c r="O483" s="137">
        <f t="shared" si="19"/>
        <v>0</v>
      </c>
      <c r="P483" s="84"/>
    </row>
    <row r="484" spans="1:16">
      <c r="A484" s="84">
        <f>Table5[[#This Row],[SN]]</f>
        <v>483</v>
      </c>
      <c r="B484" s="108" t="str">
        <f>VLOOKUP($C484,'Product Master'!B:G,2,)</f>
        <v>Flex Monoclonal  Mouse anti-human CD2</v>
      </c>
      <c r="C484" s="84" t="str">
        <f>Table5[[#This Row],[Cat No]]</f>
        <v>IS651</v>
      </c>
      <c r="D484" s="84">
        <f>(VLOOKUP($C484,'Product Master'!B:G,6,))</f>
        <v>0</v>
      </c>
      <c r="E484" s="84" t="str">
        <f>VLOOKUP($C484,'Product Master'!B:G,3,)</f>
        <v>-</v>
      </c>
      <c r="F484" s="84" t="str">
        <f>VLOOKUP($C484,'Product Master'!B:G,4,)</f>
        <v>6 ml</v>
      </c>
      <c r="H484" s="84">
        <f>SUMIFS(Inward!I:I,Inward!C:C,'Stock Statement'!B484,Inward!E:E,'Stock Statement'!C484)</f>
        <v>1</v>
      </c>
      <c r="J484" s="84">
        <f t="shared" si="18"/>
        <v>1</v>
      </c>
      <c r="K484" s="137">
        <f>LOOKUP(2,1/(Inward!E:E=C484),Inward!Q:Q)</f>
        <v>8500</v>
      </c>
      <c r="L484" s="137">
        <f>Table3[[#This Row],[Opening Stock]]*Table3[[#This Row],[Base Price]]</f>
        <v>0</v>
      </c>
      <c r="M484" s="137">
        <f>Table3[[#This Row],[Base Price]]*Table3[[#This Row],[Receipt]]</f>
        <v>8500</v>
      </c>
      <c r="N484" s="137">
        <f>Table3[[#This Row],[Base Price]]*Table3[[#This Row],[Issued]]</f>
        <v>0</v>
      </c>
      <c r="O484" s="137">
        <f t="shared" si="19"/>
        <v>8500</v>
      </c>
      <c r="P484" s="84"/>
    </row>
    <row r="485" spans="1:16">
      <c r="A485" s="84">
        <f>Table5[[#This Row],[SN]]</f>
        <v>484</v>
      </c>
      <c r="B485" s="108" t="str">
        <f>VLOOKUP($C485,'Product Master'!B:G,2,)</f>
        <v>Flex monoclonal mouse anti-human CD19</v>
      </c>
      <c r="C485" s="84" t="str">
        <f>Table5[[#This Row],[Cat No]]</f>
        <v>IS656</v>
      </c>
      <c r="D485" s="84">
        <f>(VLOOKUP($C485,'Product Master'!B:G,6,))</f>
        <v>0</v>
      </c>
      <c r="E485" s="84" t="str">
        <f>VLOOKUP($C485,'Product Master'!B:G,3,)</f>
        <v>-</v>
      </c>
      <c r="F485" s="84" t="str">
        <f>VLOOKUP($C485,'Product Master'!B:G,4,)</f>
        <v>6ml</v>
      </c>
      <c r="H485" s="84">
        <f>SUMIFS(Inward!I:I,Inward!C:C,'Stock Statement'!B485,Inward!E:E,'Stock Statement'!C485)</f>
        <v>1</v>
      </c>
      <c r="J485" s="84">
        <f t="shared" si="18"/>
        <v>1</v>
      </c>
      <c r="K485" s="137">
        <f>LOOKUP(2,1/(Inward!E:E=C485),Inward!Q:Q)</f>
        <v>8500</v>
      </c>
      <c r="L485" s="137">
        <f>Table3[[#This Row],[Opening Stock]]*Table3[[#This Row],[Base Price]]</f>
        <v>0</v>
      </c>
      <c r="M485" s="137">
        <f>Table3[[#This Row],[Base Price]]*Table3[[#This Row],[Receipt]]</f>
        <v>8500</v>
      </c>
      <c r="N485" s="137">
        <f>Table3[[#This Row],[Base Price]]*Table3[[#This Row],[Issued]]</f>
        <v>0</v>
      </c>
      <c r="O485" s="137">
        <f t="shared" si="19"/>
        <v>8500</v>
      </c>
      <c r="P485" s="84"/>
    </row>
    <row r="486" spans="1:16">
      <c r="A486" s="84">
        <f>Table5[[#This Row],[SN]]</f>
        <v>485</v>
      </c>
      <c r="B486" s="108" t="str">
        <f>VLOOKUP($C486,'Product Master'!B:G,2,)</f>
        <v xml:space="preserve">Flex monoclonal mouse anti-human beta -calenin </v>
      </c>
      <c r="C486" s="84" t="str">
        <f>Table5[[#This Row],[Cat No]]</f>
        <v>IS702</v>
      </c>
      <c r="D486" s="84">
        <f>(VLOOKUP($C486,'Product Master'!B:G,6,))</f>
        <v>0</v>
      </c>
      <c r="E486" s="84" t="str">
        <f>VLOOKUP($C486,'Product Master'!B:G,3,)</f>
        <v>-</v>
      </c>
      <c r="F486" s="84" t="str">
        <f>VLOOKUP($C486,'Product Master'!B:G,4,)</f>
        <v>6ml</v>
      </c>
      <c r="H486" s="84">
        <f>SUMIFS(Inward!I:I,Inward!C:C,'Stock Statement'!B486,Inward!E:E,'Stock Statement'!C486)</f>
        <v>1</v>
      </c>
      <c r="J486" s="84">
        <f t="shared" si="18"/>
        <v>1</v>
      </c>
      <c r="K486" s="137">
        <f>LOOKUP(2,1/(Inward!E:E=C486),Inward!Q:Q)</f>
        <v>8500</v>
      </c>
      <c r="L486" s="137">
        <f>Table3[[#This Row],[Opening Stock]]*Table3[[#This Row],[Base Price]]</f>
        <v>0</v>
      </c>
      <c r="M486" s="137">
        <f>Table3[[#This Row],[Base Price]]*Table3[[#This Row],[Receipt]]</f>
        <v>8500</v>
      </c>
      <c r="N486" s="137">
        <f>Table3[[#This Row],[Base Price]]*Table3[[#This Row],[Issued]]</f>
        <v>0</v>
      </c>
      <c r="O486" s="137">
        <f t="shared" si="19"/>
        <v>8500</v>
      </c>
      <c r="P486" s="84"/>
    </row>
    <row r="487" spans="1:16">
      <c r="A487" s="84">
        <f>Table5[[#This Row],[SN]]</f>
        <v>486</v>
      </c>
      <c r="B487" s="108" t="str">
        <f>VLOOKUP($C487,'Product Master'!B:G,2,)</f>
        <v>Flex monoclonal mouse anti-human cytokeratin 20</v>
      </c>
      <c r="C487" s="84" t="str">
        <f>Table5[[#This Row],[Cat No]]</f>
        <v>IS777</v>
      </c>
      <c r="D487" s="84">
        <f>(VLOOKUP($C487,'Product Master'!B:G,6,))</f>
        <v>0</v>
      </c>
      <c r="E487" s="84" t="str">
        <f>VLOOKUP($C487,'Product Master'!B:G,3,)</f>
        <v>-</v>
      </c>
      <c r="F487" s="84" t="str">
        <f>VLOOKUP($C487,'Product Master'!B:G,4,)</f>
        <v>6ml</v>
      </c>
      <c r="H487" s="84">
        <f>SUMIFS(Inward!I:I,Inward!C:C,'Stock Statement'!B487,Inward!E:E,'Stock Statement'!C487)</f>
        <v>1</v>
      </c>
      <c r="J487" s="84">
        <f t="shared" si="18"/>
        <v>1</v>
      </c>
      <c r="K487" s="137">
        <f>LOOKUP(2,1/(Inward!E:E=C487),Inward!Q:Q)</f>
        <v>8500</v>
      </c>
      <c r="L487" s="137">
        <f>Table3[[#This Row],[Opening Stock]]*Table3[[#This Row],[Base Price]]</f>
        <v>0</v>
      </c>
      <c r="M487" s="137">
        <f>Table3[[#This Row],[Base Price]]*Table3[[#This Row],[Receipt]]</f>
        <v>8500</v>
      </c>
      <c r="N487" s="137">
        <f>Table3[[#This Row],[Base Price]]*Table3[[#This Row],[Issued]]</f>
        <v>0</v>
      </c>
      <c r="O487" s="137">
        <f t="shared" si="19"/>
        <v>8500</v>
      </c>
      <c r="P487" s="84"/>
    </row>
    <row r="488" spans="1:16">
      <c r="A488" s="84">
        <f>Table5[[#This Row],[SN]]</f>
        <v>487</v>
      </c>
      <c r="B488" s="108" t="str">
        <f>VLOOKUP($C488,'Product Master'!B:G,2,)</f>
        <v>Flex monoclonal mouse anti-human placental alkaline  phosphatase</v>
      </c>
      <c r="C488" s="84" t="str">
        <f>Table5[[#This Row],[Cat No]]</f>
        <v>IS779</v>
      </c>
      <c r="D488" s="84">
        <f>(VLOOKUP($C488,'Product Master'!B:G,6,))</f>
        <v>0</v>
      </c>
      <c r="E488" s="84" t="str">
        <f>VLOOKUP($C488,'Product Master'!B:G,3,)</f>
        <v>-</v>
      </c>
      <c r="F488" s="84" t="str">
        <f>VLOOKUP($C488,'Product Master'!B:G,4,)</f>
        <v>6ml</v>
      </c>
      <c r="H488" s="84">
        <f>SUMIFS(Inward!I:I,Inward!C:C,'Stock Statement'!B488,Inward!E:E,'Stock Statement'!C488)</f>
        <v>1</v>
      </c>
      <c r="J488" s="84">
        <f t="shared" si="18"/>
        <v>1</v>
      </c>
      <c r="K488" s="137">
        <f>LOOKUP(2,1/(Inward!E:E=C488),Inward!Q:Q)</f>
        <v>8500</v>
      </c>
      <c r="L488" s="137">
        <f>Table3[[#This Row],[Opening Stock]]*Table3[[#This Row],[Base Price]]</f>
        <v>0</v>
      </c>
      <c r="M488" s="137">
        <f>Table3[[#This Row],[Base Price]]*Table3[[#This Row],[Receipt]]</f>
        <v>8500</v>
      </c>
      <c r="N488" s="137">
        <f>Table3[[#This Row],[Base Price]]*Table3[[#This Row],[Issued]]</f>
        <v>0</v>
      </c>
      <c r="O488" s="137">
        <f t="shared" si="19"/>
        <v>8500</v>
      </c>
      <c r="P488" s="84"/>
    </row>
    <row r="489" spans="1:16">
      <c r="A489" s="84">
        <f>Table5[[#This Row],[SN]]</f>
        <v>488</v>
      </c>
      <c r="B489" s="108" t="str">
        <f>VLOOKUP($C489,'Product Master'!B:G,2,)</f>
        <v>Flex monoclonal mouse anti-human cytokeration 5/6</v>
      </c>
      <c r="C489" s="84" t="str">
        <f>Table5[[#This Row],[Cat No]]</f>
        <v>IS780</v>
      </c>
      <c r="D489" s="84">
        <f>(VLOOKUP($C489,'Product Master'!B:G,6,))</f>
        <v>0</v>
      </c>
      <c r="E489" s="84" t="str">
        <f>VLOOKUP($C489,'Product Master'!B:G,3,)</f>
        <v>-</v>
      </c>
      <c r="F489" s="84" t="str">
        <f>VLOOKUP($C489,'Product Master'!B:G,4,)</f>
        <v>6ml</v>
      </c>
      <c r="H489" s="84">
        <f>SUMIFS(Inward!I:I,Inward!C:C,'Stock Statement'!B489,Inward!E:E,'Stock Statement'!C489)</f>
        <v>1</v>
      </c>
      <c r="J489" s="84">
        <f t="shared" si="18"/>
        <v>1</v>
      </c>
      <c r="K489" s="137">
        <f>LOOKUP(2,1/(Inward!E:E=C489),Inward!Q:Q)</f>
        <v>8500</v>
      </c>
      <c r="L489" s="137">
        <f>Table3[[#This Row],[Opening Stock]]*Table3[[#This Row],[Base Price]]</f>
        <v>0</v>
      </c>
      <c r="M489" s="137">
        <f>Table3[[#This Row],[Base Price]]*Table3[[#This Row],[Receipt]]</f>
        <v>8500</v>
      </c>
      <c r="N489" s="137">
        <f>Table3[[#This Row],[Base Price]]*Table3[[#This Row],[Issued]]</f>
        <v>0</v>
      </c>
      <c r="O489" s="137">
        <f t="shared" si="19"/>
        <v>8500</v>
      </c>
      <c r="P489" s="84"/>
    </row>
    <row r="490" spans="1:16">
      <c r="A490" s="84">
        <f>Table5[[#This Row],[SN]]</f>
        <v>489</v>
      </c>
      <c r="B490" s="108" t="str">
        <f>VLOOKUP($C490,'Product Master'!B:G,2,)</f>
        <v>Flex monoclonal mouse anti-human CD23</v>
      </c>
      <c r="C490" s="84" t="str">
        <f>Table5[[#This Row],[Cat No]]</f>
        <v>IS781</v>
      </c>
      <c r="D490" s="84">
        <f>(VLOOKUP($C490,'Product Master'!B:G,6,))</f>
        <v>0</v>
      </c>
      <c r="E490" s="84" t="str">
        <f>VLOOKUP($C490,'Product Master'!B:G,3,)</f>
        <v>-</v>
      </c>
      <c r="F490" s="84" t="str">
        <f>VLOOKUP($C490,'Product Master'!B:G,4,)</f>
        <v>6ml</v>
      </c>
      <c r="H490" s="84">
        <f>SUMIFS(Inward!I:I,Inward!C:C,'Stock Statement'!B490,Inward!E:E,'Stock Statement'!C490)</f>
        <v>1</v>
      </c>
      <c r="J490" s="84">
        <f t="shared" si="18"/>
        <v>1</v>
      </c>
      <c r="K490" s="137">
        <f>LOOKUP(2,1/(Inward!E:E=C490),Inward!Q:Q)</f>
        <v>8500</v>
      </c>
      <c r="L490" s="137">
        <f>Table3[[#This Row],[Opening Stock]]*Table3[[#This Row],[Base Price]]</f>
        <v>0</v>
      </c>
      <c r="M490" s="137">
        <f>Table3[[#This Row],[Base Price]]*Table3[[#This Row],[Receipt]]</f>
        <v>8500</v>
      </c>
      <c r="N490" s="137">
        <f>Table3[[#This Row],[Base Price]]*Table3[[#This Row],[Issued]]</f>
        <v>0</v>
      </c>
      <c r="O490" s="137">
        <f t="shared" si="19"/>
        <v>8500</v>
      </c>
      <c r="P490" s="84"/>
    </row>
    <row r="491" spans="1:16">
      <c r="A491" s="84">
        <f>Table5[[#This Row],[SN]]</f>
        <v>490</v>
      </c>
      <c r="B491" s="108" t="str">
        <f>VLOOKUP($C491,'Product Master'!B:G,2,)</f>
        <v>Iso Propyl alcohol (Commercial)</v>
      </c>
      <c r="C491" s="84" t="str">
        <f>Table5[[#This Row],[Cat No]]</f>
        <v>Iso Propyl alcohol (Commercial)</v>
      </c>
      <c r="D491" s="84">
        <f>(VLOOKUP($C491,'Product Master'!B:G,6,))</f>
        <v>0</v>
      </c>
      <c r="E491" s="84" t="str">
        <f>VLOOKUP($C491,'Product Master'!B:G,3,)</f>
        <v>-</v>
      </c>
      <c r="F491" s="84" t="str">
        <f>VLOOKUP($C491,'Product Master'!B:G,4,)</f>
        <v>-</v>
      </c>
      <c r="H491" s="84">
        <f>SUMIFS(Inward!I:I,Inward!C:C,'Stock Statement'!B491,Inward!E:E,'Stock Statement'!C491)</f>
        <v>0</v>
      </c>
      <c r="J491" s="84">
        <f t="shared" si="18"/>
        <v>0</v>
      </c>
      <c r="K491" s="137" t="e">
        <f>LOOKUP(2,1/(Inward!E:E=C491),Inward!Q:Q)</f>
        <v>#N/A</v>
      </c>
      <c r="L491" s="137" t="e">
        <f>Table3[[#This Row],[Opening Stock]]*Table3[[#This Row],[Base Price]]</f>
        <v>#N/A</v>
      </c>
      <c r="M491" s="137" t="e">
        <f>Table3[[#This Row],[Base Price]]*Table3[[#This Row],[Receipt]]</f>
        <v>#N/A</v>
      </c>
      <c r="N491" s="137" t="e">
        <f>Table3[[#This Row],[Base Price]]*Table3[[#This Row],[Issued]]</f>
        <v>#N/A</v>
      </c>
      <c r="O491" s="137" t="e">
        <f t="shared" si="19"/>
        <v>#N/A</v>
      </c>
      <c r="P491" s="84"/>
    </row>
    <row r="492" spans="1:16">
      <c r="A492" s="84">
        <f>Table5[[#This Row],[SN]]</f>
        <v>491</v>
      </c>
      <c r="B492" s="108" t="str">
        <f>VLOOKUP($C492,'Product Master'!B:G,2,)</f>
        <v>JM-1 B-Lymphocytes Cell Line</v>
      </c>
      <c r="C492" s="84" t="str">
        <f>Table5[[#This Row],[Cat No]]</f>
        <v>JM-1</v>
      </c>
      <c r="D492" s="84">
        <f>(VLOOKUP($C492,'Product Master'!B:G,6,))</f>
        <v>0</v>
      </c>
      <c r="E492" s="84" t="str">
        <f>VLOOKUP($C492,'Product Master'!B:G,3,)</f>
        <v>-</v>
      </c>
      <c r="F492" s="84">
        <f>VLOOKUP($C492,'Product Master'!B:G,4,)</f>
        <v>1</v>
      </c>
      <c r="H492" s="84">
        <f>SUMIFS(Inward!I:I,Inward!C:C,'Stock Statement'!B492,Inward!E:E,'Stock Statement'!C492)</f>
        <v>1</v>
      </c>
      <c r="J492" s="84">
        <f t="shared" si="18"/>
        <v>1</v>
      </c>
      <c r="K492" s="137">
        <f>LOOKUP(2,1/(Inward!E:E=C492),Inward!Q:Q)</f>
        <v>5000</v>
      </c>
      <c r="L492" s="137">
        <f>Table3[[#This Row],[Opening Stock]]*Table3[[#This Row],[Base Price]]</f>
        <v>0</v>
      </c>
      <c r="M492" s="137">
        <f>Table3[[#This Row],[Base Price]]*Table3[[#This Row],[Receipt]]</f>
        <v>5000</v>
      </c>
      <c r="N492" s="137">
        <f>Table3[[#This Row],[Base Price]]*Table3[[#This Row],[Issued]]</f>
        <v>0</v>
      </c>
      <c r="O492" s="137">
        <f t="shared" si="19"/>
        <v>5000</v>
      </c>
      <c r="P492" s="84"/>
    </row>
    <row r="493" spans="1:16">
      <c r="A493" s="84">
        <f>Table5[[#This Row],[SN]]</f>
        <v>492</v>
      </c>
      <c r="B493" s="108" t="str">
        <f>VLOOKUP($C493,'Product Master'!B:G,2,)</f>
        <v>Jurkat E6.1 Acute T cell leukemia Cell Line</v>
      </c>
      <c r="C493" s="84" t="str">
        <f>Table5[[#This Row],[Cat No]]</f>
        <v>Jurkat E6.1</v>
      </c>
      <c r="D493" s="84">
        <f>(VLOOKUP($C493,'Product Master'!B:G,6,))</f>
        <v>0</v>
      </c>
      <c r="E493" s="84" t="str">
        <f>VLOOKUP($C493,'Product Master'!B:G,3,)</f>
        <v>-</v>
      </c>
      <c r="F493" s="84">
        <f>VLOOKUP($C493,'Product Master'!B:G,4,)</f>
        <v>1</v>
      </c>
      <c r="H493" s="84">
        <f>SUMIFS(Inward!I:I,Inward!C:C,'Stock Statement'!B493,Inward!E:E,'Stock Statement'!C493)</f>
        <v>1</v>
      </c>
      <c r="J493" s="84">
        <f t="shared" si="18"/>
        <v>1</v>
      </c>
      <c r="K493" s="137">
        <f>LOOKUP(2,1/(Inward!E:E=C493),Inward!Q:Q)</f>
        <v>5000</v>
      </c>
      <c r="L493" s="137">
        <f>Table3[[#This Row],[Opening Stock]]*Table3[[#This Row],[Base Price]]</f>
        <v>0</v>
      </c>
      <c r="M493" s="137">
        <f>Table3[[#This Row],[Base Price]]*Table3[[#This Row],[Receipt]]</f>
        <v>5000</v>
      </c>
      <c r="N493" s="137">
        <f>Table3[[#This Row],[Base Price]]*Table3[[#This Row],[Issued]]</f>
        <v>0</v>
      </c>
      <c r="O493" s="137">
        <f t="shared" si="19"/>
        <v>5000</v>
      </c>
      <c r="P493" s="84"/>
    </row>
    <row r="494" spans="1:16">
      <c r="A494" s="84">
        <f>Table5[[#This Row],[SN]]</f>
        <v>493</v>
      </c>
      <c r="B494" s="108" t="str">
        <f>VLOOKUP($C494,'Product Master'!B:G,2,)</f>
        <v>Purelink Genomic DNA mini kit</v>
      </c>
      <c r="C494" s="84" t="str">
        <f>Table5[[#This Row],[Cat No]]</f>
        <v>K1820-02</v>
      </c>
      <c r="D494" s="84">
        <f>(VLOOKUP($C494,'Product Master'!B:G,6,))</f>
        <v>0</v>
      </c>
      <c r="E494" s="84" t="str">
        <f>VLOOKUP($C494,'Product Master'!B:G,3,)</f>
        <v>Kit</v>
      </c>
      <c r="F494" s="84" t="str">
        <f>VLOOKUP($C494,'Product Master'!B:G,4,)</f>
        <v>250 Rxns</v>
      </c>
      <c r="H494" s="84">
        <f>SUMIFS(Inward!I:I,Inward!C:C,'Stock Statement'!B494,Inward!E:E,'Stock Statement'!C494)</f>
        <v>5</v>
      </c>
      <c r="J494" s="84">
        <f t="shared" si="18"/>
        <v>5</v>
      </c>
      <c r="K494" s="137">
        <f>LOOKUP(2,1/(Inward!E:E=C494),Inward!Q:Q)</f>
        <v>192610</v>
      </c>
      <c r="L494" s="137">
        <f>Table3[[#This Row],[Opening Stock]]*Table3[[#This Row],[Base Price]]</f>
        <v>0</v>
      </c>
      <c r="M494" s="137">
        <f>Table3[[#This Row],[Base Price]]*Table3[[#This Row],[Receipt]]</f>
        <v>963050</v>
      </c>
      <c r="N494" s="137">
        <f>Table3[[#This Row],[Base Price]]*Table3[[#This Row],[Issued]]</f>
        <v>0</v>
      </c>
      <c r="O494" s="137">
        <f t="shared" si="19"/>
        <v>963050</v>
      </c>
      <c r="P494" s="84"/>
    </row>
    <row r="495" spans="1:16">
      <c r="A495" s="84">
        <f>Table5[[#This Row],[SN]]</f>
        <v>494</v>
      </c>
      <c r="B495" s="108" t="str">
        <f>VLOOKUP($C495,'Product Master'!B:G,2,)</f>
        <v xml:space="preserve">Envision flex Antibody Diluent </v>
      </c>
      <c r="C495" s="84" t="str">
        <f>Table5[[#This Row],[Cat No]]</f>
        <v>K8006</v>
      </c>
      <c r="D495" s="84">
        <f>(VLOOKUP($C495,'Product Master'!B:G,6,))</f>
        <v>0</v>
      </c>
      <c r="E495" s="84" t="str">
        <f>VLOOKUP($C495,'Product Master'!B:G,3,)</f>
        <v>-</v>
      </c>
      <c r="F495" s="84" t="str">
        <f>VLOOKUP($C495,'Product Master'!B:G,4,)</f>
        <v>120 ml</v>
      </c>
      <c r="H495" s="84">
        <f>SUMIFS(Inward!I:I,Inward!C:C,'Stock Statement'!B495,Inward!E:E,'Stock Statement'!C495)</f>
        <v>0</v>
      </c>
      <c r="J495" s="84">
        <f t="shared" si="18"/>
        <v>0</v>
      </c>
      <c r="K495" s="137" t="e">
        <f>LOOKUP(2,1/(Inward!E:E=C495),Inward!Q:Q)</f>
        <v>#N/A</v>
      </c>
      <c r="L495" s="137" t="e">
        <f>Table3[[#This Row],[Opening Stock]]*Table3[[#This Row],[Base Price]]</f>
        <v>#N/A</v>
      </c>
      <c r="M495" s="137" t="e">
        <f>Table3[[#This Row],[Base Price]]*Table3[[#This Row],[Receipt]]</f>
        <v>#N/A</v>
      </c>
      <c r="N495" s="137" t="e">
        <f>Table3[[#This Row],[Base Price]]*Table3[[#This Row],[Issued]]</f>
        <v>#N/A</v>
      </c>
      <c r="O495" s="137" t="e">
        <f t="shared" si="19"/>
        <v>#N/A</v>
      </c>
      <c r="P495" s="84"/>
    </row>
    <row r="496" spans="1:16">
      <c r="A496" s="84">
        <f>Table5[[#This Row],[SN]]</f>
        <v>495</v>
      </c>
      <c r="B496" s="108" t="str">
        <f>VLOOKUP($C496,'Product Master'!B:G,2,)</f>
        <v>Envision flex mini kit High PH</v>
      </c>
      <c r="C496" s="84" t="str">
        <f>Table5[[#This Row],[Cat No]]</f>
        <v>K8023</v>
      </c>
      <c r="D496" s="84">
        <f>(VLOOKUP($C496,'Product Master'!B:G,6,))</f>
        <v>0</v>
      </c>
      <c r="E496" s="84" t="str">
        <f>VLOOKUP($C496,'Product Master'!B:G,3,)</f>
        <v>-</v>
      </c>
      <c r="F496" s="84" t="str">
        <f>VLOOKUP($C496,'Product Master'!B:G,4,)</f>
        <v>40 ml</v>
      </c>
      <c r="H496" s="84">
        <f>SUMIFS(Inward!I:I,Inward!C:C,'Stock Statement'!B496,Inward!E:E,'Stock Statement'!C496)</f>
        <v>0</v>
      </c>
      <c r="J496" s="84">
        <f t="shared" si="18"/>
        <v>0</v>
      </c>
      <c r="K496" s="137" t="e">
        <f>LOOKUP(2,1/(Inward!E:E=C496),Inward!Q:Q)</f>
        <v>#N/A</v>
      </c>
      <c r="L496" s="137" t="e">
        <f>Table3[[#This Row],[Opening Stock]]*Table3[[#This Row],[Base Price]]</f>
        <v>#N/A</v>
      </c>
      <c r="M496" s="137" t="e">
        <f>Table3[[#This Row],[Base Price]]*Table3[[#This Row],[Receipt]]</f>
        <v>#N/A</v>
      </c>
      <c r="N496" s="137" t="e">
        <f>Table3[[#This Row],[Base Price]]*Table3[[#This Row],[Issued]]</f>
        <v>#N/A</v>
      </c>
      <c r="O496" s="137" t="e">
        <f t="shared" si="19"/>
        <v>#N/A</v>
      </c>
      <c r="P496" s="84"/>
    </row>
    <row r="497" spans="1:16">
      <c r="A497" s="84">
        <f>Table5[[#This Row],[SN]]</f>
        <v>496</v>
      </c>
      <c r="B497" s="108" t="str">
        <f>VLOOKUP($C497,'Product Master'!B:G,2,)</f>
        <v xml:space="preserve">Keyboard mouse combo logitech </v>
      </c>
      <c r="C497" s="84" t="str">
        <f>Table5[[#This Row],[Cat No]]</f>
        <v xml:space="preserve">Keyboard mouse combo logitech </v>
      </c>
      <c r="D497" s="84">
        <f>(VLOOKUP($C497,'Product Master'!B:G,6,))</f>
        <v>0</v>
      </c>
      <c r="E497" s="84" t="str">
        <f>VLOOKUP($C497,'Product Master'!B:G,3,)</f>
        <v>-</v>
      </c>
      <c r="F497" s="84" t="str">
        <f>VLOOKUP($C497,'Product Master'!B:G,4,)</f>
        <v>-</v>
      </c>
      <c r="H497" s="84">
        <f>SUMIFS(Inward!I:I,Inward!C:C,'Stock Statement'!B497,Inward!E:E,'Stock Statement'!C497)</f>
        <v>0</v>
      </c>
      <c r="J497" s="84">
        <f t="shared" si="18"/>
        <v>0</v>
      </c>
      <c r="K497" s="137" t="e">
        <f>LOOKUP(2,1/(Inward!E:E=C497),Inward!Q:Q)</f>
        <v>#N/A</v>
      </c>
      <c r="L497" s="137" t="e">
        <f>Table3[[#This Row],[Opening Stock]]*Table3[[#This Row],[Base Price]]</f>
        <v>#N/A</v>
      </c>
      <c r="M497" s="137" t="e">
        <f>Table3[[#This Row],[Base Price]]*Table3[[#This Row],[Receipt]]</f>
        <v>#N/A</v>
      </c>
      <c r="N497" s="137" t="e">
        <f>Table3[[#This Row],[Base Price]]*Table3[[#This Row],[Issued]]</f>
        <v>#N/A</v>
      </c>
      <c r="O497" s="137" t="e">
        <f t="shared" si="19"/>
        <v>#N/A</v>
      </c>
      <c r="P497" s="84"/>
    </row>
    <row r="498" spans="1:16">
      <c r="A498" s="84">
        <f>Table5[[#This Row],[SN]]</f>
        <v>497</v>
      </c>
      <c r="B498" s="108" t="str">
        <f>VLOOKUP($C498,'Product Master'!B:G,2,)</f>
        <v>KG-1 Acute myelogenous leukemia Cell Line</v>
      </c>
      <c r="C498" s="84" t="str">
        <f>Table5[[#This Row],[Cat No]]</f>
        <v>KG-1</v>
      </c>
      <c r="D498" s="84">
        <f>(VLOOKUP($C498,'Product Master'!B:G,6,))</f>
        <v>0</v>
      </c>
      <c r="E498" s="84" t="str">
        <f>VLOOKUP($C498,'Product Master'!B:G,3,)</f>
        <v>-</v>
      </c>
      <c r="F498" s="84">
        <f>VLOOKUP($C498,'Product Master'!B:G,4,)</f>
        <v>1</v>
      </c>
      <c r="H498" s="84">
        <f>SUMIFS(Inward!I:I,Inward!C:C,'Stock Statement'!B498,Inward!E:E,'Stock Statement'!C498)</f>
        <v>1</v>
      </c>
      <c r="J498" s="84">
        <f t="shared" si="18"/>
        <v>1</v>
      </c>
      <c r="K498" s="137">
        <f>LOOKUP(2,1/(Inward!E:E=C498),Inward!Q:Q)</f>
        <v>5000</v>
      </c>
      <c r="L498" s="137">
        <f>Table3[[#This Row],[Opening Stock]]*Table3[[#This Row],[Base Price]]</f>
        <v>0</v>
      </c>
      <c r="M498" s="137">
        <f>Table3[[#This Row],[Base Price]]*Table3[[#This Row],[Receipt]]</f>
        <v>5000</v>
      </c>
      <c r="N498" s="137">
        <f>Table3[[#This Row],[Base Price]]*Table3[[#This Row],[Issued]]</f>
        <v>0</v>
      </c>
      <c r="O498" s="137">
        <f t="shared" si="19"/>
        <v>5000</v>
      </c>
      <c r="P498" s="84"/>
    </row>
    <row r="499" spans="1:16">
      <c r="A499" s="84">
        <f>Table5[[#This Row],[SN]]</f>
        <v>498</v>
      </c>
      <c r="B499" s="108" t="str">
        <f>VLOOKUP($C499,'Product Master'!B:G,2,)</f>
        <v>CA125 FITC Antibody  </v>
      </c>
      <c r="C499" s="84" t="str">
        <f>Table5[[#This Row],[Cat No]]</f>
        <v>LAA154Hu81</v>
      </c>
      <c r="D499" s="84">
        <f>(VLOOKUP($C499,'Product Master'!B:G,6,))</f>
        <v>0</v>
      </c>
      <c r="E499" s="84" t="str">
        <f>VLOOKUP($C499,'Product Master'!B:G,3,)</f>
        <v>-</v>
      </c>
      <c r="F499" s="84" t="str">
        <f>VLOOKUP($C499,'Product Master'!B:G,4,)</f>
        <v>100 ul</v>
      </c>
      <c r="H499" s="84">
        <f>SUMIFS(Inward!I:I,Inward!C:C,'Stock Statement'!B499,Inward!E:E,'Stock Statement'!C499)</f>
        <v>1</v>
      </c>
      <c r="J499" s="84">
        <f t="shared" si="18"/>
        <v>1</v>
      </c>
      <c r="K499" s="137">
        <f>LOOKUP(2,1/(Inward!E:E=C499),Inward!Q:Q)</f>
        <v>28620</v>
      </c>
      <c r="L499" s="137">
        <f>Table3[[#This Row],[Opening Stock]]*Table3[[#This Row],[Base Price]]</f>
        <v>0</v>
      </c>
      <c r="M499" s="137">
        <f>Table3[[#This Row],[Base Price]]*Table3[[#This Row],[Receipt]]</f>
        <v>28620</v>
      </c>
      <c r="N499" s="137">
        <f>Table3[[#This Row],[Base Price]]*Table3[[#This Row],[Issued]]</f>
        <v>0</v>
      </c>
      <c r="O499" s="137">
        <f t="shared" si="19"/>
        <v>28620</v>
      </c>
      <c r="P499" s="84"/>
    </row>
    <row r="500" spans="1:16">
      <c r="A500" s="84">
        <f>Table5[[#This Row],[SN]]</f>
        <v>499</v>
      </c>
      <c r="B500" s="108" t="str">
        <f>VLOOKUP($C500,'Product Master'!B:G,2,)</f>
        <v>Cy5.5 Linked Polyclonal Antibody  </v>
      </c>
      <c r="C500" s="84" t="str">
        <f>Table5[[#This Row],[Cat No]]</f>
        <v>LAB030Mu21</v>
      </c>
      <c r="D500" s="84">
        <f>(VLOOKUP($C500,'Product Master'!B:G,6,))</f>
        <v>0</v>
      </c>
      <c r="E500" s="84" t="str">
        <f>VLOOKUP($C500,'Product Master'!B:G,3,)</f>
        <v>-</v>
      </c>
      <c r="F500" s="84" t="str">
        <f>VLOOKUP($C500,'Product Master'!B:G,4,)</f>
        <v>100 ul</v>
      </c>
      <c r="H500" s="84">
        <f>SUMIFS(Inward!I:I,Inward!C:C,'Stock Statement'!B500,Inward!E:E,'Stock Statement'!C500)</f>
        <v>1</v>
      </c>
      <c r="J500" s="84">
        <f t="shared" si="18"/>
        <v>1</v>
      </c>
      <c r="K500" s="137">
        <f>LOOKUP(2,1/(Inward!E:E=C500),Inward!Q:Q)</f>
        <v>50112</v>
      </c>
      <c r="L500" s="137">
        <f>Table3[[#This Row],[Opening Stock]]*Table3[[#This Row],[Base Price]]</f>
        <v>0</v>
      </c>
      <c r="M500" s="137">
        <f>Table3[[#This Row],[Base Price]]*Table3[[#This Row],[Receipt]]</f>
        <v>50112</v>
      </c>
      <c r="N500" s="137">
        <f>Table3[[#This Row],[Base Price]]*Table3[[#This Row],[Issued]]</f>
        <v>0</v>
      </c>
      <c r="O500" s="137">
        <f t="shared" si="19"/>
        <v>50112</v>
      </c>
      <c r="P500" s="84"/>
    </row>
    <row r="501" spans="1:16">
      <c r="A501" s="84">
        <f>Table5[[#This Row],[SN]]</f>
        <v>500</v>
      </c>
      <c r="B501" s="108" t="str">
        <f>VLOOKUP($C501,'Product Master'!B:G,2,)</f>
        <v>Cytokeratin 18 Antibody  </v>
      </c>
      <c r="C501" s="84" t="str">
        <f>Table5[[#This Row],[Cat No]]</f>
        <v>LAB231Mu81</v>
      </c>
      <c r="D501" s="84">
        <f>(VLOOKUP($C501,'Product Master'!B:G,6,))</f>
        <v>0</v>
      </c>
      <c r="E501" s="84" t="str">
        <f>VLOOKUP($C501,'Product Master'!B:G,3,)</f>
        <v>-</v>
      </c>
      <c r="F501" s="84" t="str">
        <f>VLOOKUP($C501,'Product Master'!B:G,4,)</f>
        <v>100 ul</v>
      </c>
      <c r="H501" s="84">
        <f>SUMIFS(Inward!I:I,Inward!C:C,'Stock Statement'!B501,Inward!E:E,'Stock Statement'!C501)</f>
        <v>1</v>
      </c>
      <c r="J501" s="84">
        <f t="shared" si="18"/>
        <v>1</v>
      </c>
      <c r="K501" s="137">
        <f>LOOKUP(2,1/(Inward!E:E=C501),Inward!Q:Q)</f>
        <v>28404</v>
      </c>
      <c r="L501" s="137">
        <f>Table3[[#This Row],[Opening Stock]]*Table3[[#This Row],[Base Price]]</f>
        <v>0</v>
      </c>
      <c r="M501" s="137">
        <f>Table3[[#This Row],[Base Price]]*Table3[[#This Row],[Receipt]]</f>
        <v>28404</v>
      </c>
      <c r="N501" s="137">
        <f>Table3[[#This Row],[Base Price]]*Table3[[#This Row],[Issued]]</f>
        <v>0</v>
      </c>
      <c r="O501" s="137">
        <f t="shared" si="19"/>
        <v>28404</v>
      </c>
      <c r="P501" s="84"/>
    </row>
    <row r="502" spans="1:16">
      <c r="A502" s="84">
        <f>Table5[[#This Row],[SN]]</f>
        <v>501</v>
      </c>
      <c r="B502" s="108" t="str">
        <f>VLOOKUP($C502,'Product Master'!B:G,2,)</f>
        <v>Cytokeratin 19 Antibody  </v>
      </c>
      <c r="C502" s="84" t="str">
        <f>Table5[[#This Row],[Cat No]]</f>
        <v>LAB239Mu81</v>
      </c>
      <c r="D502" s="84">
        <f>(VLOOKUP($C502,'Product Master'!B:G,6,))</f>
        <v>0</v>
      </c>
      <c r="E502" s="84" t="str">
        <f>VLOOKUP($C502,'Product Master'!B:G,3,)</f>
        <v>-</v>
      </c>
      <c r="F502" s="84" t="str">
        <f>VLOOKUP($C502,'Product Master'!B:G,4,)</f>
        <v>100 ul</v>
      </c>
      <c r="H502" s="84">
        <f>SUMIFS(Inward!I:I,Inward!C:C,'Stock Statement'!B502,Inward!E:E,'Stock Statement'!C502)</f>
        <v>1</v>
      </c>
      <c r="J502" s="84">
        <f t="shared" si="18"/>
        <v>1</v>
      </c>
      <c r="K502" s="137">
        <f>LOOKUP(2,1/(Inward!E:E=C502),Inward!Q:Q)</f>
        <v>0</v>
      </c>
      <c r="L502" s="137">
        <f>Table3[[#This Row],[Opening Stock]]*Table3[[#This Row],[Base Price]]</f>
        <v>0</v>
      </c>
      <c r="M502" s="137">
        <f>Table3[[#This Row],[Base Price]]*Table3[[#This Row],[Receipt]]</f>
        <v>0</v>
      </c>
      <c r="N502" s="137">
        <f>Table3[[#This Row],[Base Price]]*Table3[[#This Row],[Issued]]</f>
        <v>0</v>
      </c>
      <c r="O502" s="137">
        <f t="shared" si="19"/>
        <v>0</v>
      </c>
      <c r="P502" s="84"/>
    </row>
    <row r="503" spans="1:16">
      <c r="A503" s="84">
        <f>Table5[[#This Row],[SN]]</f>
        <v>502</v>
      </c>
      <c r="B503" s="108" t="str">
        <f>VLOOKUP($C503,'Product Master'!B:G,2,)</f>
        <v>FITC-linked polyclonal Antibody A1 ALDH1A1   </v>
      </c>
      <c r="C503" s="84" t="str">
        <f>Table5[[#This Row],[Cat No]]</f>
        <v>LAE824Hu81</v>
      </c>
      <c r="D503" s="84">
        <f>(VLOOKUP($C503,'Product Master'!B:G,6,))</f>
        <v>0</v>
      </c>
      <c r="E503" s="84" t="str">
        <f>VLOOKUP($C503,'Product Master'!B:G,3,)</f>
        <v>-</v>
      </c>
      <c r="F503" s="84" t="str">
        <f>VLOOKUP($C503,'Product Master'!B:G,4,)</f>
        <v>100 ul</v>
      </c>
      <c r="H503" s="84">
        <f>SUMIFS(Inward!I:I,Inward!C:C,'Stock Statement'!B503,Inward!E:E,'Stock Statement'!C503)</f>
        <v>1</v>
      </c>
      <c r="J503" s="84">
        <f t="shared" si="18"/>
        <v>1</v>
      </c>
      <c r="K503" s="137">
        <f>LOOKUP(2,1/(Inward!E:E=C503),Inward!Q:Q)</f>
        <v>31752</v>
      </c>
      <c r="L503" s="137">
        <f>Table3[[#This Row],[Opening Stock]]*Table3[[#This Row],[Base Price]]</f>
        <v>0</v>
      </c>
      <c r="M503" s="137">
        <f>Table3[[#This Row],[Base Price]]*Table3[[#This Row],[Receipt]]</f>
        <v>31752</v>
      </c>
      <c r="N503" s="137">
        <f>Table3[[#This Row],[Base Price]]*Table3[[#This Row],[Issued]]</f>
        <v>0</v>
      </c>
      <c r="O503" s="137">
        <f t="shared" si="19"/>
        <v>31752</v>
      </c>
      <c r="P503" s="84"/>
    </row>
    <row r="504" spans="1:16">
      <c r="A504" s="84">
        <f>Table5[[#This Row],[SN]]</f>
        <v>503</v>
      </c>
      <c r="B504" s="108" t="str">
        <f>VLOOKUP($C504,'Product Master'!B:G,2,)</f>
        <v>Letterhead and Envelop (100 Gsm Bond Paper) CCF-2000 CFDC-2000 &amp; CFDC-4000</v>
      </c>
      <c r="C504" s="84" t="str">
        <f>Table5[[#This Row],[Cat No]]</f>
        <v>Letterhead and Envelop (100 Gsm Bond Paper) CCF-2000 CFDC-2000 &amp; CFDC-4000</v>
      </c>
      <c r="D504" s="84">
        <f>(VLOOKUP($C504,'Product Master'!B:G,6,))</f>
        <v>0</v>
      </c>
      <c r="E504" s="84" t="str">
        <f>VLOOKUP($C504,'Product Master'!B:G,3,)</f>
        <v>-</v>
      </c>
      <c r="F504" s="84" t="str">
        <f>VLOOKUP($C504,'Product Master'!B:G,4,)</f>
        <v>-</v>
      </c>
      <c r="H504" s="84">
        <f>SUMIFS(Inward!I:I,Inward!C:C,'Stock Statement'!B504,Inward!E:E,'Stock Statement'!C504)</f>
        <v>0</v>
      </c>
      <c r="J504" s="84">
        <f t="shared" si="18"/>
        <v>0</v>
      </c>
      <c r="K504" s="137" t="e">
        <f>LOOKUP(2,1/(Inward!E:E=C504),Inward!Q:Q)</f>
        <v>#N/A</v>
      </c>
      <c r="L504" s="137" t="e">
        <f>Table3[[#This Row],[Opening Stock]]*Table3[[#This Row],[Base Price]]</f>
        <v>#N/A</v>
      </c>
      <c r="M504" s="137" t="e">
        <f>Table3[[#This Row],[Base Price]]*Table3[[#This Row],[Receipt]]</f>
        <v>#N/A</v>
      </c>
      <c r="N504" s="137" t="e">
        <f>Table3[[#This Row],[Base Price]]*Table3[[#This Row],[Issued]]</f>
        <v>#N/A</v>
      </c>
      <c r="O504" s="137" t="e">
        <f t="shared" si="19"/>
        <v>#N/A</v>
      </c>
      <c r="P504" s="84"/>
    </row>
    <row r="505" spans="1:16">
      <c r="A505" s="84">
        <f>Table5[[#This Row],[SN]]</f>
        <v>504</v>
      </c>
      <c r="B505" s="108" t="str">
        <f>VLOOKUP($C505,'Product Master'!B:G,2,)</f>
        <v xml:space="preserve">LFSQ 8*9 lint free wipes </v>
      </c>
      <c r="C505" s="84" t="str">
        <f>Table5[[#This Row],[Cat No]]</f>
        <v xml:space="preserve">LFSQ 8*9 lint free wipes </v>
      </c>
      <c r="D505" s="84">
        <f>(VLOOKUP($C505,'Product Master'!B:G,6,))</f>
        <v>0</v>
      </c>
      <c r="E505" s="84" t="str">
        <f>VLOOKUP($C505,'Product Master'!B:G,3,)</f>
        <v>-</v>
      </c>
      <c r="F505" s="84">
        <f>VLOOKUP($C505,'Product Master'!B:G,4,)</f>
        <v>0</v>
      </c>
      <c r="H505" s="84">
        <f>SUMIFS(Inward!I:I,Inward!C:C,'Stock Statement'!B505,Inward!E:E,'Stock Statement'!C505)</f>
        <v>0</v>
      </c>
      <c r="J505" s="84">
        <f t="shared" si="18"/>
        <v>0</v>
      </c>
      <c r="K505" s="137" t="e">
        <f>LOOKUP(2,1/(Inward!E:E=C505),Inward!Q:Q)</f>
        <v>#N/A</v>
      </c>
      <c r="L505" s="137" t="e">
        <f>Table3[[#This Row],[Opening Stock]]*Table3[[#This Row],[Base Price]]</f>
        <v>#N/A</v>
      </c>
      <c r="M505" s="137" t="e">
        <f>Table3[[#This Row],[Base Price]]*Table3[[#This Row],[Receipt]]</f>
        <v>#N/A</v>
      </c>
      <c r="N505" s="137" t="e">
        <f>Table3[[#This Row],[Base Price]]*Table3[[#This Row],[Issued]]</f>
        <v>#N/A</v>
      </c>
      <c r="O505" s="137" t="e">
        <f t="shared" si="19"/>
        <v>#N/A</v>
      </c>
      <c r="P505" s="84"/>
    </row>
    <row r="506" spans="1:16">
      <c r="A506" s="84">
        <f>Table5[[#This Row],[SN]]</f>
        <v>505</v>
      </c>
      <c r="B506" s="108" t="str">
        <f>VLOOKUP($C506,'Product Master'!B:G,2,)</f>
        <v>Monoclonal mouse anti-human chromogranin A</v>
      </c>
      <c r="C506" s="84" t="str">
        <f>Table5[[#This Row],[Cat No]]</f>
        <v>M0869</v>
      </c>
      <c r="D506" s="84">
        <f>(VLOOKUP($C506,'Product Master'!B:G,6,))</f>
        <v>0</v>
      </c>
      <c r="E506" s="84" t="str">
        <f>VLOOKUP($C506,'Product Master'!B:G,3,)</f>
        <v>-</v>
      </c>
      <c r="F506" s="84" t="str">
        <f>VLOOKUP($C506,'Product Master'!B:G,4,)</f>
        <v>0.2ml</v>
      </c>
      <c r="H506" s="84">
        <f>SUMIFS(Inward!I:I,Inward!C:C,'Stock Statement'!B506,Inward!E:E,'Stock Statement'!C506)</f>
        <v>1</v>
      </c>
      <c r="J506" s="84">
        <f t="shared" si="18"/>
        <v>1</v>
      </c>
      <c r="K506" s="137">
        <f>LOOKUP(2,1/(Inward!E:E=C506),Inward!Q:Q)</f>
        <v>23000</v>
      </c>
      <c r="L506" s="137">
        <f>Table3[[#This Row],[Opening Stock]]*Table3[[#This Row],[Base Price]]</f>
        <v>0</v>
      </c>
      <c r="M506" s="137">
        <f>Table3[[#This Row],[Base Price]]*Table3[[#This Row],[Receipt]]</f>
        <v>23000</v>
      </c>
      <c r="N506" s="137">
        <f>Table3[[#This Row],[Base Price]]*Table3[[#This Row],[Issued]]</f>
        <v>0</v>
      </c>
      <c r="O506" s="137">
        <f t="shared" si="19"/>
        <v>23000</v>
      </c>
      <c r="P506" s="84"/>
    </row>
    <row r="507" spans="1:16">
      <c r="A507" s="84">
        <f>Table5[[#This Row],[SN]]</f>
        <v>506</v>
      </c>
      <c r="B507" s="108" t="str">
        <f>VLOOKUP($C507,'Product Master'!B:G,2,)</f>
        <v xml:space="preserve">Monoclonal  Mouse Anti-Human Androgen receptor </v>
      </c>
      <c r="C507" s="84" t="str">
        <f>Table5[[#This Row],[Cat No]]</f>
        <v>M3562</v>
      </c>
      <c r="D507" s="84">
        <f>(VLOOKUP($C507,'Product Master'!B:G,6,))</f>
        <v>0</v>
      </c>
      <c r="E507" s="84" t="str">
        <f>VLOOKUP($C507,'Product Master'!B:G,3,)</f>
        <v>-</v>
      </c>
      <c r="F507" s="84" t="str">
        <f>VLOOKUP($C507,'Product Master'!B:G,4,)</f>
        <v>1ml</v>
      </c>
      <c r="H507" s="84">
        <f>SUMIFS(Inward!I:I,Inward!C:C,'Stock Statement'!B507,Inward!E:E,'Stock Statement'!C507)</f>
        <v>1</v>
      </c>
      <c r="J507" s="84">
        <f t="shared" si="18"/>
        <v>1</v>
      </c>
      <c r="K507" s="137">
        <f>LOOKUP(2,1/(Inward!E:E=C507),Inward!Q:Q)</f>
        <v>71630</v>
      </c>
      <c r="L507" s="137">
        <f>Table3[[#This Row],[Opening Stock]]*Table3[[#This Row],[Base Price]]</f>
        <v>0</v>
      </c>
      <c r="M507" s="137">
        <f>Table3[[#This Row],[Base Price]]*Table3[[#This Row],[Receipt]]</f>
        <v>71630</v>
      </c>
      <c r="N507" s="137">
        <f>Table3[[#This Row],[Base Price]]*Table3[[#This Row],[Issued]]</f>
        <v>0</v>
      </c>
      <c r="O507" s="137">
        <f t="shared" si="19"/>
        <v>71630</v>
      </c>
      <c r="P507" s="84"/>
    </row>
    <row r="508" spans="1:16">
      <c r="A508" s="84">
        <f>Table5[[#This Row],[SN]]</f>
        <v>507</v>
      </c>
      <c r="B508" s="108" t="str">
        <f>VLOOKUP($C508,'Product Master'!B:G,2,)</f>
        <v>CD33</v>
      </c>
      <c r="C508" s="84" t="str">
        <f>Table5[[#This Row],[Cat No]]</f>
        <v>MAD-000135QD-R-3</v>
      </c>
      <c r="D508" s="84">
        <f>(VLOOKUP($C508,'Product Master'!B:G,6,))</f>
        <v>0</v>
      </c>
      <c r="E508" s="84" t="str">
        <f>VLOOKUP($C508,'Product Master'!B:G,3,)</f>
        <v>-</v>
      </c>
      <c r="F508" s="84" t="str">
        <f>VLOOKUP($C508,'Product Master'!B:G,4,)</f>
        <v>3 ml</v>
      </c>
      <c r="H508" s="84">
        <f>SUMIFS(Inward!I:I,Inward!C:C,'Stock Statement'!B508,Inward!E:E,'Stock Statement'!C508)</f>
        <v>1</v>
      </c>
      <c r="J508" s="84">
        <f t="shared" si="18"/>
        <v>1</v>
      </c>
      <c r="K508" s="137">
        <f>LOOKUP(2,1/(Inward!E:E=C508),Inward!Q:Q)</f>
        <v>22000</v>
      </c>
      <c r="L508" s="137">
        <f>Table3[[#This Row],[Opening Stock]]*Table3[[#This Row],[Base Price]]</f>
        <v>0</v>
      </c>
      <c r="M508" s="137">
        <f>Table3[[#This Row],[Base Price]]*Table3[[#This Row],[Receipt]]</f>
        <v>22000</v>
      </c>
      <c r="N508" s="137">
        <f>Table3[[#This Row],[Base Price]]*Table3[[#This Row],[Issued]]</f>
        <v>0</v>
      </c>
      <c r="O508" s="137">
        <f t="shared" si="19"/>
        <v>22000</v>
      </c>
      <c r="P508" s="84"/>
    </row>
    <row r="509" spans="1:16">
      <c r="A509" s="84">
        <f>Table5[[#This Row],[SN]]</f>
        <v>508</v>
      </c>
      <c r="B509" s="108" t="str">
        <f>VLOOKUP($C509,'Product Master'!B:G,2,)</f>
        <v>CD123</v>
      </c>
      <c r="C509" s="84" t="str">
        <f>Table5[[#This Row],[Cat No]]</f>
        <v>MAD-000189QD-R-3</v>
      </c>
      <c r="D509" s="84">
        <f>(VLOOKUP($C509,'Product Master'!B:G,6,))</f>
        <v>0</v>
      </c>
      <c r="E509" s="84" t="str">
        <f>VLOOKUP($C509,'Product Master'!B:G,3,)</f>
        <v>-</v>
      </c>
      <c r="F509" s="84" t="str">
        <f>VLOOKUP($C509,'Product Master'!B:G,4,)</f>
        <v>3 ml</v>
      </c>
      <c r="H509" s="84">
        <f>SUMIFS(Inward!I:I,Inward!C:C,'Stock Statement'!B509,Inward!E:E,'Stock Statement'!C509)</f>
        <v>1</v>
      </c>
      <c r="J509" s="84">
        <f t="shared" si="18"/>
        <v>1</v>
      </c>
      <c r="K509" s="137">
        <f>LOOKUP(2,1/(Inward!E:E=C509),Inward!Q:Q)</f>
        <v>4500</v>
      </c>
      <c r="L509" s="137">
        <f>Table3[[#This Row],[Opening Stock]]*Table3[[#This Row],[Base Price]]</f>
        <v>0</v>
      </c>
      <c r="M509" s="137">
        <f>Table3[[#This Row],[Base Price]]*Table3[[#This Row],[Receipt]]</f>
        <v>4500</v>
      </c>
      <c r="N509" s="137">
        <f>Table3[[#This Row],[Base Price]]*Table3[[#This Row],[Issued]]</f>
        <v>0</v>
      </c>
      <c r="O509" s="137">
        <f t="shared" si="19"/>
        <v>4500</v>
      </c>
      <c r="P509" s="84"/>
    </row>
    <row r="510" spans="1:16">
      <c r="A510" s="84">
        <f>Table5[[#This Row],[SN]]</f>
        <v>509</v>
      </c>
      <c r="B510" s="108" t="str">
        <f>VLOOKUP($C510,'Product Master'!B:G,2,)</f>
        <v>Oct 2 (Policlonal)</v>
      </c>
      <c r="C510" s="84" t="str">
        <f>Table5[[#This Row],[Cat No]]</f>
        <v>MAD-000236QD-R-3</v>
      </c>
      <c r="D510" s="84">
        <f>(VLOOKUP($C510,'Product Master'!B:G,6,))</f>
        <v>0</v>
      </c>
      <c r="E510" s="84" t="str">
        <f>VLOOKUP($C510,'Product Master'!B:G,3,)</f>
        <v>-</v>
      </c>
      <c r="F510" s="84" t="str">
        <f>VLOOKUP($C510,'Product Master'!B:G,4,)</f>
        <v>3 ml</v>
      </c>
      <c r="H510" s="84">
        <f>SUMIFS(Inward!I:I,Inward!C:C,'Stock Statement'!B510,Inward!E:E,'Stock Statement'!C510)</f>
        <v>1</v>
      </c>
      <c r="J510" s="84">
        <f t="shared" si="18"/>
        <v>1</v>
      </c>
      <c r="K510" s="137">
        <f>LOOKUP(2,1/(Inward!E:E=C510),Inward!Q:Q)</f>
        <v>4500</v>
      </c>
      <c r="L510" s="137">
        <f>Table3[[#This Row],[Opening Stock]]*Table3[[#This Row],[Base Price]]</f>
        <v>0</v>
      </c>
      <c r="M510" s="137">
        <f>Table3[[#This Row],[Base Price]]*Table3[[#This Row],[Receipt]]</f>
        <v>4500</v>
      </c>
      <c r="N510" s="137">
        <f>Table3[[#This Row],[Base Price]]*Table3[[#This Row],[Issued]]</f>
        <v>0</v>
      </c>
      <c r="O510" s="137">
        <f t="shared" si="19"/>
        <v>4500</v>
      </c>
      <c r="P510" s="84"/>
    </row>
    <row r="511" spans="1:16">
      <c r="A511" s="84">
        <f>Table5[[#This Row],[SN]]</f>
        <v>510</v>
      </c>
      <c r="B511" s="108" t="str">
        <f>VLOOKUP($C511,'Product Master'!B:G,2,)</f>
        <v>Fascin</v>
      </c>
      <c r="C511" s="84" t="str">
        <f>Table5[[#This Row],[Cat No]]</f>
        <v>MAD-000250QD-R-3</v>
      </c>
      <c r="D511" s="84">
        <f>(VLOOKUP($C511,'Product Master'!B:G,6,))</f>
        <v>0</v>
      </c>
      <c r="E511" s="84" t="str">
        <f>VLOOKUP($C511,'Product Master'!B:G,3,)</f>
        <v>-</v>
      </c>
      <c r="F511" s="84" t="str">
        <f>VLOOKUP($C511,'Product Master'!B:G,4,)</f>
        <v>3 ml</v>
      </c>
      <c r="H511" s="84">
        <f>SUMIFS(Inward!I:I,Inward!C:C,'Stock Statement'!B511,Inward!E:E,'Stock Statement'!C511)</f>
        <v>1</v>
      </c>
      <c r="J511" s="84">
        <f t="shared" si="18"/>
        <v>1</v>
      </c>
      <c r="K511" s="137">
        <f>LOOKUP(2,1/(Inward!E:E=C511),Inward!Q:Q)</f>
        <v>4500</v>
      </c>
      <c r="L511" s="137">
        <f>Table3[[#This Row],[Opening Stock]]*Table3[[#This Row],[Base Price]]</f>
        <v>0</v>
      </c>
      <c r="M511" s="137">
        <f>Table3[[#This Row],[Base Price]]*Table3[[#This Row],[Receipt]]</f>
        <v>4500</v>
      </c>
      <c r="N511" s="137">
        <f>Table3[[#This Row],[Base Price]]*Table3[[#This Row],[Issued]]</f>
        <v>0</v>
      </c>
      <c r="O511" s="137">
        <f t="shared" si="19"/>
        <v>4500</v>
      </c>
      <c r="P511" s="84"/>
    </row>
    <row r="512" spans="1:16">
      <c r="A512" s="84">
        <f>Table5[[#This Row],[SN]]</f>
        <v>511</v>
      </c>
      <c r="B512" s="108" t="str">
        <f>VLOOKUP($C512,'Product Master'!B:G,2,)</f>
        <v>Human Herpes Virus 8</v>
      </c>
      <c r="C512" s="84" t="str">
        <f>Table5[[#This Row],[Cat No]]</f>
        <v>MAD-000266QD-R-3</v>
      </c>
      <c r="D512" s="84">
        <f>(VLOOKUP($C512,'Product Master'!B:G,6,))</f>
        <v>0</v>
      </c>
      <c r="E512" s="84" t="str">
        <f>VLOOKUP($C512,'Product Master'!B:G,3,)</f>
        <v>-</v>
      </c>
      <c r="F512" s="84" t="str">
        <f>VLOOKUP($C512,'Product Master'!B:G,4,)</f>
        <v>3 ml</v>
      </c>
      <c r="H512" s="84">
        <f>SUMIFS(Inward!I:I,Inward!C:C,'Stock Statement'!B512,Inward!E:E,'Stock Statement'!C512)</f>
        <v>1</v>
      </c>
      <c r="J512" s="84">
        <f t="shared" si="18"/>
        <v>1</v>
      </c>
      <c r="K512" s="137">
        <f>LOOKUP(2,1/(Inward!E:E=C512),Inward!Q:Q)</f>
        <v>4500</v>
      </c>
      <c r="L512" s="137">
        <f>Table3[[#This Row],[Opening Stock]]*Table3[[#This Row],[Base Price]]</f>
        <v>0</v>
      </c>
      <c r="M512" s="137">
        <f>Table3[[#This Row],[Base Price]]*Table3[[#This Row],[Receipt]]</f>
        <v>4500</v>
      </c>
      <c r="N512" s="137">
        <f>Table3[[#This Row],[Base Price]]*Table3[[#This Row],[Issued]]</f>
        <v>0</v>
      </c>
      <c r="O512" s="137">
        <f t="shared" si="19"/>
        <v>4500</v>
      </c>
      <c r="P512" s="84"/>
    </row>
    <row r="513" spans="1:16">
      <c r="A513" s="84">
        <f>Table5[[#This Row],[SN]]</f>
        <v>512</v>
      </c>
      <c r="B513" s="108" t="str">
        <f>VLOOKUP($C513,'Product Master'!B:G,2,)</f>
        <v>Anexin A1(29)</v>
      </c>
      <c r="C513" s="84" t="str">
        <f>Table5[[#This Row],[Cat No]]</f>
        <v>MAD-000425QD-R-3</v>
      </c>
      <c r="D513" s="84">
        <f>(VLOOKUP($C513,'Product Master'!B:G,6,))</f>
        <v>0</v>
      </c>
      <c r="E513" s="84" t="str">
        <f>VLOOKUP($C513,'Product Master'!B:G,3,)</f>
        <v>-</v>
      </c>
      <c r="F513" s="84" t="str">
        <f>VLOOKUP($C513,'Product Master'!B:G,4,)</f>
        <v>3 ml</v>
      </c>
      <c r="H513" s="84">
        <f>SUMIFS(Inward!I:I,Inward!C:C,'Stock Statement'!B513,Inward!E:E,'Stock Statement'!C513)</f>
        <v>1</v>
      </c>
      <c r="J513" s="84">
        <f t="shared" si="18"/>
        <v>1</v>
      </c>
      <c r="K513" s="137">
        <f>LOOKUP(2,1/(Inward!E:E=C513),Inward!Q:Q)</f>
        <v>4500</v>
      </c>
      <c r="L513" s="137">
        <f>Table3[[#This Row],[Opening Stock]]*Table3[[#This Row],[Base Price]]</f>
        <v>0</v>
      </c>
      <c r="M513" s="137">
        <f>Table3[[#This Row],[Base Price]]*Table3[[#This Row],[Receipt]]</f>
        <v>4500</v>
      </c>
      <c r="N513" s="137">
        <f>Table3[[#This Row],[Base Price]]*Table3[[#This Row],[Issued]]</f>
        <v>0</v>
      </c>
      <c r="O513" s="137">
        <f t="shared" si="19"/>
        <v>4500</v>
      </c>
      <c r="P513" s="84"/>
    </row>
    <row r="514" spans="1:16">
      <c r="A514" s="84">
        <f>Table5[[#This Row],[SN]]</f>
        <v>513</v>
      </c>
      <c r="B514" s="108" t="str">
        <f>VLOOKUP($C514,'Product Master'!B:G,2,)</f>
        <v>GLUT 1 (Polyclonal)</v>
      </c>
      <c r="C514" s="84" t="str">
        <f>Table5[[#This Row],[Cat No]]</f>
        <v>MAD-000436QD-R-7</v>
      </c>
      <c r="D514" s="84">
        <f>(VLOOKUP($C514,'Product Master'!B:G,6,))</f>
        <v>0</v>
      </c>
      <c r="E514" s="84" t="str">
        <f>VLOOKUP($C514,'Product Master'!B:G,3,)</f>
        <v>-</v>
      </c>
      <c r="F514" s="84" t="str">
        <f>VLOOKUP($C514,'Product Master'!B:G,4,)</f>
        <v>7 ml</v>
      </c>
      <c r="H514" s="84">
        <f>SUMIFS(Inward!I:I,Inward!C:C,'Stock Statement'!B514,Inward!E:E,'Stock Statement'!C514)</f>
        <v>1</v>
      </c>
      <c r="J514" s="84">
        <f t="shared" si="18"/>
        <v>1</v>
      </c>
      <c r="K514" s="137">
        <f>LOOKUP(2,1/(Inward!E:E=C514),Inward!Q:Q)</f>
        <v>4500</v>
      </c>
      <c r="L514" s="137">
        <f>Table3[[#This Row],[Opening Stock]]*Table3[[#This Row],[Base Price]]</f>
        <v>0</v>
      </c>
      <c r="M514" s="137">
        <f>Table3[[#This Row],[Base Price]]*Table3[[#This Row],[Receipt]]</f>
        <v>4500</v>
      </c>
      <c r="N514" s="137">
        <f>Table3[[#This Row],[Base Price]]*Table3[[#This Row],[Issued]]</f>
        <v>0</v>
      </c>
      <c r="O514" s="137">
        <f t="shared" si="19"/>
        <v>4500</v>
      </c>
      <c r="P514" s="84"/>
    </row>
    <row r="515" spans="1:16">
      <c r="A515" s="84">
        <f>Table5[[#This Row],[SN]]</f>
        <v>514</v>
      </c>
      <c r="B515" s="108" t="str">
        <f>VLOOKUP($C515,'Product Master'!B:G,2,)</f>
        <v>INI1</v>
      </c>
      <c r="C515" s="84" t="str">
        <f>Table5[[#This Row],[Cat No]]</f>
        <v>MAD-000448QD-R-3</v>
      </c>
      <c r="D515" s="84">
        <f>(VLOOKUP($C515,'Product Master'!B:G,6,))</f>
        <v>0</v>
      </c>
      <c r="E515" s="84" t="str">
        <f>VLOOKUP($C515,'Product Master'!B:G,3,)</f>
        <v>-</v>
      </c>
      <c r="F515" s="84" t="str">
        <f>VLOOKUP($C515,'Product Master'!B:G,4,)</f>
        <v>3 ml</v>
      </c>
      <c r="H515" s="84">
        <f>SUMIFS(Inward!I:I,Inward!C:C,'Stock Statement'!B515,Inward!E:E,'Stock Statement'!C515)</f>
        <v>1</v>
      </c>
      <c r="J515" s="84">
        <f t="shared" si="18"/>
        <v>1</v>
      </c>
      <c r="K515" s="137">
        <f>LOOKUP(2,1/(Inward!E:E=C515),Inward!Q:Q)</f>
        <v>9500</v>
      </c>
      <c r="L515" s="137">
        <f>Table3[[#This Row],[Opening Stock]]*Table3[[#This Row],[Base Price]]</f>
        <v>0</v>
      </c>
      <c r="M515" s="137">
        <f>Table3[[#This Row],[Base Price]]*Table3[[#This Row],[Receipt]]</f>
        <v>9500</v>
      </c>
      <c r="N515" s="137">
        <f>Table3[[#This Row],[Base Price]]*Table3[[#This Row],[Issued]]</f>
        <v>0</v>
      </c>
      <c r="O515" s="137">
        <f t="shared" si="19"/>
        <v>9500</v>
      </c>
      <c r="P515" s="84"/>
    </row>
    <row r="516" spans="1:16">
      <c r="A516" s="84">
        <f>Table5[[#This Row],[SN]]</f>
        <v>515</v>
      </c>
      <c r="B516" s="108" t="str">
        <f>VLOOKUP($C516,'Product Master'!B:G,2,)</f>
        <v>PIN Cocktail (AMACR/p504s+p63)</v>
      </c>
      <c r="C516" s="84" t="str">
        <f>Table5[[#This Row],[Cat No]]</f>
        <v>MAD-000485-QD-R-3</v>
      </c>
      <c r="D516" s="84">
        <f>(VLOOKUP($C516,'Product Master'!B:G,6,))</f>
        <v>0</v>
      </c>
      <c r="E516" s="84" t="str">
        <f>VLOOKUP($C516,'Product Master'!B:G,3,)</f>
        <v>-</v>
      </c>
      <c r="F516" s="84" t="str">
        <f>VLOOKUP($C516,'Product Master'!B:G,4,)</f>
        <v>3 ml</v>
      </c>
      <c r="H516" s="84">
        <f>SUMIFS(Inward!I:I,Inward!C:C,'Stock Statement'!B516,Inward!E:E,'Stock Statement'!C516)</f>
        <v>1</v>
      </c>
      <c r="J516" s="84">
        <f t="shared" si="18"/>
        <v>1</v>
      </c>
      <c r="K516" s="137">
        <f>LOOKUP(2,1/(Inward!E:E=C516),Inward!Q:Q)</f>
        <v>6000</v>
      </c>
      <c r="L516" s="137">
        <f>Table3[[#This Row],[Opening Stock]]*Table3[[#This Row],[Base Price]]</f>
        <v>0</v>
      </c>
      <c r="M516" s="137">
        <f>Table3[[#This Row],[Base Price]]*Table3[[#This Row],[Receipt]]</f>
        <v>6000</v>
      </c>
      <c r="N516" s="137">
        <f>Table3[[#This Row],[Base Price]]*Table3[[#This Row],[Issued]]</f>
        <v>0</v>
      </c>
      <c r="O516" s="137">
        <f t="shared" si="19"/>
        <v>6000</v>
      </c>
      <c r="P516" s="84"/>
    </row>
    <row r="517" spans="1:16">
      <c r="A517" s="84">
        <f>Table5[[#This Row],[SN]]</f>
        <v>516</v>
      </c>
      <c r="B517" s="108" t="str">
        <f>VLOOKUP($C517,'Product Master'!B:G,2,)</f>
        <v>CD71</v>
      </c>
      <c r="C517" s="84" t="str">
        <f>Table5[[#This Row],[Cat No]]</f>
        <v>MAD-000528QD-R-3</v>
      </c>
      <c r="D517" s="84">
        <f>(VLOOKUP($C517,'Product Master'!B:G,6,))</f>
        <v>0</v>
      </c>
      <c r="E517" s="84" t="str">
        <f>VLOOKUP($C517,'Product Master'!B:G,3,)</f>
        <v>-</v>
      </c>
      <c r="F517" s="84" t="str">
        <f>VLOOKUP($C517,'Product Master'!B:G,4,)</f>
        <v>3 ml</v>
      </c>
      <c r="H517" s="84">
        <f>SUMIFS(Inward!I:I,Inward!C:C,'Stock Statement'!B517,Inward!E:E,'Stock Statement'!C517)</f>
        <v>1</v>
      </c>
      <c r="J517" s="84">
        <f t="shared" si="18"/>
        <v>1</v>
      </c>
      <c r="K517" s="137">
        <f>LOOKUP(2,1/(Inward!E:E=C517),Inward!Q:Q)</f>
        <v>4500</v>
      </c>
      <c r="L517" s="137">
        <f>Table3[[#This Row],[Opening Stock]]*Table3[[#This Row],[Base Price]]</f>
        <v>0</v>
      </c>
      <c r="M517" s="137">
        <f>Table3[[#This Row],[Base Price]]*Table3[[#This Row],[Receipt]]</f>
        <v>4500</v>
      </c>
      <c r="N517" s="137">
        <f>Table3[[#This Row],[Base Price]]*Table3[[#This Row],[Issued]]</f>
        <v>0</v>
      </c>
      <c r="O517" s="137">
        <f t="shared" si="19"/>
        <v>4500</v>
      </c>
      <c r="P517" s="84"/>
    </row>
    <row r="518" spans="1:16">
      <c r="A518" s="84">
        <f>Table5[[#This Row],[SN]]</f>
        <v>517</v>
      </c>
      <c r="B518" s="108" t="str">
        <f>VLOOKUP($C518,'Product Master'!B:G,2,)</f>
        <v>DOG1(Anoctamin-1)</v>
      </c>
      <c r="C518" s="84" t="str">
        <f>Table5[[#This Row],[Cat No]]</f>
        <v>MAD-000533-QD-R-3</v>
      </c>
      <c r="D518" s="84">
        <f>(VLOOKUP($C518,'Product Master'!B:G,6,))</f>
        <v>0</v>
      </c>
      <c r="E518" s="84" t="str">
        <f>VLOOKUP($C518,'Product Master'!B:G,3,)</f>
        <v>-</v>
      </c>
      <c r="F518" s="84" t="str">
        <f>VLOOKUP($C518,'Product Master'!B:G,4,)</f>
        <v>3 ml</v>
      </c>
      <c r="H518" s="84">
        <f>SUMIFS(Inward!I:I,Inward!C:C,'Stock Statement'!B518,Inward!E:E,'Stock Statement'!C518)</f>
        <v>1</v>
      </c>
      <c r="J518" s="84">
        <f t="shared" si="18"/>
        <v>1</v>
      </c>
      <c r="K518" s="137">
        <f>LOOKUP(2,1/(Inward!E:E=C518),Inward!Q:Q)</f>
        <v>7800</v>
      </c>
      <c r="L518" s="137">
        <f>Table3[[#This Row],[Opening Stock]]*Table3[[#This Row],[Base Price]]</f>
        <v>0</v>
      </c>
      <c r="M518" s="137">
        <f>Table3[[#This Row],[Base Price]]*Table3[[#This Row],[Receipt]]</f>
        <v>7800</v>
      </c>
      <c r="N518" s="137">
        <f>Table3[[#This Row],[Base Price]]*Table3[[#This Row],[Issued]]</f>
        <v>0</v>
      </c>
      <c r="O518" s="137">
        <f t="shared" si="19"/>
        <v>7800</v>
      </c>
      <c r="P518" s="84"/>
    </row>
    <row r="519" spans="1:16">
      <c r="A519" s="84">
        <f>Table5[[#This Row],[SN]]</f>
        <v>518</v>
      </c>
      <c r="B519" s="108" t="str">
        <f>VLOOKUP($C519,'Product Master'!B:G,2,)</f>
        <v>CD44</v>
      </c>
      <c r="C519" s="84" t="str">
        <f>Table5[[#This Row],[Cat No]]</f>
        <v>MAD-000537QD-R-3</v>
      </c>
      <c r="D519" s="84">
        <f>(VLOOKUP($C519,'Product Master'!B:G,6,))</f>
        <v>0</v>
      </c>
      <c r="E519" s="84" t="str">
        <f>VLOOKUP($C519,'Product Master'!B:G,3,)</f>
        <v>-</v>
      </c>
      <c r="F519" s="84" t="str">
        <f>VLOOKUP($C519,'Product Master'!B:G,4,)</f>
        <v>3 ml</v>
      </c>
      <c r="H519" s="84">
        <f>SUMIFS(Inward!I:I,Inward!C:C,'Stock Statement'!B519,Inward!E:E,'Stock Statement'!C519)</f>
        <v>1</v>
      </c>
      <c r="J519" s="84">
        <f t="shared" si="18"/>
        <v>1</v>
      </c>
      <c r="K519" s="137">
        <f>LOOKUP(2,1/(Inward!E:E=C519),Inward!Q:Q)</f>
        <v>7800</v>
      </c>
      <c r="L519" s="137">
        <f>Table3[[#This Row],[Opening Stock]]*Table3[[#This Row],[Base Price]]</f>
        <v>0</v>
      </c>
      <c r="M519" s="137">
        <f>Table3[[#This Row],[Base Price]]*Table3[[#This Row],[Receipt]]</f>
        <v>7800</v>
      </c>
      <c r="N519" s="137">
        <f>Table3[[#This Row],[Base Price]]*Table3[[#This Row],[Issued]]</f>
        <v>0</v>
      </c>
      <c r="O519" s="137">
        <f t="shared" si="19"/>
        <v>7800</v>
      </c>
      <c r="P519" s="84"/>
    </row>
    <row r="520" spans="1:16">
      <c r="A520" s="84">
        <f>Table5[[#This Row],[SN]]</f>
        <v>519</v>
      </c>
      <c r="B520" s="108" t="str">
        <f>VLOOKUP($C520,'Product Master'!B:G,2,)</f>
        <v>CD63</v>
      </c>
      <c r="C520" s="84" t="str">
        <f>Table5[[#This Row],[Cat No]]</f>
        <v>MAD-000543QD-R-3</v>
      </c>
      <c r="D520" s="84">
        <f>(VLOOKUP($C520,'Product Master'!B:G,6,))</f>
        <v>0</v>
      </c>
      <c r="E520" s="84" t="str">
        <f>VLOOKUP($C520,'Product Master'!B:G,3,)</f>
        <v>-</v>
      </c>
      <c r="F520" s="84" t="str">
        <f>VLOOKUP($C520,'Product Master'!B:G,4,)</f>
        <v>3 ml</v>
      </c>
      <c r="H520" s="84">
        <f>SUMIFS(Inward!I:I,Inward!C:C,'Stock Statement'!B520,Inward!E:E,'Stock Statement'!C520)</f>
        <v>1</v>
      </c>
      <c r="J520" s="84">
        <f t="shared" si="18"/>
        <v>1</v>
      </c>
      <c r="K520" s="137">
        <f>LOOKUP(2,1/(Inward!E:E=C520),Inward!Q:Q)</f>
        <v>4500</v>
      </c>
      <c r="L520" s="137">
        <f>Table3[[#This Row],[Opening Stock]]*Table3[[#This Row],[Base Price]]</f>
        <v>0</v>
      </c>
      <c r="M520" s="137">
        <f>Table3[[#This Row],[Base Price]]*Table3[[#This Row],[Receipt]]</f>
        <v>4500</v>
      </c>
      <c r="N520" s="137">
        <f>Table3[[#This Row],[Base Price]]*Table3[[#This Row],[Issued]]</f>
        <v>0</v>
      </c>
      <c r="O520" s="137">
        <f t="shared" si="19"/>
        <v>4500</v>
      </c>
      <c r="P520" s="84"/>
    </row>
    <row r="521" spans="1:16">
      <c r="A521" s="84">
        <f>Table5[[#This Row],[SN]]</f>
        <v>520</v>
      </c>
      <c r="B521" s="108" t="str">
        <f>VLOOKUP($C521,'Product Master'!B:G,2,)</f>
        <v>PAX-8 (MRQ-50)</v>
      </c>
      <c r="C521" s="84" t="str">
        <f>Table5[[#This Row],[Cat No]]</f>
        <v>MAD-000550-QD-R-3</v>
      </c>
      <c r="D521" s="84">
        <f>(VLOOKUP($C521,'Product Master'!B:G,6,))</f>
        <v>0</v>
      </c>
      <c r="E521" s="84" t="str">
        <f>VLOOKUP($C521,'Product Master'!B:G,3,)</f>
        <v>-</v>
      </c>
      <c r="F521" s="84" t="str">
        <f>VLOOKUP($C521,'Product Master'!B:G,4,)</f>
        <v>3 ml</v>
      </c>
      <c r="H521" s="84">
        <f>SUMIFS(Inward!I:I,Inward!C:C,'Stock Statement'!B521,Inward!E:E,'Stock Statement'!C521)</f>
        <v>1</v>
      </c>
      <c r="J521" s="84">
        <f t="shared" si="18"/>
        <v>1</v>
      </c>
      <c r="K521" s="137">
        <f>LOOKUP(2,1/(Inward!E:E=C521),Inward!Q:Q)</f>
        <v>4500</v>
      </c>
      <c r="L521" s="137">
        <f>Table3[[#This Row],[Opening Stock]]*Table3[[#This Row],[Base Price]]</f>
        <v>0</v>
      </c>
      <c r="M521" s="137">
        <f>Table3[[#This Row],[Base Price]]*Table3[[#This Row],[Receipt]]</f>
        <v>4500</v>
      </c>
      <c r="N521" s="137">
        <f>Table3[[#This Row],[Base Price]]*Table3[[#This Row],[Issued]]</f>
        <v>0</v>
      </c>
      <c r="O521" s="137">
        <f t="shared" si="19"/>
        <v>4500</v>
      </c>
      <c r="P521" s="84"/>
    </row>
    <row r="522" spans="1:16">
      <c r="A522" s="84">
        <f>Table5[[#This Row],[SN]]</f>
        <v>521</v>
      </c>
      <c r="B522" s="108" t="str">
        <f>VLOOKUP($C522,'Product Master'!B:G,2,)</f>
        <v>SALL4</v>
      </c>
      <c r="C522" s="84" t="str">
        <f>Table5[[#This Row],[Cat No]]</f>
        <v>MAD-000572QD-R-3</v>
      </c>
      <c r="D522" s="84">
        <f>(VLOOKUP($C522,'Product Master'!B:G,6,))</f>
        <v>0</v>
      </c>
      <c r="E522" s="84" t="str">
        <f>VLOOKUP($C522,'Product Master'!B:G,3,)</f>
        <v>-</v>
      </c>
      <c r="F522" s="84" t="str">
        <f>VLOOKUP($C522,'Product Master'!B:G,4,)</f>
        <v>3 ml</v>
      </c>
      <c r="H522" s="84">
        <f>SUMIFS(Inward!I:I,Inward!C:C,'Stock Statement'!B522,Inward!E:E,'Stock Statement'!C522)</f>
        <v>1</v>
      </c>
      <c r="J522" s="84">
        <f t="shared" si="18"/>
        <v>1</v>
      </c>
      <c r="K522" s="137">
        <f>LOOKUP(2,1/(Inward!E:E=C522),Inward!Q:Q)</f>
        <v>4500</v>
      </c>
      <c r="L522" s="137">
        <f>Table3[[#This Row],[Opening Stock]]*Table3[[#This Row],[Base Price]]</f>
        <v>0</v>
      </c>
      <c r="M522" s="137">
        <f>Table3[[#This Row],[Base Price]]*Table3[[#This Row],[Receipt]]</f>
        <v>4500</v>
      </c>
      <c r="N522" s="137">
        <f>Table3[[#This Row],[Base Price]]*Table3[[#This Row],[Issued]]</f>
        <v>0</v>
      </c>
      <c r="O522" s="137">
        <f t="shared" si="19"/>
        <v>4500</v>
      </c>
      <c r="P522" s="84"/>
    </row>
    <row r="523" spans="1:16">
      <c r="A523" s="84">
        <f>Table5[[#This Row],[SN]]</f>
        <v>522</v>
      </c>
      <c r="B523" s="108" t="str">
        <f>VLOOKUP($C523,'Product Master'!B:G,2,)</f>
        <v>Cdk4</v>
      </c>
      <c r="C523" s="84" t="str">
        <f>Table5[[#This Row],[Cat No]]</f>
        <v>MAD-000597QD-R-3</v>
      </c>
      <c r="D523" s="84">
        <f>(VLOOKUP($C523,'Product Master'!B:G,6,))</f>
        <v>0</v>
      </c>
      <c r="E523" s="84" t="str">
        <f>VLOOKUP($C523,'Product Master'!B:G,3,)</f>
        <v>-</v>
      </c>
      <c r="F523" s="84" t="str">
        <f>VLOOKUP($C523,'Product Master'!B:G,4,)</f>
        <v>3 ml</v>
      </c>
      <c r="H523" s="84">
        <f>SUMIFS(Inward!I:I,Inward!C:C,'Stock Statement'!B523,Inward!E:E,'Stock Statement'!C523)</f>
        <v>1</v>
      </c>
      <c r="J523" s="84">
        <f t="shared" si="18"/>
        <v>1</v>
      </c>
      <c r="K523" s="137">
        <f>LOOKUP(2,1/(Inward!E:E=C523),Inward!Q:Q)</f>
        <v>4500</v>
      </c>
      <c r="L523" s="137">
        <f>Table3[[#This Row],[Opening Stock]]*Table3[[#This Row],[Base Price]]</f>
        <v>0</v>
      </c>
      <c r="M523" s="137">
        <f>Table3[[#This Row],[Base Price]]*Table3[[#This Row],[Receipt]]</f>
        <v>4500</v>
      </c>
      <c r="N523" s="137">
        <f>Table3[[#This Row],[Base Price]]*Table3[[#This Row],[Issued]]</f>
        <v>0</v>
      </c>
      <c r="O523" s="137">
        <f t="shared" si="19"/>
        <v>4500</v>
      </c>
      <c r="P523" s="84"/>
    </row>
    <row r="524" spans="1:16">
      <c r="A524" s="84">
        <f>Table5[[#This Row],[SN]]</f>
        <v>523</v>
      </c>
      <c r="B524" s="108" t="str">
        <f>VLOOKUP($C524,'Product Master'!B:G,2,)</f>
        <v>MyoD1 (EP212)</v>
      </c>
      <c r="C524" s="84" t="str">
        <f>Table5[[#This Row],[Cat No]]</f>
        <v>MAD-000619-QD-R-3</v>
      </c>
      <c r="D524" s="84">
        <f>(VLOOKUP($C524,'Product Master'!B:G,6,))</f>
        <v>0</v>
      </c>
      <c r="E524" s="84" t="str">
        <f>VLOOKUP($C524,'Product Master'!B:G,3,)</f>
        <v>-</v>
      </c>
      <c r="F524" s="84" t="str">
        <f>VLOOKUP($C524,'Product Master'!B:G,4,)</f>
        <v>3 ml</v>
      </c>
      <c r="H524" s="84">
        <f>SUMIFS(Inward!I:I,Inward!C:C,'Stock Statement'!B524,Inward!E:E,'Stock Statement'!C524)</f>
        <v>1</v>
      </c>
      <c r="J524" s="84">
        <f t="shared" si="18"/>
        <v>1</v>
      </c>
      <c r="K524" s="137">
        <f>LOOKUP(2,1/(Inward!E:E=C524),Inward!Q:Q)</f>
        <v>4500</v>
      </c>
      <c r="L524" s="137">
        <f>Table3[[#This Row],[Opening Stock]]*Table3[[#This Row],[Base Price]]</f>
        <v>0</v>
      </c>
      <c r="M524" s="137">
        <f>Table3[[#This Row],[Base Price]]*Table3[[#This Row],[Receipt]]</f>
        <v>4500</v>
      </c>
      <c r="N524" s="137">
        <f>Table3[[#This Row],[Base Price]]*Table3[[#This Row],[Issued]]</f>
        <v>0</v>
      </c>
      <c r="O524" s="137">
        <f t="shared" si="19"/>
        <v>4500</v>
      </c>
      <c r="P524" s="84"/>
    </row>
    <row r="525" spans="1:16">
      <c r="A525" s="84">
        <f>Table5[[#This Row],[SN]]</f>
        <v>524</v>
      </c>
      <c r="B525" s="108" t="str">
        <f>VLOOKUP($C525,'Product Master'!B:G,2,)</f>
        <v>Glypican 3</v>
      </c>
      <c r="C525" s="84" t="str">
        <f>Table5[[#This Row],[Cat No]]</f>
        <v>MAD-000625QD-R-3</v>
      </c>
      <c r="D525" s="84">
        <f>(VLOOKUP($C525,'Product Master'!B:G,6,))</f>
        <v>0</v>
      </c>
      <c r="E525" s="84" t="str">
        <f>VLOOKUP($C525,'Product Master'!B:G,3,)</f>
        <v>-</v>
      </c>
      <c r="F525" s="84" t="str">
        <f>VLOOKUP($C525,'Product Master'!B:G,4,)</f>
        <v>3 ml</v>
      </c>
      <c r="H525" s="84">
        <f>SUMIFS(Inward!I:I,Inward!C:C,'Stock Statement'!B525,Inward!E:E,'Stock Statement'!C525)</f>
        <v>1</v>
      </c>
      <c r="J525" s="84">
        <f t="shared" si="18"/>
        <v>1</v>
      </c>
      <c r="K525" s="137">
        <f>LOOKUP(2,1/(Inward!E:E=C525),Inward!Q:Q)</f>
        <v>4500</v>
      </c>
      <c r="L525" s="137">
        <f>Table3[[#This Row],[Opening Stock]]*Table3[[#This Row],[Base Price]]</f>
        <v>0</v>
      </c>
      <c r="M525" s="137">
        <f>Table3[[#This Row],[Base Price]]*Table3[[#This Row],[Receipt]]</f>
        <v>4500</v>
      </c>
      <c r="N525" s="137">
        <f>Table3[[#This Row],[Base Price]]*Table3[[#This Row],[Issued]]</f>
        <v>0</v>
      </c>
      <c r="O525" s="137">
        <f t="shared" si="19"/>
        <v>4500</v>
      </c>
      <c r="P525" s="84"/>
    </row>
    <row r="526" spans="1:16">
      <c r="A526" s="84">
        <f>Table5[[#This Row],[SN]]</f>
        <v>525</v>
      </c>
      <c r="B526" s="108" t="str">
        <f>VLOOKUP($C526,'Product Master'!B:G,2,)</f>
        <v>GATA-3</v>
      </c>
      <c r="C526" s="84" t="str">
        <f>Table5[[#This Row],[Cat No]]</f>
        <v>MAD-000632QD-R-3</v>
      </c>
      <c r="D526" s="84">
        <f>(VLOOKUP($C526,'Product Master'!B:G,6,))</f>
        <v>0</v>
      </c>
      <c r="E526" s="84" t="str">
        <f>VLOOKUP($C526,'Product Master'!B:G,3,)</f>
        <v>-</v>
      </c>
      <c r="F526" s="84" t="str">
        <f>VLOOKUP($C526,'Product Master'!B:G,4,)</f>
        <v>3 ml</v>
      </c>
      <c r="H526" s="84">
        <f>SUMIFS(Inward!I:I,Inward!C:C,'Stock Statement'!B526,Inward!E:E,'Stock Statement'!C526)</f>
        <v>1</v>
      </c>
      <c r="J526" s="84">
        <f t="shared" si="18"/>
        <v>1</v>
      </c>
      <c r="K526" s="137">
        <f>LOOKUP(2,1/(Inward!E:E=C526),Inward!Q:Q)</f>
        <v>4500</v>
      </c>
      <c r="L526" s="137">
        <f>Table3[[#This Row],[Opening Stock]]*Table3[[#This Row],[Base Price]]</f>
        <v>0</v>
      </c>
      <c r="M526" s="137">
        <f>Table3[[#This Row],[Base Price]]*Table3[[#This Row],[Receipt]]</f>
        <v>4500</v>
      </c>
      <c r="N526" s="137">
        <f>Table3[[#This Row],[Base Price]]*Table3[[#This Row],[Issued]]</f>
        <v>0</v>
      </c>
      <c r="O526" s="137">
        <f t="shared" si="19"/>
        <v>4500</v>
      </c>
      <c r="P526" s="84"/>
    </row>
    <row r="527" spans="1:16">
      <c r="A527" s="84">
        <f>Table5[[#This Row],[SN]]</f>
        <v>526</v>
      </c>
      <c r="B527" s="108" t="str">
        <f>VLOOKUP($C527,'Product Master'!B:G,2,)</f>
        <v>Mesothelin</v>
      </c>
      <c r="C527" s="84" t="str">
        <f>Table5[[#This Row],[Cat No]]</f>
        <v>MAD-000654QD-R-3</v>
      </c>
      <c r="D527" s="84">
        <f>(VLOOKUP($C527,'Product Master'!B:G,6,))</f>
        <v>0</v>
      </c>
      <c r="E527" s="84" t="str">
        <f>VLOOKUP($C527,'Product Master'!B:G,3,)</f>
        <v>-</v>
      </c>
      <c r="F527" s="84" t="str">
        <f>VLOOKUP($C527,'Product Master'!B:G,4,)</f>
        <v>3 ml</v>
      </c>
      <c r="H527" s="84">
        <f>SUMIFS(Inward!I:I,Inward!C:C,'Stock Statement'!B527,Inward!E:E,'Stock Statement'!C527)</f>
        <v>1</v>
      </c>
      <c r="J527" s="84">
        <f t="shared" si="18"/>
        <v>1</v>
      </c>
      <c r="K527" s="137">
        <f>LOOKUP(2,1/(Inward!E:E=C527),Inward!Q:Q)</f>
        <v>4500</v>
      </c>
      <c r="L527" s="137">
        <f>Table3[[#This Row],[Opening Stock]]*Table3[[#This Row],[Base Price]]</f>
        <v>0</v>
      </c>
      <c r="M527" s="137">
        <f>Table3[[#This Row],[Base Price]]*Table3[[#This Row],[Receipt]]</f>
        <v>4500</v>
      </c>
      <c r="N527" s="137">
        <f>Table3[[#This Row],[Base Price]]*Table3[[#This Row],[Issued]]</f>
        <v>0</v>
      </c>
      <c r="O527" s="137">
        <f t="shared" si="19"/>
        <v>4500</v>
      </c>
      <c r="P527" s="84"/>
    </row>
    <row r="528" spans="1:16">
      <c r="A528" s="84">
        <f>Table5[[#This Row],[SN]]</f>
        <v>527</v>
      </c>
      <c r="B528" s="108" t="str">
        <f>VLOOKUP($C528,'Product Master'!B:G,2,)</f>
        <v>Sox-10</v>
      </c>
      <c r="C528" s="84" t="str">
        <f>Table5[[#This Row],[Cat No]]</f>
        <v>MAD-000656QD-R-3</v>
      </c>
      <c r="D528" s="84">
        <f>(VLOOKUP($C528,'Product Master'!B:G,6,))</f>
        <v>0</v>
      </c>
      <c r="E528" s="84" t="str">
        <f>VLOOKUP($C528,'Product Master'!B:G,3,)</f>
        <v>-</v>
      </c>
      <c r="F528" s="84" t="str">
        <f>VLOOKUP($C528,'Product Master'!B:G,4,)</f>
        <v>3 ml</v>
      </c>
      <c r="H528" s="84">
        <f>SUMIFS(Inward!I:I,Inward!C:C,'Stock Statement'!B528,Inward!E:E,'Stock Statement'!C528)</f>
        <v>1</v>
      </c>
      <c r="J528" s="84">
        <f t="shared" si="18"/>
        <v>1</v>
      </c>
      <c r="K528" s="137">
        <f>LOOKUP(2,1/(Inward!E:E=C528),Inward!Q:Q)</f>
        <v>4500</v>
      </c>
      <c r="L528" s="137">
        <f>Table3[[#This Row],[Opening Stock]]*Table3[[#This Row],[Base Price]]</f>
        <v>0</v>
      </c>
      <c r="M528" s="137">
        <f>Table3[[#This Row],[Base Price]]*Table3[[#This Row],[Receipt]]</f>
        <v>4500</v>
      </c>
      <c r="N528" s="137">
        <f>Table3[[#This Row],[Base Price]]*Table3[[#This Row],[Issued]]</f>
        <v>0</v>
      </c>
      <c r="O528" s="137">
        <f t="shared" si="19"/>
        <v>4500</v>
      </c>
      <c r="P528" s="84"/>
    </row>
    <row r="529" spans="1:16">
      <c r="A529" s="84">
        <f>Table5[[#This Row],[SN]]</f>
        <v>528</v>
      </c>
      <c r="B529" s="108" t="str">
        <f>VLOOKUP($C529,'Product Master'!B:G,2,)</f>
        <v>TLE1 (1F5)</v>
      </c>
      <c r="C529" s="84" t="str">
        <f>Table5[[#This Row],[Cat No]]</f>
        <v>MAD-000657-QD-R-3</v>
      </c>
      <c r="D529" s="84">
        <f>(VLOOKUP($C529,'Product Master'!B:G,6,))</f>
        <v>0</v>
      </c>
      <c r="E529" s="84" t="str">
        <f>VLOOKUP($C529,'Product Master'!B:G,3,)</f>
        <v>-</v>
      </c>
      <c r="F529" s="84" t="str">
        <f>VLOOKUP($C529,'Product Master'!B:G,4,)</f>
        <v>3 ml</v>
      </c>
      <c r="H529" s="84">
        <f>SUMIFS(Inward!I:I,Inward!C:C,'Stock Statement'!B529,Inward!E:E,'Stock Statement'!C529)</f>
        <v>1</v>
      </c>
      <c r="J529" s="84">
        <f t="shared" si="18"/>
        <v>1</v>
      </c>
      <c r="K529" s="137">
        <f>LOOKUP(2,1/(Inward!E:E=C529),Inward!Q:Q)</f>
        <v>20000</v>
      </c>
      <c r="L529" s="137">
        <f>Table3[[#This Row],[Opening Stock]]*Table3[[#This Row],[Base Price]]</f>
        <v>0</v>
      </c>
      <c r="M529" s="137">
        <f>Table3[[#This Row],[Base Price]]*Table3[[#This Row],[Receipt]]</f>
        <v>20000</v>
      </c>
      <c r="N529" s="137">
        <f>Table3[[#This Row],[Base Price]]*Table3[[#This Row],[Issued]]</f>
        <v>0</v>
      </c>
      <c r="O529" s="137">
        <f t="shared" si="19"/>
        <v>20000</v>
      </c>
      <c r="P529" s="84"/>
    </row>
    <row r="530" spans="1:16">
      <c r="A530" s="84">
        <f>Table5[[#This Row],[SN]]</f>
        <v>529</v>
      </c>
      <c r="B530" s="108" t="str">
        <f>VLOOKUP($C530,'Product Master'!B:G,2,)</f>
        <v>Calponin</v>
      </c>
      <c r="C530" s="84" t="str">
        <f>Table5[[#This Row],[Cat No]]</f>
        <v>MAD-000658QD-R-3</v>
      </c>
      <c r="D530" s="84">
        <f>(VLOOKUP($C530,'Product Master'!B:G,6,))</f>
        <v>0</v>
      </c>
      <c r="E530" s="84" t="str">
        <f>VLOOKUP($C530,'Product Master'!B:G,3,)</f>
        <v>-</v>
      </c>
      <c r="F530" s="84" t="str">
        <f>VLOOKUP($C530,'Product Master'!B:G,4,)</f>
        <v>3 ml</v>
      </c>
      <c r="H530" s="84">
        <f>SUMIFS(Inward!I:I,Inward!C:C,'Stock Statement'!B530,Inward!E:E,'Stock Statement'!C530)</f>
        <v>1</v>
      </c>
      <c r="J530" s="84">
        <f t="shared" si="18"/>
        <v>1</v>
      </c>
      <c r="K530" s="137">
        <f>LOOKUP(2,1/(Inward!E:E=C530),Inward!Q:Q)</f>
        <v>4500</v>
      </c>
      <c r="L530" s="137">
        <f>Table3[[#This Row],[Opening Stock]]*Table3[[#This Row],[Base Price]]</f>
        <v>0</v>
      </c>
      <c r="M530" s="137">
        <f>Table3[[#This Row],[Base Price]]*Table3[[#This Row],[Receipt]]</f>
        <v>4500</v>
      </c>
      <c r="N530" s="137">
        <f>Table3[[#This Row],[Base Price]]*Table3[[#This Row],[Issued]]</f>
        <v>0</v>
      </c>
      <c r="O530" s="137">
        <f t="shared" si="19"/>
        <v>4500</v>
      </c>
      <c r="P530" s="84"/>
    </row>
    <row r="531" spans="1:16">
      <c r="A531" s="84">
        <f>Table5[[#This Row],[SN]]</f>
        <v>530</v>
      </c>
      <c r="B531" s="108" t="str">
        <f>VLOOKUP($C531,'Product Master'!B:G,2,)</f>
        <v>CD41</v>
      </c>
      <c r="C531" s="84" t="str">
        <f>Table5[[#This Row],[Cat No]]</f>
        <v>MAD-000663QD-R-3</v>
      </c>
      <c r="D531" s="84">
        <f>(VLOOKUP($C531,'Product Master'!B:G,6,))</f>
        <v>0</v>
      </c>
      <c r="E531" s="84" t="str">
        <f>VLOOKUP($C531,'Product Master'!B:G,3,)</f>
        <v>-</v>
      </c>
      <c r="F531" s="84" t="str">
        <f>VLOOKUP($C531,'Product Master'!B:G,4,)</f>
        <v>3 ml</v>
      </c>
      <c r="H531" s="84">
        <f>SUMIFS(Inward!I:I,Inward!C:C,'Stock Statement'!B531,Inward!E:E,'Stock Statement'!C531)</f>
        <v>1</v>
      </c>
      <c r="J531" s="84">
        <f t="shared" si="18"/>
        <v>1</v>
      </c>
      <c r="K531" s="137">
        <f>LOOKUP(2,1/(Inward!E:E=C531),Inward!Q:Q)</f>
        <v>4500</v>
      </c>
      <c r="L531" s="137">
        <f>Table3[[#This Row],[Opening Stock]]*Table3[[#This Row],[Base Price]]</f>
        <v>0</v>
      </c>
      <c r="M531" s="137">
        <f>Table3[[#This Row],[Base Price]]*Table3[[#This Row],[Receipt]]</f>
        <v>4500</v>
      </c>
      <c r="N531" s="137">
        <f>Table3[[#This Row],[Base Price]]*Table3[[#This Row],[Issued]]</f>
        <v>0</v>
      </c>
      <c r="O531" s="137">
        <f t="shared" si="19"/>
        <v>4500</v>
      </c>
      <c r="P531" s="84"/>
    </row>
    <row r="532" spans="1:16">
      <c r="A532" s="84">
        <f>Table5[[#This Row],[SN]]</f>
        <v>531</v>
      </c>
      <c r="B532" s="108" t="str">
        <f>VLOOKUP($C532,'Product Master'!B:G,2,)</f>
        <v>Epidermal Growth Factor Receptor (EP22)</v>
      </c>
      <c r="C532" s="84" t="str">
        <f>Table5[[#This Row],[Cat No]]</f>
        <v>MAD-000664-QD-R-3</v>
      </c>
      <c r="D532" s="84">
        <f>(VLOOKUP($C532,'Product Master'!B:G,6,))</f>
        <v>0</v>
      </c>
      <c r="E532" s="84" t="str">
        <f>VLOOKUP($C532,'Product Master'!B:G,3,)</f>
        <v>-</v>
      </c>
      <c r="F532" s="84" t="str">
        <f>VLOOKUP($C532,'Product Master'!B:G,4,)</f>
        <v>3 ml</v>
      </c>
      <c r="H532" s="84">
        <f>SUMIFS(Inward!I:I,Inward!C:C,'Stock Statement'!B532,Inward!E:E,'Stock Statement'!C532)</f>
        <v>1</v>
      </c>
      <c r="J532" s="84">
        <f t="shared" si="18"/>
        <v>1</v>
      </c>
      <c r="K532" s="137">
        <f>LOOKUP(2,1/(Inward!E:E=C532),Inward!Q:Q)</f>
        <v>7000</v>
      </c>
      <c r="L532" s="137">
        <f>Table3[[#This Row],[Opening Stock]]*Table3[[#This Row],[Base Price]]</f>
        <v>0</v>
      </c>
      <c r="M532" s="137">
        <f>Table3[[#This Row],[Base Price]]*Table3[[#This Row],[Receipt]]</f>
        <v>7000</v>
      </c>
      <c r="N532" s="137">
        <f>Table3[[#This Row],[Base Price]]*Table3[[#This Row],[Issued]]</f>
        <v>0</v>
      </c>
      <c r="O532" s="137">
        <f t="shared" si="19"/>
        <v>7000</v>
      </c>
      <c r="P532" s="84"/>
    </row>
    <row r="533" spans="1:16">
      <c r="A533" s="84">
        <f>Table5[[#This Row],[SN]]</f>
        <v>532</v>
      </c>
      <c r="B533" s="108" t="str">
        <f>VLOOKUP($C533,'Product Master'!B:G,2,)</f>
        <v>CD13</v>
      </c>
      <c r="C533" s="84" t="str">
        <f>Table5[[#This Row],[Cat No]]</f>
        <v>MAD-000669QD-R-3</v>
      </c>
      <c r="D533" s="84">
        <f>(VLOOKUP($C533,'Product Master'!B:G,6,))</f>
        <v>0</v>
      </c>
      <c r="E533" s="84" t="str">
        <f>VLOOKUP($C533,'Product Master'!B:G,3,)</f>
        <v>-</v>
      </c>
      <c r="F533" s="84" t="str">
        <f>VLOOKUP($C533,'Product Master'!B:G,4,)</f>
        <v>3 ml</v>
      </c>
      <c r="H533" s="84">
        <f>SUMIFS(Inward!I:I,Inward!C:C,'Stock Statement'!B533,Inward!E:E,'Stock Statement'!C533)</f>
        <v>1</v>
      </c>
      <c r="J533" s="84">
        <f t="shared" si="18"/>
        <v>1</v>
      </c>
      <c r="K533" s="137">
        <f>LOOKUP(2,1/(Inward!E:E=C533),Inward!Q:Q)</f>
        <v>4500</v>
      </c>
      <c r="L533" s="137">
        <f>Table3[[#This Row],[Opening Stock]]*Table3[[#This Row],[Base Price]]</f>
        <v>0</v>
      </c>
      <c r="M533" s="137">
        <f>Table3[[#This Row],[Base Price]]*Table3[[#This Row],[Receipt]]</f>
        <v>4500</v>
      </c>
      <c r="N533" s="137">
        <f>Table3[[#This Row],[Base Price]]*Table3[[#This Row],[Issued]]</f>
        <v>0</v>
      </c>
      <c r="O533" s="137">
        <f t="shared" si="19"/>
        <v>4500</v>
      </c>
      <c r="P533" s="84"/>
    </row>
    <row r="534" spans="1:16">
      <c r="A534" s="84">
        <f>Table5[[#This Row],[SN]]</f>
        <v>533</v>
      </c>
      <c r="B534" s="108" t="str">
        <f>VLOOKUP($C534,'Product Master'!B:G,2,)</f>
        <v>PD-1 (NAT105)</v>
      </c>
      <c r="C534" s="84" t="str">
        <f>Table5[[#This Row],[Cat No]]</f>
        <v>MAD-000671QD-R-3</v>
      </c>
      <c r="D534" s="84">
        <f>(VLOOKUP($C534,'Product Master'!B:G,6,))</f>
        <v>0</v>
      </c>
      <c r="E534" s="84" t="str">
        <f>VLOOKUP($C534,'Product Master'!B:G,3,)</f>
        <v>-</v>
      </c>
      <c r="F534" s="84" t="str">
        <f>VLOOKUP($C534,'Product Master'!B:G,4,)</f>
        <v>3 ml</v>
      </c>
      <c r="H534" s="84">
        <f>SUMIFS(Inward!I:I,Inward!C:C,'Stock Statement'!B534,Inward!E:E,'Stock Statement'!C534)</f>
        <v>1</v>
      </c>
      <c r="J534" s="84">
        <f t="shared" si="18"/>
        <v>1</v>
      </c>
      <c r="K534" s="137">
        <f>LOOKUP(2,1/(Inward!E:E=C534),Inward!Q:Q)</f>
        <v>4500</v>
      </c>
      <c r="L534" s="137">
        <f>Table3[[#This Row],[Opening Stock]]*Table3[[#This Row],[Base Price]]</f>
        <v>0</v>
      </c>
      <c r="M534" s="137">
        <f>Table3[[#This Row],[Base Price]]*Table3[[#This Row],[Receipt]]</f>
        <v>4500</v>
      </c>
      <c r="N534" s="137">
        <f>Table3[[#This Row],[Base Price]]*Table3[[#This Row],[Issued]]</f>
        <v>0</v>
      </c>
      <c r="O534" s="137">
        <f t="shared" si="19"/>
        <v>4500</v>
      </c>
      <c r="P534" s="84"/>
    </row>
    <row r="535" spans="1:16">
      <c r="A535" s="84">
        <f>Table5[[#This Row],[SN]]</f>
        <v>534</v>
      </c>
      <c r="B535" s="108" t="str">
        <f>VLOOKUP($C535,'Product Master'!B:G,2,)</f>
        <v>MDM2</v>
      </c>
      <c r="C535" s="84" t="str">
        <f>Table5[[#This Row],[Cat No]]</f>
        <v>MAD-000682QD-R-3</v>
      </c>
      <c r="D535" s="84">
        <f>(VLOOKUP($C535,'Product Master'!B:G,6,))</f>
        <v>0</v>
      </c>
      <c r="E535" s="84" t="str">
        <f>VLOOKUP($C535,'Product Master'!B:G,3,)</f>
        <v>-</v>
      </c>
      <c r="F535" s="84" t="str">
        <f>VLOOKUP($C535,'Product Master'!B:G,4,)</f>
        <v>3 ml</v>
      </c>
      <c r="H535" s="84">
        <f>SUMIFS(Inward!I:I,Inward!C:C,'Stock Statement'!B535,Inward!E:E,'Stock Statement'!C535)</f>
        <v>1</v>
      </c>
      <c r="J535" s="84">
        <f t="shared" si="18"/>
        <v>1</v>
      </c>
      <c r="K535" s="137">
        <f>LOOKUP(2,1/(Inward!E:E=C535),Inward!Q:Q)</f>
        <v>25000</v>
      </c>
      <c r="L535" s="137">
        <f>Table3[[#This Row],[Opening Stock]]*Table3[[#This Row],[Base Price]]</f>
        <v>0</v>
      </c>
      <c r="M535" s="137">
        <f>Table3[[#This Row],[Base Price]]*Table3[[#This Row],[Receipt]]</f>
        <v>25000</v>
      </c>
      <c r="N535" s="137">
        <f>Table3[[#This Row],[Base Price]]*Table3[[#This Row],[Issued]]</f>
        <v>0</v>
      </c>
      <c r="O535" s="137">
        <f t="shared" si="19"/>
        <v>25000</v>
      </c>
      <c r="P535" s="84"/>
    </row>
    <row r="536" spans="1:16">
      <c r="A536" s="84">
        <f>Table5[[#This Row],[SN]]</f>
        <v>535</v>
      </c>
      <c r="B536" s="108" t="str">
        <f>VLOOKUP($C536,'Product Master'!B:G,2,)</f>
        <v>p40 (ZR8)</v>
      </c>
      <c r="C536" s="84" t="str">
        <f>Table5[[#This Row],[Cat No]]</f>
        <v>MAD-000686-QD-R-3</v>
      </c>
      <c r="D536" s="84">
        <f>(VLOOKUP($C536,'Product Master'!B:G,6,))</f>
        <v>0</v>
      </c>
      <c r="E536" s="84" t="str">
        <f>VLOOKUP($C536,'Product Master'!B:G,3,)</f>
        <v>-</v>
      </c>
      <c r="F536" s="84" t="str">
        <f>VLOOKUP($C536,'Product Master'!B:G,4,)</f>
        <v>3 ml</v>
      </c>
      <c r="H536" s="84">
        <f>SUMIFS(Inward!I:I,Inward!C:C,'Stock Statement'!B536,Inward!E:E,'Stock Statement'!C536)</f>
        <v>1</v>
      </c>
      <c r="J536" s="84">
        <f t="shared" si="18"/>
        <v>1</v>
      </c>
      <c r="K536" s="137">
        <f>LOOKUP(2,1/(Inward!E:E=C536),Inward!Q:Q)</f>
        <v>4500</v>
      </c>
      <c r="L536" s="137">
        <f>Table3[[#This Row],[Opening Stock]]*Table3[[#This Row],[Base Price]]</f>
        <v>0</v>
      </c>
      <c r="M536" s="137">
        <f>Table3[[#This Row],[Base Price]]*Table3[[#This Row],[Receipt]]</f>
        <v>4500</v>
      </c>
      <c r="N536" s="137">
        <f>Table3[[#This Row],[Base Price]]*Table3[[#This Row],[Issued]]</f>
        <v>0</v>
      </c>
      <c r="O536" s="137">
        <f t="shared" si="19"/>
        <v>4500</v>
      </c>
      <c r="P536" s="84"/>
    </row>
    <row r="537" spans="1:16">
      <c r="A537" s="84">
        <f>Table5[[#This Row],[SN]]</f>
        <v>536</v>
      </c>
      <c r="B537" s="108" t="str">
        <f>VLOOKUP($C537,'Product Master'!B:G,2,)</f>
        <v>p16 - INK4</v>
      </c>
      <c r="C537" s="84" t="str">
        <f>Table5[[#This Row],[Cat No]]</f>
        <v>MAD-000690QD-R-3</v>
      </c>
      <c r="D537" s="84">
        <f>(VLOOKUP($C537,'Product Master'!B:G,6,))</f>
        <v>0</v>
      </c>
      <c r="E537" s="84" t="str">
        <f>VLOOKUP($C537,'Product Master'!B:G,3,)</f>
        <v>-</v>
      </c>
      <c r="F537" s="84" t="str">
        <f>VLOOKUP($C537,'Product Master'!B:G,4,)</f>
        <v>3 ml</v>
      </c>
      <c r="H537" s="84">
        <f>SUMIFS(Inward!I:I,Inward!C:C,'Stock Statement'!B537,Inward!E:E,'Stock Statement'!C537)</f>
        <v>1</v>
      </c>
      <c r="J537" s="84">
        <f t="shared" si="18"/>
        <v>1</v>
      </c>
      <c r="K537" s="137">
        <f>LOOKUP(2,1/(Inward!E:E=C537),Inward!Q:Q)</f>
        <v>4500</v>
      </c>
      <c r="L537" s="137">
        <f>Table3[[#This Row],[Opening Stock]]*Table3[[#This Row],[Base Price]]</f>
        <v>0</v>
      </c>
      <c r="M537" s="137">
        <f>Table3[[#This Row],[Base Price]]*Table3[[#This Row],[Receipt]]</f>
        <v>4500</v>
      </c>
      <c r="N537" s="137">
        <f>Table3[[#This Row],[Base Price]]*Table3[[#This Row],[Issued]]</f>
        <v>0</v>
      </c>
      <c r="O537" s="137">
        <f t="shared" si="19"/>
        <v>4500</v>
      </c>
      <c r="P537" s="84"/>
    </row>
    <row r="538" spans="1:16">
      <c r="A538" s="84">
        <f>Table5[[#This Row],[SN]]</f>
        <v>537</v>
      </c>
      <c r="B538" s="108" t="str">
        <f>VLOOKUP($C538,'Product Master'!B:G,2,)</f>
        <v>IgG4</v>
      </c>
      <c r="C538" s="84" t="str">
        <f>Table5[[#This Row],[Cat No]]</f>
        <v>MAD-000696QD-R-3</v>
      </c>
      <c r="D538" s="84">
        <f>(VLOOKUP($C538,'Product Master'!B:G,6,))</f>
        <v>0</v>
      </c>
      <c r="E538" s="84" t="str">
        <f>VLOOKUP($C538,'Product Master'!B:G,3,)</f>
        <v>-</v>
      </c>
      <c r="F538" s="84" t="str">
        <f>VLOOKUP($C538,'Product Master'!B:G,4,)</f>
        <v>3 ml</v>
      </c>
      <c r="H538" s="84">
        <f>SUMIFS(Inward!I:I,Inward!C:C,'Stock Statement'!B538,Inward!E:E,'Stock Statement'!C538)</f>
        <v>1</v>
      </c>
      <c r="J538" s="84">
        <f t="shared" si="18"/>
        <v>1</v>
      </c>
      <c r="K538" s="137">
        <f>LOOKUP(2,1/(Inward!E:E=C538),Inward!Q:Q)</f>
        <v>4500</v>
      </c>
      <c r="L538" s="137">
        <f>Table3[[#This Row],[Opening Stock]]*Table3[[#This Row],[Base Price]]</f>
        <v>0</v>
      </c>
      <c r="M538" s="137">
        <f>Table3[[#This Row],[Base Price]]*Table3[[#This Row],[Receipt]]</f>
        <v>4500</v>
      </c>
      <c r="N538" s="137">
        <f>Table3[[#This Row],[Base Price]]*Table3[[#This Row],[Issued]]</f>
        <v>0</v>
      </c>
      <c r="O538" s="137">
        <f t="shared" si="19"/>
        <v>4500</v>
      </c>
      <c r="P538" s="84"/>
    </row>
    <row r="539" spans="1:16">
      <c r="A539" s="84">
        <f>Table5[[#This Row],[SN]]</f>
        <v>538</v>
      </c>
      <c r="B539" s="108" t="str">
        <f>VLOOKUP($C539,'Product Master'!B:G,2,)</f>
        <v>CD 35 (EP197) Master Diagnonstica</v>
      </c>
      <c r="C539" s="84" t="str">
        <f>Table5[[#This Row],[Cat No]]</f>
        <v>MAD-000697-QD-R-3</v>
      </c>
      <c r="D539" s="84">
        <f>(VLOOKUP($C539,'Product Master'!B:G,6,))</f>
        <v>0</v>
      </c>
      <c r="E539" s="84" t="str">
        <f>VLOOKUP($C539,'Product Master'!B:G,3,)</f>
        <v>-</v>
      </c>
      <c r="F539" s="84" t="str">
        <f>VLOOKUP($C539,'Product Master'!B:G,4,)</f>
        <v>3 ml</v>
      </c>
      <c r="H539" s="84">
        <f>SUMIFS(Inward!I:I,Inward!C:C,'Stock Statement'!B539,Inward!E:E,'Stock Statement'!C539)</f>
        <v>1</v>
      </c>
      <c r="J539" s="84">
        <f t="shared" si="18"/>
        <v>1</v>
      </c>
      <c r="K539" s="137">
        <f>LOOKUP(2,1/(Inward!E:E=C539),Inward!Q:Q)</f>
        <v>4500</v>
      </c>
      <c r="L539" s="137">
        <f>Table3[[#This Row],[Opening Stock]]*Table3[[#This Row],[Base Price]]</f>
        <v>0</v>
      </c>
      <c r="M539" s="137">
        <f>Table3[[#This Row],[Base Price]]*Table3[[#This Row],[Receipt]]</f>
        <v>4500</v>
      </c>
      <c r="N539" s="137">
        <f>Table3[[#This Row],[Base Price]]*Table3[[#This Row],[Issued]]</f>
        <v>0</v>
      </c>
      <c r="O539" s="137">
        <f t="shared" si="19"/>
        <v>4500</v>
      </c>
      <c r="P539" s="84"/>
    </row>
    <row r="540" spans="1:16">
      <c r="A540" s="84">
        <f>Table5[[#This Row],[SN]]</f>
        <v>539</v>
      </c>
      <c r="B540" s="108" t="str">
        <f>VLOOKUP($C540,'Product Master'!B:G,2,)</f>
        <v>CA 19-9</v>
      </c>
      <c r="C540" s="84" t="str">
        <f>Table5[[#This Row],[Cat No]]</f>
        <v>MAD-000698QD-R-3</v>
      </c>
      <c r="D540" s="84">
        <f>(VLOOKUP($C540,'Product Master'!B:G,6,))</f>
        <v>0</v>
      </c>
      <c r="E540" s="84" t="str">
        <f>VLOOKUP($C540,'Product Master'!B:G,3,)</f>
        <v>-</v>
      </c>
      <c r="F540" s="84" t="str">
        <f>VLOOKUP($C540,'Product Master'!B:G,4,)</f>
        <v>3 ml</v>
      </c>
      <c r="H540" s="84">
        <f>SUMIFS(Inward!I:I,Inward!C:C,'Stock Statement'!B540,Inward!E:E,'Stock Statement'!C540)</f>
        <v>1</v>
      </c>
      <c r="J540" s="84">
        <f t="shared" si="18"/>
        <v>1</v>
      </c>
      <c r="K540" s="137">
        <f>LOOKUP(2,1/(Inward!E:E=C540),Inward!Q:Q)</f>
        <v>4500</v>
      </c>
      <c r="L540" s="137">
        <f>Table3[[#This Row],[Opening Stock]]*Table3[[#This Row],[Base Price]]</f>
        <v>0</v>
      </c>
      <c r="M540" s="137">
        <f>Table3[[#This Row],[Base Price]]*Table3[[#This Row],[Receipt]]</f>
        <v>4500</v>
      </c>
      <c r="N540" s="137">
        <f>Table3[[#This Row],[Base Price]]*Table3[[#This Row],[Issued]]</f>
        <v>0</v>
      </c>
      <c r="O540" s="137">
        <f t="shared" si="19"/>
        <v>4500</v>
      </c>
      <c r="P540" s="84"/>
    </row>
    <row r="541" spans="1:16">
      <c r="A541" s="84">
        <f>Table5[[#This Row],[SN]]</f>
        <v>540</v>
      </c>
      <c r="B541" s="108" t="str">
        <f>VLOOKUP($C541,'Product Master'!B:G,2,)</f>
        <v>Factor VIII (Polyclonal)</v>
      </c>
      <c r="C541" s="84" t="str">
        <f>Table5[[#This Row],[Cat No]]</f>
        <v>MAD-000707QD-R-3</v>
      </c>
      <c r="D541" s="84">
        <f>(VLOOKUP($C541,'Product Master'!B:G,6,))</f>
        <v>0</v>
      </c>
      <c r="E541" s="84" t="str">
        <f>VLOOKUP($C541,'Product Master'!B:G,3,)</f>
        <v>-</v>
      </c>
      <c r="F541" s="84" t="str">
        <f>VLOOKUP($C541,'Product Master'!B:G,4,)</f>
        <v>3 ml</v>
      </c>
      <c r="H541" s="84">
        <f>SUMIFS(Inward!I:I,Inward!C:C,'Stock Statement'!B541,Inward!E:E,'Stock Statement'!C541)</f>
        <v>1</v>
      </c>
      <c r="J541" s="84">
        <f t="shared" si="18"/>
        <v>1</v>
      </c>
      <c r="K541" s="137">
        <f>LOOKUP(2,1/(Inward!E:E=C541),Inward!Q:Q)</f>
        <v>4500</v>
      </c>
      <c r="L541" s="137">
        <f>Table3[[#This Row],[Opening Stock]]*Table3[[#This Row],[Base Price]]</f>
        <v>0</v>
      </c>
      <c r="M541" s="137">
        <f>Table3[[#This Row],[Base Price]]*Table3[[#This Row],[Receipt]]</f>
        <v>4500</v>
      </c>
      <c r="N541" s="137">
        <f>Table3[[#This Row],[Base Price]]*Table3[[#This Row],[Issued]]</f>
        <v>0</v>
      </c>
      <c r="O541" s="137">
        <f t="shared" si="19"/>
        <v>4500</v>
      </c>
      <c r="P541" s="84"/>
    </row>
    <row r="542" spans="1:16">
      <c r="A542" s="84">
        <f>Table5[[#This Row],[SN]]</f>
        <v>541</v>
      </c>
      <c r="B542" s="108" t="str">
        <f>VLOOKUP($C542,'Product Master'!B:G,2,)</f>
        <v>Tartrate resistant acid phosphate (9C5)</v>
      </c>
      <c r="C542" s="84" t="str">
        <f>Table5[[#This Row],[Cat No]]</f>
        <v>MAD-000715-QD-R-3</v>
      </c>
      <c r="D542" s="84">
        <f>(VLOOKUP($C542,'Product Master'!B:G,6,))</f>
        <v>0</v>
      </c>
      <c r="E542" s="84" t="str">
        <f>VLOOKUP($C542,'Product Master'!B:G,3,)</f>
        <v>-</v>
      </c>
      <c r="F542" s="84" t="str">
        <f>VLOOKUP($C542,'Product Master'!B:G,4,)</f>
        <v>3 ml</v>
      </c>
      <c r="H542" s="84">
        <f>SUMIFS(Inward!I:I,Inward!C:C,'Stock Statement'!B542,Inward!E:E,'Stock Statement'!C542)</f>
        <v>1</v>
      </c>
      <c r="J542" s="84">
        <f t="shared" si="18"/>
        <v>1</v>
      </c>
      <c r="K542" s="137">
        <f>LOOKUP(2,1/(Inward!E:E=C542),Inward!Q:Q)</f>
        <v>4500</v>
      </c>
      <c r="L542" s="137">
        <f>Table3[[#This Row],[Opening Stock]]*Table3[[#This Row],[Base Price]]</f>
        <v>0</v>
      </c>
      <c r="M542" s="137">
        <f>Table3[[#This Row],[Base Price]]*Table3[[#This Row],[Receipt]]</f>
        <v>4500</v>
      </c>
      <c r="N542" s="137">
        <f>Table3[[#This Row],[Base Price]]*Table3[[#This Row],[Issued]]</f>
        <v>0</v>
      </c>
      <c r="O542" s="137">
        <f t="shared" si="19"/>
        <v>4500</v>
      </c>
      <c r="P542" s="84"/>
    </row>
    <row r="543" spans="1:16">
      <c r="A543" s="84">
        <f>Table5[[#This Row],[SN]]</f>
        <v>542</v>
      </c>
      <c r="B543" s="108" t="str">
        <f>VLOOKUP($C543,'Product Master'!B:G,2,)</f>
        <v>Napsin A (BS10)</v>
      </c>
      <c r="C543" s="84" t="str">
        <f>Table5[[#This Row],[Cat No]]</f>
        <v>MAD-000752QD-R-3</v>
      </c>
      <c r="D543" s="84">
        <f>(VLOOKUP($C543,'Product Master'!B:G,6,))</f>
        <v>0</v>
      </c>
      <c r="E543" s="84" t="str">
        <f>VLOOKUP($C543,'Product Master'!B:G,3,)</f>
        <v>-</v>
      </c>
      <c r="F543" s="84" t="str">
        <f>VLOOKUP($C543,'Product Master'!B:G,4,)</f>
        <v>3 ml</v>
      </c>
      <c r="H543" s="84">
        <f>SUMIFS(Inward!I:I,Inward!C:C,'Stock Statement'!B543,Inward!E:E,'Stock Statement'!C543)</f>
        <v>1</v>
      </c>
      <c r="J543" s="84">
        <f t="shared" ref="J543:J606" si="20">((G543+H543)-I543)</f>
        <v>1</v>
      </c>
      <c r="K543" s="137">
        <f>LOOKUP(2,1/(Inward!E:E=C543),Inward!Q:Q)</f>
        <v>4500</v>
      </c>
      <c r="L543" s="137">
        <f>Table3[[#This Row],[Opening Stock]]*Table3[[#This Row],[Base Price]]</f>
        <v>0</v>
      </c>
      <c r="M543" s="137">
        <f>Table3[[#This Row],[Base Price]]*Table3[[#This Row],[Receipt]]</f>
        <v>4500</v>
      </c>
      <c r="N543" s="137">
        <f>Table3[[#This Row],[Base Price]]*Table3[[#This Row],[Issued]]</f>
        <v>0</v>
      </c>
      <c r="O543" s="137">
        <f t="shared" ref="O543:O606" si="21">MAX(0,J543*K543)</f>
        <v>4500</v>
      </c>
      <c r="P543" s="84"/>
    </row>
    <row r="544" spans="1:16">
      <c r="A544" s="84">
        <f>Table5[[#This Row],[SN]]</f>
        <v>543</v>
      </c>
      <c r="B544" s="108" t="str">
        <f>VLOOKUP($C544,'Product Master'!B:G,2,)</f>
        <v xml:space="preserve">Heptaocyte specific antigen </v>
      </c>
      <c r="C544" s="84" t="str">
        <f>Table5[[#This Row],[Cat No]]</f>
        <v>MAD-000916QD-R-3</v>
      </c>
      <c r="D544" s="84">
        <f>(VLOOKUP($C544,'Product Master'!B:G,6,))</f>
        <v>0</v>
      </c>
      <c r="E544" s="84" t="str">
        <f>VLOOKUP($C544,'Product Master'!B:G,3,)</f>
        <v>-</v>
      </c>
      <c r="F544" s="84" t="str">
        <f>VLOOKUP($C544,'Product Master'!B:G,4,)</f>
        <v>3 ml</v>
      </c>
      <c r="H544" s="84">
        <f>SUMIFS(Inward!I:I,Inward!C:C,'Stock Statement'!B544,Inward!E:E,'Stock Statement'!C544)</f>
        <v>1</v>
      </c>
      <c r="J544" s="84">
        <f t="shared" si="20"/>
        <v>1</v>
      </c>
      <c r="K544" s="137">
        <f>LOOKUP(2,1/(Inward!E:E=C544),Inward!Q:Q)</f>
        <v>4500</v>
      </c>
      <c r="L544" s="137">
        <f>Table3[[#This Row],[Opening Stock]]*Table3[[#This Row],[Base Price]]</f>
        <v>0</v>
      </c>
      <c r="M544" s="137">
        <f>Table3[[#This Row],[Base Price]]*Table3[[#This Row],[Receipt]]</f>
        <v>4500</v>
      </c>
      <c r="N544" s="137">
        <f>Table3[[#This Row],[Base Price]]*Table3[[#This Row],[Issued]]</f>
        <v>0</v>
      </c>
      <c r="O544" s="137">
        <f t="shared" si="21"/>
        <v>4500</v>
      </c>
      <c r="P544" s="84"/>
    </row>
    <row r="545" spans="1:16">
      <c r="A545" s="84">
        <f>Table5[[#This Row],[SN]]</f>
        <v>544</v>
      </c>
      <c r="B545" s="108" t="str">
        <f>VLOOKUP($C545,'Product Master'!B:G,2,)</f>
        <v>MITF</v>
      </c>
      <c r="C545" s="84" t="str">
        <f>Table5[[#This Row],[Cat No]]</f>
        <v>MAD-000924QD-R-3</v>
      </c>
      <c r="D545" s="84">
        <f>(VLOOKUP($C545,'Product Master'!B:G,6,))</f>
        <v>0</v>
      </c>
      <c r="E545" s="84" t="str">
        <f>VLOOKUP($C545,'Product Master'!B:G,3,)</f>
        <v>-</v>
      </c>
      <c r="F545" s="84" t="str">
        <f>VLOOKUP($C545,'Product Master'!B:G,4,)</f>
        <v>3 ml</v>
      </c>
      <c r="H545" s="84">
        <f>SUMIFS(Inward!I:I,Inward!C:C,'Stock Statement'!B545,Inward!E:E,'Stock Statement'!C545)</f>
        <v>1</v>
      </c>
      <c r="J545" s="84">
        <f t="shared" si="20"/>
        <v>1</v>
      </c>
      <c r="K545" s="137">
        <f>LOOKUP(2,1/(Inward!E:E=C545),Inward!Q:Q)</f>
        <v>4500</v>
      </c>
      <c r="L545" s="137">
        <f>Table3[[#This Row],[Opening Stock]]*Table3[[#This Row],[Base Price]]</f>
        <v>0</v>
      </c>
      <c r="M545" s="137">
        <f>Table3[[#This Row],[Base Price]]*Table3[[#This Row],[Receipt]]</f>
        <v>4500</v>
      </c>
      <c r="N545" s="137">
        <f>Table3[[#This Row],[Base Price]]*Table3[[#This Row],[Issued]]</f>
        <v>0</v>
      </c>
      <c r="O545" s="137">
        <f t="shared" si="21"/>
        <v>4500</v>
      </c>
      <c r="P545" s="84"/>
    </row>
    <row r="546" spans="1:16">
      <c r="A546" s="84">
        <f>Table5[[#This Row],[SN]]</f>
        <v>545</v>
      </c>
      <c r="B546" s="108" t="str">
        <f>VLOOKUP($C546,'Product Master'!B:G,2,)</f>
        <v>Lysozyme (Polyclonal)</v>
      </c>
      <c r="C546" s="84" t="str">
        <f>Table5[[#This Row],[Cat No]]</f>
        <v>MAD-001200QD-R-3</v>
      </c>
      <c r="D546" s="84">
        <f>(VLOOKUP($C546,'Product Master'!B:G,6,))</f>
        <v>0</v>
      </c>
      <c r="E546" s="84" t="str">
        <f>VLOOKUP($C546,'Product Master'!B:G,3,)</f>
        <v>-</v>
      </c>
      <c r="F546" s="84" t="str">
        <f>VLOOKUP($C546,'Product Master'!B:G,4,)</f>
        <v>3 ml</v>
      </c>
      <c r="H546" s="84">
        <f>SUMIFS(Inward!I:I,Inward!C:C,'Stock Statement'!B546,Inward!E:E,'Stock Statement'!C546)</f>
        <v>1</v>
      </c>
      <c r="J546" s="84">
        <f t="shared" si="20"/>
        <v>1</v>
      </c>
      <c r="K546" s="137">
        <f>LOOKUP(2,1/(Inward!E:E=C546),Inward!Q:Q)</f>
        <v>4500</v>
      </c>
      <c r="L546" s="137">
        <f>Table3[[#This Row],[Opening Stock]]*Table3[[#This Row],[Base Price]]</f>
        <v>0</v>
      </c>
      <c r="M546" s="137">
        <f>Table3[[#This Row],[Base Price]]*Table3[[#This Row],[Receipt]]</f>
        <v>4500</v>
      </c>
      <c r="N546" s="137">
        <f>Table3[[#This Row],[Base Price]]*Table3[[#This Row],[Issued]]</f>
        <v>0</v>
      </c>
      <c r="O546" s="137">
        <f t="shared" si="21"/>
        <v>4500</v>
      </c>
      <c r="P546" s="84"/>
    </row>
    <row r="547" spans="1:16">
      <c r="A547" s="84">
        <f>Table5[[#This Row],[SN]]</f>
        <v>546</v>
      </c>
      <c r="B547" s="108" t="str">
        <f>VLOOKUP($C547,'Product Master'!B:G,2,)</f>
        <v>Epstein -Barr Virus</v>
      </c>
      <c r="C547" s="84" t="str">
        <f>Table5[[#This Row],[Cat No]]</f>
        <v>MAD-001619QD-R-3</v>
      </c>
      <c r="D547" s="84">
        <f>(VLOOKUP($C547,'Product Master'!B:G,6,))</f>
        <v>0</v>
      </c>
      <c r="E547" s="84" t="str">
        <f>VLOOKUP($C547,'Product Master'!B:G,3,)</f>
        <v>-</v>
      </c>
      <c r="F547" s="84" t="str">
        <f>VLOOKUP($C547,'Product Master'!B:G,4,)</f>
        <v>3 ml</v>
      </c>
      <c r="H547" s="84">
        <f>SUMIFS(Inward!I:I,Inward!C:C,'Stock Statement'!B547,Inward!E:E,'Stock Statement'!C547)</f>
        <v>1</v>
      </c>
      <c r="J547" s="84">
        <f t="shared" si="20"/>
        <v>1</v>
      </c>
      <c r="K547" s="137">
        <f>LOOKUP(2,1/(Inward!E:E=C547),Inward!Q:Q)</f>
        <v>4500</v>
      </c>
      <c r="L547" s="137">
        <f>Table3[[#This Row],[Opening Stock]]*Table3[[#This Row],[Base Price]]</f>
        <v>0</v>
      </c>
      <c r="M547" s="137">
        <f>Table3[[#This Row],[Base Price]]*Table3[[#This Row],[Receipt]]</f>
        <v>4500</v>
      </c>
      <c r="N547" s="137">
        <f>Table3[[#This Row],[Base Price]]*Table3[[#This Row],[Issued]]</f>
        <v>0</v>
      </c>
      <c r="O547" s="137">
        <f t="shared" si="21"/>
        <v>4500</v>
      </c>
      <c r="P547" s="84"/>
    </row>
    <row r="548" spans="1:16">
      <c r="A548" s="84">
        <f>Table5[[#This Row],[SN]]</f>
        <v>547</v>
      </c>
      <c r="B548" s="108" t="str">
        <f>VLOOKUP($C548,'Product Master'!B:G,2,)</f>
        <v>CD38</v>
      </c>
      <c r="C548" s="84" t="str">
        <f>Table5[[#This Row],[Cat No]]</f>
        <v>MAD-004033QD-R-3</v>
      </c>
      <c r="D548" s="84">
        <f>(VLOOKUP($C548,'Product Master'!B:G,6,))</f>
        <v>0</v>
      </c>
      <c r="E548" s="84" t="str">
        <f>VLOOKUP($C548,'Product Master'!B:G,3,)</f>
        <v>-</v>
      </c>
      <c r="F548" s="84" t="str">
        <f>VLOOKUP($C548,'Product Master'!B:G,4,)</f>
        <v>3 ml</v>
      </c>
      <c r="H548" s="84">
        <f>SUMIFS(Inward!I:I,Inward!C:C,'Stock Statement'!B548,Inward!E:E,'Stock Statement'!C548)</f>
        <v>1</v>
      </c>
      <c r="J548" s="84">
        <f t="shared" si="20"/>
        <v>1</v>
      </c>
      <c r="K548" s="137">
        <f>LOOKUP(2,1/(Inward!E:E=C548),Inward!Q:Q)</f>
        <v>4500</v>
      </c>
      <c r="L548" s="137">
        <f>Table3[[#This Row],[Opening Stock]]*Table3[[#This Row],[Base Price]]</f>
        <v>0</v>
      </c>
      <c r="M548" s="137">
        <f>Table3[[#This Row],[Base Price]]*Table3[[#This Row],[Receipt]]</f>
        <v>4500</v>
      </c>
      <c r="N548" s="137">
        <f>Table3[[#This Row],[Base Price]]*Table3[[#This Row],[Issued]]</f>
        <v>0</v>
      </c>
      <c r="O548" s="137">
        <f t="shared" si="21"/>
        <v>4500</v>
      </c>
      <c r="P548" s="84"/>
    </row>
    <row r="549" spans="1:16">
      <c r="A549" s="84">
        <f>Table5[[#This Row],[SN]]</f>
        <v>548</v>
      </c>
      <c r="B549" s="108" t="str">
        <f>VLOOKUP($C549,'Product Master'!B:G,2,)</f>
        <v>TIA1</v>
      </c>
      <c r="C549" s="84" t="str">
        <f>Table5[[#This Row],[Cat No]]</f>
        <v>MAD-007056QD-R-3</v>
      </c>
      <c r="D549" s="84">
        <f>(VLOOKUP($C549,'Product Master'!B:G,6,))</f>
        <v>0</v>
      </c>
      <c r="E549" s="84" t="str">
        <f>VLOOKUP($C549,'Product Master'!B:G,3,)</f>
        <v>-</v>
      </c>
      <c r="F549" s="84" t="str">
        <f>VLOOKUP($C549,'Product Master'!B:G,4,)</f>
        <v>3 ml</v>
      </c>
      <c r="H549" s="84">
        <f>SUMIFS(Inward!I:I,Inward!C:C,'Stock Statement'!B549,Inward!E:E,'Stock Statement'!C549)</f>
        <v>1</v>
      </c>
      <c r="J549" s="84">
        <f t="shared" si="20"/>
        <v>1</v>
      </c>
      <c r="K549" s="137">
        <f>LOOKUP(2,1/(Inward!E:E=C549),Inward!Q:Q)</f>
        <v>4500</v>
      </c>
      <c r="L549" s="137">
        <f>Table3[[#This Row],[Opening Stock]]*Table3[[#This Row],[Base Price]]</f>
        <v>0</v>
      </c>
      <c r="M549" s="137">
        <f>Table3[[#This Row],[Base Price]]*Table3[[#This Row],[Receipt]]</f>
        <v>4500</v>
      </c>
      <c r="N549" s="137">
        <f>Table3[[#This Row],[Base Price]]*Table3[[#This Row],[Issued]]</f>
        <v>0</v>
      </c>
      <c r="O549" s="137">
        <f t="shared" si="21"/>
        <v>4500</v>
      </c>
      <c r="P549" s="84"/>
    </row>
    <row r="550" spans="1:16">
      <c r="A550" s="84">
        <f>Table5[[#This Row],[SN]]</f>
        <v>549</v>
      </c>
      <c r="B550" s="108" t="str">
        <f>VLOOKUP($C550,'Product Master'!B:G,2,)</f>
        <v>Xylene Himedia (Histological Grade)</v>
      </c>
      <c r="C550" s="84" t="str">
        <f>Table5[[#This Row],[Cat No]]</f>
        <v>MB180</v>
      </c>
      <c r="D550" s="84">
        <f>(VLOOKUP($C550,'Product Master'!B:G,6,))</f>
        <v>0</v>
      </c>
      <c r="E550" s="84" t="str">
        <f>VLOOKUP($C550,'Product Master'!B:G,3,)</f>
        <v>-</v>
      </c>
      <c r="F550" s="84" t="str">
        <f>VLOOKUP($C550,'Product Master'!B:G,4,)</f>
        <v>2.5 Lit</v>
      </c>
      <c r="H550" s="84">
        <f>SUMIFS(Inward!I:I,Inward!C:C,'Stock Statement'!B550,Inward!E:E,'Stock Statement'!C550)</f>
        <v>10</v>
      </c>
      <c r="J550" s="84">
        <f t="shared" si="20"/>
        <v>10</v>
      </c>
      <c r="K550" s="137">
        <f>LOOKUP(2,1/(Inward!E:E=C550),Inward!Q:Q)</f>
        <v>6696.8</v>
      </c>
      <c r="L550" s="137">
        <f>Table3[[#This Row],[Opening Stock]]*Table3[[#This Row],[Base Price]]</f>
        <v>0</v>
      </c>
      <c r="M550" s="137">
        <f>Table3[[#This Row],[Base Price]]*Table3[[#This Row],[Receipt]]</f>
        <v>66968</v>
      </c>
      <c r="N550" s="137">
        <f>Table3[[#This Row],[Base Price]]*Table3[[#This Row],[Issued]]</f>
        <v>0</v>
      </c>
      <c r="O550" s="137">
        <f t="shared" si="21"/>
        <v>66968</v>
      </c>
      <c r="P550" s="84"/>
    </row>
    <row r="551" spans="1:16">
      <c r="A551" s="84">
        <f>Table5[[#This Row],[SN]]</f>
        <v>550</v>
      </c>
      <c r="B551" s="108" t="str">
        <f>VLOOKUP($C551,'Product Master'!B:G,2,)</f>
        <v>Hipura Blood genomic DNA miniprep purification Kit</v>
      </c>
      <c r="C551" s="84" t="str">
        <f>Table5[[#This Row],[Cat No]]</f>
        <v>MB504</v>
      </c>
      <c r="D551" s="84">
        <f>(VLOOKUP($C551,'Product Master'!B:G,6,))</f>
        <v>0</v>
      </c>
      <c r="E551" s="84" t="str">
        <f>VLOOKUP($C551,'Product Master'!B:G,3,)</f>
        <v>Kit</v>
      </c>
      <c r="F551" s="84" t="str">
        <f>VLOOKUP($C551,'Product Master'!B:G,4,)</f>
        <v>250 Rxns</v>
      </c>
      <c r="H551" s="84">
        <f>SUMIFS(Inward!I:I,Inward!C:C,'Stock Statement'!B551,Inward!E:E,'Stock Statement'!C551)</f>
        <v>2</v>
      </c>
      <c r="J551" s="84">
        <f t="shared" si="20"/>
        <v>2</v>
      </c>
      <c r="K551" s="137">
        <f>LOOKUP(2,1/(Inward!E:E=C551),Inward!Q:Q)</f>
        <v>37862</v>
      </c>
      <c r="L551" s="137">
        <f>Table3[[#This Row],[Opening Stock]]*Table3[[#This Row],[Base Price]]</f>
        <v>0</v>
      </c>
      <c r="M551" s="137">
        <f>Table3[[#This Row],[Base Price]]*Table3[[#This Row],[Receipt]]</f>
        <v>75724</v>
      </c>
      <c r="N551" s="137">
        <f>Table3[[#This Row],[Base Price]]*Table3[[#This Row],[Issued]]</f>
        <v>0</v>
      </c>
      <c r="O551" s="137">
        <f t="shared" si="21"/>
        <v>75724</v>
      </c>
      <c r="P551" s="84"/>
    </row>
    <row r="552" spans="1:16">
      <c r="A552" s="84">
        <f>Table5[[#This Row],[SN]]</f>
        <v>551</v>
      </c>
      <c r="B552" s="108" t="str">
        <f>VLOOKUP($C552,'Product Master'!B:G,2,)</f>
        <v>Insta DNA Quadra Card</v>
      </c>
      <c r="C552" s="84" t="str">
        <f>Table5[[#This Row],[Cat No]]</f>
        <v>MBT121</v>
      </c>
      <c r="D552" s="84">
        <f>(VLOOKUP($C552,'Product Master'!B:G,6,))</f>
        <v>0</v>
      </c>
      <c r="E552" s="84" t="str">
        <f>VLOOKUP($C552,'Product Master'!B:G,3,)</f>
        <v>-</v>
      </c>
      <c r="F552" s="84" t="str">
        <f>VLOOKUP($C552,'Product Master'!B:G,4,)</f>
        <v>100 Nos</v>
      </c>
      <c r="H552" s="84">
        <f>SUMIFS(Inward!I:I,Inward!C:C,'Stock Statement'!B552,Inward!E:E,'Stock Statement'!C552)</f>
        <v>0</v>
      </c>
      <c r="J552" s="84">
        <f t="shared" si="20"/>
        <v>0</v>
      </c>
      <c r="K552" s="137" t="e">
        <f>LOOKUP(2,1/(Inward!E:E=C552),Inward!Q:Q)</f>
        <v>#N/A</v>
      </c>
      <c r="L552" s="137" t="e">
        <f>Table3[[#This Row],[Opening Stock]]*Table3[[#This Row],[Base Price]]</f>
        <v>#N/A</v>
      </c>
      <c r="M552" s="137" t="e">
        <f>Table3[[#This Row],[Base Price]]*Table3[[#This Row],[Receipt]]</f>
        <v>#N/A</v>
      </c>
      <c r="N552" s="137" t="e">
        <f>Table3[[#This Row],[Base Price]]*Table3[[#This Row],[Issued]]</f>
        <v>#N/A</v>
      </c>
      <c r="O552" s="137" t="e">
        <f t="shared" si="21"/>
        <v>#N/A</v>
      </c>
      <c r="P552" s="84"/>
    </row>
    <row r="553" spans="1:16">
      <c r="A553" s="84">
        <f>Table5[[#This Row],[SN]]</f>
        <v>552</v>
      </c>
      <c r="B553" s="108" t="str">
        <f>VLOOKUP($C553,'Product Master'!B:G,2,)</f>
        <v>MSI Analysis system version 1.2(Promega)</v>
      </c>
      <c r="C553" s="84" t="str">
        <f>Table5[[#This Row],[Cat No]]</f>
        <v>MD1641</v>
      </c>
      <c r="D553" s="84">
        <f>(VLOOKUP($C553,'Product Master'!B:G,6,))</f>
        <v>0</v>
      </c>
      <c r="E553" s="84" t="str">
        <f>VLOOKUP($C553,'Product Master'!B:G,3,)</f>
        <v>-</v>
      </c>
      <c r="F553" s="84" t="str">
        <f>VLOOKUP($C553,'Product Master'!B:G,4,)</f>
        <v>100 Rxns</v>
      </c>
      <c r="H553" s="84">
        <f>SUMIFS(Inward!I:I,Inward!C:C,'Stock Statement'!B553,Inward!E:E,'Stock Statement'!C553)</f>
        <v>0</v>
      </c>
      <c r="J553" s="84">
        <f t="shared" si="20"/>
        <v>0</v>
      </c>
      <c r="K553" s="137" t="e">
        <f>LOOKUP(2,1/(Inward!E:E=C553),Inward!Q:Q)</f>
        <v>#N/A</v>
      </c>
      <c r="L553" s="137" t="e">
        <f>Table3[[#This Row],[Opening Stock]]*Table3[[#This Row],[Base Price]]</f>
        <v>#N/A</v>
      </c>
      <c r="M553" s="137" t="e">
        <f>Table3[[#This Row],[Base Price]]*Table3[[#This Row],[Receipt]]</f>
        <v>#N/A</v>
      </c>
      <c r="N553" s="137" t="e">
        <f>Table3[[#This Row],[Base Price]]*Table3[[#This Row],[Issued]]</f>
        <v>#N/A</v>
      </c>
      <c r="O553" s="137" t="e">
        <f t="shared" si="21"/>
        <v>#N/A</v>
      </c>
      <c r="P553" s="84"/>
    </row>
    <row r="554" spans="1:16">
      <c r="A554" s="84">
        <f>Table5[[#This Row],[SN]]</f>
        <v>553</v>
      </c>
      <c r="B554" s="108" t="str">
        <f>VLOOKUP($C554,'Product Master'!B:G,2,)</f>
        <v>Moonbean white paper 100 Gsm</v>
      </c>
      <c r="C554" s="84" t="str">
        <f>Table5[[#This Row],[Cat No]]</f>
        <v>Moonbean white paper 100 Gsm</v>
      </c>
      <c r="D554" s="84">
        <f>(VLOOKUP($C554,'Product Master'!B:G,6,))</f>
        <v>0</v>
      </c>
      <c r="E554" s="84" t="str">
        <f>VLOOKUP($C554,'Product Master'!B:G,3,)</f>
        <v>-</v>
      </c>
      <c r="F554" s="84" t="str">
        <f>VLOOKUP($C554,'Product Master'!B:G,4,)</f>
        <v>-</v>
      </c>
      <c r="H554" s="84">
        <f>SUMIFS(Inward!I:I,Inward!C:C,'Stock Statement'!B554,Inward!E:E,'Stock Statement'!C554)</f>
        <v>0</v>
      </c>
      <c r="J554" s="84">
        <f t="shared" si="20"/>
        <v>0</v>
      </c>
      <c r="K554" s="137" t="e">
        <f>LOOKUP(2,1/(Inward!E:E=C554),Inward!Q:Q)</f>
        <v>#N/A</v>
      </c>
      <c r="L554" s="137" t="e">
        <f>Table3[[#This Row],[Opening Stock]]*Table3[[#This Row],[Base Price]]</f>
        <v>#N/A</v>
      </c>
      <c r="M554" s="137" t="e">
        <f>Table3[[#This Row],[Base Price]]*Table3[[#This Row],[Receipt]]</f>
        <v>#N/A</v>
      </c>
      <c r="N554" s="137" t="e">
        <f>Table3[[#This Row],[Base Price]]*Table3[[#This Row],[Issued]]</f>
        <v>#N/A</v>
      </c>
      <c r="O554" s="137" t="e">
        <f t="shared" si="21"/>
        <v>#N/A</v>
      </c>
      <c r="P554" s="84"/>
    </row>
    <row r="555" spans="1:16">
      <c r="A555" s="84">
        <f>Table5[[#This Row],[SN]]</f>
        <v>554</v>
      </c>
      <c r="B555" s="108" t="str">
        <f>VLOOKUP($C555,'Product Master'!B:G,2,)</f>
        <v>Mouse Pad</v>
      </c>
      <c r="C555" s="84" t="str">
        <f>Table5[[#This Row],[Cat No]]</f>
        <v>Mouse Pad</v>
      </c>
      <c r="D555" s="84">
        <f>(VLOOKUP($C555,'Product Master'!B:G,6,))</f>
        <v>0</v>
      </c>
      <c r="E555" s="84" t="str">
        <f>VLOOKUP($C555,'Product Master'!B:G,3,)</f>
        <v>-</v>
      </c>
      <c r="F555" s="84" t="str">
        <f>VLOOKUP($C555,'Product Master'!B:G,4,)</f>
        <v>-</v>
      </c>
      <c r="H555" s="84">
        <f>SUMIFS(Inward!I:I,Inward!C:C,'Stock Statement'!B555,Inward!E:E,'Stock Statement'!C555)</f>
        <v>0</v>
      </c>
      <c r="J555" s="84">
        <f t="shared" si="20"/>
        <v>0</v>
      </c>
      <c r="K555" s="137" t="e">
        <f>LOOKUP(2,1/(Inward!E:E=C555),Inward!Q:Q)</f>
        <v>#N/A</v>
      </c>
      <c r="L555" s="137" t="e">
        <f>Table3[[#This Row],[Opening Stock]]*Table3[[#This Row],[Base Price]]</f>
        <v>#N/A</v>
      </c>
      <c r="M555" s="137" t="e">
        <f>Table3[[#This Row],[Base Price]]*Table3[[#This Row],[Receipt]]</f>
        <v>#N/A</v>
      </c>
      <c r="N555" s="137" t="e">
        <f>Table3[[#This Row],[Base Price]]*Table3[[#This Row],[Issued]]</f>
        <v>#N/A</v>
      </c>
      <c r="O555" s="137" t="e">
        <f t="shared" si="21"/>
        <v>#N/A</v>
      </c>
      <c r="P555" s="84"/>
    </row>
    <row r="556" spans="1:16">
      <c r="A556" s="84">
        <f>Table5[[#This Row],[SN]]</f>
        <v>555</v>
      </c>
      <c r="B556" s="108" t="str">
        <f>VLOOKUP($C556,'Product Master'!B:G,2,)</f>
        <v>Soyabean casein digest agar plate 90 mm</v>
      </c>
      <c r="C556" s="84" t="str">
        <f>Table5[[#This Row],[Cat No]]</f>
        <v>MP290GT</v>
      </c>
      <c r="D556" s="84">
        <f>(VLOOKUP($C556,'Product Master'!B:G,6,))</f>
        <v>0</v>
      </c>
      <c r="E556" s="84" t="str">
        <f>VLOOKUP($C556,'Product Master'!B:G,3,)</f>
        <v>Box</v>
      </c>
      <c r="F556" s="84" t="str">
        <f>VLOOKUP($C556,'Product Master'!B:G,4,)</f>
        <v>50 Plates</v>
      </c>
      <c r="H556" s="84">
        <f>SUMIFS(Inward!I:I,Inward!C:C,'Stock Statement'!B556,Inward!E:E,'Stock Statement'!C556)</f>
        <v>3</v>
      </c>
      <c r="J556" s="84">
        <f t="shared" si="20"/>
        <v>3</v>
      </c>
      <c r="K556" s="137">
        <f>LOOKUP(2,1/(Inward!E:E=C556),Inward!Q:Q)</f>
        <v>3512.88</v>
      </c>
      <c r="L556" s="137">
        <f>Table3[[#This Row],[Opening Stock]]*Table3[[#This Row],[Base Price]]</f>
        <v>0</v>
      </c>
      <c r="M556" s="137">
        <f>Table3[[#This Row],[Base Price]]*Table3[[#This Row],[Receipt]]</f>
        <v>10538.64</v>
      </c>
      <c r="N556" s="137">
        <f>Table3[[#This Row],[Base Price]]*Table3[[#This Row],[Issued]]</f>
        <v>0</v>
      </c>
      <c r="O556" s="137">
        <f t="shared" si="21"/>
        <v>10538.64</v>
      </c>
      <c r="P556" s="84"/>
    </row>
    <row r="557" spans="1:16">
      <c r="A557" s="84">
        <f>Table5[[#This Row],[SN]]</f>
        <v>556</v>
      </c>
      <c r="B557" s="108" t="str">
        <f>VLOOKUP($C557,'Product Master'!B:G,2,)</f>
        <v>Flashback arrestor  DGN Oxygen 3/8 RH, regulator end (Messer)</v>
      </c>
      <c r="C557" s="84" t="str">
        <f>Table5[[#This Row],[Cat No]]</f>
        <v>MS0463387</v>
      </c>
      <c r="D557" s="84">
        <f>(VLOOKUP($C557,'Product Master'!B:G,6,))</f>
        <v>0</v>
      </c>
      <c r="E557" s="84" t="str">
        <f>VLOOKUP($C557,'Product Master'!B:G,3,)</f>
        <v>-</v>
      </c>
      <c r="F557" s="84">
        <f>VLOOKUP($C557,'Product Master'!B:G,4,)</f>
        <v>1</v>
      </c>
      <c r="H557" s="84">
        <f>SUMIFS(Inward!I:I,Inward!C:C,'Stock Statement'!B557,Inward!E:E,'Stock Statement'!C557)</f>
        <v>1</v>
      </c>
      <c r="J557" s="84">
        <f t="shared" si="20"/>
        <v>1</v>
      </c>
      <c r="K557" s="137">
        <f>LOOKUP(2,1/(Inward!E:E=C557),Inward!Q:Q)</f>
        <v>2280</v>
      </c>
      <c r="L557" s="137">
        <f>Table3[[#This Row],[Opening Stock]]*Table3[[#This Row],[Base Price]]</f>
        <v>0</v>
      </c>
      <c r="M557" s="137">
        <f>Table3[[#This Row],[Base Price]]*Table3[[#This Row],[Receipt]]</f>
        <v>2280</v>
      </c>
      <c r="N557" s="137">
        <f>Table3[[#This Row],[Base Price]]*Table3[[#This Row],[Issued]]</f>
        <v>0</v>
      </c>
      <c r="O557" s="137">
        <f t="shared" si="21"/>
        <v>2280</v>
      </c>
      <c r="P557" s="84"/>
    </row>
    <row r="558" spans="1:16">
      <c r="A558" s="84">
        <f>Table5[[#This Row],[SN]]</f>
        <v>557</v>
      </c>
      <c r="B558" s="108" t="str">
        <f>VLOOKUP($C558,'Product Master'!B:G,2,)</f>
        <v>Tornado R R/B-N 200/10 Bar, Nitrogen,(BSP)</v>
      </c>
      <c r="C558" s="84" t="str">
        <f>Table5[[#This Row],[Cat No]]</f>
        <v>MS77051880</v>
      </c>
      <c r="D558" s="84">
        <f>(VLOOKUP($C558,'Product Master'!B:G,6,))</f>
        <v>0</v>
      </c>
      <c r="E558" s="84" t="str">
        <f>VLOOKUP($C558,'Product Master'!B:G,3,)</f>
        <v>-</v>
      </c>
      <c r="F558" s="84">
        <f>VLOOKUP($C558,'Product Master'!B:G,4,)</f>
        <v>1</v>
      </c>
      <c r="H558" s="84">
        <f>SUMIFS(Inward!I:I,Inward!C:C,'Stock Statement'!B558,Inward!E:E,'Stock Statement'!C558)</f>
        <v>1</v>
      </c>
      <c r="J558" s="84">
        <f t="shared" si="20"/>
        <v>1</v>
      </c>
      <c r="K558" s="137">
        <f>LOOKUP(2,1/(Inward!E:E=C558),Inward!Q:Q)</f>
        <v>3784.8</v>
      </c>
      <c r="L558" s="137">
        <f>Table3[[#This Row],[Opening Stock]]*Table3[[#This Row],[Base Price]]</f>
        <v>0</v>
      </c>
      <c r="M558" s="137">
        <f>Table3[[#This Row],[Base Price]]*Table3[[#This Row],[Receipt]]</f>
        <v>3784.8</v>
      </c>
      <c r="N558" s="137">
        <f>Table3[[#This Row],[Base Price]]*Table3[[#This Row],[Issued]]</f>
        <v>0</v>
      </c>
      <c r="O558" s="137">
        <f t="shared" si="21"/>
        <v>3784.8</v>
      </c>
      <c r="P558" s="84"/>
    </row>
    <row r="559" spans="1:16">
      <c r="A559" s="84">
        <f>Table5[[#This Row],[SN]]</f>
        <v>558</v>
      </c>
      <c r="B559" s="108" t="str">
        <f>VLOOKUP($C559,'Product Master'!B:G,2,)</f>
        <v>Neomycin Solution (Sigma)</v>
      </c>
      <c r="C559" s="84" t="str">
        <f>Table5[[#This Row],[Cat No]]</f>
        <v>N1142</v>
      </c>
      <c r="D559" s="84">
        <f>(VLOOKUP($C559,'Product Master'!B:G,6,))</f>
        <v>0</v>
      </c>
      <c r="E559" s="84" t="str">
        <f>VLOOKUP($C559,'Product Master'!B:G,3,)</f>
        <v>Bottle</v>
      </c>
      <c r="F559" s="84" t="str">
        <f>VLOOKUP($C559,'Product Master'!B:G,4,)</f>
        <v>20 ml</v>
      </c>
      <c r="H559" s="84">
        <f>SUMIFS(Inward!I:I,Inward!C:C,'Stock Statement'!B559,Inward!E:E,'Stock Statement'!C559)</f>
        <v>0</v>
      </c>
      <c r="J559" s="84">
        <f t="shared" si="20"/>
        <v>0</v>
      </c>
      <c r="K559" s="137" t="e">
        <f>LOOKUP(2,1/(Inward!E:E=C559),Inward!Q:Q)</f>
        <v>#N/A</v>
      </c>
      <c r="L559" s="137" t="e">
        <f>Table3[[#This Row],[Opening Stock]]*Table3[[#This Row],[Base Price]]</f>
        <v>#N/A</v>
      </c>
      <c r="M559" s="137" t="e">
        <f>Table3[[#This Row],[Base Price]]*Table3[[#This Row],[Receipt]]</f>
        <v>#N/A</v>
      </c>
      <c r="N559" s="137" t="e">
        <f>Table3[[#This Row],[Base Price]]*Table3[[#This Row],[Issued]]</f>
        <v>#N/A</v>
      </c>
      <c r="O559" s="137" t="e">
        <f t="shared" si="21"/>
        <v>#N/A</v>
      </c>
      <c r="P559" s="84"/>
    </row>
    <row r="560" spans="1:16">
      <c r="A560" s="84">
        <f>Table5[[#This Row],[SN]]</f>
        <v>559</v>
      </c>
      <c r="B560" s="108" t="str">
        <f>VLOOKUP($C560,'Product Master'!B:G,2,)</f>
        <v>Microamp optical 96 well plate 0.2 ml</v>
      </c>
      <c r="C560" s="84" t="str">
        <f>Table5[[#This Row],[Cat No]]</f>
        <v>N8010560</v>
      </c>
      <c r="D560" s="84">
        <f>(VLOOKUP($C560,'Product Master'!B:G,6,))</f>
        <v>0</v>
      </c>
      <c r="E560" s="84" t="str">
        <f>VLOOKUP($C560,'Product Master'!B:G,3,)</f>
        <v>-</v>
      </c>
      <c r="F560" s="84">
        <f>VLOOKUP($C560,'Product Master'!B:G,4,)</f>
        <v>0</v>
      </c>
      <c r="H560" s="84">
        <f>SUMIFS(Inward!I:I,Inward!C:C,'Stock Statement'!B560,Inward!E:E,'Stock Statement'!C560)</f>
        <v>0</v>
      </c>
      <c r="J560" s="84">
        <f t="shared" si="20"/>
        <v>0</v>
      </c>
      <c r="K560" s="137" t="e">
        <f>LOOKUP(2,1/(Inward!E:E=C560),Inward!Q:Q)</f>
        <v>#N/A</v>
      </c>
      <c r="L560" s="137" t="e">
        <f>Table3[[#This Row],[Opening Stock]]*Table3[[#This Row],[Base Price]]</f>
        <v>#N/A</v>
      </c>
      <c r="M560" s="137" t="e">
        <f>Table3[[#This Row],[Base Price]]*Table3[[#This Row],[Receipt]]</f>
        <v>#N/A</v>
      </c>
      <c r="N560" s="137" t="e">
        <f>Table3[[#This Row],[Base Price]]*Table3[[#This Row],[Issued]]</f>
        <v>#N/A</v>
      </c>
      <c r="O560" s="137" t="e">
        <f t="shared" si="21"/>
        <v>#N/A</v>
      </c>
      <c r="P560" s="84"/>
    </row>
    <row r="561" spans="1:16">
      <c r="A561" s="84">
        <f>Table5[[#This Row],[SN]]</f>
        <v>560</v>
      </c>
      <c r="B561" s="108" t="str">
        <f>VLOOKUP($C561,'Product Master'!B:G,2,)</f>
        <v>N-Computing (With USB) SN-L300K73D714263304,L300K73D714258337,L300K73D714262106 &amp;L300K73D714258175)</v>
      </c>
      <c r="C561" s="84" t="str">
        <f>Table5[[#This Row],[Cat No]]</f>
        <v>N-Computing (With USB) SN-L300K73D714263304,L300K73D714258337,L300K73D714262106 &amp;L300K73D714258175)</v>
      </c>
      <c r="D561" s="84">
        <f>(VLOOKUP($C561,'Product Master'!B:G,6,))</f>
        <v>0</v>
      </c>
      <c r="E561" s="84" t="str">
        <f>VLOOKUP($C561,'Product Master'!B:G,3,)</f>
        <v>-</v>
      </c>
      <c r="F561" s="84" t="str">
        <f>VLOOKUP($C561,'Product Master'!B:G,4,)</f>
        <v>-</v>
      </c>
      <c r="H561" s="84">
        <f>SUMIFS(Inward!I:I,Inward!C:C,'Stock Statement'!B561,Inward!E:E,'Stock Statement'!C561)</f>
        <v>0</v>
      </c>
      <c r="J561" s="84">
        <f t="shared" si="20"/>
        <v>0</v>
      </c>
      <c r="K561" s="137" t="e">
        <f>LOOKUP(2,1/(Inward!E:E=C561),Inward!Q:Q)</f>
        <v>#N/A</v>
      </c>
      <c r="L561" s="137" t="e">
        <f>Table3[[#This Row],[Opening Stock]]*Table3[[#This Row],[Base Price]]</f>
        <v>#N/A</v>
      </c>
      <c r="M561" s="137" t="e">
        <f>Table3[[#This Row],[Base Price]]*Table3[[#This Row],[Receipt]]</f>
        <v>#N/A</v>
      </c>
      <c r="N561" s="137" t="e">
        <f>Table3[[#This Row],[Base Price]]*Table3[[#This Row],[Issued]]</f>
        <v>#N/A</v>
      </c>
      <c r="O561" s="137" t="e">
        <f t="shared" si="21"/>
        <v>#N/A</v>
      </c>
      <c r="P561" s="84"/>
    </row>
    <row r="562" spans="1:16">
      <c r="A562" s="84">
        <f>Table5[[#This Row],[SN]]</f>
        <v>561</v>
      </c>
      <c r="B562" s="108" t="str">
        <f>VLOOKUP($C562,'Product Master'!B:G,2,)</f>
        <v>New Year Diary 2018</v>
      </c>
      <c r="C562" s="84" t="str">
        <f>Table5[[#This Row],[Cat No]]</f>
        <v>New Year Diary 2018</v>
      </c>
      <c r="D562" s="84">
        <f>(VLOOKUP($C562,'Product Master'!B:G,6,))</f>
        <v>0</v>
      </c>
      <c r="E562" s="84" t="str">
        <f>VLOOKUP($C562,'Product Master'!B:G,3,)</f>
        <v>-</v>
      </c>
      <c r="F562" s="84" t="str">
        <f>VLOOKUP($C562,'Product Master'!B:G,4,)</f>
        <v>-</v>
      </c>
      <c r="H562" s="84">
        <f>SUMIFS(Inward!I:I,Inward!C:C,'Stock Statement'!B562,Inward!E:E,'Stock Statement'!C562)</f>
        <v>0</v>
      </c>
      <c r="J562" s="84">
        <f t="shared" si="20"/>
        <v>0</v>
      </c>
      <c r="K562" s="137" t="e">
        <f>LOOKUP(2,1/(Inward!E:E=C562),Inward!Q:Q)</f>
        <v>#N/A</v>
      </c>
      <c r="L562" s="137" t="e">
        <f>Table3[[#This Row],[Opening Stock]]*Table3[[#This Row],[Base Price]]</f>
        <v>#N/A</v>
      </c>
      <c r="M562" s="137" t="e">
        <f>Table3[[#This Row],[Base Price]]*Table3[[#This Row],[Receipt]]</f>
        <v>#N/A</v>
      </c>
      <c r="N562" s="137" t="e">
        <f>Table3[[#This Row],[Base Price]]*Table3[[#This Row],[Issued]]</f>
        <v>#N/A</v>
      </c>
      <c r="O562" s="137" t="e">
        <f t="shared" si="21"/>
        <v>#N/A</v>
      </c>
      <c r="P562" s="84"/>
    </row>
    <row r="563" spans="1:16">
      <c r="A563" s="84">
        <f>Table5[[#This Row],[SN]]</f>
        <v>562</v>
      </c>
      <c r="B563" s="108" t="str">
        <f>VLOOKUP($C563,'Product Master'!B:G,2,)</f>
        <v>Nitrile Gloves Medium</v>
      </c>
      <c r="C563" s="84" t="str">
        <f>Table5[[#This Row],[Cat No]]</f>
        <v>Nitrile Gloves Medium</v>
      </c>
      <c r="D563" s="84">
        <f>(VLOOKUP($C563,'Product Master'!B:G,6,))</f>
        <v>0</v>
      </c>
      <c r="E563" s="84" t="str">
        <f>VLOOKUP($C563,'Product Master'!B:G,3,)</f>
        <v>-</v>
      </c>
      <c r="F563" s="84" t="str">
        <f>VLOOKUP($C563,'Product Master'!B:G,4,)</f>
        <v>-</v>
      </c>
      <c r="H563" s="84">
        <f>SUMIFS(Inward!I:I,Inward!C:C,'Stock Statement'!B563,Inward!E:E,'Stock Statement'!C563)</f>
        <v>0</v>
      </c>
      <c r="J563" s="84">
        <f t="shared" si="20"/>
        <v>0</v>
      </c>
      <c r="K563" s="137" t="e">
        <f>LOOKUP(2,1/(Inward!E:E=C563),Inward!Q:Q)</f>
        <v>#N/A</v>
      </c>
      <c r="L563" s="137" t="e">
        <f>Table3[[#This Row],[Opening Stock]]*Table3[[#This Row],[Base Price]]</f>
        <v>#N/A</v>
      </c>
      <c r="M563" s="137" t="e">
        <f>Table3[[#This Row],[Base Price]]*Table3[[#This Row],[Receipt]]</f>
        <v>#N/A</v>
      </c>
      <c r="N563" s="137" t="e">
        <f>Table3[[#This Row],[Base Price]]*Table3[[#This Row],[Issued]]</f>
        <v>#N/A</v>
      </c>
      <c r="O563" s="137" t="e">
        <f t="shared" si="21"/>
        <v>#N/A</v>
      </c>
      <c r="P563" s="84"/>
    </row>
    <row r="564" spans="1:16">
      <c r="A564" s="84">
        <f>Table5[[#This Row],[SN]]</f>
        <v>563</v>
      </c>
      <c r="B564" s="108" t="str">
        <f>VLOOKUP($C564,'Product Master'!B:G,2,)</f>
        <v>Nitrile Gloves Small</v>
      </c>
      <c r="C564" s="84" t="str">
        <f>Table5[[#This Row],[Cat No]]</f>
        <v>Nitrile Gloves Small</v>
      </c>
      <c r="D564" s="84">
        <f>(VLOOKUP($C564,'Product Master'!B:G,6,))</f>
        <v>0</v>
      </c>
      <c r="E564" s="84" t="str">
        <f>VLOOKUP($C564,'Product Master'!B:G,3,)</f>
        <v>-</v>
      </c>
      <c r="F564" s="84" t="str">
        <f>VLOOKUP($C564,'Product Master'!B:G,4,)</f>
        <v>-</v>
      </c>
      <c r="H564" s="84">
        <f>SUMIFS(Inward!I:I,Inward!C:C,'Stock Statement'!B564,Inward!E:E,'Stock Statement'!C564)</f>
        <v>0</v>
      </c>
      <c r="J564" s="84">
        <f t="shared" si="20"/>
        <v>0</v>
      </c>
      <c r="K564" s="137" t="e">
        <f>LOOKUP(2,1/(Inward!E:E=C564),Inward!Q:Q)</f>
        <v>#N/A</v>
      </c>
      <c r="L564" s="137" t="e">
        <f>Table3[[#This Row],[Opening Stock]]*Table3[[#This Row],[Base Price]]</f>
        <v>#N/A</v>
      </c>
      <c r="M564" s="137" t="e">
        <f>Table3[[#This Row],[Base Price]]*Table3[[#This Row],[Receipt]]</f>
        <v>#N/A</v>
      </c>
      <c r="N564" s="137" t="e">
        <f>Table3[[#This Row],[Base Price]]*Table3[[#This Row],[Issued]]</f>
        <v>#N/A</v>
      </c>
      <c r="O564" s="137" t="e">
        <f t="shared" si="21"/>
        <v>#N/A</v>
      </c>
      <c r="P564" s="84"/>
    </row>
    <row r="565" spans="1:16">
      <c r="A565" s="84">
        <f>Table5[[#This Row],[SN]]</f>
        <v>564</v>
      </c>
      <c r="B565" s="108" t="str">
        <f>VLOOKUP($C565,'Product Master'!B:G,2,)</f>
        <v>Bond Open Containers 7 ml</v>
      </c>
      <c r="C565" s="84" t="str">
        <f>Table5[[#This Row],[Cat No]]</f>
        <v>OP79193</v>
      </c>
      <c r="D565" s="84">
        <f>(VLOOKUP($C565,'Product Master'!B:G,6,))</f>
        <v>0</v>
      </c>
      <c r="E565" s="84" t="str">
        <f>VLOOKUP($C565,'Product Master'!B:G,3,)</f>
        <v>-</v>
      </c>
      <c r="F565" s="84" t="str">
        <f>VLOOKUP($C565,'Product Master'!B:G,4,)</f>
        <v>10 Packs</v>
      </c>
      <c r="H565" s="84">
        <f>SUMIFS(Inward!I:I,Inward!C:C,'Stock Statement'!B565,Inward!E:E,'Stock Statement'!C565)</f>
        <v>1</v>
      </c>
      <c r="J565" s="84">
        <f t="shared" si="20"/>
        <v>1</v>
      </c>
      <c r="K565" s="137">
        <f>LOOKUP(2,1/(Inward!E:E=C565),Inward!Q:Q)</f>
        <v>8963</v>
      </c>
      <c r="L565" s="137">
        <f>Table3[[#This Row],[Opening Stock]]*Table3[[#This Row],[Base Price]]</f>
        <v>0</v>
      </c>
      <c r="M565" s="137">
        <f>Table3[[#This Row],[Base Price]]*Table3[[#This Row],[Receipt]]</f>
        <v>8963</v>
      </c>
      <c r="N565" s="137">
        <f>Table3[[#This Row],[Base Price]]*Table3[[#This Row],[Issued]]</f>
        <v>0</v>
      </c>
      <c r="O565" s="137">
        <f t="shared" si="21"/>
        <v>8963</v>
      </c>
      <c r="P565" s="84"/>
    </row>
    <row r="566" spans="1:16">
      <c r="A566" s="84">
        <f>Table5[[#This Row],[SN]]</f>
        <v>565</v>
      </c>
      <c r="B566" s="108" t="str">
        <f>VLOOKUP($C566,'Product Master'!B:G,2,)</f>
        <v>Bond Titration Kit</v>
      </c>
      <c r="C566" s="84" t="str">
        <f>Table5[[#This Row],[Cat No]]</f>
        <v>OPT9719</v>
      </c>
      <c r="D566" s="84">
        <f>(VLOOKUP($C566,'Product Master'!B:G,6,))</f>
        <v>0</v>
      </c>
      <c r="E566" s="84" t="str">
        <f>VLOOKUP($C566,'Product Master'!B:G,3,)</f>
        <v>-</v>
      </c>
      <c r="F566" s="84" t="str">
        <f>VLOOKUP($C566,'Product Master'!B:G,4,)</f>
        <v>50 Packs</v>
      </c>
      <c r="H566" s="84">
        <f>SUMIFS(Inward!I:I,Inward!C:C,'Stock Statement'!B566,Inward!E:E,'Stock Statement'!C566)</f>
        <v>1</v>
      </c>
      <c r="J566" s="84">
        <f t="shared" si="20"/>
        <v>1</v>
      </c>
      <c r="K566" s="137">
        <f>LOOKUP(2,1/(Inward!E:E=C566),Inward!Q:Q)</f>
        <v>0</v>
      </c>
      <c r="L566" s="137">
        <f>Table3[[#This Row],[Opening Stock]]*Table3[[#This Row],[Base Price]]</f>
        <v>0</v>
      </c>
      <c r="M566" s="137">
        <f>Table3[[#This Row],[Base Price]]*Table3[[#This Row],[Receipt]]</f>
        <v>0</v>
      </c>
      <c r="N566" s="137">
        <f>Table3[[#This Row],[Base Price]]*Table3[[#This Row],[Issued]]</f>
        <v>0</v>
      </c>
      <c r="O566" s="137">
        <f t="shared" si="21"/>
        <v>0</v>
      </c>
      <c r="P566" s="84"/>
    </row>
    <row r="567" spans="1:16">
      <c r="A567" s="84">
        <f>Table5[[#This Row],[SN]]</f>
        <v>566</v>
      </c>
      <c r="B567" s="108" t="str">
        <f>VLOOKUP($C567,'Product Master'!B:G,2,)</f>
        <v>Salsa MLPA P002 BRCA1 Probemix</v>
      </c>
      <c r="C567" s="84" t="str">
        <f>Table5[[#This Row],[Cat No]]</f>
        <v>P002-025R BRCA1</v>
      </c>
      <c r="D567" s="84">
        <f>(VLOOKUP($C567,'Product Master'!B:G,6,))</f>
        <v>0</v>
      </c>
      <c r="E567" s="84" t="str">
        <f>VLOOKUP($C567,'Product Master'!B:G,3,)</f>
        <v>-</v>
      </c>
      <c r="F567" s="84">
        <f>VLOOKUP($C567,'Product Master'!B:G,4,)</f>
        <v>0</v>
      </c>
      <c r="H567" s="84">
        <f>SUMIFS(Inward!I:I,Inward!C:C,'Stock Statement'!B567,Inward!E:E,'Stock Statement'!C567)</f>
        <v>0</v>
      </c>
      <c r="J567" s="84">
        <f t="shared" si="20"/>
        <v>0</v>
      </c>
      <c r="K567" s="137" t="e">
        <f>LOOKUP(2,1/(Inward!E:E=C567),Inward!Q:Q)</f>
        <v>#N/A</v>
      </c>
      <c r="L567" s="137" t="e">
        <f>Table3[[#This Row],[Opening Stock]]*Table3[[#This Row],[Base Price]]</f>
        <v>#N/A</v>
      </c>
      <c r="M567" s="137" t="e">
        <f>Table3[[#This Row],[Base Price]]*Table3[[#This Row],[Receipt]]</f>
        <v>#N/A</v>
      </c>
      <c r="N567" s="137" t="e">
        <f>Table3[[#This Row],[Base Price]]*Table3[[#This Row],[Issued]]</f>
        <v>#N/A</v>
      </c>
      <c r="O567" s="137" t="e">
        <f t="shared" si="21"/>
        <v>#N/A</v>
      </c>
      <c r="P567" s="84"/>
    </row>
    <row r="568" spans="1:16">
      <c r="A568" s="84">
        <f>Table5[[#This Row],[SN]]</f>
        <v>567</v>
      </c>
      <c r="B568" s="108" t="str">
        <f>VLOOKUP($C568,'Product Master'!B:G,2,)</f>
        <v>Salsa MLPA P090 BRCA2 Probemix</v>
      </c>
      <c r="C568" s="84" t="str">
        <f>Table5[[#This Row],[Cat No]]</f>
        <v>P090-025R BRCA2</v>
      </c>
      <c r="D568" s="84">
        <f>(VLOOKUP($C568,'Product Master'!B:G,6,))</f>
        <v>0</v>
      </c>
      <c r="E568" s="84" t="str">
        <f>VLOOKUP($C568,'Product Master'!B:G,3,)</f>
        <v>-</v>
      </c>
      <c r="F568" s="84">
        <f>VLOOKUP($C568,'Product Master'!B:G,4,)</f>
        <v>0</v>
      </c>
      <c r="H568" s="84">
        <f>SUMIFS(Inward!I:I,Inward!C:C,'Stock Statement'!B568,Inward!E:E,'Stock Statement'!C568)</f>
        <v>0</v>
      </c>
      <c r="J568" s="84">
        <f t="shared" si="20"/>
        <v>0</v>
      </c>
      <c r="K568" s="137" t="e">
        <f>LOOKUP(2,1/(Inward!E:E=C568),Inward!Q:Q)</f>
        <v>#N/A</v>
      </c>
      <c r="L568" s="137" t="e">
        <f>Table3[[#This Row],[Opening Stock]]*Table3[[#This Row],[Base Price]]</f>
        <v>#N/A</v>
      </c>
      <c r="M568" s="137" t="e">
        <f>Table3[[#This Row],[Base Price]]*Table3[[#This Row],[Receipt]]</f>
        <v>#N/A</v>
      </c>
      <c r="N568" s="137" t="e">
        <f>Table3[[#This Row],[Base Price]]*Table3[[#This Row],[Issued]]</f>
        <v>#N/A</v>
      </c>
      <c r="O568" s="137" t="e">
        <f t="shared" si="21"/>
        <v>#N/A</v>
      </c>
      <c r="P568" s="84"/>
    </row>
    <row r="569" spans="1:16">
      <c r="A569" s="84">
        <f>Table5[[#This Row],[SN]]</f>
        <v>568</v>
      </c>
      <c r="B569" s="108" t="str">
        <f>VLOOKUP($C569,'Product Master'!B:G,2,)</f>
        <v xml:space="preserve">Poly-L- lysine solution </v>
      </c>
      <c r="C569" s="84" t="str">
        <f>Table5[[#This Row],[Cat No]]</f>
        <v>P8920</v>
      </c>
      <c r="D569" s="84">
        <f>(VLOOKUP($C569,'Product Master'!B:G,6,))</f>
        <v>0</v>
      </c>
      <c r="E569" s="84" t="str">
        <f>VLOOKUP($C569,'Product Master'!B:G,3,)</f>
        <v>Bottle</v>
      </c>
      <c r="F569" s="84" t="str">
        <f>VLOOKUP($C569,'Product Master'!B:G,4,)</f>
        <v>100 ml</v>
      </c>
      <c r="H569" s="84">
        <f>SUMIFS(Inward!I:I,Inward!C:C,'Stock Statement'!B569,Inward!E:E,'Stock Statement'!C569)</f>
        <v>1</v>
      </c>
      <c r="J569" s="84">
        <f t="shared" si="20"/>
        <v>1</v>
      </c>
      <c r="K569" s="137">
        <f>LOOKUP(2,1/(Inward!E:E=C569),Inward!Q:Q)</f>
        <v>8222.4</v>
      </c>
      <c r="L569" s="137">
        <f>Table3[[#This Row],[Opening Stock]]*Table3[[#This Row],[Base Price]]</f>
        <v>0</v>
      </c>
      <c r="M569" s="137">
        <f>Table3[[#This Row],[Base Price]]*Table3[[#This Row],[Receipt]]</f>
        <v>8222.4</v>
      </c>
      <c r="N569" s="137">
        <f>Table3[[#This Row],[Base Price]]*Table3[[#This Row],[Issued]]</f>
        <v>0</v>
      </c>
      <c r="O569" s="137">
        <f t="shared" si="21"/>
        <v>8222.4</v>
      </c>
      <c r="P569" s="84"/>
    </row>
    <row r="570" spans="1:16">
      <c r="A570" s="84">
        <f>Table5[[#This Row],[SN]]</f>
        <v>569</v>
      </c>
      <c r="B570" s="108" t="str">
        <f>VLOOKUP($C570,'Product Master'!B:G,2,)</f>
        <v>Slide Mailer 05 Places</v>
      </c>
      <c r="C570" s="84" t="str">
        <f>Table5[[#This Row],[Cat No]]</f>
        <v>P90110</v>
      </c>
      <c r="D570" s="84">
        <f>(VLOOKUP($C570,'Product Master'!B:G,6,))</f>
        <v>0</v>
      </c>
      <c r="E570" s="84" t="str">
        <f>VLOOKUP($C570,'Product Master'!B:G,3,)</f>
        <v>Box</v>
      </c>
      <c r="F570" s="84" t="str">
        <f>VLOOKUP($C570,'Product Master'!B:G,4,)</f>
        <v>25 Pcs</v>
      </c>
      <c r="H570" s="84">
        <f>SUMIFS(Inward!I:I,Inward!C:C,'Stock Statement'!B570,Inward!E:E,'Stock Statement'!C570)</f>
        <v>11</v>
      </c>
      <c r="J570" s="84">
        <f t="shared" si="20"/>
        <v>11</v>
      </c>
      <c r="K570" s="137">
        <f>LOOKUP(2,1/(Inward!E:E=C570),Inward!Q:Q)</f>
        <v>3094</v>
      </c>
      <c r="L570" s="137">
        <f>Table3[[#This Row],[Opening Stock]]*Table3[[#This Row],[Base Price]]</f>
        <v>0</v>
      </c>
      <c r="M570" s="137">
        <f>Table3[[#This Row],[Base Price]]*Table3[[#This Row],[Receipt]]</f>
        <v>34034</v>
      </c>
      <c r="N570" s="137">
        <f>Table3[[#This Row],[Base Price]]*Table3[[#This Row],[Issued]]</f>
        <v>0</v>
      </c>
      <c r="O570" s="137">
        <f t="shared" si="21"/>
        <v>34034</v>
      </c>
      <c r="P570" s="84"/>
    </row>
    <row r="571" spans="1:16">
      <c r="A571" s="84">
        <f>Table5[[#This Row],[SN]]</f>
        <v>570</v>
      </c>
      <c r="B571" s="108" t="str">
        <f>VLOOKUP($C571,'Product Master'!B:G,2,)</f>
        <v xml:space="preserve">Parafilm Roll 2''x 250 ft </v>
      </c>
      <c r="C571" s="84" t="str">
        <f>Table5[[#This Row],[Cat No]]</f>
        <v xml:space="preserve">Parafilm Roll 2''x 250 ft </v>
      </c>
      <c r="D571" s="84">
        <f>(VLOOKUP($C571,'Product Master'!B:G,6,))</f>
        <v>0</v>
      </c>
      <c r="E571" s="84" t="str">
        <f>VLOOKUP($C571,'Product Master'!B:G,3,)</f>
        <v>-</v>
      </c>
      <c r="F571" s="84">
        <f>VLOOKUP($C571,'Product Master'!B:G,4,)</f>
        <v>0</v>
      </c>
      <c r="H571" s="84">
        <f>SUMIFS(Inward!I:I,Inward!C:C,'Stock Statement'!B571,Inward!E:E,'Stock Statement'!C571)</f>
        <v>0</v>
      </c>
      <c r="J571" s="84">
        <f t="shared" si="20"/>
        <v>0</v>
      </c>
      <c r="K571" s="137" t="e">
        <f>LOOKUP(2,1/(Inward!E:E=C571),Inward!Q:Q)</f>
        <v>#N/A</v>
      </c>
      <c r="L571" s="137" t="e">
        <f>Table3[[#This Row],[Opening Stock]]*Table3[[#This Row],[Base Price]]</f>
        <v>#N/A</v>
      </c>
      <c r="M571" s="137" t="e">
        <f>Table3[[#This Row],[Base Price]]*Table3[[#This Row],[Receipt]]</f>
        <v>#N/A</v>
      </c>
      <c r="N571" s="137" t="e">
        <f>Table3[[#This Row],[Base Price]]*Table3[[#This Row],[Issued]]</f>
        <v>#N/A</v>
      </c>
      <c r="O571" s="137" t="e">
        <f t="shared" si="21"/>
        <v>#N/A</v>
      </c>
      <c r="P571" s="84"/>
    </row>
    <row r="572" spans="1:16">
      <c r="A572" s="84">
        <f>Table5[[#This Row],[SN]]</f>
        <v>571</v>
      </c>
      <c r="B572" s="108" t="str">
        <f>VLOOKUP($C572,'Product Master'!B:G,2,)</f>
        <v xml:space="preserve">PC and Keyboard Cleaning kit </v>
      </c>
      <c r="C572" s="84" t="str">
        <f>Table5[[#This Row],[Cat No]]</f>
        <v xml:space="preserve">PC and Keyboard Cleaning kit </v>
      </c>
      <c r="D572" s="84">
        <f>(VLOOKUP($C572,'Product Master'!B:G,6,))</f>
        <v>0</v>
      </c>
      <c r="E572" s="84" t="str">
        <f>VLOOKUP($C572,'Product Master'!B:G,3,)</f>
        <v>-</v>
      </c>
      <c r="F572" s="84" t="str">
        <f>VLOOKUP($C572,'Product Master'!B:G,4,)</f>
        <v>-</v>
      </c>
      <c r="H572" s="84">
        <f>SUMIFS(Inward!I:I,Inward!C:C,'Stock Statement'!B572,Inward!E:E,'Stock Statement'!C572)</f>
        <v>0</v>
      </c>
      <c r="J572" s="84">
        <f t="shared" si="20"/>
        <v>0</v>
      </c>
      <c r="K572" s="137" t="e">
        <f>LOOKUP(2,1/(Inward!E:E=C572),Inward!Q:Q)</f>
        <v>#N/A</v>
      </c>
      <c r="L572" s="137" t="e">
        <f>Table3[[#This Row],[Opening Stock]]*Table3[[#This Row],[Base Price]]</f>
        <v>#N/A</v>
      </c>
      <c r="M572" s="137" t="e">
        <f>Table3[[#This Row],[Base Price]]*Table3[[#This Row],[Receipt]]</f>
        <v>#N/A</v>
      </c>
      <c r="N572" s="137" t="e">
        <f>Table3[[#This Row],[Base Price]]*Table3[[#This Row],[Issued]]</f>
        <v>#N/A</v>
      </c>
      <c r="O572" s="137" t="e">
        <f t="shared" si="21"/>
        <v>#N/A</v>
      </c>
      <c r="P572" s="84"/>
    </row>
    <row r="573" spans="1:16">
      <c r="A573" s="84">
        <f>Table5[[#This Row],[SN]]</f>
        <v>572</v>
      </c>
      <c r="B573" s="108" t="str">
        <f>VLOOKUP($C573,'Product Master'!B:G,2,)</f>
        <v xml:space="preserve">Da Vinci Green diluent </v>
      </c>
      <c r="C573" s="84" t="str">
        <f>Table5[[#This Row],[Cat No]]</f>
        <v>PD900L</v>
      </c>
      <c r="D573" s="84">
        <f>(VLOOKUP($C573,'Product Master'!B:G,6,))</f>
        <v>0</v>
      </c>
      <c r="E573" s="84" t="str">
        <f>VLOOKUP($C573,'Product Master'!B:G,3,)</f>
        <v>Bottle</v>
      </c>
      <c r="F573" s="84" t="str">
        <f>VLOOKUP($C573,'Product Master'!B:G,4,)</f>
        <v>-</v>
      </c>
      <c r="H573" s="84">
        <f>SUMIFS(Inward!I:I,Inward!C:C,'Stock Statement'!B573,Inward!E:E,'Stock Statement'!C573)</f>
        <v>0</v>
      </c>
      <c r="J573" s="84">
        <f t="shared" si="20"/>
        <v>0</v>
      </c>
      <c r="K573" s="137" t="e">
        <f>LOOKUP(2,1/(Inward!E:E=C573),Inward!Q:Q)</f>
        <v>#N/A</v>
      </c>
      <c r="L573" s="137" t="e">
        <f>Table3[[#This Row],[Opening Stock]]*Table3[[#This Row],[Base Price]]</f>
        <v>#N/A</v>
      </c>
      <c r="M573" s="137" t="e">
        <f>Table3[[#This Row],[Base Price]]*Table3[[#This Row],[Receipt]]</f>
        <v>#N/A</v>
      </c>
      <c r="N573" s="137" t="e">
        <f>Table3[[#This Row],[Base Price]]*Table3[[#This Row],[Issued]]</f>
        <v>#N/A</v>
      </c>
      <c r="O573" s="137" t="e">
        <f t="shared" si="21"/>
        <v>#N/A</v>
      </c>
      <c r="P573" s="84"/>
    </row>
    <row r="574" spans="1:16">
      <c r="A574" s="84">
        <f>Table5[[#This Row],[SN]]</f>
        <v>573</v>
      </c>
      <c r="B574" s="108" t="str">
        <f>VLOOKUP($C574,'Product Master'!B:G,2,)</f>
        <v xml:space="preserve"> Mouse Monoclonal Renal Cell Carcinoma</v>
      </c>
      <c r="C574" s="84" t="str">
        <f>Table5[[#This Row],[Cat No]]</f>
        <v>PDM169</v>
      </c>
      <c r="D574" s="84">
        <f>(VLOOKUP($C574,'Product Master'!B:G,6,))</f>
        <v>0</v>
      </c>
      <c r="E574" s="84" t="str">
        <f>VLOOKUP($C574,'Product Master'!B:G,3,)</f>
        <v>-</v>
      </c>
      <c r="F574" s="84" t="str">
        <f>VLOOKUP($C574,'Product Master'!B:G,4,)</f>
        <v>6 ml</v>
      </c>
      <c r="H574" s="84">
        <f>SUMIFS(Inward!I:I,Inward!C:C,'Stock Statement'!B574,Inward!E:E,'Stock Statement'!C574)</f>
        <v>1</v>
      </c>
      <c r="J574" s="84">
        <f t="shared" si="20"/>
        <v>1</v>
      </c>
      <c r="K574" s="137">
        <f>LOOKUP(2,1/(Inward!E:E=C574),Inward!Q:Q)</f>
        <v>14250</v>
      </c>
      <c r="L574" s="137">
        <f>Table3[[#This Row],[Opening Stock]]*Table3[[#This Row],[Base Price]]</f>
        <v>0</v>
      </c>
      <c r="M574" s="137">
        <f>Table3[[#This Row],[Base Price]]*Table3[[#This Row],[Receipt]]</f>
        <v>14250</v>
      </c>
      <c r="N574" s="137">
        <f>Table3[[#This Row],[Base Price]]*Table3[[#This Row],[Issued]]</f>
        <v>0</v>
      </c>
      <c r="O574" s="137">
        <f t="shared" si="21"/>
        <v>14250</v>
      </c>
      <c r="P574" s="84"/>
    </row>
    <row r="575" spans="1:16">
      <c r="A575" s="84">
        <f>Table5[[#This Row],[SN]]</f>
        <v>574</v>
      </c>
      <c r="B575" s="108" t="str">
        <f>VLOOKUP($C575,'Product Master'!B:G,2,)</f>
        <v>Phenyl</v>
      </c>
      <c r="C575" s="84" t="str">
        <f>Table5[[#This Row],[Cat No]]</f>
        <v>Phenyl</v>
      </c>
      <c r="D575" s="84">
        <f>(VLOOKUP($C575,'Product Master'!B:G,6,))</f>
        <v>0</v>
      </c>
      <c r="E575" s="84" t="str">
        <f>VLOOKUP($C575,'Product Master'!B:G,3,)</f>
        <v>-</v>
      </c>
      <c r="F575" s="84" t="str">
        <f>VLOOKUP($C575,'Product Master'!B:G,4,)</f>
        <v>-</v>
      </c>
      <c r="H575" s="84">
        <f>SUMIFS(Inward!I:I,Inward!C:C,'Stock Statement'!B575,Inward!E:E,'Stock Statement'!C575)</f>
        <v>0</v>
      </c>
      <c r="J575" s="84">
        <f t="shared" si="20"/>
        <v>0</v>
      </c>
      <c r="K575" s="137" t="e">
        <f>LOOKUP(2,1/(Inward!E:E=C575),Inward!Q:Q)</f>
        <v>#N/A</v>
      </c>
      <c r="L575" s="137" t="e">
        <f>Table3[[#This Row],[Opening Stock]]*Table3[[#This Row],[Base Price]]</f>
        <v>#N/A</v>
      </c>
      <c r="M575" s="137" t="e">
        <f>Table3[[#This Row],[Base Price]]*Table3[[#This Row],[Receipt]]</f>
        <v>#N/A</v>
      </c>
      <c r="N575" s="137" t="e">
        <f>Table3[[#This Row],[Base Price]]*Table3[[#This Row],[Issued]]</f>
        <v>#N/A</v>
      </c>
      <c r="O575" s="137" t="e">
        <f t="shared" si="21"/>
        <v>#N/A</v>
      </c>
      <c r="P575" s="84"/>
    </row>
    <row r="576" spans="1:16">
      <c r="A576" s="84">
        <f>Table5[[#This Row],[SN]]</f>
        <v>575</v>
      </c>
      <c r="B576" s="108" t="str">
        <f>VLOOKUP($C576,'Product Master'!B:G,2,)</f>
        <v>Plain Forcep</v>
      </c>
      <c r="C576" s="84" t="str">
        <f>Table5[[#This Row],[Cat No]]</f>
        <v>Plain Forcep</v>
      </c>
      <c r="D576" s="84">
        <f>(VLOOKUP($C576,'Product Master'!B:G,6,))</f>
        <v>0</v>
      </c>
      <c r="E576" s="84" t="str">
        <f>VLOOKUP($C576,'Product Master'!B:G,3,)</f>
        <v>-</v>
      </c>
      <c r="F576" s="84" t="str">
        <f>VLOOKUP($C576,'Product Master'!B:G,4,)</f>
        <v>-</v>
      </c>
      <c r="H576" s="84">
        <f>SUMIFS(Inward!I:I,Inward!C:C,'Stock Statement'!B576,Inward!E:E,'Stock Statement'!C576)</f>
        <v>0</v>
      </c>
      <c r="J576" s="84">
        <f t="shared" si="20"/>
        <v>0</v>
      </c>
      <c r="K576" s="137" t="e">
        <f>LOOKUP(2,1/(Inward!E:E=C576),Inward!Q:Q)</f>
        <v>#N/A</v>
      </c>
      <c r="L576" s="137" t="e">
        <f>Table3[[#This Row],[Opening Stock]]*Table3[[#This Row],[Base Price]]</f>
        <v>#N/A</v>
      </c>
      <c r="M576" s="137" t="e">
        <f>Table3[[#This Row],[Base Price]]*Table3[[#This Row],[Receipt]]</f>
        <v>#N/A</v>
      </c>
      <c r="N576" s="137" t="e">
        <f>Table3[[#This Row],[Base Price]]*Table3[[#This Row],[Issued]]</f>
        <v>#N/A</v>
      </c>
      <c r="O576" s="137" t="e">
        <f t="shared" si="21"/>
        <v>#N/A</v>
      </c>
      <c r="P576" s="84"/>
    </row>
    <row r="577" spans="1:16">
      <c r="A577" s="84">
        <f>Table5[[#This Row],[SN]]</f>
        <v>576</v>
      </c>
      <c r="B577" s="108" t="str">
        <f>VLOOKUP($C577,'Product Master'!B:G,2,)</f>
        <v>Plastic Bag legal Size</v>
      </c>
      <c r="C577" s="84" t="str">
        <f>Table5[[#This Row],[Cat No]]</f>
        <v>Plastic Bag legal Size</v>
      </c>
      <c r="D577" s="84">
        <f>(VLOOKUP($C577,'Product Master'!B:G,6,))</f>
        <v>0</v>
      </c>
      <c r="E577" s="84" t="str">
        <f>VLOOKUP($C577,'Product Master'!B:G,3,)</f>
        <v>-</v>
      </c>
      <c r="F577" s="84" t="str">
        <f>VLOOKUP($C577,'Product Master'!B:G,4,)</f>
        <v>-</v>
      </c>
      <c r="H577" s="84">
        <f>SUMIFS(Inward!I:I,Inward!C:C,'Stock Statement'!B577,Inward!E:E,'Stock Statement'!C577)</f>
        <v>0</v>
      </c>
      <c r="J577" s="84">
        <f t="shared" si="20"/>
        <v>0</v>
      </c>
      <c r="K577" s="137" t="e">
        <f>LOOKUP(2,1/(Inward!E:E=C577),Inward!Q:Q)</f>
        <v>#N/A</v>
      </c>
      <c r="L577" s="137" t="e">
        <f>Table3[[#This Row],[Opening Stock]]*Table3[[#This Row],[Base Price]]</f>
        <v>#N/A</v>
      </c>
      <c r="M577" s="137" t="e">
        <f>Table3[[#This Row],[Base Price]]*Table3[[#This Row],[Receipt]]</f>
        <v>#N/A</v>
      </c>
      <c r="N577" s="137" t="e">
        <f>Table3[[#This Row],[Base Price]]*Table3[[#This Row],[Issued]]</f>
        <v>#N/A</v>
      </c>
      <c r="O577" s="137" t="e">
        <f t="shared" si="21"/>
        <v>#N/A</v>
      </c>
      <c r="P577" s="84"/>
    </row>
    <row r="578" spans="1:16">
      <c r="A578" s="84">
        <f>Table5[[#This Row],[SN]]</f>
        <v>577</v>
      </c>
      <c r="B578" s="108" t="str">
        <f>VLOOKUP($C578,'Product Master'!B:G,2,)</f>
        <v>Plastic round Burni</v>
      </c>
      <c r="C578" s="84" t="str">
        <f>Table5[[#This Row],[Cat No]]</f>
        <v>Plastic round Burni</v>
      </c>
      <c r="D578" s="84">
        <f>(VLOOKUP($C578,'Product Master'!B:G,6,))</f>
        <v>0</v>
      </c>
      <c r="E578" s="84" t="str">
        <f>VLOOKUP($C578,'Product Master'!B:G,3,)</f>
        <v>-</v>
      </c>
      <c r="F578" s="84" t="str">
        <f>VLOOKUP($C578,'Product Master'!B:G,4,)</f>
        <v>-</v>
      </c>
      <c r="H578" s="84">
        <f>SUMIFS(Inward!I:I,Inward!C:C,'Stock Statement'!B578,Inward!E:E,'Stock Statement'!C578)</f>
        <v>0</v>
      </c>
      <c r="J578" s="84">
        <f t="shared" si="20"/>
        <v>0</v>
      </c>
      <c r="K578" s="137" t="e">
        <f>LOOKUP(2,1/(Inward!E:E=C578),Inward!Q:Q)</f>
        <v>#N/A</v>
      </c>
      <c r="L578" s="137" t="e">
        <f>Table3[[#This Row],[Opening Stock]]*Table3[[#This Row],[Base Price]]</f>
        <v>#N/A</v>
      </c>
      <c r="M578" s="137" t="e">
        <f>Table3[[#This Row],[Base Price]]*Table3[[#This Row],[Receipt]]</f>
        <v>#N/A</v>
      </c>
      <c r="N578" s="137" t="e">
        <f>Table3[[#This Row],[Base Price]]*Table3[[#This Row],[Issued]]</f>
        <v>#N/A</v>
      </c>
      <c r="O578" s="137" t="e">
        <f t="shared" si="21"/>
        <v>#N/A</v>
      </c>
      <c r="P578" s="84"/>
    </row>
    <row r="579" spans="1:16">
      <c r="A579" s="84">
        <f>Table5[[#This Row],[SN]]</f>
        <v>578</v>
      </c>
      <c r="B579" s="108" t="str">
        <f>VLOOKUP($C579,'Product Master'!B:G,2,)</f>
        <v>Plastic tissue embedding cassette white colour</v>
      </c>
      <c r="C579" s="84" t="str">
        <f>Table5[[#This Row],[Cat No]]</f>
        <v>Plastic tissue embedding cassette white colour</v>
      </c>
      <c r="D579" s="84">
        <f>(VLOOKUP($C579,'Product Master'!B:G,6,))</f>
        <v>0</v>
      </c>
      <c r="E579" s="84" t="str">
        <f>VLOOKUP($C579,'Product Master'!B:G,3,)</f>
        <v>NA</v>
      </c>
      <c r="F579" s="84" t="str">
        <f>VLOOKUP($C579,'Product Master'!B:G,4,)</f>
        <v>1000 Pcs</v>
      </c>
      <c r="H579" s="84">
        <f>SUMIFS(Inward!I:I,Inward!C:C,'Stock Statement'!B579,Inward!E:E,'Stock Statement'!C579)</f>
        <v>2</v>
      </c>
      <c r="J579" s="84">
        <f t="shared" si="20"/>
        <v>2</v>
      </c>
      <c r="K579" s="137">
        <f>LOOKUP(2,1/(Inward!E:E=C579),Inward!Q:Q)</f>
        <v>9700</v>
      </c>
      <c r="L579" s="137">
        <f>Table3[[#This Row],[Opening Stock]]*Table3[[#This Row],[Base Price]]</f>
        <v>0</v>
      </c>
      <c r="M579" s="137">
        <f>Table3[[#This Row],[Base Price]]*Table3[[#This Row],[Receipt]]</f>
        <v>19400</v>
      </c>
      <c r="N579" s="137">
        <f>Table3[[#This Row],[Base Price]]*Table3[[#This Row],[Issued]]</f>
        <v>0</v>
      </c>
      <c r="O579" s="137">
        <f t="shared" si="21"/>
        <v>19400</v>
      </c>
      <c r="P579" s="84"/>
    </row>
    <row r="580" spans="1:16">
      <c r="A580" s="84">
        <f>Table5[[#This Row],[SN]]</f>
        <v>579</v>
      </c>
      <c r="B580" s="108" t="str">
        <f>VLOOKUP($C580,'Product Master'!B:G,2,)</f>
        <v>Bcl-2 Antibody</v>
      </c>
      <c r="C580" s="84" t="str">
        <f>Table5[[#This Row],[Cat No]]</f>
        <v>PM003AA</v>
      </c>
      <c r="D580" s="84">
        <f>(VLOOKUP($C580,'Product Master'!B:G,6,))</f>
        <v>0</v>
      </c>
      <c r="E580" s="84" t="str">
        <f>VLOOKUP($C580,'Product Master'!B:G,3,)</f>
        <v>-</v>
      </c>
      <c r="F580" s="84" t="str">
        <f>VLOOKUP($C580,'Product Master'!B:G,4,)</f>
        <v>6 ml</v>
      </c>
      <c r="H580" s="84">
        <f>SUMIFS(Inward!I:I,Inward!C:C,'Stock Statement'!B580,Inward!E:E,'Stock Statement'!C580)</f>
        <v>1</v>
      </c>
      <c r="J580" s="84">
        <f t="shared" si="20"/>
        <v>1</v>
      </c>
      <c r="K580" s="137">
        <f>LOOKUP(2,1/(Inward!E:E=C580),Inward!Q:Q)</f>
        <v>19418</v>
      </c>
      <c r="L580" s="137">
        <f>Table3[[#This Row],[Opening Stock]]*Table3[[#This Row],[Base Price]]</f>
        <v>0</v>
      </c>
      <c r="M580" s="137">
        <f>Table3[[#This Row],[Base Price]]*Table3[[#This Row],[Receipt]]</f>
        <v>19418</v>
      </c>
      <c r="N580" s="137">
        <f>Table3[[#This Row],[Base Price]]*Table3[[#This Row],[Issued]]</f>
        <v>0</v>
      </c>
      <c r="O580" s="137">
        <f t="shared" si="21"/>
        <v>19418</v>
      </c>
      <c r="P580" s="84"/>
    </row>
    <row r="581" spans="1:16">
      <c r="A581" s="84">
        <f>Table5[[#This Row],[SN]]</f>
        <v>580</v>
      </c>
      <c r="B581" s="108" t="str">
        <f>VLOOKUP($C581,'Product Master'!B:G,2,)</f>
        <v>PAN Cytokeratin AE1/AE3</v>
      </c>
      <c r="C581" s="84" t="str">
        <f>Table5[[#This Row],[Cat No]]</f>
        <v>PM011AA</v>
      </c>
      <c r="D581" s="84">
        <f>(VLOOKUP($C581,'Product Master'!B:G,6,))</f>
        <v>0</v>
      </c>
      <c r="E581" s="84" t="str">
        <f>VLOOKUP($C581,'Product Master'!B:G,3,)</f>
        <v>-</v>
      </c>
      <c r="F581" s="84" t="str">
        <f>VLOOKUP($C581,'Product Master'!B:G,4,)</f>
        <v>6 ml</v>
      </c>
      <c r="H581" s="84">
        <f>SUMIFS(Inward!I:I,Inward!C:C,'Stock Statement'!B581,Inward!E:E,'Stock Statement'!C581)</f>
        <v>1</v>
      </c>
      <c r="J581" s="84">
        <f t="shared" si="20"/>
        <v>1</v>
      </c>
      <c r="K581" s="137">
        <f>LOOKUP(2,1/(Inward!E:E=C581),Inward!Q:Q)</f>
        <v>11039</v>
      </c>
      <c r="L581" s="137">
        <f>Table3[[#This Row],[Opening Stock]]*Table3[[#This Row],[Base Price]]</f>
        <v>0</v>
      </c>
      <c r="M581" s="137">
        <f>Table3[[#This Row],[Base Price]]*Table3[[#This Row],[Receipt]]</f>
        <v>11039</v>
      </c>
      <c r="N581" s="137">
        <f>Table3[[#This Row],[Base Price]]*Table3[[#This Row],[Issued]]</f>
        <v>0</v>
      </c>
      <c r="O581" s="137">
        <f t="shared" si="21"/>
        <v>11039</v>
      </c>
      <c r="P581" s="84"/>
    </row>
    <row r="582" spans="1:16">
      <c r="A582" s="84">
        <f>Table5[[#This Row],[SN]]</f>
        <v>581</v>
      </c>
      <c r="B582" s="108" t="str">
        <f>VLOOKUP($C582,'Product Master'!B:G,2,)</f>
        <v>Thyroglobulin Cocktail</v>
      </c>
      <c r="C582" s="84" t="str">
        <f>Table5[[#This Row],[Cat No]]</f>
        <v>PM022AA</v>
      </c>
      <c r="D582" s="84">
        <f>(VLOOKUP($C582,'Product Master'!B:G,6,))</f>
        <v>0</v>
      </c>
      <c r="E582" s="84" t="str">
        <f>VLOOKUP($C582,'Product Master'!B:G,3,)</f>
        <v>-</v>
      </c>
      <c r="F582" s="84" t="str">
        <f>VLOOKUP($C582,'Product Master'!B:G,4,)</f>
        <v>6 ml</v>
      </c>
      <c r="H582" s="84">
        <f>SUMIFS(Inward!I:I,Inward!C:C,'Stock Statement'!B582,Inward!E:E,'Stock Statement'!C582)</f>
        <v>1</v>
      </c>
      <c r="J582" s="84">
        <f t="shared" si="20"/>
        <v>1</v>
      </c>
      <c r="K582" s="137">
        <f>LOOKUP(2,1/(Inward!E:E=C582),Inward!Q:Q)</f>
        <v>11438</v>
      </c>
      <c r="L582" s="137">
        <f>Table3[[#This Row],[Opening Stock]]*Table3[[#This Row],[Base Price]]</f>
        <v>0</v>
      </c>
      <c r="M582" s="137">
        <f>Table3[[#This Row],[Base Price]]*Table3[[#This Row],[Receipt]]</f>
        <v>11438</v>
      </c>
      <c r="N582" s="137">
        <f>Table3[[#This Row],[Base Price]]*Table3[[#This Row],[Issued]]</f>
        <v>0</v>
      </c>
      <c r="O582" s="137">
        <f t="shared" si="21"/>
        <v>11438</v>
      </c>
      <c r="P582" s="84"/>
    </row>
    <row r="583" spans="1:16">
      <c r="A583" s="84">
        <f>Table5[[#This Row],[SN]]</f>
        <v>582</v>
      </c>
      <c r="B583" s="108" t="str">
        <f>VLOOKUP($C583,'Product Master'!B:G,2,)</f>
        <v>Vimentin V9</v>
      </c>
      <c r="C583" s="84" t="str">
        <f>Table5[[#This Row],[Cat No]]</f>
        <v>PM048AA</v>
      </c>
      <c r="D583" s="84">
        <f>(VLOOKUP($C583,'Product Master'!B:G,6,))</f>
        <v>0</v>
      </c>
      <c r="E583" s="84" t="str">
        <f>VLOOKUP($C583,'Product Master'!B:G,3,)</f>
        <v>-</v>
      </c>
      <c r="F583" s="84" t="str">
        <f>VLOOKUP($C583,'Product Master'!B:G,4,)</f>
        <v>6 ml</v>
      </c>
      <c r="H583" s="84">
        <f>SUMIFS(Inward!I:I,Inward!C:C,'Stock Statement'!B583,Inward!E:E,'Stock Statement'!C583)</f>
        <v>1</v>
      </c>
      <c r="J583" s="84">
        <f t="shared" si="20"/>
        <v>1</v>
      </c>
      <c r="K583" s="137">
        <f>LOOKUP(2,1/(Inward!E:E=C583),Inward!Q:Q)</f>
        <v>12502</v>
      </c>
      <c r="L583" s="137">
        <f>Table3[[#This Row],[Opening Stock]]*Table3[[#This Row],[Base Price]]</f>
        <v>0</v>
      </c>
      <c r="M583" s="137">
        <f>Table3[[#This Row],[Base Price]]*Table3[[#This Row],[Receipt]]</f>
        <v>12502</v>
      </c>
      <c r="N583" s="137">
        <f>Table3[[#This Row],[Base Price]]*Table3[[#This Row],[Issued]]</f>
        <v>0</v>
      </c>
      <c r="O583" s="137">
        <f t="shared" si="21"/>
        <v>12502</v>
      </c>
      <c r="P583" s="84"/>
    </row>
    <row r="584" spans="1:16">
      <c r="A584" s="84">
        <f>Table5[[#This Row],[SN]]</f>
        <v>583</v>
      </c>
      <c r="B584" s="108" t="str">
        <f>VLOOKUP($C584,'Product Master'!B:G,2,)</f>
        <v>HMB45 Antibody</v>
      </c>
      <c r="C584" s="84" t="str">
        <f>Table5[[#This Row],[Cat No]]</f>
        <v>PM057AA</v>
      </c>
      <c r="D584" s="84">
        <f>(VLOOKUP($C584,'Product Master'!B:G,6,))</f>
        <v>0</v>
      </c>
      <c r="E584" s="84" t="str">
        <f>VLOOKUP($C584,'Product Master'!B:G,3,)</f>
        <v>-</v>
      </c>
      <c r="F584" s="84" t="str">
        <f>VLOOKUP($C584,'Product Master'!B:G,4,)</f>
        <v>6 ml</v>
      </c>
      <c r="H584" s="84">
        <f>SUMIFS(Inward!I:I,Inward!C:C,'Stock Statement'!B584,Inward!E:E,'Stock Statement'!C584)</f>
        <v>1</v>
      </c>
      <c r="J584" s="84">
        <f t="shared" si="20"/>
        <v>1</v>
      </c>
      <c r="K584" s="137">
        <f>LOOKUP(2,1/(Inward!E:E=C584),Inward!Q:Q)</f>
        <v>17822</v>
      </c>
      <c r="L584" s="137">
        <f>Table3[[#This Row],[Opening Stock]]*Table3[[#This Row],[Base Price]]</f>
        <v>0</v>
      </c>
      <c r="M584" s="137">
        <f>Table3[[#This Row],[Base Price]]*Table3[[#This Row],[Receipt]]</f>
        <v>17822</v>
      </c>
      <c r="N584" s="137">
        <f>Table3[[#This Row],[Base Price]]*Table3[[#This Row],[Issued]]</f>
        <v>0</v>
      </c>
      <c r="O584" s="137">
        <f t="shared" si="21"/>
        <v>17822</v>
      </c>
      <c r="P584" s="84"/>
    </row>
    <row r="585" spans="1:16">
      <c r="A585" s="84">
        <f>Table5[[#This Row],[SN]]</f>
        <v>584</v>
      </c>
      <c r="B585" s="108" t="str">
        <f>VLOOKUP($C585,'Product Master'!B:G,2,)</f>
        <v>GFAP Antibody</v>
      </c>
      <c r="C585" s="84" t="str">
        <f>Table5[[#This Row],[Cat No]]</f>
        <v>PM065AA</v>
      </c>
      <c r="D585" s="84">
        <f>(VLOOKUP($C585,'Product Master'!B:G,6,))</f>
        <v>0</v>
      </c>
      <c r="E585" s="84" t="str">
        <f>VLOOKUP($C585,'Product Master'!B:G,3,)</f>
        <v>-</v>
      </c>
      <c r="F585" s="84" t="str">
        <f>VLOOKUP($C585,'Product Master'!B:G,4,)</f>
        <v>6 ml</v>
      </c>
      <c r="H585" s="84">
        <f>SUMIFS(Inward!I:I,Inward!C:C,'Stock Statement'!B585,Inward!E:E,'Stock Statement'!C585)</f>
        <v>1</v>
      </c>
      <c r="J585" s="84">
        <f t="shared" si="20"/>
        <v>1</v>
      </c>
      <c r="K585" s="137">
        <f>LOOKUP(2,1/(Inward!E:E=C585),Inward!Q:Q)</f>
        <v>10507</v>
      </c>
      <c r="L585" s="137">
        <f>Table3[[#This Row],[Opening Stock]]*Table3[[#This Row],[Base Price]]</f>
        <v>0</v>
      </c>
      <c r="M585" s="137">
        <f>Table3[[#This Row],[Base Price]]*Table3[[#This Row],[Receipt]]</f>
        <v>10507</v>
      </c>
      <c r="N585" s="137">
        <f>Table3[[#This Row],[Base Price]]*Table3[[#This Row],[Issued]]</f>
        <v>0</v>
      </c>
      <c r="O585" s="137">
        <f t="shared" si="21"/>
        <v>10507</v>
      </c>
      <c r="P585" s="84"/>
    </row>
    <row r="586" spans="1:16">
      <c r="A586" s="84">
        <f>Table5[[#This Row],[SN]]</f>
        <v>585</v>
      </c>
      <c r="B586" s="108" t="str">
        <f>VLOOKUP($C586,'Product Master'!B:G,2,)</f>
        <v>CD34 Antibody</v>
      </c>
      <c r="C586" s="84" t="str">
        <f>Table5[[#This Row],[Cat No]]</f>
        <v>PM084AA</v>
      </c>
      <c r="D586" s="84">
        <f>(VLOOKUP($C586,'Product Master'!B:G,6,))</f>
        <v>0</v>
      </c>
      <c r="E586" s="84" t="str">
        <f>VLOOKUP($C586,'Product Master'!B:G,3,)</f>
        <v>-</v>
      </c>
      <c r="F586" s="84" t="str">
        <f>VLOOKUP($C586,'Product Master'!B:G,4,)</f>
        <v>6 ml</v>
      </c>
      <c r="H586" s="84">
        <f>SUMIFS(Inward!I:I,Inward!C:C,'Stock Statement'!B586,Inward!E:E,'Stock Statement'!C586)</f>
        <v>1</v>
      </c>
      <c r="J586" s="84">
        <f t="shared" si="20"/>
        <v>1</v>
      </c>
      <c r="K586" s="137">
        <f>LOOKUP(2,1/(Inward!E:E=C586),Inward!Q:Q)</f>
        <v>14725</v>
      </c>
      <c r="L586" s="137">
        <f>Table3[[#This Row],[Opening Stock]]*Table3[[#This Row],[Base Price]]</f>
        <v>0</v>
      </c>
      <c r="M586" s="137">
        <f>Table3[[#This Row],[Base Price]]*Table3[[#This Row],[Receipt]]</f>
        <v>14725</v>
      </c>
      <c r="N586" s="137">
        <f>Table3[[#This Row],[Base Price]]*Table3[[#This Row],[Issued]]</f>
        <v>0</v>
      </c>
      <c r="O586" s="137">
        <f t="shared" si="21"/>
        <v>14725</v>
      </c>
      <c r="P586" s="84"/>
    </row>
    <row r="587" spans="1:16">
      <c r="A587" s="84">
        <f>Table5[[#This Row],[SN]]</f>
        <v>586</v>
      </c>
      <c r="B587" s="108" t="str">
        <f>VLOOKUP($C587,'Product Master'!B:G,2,)</f>
        <v xml:space="preserve">S100 Cocktail </v>
      </c>
      <c r="C587" s="84" t="str">
        <f>Table5[[#This Row],[Cat No]]</f>
        <v>PM089AA</v>
      </c>
      <c r="D587" s="84">
        <f>(VLOOKUP($C587,'Product Master'!B:G,6,))</f>
        <v>0</v>
      </c>
      <c r="E587" s="84" t="str">
        <f>VLOOKUP($C587,'Product Master'!B:G,3,)</f>
        <v>-</v>
      </c>
      <c r="F587" s="84" t="str">
        <f>VLOOKUP($C587,'Product Master'!B:G,4,)</f>
        <v>6 ml</v>
      </c>
      <c r="H587" s="84">
        <f>SUMIFS(Inward!I:I,Inward!C:C,'Stock Statement'!B587,Inward!E:E,'Stock Statement'!C587)</f>
        <v>1</v>
      </c>
      <c r="J587" s="84">
        <f t="shared" si="20"/>
        <v>1</v>
      </c>
      <c r="K587" s="137">
        <f>LOOKUP(2,1/(Inward!E:E=C587),Inward!Q:Q)</f>
        <v>14763</v>
      </c>
      <c r="L587" s="137">
        <f>Table3[[#This Row],[Opening Stock]]*Table3[[#This Row],[Base Price]]</f>
        <v>0</v>
      </c>
      <c r="M587" s="137">
        <f>Table3[[#This Row],[Base Price]]*Table3[[#This Row],[Receipt]]</f>
        <v>14763</v>
      </c>
      <c r="N587" s="137">
        <f>Table3[[#This Row],[Base Price]]*Table3[[#This Row],[Issued]]</f>
        <v>0</v>
      </c>
      <c r="O587" s="137">
        <f t="shared" si="21"/>
        <v>14763</v>
      </c>
      <c r="P587" s="84"/>
    </row>
    <row r="588" spans="1:16">
      <c r="A588" s="84">
        <f>Table5[[#This Row],[SN]]</f>
        <v>587</v>
      </c>
      <c r="B588" s="108" t="str">
        <f>VLOOKUP($C588,'Product Master'!B:G,2,)</f>
        <v>CA125 Antibody</v>
      </c>
      <c r="C588" s="84" t="str">
        <f>Table5[[#This Row],[Cat No]]</f>
        <v>PM101AA</v>
      </c>
      <c r="D588" s="84">
        <f>(VLOOKUP($C588,'Product Master'!B:G,6,))</f>
        <v>0</v>
      </c>
      <c r="E588" s="84" t="str">
        <f>VLOOKUP($C588,'Product Master'!B:G,3,)</f>
        <v>-</v>
      </c>
      <c r="F588" s="84" t="str">
        <f>VLOOKUP($C588,'Product Master'!B:G,4,)</f>
        <v>6 ml</v>
      </c>
      <c r="H588" s="84">
        <f>SUMIFS(Inward!I:I,Inward!C:C,'Stock Statement'!B588,Inward!E:E,'Stock Statement'!C588)</f>
        <v>1</v>
      </c>
      <c r="J588" s="84">
        <f t="shared" si="20"/>
        <v>1</v>
      </c>
      <c r="K588" s="137">
        <f>LOOKUP(2,1/(Inward!E:E=C588),Inward!Q:Q)</f>
        <v>19418</v>
      </c>
      <c r="L588" s="137">
        <f>Table3[[#This Row],[Opening Stock]]*Table3[[#This Row],[Base Price]]</f>
        <v>0</v>
      </c>
      <c r="M588" s="137">
        <f>Table3[[#This Row],[Base Price]]*Table3[[#This Row],[Receipt]]</f>
        <v>19418</v>
      </c>
      <c r="N588" s="137">
        <f>Table3[[#This Row],[Base Price]]*Table3[[#This Row],[Issued]]</f>
        <v>0</v>
      </c>
      <c r="O588" s="137">
        <f t="shared" si="21"/>
        <v>19418</v>
      </c>
      <c r="P588" s="84"/>
    </row>
    <row r="589" spans="1:16">
      <c r="A589" s="84">
        <f>Table5[[#This Row],[SN]]</f>
        <v>588</v>
      </c>
      <c r="B589" s="108" t="str">
        <f>VLOOKUP($C589,'Product Master'!B:G,2,)</f>
        <v>CD31 Antibody</v>
      </c>
      <c r="C589" s="84" t="str">
        <f>Table5[[#This Row],[Cat No]]</f>
        <v>PM3457AA</v>
      </c>
      <c r="D589" s="84">
        <f>(VLOOKUP($C589,'Product Master'!B:G,6,))</f>
        <v>0</v>
      </c>
      <c r="E589" s="84" t="str">
        <f>VLOOKUP($C589,'Product Master'!B:G,3,)</f>
        <v>-</v>
      </c>
      <c r="F589" s="84" t="str">
        <f>VLOOKUP($C589,'Product Master'!B:G,4,)</f>
        <v>6 ml</v>
      </c>
      <c r="H589" s="84">
        <f>SUMIFS(Inward!I:I,Inward!C:C,'Stock Statement'!B589,Inward!E:E,'Stock Statement'!C589)</f>
        <v>1</v>
      </c>
      <c r="J589" s="84">
        <f t="shared" si="20"/>
        <v>1</v>
      </c>
      <c r="K589" s="137">
        <f>LOOKUP(2,1/(Inward!E:E=C589),Inward!Q:Q)</f>
        <v>13775</v>
      </c>
      <c r="L589" s="137">
        <f>Table3[[#This Row],[Opening Stock]]*Table3[[#This Row],[Base Price]]</f>
        <v>0</v>
      </c>
      <c r="M589" s="137">
        <f>Table3[[#This Row],[Base Price]]*Table3[[#This Row],[Receipt]]</f>
        <v>13775</v>
      </c>
      <c r="N589" s="137">
        <f>Table3[[#This Row],[Base Price]]*Table3[[#This Row],[Issued]]</f>
        <v>0</v>
      </c>
      <c r="O589" s="137">
        <f t="shared" si="21"/>
        <v>13775</v>
      </c>
      <c r="P589" s="84"/>
    </row>
    <row r="590" spans="1:16">
      <c r="A590" s="84">
        <f>Table5[[#This Row],[SN]]</f>
        <v>589</v>
      </c>
      <c r="B590" s="108" t="str">
        <f>VLOOKUP($C590,'Product Master'!B:G,2,)</f>
        <v>BCL-6 (LN22)</v>
      </c>
      <c r="C590" s="84" t="str">
        <f>Table5[[#This Row],[Cat No]]</f>
        <v>PM410AA</v>
      </c>
      <c r="D590" s="84">
        <f>(VLOOKUP($C590,'Product Master'!B:G,6,))</f>
        <v>0</v>
      </c>
      <c r="E590" s="84" t="str">
        <f>VLOOKUP($C590,'Product Master'!B:G,3,)</f>
        <v>-</v>
      </c>
      <c r="F590" s="84" t="str">
        <f>VLOOKUP($C590,'Product Master'!B:G,4,)</f>
        <v>6 ml</v>
      </c>
      <c r="H590" s="84">
        <f>SUMIFS(Inward!I:I,Inward!C:C,'Stock Statement'!B590,Inward!E:E,'Stock Statement'!C590)</f>
        <v>1</v>
      </c>
      <c r="J590" s="84">
        <f t="shared" si="20"/>
        <v>1</v>
      </c>
      <c r="K590" s="137">
        <f>LOOKUP(2,1/(Inward!E:E=C590),Inward!Q:Q)</f>
        <v>13034</v>
      </c>
      <c r="L590" s="137">
        <f>Table3[[#This Row],[Opening Stock]]*Table3[[#This Row],[Base Price]]</f>
        <v>0</v>
      </c>
      <c r="M590" s="137">
        <f>Table3[[#This Row],[Base Price]]*Table3[[#This Row],[Receipt]]</f>
        <v>13034</v>
      </c>
      <c r="N590" s="137">
        <f>Table3[[#This Row],[Base Price]]*Table3[[#This Row],[Issued]]</f>
        <v>0</v>
      </c>
      <c r="O590" s="137">
        <f t="shared" si="21"/>
        <v>13034</v>
      </c>
      <c r="P590" s="84"/>
    </row>
    <row r="591" spans="1:16">
      <c r="A591" s="84">
        <f>Table5[[#This Row],[SN]]</f>
        <v>590</v>
      </c>
      <c r="B591" s="108" t="str">
        <f>VLOOKUP($C591,'Product Master'!B:G,2,)</f>
        <v>Prostate Specific Antigen</v>
      </c>
      <c r="C591" s="84" t="str">
        <f>Table5[[#This Row],[Cat No]]</f>
        <v>PME390AA</v>
      </c>
      <c r="D591" s="84">
        <f>(VLOOKUP($C591,'Product Master'!B:G,6,))</f>
        <v>0</v>
      </c>
      <c r="E591" s="84" t="str">
        <f>VLOOKUP($C591,'Product Master'!B:G,3,)</f>
        <v>-</v>
      </c>
      <c r="F591" s="84" t="str">
        <f>VLOOKUP($C591,'Product Master'!B:G,4,)</f>
        <v>6 ml</v>
      </c>
      <c r="H591" s="84">
        <f>SUMIFS(Inward!I:I,Inward!C:C,'Stock Statement'!B591,Inward!E:E,'Stock Statement'!C591)</f>
        <v>1</v>
      </c>
      <c r="J591" s="84">
        <f t="shared" si="20"/>
        <v>1</v>
      </c>
      <c r="K591" s="137">
        <f>LOOKUP(2,1/(Inward!E:E=C591),Inward!Q:Q)</f>
        <v>11039</v>
      </c>
      <c r="L591" s="137">
        <f>Table3[[#This Row],[Opening Stock]]*Table3[[#This Row],[Base Price]]</f>
        <v>0</v>
      </c>
      <c r="M591" s="137">
        <f>Table3[[#This Row],[Base Price]]*Table3[[#This Row],[Receipt]]</f>
        <v>11039</v>
      </c>
      <c r="N591" s="137">
        <f>Table3[[#This Row],[Base Price]]*Table3[[#This Row],[Issued]]</f>
        <v>0</v>
      </c>
      <c r="O591" s="137">
        <f t="shared" si="21"/>
        <v>11039</v>
      </c>
      <c r="P591" s="84"/>
    </row>
    <row r="592" spans="1:16">
      <c r="A592" s="84">
        <f>Table5[[#This Row],[SN]]</f>
        <v>591</v>
      </c>
      <c r="B592" s="108" t="str">
        <f>VLOOKUP($C592,'Product Master'!B:G,2,)</f>
        <v>Polyester white labels 22*9 mm</v>
      </c>
      <c r="C592" s="84" t="str">
        <f>Table5[[#This Row],[Cat No]]</f>
        <v>Polyester white labels 22*9 mm</v>
      </c>
      <c r="D592" s="84">
        <f>(VLOOKUP($C592,'Product Master'!B:G,6,))</f>
        <v>0</v>
      </c>
      <c r="E592" s="84" t="str">
        <f>VLOOKUP($C592,'Product Master'!B:G,3,)</f>
        <v>-</v>
      </c>
      <c r="F592" s="84" t="str">
        <f>VLOOKUP($C592,'Product Master'!B:G,4,)</f>
        <v>-</v>
      </c>
      <c r="H592" s="84">
        <f>SUMIFS(Inward!I:I,Inward!C:C,'Stock Statement'!B592,Inward!E:E,'Stock Statement'!C592)</f>
        <v>0</v>
      </c>
      <c r="J592" s="84">
        <f t="shared" si="20"/>
        <v>0</v>
      </c>
      <c r="K592" s="137" t="e">
        <f>LOOKUP(2,1/(Inward!E:E=C592),Inward!Q:Q)</f>
        <v>#N/A</v>
      </c>
      <c r="L592" s="137" t="e">
        <f>Table3[[#This Row],[Opening Stock]]*Table3[[#This Row],[Base Price]]</f>
        <v>#N/A</v>
      </c>
      <c r="M592" s="137" t="e">
        <f>Table3[[#This Row],[Base Price]]*Table3[[#This Row],[Receipt]]</f>
        <v>#N/A</v>
      </c>
      <c r="N592" s="137" t="e">
        <f>Table3[[#This Row],[Base Price]]*Table3[[#This Row],[Issued]]</f>
        <v>#N/A</v>
      </c>
      <c r="O592" s="137" t="e">
        <f t="shared" si="21"/>
        <v>#N/A</v>
      </c>
      <c r="P592" s="84"/>
    </row>
    <row r="593" spans="1:16">
      <c r="A593" s="84">
        <f>Table5[[#This Row],[SN]]</f>
        <v>592</v>
      </c>
      <c r="B593" s="108" t="str">
        <f>VLOOKUP($C593,'Product Master'!B:G,2,)</f>
        <v>Polyester white labels 50*25 mm</v>
      </c>
      <c r="C593" s="84" t="str">
        <f>Table5[[#This Row],[Cat No]]</f>
        <v>Polyester white labels 50*25 mm</v>
      </c>
      <c r="D593" s="84">
        <f>(VLOOKUP($C593,'Product Master'!B:G,6,))</f>
        <v>0</v>
      </c>
      <c r="E593" s="84" t="str">
        <f>VLOOKUP($C593,'Product Master'!B:G,3,)</f>
        <v>-</v>
      </c>
      <c r="F593" s="84" t="str">
        <f>VLOOKUP($C593,'Product Master'!B:G,4,)</f>
        <v>-</v>
      </c>
      <c r="H593" s="84">
        <f>SUMIFS(Inward!I:I,Inward!C:C,'Stock Statement'!B593,Inward!E:E,'Stock Statement'!C593)</f>
        <v>0</v>
      </c>
      <c r="J593" s="84">
        <f t="shared" si="20"/>
        <v>0</v>
      </c>
      <c r="K593" s="137" t="e">
        <f>LOOKUP(2,1/(Inward!E:E=C593),Inward!Q:Q)</f>
        <v>#N/A</v>
      </c>
      <c r="L593" s="137" t="e">
        <f>Table3[[#This Row],[Opening Stock]]*Table3[[#This Row],[Base Price]]</f>
        <v>#N/A</v>
      </c>
      <c r="M593" s="137" t="e">
        <f>Table3[[#This Row],[Base Price]]*Table3[[#This Row],[Receipt]]</f>
        <v>#N/A</v>
      </c>
      <c r="N593" s="137" t="e">
        <f>Table3[[#This Row],[Base Price]]*Table3[[#This Row],[Issued]]</f>
        <v>#N/A</v>
      </c>
      <c r="O593" s="137" t="e">
        <f t="shared" si="21"/>
        <v>#N/A</v>
      </c>
      <c r="P593" s="84"/>
    </row>
    <row r="594" spans="1:16">
      <c r="A594" s="84">
        <f>Table5[[#This Row],[SN]]</f>
        <v>593</v>
      </c>
      <c r="B594" s="108" t="str">
        <f>VLOOKUP($C594,'Product Master'!B:G,2,)</f>
        <v>Polyester white lables 22*9 mm</v>
      </c>
      <c r="C594" s="84" t="str">
        <f>Table5[[#This Row],[Cat No]]</f>
        <v>Polyester white lables 22*9 mm</v>
      </c>
      <c r="D594" s="84">
        <f>(VLOOKUP($C594,'Product Master'!B:G,6,))</f>
        <v>0</v>
      </c>
      <c r="E594" s="84" t="str">
        <f>VLOOKUP($C594,'Product Master'!B:G,3,)</f>
        <v>-</v>
      </c>
      <c r="F594" s="84">
        <f>VLOOKUP($C594,'Product Master'!B:G,4,)</f>
        <v>0</v>
      </c>
      <c r="H594" s="84">
        <f>SUMIFS(Inward!I:I,Inward!C:C,'Stock Statement'!B594,Inward!E:E,'Stock Statement'!C594)</f>
        <v>0</v>
      </c>
      <c r="J594" s="84">
        <f t="shared" si="20"/>
        <v>0</v>
      </c>
      <c r="K594" s="137" t="e">
        <f>LOOKUP(2,1/(Inward!E:E=C594),Inward!Q:Q)</f>
        <v>#N/A</v>
      </c>
      <c r="L594" s="137" t="e">
        <f>Table3[[#This Row],[Opening Stock]]*Table3[[#This Row],[Base Price]]</f>
        <v>#N/A</v>
      </c>
      <c r="M594" s="137" t="e">
        <f>Table3[[#This Row],[Base Price]]*Table3[[#This Row],[Receipt]]</f>
        <v>#N/A</v>
      </c>
      <c r="N594" s="137" t="e">
        <f>Table3[[#This Row],[Base Price]]*Table3[[#This Row],[Issued]]</f>
        <v>#N/A</v>
      </c>
      <c r="O594" s="137" t="e">
        <f t="shared" si="21"/>
        <v>#N/A</v>
      </c>
      <c r="P594" s="84"/>
    </row>
    <row r="595" spans="1:16">
      <c r="A595" s="84">
        <f>Table5[[#This Row],[SN]]</f>
        <v>594</v>
      </c>
      <c r="B595" s="108" t="str">
        <f>VLOOKUP($C595,'Product Master'!B:G,2,)</f>
        <v>Polyester white lables 50*25 mm</v>
      </c>
      <c r="C595" s="84" t="str">
        <f>Table5[[#This Row],[Cat No]]</f>
        <v>Polyester white lables 50*25 mm</v>
      </c>
      <c r="D595" s="84">
        <f>(VLOOKUP($C595,'Product Master'!B:G,6,))</f>
        <v>0</v>
      </c>
      <c r="E595" s="84" t="str">
        <f>VLOOKUP($C595,'Product Master'!B:G,3,)</f>
        <v>-</v>
      </c>
      <c r="F595" s="84">
        <f>VLOOKUP($C595,'Product Master'!B:G,4,)</f>
        <v>0</v>
      </c>
      <c r="H595" s="84">
        <f>SUMIFS(Inward!I:I,Inward!C:C,'Stock Statement'!B595,Inward!E:E,'Stock Statement'!C595)</f>
        <v>0</v>
      </c>
      <c r="J595" s="84">
        <f t="shared" si="20"/>
        <v>0</v>
      </c>
      <c r="K595" s="137" t="e">
        <f>LOOKUP(2,1/(Inward!E:E=C595),Inward!Q:Q)</f>
        <v>#N/A</v>
      </c>
      <c r="L595" s="137" t="e">
        <f>Table3[[#This Row],[Opening Stock]]*Table3[[#This Row],[Base Price]]</f>
        <v>#N/A</v>
      </c>
      <c r="M595" s="137" t="e">
        <f>Table3[[#This Row],[Base Price]]*Table3[[#This Row],[Receipt]]</f>
        <v>#N/A</v>
      </c>
      <c r="N595" s="137" t="e">
        <f>Table3[[#This Row],[Base Price]]*Table3[[#This Row],[Issued]]</f>
        <v>#N/A</v>
      </c>
      <c r="O595" s="137" t="e">
        <f t="shared" si="21"/>
        <v>#N/A</v>
      </c>
      <c r="P595" s="84"/>
    </row>
    <row r="596" spans="1:16">
      <c r="A596" s="84">
        <f>Table5[[#This Row],[SN]]</f>
        <v>595</v>
      </c>
      <c r="B596" s="108" t="str">
        <f>VLOOKUP($C596,'Product Master'!B:G,2,)</f>
        <v xml:space="preserve">Polyster White label  box 50x25mm   </v>
      </c>
      <c r="C596" s="84" t="str">
        <f>Table5[[#This Row],[Cat No]]</f>
        <v xml:space="preserve">Polyster White label  box 50x25mm   </v>
      </c>
      <c r="D596" s="84">
        <f>(VLOOKUP($C596,'Product Master'!B:G,6,))</f>
        <v>0</v>
      </c>
      <c r="E596" s="84" t="str">
        <f>VLOOKUP($C596,'Product Master'!B:G,3,)</f>
        <v>-</v>
      </c>
      <c r="F596" s="84">
        <f>VLOOKUP($C596,'Product Master'!B:G,4,)</f>
        <v>0</v>
      </c>
      <c r="H596" s="84">
        <f>SUMIFS(Inward!I:I,Inward!C:C,'Stock Statement'!B596,Inward!E:E,'Stock Statement'!C596)</f>
        <v>0</v>
      </c>
      <c r="J596" s="84">
        <f t="shared" si="20"/>
        <v>0</v>
      </c>
      <c r="K596" s="137" t="e">
        <f>LOOKUP(2,1/(Inward!E:E=C596),Inward!Q:Q)</f>
        <v>#N/A</v>
      </c>
      <c r="L596" s="137" t="e">
        <f>Table3[[#This Row],[Opening Stock]]*Table3[[#This Row],[Base Price]]</f>
        <v>#N/A</v>
      </c>
      <c r="M596" s="137" t="e">
        <f>Table3[[#This Row],[Base Price]]*Table3[[#This Row],[Receipt]]</f>
        <v>#N/A</v>
      </c>
      <c r="N596" s="137" t="e">
        <f>Table3[[#This Row],[Base Price]]*Table3[[#This Row],[Issued]]</f>
        <v>#N/A</v>
      </c>
      <c r="O596" s="137" t="e">
        <f t="shared" si="21"/>
        <v>#N/A</v>
      </c>
      <c r="P596" s="84"/>
    </row>
    <row r="597" spans="1:16">
      <c r="A597" s="84">
        <f>Table5[[#This Row],[SN]]</f>
        <v>596</v>
      </c>
      <c r="B597" s="108" t="str">
        <f>VLOOKUP($C597,'Product Master'!B:G,2,)</f>
        <v xml:space="preserve">i. Pronose Concentrate </v>
      </c>
      <c r="C597" s="84" t="str">
        <f>Table5[[#This Row],[Cat No]]</f>
        <v>PRT957G</v>
      </c>
      <c r="D597" s="84">
        <f>(VLOOKUP($C597,'Product Master'!B:G,6,))</f>
        <v>0</v>
      </c>
      <c r="E597" s="84" t="str">
        <f>VLOOKUP($C597,'Product Master'!B:G,3,)</f>
        <v>-</v>
      </c>
      <c r="F597" s="84" t="str">
        <f>VLOOKUP($C597,'Product Master'!B:G,4,)</f>
        <v>6 ml</v>
      </c>
      <c r="H597" s="84">
        <f>SUMIFS(Inward!I:I,Inward!C:C,'Stock Statement'!B597,Inward!E:E,'Stock Statement'!C597)</f>
        <v>1</v>
      </c>
      <c r="J597" s="84">
        <f t="shared" si="20"/>
        <v>1</v>
      </c>
      <c r="K597" s="137">
        <f>LOOKUP(2,1/(Inward!E:E=C597),Inward!Q:Q)</f>
        <v>0</v>
      </c>
      <c r="L597" s="137">
        <f>Table3[[#This Row],[Opening Stock]]*Table3[[#This Row],[Base Price]]</f>
        <v>0</v>
      </c>
      <c r="M597" s="137">
        <f>Table3[[#This Row],[Base Price]]*Table3[[#This Row],[Receipt]]</f>
        <v>0</v>
      </c>
      <c r="N597" s="137">
        <f>Table3[[#This Row],[Base Price]]*Table3[[#This Row],[Issued]]</f>
        <v>0</v>
      </c>
      <c r="O597" s="137">
        <f t="shared" si="21"/>
        <v>0</v>
      </c>
      <c r="P597" s="84"/>
    </row>
    <row r="598" spans="1:16">
      <c r="A598" s="84">
        <f>Table5[[#This Row],[SN]]</f>
        <v>597</v>
      </c>
      <c r="B598" s="108" t="str">
        <f>VLOOKUP($C598,'Product Master'!B:G,2,)</f>
        <v xml:space="preserve">ii. Pronase Buffer </v>
      </c>
      <c r="C598" s="84" t="str">
        <f>Table5[[#This Row],[Cat No]]</f>
        <v>PRT957H</v>
      </c>
      <c r="D598" s="84">
        <f>(VLOOKUP($C598,'Product Master'!B:G,6,))</f>
        <v>0</v>
      </c>
      <c r="E598" s="84" t="str">
        <f>VLOOKUP($C598,'Product Master'!B:G,3,)</f>
        <v>-</v>
      </c>
      <c r="F598" s="84" t="str">
        <f>VLOOKUP($C598,'Product Master'!B:G,4,)</f>
        <v>25 ml</v>
      </c>
      <c r="H598" s="84">
        <f>SUMIFS(Inward!I:I,Inward!C:C,'Stock Statement'!B598,Inward!E:E,'Stock Statement'!C598)</f>
        <v>1</v>
      </c>
      <c r="J598" s="84">
        <f t="shared" si="20"/>
        <v>1</v>
      </c>
      <c r="K598" s="137">
        <f>LOOKUP(2,1/(Inward!E:E=C598),Inward!Q:Q)</f>
        <v>0</v>
      </c>
      <c r="L598" s="137">
        <f>Table3[[#This Row],[Opening Stock]]*Table3[[#This Row],[Base Price]]</f>
        <v>0</v>
      </c>
      <c r="M598" s="137">
        <f>Table3[[#This Row],[Base Price]]*Table3[[#This Row],[Receipt]]</f>
        <v>0</v>
      </c>
      <c r="N598" s="137">
        <f>Table3[[#This Row],[Base Price]]*Table3[[#This Row],[Issued]]</f>
        <v>0</v>
      </c>
      <c r="O598" s="137">
        <f t="shared" si="21"/>
        <v>0</v>
      </c>
      <c r="P598" s="84"/>
    </row>
    <row r="599" spans="1:16">
      <c r="A599" s="84">
        <f>Table5[[#This Row],[SN]]</f>
        <v>598</v>
      </c>
      <c r="B599" s="108" t="str">
        <f>VLOOKUP($C599,'Product Master'!B:G,2,)</f>
        <v>Pronase Kit</v>
      </c>
      <c r="C599" s="84" t="str">
        <f>Table5[[#This Row],[Cat No]]</f>
        <v>PRT957KH</v>
      </c>
      <c r="D599" s="84">
        <f>(VLOOKUP($C599,'Product Master'!B:G,6,))</f>
        <v>0</v>
      </c>
      <c r="E599" s="84" t="str">
        <f>VLOOKUP($C599,'Product Master'!B:G,3,)</f>
        <v>-</v>
      </c>
      <c r="F599" s="84" t="str">
        <f>VLOOKUP($C599,'Product Master'!B:G,4,)</f>
        <v>25 ml</v>
      </c>
      <c r="H599" s="84">
        <f>SUMIFS(Inward!I:I,Inward!C:C,'Stock Statement'!B599,Inward!E:E,'Stock Statement'!C599)</f>
        <v>1</v>
      </c>
      <c r="J599" s="84">
        <f t="shared" si="20"/>
        <v>1</v>
      </c>
      <c r="K599" s="137">
        <f>LOOKUP(2,1/(Inward!E:E=C599),Inward!Q:Q)</f>
        <v>18050</v>
      </c>
      <c r="L599" s="137">
        <f>Table3[[#This Row],[Opening Stock]]*Table3[[#This Row],[Base Price]]</f>
        <v>0</v>
      </c>
      <c r="M599" s="137">
        <f>Table3[[#This Row],[Base Price]]*Table3[[#This Row],[Receipt]]</f>
        <v>18050</v>
      </c>
      <c r="N599" s="137">
        <f>Table3[[#This Row],[Base Price]]*Table3[[#This Row],[Issued]]</f>
        <v>0</v>
      </c>
      <c r="O599" s="137">
        <f t="shared" si="21"/>
        <v>18050</v>
      </c>
      <c r="P599" s="84"/>
    </row>
    <row r="600" spans="1:16">
      <c r="A600" s="84">
        <f>Table5[[#This Row],[SN]]</f>
        <v>599</v>
      </c>
      <c r="B600" s="108" t="str">
        <f>VLOOKUP($C600,'Product Master'!B:G,2,)</f>
        <v>Disposable serological pipette 5 ml</v>
      </c>
      <c r="C600" s="84" t="str">
        <f>Table5[[#This Row],[Cat No]]</f>
        <v>PW1193</v>
      </c>
      <c r="D600" s="84">
        <f>(VLOOKUP($C600,'Product Master'!B:G,6,))</f>
        <v>0</v>
      </c>
      <c r="E600" s="84" t="str">
        <f>VLOOKUP($C600,'Product Master'!B:G,3,)</f>
        <v>Pack</v>
      </c>
      <c r="F600" s="84" t="str">
        <f>VLOOKUP($C600,'Product Master'!B:G,4,)</f>
        <v>100 nos</v>
      </c>
      <c r="H600" s="84">
        <f>SUMIFS(Inward!I:I,Inward!C:C,'Stock Statement'!B600,Inward!E:E,'Stock Statement'!C600)</f>
        <v>5</v>
      </c>
      <c r="J600" s="84">
        <f t="shared" si="20"/>
        <v>5</v>
      </c>
      <c r="K600" s="137">
        <f>LOOKUP(2,1/(Inward!E:E=C600),Inward!Q:Q)</f>
        <v>5295</v>
      </c>
      <c r="L600" s="137">
        <f>Table3[[#This Row],[Opening Stock]]*Table3[[#This Row],[Base Price]]</f>
        <v>0</v>
      </c>
      <c r="M600" s="137">
        <f>Table3[[#This Row],[Base Price]]*Table3[[#This Row],[Receipt]]</f>
        <v>26475</v>
      </c>
      <c r="N600" s="137">
        <f>Table3[[#This Row],[Base Price]]*Table3[[#This Row],[Issued]]</f>
        <v>0</v>
      </c>
      <c r="O600" s="137">
        <f t="shared" si="21"/>
        <v>26475</v>
      </c>
      <c r="P600" s="84"/>
    </row>
    <row r="601" spans="1:16">
      <c r="A601" s="84">
        <f>Table5[[#This Row],[SN]]</f>
        <v>600</v>
      </c>
      <c r="B601" s="108" t="str">
        <f>VLOOKUP($C601,'Product Master'!B:G,2,)</f>
        <v>Disposable Serological pipette 10 ml (Himedia)</v>
      </c>
      <c r="C601" s="84" t="str">
        <f>Table5[[#This Row],[Cat No]]</f>
        <v>PW1194</v>
      </c>
      <c r="D601" s="84">
        <f>(VLOOKUP($C601,'Product Master'!B:G,6,))</f>
        <v>0</v>
      </c>
      <c r="E601" s="84" t="str">
        <f>VLOOKUP($C601,'Product Master'!B:G,3,)</f>
        <v>Pack</v>
      </c>
      <c r="F601" s="84" t="str">
        <f>VLOOKUP($C601,'Product Master'!B:G,4,)</f>
        <v>100 nos</v>
      </c>
      <c r="H601" s="84">
        <f>SUMIFS(Inward!I:I,Inward!C:C,'Stock Statement'!B601,Inward!E:E,'Stock Statement'!C601)</f>
        <v>5</v>
      </c>
      <c r="J601" s="84">
        <f t="shared" si="20"/>
        <v>5</v>
      </c>
      <c r="K601" s="137">
        <f>LOOKUP(2,1/(Inward!E:E=C601),Inward!Q:Q)</f>
        <v>6025</v>
      </c>
      <c r="L601" s="137">
        <f>Table3[[#This Row],[Opening Stock]]*Table3[[#This Row],[Base Price]]</f>
        <v>0</v>
      </c>
      <c r="M601" s="137">
        <f>Table3[[#This Row],[Base Price]]*Table3[[#This Row],[Receipt]]</f>
        <v>30125</v>
      </c>
      <c r="N601" s="137">
        <f>Table3[[#This Row],[Base Price]]*Table3[[#This Row],[Issued]]</f>
        <v>0</v>
      </c>
      <c r="O601" s="137">
        <f t="shared" si="21"/>
        <v>30125</v>
      </c>
      <c r="P601" s="84"/>
    </row>
    <row r="602" spans="1:16">
      <c r="A602" s="84">
        <f>Table5[[#This Row],[SN]]</f>
        <v>601</v>
      </c>
      <c r="B602" s="108" t="str">
        <f>VLOOKUP($C602,'Product Master'!B:G,2,)</f>
        <v>Media storage bottles 100 ml</v>
      </c>
      <c r="C602" s="84" t="str">
        <f>Table5[[#This Row],[Cat No]]</f>
        <v>PW1286</v>
      </c>
      <c r="D602" s="84">
        <f>(VLOOKUP($C602,'Product Master'!B:G,6,))</f>
        <v>0</v>
      </c>
      <c r="E602" s="84" t="str">
        <f>VLOOKUP($C602,'Product Master'!B:G,3,)</f>
        <v>-</v>
      </c>
      <c r="F602" s="84" t="str">
        <f>VLOOKUP($C602,'Product Master'!B:G,4,)</f>
        <v>100 nos</v>
      </c>
      <c r="H602" s="84">
        <f>SUMIFS(Inward!I:I,Inward!C:C,'Stock Statement'!B602,Inward!E:E,'Stock Statement'!C602)</f>
        <v>2</v>
      </c>
      <c r="J602" s="84">
        <f t="shared" si="20"/>
        <v>2</v>
      </c>
      <c r="K602" s="137">
        <f>LOOKUP(2,1/(Inward!E:E=C602),Inward!Q:Q)</f>
        <v>11968.72</v>
      </c>
      <c r="L602" s="137">
        <f>Table3[[#This Row],[Opening Stock]]*Table3[[#This Row],[Base Price]]</f>
        <v>0</v>
      </c>
      <c r="M602" s="137">
        <f>Table3[[#This Row],[Base Price]]*Table3[[#This Row],[Receipt]]</f>
        <v>23937.439999999999</v>
      </c>
      <c r="N602" s="137">
        <f>Table3[[#This Row],[Base Price]]*Table3[[#This Row],[Issued]]</f>
        <v>0</v>
      </c>
      <c r="O602" s="137">
        <f t="shared" si="21"/>
        <v>23937.439999999999</v>
      </c>
      <c r="P602" s="84"/>
    </row>
    <row r="603" spans="1:16">
      <c r="A603" s="84">
        <f>Table5[[#This Row],[SN]]</f>
        <v>602</v>
      </c>
      <c r="B603" s="108" t="str">
        <f>VLOOKUP($C603,'Product Master'!B:G,2,)</f>
        <v>Qubit ds DNA  Assay kit</v>
      </c>
      <c r="C603" s="84" t="str">
        <f>Table5[[#This Row],[Cat No]]</f>
        <v>Q32854</v>
      </c>
      <c r="D603" s="84">
        <f>(VLOOKUP($C603,'Product Master'!B:G,6,))</f>
        <v>0</v>
      </c>
      <c r="E603" s="84" t="str">
        <f>VLOOKUP($C603,'Product Master'!B:G,3,)</f>
        <v>Kit</v>
      </c>
      <c r="F603" s="84" t="str">
        <f>VLOOKUP($C603,'Product Master'!B:G,4,)</f>
        <v>500 Assays</v>
      </c>
      <c r="H603" s="84">
        <f>SUMIFS(Inward!I:I,Inward!C:C,'Stock Statement'!B603,Inward!E:E,'Stock Statement'!C603)</f>
        <v>2</v>
      </c>
      <c r="J603" s="84">
        <f t="shared" si="20"/>
        <v>2</v>
      </c>
      <c r="K603" s="137">
        <f>LOOKUP(2,1/(Inward!E:E=C603),Inward!Q:Q)</f>
        <v>30284</v>
      </c>
      <c r="L603" s="137">
        <f>Table3[[#This Row],[Opening Stock]]*Table3[[#This Row],[Base Price]]</f>
        <v>0</v>
      </c>
      <c r="M603" s="137">
        <f>Table3[[#This Row],[Base Price]]*Table3[[#This Row],[Receipt]]</f>
        <v>60568</v>
      </c>
      <c r="N603" s="137">
        <f>Table3[[#This Row],[Base Price]]*Table3[[#This Row],[Issued]]</f>
        <v>0</v>
      </c>
      <c r="O603" s="137">
        <f t="shared" si="21"/>
        <v>60568</v>
      </c>
      <c r="P603" s="84"/>
    </row>
    <row r="604" spans="1:16">
      <c r="A604" s="84">
        <f>Table5[[#This Row],[SN]]</f>
        <v>603</v>
      </c>
      <c r="B604" s="108" t="str">
        <f>VLOOKUP($C604,'Product Master'!B:G,2,)</f>
        <v>Qubit RNA HS Assay kit</v>
      </c>
      <c r="C604" s="84" t="str">
        <f>Table5[[#This Row],[Cat No]]</f>
        <v>Q32855</v>
      </c>
      <c r="D604" s="84">
        <f>(VLOOKUP($C604,'Product Master'!B:G,6,))</f>
        <v>0</v>
      </c>
      <c r="E604" s="84" t="str">
        <f>VLOOKUP($C604,'Product Master'!B:G,3,)</f>
        <v>Kit</v>
      </c>
      <c r="F604" s="84" t="str">
        <f>VLOOKUP($C604,'Product Master'!B:G,4,)</f>
        <v>500 Assays</v>
      </c>
      <c r="H604" s="84">
        <f>SUMIFS(Inward!I:I,Inward!C:C,'Stock Statement'!B604,Inward!E:E,'Stock Statement'!C604)</f>
        <v>2</v>
      </c>
      <c r="J604" s="84">
        <f t="shared" si="20"/>
        <v>2</v>
      </c>
      <c r="K604" s="137">
        <f>LOOKUP(2,1/(Inward!E:E=C604),Inward!Q:Q)</f>
        <v>32596</v>
      </c>
      <c r="L604" s="137">
        <f>Table3[[#This Row],[Opening Stock]]*Table3[[#This Row],[Base Price]]</f>
        <v>0</v>
      </c>
      <c r="M604" s="137">
        <f>Table3[[#This Row],[Base Price]]*Table3[[#This Row],[Receipt]]</f>
        <v>65192</v>
      </c>
      <c r="N604" s="137">
        <f>Table3[[#This Row],[Base Price]]*Table3[[#This Row],[Issued]]</f>
        <v>0</v>
      </c>
      <c r="O604" s="137">
        <f t="shared" si="21"/>
        <v>65192</v>
      </c>
      <c r="P604" s="84"/>
    </row>
    <row r="605" spans="1:16">
      <c r="A605" s="84">
        <f>Table5[[#This Row],[SN]]</f>
        <v>604</v>
      </c>
      <c r="B605" s="108" t="str">
        <f>VLOOKUP($C605,'Product Master'!B:G,2,)</f>
        <v>Qubit Assay tubes</v>
      </c>
      <c r="C605" s="84" t="str">
        <f>Table5[[#This Row],[Cat No]]</f>
        <v>Q32856</v>
      </c>
      <c r="D605" s="84">
        <f>(VLOOKUP($C605,'Product Master'!B:G,6,))</f>
        <v>0</v>
      </c>
      <c r="E605" s="84" t="str">
        <f>VLOOKUP($C605,'Product Master'!B:G,3,)</f>
        <v>Pack</v>
      </c>
      <c r="F605" s="84" t="str">
        <f>VLOOKUP($C605,'Product Master'!B:G,4,)</f>
        <v>500 Tubes</v>
      </c>
      <c r="H605" s="84">
        <f>SUMIFS(Inward!I:I,Inward!C:C,'Stock Statement'!B605,Inward!E:E,'Stock Statement'!C605)</f>
        <v>14</v>
      </c>
      <c r="J605" s="84">
        <f t="shared" si="20"/>
        <v>14</v>
      </c>
      <c r="K605" s="137">
        <f>LOOKUP(2,1/(Inward!E:E=C605),Inward!Q:Q)</f>
        <v>35892</v>
      </c>
      <c r="L605" s="137">
        <f>Table3[[#This Row],[Opening Stock]]*Table3[[#This Row],[Base Price]]</f>
        <v>0</v>
      </c>
      <c r="M605" s="137">
        <f>Table3[[#This Row],[Base Price]]*Table3[[#This Row],[Receipt]]</f>
        <v>502488</v>
      </c>
      <c r="N605" s="137">
        <f>Table3[[#This Row],[Base Price]]*Table3[[#This Row],[Issued]]</f>
        <v>0</v>
      </c>
      <c r="O605" s="137">
        <f t="shared" si="21"/>
        <v>502488</v>
      </c>
      <c r="P605" s="84"/>
    </row>
    <row r="606" spans="1:16">
      <c r="A606" s="84">
        <f>Table5[[#This Row],[SN]]</f>
        <v>605</v>
      </c>
      <c r="B606" s="108" t="str">
        <f>VLOOKUP($C606,'Product Master'!B:G,2,)</f>
        <v>Total RNA Human adult normal tissue- Tongue (Bio Chain)</v>
      </c>
      <c r="C606" s="84" t="str">
        <f>Table5[[#This Row],[Cat No]]</f>
        <v>R1234267-50</v>
      </c>
      <c r="D606" s="84">
        <f>(VLOOKUP($C606,'Product Master'!B:G,6,))</f>
        <v>0</v>
      </c>
      <c r="E606" s="84" t="str">
        <f>VLOOKUP($C606,'Product Master'!B:G,3,)</f>
        <v>-</v>
      </c>
      <c r="F606" s="84" t="str">
        <f>VLOOKUP($C606,'Product Master'!B:G,4,)</f>
        <v>50 ug</v>
      </c>
      <c r="H606" s="84">
        <f>SUMIFS(Inward!I:I,Inward!C:C,'Stock Statement'!B606,Inward!E:E,'Stock Statement'!C606)</f>
        <v>1</v>
      </c>
      <c r="J606" s="84">
        <f t="shared" si="20"/>
        <v>1</v>
      </c>
      <c r="K606" s="137">
        <f>LOOKUP(2,1/(Inward!E:E=C606),Inward!Q:Q)</f>
        <v>20480</v>
      </c>
      <c r="L606" s="137">
        <f>Table3[[#This Row],[Opening Stock]]*Table3[[#This Row],[Base Price]]</f>
        <v>0</v>
      </c>
      <c r="M606" s="137">
        <f>Table3[[#This Row],[Base Price]]*Table3[[#This Row],[Receipt]]</f>
        <v>20480</v>
      </c>
      <c r="N606" s="137">
        <f>Table3[[#This Row],[Base Price]]*Table3[[#This Row],[Issued]]</f>
        <v>0</v>
      </c>
      <c r="O606" s="137">
        <f t="shared" si="21"/>
        <v>20480</v>
      </c>
      <c r="P606" s="84"/>
    </row>
    <row r="607" spans="1:16">
      <c r="A607" s="84">
        <f>Table5[[#This Row],[SN]]</f>
        <v>606</v>
      </c>
      <c r="B607" s="108" t="str">
        <f>VLOOKUP($C607,'Product Master'!B:G,2,)</f>
        <v>Report Folder(File) W-19xH-12''</v>
      </c>
      <c r="C607" s="84" t="str">
        <f>Table5[[#This Row],[Cat No]]</f>
        <v>Report Folder(File) W-19xH-12''</v>
      </c>
      <c r="D607" s="84">
        <f>(VLOOKUP($C607,'Product Master'!B:G,6,))</f>
        <v>0</v>
      </c>
      <c r="E607" s="84" t="str">
        <f>VLOOKUP($C607,'Product Master'!B:G,3,)</f>
        <v>-</v>
      </c>
      <c r="F607" s="84" t="str">
        <f>VLOOKUP($C607,'Product Master'!B:G,4,)</f>
        <v>-</v>
      </c>
      <c r="H607" s="84">
        <f>SUMIFS(Inward!I:I,Inward!C:C,'Stock Statement'!B607,Inward!E:E,'Stock Statement'!C607)</f>
        <v>0</v>
      </c>
      <c r="J607" s="84">
        <f t="shared" ref="J607:J670" si="22">((G607+H607)-I607)</f>
        <v>0</v>
      </c>
      <c r="K607" s="137" t="e">
        <f>LOOKUP(2,1/(Inward!E:E=C607),Inward!Q:Q)</f>
        <v>#N/A</v>
      </c>
      <c r="L607" s="137" t="e">
        <f>Table3[[#This Row],[Opening Stock]]*Table3[[#This Row],[Base Price]]</f>
        <v>#N/A</v>
      </c>
      <c r="M607" s="137" t="e">
        <f>Table3[[#This Row],[Base Price]]*Table3[[#This Row],[Receipt]]</f>
        <v>#N/A</v>
      </c>
      <c r="N607" s="137" t="e">
        <f>Table3[[#This Row],[Base Price]]*Table3[[#This Row],[Issued]]</f>
        <v>#N/A</v>
      </c>
      <c r="O607" s="137" t="e">
        <f t="shared" ref="O607:O670" si="23">MAX(0,J607*K607)</f>
        <v>#N/A</v>
      </c>
      <c r="P607" s="84"/>
    </row>
    <row r="608" spans="1:16">
      <c r="A608" s="84">
        <f>Table5[[#This Row],[SN]]</f>
        <v>607</v>
      </c>
      <c r="B608" s="108" t="str">
        <f>VLOOKUP($C608,'Product Master'!B:G,2,)</f>
        <v>Resin ribbon 110*74</v>
      </c>
      <c r="C608" s="84" t="str">
        <f>Table5[[#This Row],[Cat No]]</f>
        <v>Resin ribbon 110*74</v>
      </c>
      <c r="D608" s="84">
        <f>(VLOOKUP($C608,'Product Master'!B:G,6,))</f>
        <v>0</v>
      </c>
      <c r="E608" s="84" t="str">
        <f>VLOOKUP($C608,'Product Master'!B:G,3,)</f>
        <v>-</v>
      </c>
      <c r="F608" s="84" t="str">
        <f>VLOOKUP($C608,'Product Master'!B:G,4,)</f>
        <v>-</v>
      </c>
      <c r="H608" s="84">
        <f>SUMIFS(Inward!I:I,Inward!C:C,'Stock Statement'!B608,Inward!E:E,'Stock Statement'!C608)</f>
        <v>0</v>
      </c>
      <c r="J608" s="84">
        <f t="shared" si="22"/>
        <v>0</v>
      </c>
      <c r="K608" s="137" t="e">
        <f>LOOKUP(2,1/(Inward!E:E=C608),Inward!Q:Q)</f>
        <v>#N/A</v>
      </c>
      <c r="L608" s="137" t="e">
        <f>Table3[[#This Row],[Opening Stock]]*Table3[[#This Row],[Base Price]]</f>
        <v>#N/A</v>
      </c>
      <c r="M608" s="137" t="e">
        <f>Table3[[#This Row],[Base Price]]*Table3[[#This Row],[Receipt]]</f>
        <v>#N/A</v>
      </c>
      <c r="N608" s="137" t="e">
        <f>Table3[[#This Row],[Base Price]]*Table3[[#This Row],[Issued]]</f>
        <v>#N/A</v>
      </c>
      <c r="O608" s="137" t="e">
        <f t="shared" si="23"/>
        <v>#N/A</v>
      </c>
      <c r="P608" s="84"/>
    </row>
    <row r="609" spans="1:16">
      <c r="A609" s="84">
        <f>Table5[[#This Row],[SN]]</f>
        <v>608</v>
      </c>
      <c r="B609" s="108" t="str">
        <f>VLOOKUP($C609,'Product Master'!B:G,2,)</f>
        <v>Fetal Bovine serum</v>
      </c>
      <c r="C609" s="84" t="str">
        <f>Table5[[#This Row],[Cat No]]</f>
        <v>RM1112</v>
      </c>
      <c r="D609" s="84">
        <f>(VLOOKUP($C609,'Product Master'!B:G,6,))</f>
        <v>0</v>
      </c>
      <c r="E609" s="84" t="str">
        <f>VLOOKUP($C609,'Product Master'!B:G,3,)</f>
        <v>Bottle</v>
      </c>
      <c r="F609" s="84" t="str">
        <f>VLOOKUP($C609,'Product Master'!B:G,4,)</f>
        <v>100 ml</v>
      </c>
      <c r="H609" s="84">
        <f>SUMIFS(Inward!I:I,Inward!C:C,'Stock Statement'!B609,Inward!E:E,'Stock Statement'!C609)</f>
        <v>12</v>
      </c>
      <c r="J609" s="84">
        <f t="shared" si="22"/>
        <v>12</v>
      </c>
      <c r="K609" s="137">
        <f>LOOKUP(2,1/(Inward!E:E=C609),Inward!Q:Q)</f>
        <v>5585</v>
      </c>
      <c r="L609" s="137">
        <f>Table3[[#This Row],[Opening Stock]]*Table3[[#This Row],[Base Price]]</f>
        <v>0</v>
      </c>
      <c r="M609" s="137">
        <f>Table3[[#This Row],[Base Price]]*Table3[[#This Row],[Receipt]]</f>
        <v>67020</v>
      </c>
      <c r="N609" s="137">
        <f>Table3[[#This Row],[Base Price]]*Table3[[#This Row],[Issued]]</f>
        <v>0</v>
      </c>
      <c r="O609" s="137">
        <f t="shared" si="23"/>
        <v>67020</v>
      </c>
      <c r="P609" s="84"/>
    </row>
    <row r="610" spans="1:16">
      <c r="A610" s="84">
        <f>Table5[[#This Row],[SN]]</f>
        <v>609</v>
      </c>
      <c r="B610" s="108" t="str">
        <f>VLOOKUP($C610,'Product Master'!B:G,2,)</f>
        <v>Rohem Glass slides (Frosted)</v>
      </c>
      <c r="C610" s="84" t="str">
        <f>Table5[[#This Row],[Cat No]]</f>
        <v>Rohem Glass slides (Frosted)</v>
      </c>
      <c r="D610" s="84">
        <f>(VLOOKUP($C610,'Product Master'!B:G,6,))</f>
        <v>0</v>
      </c>
      <c r="E610" s="84" t="str">
        <f>VLOOKUP($C610,'Product Master'!B:G,3,)</f>
        <v>-</v>
      </c>
      <c r="F610" s="84" t="str">
        <f>VLOOKUP($C610,'Product Master'!B:G,4,)</f>
        <v>-</v>
      </c>
      <c r="H610" s="84">
        <f>SUMIFS(Inward!I:I,Inward!C:C,'Stock Statement'!B610,Inward!E:E,'Stock Statement'!C610)</f>
        <v>0</v>
      </c>
      <c r="J610" s="84">
        <f t="shared" si="22"/>
        <v>0</v>
      </c>
      <c r="K610" s="137" t="e">
        <f>LOOKUP(2,1/(Inward!E:E=C610),Inward!Q:Q)</f>
        <v>#N/A</v>
      </c>
      <c r="L610" s="137" t="e">
        <f>Table3[[#This Row],[Opening Stock]]*Table3[[#This Row],[Base Price]]</f>
        <v>#N/A</v>
      </c>
      <c r="M610" s="137" t="e">
        <f>Table3[[#This Row],[Base Price]]*Table3[[#This Row],[Receipt]]</f>
        <v>#N/A</v>
      </c>
      <c r="N610" s="137" t="e">
        <f>Table3[[#This Row],[Base Price]]*Table3[[#This Row],[Issued]]</f>
        <v>#N/A</v>
      </c>
      <c r="O610" s="137" t="e">
        <f t="shared" si="23"/>
        <v>#N/A</v>
      </c>
      <c r="P610" s="84"/>
    </row>
    <row r="611" spans="1:16">
      <c r="A611" s="84">
        <f>Table5[[#This Row],[SN]]</f>
        <v>610</v>
      </c>
      <c r="B611" s="108" t="str">
        <f>VLOOKUP($C611,'Product Master'!B:G,2,)</f>
        <v>Rohem Glass slides frosted</v>
      </c>
      <c r="C611" s="84" t="str">
        <f>Table5[[#This Row],[Cat No]]</f>
        <v>Rohem Glass slides frosted</v>
      </c>
      <c r="D611" s="84">
        <f>(VLOOKUP($C611,'Product Master'!B:G,6,))</f>
        <v>0</v>
      </c>
      <c r="E611" s="84" t="str">
        <f>VLOOKUP($C611,'Product Master'!B:G,3,)</f>
        <v>-</v>
      </c>
      <c r="F611" s="84">
        <f>VLOOKUP($C611,'Product Master'!B:G,4,)</f>
        <v>0</v>
      </c>
      <c r="H611" s="84">
        <f>SUMIFS(Inward!I:I,Inward!C:C,'Stock Statement'!B611,Inward!E:E,'Stock Statement'!C611)</f>
        <v>0</v>
      </c>
      <c r="J611" s="84">
        <f t="shared" si="22"/>
        <v>0</v>
      </c>
      <c r="K611" s="137" t="e">
        <f>LOOKUP(2,1/(Inward!E:E=C611),Inward!Q:Q)</f>
        <v>#N/A</v>
      </c>
      <c r="L611" s="137" t="e">
        <f>Table3[[#This Row],[Opening Stock]]*Table3[[#This Row],[Base Price]]</f>
        <v>#N/A</v>
      </c>
      <c r="M611" s="137" t="e">
        <f>Table3[[#This Row],[Base Price]]*Table3[[#This Row],[Receipt]]</f>
        <v>#N/A</v>
      </c>
      <c r="N611" s="137" t="e">
        <f>Table3[[#This Row],[Base Price]]*Table3[[#This Row],[Issued]]</f>
        <v>#N/A</v>
      </c>
      <c r="O611" s="137" t="e">
        <f t="shared" si="23"/>
        <v>#N/A</v>
      </c>
      <c r="P611" s="84"/>
    </row>
    <row r="612" spans="1:16">
      <c r="A612" s="84">
        <f>Table5[[#This Row],[SN]]</f>
        <v>611</v>
      </c>
      <c r="B612" s="108" t="str">
        <f>VLOOKUP($C612,'Product Master'!B:G,2,)</f>
        <v>Rohem India coverslips 22 x 40 mm (Microscope Cover Glasses)</v>
      </c>
      <c r="C612" s="84" t="str">
        <f>Table5[[#This Row],[Cat No]]</f>
        <v>Rohem India coverslips 22 x 40 mm (Microscope Cover Glasses)</v>
      </c>
      <c r="D612" s="84">
        <f>(VLOOKUP($C612,'Product Master'!B:G,6,))</f>
        <v>0</v>
      </c>
      <c r="E612" s="84" t="str">
        <f>VLOOKUP($C612,'Product Master'!B:G,3,)</f>
        <v>-</v>
      </c>
      <c r="F612" s="84" t="str">
        <f>VLOOKUP($C612,'Product Master'!B:G,4,)</f>
        <v>-</v>
      </c>
      <c r="H612" s="84">
        <f>SUMIFS(Inward!I:I,Inward!C:C,'Stock Statement'!B612,Inward!E:E,'Stock Statement'!C612)</f>
        <v>0</v>
      </c>
      <c r="J612" s="84">
        <f t="shared" si="22"/>
        <v>0</v>
      </c>
      <c r="K612" s="137" t="e">
        <f>LOOKUP(2,1/(Inward!E:E=C612),Inward!Q:Q)</f>
        <v>#N/A</v>
      </c>
      <c r="L612" s="137" t="e">
        <f>Table3[[#This Row],[Opening Stock]]*Table3[[#This Row],[Base Price]]</f>
        <v>#N/A</v>
      </c>
      <c r="M612" s="137" t="e">
        <f>Table3[[#This Row],[Base Price]]*Table3[[#This Row],[Receipt]]</f>
        <v>#N/A</v>
      </c>
      <c r="N612" s="137" t="e">
        <f>Table3[[#This Row],[Base Price]]*Table3[[#This Row],[Issued]]</f>
        <v>#N/A</v>
      </c>
      <c r="O612" s="137" t="e">
        <f t="shared" si="23"/>
        <v>#N/A</v>
      </c>
      <c r="P612" s="84"/>
    </row>
    <row r="613" spans="1:16">
      <c r="A613" s="84">
        <f>Table5[[#This Row],[SN]]</f>
        <v>612</v>
      </c>
      <c r="B613" s="108" t="str">
        <f>VLOOKUP($C613,'Product Master'!B:G,2,)</f>
        <v>Field's Stain A (Himedia)</v>
      </c>
      <c r="C613" s="84" t="str">
        <f>Table5[[#This Row],[Cat No]]</f>
        <v>S008</v>
      </c>
      <c r="D613" s="84">
        <f>(VLOOKUP($C613,'Product Master'!B:G,6,))</f>
        <v>0</v>
      </c>
      <c r="E613" s="84" t="str">
        <f>VLOOKUP($C613,'Product Master'!B:G,3,)</f>
        <v>Box</v>
      </c>
      <c r="F613" s="84" t="str">
        <f>VLOOKUP($C613,'Product Master'!B:G,4,)</f>
        <v>250 ml</v>
      </c>
      <c r="H613" s="84">
        <f>SUMIFS(Inward!I:I,Inward!C:C,'Stock Statement'!B613,Inward!E:E,'Stock Statement'!C613)</f>
        <v>0</v>
      </c>
      <c r="J613" s="84">
        <f t="shared" si="22"/>
        <v>0</v>
      </c>
      <c r="K613" s="137" t="e">
        <f>LOOKUP(2,1/(Inward!E:E=C613),Inward!Q:Q)</f>
        <v>#N/A</v>
      </c>
      <c r="L613" s="137" t="e">
        <f>Table3[[#This Row],[Opening Stock]]*Table3[[#This Row],[Base Price]]</f>
        <v>#N/A</v>
      </c>
      <c r="M613" s="137" t="e">
        <f>Table3[[#This Row],[Base Price]]*Table3[[#This Row],[Receipt]]</f>
        <v>#N/A</v>
      </c>
      <c r="N613" s="137" t="e">
        <f>Table3[[#This Row],[Base Price]]*Table3[[#This Row],[Issued]]</f>
        <v>#N/A</v>
      </c>
      <c r="O613" s="137" t="e">
        <f t="shared" si="23"/>
        <v>#N/A</v>
      </c>
      <c r="P613" s="84"/>
    </row>
    <row r="614" spans="1:16">
      <c r="A614" s="84">
        <f>Table5[[#This Row],[SN]]</f>
        <v>613</v>
      </c>
      <c r="B614" s="108" t="str">
        <f>VLOOKUP($C614,'Product Master'!B:G,2,)</f>
        <v>Field's Stain B (Himedia)</v>
      </c>
      <c r="C614" s="84" t="str">
        <f>Table5[[#This Row],[Cat No]]</f>
        <v>S009</v>
      </c>
      <c r="D614" s="84">
        <f>(VLOOKUP($C614,'Product Master'!B:G,6,))</f>
        <v>0</v>
      </c>
      <c r="E614" s="84" t="str">
        <f>VLOOKUP($C614,'Product Master'!B:G,3,)</f>
        <v>Box</v>
      </c>
      <c r="F614" s="84" t="str">
        <f>VLOOKUP($C614,'Product Master'!B:G,4,)</f>
        <v>250 ml</v>
      </c>
      <c r="H614" s="84">
        <f>SUMIFS(Inward!I:I,Inward!C:C,'Stock Statement'!B614,Inward!E:E,'Stock Statement'!C614)</f>
        <v>0</v>
      </c>
      <c r="J614" s="84">
        <f t="shared" si="22"/>
        <v>0</v>
      </c>
      <c r="K614" s="137" t="e">
        <f>LOOKUP(2,1/(Inward!E:E=C614),Inward!Q:Q)</f>
        <v>#N/A</v>
      </c>
      <c r="L614" s="137" t="e">
        <f>Table3[[#This Row],[Opening Stock]]*Table3[[#This Row],[Base Price]]</f>
        <v>#N/A</v>
      </c>
      <c r="M614" s="137" t="e">
        <f>Table3[[#This Row],[Base Price]]*Table3[[#This Row],[Receipt]]</f>
        <v>#N/A</v>
      </c>
      <c r="N614" s="137" t="e">
        <f>Table3[[#This Row],[Base Price]]*Table3[[#This Row],[Issued]]</f>
        <v>#N/A</v>
      </c>
      <c r="O614" s="137" t="e">
        <f t="shared" si="23"/>
        <v>#N/A</v>
      </c>
      <c r="P614" s="84"/>
    </row>
    <row r="615" spans="1:16">
      <c r="A615" s="84">
        <f>Table5[[#This Row],[SN]]</f>
        <v>614</v>
      </c>
      <c r="B615" s="108" t="str">
        <f>VLOOKUP($C615,'Product Master'!B:G,2,)</f>
        <v>Haematoxylin (Mayer's)</v>
      </c>
      <c r="C615" s="84" t="str">
        <f>Table5[[#This Row],[Cat No]]</f>
        <v>S058</v>
      </c>
      <c r="D615" s="84">
        <f>(VLOOKUP($C615,'Product Master'!B:G,6,))</f>
        <v>0</v>
      </c>
      <c r="E615" s="84" t="str">
        <f>VLOOKUP($C615,'Product Master'!B:G,3,)</f>
        <v>-</v>
      </c>
      <c r="F615" s="84" t="str">
        <f>VLOOKUP($C615,'Product Master'!B:G,4,)</f>
        <v xml:space="preserve">500 ml </v>
      </c>
      <c r="H615" s="84">
        <f>SUMIFS(Inward!I:I,Inward!C:C,'Stock Statement'!B615,Inward!E:E,'Stock Statement'!C615)</f>
        <v>10</v>
      </c>
      <c r="J615" s="84">
        <f t="shared" si="22"/>
        <v>10</v>
      </c>
      <c r="K615" s="137">
        <f>LOOKUP(2,1/(Inward!E:E=C615),Inward!Q:Q)</f>
        <v>12010</v>
      </c>
      <c r="L615" s="137">
        <f>Table3[[#This Row],[Opening Stock]]*Table3[[#This Row],[Base Price]]</f>
        <v>0</v>
      </c>
      <c r="M615" s="137">
        <f>Table3[[#This Row],[Base Price]]*Table3[[#This Row],[Receipt]]</f>
        <v>120100</v>
      </c>
      <c r="N615" s="137">
        <f>Table3[[#This Row],[Base Price]]*Table3[[#This Row],[Issued]]</f>
        <v>0</v>
      </c>
      <c r="O615" s="137">
        <f t="shared" si="23"/>
        <v>120100</v>
      </c>
      <c r="P615" s="84"/>
    </row>
    <row r="616" spans="1:16">
      <c r="A616" s="84">
        <f>Table5[[#This Row],[SN]]</f>
        <v>615</v>
      </c>
      <c r="B616" s="108" t="str">
        <f>VLOOKUP($C616,'Product Master'!B:G,2,)</f>
        <v xml:space="preserve">Bond Aspirating Probe </v>
      </c>
      <c r="C616" s="84" t="str">
        <f>Table5[[#This Row],[Cat No]]</f>
        <v>S21.0605.110</v>
      </c>
      <c r="D616" s="84">
        <f>(VLOOKUP($C616,'Product Master'!B:G,6,))</f>
        <v>0</v>
      </c>
      <c r="E616" s="84" t="str">
        <f>VLOOKUP($C616,'Product Master'!B:G,3,)</f>
        <v>-</v>
      </c>
      <c r="F616" s="84">
        <f>VLOOKUP($C616,'Product Master'!B:G,4,)</f>
        <v>1</v>
      </c>
      <c r="H616" s="84">
        <f>SUMIFS(Inward!I:I,Inward!C:C,'Stock Statement'!B616,Inward!E:E,'Stock Statement'!C616)</f>
        <v>1</v>
      </c>
      <c r="J616" s="84">
        <f t="shared" si="22"/>
        <v>1</v>
      </c>
      <c r="K616" s="137">
        <f>LOOKUP(2,1/(Inward!E:E=C616),Inward!Q:Q)</f>
        <v>21857</v>
      </c>
      <c r="L616" s="137">
        <f>Table3[[#This Row],[Opening Stock]]*Table3[[#This Row],[Base Price]]</f>
        <v>0</v>
      </c>
      <c r="M616" s="137">
        <f>Table3[[#This Row],[Base Price]]*Table3[[#This Row],[Receipt]]</f>
        <v>21857</v>
      </c>
      <c r="N616" s="137">
        <f>Table3[[#This Row],[Base Price]]*Table3[[#This Row],[Issued]]</f>
        <v>0</v>
      </c>
      <c r="O616" s="137">
        <f t="shared" si="23"/>
        <v>21857</v>
      </c>
      <c r="P616" s="84"/>
    </row>
    <row r="617" spans="1:16">
      <c r="A617" s="84">
        <f>Table5[[#This Row],[SN]]</f>
        <v>616</v>
      </c>
      <c r="B617" s="108" t="str">
        <f>VLOOKUP($C617,'Product Master'!B:G,2,)</f>
        <v xml:space="preserve">Bond DAB Mixing Units </v>
      </c>
      <c r="C617" s="84" t="str">
        <f>Table5[[#This Row],[Cat No]]</f>
        <v>S21.1971.110</v>
      </c>
      <c r="D617" s="84">
        <f>(VLOOKUP($C617,'Product Master'!B:G,6,))</f>
        <v>0</v>
      </c>
      <c r="E617" s="84" t="str">
        <f>VLOOKUP($C617,'Product Master'!B:G,3,)</f>
        <v>-</v>
      </c>
      <c r="F617" s="84" t="str">
        <f>VLOOKUP($C617,'Product Master'!B:G,4,)</f>
        <v>5 Pcs</v>
      </c>
      <c r="H617" s="84">
        <f>SUMIFS(Inward!I:I,Inward!C:C,'Stock Statement'!B617,Inward!E:E,'Stock Statement'!C617)</f>
        <v>1</v>
      </c>
      <c r="J617" s="84">
        <f t="shared" si="22"/>
        <v>1</v>
      </c>
      <c r="K617" s="137">
        <f>LOOKUP(2,1/(Inward!E:E=C617),Inward!Q:Q)</f>
        <v>4718</v>
      </c>
      <c r="L617" s="137">
        <f>Table3[[#This Row],[Opening Stock]]*Table3[[#This Row],[Base Price]]</f>
        <v>0</v>
      </c>
      <c r="M617" s="137">
        <f>Table3[[#This Row],[Base Price]]*Table3[[#This Row],[Receipt]]</f>
        <v>4718</v>
      </c>
      <c r="N617" s="137">
        <f>Table3[[#This Row],[Base Price]]*Table3[[#This Row],[Issued]]</f>
        <v>0</v>
      </c>
      <c r="O617" s="137">
        <f t="shared" si="23"/>
        <v>4718</v>
      </c>
      <c r="P617" s="84"/>
    </row>
    <row r="618" spans="1:16">
      <c r="A618" s="84">
        <f>Table5[[#This Row],[SN]]</f>
        <v>617</v>
      </c>
      <c r="B618" s="108" t="str">
        <f>VLOOKUP($C618,'Product Master'!B:G,2,)</f>
        <v xml:space="preserve">Bond Universal Covertiles </v>
      </c>
      <c r="C618" s="84" t="str">
        <f>Table5[[#This Row],[Cat No]]</f>
        <v>S21.2001.110</v>
      </c>
      <c r="D618" s="84">
        <f>(VLOOKUP($C618,'Product Master'!B:G,6,))</f>
        <v>0</v>
      </c>
      <c r="E618" s="84" t="str">
        <f>VLOOKUP($C618,'Product Master'!B:G,3,)</f>
        <v>-</v>
      </c>
      <c r="F618" s="84" t="str">
        <f>VLOOKUP($C618,'Product Master'!B:G,4,)</f>
        <v>100 Packs</v>
      </c>
      <c r="H618" s="84">
        <f>SUMIFS(Inward!I:I,Inward!C:C,'Stock Statement'!B618,Inward!E:E,'Stock Statement'!C618)</f>
        <v>1</v>
      </c>
      <c r="J618" s="84">
        <f t="shared" si="22"/>
        <v>1</v>
      </c>
      <c r="K618" s="137">
        <f>LOOKUP(2,1/(Inward!E:E=C618),Inward!Q:Q)</f>
        <v>7758</v>
      </c>
      <c r="L618" s="137">
        <f>Table3[[#This Row],[Opening Stock]]*Table3[[#This Row],[Base Price]]</f>
        <v>0</v>
      </c>
      <c r="M618" s="137">
        <f>Table3[[#This Row],[Base Price]]*Table3[[#This Row],[Receipt]]</f>
        <v>7758</v>
      </c>
      <c r="N618" s="137">
        <f>Table3[[#This Row],[Base Price]]*Table3[[#This Row],[Issued]]</f>
        <v>0</v>
      </c>
      <c r="O618" s="137">
        <f t="shared" si="23"/>
        <v>7758</v>
      </c>
      <c r="P618" s="84"/>
    </row>
    <row r="619" spans="1:16">
      <c r="A619" s="84">
        <f>Table5[[#This Row],[SN]]</f>
        <v>618</v>
      </c>
      <c r="B619" s="108" t="str">
        <f>VLOOKUP($C619,'Product Master'!B:G,2,)</f>
        <v>Leica bond plus slides</v>
      </c>
      <c r="C619" s="84" t="str">
        <f>Table5[[#This Row],[Cat No]]</f>
        <v>S21.2113.A</v>
      </c>
      <c r="D619" s="84">
        <f>(VLOOKUP($C619,'Product Master'!B:G,6,))</f>
        <v>0</v>
      </c>
      <c r="E619" s="84" t="str">
        <f>VLOOKUP($C619,'Product Master'!B:G,3,)</f>
        <v>-</v>
      </c>
      <c r="F619" s="84" t="str">
        <f>VLOOKUP($C619,'Product Master'!B:G,4,)</f>
        <v>1440 Pcs</v>
      </c>
      <c r="H619" s="84">
        <f>SUMIFS(Inward!I:I,Inward!C:C,'Stock Statement'!B619,Inward!E:E,'Stock Statement'!C619)</f>
        <v>1</v>
      </c>
      <c r="J619" s="84">
        <f t="shared" si="22"/>
        <v>1</v>
      </c>
      <c r="K619" s="137">
        <f>LOOKUP(2,1/(Inward!E:E=C619),Inward!Q:Q)</f>
        <v>21542</v>
      </c>
      <c r="L619" s="137">
        <f>Table3[[#This Row],[Opening Stock]]*Table3[[#This Row],[Base Price]]</f>
        <v>0</v>
      </c>
      <c r="M619" s="137">
        <f>Table3[[#This Row],[Base Price]]*Table3[[#This Row],[Receipt]]</f>
        <v>21542</v>
      </c>
      <c r="N619" s="137">
        <f>Table3[[#This Row],[Base Price]]*Table3[[#This Row],[Issued]]</f>
        <v>0</v>
      </c>
      <c r="O619" s="137">
        <f t="shared" si="23"/>
        <v>21542</v>
      </c>
      <c r="P619" s="84"/>
    </row>
    <row r="620" spans="1:16">
      <c r="A620" s="84">
        <f>Table5[[#This Row],[SN]]</f>
        <v>619</v>
      </c>
      <c r="B620" s="108" t="str">
        <f>VLOOKUP($C620,'Product Master'!B:G,2,)</f>
        <v>SYBR safe DNA gel stain</v>
      </c>
      <c r="C620" s="84" t="str">
        <f>Table5[[#This Row],[Cat No]]</f>
        <v>S33102</v>
      </c>
      <c r="D620" s="84">
        <f>(VLOOKUP($C620,'Product Master'!B:G,6,))</f>
        <v>0</v>
      </c>
      <c r="E620" s="84" t="str">
        <f>VLOOKUP($C620,'Product Master'!B:G,3,)</f>
        <v>-</v>
      </c>
      <c r="F620" s="84" t="str">
        <f>VLOOKUP($C620,'Product Master'!B:G,4,)</f>
        <v>400 ul</v>
      </c>
      <c r="H620" s="84">
        <f>SUMIFS(Inward!I:I,Inward!C:C,'Stock Statement'!B620,Inward!E:E,'Stock Statement'!C620)</f>
        <v>3</v>
      </c>
      <c r="J620" s="84">
        <f t="shared" si="22"/>
        <v>3</v>
      </c>
      <c r="K620" s="137">
        <f>LOOKUP(2,1/(Inward!E:E=C620),Inward!Q:Q)</f>
        <v>10675.11</v>
      </c>
      <c r="L620" s="137">
        <f>Table3[[#This Row],[Opening Stock]]*Table3[[#This Row],[Base Price]]</f>
        <v>0</v>
      </c>
      <c r="M620" s="137">
        <f>Table3[[#This Row],[Base Price]]*Table3[[#This Row],[Receipt]]</f>
        <v>32025.33</v>
      </c>
      <c r="N620" s="137">
        <f>Table3[[#This Row],[Base Price]]*Table3[[#This Row],[Issued]]</f>
        <v>0</v>
      </c>
      <c r="O620" s="137">
        <f t="shared" si="23"/>
        <v>32025.33</v>
      </c>
      <c r="P620" s="84"/>
    </row>
    <row r="621" spans="1:16">
      <c r="A621" s="84">
        <f>Table5[[#This Row],[SN]]</f>
        <v>620</v>
      </c>
      <c r="B621" s="108" t="str">
        <f>VLOOKUP($C621,'Product Master'!B:G,2,)</f>
        <v xml:space="preserve">Fume Hood Work chamber Size 4' W x 2' x 3' H Feet </v>
      </c>
      <c r="C621" s="84" t="str">
        <f>Table5[[#This Row],[Cat No]]</f>
        <v>SAII-FH-012</v>
      </c>
      <c r="D621" s="84">
        <f>(VLOOKUP($C621,'Product Master'!B:G,6,))</f>
        <v>0</v>
      </c>
      <c r="E621" s="84" t="str">
        <f>VLOOKUP($C621,'Product Master'!B:G,3,)</f>
        <v>-</v>
      </c>
      <c r="F621" s="84">
        <f>VLOOKUP($C621,'Product Master'!B:G,4,)</f>
        <v>1</v>
      </c>
      <c r="H621" s="84">
        <f>SUMIFS(Inward!I:I,Inward!C:C,'Stock Statement'!B621,Inward!E:E,'Stock Statement'!C621)</f>
        <v>1</v>
      </c>
      <c r="J621" s="84">
        <f t="shared" si="22"/>
        <v>1</v>
      </c>
      <c r="K621" s="137">
        <f>LOOKUP(2,1/(Inward!E:E=C621),Inward!Q:Q)</f>
        <v>170000</v>
      </c>
      <c r="L621" s="137">
        <f>Table3[[#This Row],[Opening Stock]]*Table3[[#This Row],[Base Price]]</f>
        <v>0</v>
      </c>
      <c r="M621" s="137">
        <f>Table3[[#This Row],[Base Price]]*Table3[[#This Row],[Receipt]]</f>
        <v>170000</v>
      </c>
      <c r="N621" s="137">
        <f>Table3[[#This Row],[Base Price]]*Table3[[#This Row],[Issued]]</f>
        <v>0</v>
      </c>
      <c r="O621" s="137">
        <f t="shared" si="23"/>
        <v>170000</v>
      </c>
      <c r="P621" s="84"/>
    </row>
    <row r="622" spans="1:16">
      <c r="A622" s="84">
        <f>Table5[[#This Row],[SN]]</f>
        <v>621</v>
      </c>
      <c r="B622" s="108" t="str">
        <f>VLOOKUP($C622,'Product Master'!B:G,2,)</f>
        <v>Samsung 960 Evo Series-250 GB Hard Disk</v>
      </c>
      <c r="C622" s="84" t="str">
        <f>Table5[[#This Row],[Cat No]]</f>
        <v>Samsung 960 Evo Series-250 GB Hard Disk</v>
      </c>
      <c r="D622" s="84">
        <f>(VLOOKUP($C622,'Product Master'!B:G,6,))</f>
        <v>0</v>
      </c>
      <c r="E622" s="84" t="str">
        <f>VLOOKUP($C622,'Product Master'!B:G,3,)</f>
        <v>NA</v>
      </c>
      <c r="F622" s="84">
        <f>VLOOKUP($C622,'Product Master'!B:G,4,)</f>
        <v>1</v>
      </c>
      <c r="H622" s="84">
        <f>SUMIFS(Inward!I:I,Inward!C:C,'Stock Statement'!B622,Inward!E:E,'Stock Statement'!C622)</f>
        <v>1</v>
      </c>
      <c r="J622" s="84">
        <f t="shared" si="22"/>
        <v>1</v>
      </c>
      <c r="K622" s="137">
        <f>LOOKUP(2,1/(Inward!E:E=C622),Inward!Q:Q)</f>
        <v>9900</v>
      </c>
      <c r="L622" s="137">
        <f>Table3[[#This Row],[Opening Stock]]*Table3[[#This Row],[Base Price]]</f>
        <v>0</v>
      </c>
      <c r="M622" s="137">
        <f>Table3[[#This Row],[Base Price]]*Table3[[#This Row],[Receipt]]</f>
        <v>9900</v>
      </c>
      <c r="N622" s="137">
        <f>Table3[[#This Row],[Base Price]]*Table3[[#This Row],[Issued]]</f>
        <v>0</v>
      </c>
      <c r="O622" s="137">
        <f t="shared" si="23"/>
        <v>9900</v>
      </c>
      <c r="P622" s="84"/>
    </row>
    <row r="623" spans="1:16">
      <c r="A623" s="84">
        <f>Table5[[#This Row],[SN]]</f>
        <v>622</v>
      </c>
      <c r="B623" s="108" t="str">
        <f>VLOOKUP($C623,'Product Master'!B:G,2,)</f>
        <v>Sandisk 128 GB Hard disk</v>
      </c>
      <c r="C623" s="84" t="str">
        <f>Table5[[#This Row],[Cat No]]</f>
        <v>Sandisk 128 GB Hard disk</v>
      </c>
      <c r="D623" s="84">
        <f>(VLOOKUP($C623,'Product Master'!B:G,6,))</f>
        <v>0</v>
      </c>
      <c r="E623" s="84" t="str">
        <f>VLOOKUP($C623,'Product Master'!B:G,3,)</f>
        <v>-</v>
      </c>
      <c r="F623" s="84" t="str">
        <f>VLOOKUP($C623,'Product Master'!B:G,4,)</f>
        <v>-</v>
      </c>
      <c r="H623" s="84">
        <f>SUMIFS(Inward!I:I,Inward!C:C,'Stock Statement'!B623,Inward!E:E,'Stock Statement'!C623)</f>
        <v>0</v>
      </c>
      <c r="J623" s="84">
        <f t="shared" si="22"/>
        <v>0</v>
      </c>
      <c r="K623" s="137" t="e">
        <f>LOOKUP(2,1/(Inward!E:E=C623),Inward!Q:Q)</f>
        <v>#N/A</v>
      </c>
      <c r="L623" s="137" t="e">
        <f>Table3[[#This Row],[Opening Stock]]*Table3[[#This Row],[Base Price]]</f>
        <v>#N/A</v>
      </c>
      <c r="M623" s="137" t="e">
        <f>Table3[[#This Row],[Base Price]]*Table3[[#This Row],[Receipt]]</f>
        <v>#N/A</v>
      </c>
      <c r="N623" s="137" t="e">
        <f>Table3[[#This Row],[Base Price]]*Table3[[#This Row],[Issued]]</f>
        <v>#N/A</v>
      </c>
      <c r="O623" s="137" t="e">
        <f t="shared" si="23"/>
        <v>#N/A</v>
      </c>
      <c r="P623" s="84"/>
    </row>
    <row r="624" spans="1:16">
      <c r="A624" s="84">
        <f>Table5[[#This Row],[SN]]</f>
        <v>623</v>
      </c>
      <c r="B624" s="108" t="str">
        <f>VLOOKUP($C624,'Product Master'!B:G,2,)</f>
        <v xml:space="preserve">Savlon </v>
      </c>
      <c r="C624" s="84" t="str">
        <f>Table5[[#This Row],[Cat No]]</f>
        <v xml:space="preserve">Savlon </v>
      </c>
      <c r="D624" s="84">
        <f>(VLOOKUP($C624,'Product Master'!B:G,6,))</f>
        <v>0</v>
      </c>
      <c r="E624" s="84" t="str">
        <f>VLOOKUP($C624,'Product Master'!B:G,3,)</f>
        <v>-</v>
      </c>
      <c r="F624" s="84" t="str">
        <f>VLOOKUP($C624,'Product Master'!B:G,4,)</f>
        <v>-</v>
      </c>
      <c r="H624" s="84">
        <f>SUMIFS(Inward!I:I,Inward!C:C,'Stock Statement'!B624,Inward!E:E,'Stock Statement'!C624)</f>
        <v>0</v>
      </c>
      <c r="J624" s="84">
        <f t="shared" si="22"/>
        <v>0</v>
      </c>
      <c r="K624" s="137" t="e">
        <f>LOOKUP(2,1/(Inward!E:E=C624),Inward!Q:Q)</f>
        <v>#N/A</v>
      </c>
      <c r="L624" s="137" t="e">
        <f>Table3[[#This Row],[Opening Stock]]*Table3[[#This Row],[Base Price]]</f>
        <v>#N/A</v>
      </c>
      <c r="M624" s="137" t="e">
        <f>Table3[[#This Row],[Base Price]]*Table3[[#This Row],[Receipt]]</f>
        <v>#N/A</v>
      </c>
      <c r="N624" s="137" t="e">
        <f>Table3[[#This Row],[Base Price]]*Table3[[#This Row],[Issued]]</f>
        <v>#N/A</v>
      </c>
      <c r="O624" s="137" t="e">
        <f t="shared" si="23"/>
        <v>#N/A</v>
      </c>
      <c r="P624" s="84"/>
    </row>
    <row r="625" spans="1:16">
      <c r="A625" s="84">
        <f>Table5[[#This Row],[SN]]</f>
        <v>624</v>
      </c>
      <c r="B625" s="108" t="str">
        <f>VLOOKUP($C625,'Product Master'!B:G,2,)</f>
        <v xml:space="preserve">Cytokeratin 20 Antibody Santacruz </v>
      </c>
      <c r="C625" s="84" t="str">
        <f>Table5[[#This Row],[Cat No]]</f>
        <v>sc-52320</v>
      </c>
      <c r="D625" s="84">
        <f>(VLOOKUP($C625,'Product Master'!B:G,6,))</f>
        <v>0</v>
      </c>
      <c r="E625" s="84" t="str">
        <f>VLOOKUP($C625,'Product Master'!B:G,3,)</f>
        <v>-</v>
      </c>
      <c r="F625" s="84" t="str">
        <f>VLOOKUP($C625,'Product Master'!B:G,4,)</f>
        <v>500 ul</v>
      </c>
      <c r="H625" s="84">
        <f>SUMIFS(Inward!I:I,Inward!C:C,'Stock Statement'!B625,Inward!E:E,'Stock Statement'!C625)</f>
        <v>1</v>
      </c>
      <c r="J625" s="84">
        <f t="shared" si="22"/>
        <v>1</v>
      </c>
      <c r="K625" s="137">
        <f>LOOKUP(2,1/(Inward!E:E=C625),Inward!Q:Q)</f>
        <v>29127</v>
      </c>
      <c r="L625" s="137">
        <f>Table3[[#This Row],[Opening Stock]]*Table3[[#This Row],[Base Price]]</f>
        <v>0</v>
      </c>
      <c r="M625" s="137">
        <f>Table3[[#This Row],[Base Price]]*Table3[[#This Row],[Receipt]]</f>
        <v>29127</v>
      </c>
      <c r="N625" s="137">
        <f>Table3[[#This Row],[Base Price]]*Table3[[#This Row],[Issued]]</f>
        <v>0</v>
      </c>
      <c r="O625" s="137">
        <f t="shared" si="23"/>
        <v>29127</v>
      </c>
      <c r="P625" s="84"/>
    </row>
    <row r="626" spans="1:16">
      <c r="A626" s="84">
        <f>Table5[[#This Row],[SN]]</f>
        <v>625</v>
      </c>
      <c r="B626" s="108" t="str">
        <f>VLOOKUP($C626,'Product Master'!B:G,2,)</f>
        <v>AR(441) Antibody Santacruz</v>
      </c>
      <c r="C626" s="84" t="str">
        <f>Table5[[#This Row],[Cat No]]</f>
        <v>sc-7305</v>
      </c>
      <c r="D626" s="84">
        <f>(VLOOKUP($C626,'Product Master'!B:G,6,))</f>
        <v>0</v>
      </c>
      <c r="E626" s="84" t="str">
        <f>VLOOKUP($C626,'Product Master'!B:G,3,)</f>
        <v>-</v>
      </c>
      <c r="F626" s="84" t="str">
        <f>VLOOKUP($C626,'Product Master'!B:G,4,)</f>
        <v>200 ug/ml</v>
      </c>
      <c r="H626" s="84">
        <f>SUMIFS(Inward!I:I,Inward!C:C,'Stock Statement'!B626,Inward!E:E,'Stock Statement'!C626)</f>
        <v>1</v>
      </c>
      <c r="J626" s="84">
        <f t="shared" si="22"/>
        <v>1</v>
      </c>
      <c r="K626" s="137">
        <f>LOOKUP(2,1/(Inward!E:E=C626),Inward!Q:Q)</f>
        <v>29127</v>
      </c>
      <c r="L626" s="137">
        <f>Table3[[#This Row],[Opening Stock]]*Table3[[#This Row],[Base Price]]</f>
        <v>0</v>
      </c>
      <c r="M626" s="137">
        <f>Table3[[#This Row],[Base Price]]*Table3[[#This Row],[Receipt]]</f>
        <v>29127</v>
      </c>
      <c r="N626" s="137">
        <f>Table3[[#This Row],[Base Price]]*Table3[[#This Row],[Issued]]</f>
        <v>0</v>
      </c>
      <c r="O626" s="137">
        <f t="shared" si="23"/>
        <v>29127</v>
      </c>
      <c r="P626" s="84"/>
    </row>
    <row r="627" spans="1:16">
      <c r="A627" s="84">
        <f>Table5[[#This Row],[SN]]</f>
        <v>626</v>
      </c>
      <c r="B627" s="108" t="str">
        <f>VLOOKUP($C627,'Product Master'!B:G,2,)</f>
        <v>Scissor 8 No</v>
      </c>
      <c r="C627" s="84" t="str">
        <f>Table5[[#This Row],[Cat No]]</f>
        <v>Scissor 8 No</v>
      </c>
      <c r="D627" s="84">
        <f>(VLOOKUP($C627,'Product Master'!B:G,6,))</f>
        <v>0</v>
      </c>
      <c r="E627" s="84" t="str">
        <f>VLOOKUP($C627,'Product Master'!B:G,3,)</f>
        <v>-</v>
      </c>
      <c r="F627" s="84" t="str">
        <f>VLOOKUP($C627,'Product Master'!B:G,4,)</f>
        <v>-</v>
      </c>
      <c r="H627" s="84">
        <f>SUMIFS(Inward!I:I,Inward!C:C,'Stock Statement'!B627,Inward!E:E,'Stock Statement'!C627)</f>
        <v>0</v>
      </c>
      <c r="J627" s="84">
        <f t="shared" si="22"/>
        <v>0</v>
      </c>
      <c r="K627" s="137" t="e">
        <f>LOOKUP(2,1/(Inward!E:E=C627),Inward!Q:Q)</f>
        <v>#N/A</v>
      </c>
      <c r="L627" s="137" t="e">
        <f>Table3[[#This Row],[Opening Stock]]*Table3[[#This Row],[Base Price]]</f>
        <v>#N/A</v>
      </c>
      <c r="M627" s="137" t="e">
        <f>Table3[[#This Row],[Base Price]]*Table3[[#This Row],[Receipt]]</f>
        <v>#N/A</v>
      </c>
      <c r="N627" s="137" t="e">
        <f>Table3[[#This Row],[Base Price]]*Table3[[#This Row],[Issued]]</f>
        <v>#N/A</v>
      </c>
      <c r="O627" s="137" t="e">
        <f t="shared" si="23"/>
        <v>#N/A</v>
      </c>
      <c r="P627" s="84"/>
    </row>
    <row r="628" spans="1:16">
      <c r="A628" s="84">
        <f>Table5[[#This Row],[SN]]</f>
        <v>627</v>
      </c>
      <c r="B628" s="108" t="str">
        <f>VLOOKUP($C628,'Product Master'!B:G,2,)</f>
        <v>Screen Gene Folder</v>
      </c>
      <c r="C628" s="84" t="str">
        <f>Table5[[#This Row],[Cat No]]</f>
        <v>Screen Gene Folder</v>
      </c>
      <c r="D628" s="84">
        <f>(VLOOKUP($C628,'Product Master'!B:G,6,))</f>
        <v>0</v>
      </c>
      <c r="E628" s="84" t="str">
        <f>VLOOKUP($C628,'Product Master'!B:G,3,)</f>
        <v>-</v>
      </c>
      <c r="F628" s="84" t="str">
        <f>VLOOKUP($C628,'Product Master'!B:G,4,)</f>
        <v>-</v>
      </c>
      <c r="H628" s="84">
        <f>SUMIFS(Inward!I:I,Inward!C:C,'Stock Statement'!B628,Inward!E:E,'Stock Statement'!C628)</f>
        <v>0</v>
      </c>
      <c r="J628" s="84">
        <f t="shared" si="22"/>
        <v>0</v>
      </c>
      <c r="K628" s="137" t="e">
        <f>LOOKUP(2,1/(Inward!E:E=C628),Inward!Q:Q)</f>
        <v>#N/A</v>
      </c>
      <c r="L628" s="137" t="e">
        <f>Table3[[#This Row],[Opening Stock]]*Table3[[#This Row],[Base Price]]</f>
        <v>#N/A</v>
      </c>
      <c r="M628" s="137" t="e">
        <f>Table3[[#This Row],[Base Price]]*Table3[[#This Row],[Receipt]]</f>
        <v>#N/A</v>
      </c>
      <c r="N628" s="137" t="e">
        <f>Table3[[#This Row],[Base Price]]*Table3[[#This Row],[Issued]]</f>
        <v>#N/A</v>
      </c>
      <c r="O628" s="137" t="e">
        <f t="shared" si="23"/>
        <v>#N/A</v>
      </c>
      <c r="P628" s="84"/>
    </row>
    <row r="629" spans="1:16">
      <c r="A629" s="84">
        <f>Table5[[#This Row],[SN]]</f>
        <v>628</v>
      </c>
      <c r="B629" s="108" t="str">
        <f>VLOOKUP($C629,'Product Master'!B:G,2,)</f>
        <v>Seagate 6TB Skylaw K Sata</v>
      </c>
      <c r="C629" s="84" t="str">
        <f>Table5[[#This Row],[Cat No]]</f>
        <v>Seagate 6TB Skylaw K Sata</v>
      </c>
      <c r="D629" s="84">
        <f>(VLOOKUP($C629,'Product Master'!B:G,6,))</f>
        <v>0</v>
      </c>
      <c r="E629" s="84" t="str">
        <f>VLOOKUP($C629,'Product Master'!B:G,3,)</f>
        <v>NA</v>
      </c>
      <c r="F629" s="84">
        <f>VLOOKUP($C629,'Product Master'!B:G,4,)</f>
        <v>1</v>
      </c>
      <c r="H629" s="84">
        <f>SUMIFS(Inward!I:I,Inward!C:C,'Stock Statement'!B629,Inward!E:E,'Stock Statement'!C629)</f>
        <v>1</v>
      </c>
      <c r="J629" s="84">
        <f t="shared" si="22"/>
        <v>1</v>
      </c>
      <c r="K629" s="137">
        <f>LOOKUP(2,1/(Inward!E:E=C629),Inward!Q:Q)</f>
        <v>13490</v>
      </c>
      <c r="L629" s="137">
        <f>Table3[[#This Row],[Opening Stock]]*Table3[[#This Row],[Base Price]]</f>
        <v>0</v>
      </c>
      <c r="M629" s="137">
        <f>Table3[[#This Row],[Base Price]]*Table3[[#This Row],[Receipt]]</f>
        <v>13490</v>
      </c>
      <c r="N629" s="137">
        <f>Table3[[#This Row],[Base Price]]*Table3[[#This Row],[Issued]]</f>
        <v>0</v>
      </c>
      <c r="O629" s="137">
        <f t="shared" si="23"/>
        <v>13490</v>
      </c>
      <c r="P629" s="84"/>
    </row>
    <row r="630" spans="1:16">
      <c r="A630" s="84">
        <f>Table5[[#This Row],[SN]]</f>
        <v>629</v>
      </c>
      <c r="B630" s="108" t="str">
        <f>VLOOKUP($C630,'Product Master'!B:G,2,)</f>
        <v>Syringe-driven Filters 0.22 um</v>
      </c>
      <c r="C630" s="84" t="str">
        <f>Table5[[#This Row],[Cat No]]</f>
        <v>SF14</v>
      </c>
      <c r="D630" s="84">
        <f>(VLOOKUP($C630,'Product Master'!B:G,6,))</f>
        <v>0</v>
      </c>
      <c r="E630" s="84" t="str">
        <f>VLOOKUP($C630,'Product Master'!B:G,3,)</f>
        <v>Box</v>
      </c>
      <c r="F630" s="84" t="str">
        <f>VLOOKUP($C630,'Product Master'!B:G,4,)</f>
        <v>1 No</v>
      </c>
      <c r="H630" s="84">
        <f>SUMIFS(Inward!I:I,Inward!C:C,'Stock Statement'!B630,Inward!E:E,'Stock Statement'!C630)</f>
        <v>60</v>
      </c>
      <c r="J630" s="84">
        <f t="shared" si="22"/>
        <v>60</v>
      </c>
      <c r="K630" s="137">
        <f>LOOKUP(2,1/(Inward!E:E=C630),Inward!Q:Q)</f>
        <v>3900</v>
      </c>
      <c r="L630" s="137">
        <f>Table3[[#This Row],[Opening Stock]]*Table3[[#This Row],[Base Price]]</f>
        <v>0</v>
      </c>
      <c r="M630" s="137">
        <f>Table3[[#This Row],[Base Price]]*Table3[[#This Row],[Receipt]]</f>
        <v>234000</v>
      </c>
      <c r="N630" s="137">
        <f>Table3[[#This Row],[Base Price]]*Table3[[#This Row],[Issued]]</f>
        <v>0</v>
      </c>
      <c r="O630" s="137">
        <f t="shared" si="23"/>
        <v>234000</v>
      </c>
      <c r="P630" s="84"/>
    </row>
    <row r="631" spans="1:16">
      <c r="A631" s="84">
        <f>Table5[[#This Row],[SN]]</f>
        <v>630</v>
      </c>
      <c r="B631" s="108" t="str">
        <f>VLOOKUP($C631,'Product Master'!B:G,2,)</f>
        <v>Syringe-driven Filters 0.45 um</v>
      </c>
      <c r="C631" s="84" t="str">
        <f>Table5[[#This Row],[Cat No]]</f>
        <v>SF16</v>
      </c>
      <c r="D631" s="84">
        <f>(VLOOKUP($C631,'Product Master'!B:G,6,))</f>
        <v>0</v>
      </c>
      <c r="E631" s="84" t="str">
        <f>VLOOKUP($C631,'Product Master'!B:G,3,)</f>
        <v>Pack</v>
      </c>
      <c r="F631" s="84" t="str">
        <f>VLOOKUP($C631,'Product Master'!B:G,4,)</f>
        <v>1 No</v>
      </c>
      <c r="H631" s="84">
        <f>SUMIFS(Inward!I:I,Inward!C:C,'Stock Statement'!B631,Inward!E:E,'Stock Statement'!C631)</f>
        <v>60</v>
      </c>
      <c r="J631" s="84">
        <f t="shared" si="22"/>
        <v>60</v>
      </c>
      <c r="K631" s="137">
        <f>LOOKUP(2,1/(Inward!E:E=C631),Inward!Q:Q)</f>
        <v>3900</v>
      </c>
      <c r="L631" s="137">
        <f>Table3[[#This Row],[Opening Stock]]*Table3[[#This Row],[Base Price]]</f>
        <v>0</v>
      </c>
      <c r="M631" s="137">
        <f>Table3[[#This Row],[Base Price]]*Table3[[#This Row],[Receipt]]</f>
        <v>234000</v>
      </c>
      <c r="N631" s="137">
        <f>Table3[[#This Row],[Base Price]]*Table3[[#This Row],[Issued]]</f>
        <v>0</v>
      </c>
      <c r="O631" s="137">
        <f t="shared" si="23"/>
        <v>234000</v>
      </c>
      <c r="P631" s="84"/>
    </row>
    <row r="632" spans="1:16">
      <c r="A632" s="84">
        <f>Table5[[#This Row],[SN]]</f>
        <v>631</v>
      </c>
      <c r="B632" s="108" t="str">
        <f>VLOOKUP($C632,'Product Master'!B:G,2,)</f>
        <v>Nylon Syringe filter 0.22 um (Allpure)</v>
      </c>
      <c r="C632" s="84" t="str">
        <f>Table5[[#This Row],[Cat No]]</f>
        <v>SFNY025022NA</v>
      </c>
      <c r="D632" s="84">
        <f>(VLOOKUP($C632,'Product Master'!B:G,6,))</f>
        <v>0</v>
      </c>
      <c r="E632" s="84" t="str">
        <f>VLOOKUP($C632,'Product Master'!B:G,3,)</f>
        <v>Pack</v>
      </c>
      <c r="F632" s="84" t="str">
        <f>VLOOKUP($C632,'Product Master'!B:G,4,)</f>
        <v>100 Nos</v>
      </c>
      <c r="H632" s="84">
        <f>SUMIFS(Inward!I:I,Inward!C:C,'Stock Statement'!B632,Inward!E:E,'Stock Statement'!C632)</f>
        <v>0</v>
      </c>
      <c r="J632" s="84">
        <f t="shared" si="22"/>
        <v>0</v>
      </c>
      <c r="K632" s="137" t="e">
        <f>LOOKUP(2,1/(Inward!E:E=C632),Inward!Q:Q)</f>
        <v>#N/A</v>
      </c>
      <c r="L632" s="137" t="e">
        <f>Table3[[#This Row],[Opening Stock]]*Table3[[#This Row],[Base Price]]</f>
        <v>#N/A</v>
      </c>
      <c r="M632" s="137" t="e">
        <f>Table3[[#This Row],[Base Price]]*Table3[[#This Row],[Receipt]]</f>
        <v>#N/A</v>
      </c>
      <c r="N632" s="137" t="e">
        <f>Table3[[#This Row],[Base Price]]*Table3[[#This Row],[Issued]]</f>
        <v>#N/A</v>
      </c>
      <c r="O632" s="137" t="e">
        <f t="shared" si="23"/>
        <v>#N/A</v>
      </c>
      <c r="P632" s="84"/>
    </row>
    <row r="633" spans="1:16">
      <c r="A633" s="84">
        <f>Table5[[#This Row],[SN]]</f>
        <v>632</v>
      </c>
      <c r="B633" s="108" t="str">
        <f>VLOOKUP($C633,'Product Master'!B:G,2,)</f>
        <v>Nylon Syringe filter 0.45 um (Allpure)</v>
      </c>
      <c r="C633" s="84" t="str">
        <f>Table5[[#This Row],[Cat No]]</f>
        <v>SFNY025045NA</v>
      </c>
      <c r="D633" s="84">
        <f>(VLOOKUP($C633,'Product Master'!B:G,6,))</f>
        <v>0</v>
      </c>
      <c r="E633" s="84" t="str">
        <f>VLOOKUP($C633,'Product Master'!B:G,3,)</f>
        <v>Pack</v>
      </c>
      <c r="F633" s="84" t="str">
        <f>VLOOKUP($C633,'Product Master'!B:G,4,)</f>
        <v>100 Nos</v>
      </c>
      <c r="H633" s="84">
        <f>SUMIFS(Inward!I:I,Inward!C:C,'Stock Statement'!B633,Inward!E:E,'Stock Statement'!C633)</f>
        <v>0</v>
      </c>
      <c r="J633" s="84">
        <f t="shared" si="22"/>
        <v>0</v>
      </c>
      <c r="K633" s="137" t="e">
        <f>LOOKUP(2,1/(Inward!E:E=C633),Inward!Q:Q)</f>
        <v>#N/A</v>
      </c>
      <c r="L633" s="137" t="e">
        <f>Table3[[#This Row],[Opening Stock]]*Table3[[#This Row],[Base Price]]</f>
        <v>#N/A</v>
      </c>
      <c r="M633" s="137" t="e">
        <f>Table3[[#This Row],[Base Price]]*Table3[[#This Row],[Receipt]]</f>
        <v>#N/A</v>
      </c>
      <c r="N633" s="137" t="e">
        <f>Table3[[#This Row],[Base Price]]*Table3[[#This Row],[Issued]]</f>
        <v>#N/A</v>
      </c>
      <c r="O633" s="137" t="e">
        <f t="shared" si="23"/>
        <v>#N/A</v>
      </c>
      <c r="P633" s="84"/>
    </row>
    <row r="634" spans="1:16">
      <c r="A634" s="84">
        <f>Table5[[#This Row],[SN]]</f>
        <v>633</v>
      </c>
      <c r="B634" s="108" t="str">
        <f>VLOOKUP($C634,'Product Master'!B:G,2,)</f>
        <v xml:space="preserve">Shoe rack plastic </v>
      </c>
      <c r="C634" s="84" t="str">
        <f>Table5[[#This Row],[Cat No]]</f>
        <v xml:space="preserve">Shoe rack plastic </v>
      </c>
      <c r="D634" s="84">
        <f>(VLOOKUP($C634,'Product Master'!B:G,6,))</f>
        <v>0</v>
      </c>
      <c r="E634" s="84" t="str">
        <f>VLOOKUP($C634,'Product Master'!B:G,3,)</f>
        <v>-</v>
      </c>
      <c r="F634" s="84" t="str">
        <f>VLOOKUP($C634,'Product Master'!B:G,4,)</f>
        <v>-</v>
      </c>
      <c r="H634" s="84">
        <f>SUMIFS(Inward!I:I,Inward!C:C,'Stock Statement'!B634,Inward!E:E,'Stock Statement'!C634)</f>
        <v>0</v>
      </c>
      <c r="J634" s="84">
        <f t="shared" si="22"/>
        <v>0</v>
      </c>
      <c r="K634" s="137" t="e">
        <f>LOOKUP(2,1/(Inward!E:E=C634),Inward!Q:Q)</f>
        <v>#N/A</v>
      </c>
      <c r="L634" s="137" t="e">
        <f>Table3[[#This Row],[Opening Stock]]*Table3[[#This Row],[Base Price]]</f>
        <v>#N/A</v>
      </c>
      <c r="M634" s="137" t="e">
        <f>Table3[[#This Row],[Base Price]]*Table3[[#This Row],[Receipt]]</f>
        <v>#N/A</v>
      </c>
      <c r="N634" s="137" t="e">
        <f>Table3[[#This Row],[Base Price]]*Table3[[#This Row],[Issued]]</f>
        <v>#N/A</v>
      </c>
      <c r="O634" s="137" t="e">
        <f t="shared" si="23"/>
        <v>#N/A</v>
      </c>
      <c r="P634" s="84"/>
    </row>
    <row r="635" spans="1:16">
      <c r="A635" s="84">
        <f>Table5[[#This Row],[SN]]</f>
        <v>634</v>
      </c>
      <c r="B635" s="108" t="str">
        <f>VLOOKUP($C635,'Product Master'!B:G,2,)</f>
        <v>Shoes Euro Brick-HT (16-11573 O1) Size- 8 [04513]</v>
      </c>
      <c r="C635" s="84" t="str">
        <f>Table5[[#This Row],[Cat No]]</f>
        <v>Shoes Euro Brick-HT (16-11573 O1) Size- 8 [04513]</v>
      </c>
      <c r="D635" s="84">
        <f>(VLOOKUP($C635,'Product Master'!B:G,6,))</f>
        <v>0</v>
      </c>
      <c r="E635" s="84" t="str">
        <f>VLOOKUP($C635,'Product Master'!B:G,3,)</f>
        <v>-</v>
      </c>
      <c r="F635" s="84" t="str">
        <f>VLOOKUP($C635,'Product Master'!B:G,4,)</f>
        <v>-</v>
      </c>
      <c r="H635" s="84">
        <f>SUMIFS(Inward!I:I,Inward!C:C,'Stock Statement'!B635,Inward!E:E,'Stock Statement'!C635)</f>
        <v>0</v>
      </c>
      <c r="J635" s="84">
        <f t="shared" si="22"/>
        <v>0</v>
      </c>
      <c r="K635" s="137" t="e">
        <f>LOOKUP(2,1/(Inward!E:E=C635),Inward!Q:Q)</f>
        <v>#N/A</v>
      </c>
      <c r="L635" s="137" t="e">
        <f>Table3[[#This Row],[Opening Stock]]*Table3[[#This Row],[Base Price]]</f>
        <v>#N/A</v>
      </c>
      <c r="M635" s="137" t="e">
        <f>Table3[[#This Row],[Base Price]]*Table3[[#This Row],[Receipt]]</f>
        <v>#N/A</v>
      </c>
      <c r="N635" s="137" t="e">
        <f>Table3[[#This Row],[Base Price]]*Table3[[#This Row],[Issued]]</f>
        <v>#N/A</v>
      </c>
      <c r="O635" s="137" t="e">
        <f t="shared" si="23"/>
        <v>#N/A</v>
      </c>
      <c r="P635" s="84"/>
    </row>
    <row r="636" spans="1:16">
      <c r="A636" s="84">
        <f>Table5[[#This Row],[SN]]</f>
        <v>635</v>
      </c>
      <c r="B636" s="108" t="str">
        <f>VLOOKUP($C636,'Product Master'!B:G,2,)</f>
        <v>Shoes Euro Brick-HT (16-11573 O1) Size-7 [04512]</v>
      </c>
      <c r="C636" s="84" t="str">
        <f>Table5[[#This Row],[Cat No]]</f>
        <v>Shoes Euro Brick-HT (16-11573 O1) Size-7 [04512]</v>
      </c>
      <c r="D636" s="84">
        <f>(VLOOKUP($C636,'Product Master'!B:G,6,))</f>
        <v>0</v>
      </c>
      <c r="E636" s="84" t="str">
        <f>VLOOKUP($C636,'Product Master'!B:G,3,)</f>
        <v>-</v>
      </c>
      <c r="F636" s="84" t="str">
        <f>VLOOKUP($C636,'Product Master'!B:G,4,)</f>
        <v>-</v>
      </c>
      <c r="H636" s="84">
        <f>SUMIFS(Inward!I:I,Inward!C:C,'Stock Statement'!B636,Inward!E:E,'Stock Statement'!C636)</f>
        <v>0</v>
      </c>
      <c r="J636" s="84">
        <f t="shared" si="22"/>
        <v>0</v>
      </c>
      <c r="K636" s="137" t="e">
        <f>LOOKUP(2,1/(Inward!E:E=C636),Inward!Q:Q)</f>
        <v>#N/A</v>
      </c>
      <c r="L636" s="137" t="e">
        <f>Table3[[#This Row],[Opening Stock]]*Table3[[#This Row],[Base Price]]</f>
        <v>#N/A</v>
      </c>
      <c r="M636" s="137" t="e">
        <f>Table3[[#This Row],[Base Price]]*Table3[[#This Row],[Receipt]]</f>
        <v>#N/A</v>
      </c>
      <c r="N636" s="137" t="e">
        <f>Table3[[#This Row],[Base Price]]*Table3[[#This Row],[Issued]]</f>
        <v>#N/A</v>
      </c>
      <c r="O636" s="137" t="e">
        <f t="shared" si="23"/>
        <v>#N/A</v>
      </c>
      <c r="P636" s="84"/>
    </row>
    <row r="637" spans="1:16">
      <c r="A637" s="84">
        <f>Table5[[#This Row],[SN]]</f>
        <v>636</v>
      </c>
      <c r="B637" s="108" t="str">
        <f>VLOOKUP($C637,'Product Master'!B:G,2,)</f>
        <v xml:space="preserve">Sleepers </v>
      </c>
      <c r="C637" s="84" t="str">
        <f>Table5[[#This Row],[Cat No]]</f>
        <v xml:space="preserve">Sleepers </v>
      </c>
      <c r="D637" s="84">
        <f>(VLOOKUP($C637,'Product Master'!B:G,6,))</f>
        <v>0</v>
      </c>
      <c r="E637" s="84" t="str">
        <f>VLOOKUP($C637,'Product Master'!B:G,3,)</f>
        <v>-</v>
      </c>
      <c r="F637" s="84" t="str">
        <f>VLOOKUP($C637,'Product Master'!B:G,4,)</f>
        <v>-</v>
      </c>
      <c r="H637" s="84">
        <f>SUMIFS(Inward!I:I,Inward!C:C,'Stock Statement'!B637,Inward!E:E,'Stock Statement'!C637)</f>
        <v>0</v>
      </c>
      <c r="J637" s="84">
        <f t="shared" si="22"/>
        <v>0</v>
      </c>
      <c r="K637" s="137" t="e">
        <f>LOOKUP(2,1/(Inward!E:E=C637),Inward!Q:Q)</f>
        <v>#N/A</v>
      </c>
      <c r="L637" s="137" t="e">
        <f>Table3[[#This Row],[Opening Stock]]*Table3[[#This Row],[Base Price]]</f>
        <v>#N/A</v>
      </c>
      <c r="M637" s="137" t="e">
        <f>Table3[[#This Row],[Base Price]]*Table3[[#This Row],[Receipt]]</f>
        <v>#N/A</v>
      </c>
      <c r="N637" s="137" t="e">
        <f>Table3[[#This Row],[Base Price]]*Table3[[#This Row],[Issued]]</f>
        <v>#N/A</v>
      </c>
      <c r="O637" s="137" t="e">
        <f t="shared" si="23"/>
        <v>#N/A</v>
      </c>
      <c r="P637" s="84"/>
    </row>
    <row r="638" spans="1:16">
      <c r="A638" s="84">
        <f>Table5[[#This Row],[SN]]</f>
        <v>637</v>
      </c>
      <c r="B638" s="108" t="str">
        <f>VLOOKUP($C638,'Product Master'!B:G,2,)</f>
        <v>Slide storage box</v>
      </c>
      <c r="C638" s="84" t="str">
        <f>Table5[[#This Row],[Cat No]]</f>
        <v>Slide storage box</v>
      </c>
      <c r="D638" s="84">
        <f>(VLOOKUP($C638,'Product Master'!B:G,6,))</f>
        <v>0</v>
      </c>
      <c r="E638" s="84" t="str">
        <f>VLOOKUP($C638,'Product Master'!B:G,3,)</f>
        <v>-</v>
      </c>
      <c r="F638" s="84">
        <f>VLOOKUP($C638,'Product Master'!B:G,4,)</f>
        <v>0</v>
      </c>
      <c r="H638" s="84">
        <f>SUMIFS(Inward!I:I,Inward!C:C,'Stock Statement'!B638,Inward!E:E,'Stock Statement'!C638)</f>
        <v>0</v>
      </c>
      <c r="J638" s="84">
        <f t="shared" si="22"/>
        <v>0</v>
      </c>
      <c r="K638" s="137" t="e">
        <f>LOOKUP(2,1/(Inward!E:E=C638),Inward!Q:Q)</f>
        <v>#N/A</v>
      </c>
      <c r="L638" s="137" t="e">
        <f>Table3[[#This Row],[Opening Stock]]*Table3[[#This Row],[Base Price]]</f>
        <v>#N/A</v>
      </c>
      <c r="M638" s="137" t="e">
        <f>Table3[[#This Row],[Base Price]]*Table3[[#This Row],[Receipt]]</f>
        <v>#N/A</v>
      </c>
      <c r="N638" s="137" t="e">
        <f>Table3[[#This Row],[Base Price]]*Table3[[#This Row],[Issued]]</f>
        <v>#N/A</v>
      </c>
      <c r="O638" s="137" t="e">
        <f t="shared" si="23"/>
        <v>#N/A</v>
      </c>
      <c r="P638" s="84"/>
    </row>
    <row r="639" spans="1:16">
      <c r="A639" s="84">
        <f>Table5[[#This Row],[SN]]</f>
        <v>638</v>
      </c>
      <c r="B639" s="108" t="str">
        <f>VLOOKUP($C639,'Product Master'!B:G,2,)</f>
        <v>Slide tissue fixing hot plate 8*12'' (Panchal)</v>
      </c>
      <c r="C639" s="84" t="str">
        <f>Table5[[#This Row],[Cat No]]</f>
        <v>Slide tissue fixing hot plate 8*12'' (Panchal)</v>
      </c>
      <c r="D639" s="84">
        <f>(VLOOKUP($C639,'Product Master'!B:G,6,))</f>
        <v>0</v>
      </c>
      <c r="E639" s="84" t="str">
        <f>VLOOKUP($C639,'Product Master'!B:G,3,)</f>
        <v>-</v>
      </c>
      <c r="F639" s="84" t="str">
        <f>VLOOKUP($C639,'Product Master'!B:G,4,)</f>
        <v>-</v>
      </c>
      <c r="H639" s="84">
        <f>SUMIFS(Inward!I:I,Inward!C:C,'Stock Statement'!B639,Inward!E:E,'Stock Statement'!C639)</f>
        <v>0</v>
      </c>
      <c r="J639" s="84">
        <f t="shared" si="22"/>
        <v>0</v>
      </c>
      <c r="K639" s="137" t="e">
        <f>LOOKUP(2,1/(Inward!E:E=C639),Inward!Q:Q)</f>
        <v>#N/A</v>
      </c>
      <c r="L639" s="137" t="e">
        <f>Table3[[#This Row],[Opening Stock]]*Table3[[#This Row],[Base Price]]</f>
        <v>#N/A</v>
      </c>
      <c r="M639" s="137" t="e">
        <f>Table3[[#This Row],[Base Price]]*Table3[[#This Row],[Receipt]]</f>
        <v>#N/A</v>
      </c>
      <c r="N639" s="137" t="e">
        <f>Table3[[#This Row],[Base Price]]*Table3[[#This Row],[Issued]]</f>
        <v>#N/A</v>
      </c>
      <c r="O639" s="137" t="e">
        <f t="shared" si="23"/>
        <v>#N/A</v>
      </c>
      <c r="P639" s="84"/>
    </row>
    <row r="640" spans="1:16">
      <c r="A640" s="84">
        <f>Table5[[#This Row],[SN]]</f>
        <v>639</v>
      </c>
      <c r="B640" s="108" t="str">
        <f>VLOOKUP($C640,'Product Master'!B:G,2,)</f>
        <v>Soft Broom</v>
      </c>
      <c r="C640" s="84" t="str">
        <f>Table5[[#This Row],[Cat No]]</f>
        <v>Soft Broom</v>
      </c>
      <c r="D640" s="84">
        <f>(VLOOKUP($C640,'Product Master'!B:G,6,))</f>
        <v>0</v>
      </c>
      <c r="E640" s="84" t="str">
        <f>VLOOKUP($C640,'Product Master'!B:G,3,)</f>
        <v>-</v>
      </c>
      <c r="F640" s="84" t="str">
        <f>VLOOKUP($C640,'Product Master'!B:G,4,)</f>
        <v>-</v>
      </c>
      <c r="H640" s="84">
        <f>SUMIFS(Inward!I:I,Inward!C:C,'Stock Statement'!B640,Inward!E:E,'Stock Statement'!C640)</f>
        <v>0</v>
      </c>
      <c r="J640" s="84">
        <f t="shared" si="22"/>
        <v>0</v>
      </c>
      <c r="K640" s="137" t="e">
        <f>LOOKUP(2,1/(Inward!E:E=C640),Inward!Q:Q)</f>
        <v>#N/A</v>
      </c>
      <c r="L640" s="137" t="e">
        <f>Table3[[#This Row],[Opening Stock]]*Table3[[#This Row],[Base Price]]</f>
        <v>#N/A</v>
      </c>
      <c r="M640" s="137" t="e">
        <f>Table3[[#This Row],[Base Price]]*Table3[[#This Row],[Receipt]]</f>
        <v>#N/A</v>
      </c>
      <c r="N640" s="137" t="e">
        <f>Table3[[#This Row],[Base Price]]*Table3[[#This Row],[Issued]]</f>
        <v>#N/A</v>
      </c>
      <c r="O640" s="137" t="e">
        <f t="shared" si="23"/>
        <v>#N/A</v>
      </c>
      <c r="P640" s="84"/>
    </row>
    <row r="641" spans="1:16">
      <c r="A641" s="84">
        <f>Table5[[#This Row],[SN]]</f>
        <v>640</v>
      </c>
      <c r="B641" s="108" t="str">
        <f>VLOOKUP($C641,'Product Master'!B:G,2,)</f>
        <v>Soyabean casein digest agar plate 55 mm</v>
      </c>
      <c r="C641" s="84" t="str">
        <f>Table5[[#This Row],[Cat No]]</f>
        <v>SP290GT</v>
      </c>
      <c r="D641" s="84">
        <f>(VLOOKUP($C641,'Product Master'!B:G,6,))</f>
        <v>0</v>
      </c>
      <c r="E641" s="84" t="str">
        <f>VLOOKUP($C641,'Product Master'!B:G,3,)</f>
        <v>Pack</v>
      </c>
      <c r="F641" s="84" t="str">
        <f>VLOOKUP($C641,'Product Master'!B:G,4,)</f>
        <v>100 plates</v>
      </c>
      <c r="H641" s="84">
        <f>SUMIFS(Inward!I:I,Inward!C:C,'Stock Statement'!B641,Inward!E:E,'Stock Statement'!C641)</f>
        <v>0</v>
      </c>
      <c r="J641" s="84">
        <f t="shared" si="22"/>
        <v>0</v>
      </c>
      <c r="K641" s="137" t="e">
        <f>LOOKUP(2,1/(Inward!E:E=C641),Inward!Q:Q)</f>
        <v>#N/A</v>
      </c>
      <c r="L641" s="137" t="e">
        <f>Table3[[#This Row],[Opening Stock]]*Table3[[#This Row],[Base Price]]</f>
        <v>#N/A</v>
      </c>
      <c r="M641" s="137" t="e">
        <f>Table3[[#This Row],[Base Price]]*Table3[[#This Row],[Receipt]]</f>
        <v>#N/A</v>
      </c>
      <c r="N641" s="137" t="e">
        <f>Table3[[#This Row],[Base Price]]*Table3[[#This Row],[Issued]]</f>
        <v>#N/A</v>
      </c>
      <c r="O641" s="137" t="e">
        <f t="shared" si="23"/>
        <v>#N/A</v>
      </c>
      <c r="P641" s="84"/>
    </row>
    <row r="642" spans="1:16">
      <c r="A642" s="84">
        <f>Table5[[#This Row],[SN]]</f>
        <v>641</v>
      </c>
      <c r="B642" s="108" t="str">
        <f>VLOOKUP($C642,'Product Master'!B:G,2,)</f>
        <v>Spray Bottle</v>
      </c>
      <c r="C642" s="84" t="str">
        <f>Table5[[#This Row],[Cat No]]</f>
        <v>Spray Bottle</v>
      </c>
      <c r="D642" s="84">
        <f>(VLOOKUP($C642,'Product Master'!B:G,6,))</f>
        <v>0</v>
      </c>
      <c r="E642" s="84" t="str">
        <f>VLOOKUP($C642,'Product Master'!B:G,3,)</f>
        <v>-</v>
      </c>
      <c r="F642" s="84" t="str">
        <f>VLOOKUP($C642,'Product Master'!B:G,4,)</f>
        <v>-</v>
      </c>
      <c r="H642" s="84">
        <f>SUMIFS(Inward!I:I,Inward!C:C,'Stock Statement'!B642,Inward!E:E,'Stock Statement'!C642)</f>
        <v>0</v>
      </c>
      <c r="J642" s="84">
        <f t="shared" si="22"/>
        <v>0</v>
      </c>
      <c r="K642" s="137" t="e">
        <f>LOOKUP(2,1/(Inward!E:E=C642),Inward!Q:Q)</f>
        <v>#N/A</v>
      </c>
      <c r="L642" s="137" t="e">
        <f>Table3[[#This Row],[Opening Stock]]*Table3[[#This Row],[Base Price]]</f>
        <v>#N/A</v>
      </c>
      <c r="M642" s="137" t="e">
        <f>Table3[[#This Row],[Base Price]]*Table3[[#This Row],[Receipt]]</f>
        <v>#N/A</v>
      </c>
      <c r="N642" s="137" t="e">
        <f>Table3[[#This Row],[Base Price]]*Table3[[#This Row],[Issued]]</f>
        <v>#N/A</v>
      </c>
      <c r="O642" s="137" t="e">
        <f t="shared" si="23"/>
        <v>#N/A</v>
      </c>
      <c r="P642" s="84"/>
    </row>
    <row r="643" spans="1:16">
      <c r="A643" s="84">
        <f>Table5[[#This Row],[SN]]</f>
        <v>642</v>
      </c>
      <c r="B643" s="108" t="str">
        <f>VLOOKUP($C643,'Product Master'!B:G,2,)</f>
        <v>Stationery materials (04 Types of materials)</v>
      </c>
      <c r="C643" s="84" t="str">
        <f>Table5[[#This Row],[Cat No]]</f>
        <v>Stationery materials (04 Types of materials)</v>
      </c>
      <c r="D643" s="84">
        <f>(VLOOKUP($C643,'Product Master'!B:G,6,))</f>
        <v>0</v>
      </c>
      <c r="E643" s="84" t="str">
        <f>VLOOKUP($C643,'Product Master'!B:G,3,)</f>
        <v>-</v>
      </c>
      <c r="F643" s="84" t="str">
        <f>VLOOKUP($C643,'Product Master'!B:G,4,)</f>
        <v>-</v>
      </c>
      <c r="H643" s="84">
        <f>SUMIFS(Inward!I:I,Inward!C:C,'Stock Statement'!B643,Inward!E:E,'Stock Statement'!C643)</f>
        <v>0</v>
      </c>
      <c r="J643" s="84">
        <f t="shared" si="22"/>
        <v>0</v>
      </c>
      <c r="K643" s="137" t="e">
        <f>LOOKUP(2,1/(Inward!E:E=C643),Inward!Q:Q)</f>
        <v>#N/A</v>
      </c>
      <c r="L643" s="137" t="e">
        <f>Table3[[#This Row],[Opening Stock]]*Table3[[#This Row],[Base Price]]</f>
        <v>#N/A</v>
      </c>
      <c r="M643" s="137" t="e">
        <f>Table3[[#This Row],[Base Price]]*Table3[[#This Row],[Receipt]]</f>
        <v>#N/A</v>
      </c>
      <c r="N643" s="137" t="e">
        <f>Table3[[#This Row],[Base Price]]*Table3[[#This Row],[Issued]]</f>
        <v>#N/A</v>
      </c>
      <c r="O643" s="137" t="e">
        <f t="shared" si="23"/>
        <v>#N/A</v>
      </c>
      <c r="P643" s="84"/>
    </row>
    <row r="644" spans="1:16">
      <c r="A644" s="84">
        <f>Table5[[#This Row],[SN]]</f>
        <v>643</v>
      </c>
      <c r="B644" s="108" t="str">
        <f>VLOOKUP($C644,'Product Master'!B:G,2,)</f>
        <v>Stationery materials (08 Types of materials)</v>
      </c>
      <c r="C644" s="84" t="str">
        <f>Table5[[#This Row],[Cat No]]</f>
        <v>Stationery materials (08 Types of materials)</v>
      </c>
      <c r="D644" s="84">
        <f>(VLOOKUP($C644,'Product Master'!B:G,6,))</f>
        <v>0</v>
      </c>
      <c r="E644" s="84" t="str">
        <f>VLOOKUP($C644,'Product Master'!B:G,3,)</f>
        <v>-</v>
      </c>
      <c r="F644" s="84" t="str">
        <f>VLOOKUP($C644,'Product Master'!B:G,4,)</f>
        <v>-</v>
      </c>
      <c r="H644" s="84">
        <f>SUMIFS(Inward!I:I,Inward!C:C,'Stock Statement'!B644,Inward!E:E,'Stock Statement'!C644)</f>
        <v>0</v>
      </c>
      <c r="J644" s="84">
        <f t="shared" si="22"/>
        <v>0</v>
      </c>
      <c r="K644" s="137" t="e">
        <f>LOOKUP(2,1/(Inward!E:E=C644),Inward!Q:Q)</f>
        <v>#N/A</v>
      </c>
      <c r="L644" s="137" t="e">
        <f>Table3[[#This Row],[Opening Stock]]*Table3[[#This Row],[Base Price]]</f>
        <v>#N/A</v>
      </c>
      <c r="M644" s="137" t="e">
        <f>Table3[[#This Row],[Base Price]]*Table3[[#This Row],[Receipt]]</f>
        <v>#N/A</v>
      </c>
      <c r="N644" s="137" t="e">
        <f>Table3[[#This Row],[Base Price]]*Table3[[#This Row],[Issued]]</f>
        <v>#N/A</v>
      </c>
      <c r="O644" s="137" t="e">
        <f t="shared" si="23"/>
        <v>#N/A</v>
      </c>
      <c r="P644" s="84"/>
    </row>
    <row r="645" spans="1:16">
      <c r="A645" s="84">
        <f>Table5[[#This Row],[SN]]</f>
        <v>644</v>
      </c>
      <c r="B645" s="108" t="str">
        <f>VLOOKUP($C645,'Product Master'!B:G,2,)</f>
        <v>Stationery materials (11 Types of materials)</v>
      </c>
      <c r="C645" s="84" t="str">
        <f>Table5[[#This Row],[Cat No]]</f>
        <v>Stationery materials (11 Types of materials)</v>
      </c>
      <c r="D645" s="84">
        <f>(VLOOKUP($C645,'Product Master'!B:G,6,))</f>
        <v>0</v>
      </c>
      <c r="E645" s="84" t="str">
        <f>VLOOKUP($C645,'Product Master'!B:G,3,)</f>
        <v>-</v>
      </c>
      <c r="F645" s="84" t="str">
        <f>VLOOKUP($C645,'Product Master'!B:G,4,)</f>
        <v>-</v>
      </c>
      <c r="H645" s="84">
        <f>SUMIFS(Inward!I:I,Inward!C:C,'Stock Statement'!B645,Inward!E:E,'Stock Statement'!C645)</f>
        <v>0</v>
      </c>
      <c r="J645" s="84">
        <f t="shared" si="22"/>
        <v>0</v>
      </c>
      <c r="K645" s="137" t="e">
        <f>LOOKUP(2,1/(Inward!E:E=C645),Inward!Q:Q)</f>
        <v>#N/A</v>
      </c>
      <c r="L645" s="137" t="e">
        <f>Table3[[#This Row],[Opening Stock]]*Table3[[#This Row],[Base Price]]</f>
        <v>#N/A</v>
      </c>
      <c r="M645" s="137" t="e">
        <f>Table3[[#This Row],[Base Price]]*Table3[[#This Row],[Receipt]]</f>
        <v>#N/A</v>
      </c>
      <c r="N645" s="137" t="e">
        <f>Table3[[#This Row],[Base Price]]*Table3[[#This Row],[Issued]]</f>
        <v>#N/A</v>
      </c>
      <c r="O645" s="137" t="e">
        <f t="shared" si="23"/>
        <v>#N/A</v>
      </c>
      <c r="P645" s="84"/>
    </row>
    <row r="646" spans="1:16">
      <c r="A646" s="84">
        <f>Table5[[#This Row],[SN]]</f>
        <v>645</v>
      </c>
      <c r="B646" s="108" t="str">
        <f>VLOOKUP($C646,'Product Master'!B:G,2,)</f>
        <v>Stationery materials (13 Types of materials)</v>
      </c>
      <c r="C646" s="84" t="str">
        <f>Table5[[#This Row],[Cat No]]</f>
        <v>Stationery materials (13 Types of materials)</v>
      </c>
      <c r="D646" s="84">
        <f>(VLOOKUP($C646,'Product Master'!B:G,6,))</f>
        <v>0</v>
      </c>
      <c r="E646" s="84" t="str">
        <f>VLOOKUP($C646,'Product Master'!B:G,3,)</f>
        <v>-</v>
      </c>
      <c r="F646" s="84" t="str">
        <f>VLOOKUP($C646,'Product Master'!B:G,4,)</f>
        <v>-</v>
      </c>
      <c r="H646" s="84">
        <f>SUMIFS(Inward!I:I,Inward!C:C,'Stock Statement'!B646,Inward!E:E,'Stock Statement'!C646)</f>
        <v>0</v>
      </c>
      <c r="J646" s="84">
        <f t="shared" si="22"/>
        <v>0</v>
      </c>
      <c r="K646" s="137" t="e">
        <f>LOOKUP(2,1/(Inward!E:E=C646),Inward!Q:Q)</f>
        <v>#N/A</v>
      </c>
      <c r="L646" s="137" t="e">
        <f>Table3[[#This Row],[Opening Stock]]*Table3[[#This Row],[Base Price]]</f>
        <v>#N/A</v>
      </c>
      <c r="M646" s="137" t="e">
        <f>Table3[[#This Row],[Base Price]]*Table3[[#This Row],[Receipt]]</f>
        <v>#N/A</v>
      </c>
      <c r="N646" s="137" t="e">
        <f>Table3[[#This Row],[Base Price]]*Table3[[#This Row],[Issued]]</f>
        <v>#N/A</v>
      </c>
      <c r="O646" s="137" t="e">
        <f t="shared" si="23"/>
        <v>#N/A</v>
      </c>
      <c r="P646" s="84"/>
    </row>
    <row r="647" spans="1:16">
      <c r="A647" s="84">
        <f>Table5[[#This Row],[SN]]</f>
        <v>646</v>
      </c>
      <c r="B647" s="108" t="str">
        <f>VLOOKUP($C647,'Product Master'!B:G,2,)</f>
        <v>Surgical scalpel blade 23 No.</v>
      </c>
      <c r="C647" s="84" t="str">
        <f>Table5[[#This Row],[Cat No]]</f>
        <v>Surgical scalpel blade 23 No.</v>
      </c>
      <c r="D647" s="84">
        <f>(VLOOKUP($C647,'Product Master'!B:G,6,))</f>
        <v>0</v>
      </c>
      <c r="E647" s="84" t="str">
        <f>VLOOKUP($C647,'Product Master'!B:G,3,)</f>
        <v>-</v>
      </c>
      <c r="F647" s="84" t="str">
        <f>VLOOKUP($C647,'Product Master'!B:G,4,)</f>
        <v>-</v>
      </c>
      <c r="H647" s="84">
        <f>SUMIFS(Inward!I:I,Inward!C:C,'Stock Statement'!B647,Inward!E:E,'Stock Statement'!C647)</f>
        <v>0</v>
      </c>
      <c r="J647" s="84">
        <f t="shared" si="22"/>
        <v>0</v>
      </c>
      <c r="K647" s="137" t="e">
        <f>LOOKUP(2,1/(Inward!E:E=C647),Inward!Q:Q)</f>
        <v>#N/A</v>
      </c>
      <c r="L647" s="137" t="e">
        <f>Table3[[#This Row],[Opening Stock]]*Table3[[#This Row],[Base Price]]</f>
        <v>#N/A</v>
      </c>
      <c r="M647" s="137" t="e">
        <f>Table3[[#This Row],[Base Price]]*Table3[[#This Row],[Receipt]]</f>
        <v>#N/A</v>
      </c>
      <c r="N647" s="137" t="e">
        <f>Table3[[#This Row],[Base Price]]*Table3[[#This Row],[Issued]]</f>
        <v>#N/A</v>
      </c>
      <c r="O647" s="137" t="e">
        <f t="shared" si="23"/>
        <v>#N/A</v>
      </c>
      <c r="P647" s="84"/>
    </row>
    <row r="648" spans="1:16">
      <c r="A648" s="84">
        <f>Table5[[#This Row],[SN]]</f>
        <v>647</v>
      </c>
      <c r="B648" s="108" t="str">
        <f>VLOOKUP($C648,'Product Master'!B:G,2,)</f>
        <v>Syringe 05 ml Nipro</v>
      </c>
      <c r="C648" s="84" t="str">
        <f>Table5[[#This Row],[Cat No]]</f>
        <v>Syringe 05 ml Nipro</v>
      </c>
      <c r="D648" s="84">
        <f>(VLOOKUP($C648,'Product Master'!B:G,6,))</f>
        <v>0</v>
      </c>
      <c r="E648" s="84" t="str">
        <f>VLOOKUP($C648,'Product Master'!B:G,3,)</f>
        <v>-</v>
      </c>
      <c r="F648" s="84" t="str">
        <f>VLOOKUP($C648,'Product Master'!B:G,4,)</f>
        <v>-</v>
      </c>
      <c r="H648" s="84">
        <f>SUMIFS(Inward!I:I,Inward!C:C,'Stock Statement'!B648,Inward!E:E,'Stock Statement'!C648)</f>
        <v>0</v>
      </c>
      <c r="J648" s="84">
        <f t="shared" si="22"/>
        <v>0</v>
      </c>
      <c r="K648" s="137" t="e">
        <f>LOOKUP(2,1/(Inward!E:E=C648),Inward!Q:Q)</f>
        <v>#N/A</v>
      </c>
      <c r="L648" s="137" t="e">
        <f>Table3[[#This Row],[Opening Stock]]*Table3[[#This Row],[Base Price]]</f>
        <v>#N/A</v>
      </c>
      <c r="M648" s="137" t="e">
        <f>Table3[[#This Row],[Base Price]]*Table3[[#This Row],[Receipt]]</f>
        <v>#N/A</v>
      </c>
      <c r="N648" s="137" t="e">
        <f>Table3[[#This Row],[Base Price]]*Table3[[#This Row],[Issued]]</f>
        <v>#N/A</v>
      </c>
      <c r="O648" s="137" t="e">
        <f t="shared" si="23"/>
        <v>#N/A</v>
      </c>
      <c r="P648" s="84"/>
    </row>
    <row r="649" spans="1:16">
      <c r="A649" s="84">
        <f>Table5[[#This Row],[SN]]</f>
        <v>648</v>
      </c>
      <c r="B649" s="108" t="str">
        <f>VLOOKUP($C649,'Product Master'!B:G,2,)</f>
        <v>Syringe 10 ml Nipro</v>
      </c>
      <c r="C649" s="84" t="str">
        <f>Table5[[#This Row],[Cat No]]</f>
        <v>Syringe 10 ml Nipro</v>
      </c>
      <c r="D649" s="84">
        <f>(VLOOKUP($C649,'Product Master'!B:G,6,))</f>
        <v>0</v>
      </c>
      <c r="E649" s="84" t="str">
        <f>VLOOKUP($C649,'Product Master'!B:G,3,)</f>
        <v>-</v>
      </c>
      <c r="F649" s="84" t="str">
        <f>VLOOKUP($C649,'Product Master'!B:G,4,)</f>
        <v>-</v>
      </c>
      <c r="H649" s="84">
        <f>SUMIFS(Inward!I:I,Inward!C:C,'Stock Statement'!B649,Inward!E:E,'Stock Statement'!C649)</f>
        <v>0</v>
      </c>
      <c r="J649" s="84">
        <f t="shared" si="22"/>
        <v>0</v>
      </c>
      <c r="K649" s="137" t="e">
        <f>LOOKUP(2,1/(Inward!E:E=C649),Inward!Q:Q)</f>
        <v>#N/A</v>
      </c>
      <c r="L649" s="137" t="e">
        <f>Table3[[#This Row],[Opening Stock]]*Table3[[#This Row],[Base Price]]</f>
        <v>#N/A</v>
      </c>
      <c r="M649" s="137" t="e">
        <f>Table3[[#This Row],[Base Price]]*Table3[[#This Row],[Receipt]]</f>
        <v>#N/A</v>
      </c>
      <c r="N649" s="137" t="e">
        <f>Table3[[#This Row],[Base Price]]*Table3[[#This Row],[Issued]]</f>
        <v>#N/A</v>
      </c>
      <c r="O649" s="137" t="e">
        <f t="shared" si="23"/>
        <v>#N/A</v>
      </c>
      <c r="P649" s="84"/>
    </row>
    <row r="650" spans="1:16">
      <c r="A650" s="84">
        <f>Table5[[#This Row],[SN]]</f>
        <v>649</v>
      </c>
      <c r="B650" s="108" t="str">
        <f>VLOOKUP($C650,'Product Master'!B:G,2,)</f>
        <v>Syringe 20 ml Nipro</v>
      </c>
      <c r="C650" s="84" t="str">
        <f>Table5[[#This Row],[Cat No]]</f>
        <v>Syringe 20 ml Nipro</v>
      </c>
      <c r="D650" s="84">
        <f>(VLOOKUP($C650,'Product Master'!B:G,6,))</f>
        <v>0</v>
      </c>
      <c r="E650" s="84" t="str">
        <f>VLOOKUP($C650,'Product Master'!B:G,3,)</f>
        <v>-</v>
      </c>
      <c r="F650" s="84" t="str">
        <f>VLOOKUP($C650,'Product Master'!B:G,4,)</f>
        <v>-</v>
      </c>
      <c r="H650" s="84">
        <f>SUMIFS(Inward!I:I,Inward!C:C,'Stock Statement'!B650,Inward!E:E,'Stock Statement'!C650)</f>
        <v>0</v>
      </c>
      <c r="J650" s="84">
        <f t="shared" si="22"/>
        <v>0</v>
      </c>
      <c r="K650" s="137" t="e">
        <f>LOOKUP(2,1/(Inward!E:E=C650),Inward!Q:Q)</f>
        <v>#N/A</v>
      </c>
      <c r="L650" s="137" t="e">
        <f>Table3[[#This Row],[Opening Stock]]*Table3[[#This Row],[Base Price]]</f>
        <v>#N/A</v>
      </c>
      <c r="M650" s="137" t="e">
        <f>Table3[[#This Row],[Base Price]]*Table3[[#This Row],[Receipt]]</f>
        <v>#N/A</v>
      </c>
      <c r="N650" s="137" t="e">
        <f>Table3[[#This Row],[Base Price]]*Table3[[#This Row],[Issued]]</f>
        <v>#N/A</v>
      </c>
      <c r="O650" s="137" t="e">
        <f t="shared" si="23"/>
        <v>#N/A</v>
      </c>
      <c r="P650" s="84"/>
    </row>
    <row r="651" spans="1:16">
      <c r="A651" s="84">
        <f>Table5[[#This Row],[SN]]</f>
        <v>650</v>
      </c>
      <c r="B651" s="108" t="str">
        <f>VLOOKUP($C651,'Product Master'!B:G,2,)</f>
        <v>Syringe 5 ml Nipro</v>
      </c>
      <c r="C651" s="84" t="str">
        <f>Table5[[#This Row],[Cat No]]</f>
        <v>Syringe 5 ml Nipro</v>
      </c>
      <c r="D651" s="84">
        <f>(VLOOKUP($C651,'Product Master'!B:G,6,))</f>
        <v>0</v>
      </c>
      <c r="E651" s="84" t="str">
        <f>VLOOKUP($C651,'Product Master'!B:G,3,)</f>
        <v>-</v>
      </c>
      <c r="F651" s="84">
        <f>VLOOKUP($C651,'Product Master'!B:G,4,)</f>
        <v>0</v>
      </c>
      <c r="H651" s="84">
        <f>SUMIFS(Inward!I:I,Inward!C:C,'Stock Statement'!B651,Inward!E:E,'Stock Statement'!C651)</f>
        <v>0</v>
      </c>
      <c r="J651" s="84">
        <f t="shared" si="22"/>
        <v>0</v>
      </c>
      <c r="K651" s="137" t="e">
        <f>LOOKUP(2,1/(Inward!E:E=C651),Inward!Q:Q)</f>
        <v>#N/A</v>
      </c>
      <c r="L651" s="137" t="e">
        <f>Table3[[#This Row],[Opening Stock]]*Table3[[#This Row],[Base Price]]</f>
        <v>#N/A</v>
      </c>
      <c r="M651" s="137" t="e">
        <f>Table3[[#This Row],[Base Price]]*Table3[[#This Row],[Receipt]]</f>
        <v>#N/A</v>
      </c>
      <c r="N651" s="137" t="e">
        <f>Table3[[#This Row],[Base Price]]*Table3[[#This Row],[Issued]]</f>
        <v>#N/A</v>
      </c>
      <c r="O651" s="137" t="e">
        <f t="shared" si="23"/>
        <v>#N/A</v>
      </c>
      <c r="P651" s="84"/>
    </row>
    <row r="652" spans="1:16">
      <c r="A652" s="84">
        <f>Table5[[#This Row],[SN]]</f>
        <v>651</v>
      </c>
      <c r="B652" s="108" t="str">
        <f>VLOOKUP($C652,'Product Master'!B:G,2,)</f>
        <v xml:space="preserve">Gentamicin sulphate </v>
      </c>
      <c r="C652" s="84" t="str">
        <f>Table5[[#This Row],[Cat No]]</f>
        <v>TC026</v>
      </c>
      <c r="D652" s="84">
        <f>(VLOOKUP($C652,'Product Master'!B:G,6,))</f>
        <v>0</v>
      </c>
      <c r="E652" s="84" t="str">
        <f>VLOOKUP($C652,'Product Master'!B:G,3,)</f>
        <v>Pack</v>
      </c>
      <c r="F652" s="84" t="str">
        <f>VLOOKUP($C652,'Product Master'!B:G,4,)</f>
        <v>1 Gm</v>
      </c>
      <c r="H652" s="84">
        <f>SUMIFS(Inward!I:I,Inward!C:C,'Stock Statement'!B652,Inward!E:E,'Stock Statement'!C652)</f>
        <v>2</v>
      </c>
      <c r="J652" s="84">
        <f t="shared" si="22"/>
        <v>2</v>
      </c>
      <c r="K652" s="137">
        <f>LOOKUP(2,1/(Inward!E:E=C652),Inward!Q:Q)</f>
        <v>2608</v>
      </c>
      <c r="L652" s="137">
        <f>Table3[[#This Row],[Opening Stock]]*Table3[[#This Row],[Base Price]]</f>
        <v>0</v>
      </c>
      <c r="M652" s="137">
        <f>Table3[[#This Row],[Base Price]]*Table3[[#This Row],[Receipt]]</f>
        <v>5216</v>
      </c>
      <c r="N652" s="137">
        <f>Table3[[#This Row],[Base Price]]*Table3[[#This Row],[Issued]]</f>
        <v>0</v>
      </c>
      <c r="O652" s="137">
        <f t="shared" si="23"/>
        <v>5216</v>
      </c>
      <c r="P652" s="84"/>
    </row>
    <row r="653" spans="1:16">
      <c r="A653" s="84">
        <f>Table5[[#This Row],[SN]]</f>
        <v>652</v>
      </c>
      <c r="B653" s="108" t="str">
        <f>VLOOKUP($C653,'Product Master'!B:G,2,)</f>
        <v>Dimethyl Sulphoxide DMSO (Himedia)</v>
      </c>
      <c r="C653" s="84" t="str">
        <f>Table5[[#This Row],[Cat No]]</f>
        <v>TC185</v>
      </c>
      <c r="D653" s="84">
        <f>(VLOOKUP($C653,'Product Master'!B:G,6,))</f>
        <v>0</v>
      </c>
      <c r="E653" s="84" t="str">
        <f>VLOOKUP($C653,'Product Master'!B:G,3,)</f>
        <v>Bottle</v>
      </c>
      <c r="F653" s="84" t="str">
        <f>VLOOKUP($C653,'Product Master'!B:G,4,)</f>
        <v>250 ml</v>
      </c>
      <c r="H653" s="84">
        <f>SUMIFS(Inward!I:I,Inward!C:C,'Stock Statement'!B653,Inward!E:E,'Stock Statement'!C653)</f>
        <v>0</v>
      </c>
      <c r="J653" s="84">
        <f t="shared" si="22"/>
        <v>0</v>
      </c>
      <c r="K653" s="137" t="e">
        <f>LOOKUP(2,1/(Inward!E:E=C653),Inward!Q:Q)</f>
        <v>#N/A</v>
      </c>
      <c r="L653" s="137" t="e">
        <f>Table3[[#This Row],[Opening Stock]]*Table3[[#This Row],[Base Price]]</f>
        <v>#N/A</v>
      </c>
      <c r="M653" s="137" t="e">
        <f>Table3[[#This Row],[Base Price]]*Table3[[#This Row],[Receipt]]</f>
        <v>#N/A</v>
      </c>
      <c r="N653" s="137" t="e">
        <f>Table3[[#This Row],[Base Price]]*Table3[[#This Row],[Issued]]</f>
        <v>#N/A</v>
      </c>
      <c r="O653" s="137" t="e">
        <f t="shared" si="23"/>
        <v>#N/A</v>
      </c>
      <c r="P653" s="84"/>
    </row>
    <row r="654" spans="1:16">
      <c r="A654" s="84">
        <f>Table5[[#This Row],[SN]]</f>
        <v>653</v>
      </c>
      <c r="B654" s="108" t="str">
        <f>VLOOKUP($C654,'Product Master'!B:G,2,)</f>
        <v>Collagenase type IV</v>
      </c>
      <c r="C654" s="84" t="str">
        <f>Table5[[#This Row],[Cat No]]</f>
        <v>TC214</v>
      </c>
      <c r="D654" s="84">
        <f>(VLOOKUP($C654,'Product Master'!B:G,6,))</f>
        <v>0</v>
      </c>
      <c r="E654" s="84" t="str">
        <f>VLOOKUP($C654,'Product Master'!B:G,3,)</f>
        <v>Pack</v>
      </c>
      <c r="F654" s="84" t="str">
        <f>VLOOKUP($C654,'Product Master'!B:G,4,)</f>
        <v>1 gm</v>
      </c>
      <c r="H654" s="84">
        <f>SUMIFS(Inward!I:I,Inward!C:C,'Stock Statement'!B654,Inward!E:E,'Stock Statement'!C654)</f>
        <v>0</v>
      </c>
      <c r="J654" s="84">
        <f t="shared" si="22"/>
        <v>0</v>
      </c>
      <c r="K654" s="137" t="e">
        <f>LOOKUP(2,1/(Inward!E:E=C654),Inward!Q:Q)</f>
        <v>#N/A</v>
      </c>
      <c r="L654" s="137" t="e">
        <f>Table3[[#This Row],[Opening Stock]]*Table3[[#This Row],[Base Price]]</f>
        <v>#N/A</v>
      </c>
      <c r="M654" s="137" t="e">
        <f>Table3[[#This Row],[Base Price]]*Table3[[#This Row],[Receipt]]</f>
        <v>#N/A</v>
      </c>
      <c r="N654" s="137" t="e">
        <f>Table3[[#This Row],[Base Price]]*Table3[[#This Row],[Issued]]</f>
        <v>#N/A</v>
      </c>
      <c r="O654" s="137" t="e">
        <f t="shared" si="23"/>
        <v>#N/A</v>
      </c>
      <c r="P654" s="84"/>
    </row>
    <row r="655" spans="1:16">
      <c r="A655" s="84">
        <f>Table5[[#This Row],[SN]]</f>
        <v>654</v>
      </c>
      <c r="B655" s="108" t="str">
        <f>VLOOKUP($C655,'Product Master'!B:G,2,)</f>
        <v>Trypsin EDTA Solution 1x</v>
      </c>
      <c r="C655" s="84" t="str">
        <f>Table5[[#This Row],[Cat No]]</f>
        <v>TCL007</v>
      </c>
      <c r="D655" s="84">
        <f>(VLOOKUP($C655,'Product Master'!B:G,6,))</f>
        <v>0</v>
      </c>
      <c r="E655" s="84" t="str">
        <f>VLOOKUP($C655,'Product Master'!B:G,3,)</f>
        <v>Pack</v>
      </c>
      <c r="F655" s="84" t="str">
        <f>VLOOKUP($C655,'Product Master'!B:G,4,)</f>
        <v>100 ml*10</v>
      </c>
      <c r="H655" s="84">
        <f>SUMIFS(Inward!I:I,Inward!C:C,'Stock Statement'!B655,Inward!E:E,'Stock Statement'!C655)</f>
        <v>1</v>
      </c>
      <c r="J655" s="84">
        <f t="shared" si="22"/>
        <v>1</v>
      </c>
      <c r="K655" s="137">
        <f>LOOKUP(2,1/(Inward!E:E=C655),Inward!Q:Q)</f>
        <v>4161</v>
      </c>
      <c r="L655" s="137">
        <f>Table3[[#This Row],[Opening Stock]]*Table3[[#This Row],[Base Price]]</f>
        <v>0</v>
      </c>
      <c r="M655" s="137">
        <f>Table3[[#This Row],[Base Price]]*Table3[[#This Row],[Receipt]]</f>
        <v>4161</v>
      </c>
      <c r="N655" s="137">
        <f>Table3[[#This Row],[Base Price]]*Table3[[#This Row],[Issued]]</f>
        <v>0</v>
      </c>
      <c r="O655" s="137">
        <f t="shared" si="23"/>
        <v>4161</v>
      </c>
      <c r="P655" s="84"/>
    </row>
    <row r="656" spans="1:16">
      <c r="A656" s="84">
        <f>Table5[[#This Row],[SN]]</f>
        <v>655</v>
      </c>
      <c r="B656" s="108" t="str">
        <f>VLOOKUP($C656,'Product Master'!B:G,2,)</f>
        <v>L-Glutamine 200 nm solution</v>
      </c>
      <c r="C656" s="84" t="str">
        <f>Table5[[#This Row],[Cat No]]</f>
        <v>TCL012</v>
      </c>
      <c r="D656" s="84">
        <f>(VLOOKUP($C656,'Product Master'!B:G,6,))</f>
        <v>0</v>
      </c>
      <c r="E656" s="84" t="str">
        <f>VLOOKUP($C656,'Product Master'!B:G,3,)</f>
        <v>-</v>
      </c>
      <c r="F656" s="84" t="str">
        <f>VLOOKUP($C656,'Product Master'!B:G,4,)</f>
        <v>500 ml</v>
      </c>
      <c r="H656" s="84">
        <f>SUMIFS(Inward!I:I,Inward!C:C,'Stock Statement'!B656,Inward!E:E,'Stock Statement'!C656)</f>
        <v>2</v>
      </c>
      <c r="J656" s="84">
        <f t="shared" si="22"/>
        <v>2</v>
      </c>
      <c r="K656" s="137">
        <f>LOOKUP(2,1/(Inward!E:E=C656),Inward!Q:Q)</f>
        <v>10402</v>
      </c>
      <c r="L656" s="137">
        <f>Table3[[#This Row],[Opening Stock]]*Table3[[#This Row],[Base Price]]</f>
        <v>0</v>
      </c>
      <c r="M656" s="137">
        <f>Table3[[#This Row],[Base Price]]*Table3[[#This Row],[Receipt]]</f>
        <v>20804</v>
      </c>
      <c r="N656" s="137">
        <f>Table3[[#This Row],[Base Price]]*Table3[[#This Row],[Issued]]</f>
        <v>0</v>
      </c>
      <c r="O656" s="137">
        <f t="shared" si="23"/>
        <v>20804</v>
      </c>
      <c r="P656" s="84"/>
    </row>
    <row r="657" spans="1:16">
      <c r="A657" s="84">
        <f>Table5[[#This Row],[SN]]</f>
        <v>656</v>
      </c>
      <c r="B657" s="108" t="str">
        <f>VLOOKUP($C657,'Product Master'!B:G,2,)</f>
        <v>THP-1 Monocytes Cell Line</v>
      </c>
      <c r="C657" s="84" t="str">
        <f>Table5[[#This Row],[Cat No]]</f>
        <v>THP-1</v>
      </c>
      <c r="D657" s="84">
        <f>(VLOOKUP($C657,'Product Master'!B:G,6,))</f>
        <v>0</v>
      </c>
      <c r="E657" s="84" t="str">
        <f>VLOOKUP($C657,'Product Master'!B:G,3,)</f>
        <v>-</v>
      </c>
      <c r="F657" s="84">
        <f>VLOOKUP($C657,'Product Master'!B:G,4,)</f>
        <v>1</v>
      </c>
      <c r="H657" s="84">
        <f>SUMIFS(Inward!I:I,Inward!C:C,'Stock Statement'!B657,Inward!E:E,'Stock Statement'!C657)</f>
        <v>1</v>
      </c>
      <c r="J657" s="84">
        <f t="shared" si="22"/>
        <v>1</v>
      </c>
      <c r="K657" s="137">
        <f>LOOKUP(2,1/(Inward!E:E=C657),Inward!Q:Q)</f>
        <v>5000</v>
      </c>
      <c r="L657" s="137">
        <f>Table3[[#This Row],[Opening Stock]]*Table3[[#This Row],[Base Price]]</f>
        <v>0</v>
      </c>
      <c r="M657" s="137">
        <f>Table3[[#This Row],[Base Price]]*Table3[[#This Row],[Receipt]]</f>
        <v>5000</v>
      </c>
      <c r="N657" s="137">
        <f>Table3[[#This Row],[Base Price]]*Table3[[#This Row],[Issued]]</f>
        <v>0</v>
      </c>
      <c r="O657" s="137">
        <f t="shared" si="23"/>
        <v>5000</v>
      </c>
      <c r="P657" s="84"/>
    </row>
    <row r="658" spans="1:16">
      <c r="A658" s="84">
        <f>Table5[[#This Row],[SN]]</f>
        <v>657</v>
      </c>
      <c r="B658" s="108" t="str">
        <f>VLOOKUP($C658,'Product Master'!B:G,2,)</f>
        <v>Tissue floating bath 8'' diameter (Panchal)</v>
      </c>
      <c r="C658" s="84" t="str">
        <f>Table5[[#This Row],[Cat No]]</f>
        <v>Tissue floating bath 8'' diameter (Panchal)</v>
      </c>
      <c r="D658" s="84">
        <f>(VLOOKUP($C658,'Product Master'!B:G,6,))</f>
        <v>0</v>
      </c>
      <c r="E658" s="84" t="str">
        <f>VLOOKUP($C658,'Product Master'!B:G,3,)</f>
        <v>-</v>
      </c>
      <c r="F658" s="84" t="str">
        <f>VLOOKUP($C658,'Product Master'!B:G,4,)</f>
        <v>-</v>
      </c>
      <c r="H658" s="84">
        <f>SUMIFS(Inward!I:I,Inward!C:C,'Stock Statement'!B658,Inward!E:E,'Stock Statement'!C658)</f>
        <v>0</v>
      </c>
      <c r="J658" s="84">
        <f t="shared" si="22"/>
        <v>0</v>
      </c>
      <c r="K658" s="137" t="e">
        <f>LOOKUP(2,1/(Inward!E:E=C658),Inward!Q:Q)</f>
        <v>#N/A</v>
      </c>
      <c r="L658" s="137" t="e">
        <f>Table3[[#This Row],[Opening Stock]]*Table3[[#This Row],[Base Price]]</f>
        <v>#N/A</v>
      </c>
      <c r="M658" s="137" t="e">
        <f>Table3[[#This Row],[Base Price]]*Table3[[#This Row],[Receipt]]</f>
        <v>#N/A</v>
      </c>
      <c r="N658" s="137" t="e">
        <f>Table3[[#This Row],[Base Price]]*Table3[[#This Row],[Issued]]</f>
        <v>#N/A</v>
      </c>
      <c r="O658" s="137" t="e">
        <f t="shared" si="23"/>
        <v>#N/A</v>
      </c>
      <c r="P658" s="84"/>
    </row>
    <row r="659" spans="1:16">
      <c r="A659" s="84">
        <f>Table5[[#This Row],[SN]]</f>
        <v>658</v>
      </c>
      <c r="B659" s="108" t="str">
        <f>VLOOKUP($C659,'Product Master'!B:G,2,)</f>
        <v>Dulbecco's phosphate buffered saline</v>
      </c>
      <c r="C659" s="84" t="str">
        <f>Table5[[#This Row],[Cat No]]</f>
        <v>TL1006</v>
      </c>
      <c r="D659" s="84">
        <f>(VLOOKUP($C659,'Product Master'!B:G,6,))</f>
        <v>0</v>
      </c>
      <c r="E659" s="84" t="str">
        <f>VLOOKUP($C659,'Product Master'!B:G,3,)</f>
        <v>Pack</v>
      </c>
      <c r="F659" s="84" t="str">
        <f>VLOOKUP($C659,'Product Master'!B:G,4,)</f>
        <v>500 ml(6)</v>
      </c>
      <c r="H659" s="84">
        <f>SUMIFS(Inward!I:I,Inward!C:C,'Stock Statement'!B659,Inward!E:E,'Stock Statement'!C659)</f>
        <v>4</v>
      </c>
      <c r="J659" s="84">
        <f t="shared" si="22"/>
        <v>4</v>
      </c>
      <c r="K659" s="137">
        <f>LOOKUP(2,1/(Inward!E:E=C659),Inward!Q:Q)</f>
        <v>16556</v>
      </c>
      <c r="L659" s="137">
        <f>Table3[[#This Row],[Opening Stock]]*Table3[[#This Row],[Base Price]]</f>
        <v>0</v>
      </c>
      <c r="M659" s="137">
        <f>Table3[[#This Row],[Base Price]]*Table3[[#This Row],[Receipt]]</f>
        <v>66224</v>
      </c>
      <c r="N659" s="137">
        <f>Table3[[#This Row],[Base Price]]*Table3[[#This Row],[Issued]]</f>
        <v>0</v>
      </c>
      <c r="O659" s="137">
        <f t="shared" si="23"/>
        <v>66224</v>
      </c>
      <c r="P659" s="84"/>
    </row>
    <row r="660" spans="1:16">
      <c r="A660" s="84">
        <f>Table5[[#This Row],[SN]]</f>
        <v>659</v>
      </c>
      <c r="B660" s="108" t="str">
        <f>VLOOKUP($C660,'Product Master'!B:G,2,)</f>
        <v xml:space="preserve">Tissue Culture 96 well plate </v>
      </c>
      <c r="C660" s="84" t="str">
        <f>Table5[[#This Row],[Cat No]]</f>
        <v>TPP96</v>
      </c>
      <c r="D660" s="84">
        <f>(VLOOKUP($C660,'Product Master'!B:G,6,))</f>
        <v>0</v>
      </c>
      <c r="E660" s="84" t="str">
        <f>VLOOKUP($C660,'Product Master'!B:G,3,)</f>
        <v>-</v>
      </c>
      <c r="F660" s="84" t="str">
        <f>VLOOKUP($C660,'Product Master'!B:G,4,)</f>
        <v>100 Plates</v>
      </c>
      <c r="H660" s="84">
        <f>SUMIFS(Inward!I:I,Inward!C:C,'Stock Statement'!B660,Inward!E:E,'Stock Statement'!C660)</f>
        <v>3</v>
      </c>
      <c r="J660" s="84">
        <f t="shared" si="22"/>
        <v>3</v>
      </c>
      <c r="K660" s="137">
        <f>LOOKUP(2,1/(Inward!E:E=C660),Inward!Q:Q)</f>
        <v>14238</v>
      </c>
      <c r="L660" s="137">
        <f>Table3[[#This Row],[Opening Stock]]*Table3[[#This Row],[Base Price]]</f>
        <v>0</v>
      </c>
      <c r="M660" s="137">
        <f>Table3[[#This Row],[Base Price]]*Table3[[#This Row],[Receipt]]</f>
        <v>42714</v>
      </c>
      <c r="N660" s="137">
        <f>Table3[[#This Row],[Base Price]]*Table3[[#This Row],[Issued]]</f>
        <v>0</v>
      </c>
      <c r="O660" s="137">
        <f t="shared" si="23"/>
        <v>42714</v>
      </c>
      <c r="P660" s="84"/>
    </row>
    <row r="661" spans="1:16">
      <c r="A661" s="84">
        <f>Table5[[#This Row],[SN]]</f>
        <v>660</v>
      </c>
      <c r="B661" s="108" t="str">
        <f>VLOOKUP($C661,'Product Master'!B:G,2,)</f>
        <v>TBS Auto wash buffer 40 X</v>
      </c>
      <c r="C661" s="84" t="str">
        <f>Table5[[#This Row],[Cat No]]</f>
        <v>TWB946L2J</v>
      </c>
      <c r="D661" s="84">
        <f>(VLOOKUP($C661,'Product Master'!B:G,6,))</f>
        <v>0</v>
      </c>
      <c r="E661" s="84" t="str">
        <f>VLOOKUP($C661,'Product Master'!B:G,3,)</f>
        <v>-</v>
      </c>
      <c r="F661" s="84" t="str">
        <f>VLOOKUP($C661,'Product Master'!B:G,4,)</f>
        <v>250 ml</v>
      </c>
      <c r="H661" s="84">
        <f>SUMIFS(Inward!I:I,Inward!C:C,'Stock Statement'!B661,Inward!E:E,'Stock Statement'!C661)</f>
        <v>1</v>
      </c>
      <c r="J661" s="84">
        <f t="shared" si="22"/>
        <v>1</v>
      </c>
      <c r="K661" s="137">
        <f>LOOKUP(2,1/(Inward!E:E=C661),Inward!Q:Q)</f>
        <v>0</v>
      </c>
      <c r="L661" s="137">
        <f>Table3[[#This Row],[Opening Stock]]*Table3[[#This Row],[Base Price]]</f>
        <v>0</v>
      </c>
      <c r="M661" s="137">
        <f>Table3[[#This Row],[Base Price]]*Table3[[#This Row],[Receipt]]</f>
        <v>0</v>
      </c>
      <c r="N661" s="137">
        <f>Table3[[#This Row],[Base Price]]*Table3[[#This Row],[Issued]]</f>
        <v>0</v>
      </c>
      <c r="O661" s="137">
        <f t="shared" si="23"/>
        <v>0</v>
      </c>
      <c r="P661" s="84"/>
    </row>
    <row r="662" spans="1:16">
      <c r="A662" s="84">
        <f>Table5[[#This Row],[SN]]</f>
        <v>661</v>
      </c>
      <c r="B662" s="108" t="str">
        <f>VLOOKUP($C662,'Product Master'!B:G,2,)</f>
        <v>U-937  histiocytic lymphoma Cell Line</v>
      </c>
      <c r="C662" s="84" t="str">
        <f>Table5[[#This Row],[Cat No]]</f>
        <v>U-937</v>
      </c>
      <c r="D662" s="84">
        <f>(VLOOKUP($C662,'Product Master'!B:G,6,))</f>
        <v>0</v>
      </c>
      <c r="E662" s="84" t="str">
        <f>VLOOKUP($C662,'Product Master'!B:G,3,)</f>
        <v>-</v>
      </c>
      <c r="F662" s="84">
        <f>VLOOKUP($C662,'Product Master'!B:G,4,)</f>
        <v>1</v>
      </c>
      <c r="H662" s="84">
        <f>SUMIFS(Inward!I:I,Inward!C:C,'Stock Statement'!B662,Inward!E:E,'Stock Statement'!C662)</f>
        <v>1</v>
      </c>
      <c r="J662" s="84">
        <f t="shared" si="22"/>
        <v>1</v>
      </c>
      <c r="K662" s="137">
        <f>LOOKUP(2,1/(Inward!E:E=C662),Inward!Q:Q)</f>
        <v>5000</v>
      </c>
      <c r="L662" s="137">
        <f>Table3[[#This Row],[Opening Stock]]*Table3[[#This Row],[Base Price]]</f>
        <v>0</v>
      </c>
      <c r="M662" s="137">
        <f>Table3[[#This Row],[Base Price]]*Table3[[#This Row],[Receipt]]</f>
        <v>5000</v>
      </c>
      <c r="N662" s="137">
        <f>Table3[[#This Row],[Base Price]]*Table3[[#This Row],[Issued]]</f>
        <v>0</v>
      </c>
      <c r="O662" s="137">
        <f t="shared" si="23"/>
        <v>5000</v>
      </c>
      <c r="P662" s="84"/>
    </row>
    <row r="663" spans="1:16">
      <c r="A663" s="84">
        <f>Table5[[#This Row],[SN]]</f>
        <v>662</v>
      </c>
      <c r="B663" s="108" t="str">
        <f>VLOOKUP($C663,'Product Master'!B:G,2,)</f>
        <v>VGA Cable 1.8 Meters</v>
      </c>
      <c r="C663" s="84" t="str">
        <f>Table5[[#This Row],[Cat No]]</f>
        <v>VGA Cable 1.8 Meters</v>
      </c>
      <c r="D663" s="84">
        <f>(VLOOKUP($C663,'Product Master'!B:G,6,))</f>
        <v>0</v>
      </c>
      <c r="E663" s="84" t="str">
        <f>VLOOKUP($C663,'Product Master'!B:G,3,)</f>
        <v>-</v>
      </c>
      <c r="F663" s="84" t="str">
        <f>VLOOKUP($C663,'Product Master'!B:G,4,)</f>
        <v>-</v>
      </c>
      <c r="H663" s="84">
        <f>SUMIFS(Inward!I:I,Inward!C:C,'Stock Statement'!B663,Inward!E:E,'Stock Statement'!C663)</f>
        <v>0</v>
      </c>
      <c r="J663" s="84">
        <f t="shared" si="22"/>
        <v>0</v>
      </c>
      <c r="K663" s="137" t="e">
        <f>LOOKUP(2,1/(Inward!E:E=C663),Inward!Q:Q)</f>
        <v>#N/A</v>
      </c>
      <c r="L663" s="137" t="e">
        <f>Table3[[#This Row],[Opening Stock]]*Table3[[#This Row],[Base Price]]</f>
        <v>#N/A</v>
      </c>
      <c r="M663" s="137" t="e">
        <f>Table3[[#This Row],[Base Price]]*Table3[[#This Row],[Receipt]]</f>
        <v>#N/A</v>
      </c>
      <c r="N663" s="137" t="e">
        <f>Table3[[#This Row],[Base Price]]*Table3[[#This Row],[Issued]]</f>
        <v>#N/A</v>
      </c>
      <c r="O663" s="137" t="e">
        <f t="shared" si="23"/>
        <v>#N/A</v>
      </c>
      <c r="P663" s="84"/>
    </row>
    <row r="664" spans="1:16">
      <c r="A664" s="84">
        <f>Table5[[#This Row],[SN]]</f>
        <v>663</v>
      </c>
      <c r="B664" s="108" t="str">
        <f>VLOOKUP($C664,'Product Master'!B:G,2,)</f>
        <v>Vinyle gloves Medium</v>
      </c>
      <c r="C664" s="84" t="str">
        <f>Table5[[#This Row],[Cat No]]</f>
        <v>Vinyle gloves Medium</v>
      </c>
      <c r="D664" s="84">
        <f>(VLOOKUP($C664,'Product Master'!B:G,6,))</f>
        <v>0</v>
      </c>
      <c r="E664" s="84" t="str">
        <f>VLOOKUP($C664,'Product Master'!B:G,3,)</f>
        <v>-</v>
      </c>
      <c r="F664" s="84">
        <f>VLOOKUP($C664,'Product Master'!B:G,4,)</f>
        <v>0</v>
      </c>
      <c r="H664" s="84">
        <f>SUMIFS(Inward!I:I,Inward!C:C,'Stock Statement'!B664,Inward!E:E,'Stock Statement'!C664)</f>
        <v>0</v>
      </c>
      <c r="J664" s="84">
        <f t="shared" si="22"/>
        <v>0</v>
      </c>
      <c r="K664" s="137" t="e">
        <f>LOOKUP(2,1/(Inward!E:E=C664),Inward!Q:Q)</f>
        <v>#N/A</v>
      </c>
      <c r="L664" s="137" t="e">
        <f>Table3[[#This Row],[Opening Stock]]*Table3[[#This Row],[Base Price]]</f>
        <v>#N/A</v>
      </c>
      <c r="M664" s="137" t="e">
        <f>Table3[[#This Row],[Base Price]]*Table3[[#This Row],[Receipt]]</f>
        <v>#N/A</v>
      </c>
      <c r="N664" s="137" t="e">
        <f>Table3[[#This Row],[Base Price]]*Table3[[#This Row],[Issued]]</f>
        <v>#N/A</v>
      </c>
      <c r="O664" s="137" t="e">
        <f t="shared" si="23"/>
        <v>#N/A</v>
      </c>
      <c r="P664" s="84"/>
    </row>
    <row r="665" spans="1:16">
      <c r="A665" s="84">
        <f>Table5[[#This Row],[SN]]</f>
        <v>664</v>
      </c>
      <c r="B665" s="108" t="str">
        <f>VLOOKUP($C665,'Product Master'!B:G,2,)</f>
        <v>Vinyle gloves small</v>
      </c>
      <c r="C665" s="84" t="str">
        <f>Table5[[#This Row],[Cat No]]</f>
        <v>Vinyle gloves small</v>
      </c>
      <c r="D665" s="84">
        <f>(VLOOKUP($C665,'Product Master'!B:G,6,))</f>
        <v>0</v>
      </c>
      <c r="E665" s="84" t="str">
        <f>VLOOKUP($C665,'Product Master'!B:G,3,)</f>
        <v>-</v>
      </c>
      <c r="F665" s="84">
        <f>VLOOKUP($C665,'Product Master'!B:G,4,)</f>
        <v>0</v>
      </c>
      <c r="H665" s="84">
        <f>SUMIFS(Inward!I:I,Inward!C:C,'Stock Statement'!B665,Inward!E:E,'Stock Statement'!C665)</f>
        <v>0</v>
      </c>
      <c r="J665" s="84">
        <f t="shared" si="22"/>
        <v>0</v>
      </c>
      <c r="K665" s="137" t="e">
        <f>LOOKUP(2,1/(Inward!E:E=C665),Inward!Q:Q)</f>
        <v>#N/A</v>
      </c>
      <c r="L665" s="137" t="e">
        <f>Table3[[#This Row],[Opening Stock]]*Table3[[#This Row],[Base Price]]</f>
        <v>#N/A</v>
      </c>
      <c r="M665" s="137" t="e">
        <f>Table3[[#This Row],[Base Price]]*Table3[[#This Row],[Receipt]]</f>
        <v>#N/A</v>
      </c>
      <c r="N665" s="137" t="e">
        <f>Table3[[#This Row],[Base Price]]*Table3[[#This Row],[Issued]]</f>
        <v>#N/A</v>
      </c>
      <c r="O665" s="137" t="e">
        <f t="shared" si="23"/>
        <v>#N/A</v>
      </c>
      <c r="P665" s="84"/>
    </row>
    <row r="666" spans="1:16">
      <c r="A666" s="84">
        <f>Table5[[#This Row],[SN]]</f>
        <v>665</v>
      </c>
      <c r="B666" s="108" t="str">
        <f>VLOOKUP($C666,'Product Master'!B:G,2,)</f>
        <v xml:space="preserve">Voucher box file </v>
      </c>
      <c r="C666" s="84" t="str">
        <f>Table5[[#This Row],[Cat No]]</f>
        <v xml:space="preserve">Voucher box file </v>
      </c>
      <c r="D666" s="84">
        <f>(VLOOKUP($C666,'Product Master'!B:G,6,))</f>
        <v>0</v>
      </c>
      <c r="E666" s="84" t="str">
        <f>VLOOKUP($C666,'Product Master'!B:G,3,)</f>
        <v>-</v>
      </c>
      <c r="F666" s="84" t="str">
        <f>VLOOKUP($C666,'Product Master'!B:G,4,)</f>
        <v>-</v>
      </c>
      <c r="H666" s="84">
        <f>SUMIFS(Inward!I:I,Inward!C:C,'Stock Statement'!B666,Inward!E:E,'Stock Statement'!C666)</f>
        <v>0</v>
      </c>
      <c r="J666" s="84">
        <f t="shared" si="22"/>
        <v>0</v>
      </c>
      <c r="K666" s="137" t="e">
        <f>LOOKUP(2,1/(Inward!E:E=C666),Inward!Q:Q)</f>
        <v>#N/A</v>
      </c>
      <c r="L666" s="137" t="e">
        <f>Table3[[#This Row],[Opening Stock]]*Table3[[#This Row],[Base Price]]</f>
        <v>#N/A</v>
      </c>
      <c r="M666" s="137" t="e">
        <f>Table3[[#This Row],[Base Price]]*Table3[[#This Row],[Receipt]]</f>
        <v>#N/A</v>
      </c>
      <c r="N666" s="137" t="e">
        <f>Table3[[#This Row],[Base Price]]*Table3[[#This Row],[Issued]]</f>
        <v>#N/A</v>
      </c>
      <c r="O666" s="137" t="e">
        <f t="shared" si="23"/>
        <v>#N/A</v>
      </c>
      <c r="P666" s="84"/>
    </row>
    <row r="667" spans="1:16">
      <c r="A667" s="84">
        <f>Table5[[#This Row],[SN]]</f>
        <v>666</v>
      </c>
      <c r="B667" s="108" t="str">
        <f>VLOOKUP($C667,'Product Master'!B:G,2,)</f>
        <v>Wax Resin ribbon 55 mm x 74 mm</v>
      </c>
      <c r="C667" s="84" t="str">
        <f>Table5[[#This Row],[Cat No]]</f>
        <v>Wax Resin ribbon 55 mm x 74 mm</v>
      </c>
      <c r="D667" s="84">
        <f>(VLOOKUP($C667,'Product Master'!B:G,6,))</f>
        <v>0</v>
      </c>
      <c r="E667" s="84" t="str">
        <f>VLOOKUP($C667,'Product Master'!B:G,3,)</f>
        <v>-</v>
      </c>
      <c r="F667" s="84">
        <f>VLOOKUP($C667,'Product Master'!B:G,4,)</f>
        <v>0</v>
      </c>
      <c r="H667" s="84">
        <f>SUMIFS(Inward!I:I,Inward!C:C,'Stock Statement'!B667,Inward!E:E,'Stock Statement'!C667)</f>
        <v>0</v>
      </c>
      <c r="J667" s="84">
        <f t="shared" si="22"/>
        <v>0</v>
      </c>
      <c r="K667" s="137" t="e">
        <f>LOOKUP(2,1/(Inward!E:E=C667),Inward!Q:Q)</f>
        <v>#N/A</v>
      </c>
      <c r="L667" s="137" t="e">
        <f>Table3[[#This Row],[Opening Stock]]*Table3[[#This Row],[Base Price]]</f>
        <v>#N/A</v>
      </c>
      <c r="M667" s="137" t="e">
        <f>Table3[[#This Row],[Base Price]]*Table3[[#This Row],[Receipt]]</f>
        <v>#N/A</v>
      </c>
      <c r="N667" s="137" t="e">
        <f>Table3[[#This Row],[Base Price]]*Table3[[#This Row],[Issued]]</f>
        <v>#N/A</v>
      </c>
      <c r="O667" s="137" t="e">
        <f t="shared" si="23"/>
        <v>#N/A</v>
      </c>
      <c r="P667" s="84"/>
    </row>
    <row r="668" spans="1:16">
      <c r="A668" s="84">
        <f>Table5[[#This Row],[SN]]</f>
        <v>667</v>
      </c>
      <c r="B668" s="108" t="str">
        <f>VLOOKUP($C668,'Product Master'!B:G,2,)</f>
        <v>Wax resin ribbons 55x74mm</v>
      </c>
      <c r="C668" s="84" t="str">
        <f>Table5[[#This Row],[Cat No]]</f>
        <v>Wax resin ribbons 55x74mm</v>
      </c>
      <c r="D668" s="84">
        <f>(VLOOKUP($C668,'Product Master'!B:G,6,))</f>
        <v>0</v>
      </c>
      <c r="E668" s="84" t="str">
        <f>VLOOKUP($C668,'Product Master'!B:G,3,)</f>
        <v>-</v>
      </c>
      <c r="F668" s="84">
        <f>VLOOKUP($C668,'Product Master'!B:G,4,)</f>
        <v>0</v>
      </c>
      <c r="H668" s="84">
        <f>SUMIFS(Inward!I:I,Inward!C:C,'Stock Statement'!B668,Inward!E:E,'Stock Statement'!C668)</f>
        <v>0</v>
      </c>
      <c r="J668" s="84">
        <f t="shared" si="22"/>
        <v>0</v>
      </c>
      <c r="K668" s="137" t="e">
        <f>LOOKUP(2,1/(Inward!E:E=C668),Inward!Q:Q)</f>
        <v>#N/A</v>
      </c>
      <c r="L668" s="137" t="e">
        <f>Table3[[#This Row],[Opening Stock]]*Table3[[#This Row],[Base Price]]</f>
        <v>#N/A</v>
      </c>
      <c r="M668" s="137" t="e">
        <f>Table3[[#This Row],[Base Price]]*Table3[[#This Row],[Receipt]]</f>
        <v>#N/A</v>
      </c>
      <c r="N668" s="137" t="e">
        <f>Table3[[#This Row],[Base Price]]*Table3[[#This Row],[Issued]]</f>
        <v>#N/A</v>
      </c>
      <c r="O668" s="137" t="e">
        <f t="shared" si="23"/>
        <v>#N/A</v>
      </c>
      <c r="P668" s="84"/>
    </row>
    <row r="669" spans="1:16">
      <c r="A669" s="84">
        <f>Table5[[#This Row],[SN]]</f>
        <v>668</v>
      </c>
      <c r="B669" s="108" t="str">
        <f>VLOOKUP($C669,'Product Master'!B:G,2,)</f>
        <v>WD 1 TB Internal laptop Hard Disk Drive Sata 2.5'' Western Digital Blue</v>
      </c>
      <c r="C669" s="84" t="str">
        <f>Table5[[#This Row],[Cat No]]</f>
        <v>WD 1 TB Internal laptop Hard Disk Drive Sata 2.5'' Western Digital Blue</v>
      </c>
      <c r="D669" s="84">
        <f>(VLOOKUP($C669,'Product Master'!B:G,6,))</f>
        <v>0</v>
      </c>
      <c r="E669" s="84" t="str">
        <f>VLOOKUP($C669,'Product Master'!B:G,3,)</f>
        <v>-</v>
      </c>
      <c r="F669" s="84" t="str">
        <f>VLOOKUP($C669,'Product Master'!B:G,4,)</f>
        <v>-</v>
      </c>
      <c r="H669" s="84">
        <f>SUMIFS(Inward!I:I,Inward!C:C,'Stock Statement'!B669,Inward!E:E,'Stock Statement'!C669)</f>
        <v>0</v>
      </c>
      <c r="J669" s="84">
        <f t="shared" si="22"/>
        <v>0</v>
      </c>
      <c r="K669" s="137" t="e">
        <f>LOOKUP(2,1/(Inward!E:E=C669),Inward!Q:Q)</f>
        <v>#N/A</v>
      </c>
      <c r="L669" s="137" t="e">
        <f>Table3[[#This Row],[Opening Stock]]*Table3[[#This Row],[Base Price]]</f>
        <v>#N/A</v>
      </c>
      <c r="M669" s="137" t="e">
        <f>Table3[[#This Row],[Base Price]]*Table3[[#This Row],[Receipt]]</f>
        <v>#N/A</v>
      </c>
      <c r="N669" s="137" t="e">
        <f>Table3[[#This Row],[Base Price]]*Table3[[#This Row],[Issued]]</f>
        <v>#N/A</v>
      </c>
      <c r="O669" s="137" t="e">
        <f t="shared" si="23"/>
        <v>#N/A</v>
      </c>
      <c r="P669" s="84"/>
    </row>
    <row r="670" spans="1:16">
      <c r="A670" s="84">
        <f>Table5[[#This Row],[SN]]</f>
        <v>669</v>
      </c>
      <c r="B670" s="108" t="str">
        <f>VLOOKUP($C670,'Product Master'!B:G,2,)</f>
        <v>WD 4 TB Desktop internal hard disk (SN-WCC7K1HK37UJ &amp; WCC7K0FR1EAP)</v>
      </c>
      <c r="C670" s="84" t="str">
        <f>Table5[[#This Row],[Cat No]]</f>
        <v>WD 4 TB Desktop internal hard disk (SN-WCC7K1HK37UJ &amp; WCC7K0FR1EAP)</v>
      </c>
      <c r="D670" s="84">
        <f>(VLOOKUP($C670,'Product Master'!B:G,6,))</f>
        <v>0</v>
      </c>
      <c r="E670" s="84" t="str">
        <f>VLOOKUP($C670,'Product Master'!B:G,3,)</f>
        <v>-</v>
      </c>
      <c r="F670" s="84" t="str">
        <f>VLOOKUP($C670,'Product Master'!B:G,4,)</f>
        <v>-</v>
      </c>
      <c r="H670" s="84">
        <f>SUMIFS(Inward!I:I,Inward!C:C,'Stock Statement'!B670,Inward!E:E,'Stock Statement'!C670)</f>
        <v>0</v>
      </c>
      <c r="J670" s="84">
        <f t="shared" si="22"/>
        <v>0</v>
      </c>
      <c r="K670" s="137" t="e">
        <f>LOOKUP(2,1/(Inward!E:E=C670),Inward!Q:Q)</f>
        <v>#N/A</v>
      </c>
      <c r="L670" s="137" t="e">
        <f>Table3[[#This Row],[Opening Stock]]*Table3[[#This Row],[Base Price]]</f>
        <v>#N/A</v>
      </c>
      <c r="M670" s="137" t="e">
        <f>Table3[[#This Row],[Base Price]]*Table3[[#This Row],[Receipt]]</f>
        <v>#N/A</v>
      </c>
      <c r="N670" s="137" t="e">
        <f>Table3[[#This Row],[Base Price]]*Table3[[#This Row],[Issued]]</f>
        <v>#N/A</v>
      </c>
      <c r="O670" s="137" t="e">
        <f t="shared" si="23"/>
        <v>#N/A</v>
      </c>
      <c r="P670" s="84"/>
    </row>
    <row r="671" spans="1:16">
      <c r="A671" s="84">
        <f>Table5[[#This Row],[SN]]</f>
        <v>670</v>
      </c>
      <c r="B671" s="108" t="str">
        <f>VLOOKUP($C671,'Product Master'!B:G,2,)</f>
        <v>WD 4 TB Desktop internal hard disk Drive sata 2.5''</v>
      </c>
      <c r="C671" s="84" t="str">
        <f>Table5[[#This Row],[Cat No]]</f>
        <v>WD 4 TB Desktop internal hard disk Drive sata 2.5''</v>
      </c>
      <c r="D671" s="84">
        <f>(VLOOKUP($C671,'Product Master'!B:G,6,))</f>
        <v>0</v>
      </c>
      <c r="E671" s="84" t="str">
        <f>VLOOKUP($C671,'Product Master'!B:G,3,)</f>
        <v>-</v>
      </c>
      <c r="F671" s="84" t="str">
        <f>VLOOKUP($C671,'Product Master'!B:G,4,)</f>
        <v>-</v>
      </c>
      <c r="H671" s="84">
        <f>SUMIFS(Inward!I:I,Inward!C:C,'Stock Statement'!B671,Inward!E:E,'Stock Statement'!C671)</f>
        <v>0</v>
      </c>
      <c r="J671" s="84">
        <f t="shared" ref="J671:J734" si="24">((G671+H671)-I671)</f>
        <v>0</v>
      </c>
      <c r="K671" s="137" t="e">
        <f>LOOKUP(2,1/(Inward!E:E=C671),Inward!Q:Q)</f>
        <v>#N/A</v>
      </c>
      <c r="L671" s="137" t="e">
        <f>Table3[[#This Row],[Opening Stock]]*Table3[[#This Row],[Base Price]]</f>
        <v>#N/A</v>
      </c>
      <c r="M671" s="137" t="e">
        <f>Table3[[#This Row],[Base Price]]*Table3[[#This Row],[Receipt]]</f>
        <v>#N/A</v>
      </c>
      <c r="N671" s="137" t="e">
        <f>Table3[[#This Row],[Base Price]]*Table3[[#This Row],[Issued]]</f>
        <v>#N/A</v>
      </c>
      <c r="O671" s="137" t="e">
        <f t="shared" ref="O671:O734" si="25">MAX(0,J671*K671)</f>
        <v>#N/A</v>
      </c>
      <c r="P671" s="84"/>
    </row>
    <row r="672" spans="1:16">
      <c r="A672" s="84">
        <f>Table5[[#This Row],[SN]]</f>
        <v>671</v>
      </c>
      <c r="B672" s="108" t="str">
        <f>VLOOKUP($C672,'Product Master'!B:G,2,)</f>
        <v>White Board (3x4)</v>
      </c>
      <c r="C672" s="84" t="str">
        <f>Table5[[#This Row],[Cat No]]</f>
        <v>White Board (3x4)</v>
      </c>
      <c r="D672" s="84">
        <f>(VLOOKUP($C672,'Product Master'!B:G,6,))</f>
        <v>0</v>
      </c>
      <c r="E672" s="84" t="str">
        <f>VLOOKUP($C672,'Product Master'!B:G,3,)</f>
        <v>-</v>
      </c>
      <c r="F672" s="84" t="str">
        <f>VLOOKUP($C672,'Product Master'!B:G,4,)</f>
        <v>-</v>
      </c>
      <c r="H672" s="84">
        <f>SUMIFS(Inward!I:I,Inward!C:C,'Stock Statement'!B672,Inward!E:E,'Stock Statement'!C672)</f>
        <v>0</v>
      </c>
      <c r="J672" s="84">
        <f t="shared" si="24"/>
        <v>0</v>
      </c>
      <c r="K672" s="137" t="e">
        <f>LOOKUP(2,1/(Inward!E:E=C672),Inward!Q:Q)</f>
        <v>#N/A</v>
      </c>
      <c r="L672" s="137" t="e">
        <f>Table3[[#This Row],[Opening Stock]]*Table3[[#This Row],[Base Price]]</f>
        <v>#N/A</v>
      </c>
      <c r="M672" s="137" t="e">
        <f>Table3[[#This Row],[Base Price]]*Table3[[#This Row],[Receipt]]</f>
        <v>#N/A</v>
      </c>
      <c r="N672" s="137" t="e">
        <f>Table3[[#This Row],[Base Price]]*Table3[[#This Row],[Issued]]</f>
        <v>#N/A</v>
      </c>
      <c r="O672" s="137" t="e">
        <f t="shared" si="25"/>
        <v>#N/A</v>
      </c>
      <c r="P672" s="84"/>
    </row>
    <row r="673" spans="1:16">
      <c r="A673" s="84">
        <f>Table5[[#This Row],[SN]]</f>
        <v>672</v>
      </c>
      <c r="B673" s="108" t="str">
        <f>VLOOKUP($C673,'Product Master'!B:G,2,)</f>
        <v>White polyester lable 15*6 mm</v>
      </c>
      <c r="C673" s="84" t="str">
        <f>Table5[[#This Row],[Cat No]]</f>
        <v>White polyester lable 15*6 mm</v>
      </c>
      <c r="D673" s="84">
        <f>(VLOOKUP($C673,'Product Master'!B:G,6,))</f>
        <v>0</v>
      </c>
      <c r="E673" s="84" t="str">
        <f>VLOOKUP($C673,'Product Master'!B:G,3,)</f>
        <v>-</v>
      </c>
      <c r="F673" s="84" t="str">
        <f>VLOOKUP($C673,'Product Master'!B:G,4,)</f>
        <v>-</v>
      </c>
      <c r="H673" s="84">
        <f>SUMIFS(Inward!I:I,Inward!C:C,'Stock Statement'!B673,Inward!E:E,'Stock Statement'!C673)</f>
        <v>0</v>
      </c>
      <c r="J673" s="84">
        <f t="shared" si="24"/>
        <v>0</v>
      </c>
      <c r="K673" s="137" t="e">
        <f>LOOKUP(2,1/(Inward!E:E=C673),Inward!Q:Q)</f>
        <v>#N/A</v>
      </c>
      <c r="L673" s="137" t="e">
        <f>Table3[[#This Row],[Opening Stock]]*Table3[[#This Row],[Base Price]]</f>
        <v>#N/A</v>
      </c>
      <c r="M673" s="137" t="e">
        <f>Table3[[#This Row],[Base Price]]*Table3[[#This Row],[Receipt]]</f>
        <v>#N/A</v>
      </c>
      <c r="N673" s="137" t="e">
        <f>Table3[[#This Row],[Base Price]]*Table3[[#This Row],[Issued]]</f>
        <v>#N/A</v>
      </c>
      <c r="O673" s="137" t="e">
        <f t="shared" si="25"/>
        <v>#N/A</v>
      </c>
      <c r="P673" s="84"/>
    </row>
    <row r="674" spans="1:16">
      <c r="A674" s="84">
        <f>Table5[[#This Row],[SN]]</f>
        <v>673</v>
      </c>
      <c r="B674" s="108" t="str">
        <f>VLOOKUP($C674,'Product Master'!B:G,2,)</f>
        <v>Xylene Monitor (SN-170603749)</v>
      </c>
      <c r="C674" s="84" t="str">
        <f>Table5[[#This Row],[Cat No]]</f>
        <v>Xylene Monitor (SN-170603749)</v>
      </c>
      <c r="D674" s="84">
        <f>(VLOOKUP($C674,'Product Master'!B:G,6,))</f>
        <v>0</v>
      </c>
      <c r="E674" s="84" t="str">
        <f>VLOOKUP($C674,'Product Master'!B:G,3,)</f>
        <v>-</v>
      </c>
      <c r="F674" s="84" t="str">
        <f>VLOOKUP($C674,'Product Master'!B:G,4,)</f>
        <v>-</v>
      </c>
      <c r="H674" s="84">
        <f>SUMIFS(Inward!I:I,Inward!C:C,'Stock Statement'!B674,Inward!E:E,'Stock Statement'!C674)</f>
        <v>0</v>
      </c>
      <c r="J674" s="84">
        <f t="shared" si="24"/>
        <v>0</v>
      </c>
      <c r="K674" s="137" t="e">
        <f>LOOKUP(2,1/(Inward!E:E=C674),Inward!Q:Q)</f>
        <v>#N/A</v>
      </c>
      <c r="L674" s="137" t="e">
        <f>Table3[[#This Row],[Opening Stock]]*Table3[[#This Row],[Base Price]]</f>
        <v>#N/A</v>
      </c>
      <c r="M674" s="137" t="e">
        <f>Table3[[#This Row],[Base Price]]*Table3[[#This Row],[Receipt]]</f>
        <v>#N/A</v>
      </c>
      <c r="N674" s="137" t="e">
        <f>Table3[[#This Row],[Base Price]]*Table3[[#This Row],[Issued]]</f>
        <v>#N/A</v>
      </c>
      <c r="O674" s="137" t="e">
        <f t="shared" si="25"/>
        <v>#N/A</v>
      </c>
      <c r="P674" s="84"/>
    </row>
    <row r="675" spans="1:16">
      <c r="A675" s="84">
        <f>Table5[[#This Row],[SN]]</f>
        <v>674</v>
      </c>
      <c r="B675" s="108" t="str">
        <f>VLOOKUP($C675,'Product Master'!B:G,2,)</f>
        <v>PAP Pen for Immunostaining (Sigma)</v>
      </c>
      <c r="C675" s="84" t="str">
        <f>Table5[[#This Row],[Cat No]]</f>
        <v>Z672548</v>
      </c>
      <c r="D675" s="84">
        <f>(VLOOKUP($C675,'Product Master'!B:G,6,))</f>
        <v>0</v>
      </c>
      <c r="E675" s="84" t="str">
        <f>VLOOKUP($C675,'Product Master'!B:G,3,)</f>
        <v>-</v>
      </c>
      <c r="F675" s="84" t="str">
        <f>VLOOKUP($C675,'Product Master'!B:G,4,)</f>
        <v>-</v>
      </c>
      <c r="H675" s="84">
        <f>SUMIFS(Inward!I:I,Inward!C:C,'Stock Statement'!B675,Inward!E:E,'Stock Statement'!C675)</f>
        <v>0</v>
      </c>
      <c r="J675" s="84">
        <f t="shared" si="24"/>
        <v>0</v>
      </c>
      <c r="K675" s="137" t="e">
        <f>LOOKUP(2,1/(Inward!E:E=C675),Inward!Q:Q)</f>
        <v>#N/A</v>
      </c>
      <c r="L675" s="137" t="e">
        <f>Table3[[#This Row],[Opening Stock]]*Table3[[#This Row],[Base Price]]</f>
        <v>#N/A</v>
      </c>
      <c r="M675" s="137" t="e">
        <f>Table3[[#This Row],[Base Price]]*Table3[[#This Row],[Receipt]]</f>
        <v>#N/A</v>
      </c>
      <c r="N675" s="137" t="e">
        <f>Table3[[#This Row],[Base Price]]*Table3[[#This Row],[Issued]]</f>
        <v>#N/A</v>
      </c>
      <c r="O675" s="137" t="e">
        <f t="shared" si="25"/>
        <v>#N/A</v>
      </c>
      <c r="P675" s="84"/>
    </row>
    <row r="676" spans="1:16">
      <c r="A676" s="84">
        <f>Table5[[#This Row],[SN]]</f>
        <v>675</v>
      </c>
      <c r="B676" s="108" t="str">
        <f>VLOOKUP($C676,'Product Master'!B:G,2,)</f>
        <v>Zip lock Bag 4x6</v>
      </c>
      <c r="C676" s="84" t="str">
        <f>Table5[[#This Row],[Cat No]]</f>
        <v>Zip lock Bag 4x6</v>
      </c>
      <c r="D676" s="84">
        <f>(VLOOKUP($C676,'Product Master'!B:G,6,))</f>
        <v>0</v>
      </c>
      <c r="E676" s="84" t="str">
        <f>VLOOKUP($C676,'Product Master'!B:G,3,)</f>
        <v>-</v>
      </c>
      <c r="F676" s="84">
        <f>VLOOKUP($C676,'Product Master'!B:G,4,)</f>
        <v>0</v>
      </c>
      <c r="H676" s="84">
        <f>SUMIFS(Inward!I:I,Inward!C:C,'Stock Statement'!B676,Inward!E:E,'Stock Statement'!C676)</f>
        <v>0</v>
      </c>
      <c r="J676" s="84">
        <f t="shared" si="24"/>
        <v>0</v>
      </c>
      <c r="K676" s="137" t="e">
        <f>LOOKUP(2,1/(Inward!E:E=C676),Inward!Q:Q)</f>
        <v>#N/A</v>
      </c>
      <c r="L676" s="137" t="e">
        <f>Table3[[#This Row],[Opening Stock]]*Table3[[#This Row],[Base Price]]</f>
        <v>#N/A</v>
      </c>
      <c r="M676" s="137" t="e">
        <f>Table3[[#This Row],[Base Price]]*Table3[[#This Row],[Receipt]]</f>
        <v>#N/A</v>
      </c>
      <c r="N676" s="137" t="e">
        <f>Table3[[#This Row],[Base Price]]*Table3[[#This Row],[Issued]]</f>
        <v>#N/A</v>
      </c>
      <c r="O676" s="137" t="e">
        <f t="shared" si="25"/>
        <v>#N/A</v>
      </c>
      <c r="P676" s="84"/>
    </row>
    <row r="677" spans="1:16">
      <c r="A677" s="84">
        <f>Table5[[#This Row],[SN]]</f>
        <v>676</v>
      </c>
      <c r="B677" s="108" t="str">
        <f>VLOOKUP($C677,'Product Master'!B:G,2,)</f>
        <v xml:space="preserve">Zip lock Bags 6*8 Inch </v>
      </c>
      <c r="C677" s="84" t="str">
        <f>Table5[[#This Row],[Cat No]]</f>
        <v xml:space="preserve">Zip lock Bags 6*8 Inch </v>
      </c>
      <c r="D677" s="84">
        <f>(VLOOKUP($C677,'Product Master'!B:G,6,))</f>
        <v>0</v>
      </c>
      <c r="E677" s="84" t="str">
        <f>VLOOKUP($C677,'Product Master'!B:G,3,)</f>
        <v>-</v>
      </c>
      <c r="F677" s="84" t="str">
        <f>VLOOKUP($C677,'Product Master'!B:G,4,)</f>
        <v>-</v>
      </c>
      <c r="H677" s="84">
        <f>SUMIFS(Inward!I:I,Inward!C:C,'Stock Statement'!B677,Inward!E:E,'Stock Statement'!C677)</f>
        <v>0</v>
      </c>
      <c r="J677" s="84">
        <f t="shared" si="24"/>
        <v>0</v>
      </c>
      <c r="K677" s="137" t="e">
        <f>LOOKUP(2,1/(Inward!E:E=C677),Inward!Q:Q)</f>
        <v>#N/A</v>
      </c>
      <c r="L677" s="137" t="e">
        <f>Table3[[#This Row],[Opening Stock]]*Table3[[#This Row],[Base Price]]</f>
        <v>#N/A</v>
      </c>
      <c r="M677" s="137" t="e">
        <f>Table3[[#This Row],[Base Price]]*Table3[[#This Row],[Receipt]]</f>
        <v>#N/A</v>
      </c>
      <c r="N677" s="137" t="e">
        <f>Table3[[#This Row],[Base Price]]*Table3[[#This Row],[Issued]]</f>
        <v>#N/A</v>
      </c>
      <c r="O677" s="137" t="e">
        <f t="shared" si="25"/>
        <v>#N/A</v>
      </c>
      <c r="P677" s="84"/>
    </row>
    <row r="678" spans="1:16">
      <c r="A678" s="84">
        <f>Table5[[#This Row],[SN]]</f>
        <v>677</v>
      </c>
      <c r="B678" s="108" t="str">
        <f>VLOOKUP($C678,'Product Master'!B:G,2,)</f>
        <v xml:space="preserve">i. QIAamp Minelute column </v>
      </c>
      <c r="C678" s="84" t="str">
        <f>Table5[[#This Row],[Cat No]]</f>
        <v>180134-S3</v>
      </c>
      <c r="D678" s="84">
        <f>(VLOOKUP($C678,'Product Master'!B:G,6,))</f>
        <v>0</v>
      </c>
      <c r="E678" s="84" t="str">
        <f>VLOOKUP($C678,'Product Master'!B:G,3,)</f>
        <v>-</v>
      </c>
      <c r="F678" s="84" t="str">
        <f>VLOOKUP($C678,'Product Master'!B:G,4,)</f>
        <v>-</v>
      </c>
      <c r="H678" s="84">
        <f>SUMIFS(Inward!I:I,Inward!C:C,'Stock Statement'!B678,Inward!E:E,'Stock Statement'!C678)</f>
        <v>1</v>
      </c>
      <c r="J678" s="84">
        <f t="shared" si="24"/>
        <v>1</v>
      </c>
      <c r="K678" s="137">
        <f>LOOKUP(2,1/(Inward!E:E=C678),Inward!Q:Q)</f>
        <v>0</v>
      </c>
      <c r="L678" s="137">
        <f>Table3[[#This Row],[Opening Stock]]*Table3[[#This Row],[Base Price]]</f>
        <v>0</v>
      </c>
      <c r="M678" s="137">
        <f>Table3[[#This Row],[Base Price]]*Table3[[#This Row],[Receipt]]</f>
        <v>0</v>
      </c>
      <c r="N678" s="137">
        <f>Table3[[#This Row],[Base Price]]*Table3[[#This Row],[Issued]]</f>
        <v>0</v>
      </c>
      <c r="O678" s="137">
        <f t="shared" si="25"/>
        <v>0</v>
      </c>
      <c r="P678" s="84"/>
    </row>
    <row r="679" spans="1:16">
      <c r="A679" s="84">
        <f>Table5[[#This Row],[SN]]</f>
        <v>678</v>
      </c>
      <c r="B679" s="108" t="e">
        <f>VLOOKUP($C679,'Product Master'!B:G,2,)</f>
        <v>#N/A</v>
      </c>
      <c r="C679" s="84">
        <f>Table5[[#This Row],[Cat No]]</f>
        <v>0</v>
      </c>
      <c r="D679" s="84" t="e">
        <f>(VLOOKUP($C679,'Product Master'!B:G,6,))</f>
        <v>#N/A</v>
      </c>
      <c r="E679" s="84" t="e">
        <f>VLOOKUP($C679,'Product Master'!B:G,3,)</f>
        <v>#N/A</v>
      </c>
      <c r="F679" s="84" t="e">
        <f>VLOOKUP($C679,'Product Master'!B:G,4,)</f>
        <v>#N/A</v>
      </c>
      <c r="H679" s="84">
        <f>SUMIFS(Inward!I:I,Inward!C:C,'Stock Statement'!B679,Inward!E:E,'Stock Statement'!C679)</f>
        <v>0</v>
      </c>
      <c r="J679" s="84">
        <f t="shared" si="24"/>
        <v>0</v>
      </c>
      <c r="K679" s="137">
        <f>LOOKUP(2,1/(Inward!E:E=C679),Inward!Q:Q)</f>
        <v>0</v>
      </c>
      <c r="L679" s="137">
        <f>Table3[[#This Row],[Opening Stock]]*Table3[[#This Row],[Base Price]]</f>
        <v>0</v>
      </c>
      <c r="M679" s="137">
        <f>Table3[[#This Row],[Base Price]]*Table3[[#This Row],[Receipt]]</f>
        <v>0</v>
      </c>
      <c r="N679" s="137">
        <f>Table3[[#This Row],[Base Price]]*Table3[[#This Row],[Issued]]</f>
        <v>0</v>
      </c>
      <c r="O679" s="137">
        <f t="shared" si="25"/>
        <v>0</v>
      </c>
      <c r="P679" s="84"/>
    </row>
    <row r="680" spans="1:16">
      <c r="A680" s="84">
        <f>Table5[[#This Row],[SN]]</f>
        <v>679</v>
      </c>
      <c r="B680" s="108" t="e">
        <f>VLOOKUP($C680,'Product Master'!B:G,2,)</f>
        <v>#N/A</v>
      </c>
      <c r="C680" s="84">
        <f>Table5[[#This Row],[Cat No]]</f>
        <v>0</v>
      </c>
      <c r="D680" s="84" t="e">
        <f>(VLOOKUP($C680,'Product Master'!B:G,6,))</f>
        <v>#N/A</v>
      </c>
      <c r="E680" s="84" t="e">
        <f>VLOOKUP($C680,'Product Master'!B:G,3,)</f>
        <v>#N/A</v>
      </c>
      <c r="F680" s="84" t="e">
        <f>VLOOKUP($C680,'Product Master'!B:G,4,)</f>
        <v>#N/A</v>
      </c>
      <c r="H680" s="84">
        <f>SUMIFS(Inward!I:I,Inward!C:C,'Stock Statement'!B680,Inward!E:E,'Stock Statement'!C680)</f>
        <v>0</v>
      </c>
      <c r="J680" s="84">
        <f t="shared" si="24"/>
        <v>0</v>
      </c>
      <c r="K680" s="137">
        <f>LOOKUP(2,1/(Inward!E:E=C680),Inward!Q:Q)</f>
        <v>0</v>
      </c>
      <c r="L680" s="137">
        <f>Table3[[#This Row],[Opening Stock]]*Table3[[#This Row],[Base Price]]</f>
        <v>0</v>
      </c>
      <c r="M680" s="137">
        <f>Table3[[#This Row],[Base Price]]*Table3[[#This Row],[Receipt]]</f>
        <v>0</v>
      </c>
      <c r="N680" s="137">
        <f>Table3[[#This Row],[Base Price]]*Table3[[#This Row],[Issued]]</f>
        <v>0</v>
      </c>
      <c r="O680" s="137">
        <f t="shared" si="25"/>
        <v>0</v>
      </c>
      <c r="P680" s="84"/>
    </row>
    <row r="681" spans="1:16">
      <c r="A681" s="84">
        <f>Table5[[#This Row],[SN]]</f>
        <v>680</v>
      </c>
      <c r="B681" s="108" t="e">
        <f>VLOOKUP($C681,'Product Master'!B:G,2,)</f>
        <v>#N/A</v>
      </c>
      <c r="C681" s="84">
        <f>Table5[[#This Row],[Cat No]]</f>
        <v>0</v>
      </c>
      <c r="D681" s="84" t="e">
        <f>(VLOOKUP($C681,'Product Master'!B:G,6,))</f>
        <v>#N/A</v>
      </c>
      <c r="E681" s="84" t="e">
        <f>VLOOKUP($C681,'Product Master'!B:G,3,)</f>
        <v>#N/A</v>
      </c>
      <c r="F681" s="84" t="e">
        <f>VLOOKUP($C681,'Product Master'!B:G,4,)</f>
        <v>#N/A</v>
      </c>
      <c r="H681" s="84">
        <f>SUMIFS(Inward!I:I,Inward!C:C,'Stock Statement'!B681,Inward!E:E,'Stock Statement'!C681)</f>
        <v>0</v>
      </c>
      <c r="J681" s="84">
        <f t="shared" si="24"/>
        <v>0</v>
      </c>
      <c r="K681" s="137">
        <f>LOOKUP(2,1/(Inward!E:E=C681),Inward!Q:Q)</f>
        <v>0</v>
      </c>
      <c r="L681" s="137">
        <f>Table3[[#This Row],[Opening Stock]]*Table3[[#This Row],[Base Price]]</f>
        <v>0</v>
      </c>
      <c r="M681" s="137">
        <f>Table3[[#This Row],[Base Price]]*Table3[[#This Row],[Receipt]]</f>
        <v>0</v>
      </c>
      <c r="N681" s="137">
        <f>Table3[[#This Row],[Base Price]]*Table3[[#This Row],[Issued]]</f>
        <v>0</v>
      </c>
      <c r="O681" s="137">
        <f t="shared" si="25"/>
        <v>0</v>
      </c>
      <c r="P681" s="84"/>
    </row>
    <row r="682" spans="1:16">
      <c r="A682" s="84">
        <f>Table5[[#This Row],[SN]]</f>
        <v>681</v>
      </c>
      <c r="B682" s="108" t="e">
        <f>VLOOKUP($C682,'Product Master'!B:G,2,)</f>
        <v>#N/A</v>
      </c>
      <c r="C682" s="84">
        <f>Table5[[#This Row],[Cat No]]</f>
        <v>0</v>
      </c>
      <c r="D682" s="84" t="e">
        <f>(VLOOKUP($C682,'Product Master'!B:G,6,))</f>
        <v>#N/A</v>
      </c>
      <c r="E682" s="84" t="e">
        <f>VLOOKUP($C682,'Product Master'!B:G,3,)</f>
        <v>#N/A</v>
      </c>
      <c r="F682" s="84" t="e">
        <f>VLOOKUP($C682,'Product Master'!B:G,4,)</f>
        <v>#N/A</v>
      </c>
      <c r="H682" s="84">
        <f>SUMIFS(Inward!I:I,Inward!C:C,'Stock Statement'!B682,Inward!E:E,'Stock Statement'!C682)</f>
        <v>0</v>
      </c>
      <c r="J682" s="84">
        <f t="shared" si="24"/>
        <v>0</v>
      </c>
      <c r="K682" s="137">
        <f>LOOKUP(2,1/(Inward!E:E=C682),Inward!Q:Q)</f>
        <v>0</v>
      </c>
      <c r="L682" s="137">
        <f>Table3[[#This Row],[Opening Stock]]*Table3[[#This Row],[Base Price]]</f>
        <v>0</v>
      </c>
      <c r="M682" s="137">
        <f>Table3[[#This Row],[Base Price]]*Table3[[#This Row],[Receipt]]</f>
        <v>0</v>
      </c>
      <c r="N682" s="137">
        <f>Table3[[#This Row],[Base Price]]*Table3[[#This Row],[Issued]]</f>
        <v>0</v>
      </c>
      <c r="O682" s="137">
        <f t="shared" si="25"/>
        <v>0</v>
      </c>
      <c r="P682" s="84"/>
    </row>
    <row r="683" spans="1:16">
      <c r="A683" s="84">
        <f>Table5[[#This Row],[SN]]</f>
        <v>682</v>
      </c>
      <c r="B683" s="108" t="e">
        <f>VLOOKUP($C683,'Product Master'!B:G,2,)</f>
        <v>#N/A</v>
      </c>
      <c r="C683" s="84">
        <f>Table5[[#This Row],[Cat No]]</f>
        <v>0</v>
      </c>
      <c r="D683" s="84" t="e">
        <f>(VLOOKUP($C683,'Product Master'!B:G,6,))</f>
        <v>#N/A</v>
      </c>
      <c r="E683" s="84" t="e">
        <f>VLOOKUP($C683,'Product Master'!B:G,3,)</f>
        <v>#N/A</v>
      </c>
      <c r="F683" s="84" t="e">
        <f>VLOOKUP($C683,'Product Master'!B:G,4,)</f>
        <v>#N/A</v>
      </c>
      <c r="H683" s="84">
        <f>SUMIFS(Inward!I:I,Inward!C:C,'Stock Statement'!B683,Inward!E:E,'Stock Statement'!C683)</f>
        <v>0</v>
      </c>
      <c r="J683" s="84">
        <f t="shared" si="24"/>
        <v>0</v>
      </c>
      <c r="K683" s="137">
        <f>LOOKUP(2,1/(Inward!E:E=C683),Inward!Q:Q)</f>
        <v>0</v>
      </c>
      <c r="L683" s="137">
        <f>Table3[[#This Row],[Opening Stock]]*Table3[[#This Row],[Base Price]]</f>
        <v>0</v>
      </c>
      <c r="M683" s="137">
        <f>Table3[[#This Row],[Base Price]]*Table3[[#This Row],[Receipt]]</f>
        <v>0</v>
      </c>
      <c r="N683" s="137">
        <f>Table3[[#This Row],[Base Price]]*Table3[[#This Row],[Issued]]</f>
        <v>0</v>
      </c>
      <c r="O683" s="137">
        <f t="shared" si="25"/>
        <v>0</v>
      </c>
      <c r="P683" s="84"/>
    </row>
    <row r="684" spans="1:16">
      <c r="A684" s="84">
        <f>Table5[[#This Row],[SN]]</f>
        <v>683</v>
      </c>
      <c r="B684" s="108" t="e">
        <f>VLOOKUP($C684,'Product Master'!B:G,2,)</f>
        <v>#N/A</v>
      </c>
      <c r="C684" s="84">
        <f>Table5[[#This Row],[Cat No]]</f>
        <v>0</v>
      </c>
      <c r="D684" s="84" t="e">
        <f>(VLOOKUP($C684,'Product Master'!B:G,6,))</f>
        <v>#N/A</v>
      </c>
      <c r="E684" s="84" t="e">
        <f>VLOOKUP($C684,'Product Master'!B:G,3,)</f>
        <v>#N/A</v>
      </c>
      <c r="F684" s="84" t="e">
        <f>VLOOKUP($C684,'Product Master'!B:G,4,)</f>
        <v>#N/A</v>
      </c>
      <c r="H684" s="84">
        <f>SUMIFS(Inward!I:I,Inward!C:C,'Stock Statement'!B684,Inward!E:E,'Stock Statement'!C684)</f>
        <v>0</v>
      </c>
      <c r="J684" s="84">
        <f t="shared" si="24"/>
        <v>0</v>
      </c>
      <c r="K684" s="137">
        <f>LOOKUP(2,1/(Inward!E:E=C684),Inward!Q:Q)</f>
        <v>0</v>
      </c>
      <c r="L684" s="137">
        <f>Table3[[#This Row],[Opening Stock]]*Table3[[#This Row],[Base Price]]</f>
        <v>0</v>
      </c>
      <c r="M684" s="137">
        <f>Table3[[#This Row],[Base Price]]*Table3[[#This Row],[Receipt]]</f>
        <v>0</v>
      </c>
      <c r="N684" s="137">
        <f>Table3[[#This Row],[Base Price]]*Table3[[#This Row],[Issued]]</f>
        <v>0</v>
      </c>
      <c r="O684" s="137">
        <f t="shared" si="25"/>
        <v>0</v>
      </c>
      <c r="P684" s="84"/>
    </row>
    <row r="685" spans="1:16">
      <c r="A685" s="84">
        <f>Table5[[#This Row],[SN]]</f>
        <v>684</v>
      </c>
      <c r="B685" s="108" t="e">
        <f>VLOOKUP($C685,'Product Master'!B:G,2,)</f>
        <v>#N/A</v>
      </c>
      <c r="C685" s="84">
        <f>Table5[[#This Row],[Cat No]]</f>
        <v>0</v>
      </c>
      <c r="D685" s="84" t="e">
        <f>(VLOOKUP($C685,'Product Master'!B:G,6,))</f>
        <v>#N/A</v>
      </c>
      <c r="E685" s="84" t="e">
        <f>VLOOKUP($C685,'Product Master'!B:G,3,)</f>
        <v>#N/A</v>
      </c>
      <c r="F685" s="84" t="e">
        <f>VLOOKUP($C685,'Product Master'!B:G,4,)</f>
        <v>#N/A</v>
      </c>
      <c r="H685" s="84">
        <f>SUMIFS(Inward!I:I,Inward!C:C,'Stock Statement'!B685,Inward!E:E,'Stock Statement'!C685)</f>
        <v>0</v>
      </c>
      <c r="J685" s="84">
        <f t="shared" si="24"/>
        <v>0</v>
      </c>
      <c r="K685" s="137">
        <f>LOOKUP(2,1/(Inward!E:E=C685),Inward!Q:Q)</f>
        <v>0</v>
      </c>
      <c r="L685" s="137">
        <f>Table3[[#This Row],[Opening Stock]]*Table3[[#This Row],[Base Price]]</f>
        <v>0</v>
      </c>
      <c r="M685" s="137">
        <f>Table3[[#This Row],[Base Price]]*Table3[[#This Row],[Receipt]]</f>
        <v>0</v>
      </c>
      <c r="N685" s="137">
        <f>Table3[[#This Row],[Base Price]]*Table3[[#This Row],[Issued]]</f>
        <v>0</v>
      </c>
      <c r="O685" s="137">
        <f t="shared" si="25"/>
        <v>0</v>
      </c>
      <c r="P685" s="84"/>
    </row>
    <row r="686" spans="1:16">
      <c r="A686" s="84">
        <f>Table5[[#This Row],[SN]]</f>
        <v>685</v>
      </c>
      <c r="B686" s="108" t="e">
        <f>VLOOKUP($C686,'Product Master'!B:G,2,)</f>
        <v>#N/A</v>
      </c>
      <c r="C686" s="84">
        <f>Table5[[#This Row],[Cat No]]</f>
        <v>0</v>
      </c>
      <c r="D686" s="84" t="e">
        <f>(VLOOKUP($C686,'Product Master'!B:G,6,))</f>
        <v>#N/A</v>
      </c>
      <c r="E686" s="84" t="e">
        <f>VLOOKUP($C686,'Product Master'!B:G,3,)</f>
        <v>#N/A</v>
      </c>
      <c r="F686" s="84" t="e">
        <f>VLOOKUP($C686,'Product Master'!B:G,4,)</f>
        <v>#N/A</v>
      </c>
      <c r="H686" s="84">
        <f>SUMIFS(Inward!I:I,Inward!C:C,'Stock Statement'!B686,Inward!E:E,'Stock Statement'!C686)</f>
        <v>0</v>
      </c>
      <c r="J686" s="84">
        <f t="shared" si="24"/>
        <v>0</v>
      </c>
      <c r="K686" s="137">
        <f>LOOKUP(2,1/(Inward!E:E=C686),Inward!Q:Q)</f>
        <v>0</v>
      </c>
      <c r="L686" s="137">
        <f>Table3[[#This Row],[Opening Stock]]*Table3[[#This Row],[Base Price]]</f>
        <v>0</v>
      </c>
      <c r="M686" s="137">
        <f>Table3[[#This Row],[Base Price]]*Table3[[#This Row],[Receipt]]</f>
        <v>0</v>
      </c>
      <c r="N686" s="137">
        <f>Table3[[#This Row],[Base Price]]*Table3[[#This Row],[Issued]]</f>
        <v>0</v>
      </c>
      <c r="O686" s="137">
        <f t="shared" si="25"/>
        <v>0</v>
      </c>
      <c r="P686" s="84"/>
    </row>
    <row r="687" spans="1:16">
      <c r="A687" s="84" t="e">
        <f>Table5[[#This Row],[SN]]</f>
        <v>#VALUE!</v>
      </c>
      <c r="B687" s="108" t="e">
        <f>VLOOKUP($C687,'Product Master'!B:G,2,)</f>
        <v>#VALUE!</v>
      </c>
      <c r="C687" s="84" t="e">
        <f>Table5[[#This Row],[Cat No]]</f>
        <v>#VALUE!</v>
      </c>
      <c r="D687" s="84" t="e">
        <f>(VLOOKUP($C687,'Product Master'!B:G,6,))</f>
        <v>#VALUE!</v>
      </c>
      <c r="E687" s="84" t="e">
        <f>VLOOKUP($C687,'Product Master'!B:G,3,)</f>
        <v>#VALUE!</v>
      </c>
      <c r="F687" s="84" t="e">
        <f>VLOOKUP($C687,'Product Master'!B:G,4,)</f>
        <v>#VALUE!</v>
      </c>
      <c r="H687" s="84">
        <f>SUMIFS(Inward!I:I,Inward!C:C,'Stock Statement'!B687,Inward!E:E,'Stock Statement'!C687)</f>
        <v>0</v>
      </c>
      <c r="J687" s="84">
        <f t="shared" si="24"/>
        <v>0</v>
      </c>
      <c r="K687" s="137" t="e">
        <f>LOOKUP(2,1/(Inward!E:E=C687),Inward!Q:Q)</f>
        <v>#N/A</v>
      </c>
      <c r="L687" s="137" t="e">
        <f>Table3[[#This Row],[Opening Stock]]*Table3[[#This Row],[Base Price]]</f>
        <v>#N/A</v>
      </c>
      <c r="M687" s="137" t="e">
        <f>Table3[[#This Row],[Base Price]]*Table3[[#This Row],[Receipt]]</f>
        <v>#N/A</v>
      </c>
      <c r="N687" s="137" t="e">
        <f>Table3[[#This Row],[Base Price]]*Table3[[#This Row],[Issued]]</f>
        <v>#N/A</v>
      </c>
      <c r="O687" s="137" t="e">
        <f t="shared" si="25"/>
        <v>#N/A</v>
      </c>
      <c r="P687" s="84"/>
    </row>
    <row r="688" spans="1:16">
      <c r="A688" s="84" t="e">
        <f>Table5[[#This Row],[SN]]</f>
        <v>#VALUE!</v>
      </c>
      <c r="B688" s="108" t="e">
        <f>VLOOKUP($C688,'Product Master'!B:G,2,)</f>
        <v>#VALUE!</v>
      </c>
      <c r="C688" s="84" t="e">
        <f>Table5[[#This Row],[Cat No]]</f>
        <v>#VALUE!</v>
      </c>
      <c r="D688" s="84" t="e">
        <f>(VLOOKUP($C688,'Product Master'!B:G,6,))</f>
        <v>#VALUE!</v>
      </c>
      <c r="E688" s="84" t="e">
        <f>VLOOKUP($C688,'Product Master'!B:G,3,)</f>
        <v>#VALUE!</v>
      </c>
      <c r="F688" s="84" t="e">
        <f>VLOOKUP($C688,'Product Master'!B:G,4,)</f>
        <v>#VALUE!</v>
      </c>
      <c r="H688" s="84">
        <f>SUMIFS(Inward!I:I,Inward!C:C,'Stock Statement'!B688,Inward!E:E,'Stock Statement'!C688)</f>
        <v>0</v>
      </c>
      <c r="J688" s="84">
        <f t="shared" si="24"/>
        <v>0</v>
      </c>
      <c r="K688" s="137" t="e">
        <f>LOOKUP(2,1/(Inward!E:E=C688),Inward!Q:Q)</f>
        <v>#N/A</v>
      </c>
      <c r="L688" s="137" t="e">
        <f>Table3[[#This Row],[Opening Stock]]*Table3[[#This Row],[Base Price]]</f>
        <v>#N/A</v>
      </c>
      <c r="M688" s="137" t="e">
        <f>Table3[[#This Row],[Base Price]]*Table3[[#This Row],[Receipt]]</f>
        <v>#N/A</v>
      </c>
      <c r="N688" s="137" t="e">
        <f>Table3[[#This Row],[Base Price]]*Table3[[#This Row],[Issued]]</f>
        <v>#N/A</v>
      </c>
      <c r="O688" s="137" t="e">
        <f t="shared" si="25"/>
        <v>#N/A</v>
      </c>
      <c r="P688" s="84"/>
    </row>
    <row r="689" spans="1:16">
      <c r="A689" s="84" t="e">
        <f>Table5[[#This Row],[SN]]</f>
        <v>#VALUE!</v>
      </c>
      <c r="B689" s="108" t="e">
        <f>VLOOKUP($C689,'Product Master'!B:G,2,)</f>
        <v>#VALUE!</v>
      </c>
      <c r="C689" s="84" t="e">
        <f>Table5[[#This Row],[Cat No]]</f>
        <v>#VALUE!</v>
      </c>
      <c r="D689" s="84" t="e">
        <f>(VLOOKUP($C689,'Product Master'!B:G,6,))</f>
        <v>#VALUE!</v>
      </c>
      <c r="E689" s="84" t="e">
        <f>VLOOKUP($C689,'Product Master'!B:G,3,)</f>
        <v>#VALUE!</v>
      </c>
      <c r="F689" s="84" t="e">
        <f>VLOOKUP($C689,'Product Master'!B:G,4,)</f>
        <v>#VALUE!</v>
      </c>
      <c r="H689" s="84">
        <f>SUMIFS(Inward!I:I,Inward!C:C,'Stock Statement'!B689,Inward!E:E,'Stock Statement'!C689)</f>
        <v>0</v>
      </c>
      <c r="J689" s="84">
        <f t="shared" si="24"/>
        <v>0</v>
      </c>
      <c r="K689" s="137" t="e">
        <f>LOOKUP(2,1/(Inward!E:E=C689),Inward!Q:Q)</f>
        <v>#N/A</v>
      </c>
      <c r="L689" s="137" t="e">
        <f>Table3[[#This Row],[Opening Stock]]*Table3[[#This Row],[Base Price]]</f>
        <v>#N/A</v>
      </c>
      <c r="M689" s="137" t="e">
        <f>Table3[[#This Row],[Base Price]]*Table3[[#This Row],[Receipt]]</f>
        <v>#N/A</v>
      </c>
      <c r="N689" s="137" t="e">
        <f>Table3[[#This Row],[Base Price]]*Table3[[#This Row],[Issued]]</f>
        <v>#N/A</v>
      </c>
      <c r="O689" s="137" t="e">
        <f t="shared" si="25"/>
        <v>#N/A</v>
      </c>
      <c r="P689" s="84"/>
    </row>
    <row r="690" spans="1:16">
      <c r="A690" s="84" t="e">
        <f>Table5[[#This Row],[SN]]</f>
        <v>#VALUE!</v>
      </c>
      <c r="B690" s="108" t="e">
        <f>VLOOKUP($C690,'Product Master'!B:G,2,)</f>
        <v>#VALUE!</v>
      </c>
      <c r="C690" s="84" t="e">
        <f>Table5[[#This Row],[Cat No]]</f>
        <v>#VALUE!</v>
      </c>
      <c r="D690" s="84" t="e">
        <f>(VLOOKUP($C690,'Product Master'!B:G,6,))</f>
        <v>#VALUE!</v>
      </c>
      <c r="E690" s="84" t="e">
        <f>VLOOKUP($C690,'Product Master'!B:G,3,)</f>
        <v>#VALUE!</v>
      </c>
      <c r="F690" s="84" t="e">
        <f>VLOOKUP($C690,'Product Master'!B:G,4,)</f>
        <v>#VALUE!</v>
      </c>
      <c r="H690" s="84">
        <f>SUMIFS(Inward!I:I,Inward!C:C,'Stock Statement'!B690,Inward!E:E,'Stock Statement'!C690)</f>
        <v>0</v>
      </c>
      <c r="J690" s="84">
        <f t="shared" si="24"/>
        <v>0</v>
      </c>
      <c r="K690" s="137" t="e">
        <f>LOOKUP(2,1/(Inward!E:E=C690),Inward!Q:Q)</f>
        <v>#N/A</v>
      </c>
      <c r="L690" s="137" t="e">
        <f>Table3[[#This Row],[Opening Stock]]*Table3[[#This Row],[Base Price]]</f>
        <v>#N/A</v>
      </c>
      <c r="M690" s="137" t="e">
        <f>Table3[[#This Row],[Base Price]]*Table3[[#This Row],[Receipt]]</f>
        <v>#N/A</v>
      </c>
      <c r="N690" s="137" t="e">
        <f>Table3[[#This Row],[Base Price]]*Table3[[#This Row],[Issued]]</f>
        <v>#N/A</v>
      </c>
      <c r="O690" s="137" t="e">
        <f t="shared" si="25"/>
        <v>#N/A</v>
      </c>
      <c r="P690" s="84"/>
    </row>
    <row r="691" spans="1:16">
      <c r="A691" s="84" t="e">
        <f>Table5[[#This Row],[SN]]</f>
        <v>#VALUE!</v>
      </c>
      <c r="B691" s="108" t="e">
        <f>VLOOKUP($C691,'Product Master'!B:G,2,)</f>
        <v>#VALUE!</v>
      </c>
      <c r="C691" s="84" t="e">
        <f>Table5[[#This Row],[Cat No]]</f>
        <v>#VALUE!</v>
      </c>
      <c r="D691" s="84" t="e">
        <f>(VLOOKUP($C691,'Product Master'!B:G,6,))</f>
        <v>#VALUE!</v>
      </c>
      <c r="E691" s="84" t="e">
        <f>VLOOKUP($C691,'Product Master'!B:G,3,)</f>
        <v>#VALUE!</v>
      </c>
      <c r="F691" s="84" t="e">
        <f>VLOOKUP($C691,'Product Master'!B:G,4,)</f>
        <v>#VALUE!</v>
      </c>
      <c r="H691" s="84">
        <f>SUMIFS(Inward!I:I,Inward!C:C,'Stock Statement'!B691,Inward!E:E,'Stock Statement'!C691)</f>
        <v>0</v>
      </c>
      <c r="J691" s="84">
        <f t="shared" si="24"/>
        <v>0</v>
      </c>
      <c r="K691" s="137" t="e">
        <f>LOOKUP(2,1/(Inward!E:E=C691),Inward!Q:Q)</f>
        <v>#N/A</v>
      </c>
      <c r="L691" s="137" t="e">
        <f>Table3[[#This Row],[Opening Stock]]*Table3[[#This Row],[Base Price]]</f>
        <v>#N/A</v>
      </c>
      <c r="M691" s="137" t="e">
        <f>Table3[[#This Row],[Base Price]]*Table3[[#This Row],[Receipt]]</f>
        <v>#N/A</v>
      </c>
      <c r="N691" s="137" t="e">
        <f>Table3[[#This Row],[Base Price]]*Table3[[#This Row],[Issued]]</f>
        <v>#N/A</v>
      </c>
      <c r="O691" s="137" t="e">
        <f t="shared" si="25"/>
        <v>#N/A</v>
      </c>
      <c r="P691" s="84"/>
    </row>
    <row r="692" spans="1:16">
      <c r="A692" s="84" t="e">
        <f>Table5[[#This Row],[SN]]</f>
        <v>#VALUE!</v>
      </c>
      <c r="B692" s="108" t="e">
        <f>VLOOKUP($C692,'Product Master'!B:G,2,)</f>
        <v>#VALUE!</v>
      </c>
      <c r="C692" s="84" t="e">
        <f>Table5[[#This Row],[Cat No]]</f>
        <v>#VALUE!</v>
      </c>
      <c r="D692" s="84" t="e">
        <f>(VLOOKUP($C692,'Product Master'!B:G,6,))</f>
        <v>#VALUE!</v>
      </c>
      <c r="E692" s="84" t="e">
        <f>VLOOKUP($C692,'Product Master'!B:G,3,)</f>
        <v>#VALUE!</v>
      </c>
      <c r="F692" s="84" t="e">
        <f>VLOOKUP($C692,'Product Master'!B:G,4,)</f>
        <v>#VALUE!</v>
      </c>
      <c r="H692" s="84">
        <f>SUMIFS(Inward!I:I,Inward!C:C,'Stock Statement'!B692,Inward!E:E,'Stock Statement'!C692)</f>
        <v>0</v>
      </c>
      <c r="J692" s="84">
        <f t="shared" si="24"/>
        <v>0</v>
      </c>
      <c r="K692" s="137" t="e">
        <f>LOOKUP(2,1/(Inward!E:E=C692),Inward!Q:Q)</f>
        <v>#N/A</v>
      </c>
      <c r="L692" s="137" t="e">
        <f>Table3[[#This Row],[Opening Stock]]*Table3[[#This Row],[Base Price]]</f>
        <v>#N/A</v>
      </c>
      <c r="M692" s="137" t="e">
        <f>Table3[[#This Row],[Base Price]]*Table3[[#This Row],[Receipt]]</f>
        <v>#N/A</v>
      </c>
      <c r="N692" s="137" t="e">
        <f>Table3[[#This Row],[Base Price]]*Table3[[#This Row],[Issued]]</f>
        <v>#N/A</v>
      </c>
      <c r="O692" s="137" t="e">
        <f t="shared" si="25"/>
        <v>#N/A</v>
      </c>
      <c r="P692" s="84"/>
    </row>
    <row r="693" spans="1:16">
      <c r="A693" s="84" t="e">
        <f>Table5[[#This Row],[SN]]</f>
        <v>#VALUE!</v>
      </c>
      <c r="B693" s="108" t="e">
        <f>VLOOKUP($C693,'Product Master'!B:G,2,)</f>
        <v>#VALUE!</v>
      </c>
      <c r="C693" s="84" t="e">
        <f>Table5[[#This Row],[Cat No]]</f>
        <v>#VALUE!</v>
      </c>
      <c r="D693" s="84" t="e">
        <f>(VLOOKUP($C693,'Product Master'!B:G,6,))</f>
        <v>#VALUE!</v>
      </c>
      <c r="E693" s="84" t="e">
        <f>VLOOKUP($C693,'Product Master'!B:G,3,)</f>
        <v>#VALUE!</v>
      </c>
      <c r="F693" s="84" t="e">
        <f>VLOOKUP($C693,'Product Master'!B:G,4,)</f>
        <v>#VALUE!</v>
      </c>
      <c r="H693" s="84">
        <f>SUMIFS(Inward!I:I,Inward!C:C,'Stock Statement'!B693,Inward!E:E,'Stock Statement'!C693)</f>
        <v>0</v>
      </c>
      <c r="J693" s="84">
        <f t="shared" si="24"/>
        <v>0</v>
      </c>
      <c r="K693" s="137" t="e">
        <f>LOOKUP(2,1/(Inward!E:E=C693),Inward!Q:Q)</f>
        <v>#N/A</v>
      </c>
      <c r="L693" s="137" t="e">
        <f>Table3[[#This Row],[Opening Stock]]*Table3[[#This Row],[Base Price]]</f>
        <v>#N/A</v>
      </c>
      <c r="M693" s="137" t="e">
        <f>Table3[[#This Row],[Base Price]]*Table3[[#This Row],[Receipt]]</f>
        <v>#N/A</v>
      </c>
      <c r="N693" s="137" t="e">
        <f>Table3[[#This Row],[Base Price]]*Table3[[#This Row],[Issued]]</f>
        <v>#N/A</v>
      </c>
      <c r="O693" s="137" t="e">
        <f t="shared" si="25"/>
        <v>#N/A</v>
      </c>
      <c r="P693" s="84"/>
    </row>
    <row r="694" spans="1:16">
      <c r="A694" s="84" t="e">
        <f>Table5[[#This Row],[SN]]</f>
        <v>#VALUE!</v>
      </c>
      <c r="B694" s="108" t="e">
        <f>VLOOKUP($C694,'Product Master'!B:G,2,)</f>
        <v>#VALUE!</v>
      </c>
      <c r="C694" s="84" t="e">
        <f>Table5[[#This Row],[Cat No]]</f>
        <v>#VALUE!</v>
      </c>
      <c r="D694" s="84" t="e">
        <f>(VLOOKUP($C694,'Product Master'!B:G,6,))</f>
        <v>#VALUE!</v>
      </c>
      <c r="E694" s="84" t="e">
        <f>VLOOKUP($C694,'Product Master'!B:G,3,)</f>
        <v>#VALUE!</v>
      </c>
      <c r="F694" s="84" t="e">
        <f>VLOOKUP($C694,'Product Master'!B:G,4,)</f>
        <v>#VALUE!</v>
      </c>
      <c r="H694" s="84">
        <f>SUMIFS(Inward!I:I,Inward!C:C,'Stock Statement'!B694,Inward!E:E,'Stock Statement'!C694)</f>
        <v>0</v>
      </c>
      <c r="J694" s="84">
        <f t="shared" si="24"/>
        <v>0</v>
      </c>
      <c r="K694" s="137" t="e">
        <f>LOOKUP(2,1/(Inward!E:E=C694),Inward!Q:Q)</f>
        <v>#N/A</v>
      </c>
      <c r="L694" s="137" t="e">
        <f>Table3[[#This Row],[Opening Stock]]*Table3[[#This Row],[Base Price]]</f>
        <v>#N/A</v>
      </c>
      <c r="M694" s="137" t="e">
        <f>Table3[[#This Row],[Base Price]]*Table3[[#This Row],[Receipt]]</f>
        <v>#N/A</v>
      </c>
      <c r="N694" s="137" t="e">
        <f>Table3[[#This Row],[Base Price]]*Table3[[#This Row],[Issued]]</f>
        <v>#N/A</v>
      </c>
      <c r="O694" s="137" t="e">
        <f t="shared" si="25"/>
        <v>#N/A</v>
      </c>
      <c r="P694" s="84"/>
    </row>
    <row r="695" spans="1:16">
      <c r="A695" s="84" t="e">
        <f>Table5[[#This Row],[SN]]</f>
        <v>#VALUE!</v>
      </c>
      <c r="B695" s="108" t="e">
        <f>VLOOKUP($C695,'Product Master'!B:G,2,)</f>
        <v>#VALUE!</v>
      </c>
      <c r="C695" s="84" t="e">
        <f>Table5[[#This Row],[Cat No]]</f>
        <v>#VALUE!</v>
      </c>
      <c r="D695" s="84" t="e">
        <f>(VLOOKUP($C695,'Product Master'!B:G,6,))</f>
        <v>#VALUE!</v>
      </c>
      <c r="E695" s="84" t="e">
        <f>VLOOKUP($C695,'Product Master'!B:G,3,)</f>
        <v>#VALUE!</v>
      </c>
      <c r="F695" s="84" t="e">
        <f>VLOOKUP($C695,'Product Master'!B:G,4,)</f>
        <v>#VALUE!</v>
      </c>
      <c r="H695" s="84">
        <f>SUMIFS(Inward!I:I,Inward!C:C,'Stock Statement'!B695,Inward!E:E,'Stock Statement'!C695)</f>
        <v>0</v>
      </c>
      <c r="J695" s="84">
        <f t="shared" si="24"/>
        <v>0</v>
      </c>
      <c r="K695" s="137" t="e">
        <f>LOOKUP(2,1/(Inward!E:E=C695),Inward!Q:Q)</f>
        <v>#N/A</v>
      </c>
      <c r="L695" s="137" t="e">
        <f>Table3[[#This Row],[Opening Stock]]*Table3[[#This Row],[Base Price]]</f>
        <v>#N/A</v>
      </c>
      <c r="M695" s="137" t="e">
        <f>Table3[[#This Row],[Base Price]]*Table3[[#This Row],[Receipt]]</f>
        <v>#N/A</v>
      </c>
      <c r="N695" s="137" t="e">
        <f>Table3[[#This Row],[Base Price]]*Table3[[#This Row],[Issued]]</f>
        <v>#N/A</v>
      </c>
      <c r="O695" s="137" t="e">
        <f t="shared" si="25"/>
        <v>#N/A</v>
      </c>
      <c r="P695" s="84"/>
    </row>
    <row r="696" spans="1:16">
      <c r="A696" s="84" t="e">
        <f>Table5[[#This Row],[SN]]</f>
        <v>#VALUE!</v>
      </c>
      <c r="B696" s="108" t="e">
        <f>VLOOKUP($C696,'Product Master'!B:G,2,)</f>
        <v>#VALUE!</v>
      </c>
      <c r="C696" s="84" t="e">
        <f>Table5[[#This Row],[Cat No]]</f>
        <v>#VALUE!</v>
      </c>
      <c r="D696" s="84" t="e">
        <f>(VLOOKUP($C696,'Product Master'!B:G,6,))</f>
        <v>#VALUE!</v>
      </c>
      <c r="E696" s="84" t="e">
        <f>VLOOKUP($C696,'Product Master'!B:G,3,)</f>
        <v>#VALUE!</v>
      </c>
      <c r="F696" s="84" t="e">
        <f>VLOOKUP($C696,'Product Master'!B:G,4,)</f>
        <v>#VALUE!</v>
      </c>
      <c r="H696" s="84">
        <f>SUMIFS(Inward!I:I,Inward!C:C,'Stock Statement'!B696,Inward!E:E,'Stock Statement'!C696)</f>
        <v>0</v>
      </c>
      <c r="J696" s="84">
        <f t="shared" si="24"/>
        <v>0</v>
      </c>
      <c r="K696" s="137" t="e">
        <f>LOOKUP(2,1/(Inward!E:E=C696),Inward!Q:Q)</f>
        <v>#N/A</v>
      </c>
      <c r="L696" s="137" t="e">
        <f>Table3[[#This Row],[Opening Stock]]*Table3[[#This Row],[Base Price]]</f>
        <v>#N/A</v>
      </c>
      <c r="M696" s="137" t="e">
        <f>Table3[[#This Row],[Base Price]]*Table3[[#This Row],[Receipt]]</f>
        <v>#N/A</v>
      </c>
      <c r="N696" s="137" t="e">
        <f>Table3[[#This Row],[Base Price]]*Table3[[#This Row],[Issued]]</f>
        <v>#N/A</v>
      </c>
      <c r="O696" s="137" t="e">
        <f t="shared" si="25"/>
        <v>#N/A</v>
      </c>
      <c r="P696" s="84"/>
    </row>
    <row r="697" spans="1:16">
      <c r="A697" s="84" t="e">
        <f>Table5[[#This Row],[SN]]</f>
        <v>#VALUE!</v>
      </c>
      <c r="B697" s="108" t="e">
        <f>VLOOKUP($C697,'Product Master'!B:G,2,)</f>
        <v>#VALUE!</v>
      </c>
      <c r="C697" s="84" t="e">
        <f>Table5[[#This Row],[Cat No]]</f>
        <v>#VALUE!</v>
      </c>
      <c r="D697" s="84" t="e">
        <f>(VLOOKUP($C697,'Product Master'!B:G,6,))</f>
        <v>#VALUE!</v>
      </c>
      <c r="E697" s="84" t="e">
        <f>VLOOKUP($C697,'Product Master'!B:G,3,)</f>
        <v>#VALUE!</v>
      </c>
      <c r="F697" s="84" t="e">
        <f>VLOOKUP($C697,'Product Master'!B:G,4,)</f>
        <v>#VALUE!</v>
      </c>
      <c r="H697" s="84">
        <f>SUMIFS(Inward!I:I,Inward!C:C,'Stock Statement'!B697,Inward!E:E,'Stock Statement'!C697)</f>
        <v>0</v>
      </c>
      <c r="J697" s="84">
        <f t="shared" si="24"/>
        <v>0</v>
      </c>
      <c r="K697" s="137" t="e">
        <f>LOOKUP(2,1/(Inward!E:E=C697),Inward!Q:Q)</f>
        <v>#N/A</v>
      </c>
      <c r="L697" s="137" t="e">
        <f>Table3[[#This Row],[Opening Stock]]*Table3[[#This Row],[Base Price]]</f>
        <v>#N/A</v>
      </c>
      <c r="M697" s="137" t="e">
        <f>Table3[[#This Row],[Base Price]]*Table3[[#This Row],[Receipt]]</f>
        <v>#N/A</v>
      </c>
      <c r="N697" s="137" t="e">
        <f>Table3[[#This Row],[Base Price]]*Table3[[#This Row],[Issued]]</f>
        <v>#N/A</v>
      </c>
      <c r="O697" s="137" t="e">
        <f t="shared" si="25"/>
        <v>#N/A</v>
      </c>
      <c r="P697" s="84"/>
    </row>
    <row r="698" spans="1:16">
      <c r="A698" s="84" t="e">
        <f>Table5[[#This Row],[SN]]</f>
        <v>#VALUE!</v>
      </c>
      <c r="B698" s="108" t="e">
        <f>VLOOKUP($C698,'Product Master'!B:G,2,)</f>
        <v>#VALUE!</v>
      </c>
      <c r="C698" s="84" t="e">
        <f>Table5[[#This Row],[Cat No]]</f>
        <v>#VALUE!</v>
      </c>
      <c r="D698" s="84" t="e">
        <f>(VLOOKUP($C698,'Product Master'!B:G,6,))</f>
        <v>#VALUE!</v>
      </c>
      <c r="E698" s="84" t="e">
        <f>VLOOKUP($C698,'Product Master'!B:G,3,)</f>
        <v>#VALUE!</v>
      </c>
      <c r="F698" s="84" t="e">
        <f>VLOOKUP($C698,'Product Master'!B:G,4,)</f>
        <v>#VALUE!</v>
      </c>
      <c r="H698" s="84">
        <f>SUMIFS(Inward!I:I,Inward!C:C,'Stock Statement'!B698,Inward!E:E,'Stock Statement'!C698)</f>
        <v>0</v>
      </c>
      <c r="J698" s="84">
        <f t="shared" si="24"/>
        <v>0</v>
      </c>
      <c r="K698" s="137" t="e">
        <f>LOOKUP(2,1/(Inward!E:E=C698),Inward!Q:Q)</f>
        <v>#N/A</v>
      </c>
      <c r="L698" s="137" t="e">
        <f>Table3[[#This Row],[Opening Stock]]*Table3[[#This Row],[Base Price]]</f>
        <v>#N/A</v>
      </c>
      <c r="M698" s="137" t="e">
        <f>Table3[[#This Row],[Base Price]]*Table3[[#This Row],[Receipt]]</f>
        <v>#N/A</v>
      </c>
      <c r="N698" s="137" t="e">
        <f>Table3[[#This Row],[Base Price]]*Table3[[#This Row],[Issued]]</f>
        <v>#N/A</v>
      </c>
      <c r="O698" s="137" t="e">
        <f t="shared" si="25"/>
        <v>#N/A</v>
      </c>
      <c r="P698" s="84"/>
    </row>
    <row r="699" spans="1:16">
      <c r="A699" s="84" t="e">
        <f>Table5[[#This Row],[SN]]</f>
        <v>#VALUE!</v>
      </c>
      <c r="B699" s="108" t="e">
        <f>VLOOKUP($C699,'Product Master'!B:G,2,)</f>
        <v>#VALUE!</v>
      </c>
      <c r="C699" s="84" t="e">
        <f>Table5[[#This Row],[Cat No]]</f>
        <v>#VALUE!</v>
      </c>
      <c r="D699" s="84" t="e">
        <f>(VLOOKUP($C699,'Product Master'!B:G,6,))</f>
        <v>#VALUE!</v>
      </c>
      <c r="E699" s="84" t="e">
        <f>VLOOKUP($C699,'Product Master'!B:G,3,)</f>
        <v>#VALUE!</v>
      </c>
      <c r="F699" s="84" t="e">
        <f>VLOOKUP($C699,'Product Master'!B:G,4,)</f>
        <v>#VALUE!</v>
      </c>
      <c r="H699" s="84">
        <f>SUMIFS(Inward!I:I,Inward!C:C,'Stock Statement'!B699,Inward!E:E,'Stock Statement'!C699)</f>
        <v>0</v>
      </c>
      <c r="J699" s="84">
        <f t="shared" si="24"/>
        <v>0</v>
      </c>
      <c r="K699" s="137" t="e">
        <f>LOOKUP(2,1/(Inward!E:E=C699),Inward!Q:Q)</f>
        <v>#N/A</v>
      </c>
      <c r="L699" s="137" t="e">
        <f>Table3[[#This Row],[Opening Stock]]*Table3[[#This Row],[Base Price]]</f>
        <v>#N/A</v>
      </c>
      <c r="M699" s="137" t="e">
        <f>Table3[[#This Row],[Base Price]]*Table3[[#This Row],[Receipt]]</f>
        <v>#N/A</v>
      </c>
      <c r="N699" s="137" t="e">
        <f>Table3[[#This Row],[Base Price]]*Table3[[#This Row],[Issued]]</f>
        <v>#N/A</v>
      </c>
      <c r="O699" s="137" t="e">
        <f t="shared" si="25"/>
        <v>#N/A</v>
      </c>
      <c r="P699" s="84"/>
    </row>
    <row r="700" spans="1:16">
      <c r="A700" s="84" t="e">
        <f>Table5[[#This Row],[SN]]</f>
        <v>#VALUE!</v>
      </c>
      <c r="B700" s="108" t="e">
        <f>VLOOKUP($C700,'Product Master'!B:G,2,)</f>
        <v>#VALUE!</v>
      </c>
      <c r="C700" s="84" t="e">
        <f>Table5[[#This Row],[Cat No]]</f>
        <v>#VALUE!</v>
      </c>
      <c r="D700" s="84" t="e">
        <f>(VLOOKUP($C700,'Product Master'!B:G,6,))</f>
        <v>#VALUE!</v>
      </c>
      <c r="E700" s="84" t="e">
        <f>VLOOKUP($C700,'Product Master'!B:G,3,)</f>
        <v>#VALUE!</v>
      </c>
      <c r="F700" s="84" t="e">
        <f>VLOOKUP($C700,'Product Master'!B:G,4,)</f>
        <v>#VALUE!</v>
      </c>
      <c r="H700" s="84">
        <f>SUMIFS(Inward!I:I,Inward!C:C,'Stock Statement'!B700,Inward!E:E,'Stock Statement'!C700)</f>
        <v>0</v>
      </c>
      <c r="J700" s="84">
        <f t="shared" si="24"/>
        <v>0</v>
      </c>
      <c r="K700" s="137" t="e">
        <f>LOOKUP(2,1/(Inward!E:E=C700),Inward!Q:Q)</f>
        <v>#N/A</v>
      </c>
      <c r="L700" s="137" t="e">
        <f>Table3[[#This Row],[Opening Stock]]*Table3[[#This Row],[Base Price]]</f>
        <v>#N/A</v>
      </c>
      <c r="M700" s="137" t="e">
        <f>Table3[[#This Row],[Base Price]]*Table3[[#This Row],[Receipt]]</f>
        <v>#N/A</v>
      </c>
      <c r="N700" s="137" t="e">
        <f>Table3[[#This Row],[Base Price]]*Table3[[#This Row],[Issued]]</f>
        <v>#N/A</v>
      </c>
      <c r="O700" s="137" t="e">
        <f t="shared" si="25"/>
        <v>#N/A</v>
      </c>
      <c r="P700" s="84"/>
    </row>
    <row r="701" spans="1:16">
      <c r="A701" s="84" t="e">
        <f>Table5[[#This Row],[SN]]</f>
        <v>#VALUE!</v>
      </c>
      <c r="B701" s="108" t="e">
        <f>VLOOKUP($C701,'Product Master'!B:G,2,)</f>
        <v>#VALUE!</v>
      </c>
      <c r="C701" s="84" t="e">
        <f>Table5[[#This Row],[Cat No]]</f>
        <v>#VALUE!</v>
      </c>
      <c r="D701" s="84" t="e">
        <f>(VLOOKUP($C701,'Product Master'!B:G,6,))</f>
        <v>#VALUE!</v>
      </c>
      <c r="E701" s="84" t="e">
        <f>VLOOKUP($C701,'Product Master'!B:G,3,)</f>
        <v>#VALUE!</v>
      </c>
      <c r="F701" s="84" t="e">
        <f>VLOOKUP($C701,'Product Master'!B:G,4,)</f>
        <v>#VALUE!</v>
      </c>
      <c r="H701" s="84">
        <f>SUMIFS(Inward!I:I,Inward!C:C,'Stock Statement'!B701,Inward!E:E,'Stock Statement'!C701)</f>
        <v>0</v>
      </c>
      <c r="J701" s="84">
        <f t="shared" si="24"/>
        <v>0</v>
      </c>
      <c r="K701" s="137" t="e">
        <f>LOOKUP(2,1/(Inward!E:E=C701),Inward!Q:Q)</f>
        <v>#N/A</v>
      </c>
      <c r="L701" s="137" t="e">
        <f>Table3[[#This Row],[Opening Stock]]*Table3[[#This Row],[Base Price]]</f>
        <v>#N/A</v>
      </c>
      <c r="M701" s="137" t="e">
        <f>Table3[[#This Row],[Base Price]]*Table3[[#This Row],[Receipt]]</f>
        <v>#N/A</v>
      </c>
      <c r="N701" s="137" t="e">
        <f>Table3[[#This Row],[Base Price]]*Table3[[#This Row],[Issued]]</f>
        <v>#N/A</v>
      </c>
      <c r="O701" s="137" t="e">
        <f t="shared" si="25"/>
        <v>#N/A</v>
      </c>
      <c r="P701" s="84"/>
    </row>
    <row r="702" spans="1:16">
      <c r="A702" s="84" t="e">
        <f>Table5[[#This Row],[SN]]</f>
        <v>#VALUE!</v>
      </c>
      <c r="B702" s="108" t="e">
        <f>VLOOKUP($C702,'Product Master'!B:G,2,)</f>
        <v>#VALUE!</v>
      </c>
      <c r="C702" s="84" t="e">
        <f>Table5[[#This Row],[Cat No]]</f>
        <v>#VALUE!</v>
      </c>
      <c r="D702" s="84" t="e">
        <f>(VLOOKUP($C702,'Product Master'!B:G,6,))</f>
        <v>#VALUE!</v>
      </c>
      <c r="E702" s="84" t="e">
        <f>VLOOKUP($C702,'Product Master'!B:G,3,)</f>
        <v>#VALUE!</v>
      </c>
      <c r="F702" s="84" t="e">
        <f>VLOOKUP($C702,'Product Master'!B:G,4,)</f>
        <v>#VALUE!</v>
      </c>
      <c r="H702" s="84">
        <f>SUMIFS(Inward!I:I,Inward!C:C,'Stock Statement'!B702,Inward!E:E,'Stock Statement'!C702)</f>
        <v>0</v>
      </c>
      <c r="J702" s="84">
        <f t="shared" si="24"/>
        <v>0</v>
      </c>
      <c r="K702" s="137" t="e">
        <f>LOOKUP(2,1/(Inward!E:E=C702),Inward!Q:Q)</f>
        <v>#N/A</v>
      </c>
      <c r="L702" s="137" t="e">
        <f>Table3[[#This Row],[Opening Stock]]*Table3[[#This Row],[Base Price]]</f>
        <v>#N/A</v>
      </c>
      <c r="M702" s="137" t="e">
        <f>Table3[[#This Row],[Base Price]]*Table3[[#This Row],[Receipt]]</f>
        <v>#N/A</v>
      </c>
      <c r="N702" s="137" t="e">
        <f>Table3[[#This Row],[Base Price]]*Table3[[#This Row],[Issued]]</f>
        <v>#N/A</v>
      </c>
      <c r="O702" s="137" t="e">
        <f t="shared" si="25"/>
        <v>#N/A</v>
      </c>
      <c r="P702" s="84"/>
    </row>
    <row r="703" spans="1:16">
      <c r="A703" s="84" t="e">
        <f>Table5[[#This Row],[SN]]</f>
        <v>#VALUE!</v>
      </c>
      <c r="B703" s="108" t="e">
        <f>VLOOKUP($C703,'Product Master'!B:G,2,)</f>
        <v>#VALUE!</v>
      </c>
      <c r="C703" s="84" t="e">
        <f>Table5[[#This Row],[Cat No]]</f>
        <v>#VALUE!</v>
      </c>
      <c r="D703" s="84" t="e">
        <f>(VLOOKUP($C703,'Product Master'!B:G,6,))</f>
        <v>#VALUE!</v>
      </c>
      <c r="E703" s="84" t="e">
        <f>VLOOKUP($C703,'Product Master'!B:G,3,)</f>
        <v>#VALUE!</v>
      </c>
      <c r="F703" s="84" t="e">
        <f>VLOOKUP($C703,'Product Master'!B:G,4,)</f>
        <v>#VALUE!</v>
      </c>
      <c r="H703" s="84">
        <f>SUMIFS(Inward!I:I,Inward!C:C,'Stock Statement'!B703,Inward!E:E,'Stock Statement'!C703)</f>
        <v>0</v>
      </c>
      <c r="J703" s="84">
        <f t="shared" si="24"/>
        <v>0</v>
      </c>
      <c r="K703" s="137" t="e">
        <f>LOOKUP(2,1/(Inward!E:E=C703),Inward!Q:Q)</f>
        <v>#N/A</v>
      </c>
      <c r="L703" s="137" t="e">
        <f>Table3[[#This Row],[Opening Stock]]*Table3[[#This Row],[Base Price]]</f>
        <v>#N/A</v>
      </c>
      <c r="M703" s="137" t="e">
        <f>Table3[[#This Row],[Base Price]]*Table3[[#This Row],[Receipt]]</f>
        <v>#N/A</v>
      </c>
      <c r="N703" s="137" t="e">
        <f>Table3[[#This Row],[Base Price]]*Table3[[#This Row],[Issued]]</f>
        <v>#N/A</v>
      </c>
      <c r="O703" s="137" t="e">
        <f t="shared" si="25"/>
        <v>#N/A</v>
      </c>
      <c r="P703" s="84"/>
    </row>
    <row r="704" spans="1:16">
      <c r="A704" s="84" t="e">
        <f>Table5[[#This Row],[SN]]</f>
        <v>#VALUE!</v>
      </c>
      <c r="B704" s="108" t="e">
        <f>VLOOKUP($C704,'Product Master'!B:G,2,)</f>
        <v>#VALUE!</v>
      </c>
      <c r="C704" s="84" t="e">
        <f>Table5[[#This Row],[Cat No]]</f>
        <v>#VALUE!</v>
      </c>
      <c r="D704" s="84" t="e">
        <f>(VLOOKUP($C704,'Product Master'!B:G,6,))</f>
        <v>#VALUE!</v>
      </c>
      <c r="E704" s="84" t="e">
        <f>VLOOKUP($C704,'Product Master'!B:G,3,)</f>
        <v>#VALUE!</v>
      </c>
      <c r="F704" s="84" t="e">
        <f>VLOOKUP($C704,'Product Master'!B:G,4,)</f>
        <v>#VALUE!</v>
      </c>
      <c r="H704" s="84">
        <f>SUMIFS(Inward!I:I,Inward!C:C,'Stock Statement'!B704,Inward!E:E,'Stock Statement'!C704)</f>
        <v>0</v>
      </c>
      <c r="J704" s="84">
        <f t="shared" si="24"/>
        <v>0</v>
      </c>
      <c r="K704" s="137" t="e">
        <f>LOOKUP(2,1/(Inward!E:E=C704),Inward!Q:Q)</f>
        <v>#N/A</v>
      </c>
      <c r="L704" s="137" t="e">
        <f>Table3[[#This Row],[Opening Stock]]*Table3[[#This Row],[Base Price]]</f>
        <v>#N/A</v>
      </c>
      <c r="M704" s="137" t="e">
        <f>Table3[[#This Row],[Base Price]]*Table3[[#This Row],[Receipt]]</f>
        <v>#N/A</v>
      </c>
      <c r="N704" s="137" t="e">
        <f>Table3[[#This Row],[Base Price]]*Table3[[#This Row],[Issued]]</f>
        <v>#N/A</v>
      </c>
      <c r="O704" s="137" t="e">
        <f t="shared" si="25"/>
        <v>#N/A</v>
      </c>
      <c r="P704" s="84"/>
    </row>
    <row r="705" spans="1:16">
      <c r="A705" s="84" t="e">
        <f>Table5[[#This Row],[SN]]</f>
        <v>#VALUE!</v>
      </c>
      <c r="B705" s="108" t="e">
        <f>VLOOKUP($C705,'Product Master'!B:G,2,)</f>
        <v>#VALUE!</v>
      </c>
      <c r="C705" s="84" t="e">
        <f>Table5[[#This Row],[Cat No]]</f>
        <v>#VALUE!</v>
      </c>
      <c r="D705" s="84" t="e">
        <f>(VLOOKUP($C705,'Product Master'!B:G,6,))</f>
        <v>#VALUE!</v>
      </c>
      <c r="E705" s="84" t="e">
        <f>VLOOKUP($C705,'Product Master'!B:G,3,)</f>
        <v>#VALUE!</v>
      </c>
      <c r="F705" s="84" t="e">
        <f>VLOOKUP($C705,'Product Master'!B:G,4,)</f>
        <v>#VALUE!</v>
      </c>
      <c r="H705" s="84">
        <f>SUMIFS(Inward!I:I,Inward!C:C,'Stock Statement'!B705,Inward!E:E,'Stock Statement'!C705)</f>
        <v>0</v>
      </c>
      <c r="J705" s="84">
        <f t="shared" si="24"/>
        <v>0</v>
      </c>
      <c r="K705" s="137" t="e">
        <f>LOOKUP(2,1/(Inward!E:E=C705),Inward!Q:Q)</f>
        <v>#N/A</v>
      </c>
      <c r="L705" s="137" t="e">
        <f>Table3[[#This Row],[Opening Stock]]*Table3[[#This Row],[Base Price]]</f>
        <v>#N/A</v>
      </c>
      <c r="M705" s="137" t="e">
        <f>Table3[[#This Row],[Base Price]]*Table3[[#This Row],[Receipt]]</f>
        <v>#N/A</v>
      </c>
      <c r="N705" s="137" t="e">
        <f>Table3[[#This Row],[Base Price]]*Table3[[#This Row],[Issued]]</f>
        <v>#N/A</v>
      </c>
      <c r="O705" s="137" t="e">
        <f t="shared" si="25"/>
        <v>#N/A</v>
      </c>
      <c r="P705" s="84"/>
    </row>
    <row r="706" spans="1:16">
      <c r="A706" s="84" t="e">
        <f>Table5[[#This Row],[SN]]</f>
        <v>#VALUE!</v>
      </c>
      <c r="B706" s="108" t="e">
        <f>VLOOKUP($C706,'Product Master'!B:G,2,)</f>
        <v>#VALUE!</v>
      </c>
      <c r="C706" s="84" t="e">
        <f>Table5[[#This Row],[Cat No]]</f>
        <v>#VALUE!</v>
      </c>
      <c r="D706" s="84" t="e">
        <f>(VLOOKUP($C706,'Product Master'!B:G,6,))</f>
        <v>#VALUE!</v>
      </c>
      <c r="E706" s="84" t="e">
        <f>VLOOKUP($C706,'Product Master'!B:G,3,)</f>
        <v>#VALUE!</v>
      </c>
      <c r="F706" s="84" t="e">
        <f>VLOOKUP($C706,'Product Master'!B:G,4,)</f>
        <v>#VALUE!</v>
      </c>
      <c r="H706" s="84">
        <f>SUMIFS(Inward!I:I,Inward!C:C,'Stock Statement'!B706,Inward!E:E,'Stock Statement'!C706)</f>
        <v>0</v>
      </c>
      <c r="J706" s="84">
        <f t="shared" si="24"/>
        <v>0</v>
      </c>
      <c r="K706" s="137" t="e">
        <f>LOOKUP(2,1/(Inward!E:E=C706),Inward!Q:Q)</f>
        <v>#N/A</v>
      </c>
      <c r="L706" s="137" t="e">
        <f>Table3[[#This Row],[Opening Stock]]*Table3[[#This Row],[Base Price]]</f>
        <v>#N/A</v>
      </c>
      <c r="M706" s="137" t="e">
        <f>Table3[[#This Row],[Base Price]]*Table3[[#This Row],[Receipt]]</f>
        <v>#N/A</v>
      </c>
      <c r="N706" s="137" t="e">
        <f>Table3[[#This Row],[Base Price]]*Table3[[#This Row],[Issued]]</f>
        <v>#N/A</v>
      </c>
      <c r="O706" s="137" t="e">
        <f t="shared" si="25"/>
        <v>#N/A</v>
      </c>
      <c r="P706" s="84"/>
    </row>
    <row r="707" spans="1:16">
      <c r="A707" s="84" t="e">
        <f>Table5[[#This Row],[SN]]</f>
        <v>#VALUE!</v>
      </c>
      <c r="B707" s="108" t="e">
        <f>VLOOKUP($C707,'Product Master'!B:G,2,)</f>
        <v>#VALUE!</v>
      </c>
      <c r="C707" s="84" t="e">
        <f>Table5[[#This Row],[Cat No]]</f>
        <v>#VALUE!</v>
      </c>
      <c r="D707" s="84" t="e">
        <f>(VLOOKUP($C707,'Product Master'!B:G,6,))</f>
        <v>#VALUE!</v>
      </c>
      <c r="E707" s="84" t="e">
        <f>VLOOKUP($C707,'Product Master'!B:G,3,)</f>
        <v>#VALUE!</v>
      </c>
      <c r="F707" s="84" t="e">
        <f>VLOOKUP($C707,'Product Master'!B:G,4,)</f>
        <v>#VALUE!</v>
      </c>
      <c r="H707" s="84">
        <f>SUMIFS(Inward!I:I,Inward!C:C,'Stock Statement'!B707,Inward!E:E,'Stock Statement'!C707)</f>
        <v>0</v>
      </c>
      <c r="J707" s="84">
        <f t="shared" si="24"/>
        <v>0</v>
      </c>
      <c r="K707" s="137" t="e">
        <f>LOOKUP(2,1/(Inward!E:E=C707),Inward!Q:Q)</f>
        <v>#N/A</v>
      </c>
      <c r="L707" s="137" t="e">
        <f>Table3[[#This Row],[Opening Stock]]*Table3[[#This Row],[Base Price]]</f>
        <v>#N/A</v>
      </c>
      <c r="M707" s="137" t="e">
        <f>Table3[[#This Row],[Base Price]]*Table3[[#This Row],[Receipt]]</f>
        <v>#N/A</v>
      </c>
      <c r="N707" s="137" t="e">
        <f>Table3[[#This Row],[Base Price]]*Table3[[#This Row],[Issued]]</f>
        <v>#N/A</v>
      </c>
      <c r="O707" s="137" t="e">
        <f t="shared" si="25"/>
        <v>#N/A</v>
      </c>
      <c r="P707" s="84"/>
    </row>
    <row r="708" spans="1:16">
      <c r="A708" s="84" t="e">
        <f>Table5[[#This Row],[SN]]</f>
        <v>#VALUE!</v>
      </c>
      <c r="B708" s="108" t="e">
        <f>VLOOKUP($C708,'Product Master'!B:G,2,)</f>
        <v>#VALUE!</v>
      </c>
      <c r="C708" s="84" t="e">
        <f>Table5[[#This Row],[Cat No]]</f>
        <v>#VALUE!</v>
      </c>
      <c r="D708" s="84" t="e">
        <f>(VLOOKUP($C708,'Product Master'!B:G,6,))</f>
        <v>#VALUE!</v>
      </c>
      <c r="E708" s="84" t="e">
        <f>VLOOKUP($C708,'Product Master'!B:G,3,)</f>
        <v>#VALUE!</v>
      </c>
      <c r="F708" s="84" t="e">
        <f>VLOOKUP($C708,'Product Master'!B:G,4,)</f>
        <v>#VALUE!</v>
      </c>
      <c r="H708" s="84">
        <f>SUMIFS(Inward!I:I,Inward!C:C,'Stock Statement'!B708,Inward!E:E,'Stock Statement'!C708)</f>
        <v>0</v>
      </c>
      <c r="J708" s="84">
        <f t="shared" si="24"/>
        <v>0</v>
      </c>
      <c r="K708" s="137" t="e">
        <f>LOOKUP(2,1/(Inward!E:E=C708),Inward!Q:Q)</f>
        <v>#N/A</v>
      </c>
      <c r="L708" s="137" t="e">
        <f>Table3[[#This Row],[Opening Stock]]*Table3[[#This Row],[Base Price]]</f>
        <v>#N/A</v>
      </c>
      <c r="M708" s="137" t="e">
        <f>Table3[[#This Row],[Base Price]]*Table3[[#This Row],[Receipt]]</f>
        <v>#N/A</v>
      </c>
      <c r="N708" s="137" t="e">
        <f>Table3[[#This Row],[Base Price]]*Table3[[#This Row],[Issued]]</f>
        <v>#N/A</v>
      </c>
      <c r="O708" s="137" t="e">
        <f t="shared" si="25"/>
        <v>#N/A</v>
      </c>
      <c r="P708" s="84"/>
    </row>
    <row r="709" spans="1:16">
      <c r="A709" s="84" t="e">
        <f>Table5[[#This Row],[SN]]</f>
        <v>#VALUE!</v>
      </c>
      <c r="B709" s="108" t="e">
        <f>VLOOKUP($C709,'Product Master'!B:G,2,)</f>
        <v>#VALUE!</v>
      </c>
      <c r="C709" s="84" t="e">
        <f>Table5[[#This Row],[Cat No]]</f>
        <v>#VALUE!</v>
      </c>
      <c r="D709" s="84" t="e">
        <f>(VLOOKUP($C709,'Product Master'!B:G,6,))</f>
        <v>#VALUE!</v>
      </c>
      <c r="E709" s="84" t="e">
        <f>VLOOKUP($C709,'Product Master'!B:G,3,)</f>
        <v>#VALUE!</v>
      </c>
      <c r="F709" s="84" t="e">
        <f>VLOOKUP($C709,'Product Master'!B:G,4,)</f>
        <v>#VALUE!</v>
      </c>
      <c r="H709" s="84">
        <f>SUMIFS(Inward!I:I,Inward!C:C,'Stock Statement'!B709,Inward!E:E,'Stock Statement'!C709)</f>
        <v>0</v>
      </c>
      <c r="J709" s="84">
        <f t="shared" si="24"/>
        <v>0</v>
      </c>
      <c r="K709" s="137" t="e">
        <f>LOOKUP(2,1/(Inward!E:E=C709),Inward!Q:Q)</f>
        <v>#N/A</v>
      </c>
      <c r="L709" s="137" t="e">
        <f>Table3[[#This Row],[Opening Stock]]*Table3[[#This Row],[Base Price]]</f>
        <v>#N/A</v>
      </c>
      <c r="M709" s="137" t="e">
        <f>Table3[[#This Row],[Base Price]]*Table3[[#This Row],[Receipt]]</f>
        <v>#N/A</v>
      </c>
      <c r="N709" s="137" t="e">
        <f>Table3[[#This Row],[Base Price]]*Table3[[#This Row],[Issued]]</f>
        <v>#N/A</v>
      </c>
      <c r="O709" s="137" t="e">
        <f t="shared" si="25"/>
        <v>#N/A</v>
      </c>
      <c r="P709" s="84"/>
    </row>
    <row r="710" spans="1:16">
      <c r="A710" s="84" t="e">
        <f>Table5[[#This Row],[SN]]</f>
        <v>#VALUE!</v>
      </c>
      <c r="B710" s="108" t="e">
        <f>VLOOKUP($C710,'Product Master'!B:G,2,)</f>
        <v>#VALUE!</v>
      </c>
      <c r="C710" s="84" t="e">
        <f>Table5[[#This Row],[Cat No]]</f>
        <v>#VALUE!</v>
      </c>
      <c r="D710" s="84" t="e">
        <f>(VLOOKUP($C710,'Product Master'!B:G,6,))</f>
        <v>#VALUE!</v>
      </c>
      <c r="E710" s="84" t="e">
        <f>VLOOKUP($C710,'Product Master'!B:G,3,)</f>
        <v>#VALUE!</v>
      </c>
      <c r="F710" s="84" t="e">
        <f>VLOOKUP($C710,'Product Master'!B:G,4,)</f>
        <v>#VALUE!</v>
      </c>
      <c r="H710" s="84">
        <f>SUMIFS(Inward!I:I,Inward!C:C,'Stock Statement'!B710,Inward!E:E,'Stock Statement'!C710)</f>
        <v>0</v>
      </c>
      <c r="J710" s="84">
        <f t="shared" si="24"/>
        <v>0</v>
      </c>
      <c r="K710" s="137" t="e">
        <f>LOOKUP(2,1/(Inward!E:E=C710),Inward!Q:Q)</f>
        <v>#N/A</v>
      </c>
      <c r="L710" s="137" t="e">
        <f>Table3[[#This Row],[Opening Stock]]*Table3[[#This Row],[Base Price]]</f>
        <v>#N/A</v>
      </c>
      <c r="M710" s="137" t="e">
        <f>Table3[[#This Row],[Base Price]]*Table3[[#This Row],[Receipt]]</f>
        <v>#N/A</v>
      </c>
      <c r="N710" s="137" t="e">
        <f>Table3[[#This Row],[Base Price]]*Table3[[#This Row],[Issued]]</f>
        <v>#N/A</v>
      </c>
      <c r="O710" s="137" t="e">
        <f t="shared" si="25"/>
        <v>#N/A</v>
      </c>
      <c r="P710" s="84"/>
    </row>
    <row r="711" spans="1:16">
      <c r="A711" s="84" t="e">
        <f>Table5[[#This Row],[SN]]</f>
        <v>#VALUE!</v>
      </c>
      <c r="B711" s="108" t="e">
        <f>VLOOKUP($C711,'Product Master'!B:G,2,)</f>
        <v>#VALUE!</v>
      </c>
      <c r="C711" s="84" t="e">
        <f>Table5[[#This Row],[Cat No]]</f>
        <v>#VALUE!</v>
      </c>
      <c r="D711" s="84" t="e">
        <f>(VLOOKUP($C711,'Product Master'!B:G,6,))</f>
        <v>#VALUE!</v>
      </c>
      <c r="E711" s="84" t="e">
        <f>VLOOKUP($C711,'Product Master'!B:G,3,)</f>
        <v>#VALUE!</v>
      </c>
      <c r="F711" s="84" t="e">
        <f>VLOOKUP($C711,'Product Master'!B:G,4,)</f>
        <v>#VALUE!</v>
      </c>
      <c r="H711" s="84">
        <f>SUMIFS(Inward!I:I,Inward!C:C,'Stock Statement'!B711,Inward!E:E,'Stock Statement'!C711)</f>
        <v>0</v>
      </c>
      <c r="J711" s="84">
        <f t="shared" si="24"/>
        <v>0</v>
      </c>
      <c r="K711" s="137" t="e">
        <f>LOOKUP(2,1/(Inward!E:E=C711),Inward!Q:Q)</f>
        <v>#N/A</v>
      </c>
      <c r="L711" s="137" t="e">
        <f>Table3[[#This Row],[Opening Stock]]*Table3[[#This Row],[Base Price]]</f>
        <v>#N/A</v>
      </c>
      <c r="M711" s="137" t="e">
        <f>Table3[[#This Row],[Base Price]]*Table3[[#This Row],[Receipt]]</f>
        <v>#N/A</v>
      </c>
      <c r="N711" s="137" t="e">
        <f>Table3[[#This Row],[Base Price]]*Table3[[#This Row],[Issued]]</f>
        <v>#N/A</v>
      </c>
      <c r="O711" s="137" t="e">
        <f t="shared" si="25"/>
        <v>#N/A</v>
      </c>
      <c r="P711" s="84"/>
    </row>
    <row r="712" spans="1:16">
      <c r="A712" s="84" t="e">
        <f>Table5[[#This Row],[SN]]</f>
        <v>#VALUE!</v>
      </c>
      <c r="B712" s="108" t="e">
        <f>VLOOKUP($C712,'Product Master'!B:G,2,)</f>
        <v>#VALUE!</v>
      </c>
      <c r="C712" s="84" t="e">
        <f>Table5[[#This Row],[Cat No]]</f>
        <v>#VALUE!</v>
      </c>
      <c r="D712" s="84" t="e">
        <f>(VLOOKUP($C712,'Product Master'!B:G,6,))</f>
        <v>#VALUE!</v>
      </c>
      <c r="E712" s="84" t="e">
        <f>VLOOKUP($C712,'Product Master'!B:G,3,)</f>
        <v>#VALUE!</v>
      </c>
      <c r="F712" s="84" t="e">
        <f>VLOOKUP($C712,'Product Master'!B:G,4,)</f>
        <v>#VALUE!</v>
      </c>
      <c r="H712" s="84">
        <f>SUMIFS(Inward!I:I,Inward!C:C,'Stock Statement'!B712,Inward!E:E,'Stock Statement'!C712)</f>
        <v>0</v>
      </c>
      <c r="J712" s="84">
        <f t="shared" si="24"/>
        <v>0</v>
      </c>
      <c r="K712" s="137" t="e">
        <f>LOOKUP(2,1/(Inward!E:E=C712),Inward!Q:Q)</f>
        <v>#N/A</v>
      </c>
      <c r="L712" s="137" t="e">
        <f>Table3[[#This Row],[Opening Stock]]*Table3[[#This Row],[Base Price]]</f>
        <v>#N/A</v>
      </c>
      <c r="M712" s="137" t="e">
        <f>Table3[[#This Row],[Base Price]]*Table3[[#This Row],[Receipt]]</f>
        <v>#N/A</v>
      </c>
      <c r="N712" s="137" t="e">
        <f>Table3[[#This Row],[Base Price]]*Table3[[#This Row],[Issued]]</f>
        <v>#N/A</v>
      </c>
      <c r="O712" s="137" t="e">
        <f t="shared" si="25"/>
        <v>#N/A</v>
      </c>
      <c r="P712" s="84"/>
    </row>
    <row r="713" spans="1:16">
      <c r="A713" s="84" t="e">
        <f>Table5[[#This Row],[SN]]</f>
        <v>#VALUE!</v>
      </c>
      <c r="B713" s="108" t="e">
        <f>VLOOKUP($C713,'Product Master'!B:G,2,)</f>
        <v>#VALUE!</v>
      </c>
      <c r="C713" s="84" t="e">
        <f>Table5[[#This Row],[Cat No]]</f>
        <v>#VALUE!</v>
      </c>
      <c r="D713" s="84" t="e">
        <f>(VLOOKUP($C713,'Product Master'!B:G,6,))</f>
        <v>#VALUE!</v>
      </c>
      <c r="E713" s="84" t="e">
        <f>VLOOKUP($C713,'Product Master'!B:G,3,)</f>
        <v>#VALUE!</v>
      </c>
      <c r="F713" s="84" t="e">
        <f>VLOOKUP($C713,'Product Master'!B:G,4,)</f>
        <v>#VALUE!</v>
      </c>
      <c r="H713" s="84">
        <f>SUMIFS(Inward!I:I,Inward!C:C,'Stock Statement'!B713,Inward!E:E,'Stock Statement'!C713)</f>
        <v>0</v>
      </c>
      <c r="J713" s="84">
        <f t="shared" si="24"/>
        <v>0</v>
      </c>
      <c r="K713" s="137" t="e">
        <f>LOOKUP(2,1/(Inward!E:E=C713),Inward!Q:Q)</f>
        <v>#N/A</v>
      </c>
      <c r="L713" s="137" t="e">
        <f>Table3[[#This Row],[Opening Stock]]*Table3[[#This Row],[Base Price]]</f>
        <v>#N/A</v>
      </c>
      <c r="M713" s="137" t="e">
        <f>Table3[[#This Row],[Base Price]]*Table3[[#This Row],[Receipt]]</f>
        <v>#N/A</v>
      </c>
      <c r="N713" s="137" t="e">
        <f>Table3[[#This Row],[Base Price]]*Table3[[#This Row],[Issued]]</f>
        <v>#N/A</v>
      </c>
      <c r="O713" s="137" t="e">
        <f t="shared" si="25"/>
        <v>#N/A</v>
      </c>
      <c r="P713" s="84"/>
    </row>
    <row r="714" spans="1:16">
      <c r="A714" s="84" t="e">
        <f>Table5[[#This Row],[SN]]</f>
        <v>#VALUE!</v>
      </c>
      <c r="B714" s="108" t="e">
        <f>VLOOKUP($C714,'Product Master'!B:G,2,)</f>
        <v>#VALUE!</v>
      </c>
      <c r="C714" s="84" t="e">
        <f>Table5[[#This Row],[Cat No]]</f>
        <v>#VALUE!</v>
      </c>
      <c r="D714" s="84" t="e">
        <f>(VLOOKUP($C714,'Product Master'!B:G,6,))</f>
        <v>#VALUE!</v>
      </c>
      <c r="E714" s="84" t="e">
        <f>VLOOKUP($C714,'Product Master'!B:G,3,)</f>
        <v>#VALUE!</v>
      </c>
      <c r="F714" s="84" t="e">
        <f>VLOOKUP($C714,'Product Master'!B:G,4,)</f>
        <v>#VALUE!</v>
      </c>
      <c r="H714" s="84">
        <f>SUMIFS(Inward!I:I,Inward!C:C,'Stock Statement'!B714,Inward!E:E,'Stock Statement'!C714)</f>
        <v>0</v>
      </c>
      <c r="J714" s="84">
        <f t="shared" si="24"/>
        <v>0</v>
      </c>
      <c r="K714" s="137" t="e">
        <f>LOOKUP(2,1/(Inward!E:E=C714),Inward!Q:Q)</f>
        <v>#N/A</v>
      </c>
      <c r="L714" s="137" t="e">
        <f>Table3[[#This Row],[Opening Stock]]*Table3[[#This Row],[Base Price]]</f>
        <v>#N/A</v>
      </c>
      <c r="M714" s="137" t="e">
        <f>Table3[[#This Row],[Base Price]]*Table3[[#This Row],[Receipt]]</f>
        <v>#N/A</v>
      </c>
      <c r="N714" s="137" t="e">
        <f>Table3[[#This Row],[Base Price]]*Table3[[#This Row],[Issued]]</f>
        <v>#N/A</v>
      </c>
      <c r="O714" s="137" t="e">
        <f t="shared" si="25"/>
        <v>#N/A</v>
      </c>
      <c r="P714" s="84"/>
    </row>
    <row r="715" spans="1:16">
      <c r="A715" s="84" t="e">
        <f>Table5[[#This Row],[SN]]</f>
        <v>#VALUE!</v>
      </c>
      <c r="B715" s="108" t="e">
        <f>VLOOKUP($C715,'Product Master'!B:G,2,)</f>
        <v>#VALUE!</v>
      </c>
      <c r="C715" s="84" t="e">
        <f>Table5[[#This Row],[Cat No]]</f>
        <v>#VALUE!</v>
      </c>
      <c r="D715" s="84" t="e">
        <f>(VLOOKUP($C715,'Product Master'!B:G,6,))</f>
        <v>#VALUE!</v>
      </c>
      <c r="E715" s="84" t="e">
        <f>VLOOKUP($C715,'Product Master'!B:G,3,)</f>
        <v>#VALUE!</v>
      </c>
      <c r="F715" s="84" t="e">
        <f>VLOOKUP($C715,'Product Master'!B:G,4,)</f>
        <v>#VALUE!</v>
      </c>
      <c r="H715" s="84">
        <f>SUMIFS(Inward!I:I,Inward!C:C,'Stock Statement'!B715,Inward!E:E,'Stock Statement'!C715)</f>
        <v>0</v>
      </c>
      <c r="J715" s="84">
        <f t="shared" si="24"/>
        <v>0</v>
      </c>
      <c r="K715" s="137" t="e">
        <f>LOOKUP(2,1/(Inward!E:E=C715),Inward!Q:Q)</f>
        <v>#N/A</v>
      </c>
      <c r="L715" s="137" t="e">
        <f>Table3[[#This Row],[Opening Stock]]*Table3[[#This Row],[Base Price]]</f>
        <v>#N/A</v>
      </c>
      <c r="M715" s="137" t="e">
        <f>Table3[[#This Row],[Base Price]]*Table3[[#This Row],[Receipt]]</f>
        <v>#N/A</v>
      </c>
      <c r="N715" s="137" t="e">
        <f>Table3[[#This Row],[Base Price]]*Table3[[#This Row],[Issued]]</f>
        <v>#N/A</v>
      </c>
      <c r="O715" s="137" t="e">
        <f t="shared" si="25"/>
        <v>#N/A</v>
      </c>
      <c r="P715" s="84"/>
    </row>
    <row r="716" spans="1:16">
      <c r="A716" s="84" t="e">
        <f>Table5[[#This Row],[SN]]</f>
        <v>#VALUE!</v>
      </c>
      <c r="B716" s="108" t="e">
        <f>VLOOKUP($C716,'Product Master'!B:G,2,)</f>
        <v>#VALUE!</v>
      </c>
      <c r="C716" s="84" t="e">
        <f>Table5[[#This Row],[Cat No]]</f>
        <v>#VALUE!</v>
      </c>
      <c r="D716" s="84" t="e">
        <f>(VLOOKUP($C716,'Product Master'!B:G,6,))</f>
        <v>#VALUE!</v>
      </c>
      <c r="E716" s="84" t="e">
        <f>VLOOKUP($C716,'Product Master'!B:G,3,)</f>
        <v>#VALUE!</v>
      </c>
      <c r="F716" s="84" t="e">
        <f>VLOOKUP($C716,'Product Master'!B:G,4,)</f>
        <v>#VALUE!</v>
      </c>
      <c r="H716" s="84">
        <f>SUMIFS(Inward!I:I,Inward!C:C,'Stock Statement'!B716,Inward!E:E,'Stock Statement'!C716)</f>
        <v>0</v>
      </c>
      <c r="J716" s="84">
        <f t="shared" si="24"/>
        <v>0</v>
      </c>
      <c r="K716" s="137" t="e">
        <f>LOOKUP(2,1/(Inward!E:E=C716),Inward!Q:Q)</f>
        <v>#N/A</v>
      </c>
      <c r="L716" s="137" t="e">
        <f>Table3[[#This Row],[Opening Stock]]*Table3[[#This Row],[Base Price]]</f>
        <v>#N/A</v>
      </c>
      <c r="M716" s="137" t="e">
        <f>Table3[[#This Row],[Base Price]]*Table3[[#This Row],[Receipt]]</f>
        <v>#N/A</v>
      </c>
      <c r="N716" s="137" t="e">
        <f>Table3[[#This Row],[Base Price]]*Table3[[#This Row],[Issued]]</f>
        <v>#N/A</v>
      </c>
      <c r="O716" s="137" t="e">
        <f t="shared" si="25"/>
        <v>#N/A</v>
      </c>
      <c r="P716" s="84"/>
    </row>
    <row r="717" spans="1:16">
      <c r="A717" s="84" t="e">
        <f>Table5[[#This Row],[SN]]</f>
        <v>#VALUE!</v>
      </c>
      <c r="B717" s="108" t="e">
        <f>VLOOKUP($C717,'Product Master'!B:G,2,)</f>
        <v>#VALUE!</v>
      </c>
      <c r="C717" s="84" t="e">
        <f>Table5[[#This Row],[Cat No]]</f>
        <v>#VALUE!</v>
      </c>
      <c r="D717" s="84" t="e">
        <f>(VLOOKUP($C717,'Product Master'!B:G,6,))</f>
        <v>#VALUE!</v>
      </c>
      <c r="E717" s="84" t="e">
        <f>VLOOKUP($C717,'Product Master'!B:G,3,)</f>
        <v>#VALUE!</v>
      </c>
      <c r="F717" s="84" t="e">
        <f>VLOOKUP($C717,'Product Master'!B:G,4,)</f>
        <v>#VALUE!</v>
      </c>
      <c r="H717" s="84">
        <f>SUMIFS(Inward!I:I,Inward!C:C,'Stock Statement'!B717,Inward!E:E,'Stock Statement'!C717)</f>
        <v>0</v>
      </c>
      <c r="J717" s="84">
        <f t="shared" si="24"/>
        <v>0</v>
      </c>
      <c r="K717" s="137" t="e">
        <f>LOOKUP(2,1/(Inward!E:E=C717),Inward!Q:Q)</f>
        <v>#N/A</v>
      </c>
      <c r="L717" s="137" t="e">
        <f>Table3[[#This Row],[Opening Stock]]*Table3[[#This Row],[Base Price]]</f>
        <v>#N/A</v>
      </c>
      <c r="M717" s="137" t="e">
        <f>Table3[[#This Row],[Base Price]]*Table3[[#This Row],[Receipt]]</f>
        <v>#N/A</v>
      </c>
      <c r="N717" s="137" t="e">
        <f>Table3[[#This Row],[Base Price]]*Table3[[#This Row],[Issued]]</f>
        <v>#N/A</v>
      </c>
      <c r="O717" s="137" t="e">
        <f t="shared" si="25"/>
        <v>#N/A</v>
      </c>
      <c r="P717" s="84"/>
    </row>
    <row r="718" spans="1:16">
      <c r="A718" s="84" t="e">
        <f>Table5[[#This Row],[SN]]</f>
        <v>#VALUE!</v>
      </c>
      <c r="B718" s="108" t="e">
        <f>VLOOKUP($C718,'Product Master'!B:G,2,)</f>
        <v>#VALUE!</v>
      </c>
      <c r="C718" s="84" t="e">
        <f>Table5[[#This Row],[Cat No]]</f>
        <v>#VALUE!</v>
      </c>
      <c r="D718" s="84" t="e">
        <f>(VLOOKUP($C718,'Product Master'!B:G,6,))</f>
        <v>#VALUE!</v>
      </c>
      <c r="E718" s="84" t="e">
        <f>VLOOKUP($C718,'Product Master'!B:G,3,)</f>
        <v>#VALUE!</v>
      </c>
      <c r="F718" s="84" t="e">
        <f>VLOOKUP($C718,'Product Master'!B:G,4,)</f>
        <v>#VALUE!</v>
      </c>
      <c r="H718" s="84">
        <f>SUMIFS(Inward!I:I,Inward!C:C,'Stock Statement'!B718,Inward!E:E,'Stock Statement'!C718)</f>
        <v>0</v>
      </c>
      <c r="J718" s="84">
        <f t="shared" si="24"/>
        <v>0</v>
      </c>
      <c r="K718" s="137" t="e">
        <f>LOOKUP(2,1/(Inward!E:E=C718),Inward!Q:Q)</f>
        <v>#N/A</v>
      </c>
      <c r="L718" s="137" t="e">
        <f>Table3[[#This Row],[Opening Stock]]*Table3[[#This Row],[Base Price]]</f>
        <v>#N/A</v>
      </c>
      <c r="M718" s="137" t="e">
        <f>Table3[[#This Row],[Base Price]]*Table3[[#This Row],[Receipt]]</f>
        <v>#N/A</v>
      </c>
      <c r="N718" s="137" t="e">
        <f>Table3[[#This Row],[Base Price]]*Table3[[#This Row],[Issued]]</f>
        <v>#N/A</v>
      </c>
      <c r="O718" s="137" t="e">
        <f t="shared" si="25"/>
        <v>#N/A</v>
      </c>
      <c r="P718" s="84"/>
    </row>
    <row r="719" spans="1:16">
      <c r="A719" s="84" t="e">
        <f>Table5[[#This Row],[SN]]</f>
        <v>#VALUE!</v>
      </c>
      <c r="B719" s="108" t="e">
        <f>VLOOKUP($C719,'Product Master'!B:G,2,)</f>
        <v>#VALUE!</v>
      </c>
      <c r="C719" s="84" t="e">
        <f>Table5[[#This Row],[Cat No]]</f>
        <v>#VALUE!</v>
      </c>
      <c r="D719" s="84" t="e">
        <f>(VLOOKUP($C719,'Product Master'!B:G,6,))</f>
        <v>#VALUE!</v>
      </c>
      <c r="E719" s="84" t="e">
        <f>VLOOKUP($C719,'Product Master'!B:G,3,)</f>
        <v>#VALUE!</v>
      </c>
      <c r="F719" s="84" t="e">
        <f>VLOOKUP($C719,'Product Master'!B:G,4,)</f>
        <v>#VALUE!</v>
      </c>
      <c r="H719" s="84">
        <f>SUMIFS(Inward!I:I,Inward!C:C,'Stock Statement'!B719,Inward!E:E,'Stock Statement'!C719)</f>
        <v>0</v>
      </c>
      <c r="J719" s="84">
        <f t="shared" si="24"/>
        <v>0</v>
      </c>
      <c r="K719" s="137" t="e">
        <f>LOOKUP(2,1/(Inward!E:E=C719),Inward!Q:Q)</f>
        <v>#N/A</v>
      </c>
      <c r="L719" s="137" t="e">
        <f>Table3[[#This Row],[Opening Stock]]*Table3[[#This Row],[Base Price]]</f>
        <v>#N/A</v>
      </c>
      <c r="M719" s="137" t="e">
        <f>Table3[[#This Row],[Base Price]]*Table3[[#This Row],[Receipt]]</f>
        <v>#N/A</v>
      </c>
      <c r="N719" s="137" t="e">
        <f>Table3[[#This Row],[Base Price]]*Table3[[#This Row],[Issued]]</f>
        <v>#N/A</v>
      </c>
      <c r="O719" s="137" t="e">
        <f t="shared" si="25"/>
        <v>#N/A</v>
      </c>
      <c r="P719" s="84"/>
    </row>
    <row r="720" spans="1:16">
      <c r="A720" s="84" t="e">
        <f>Table5[[#This Row],[SN]]</f>
        <v>#VALUE!</v>
      </c>
      <c r="B720" s="108" t="e">
        <f>VLOOKUP($C720,'Product Master'!B:G,2,)</f>
        <v>#VALUE!</v>
      </c>
      <c r="C720" s="84" t="e">
        <f>Table5[[#This Row],[Cat No]]</f>
        <v>#VALUE!</v>
      </c>
      <c r="D720" s="84" t="e">
        <f>(VLOOKUP($C720,'Product Master'!B:G,6,))</f>
        <v>#VALUE!</v>
      </c>
      <c r="E720" s="84" t="e">
        <f>VLOOKUP($C720,'Product Master'!B:G,3,)</f>
        <v>#VALUE!</v>
      </c>
      <c r="F720" s="84" t="e">
        <f>VLOOKUP($C720,'Product Master'!B:G,4,)</f>
        <v>#VALUE!</v>
      </c>
      <c r="H720" s="84">
        <f>SUMIFS(Inward!I:I,Inward!C:C,'Stock Statement'!B720,Inward!E:E,'Stock Statement'!C720)</f>
        <v>0</v>
      </c>
      <c r="J720" s="84">
        <f t="shared" si="24"/>
        <v>0</v>
      </c>
      <c r="K720" s="137" t="e">
        <f>LOOKUP(2,1/(Inward!E:E=C720),Inward!Q:Q)</f>
        <v>#N/A</v>
      </c>
      <c r="L720" s="137" t="e">
        <f>Table3[[#This Row],[Opening Stock]]*Table3[[#This Row],[Base Price]]</f>
        <v>#N/A</v>
      </c>
      <c r="M720" s="137" t="e">
        <f>Table3[[#This Row],[Base Price]]*Table3[[#This Row],[Receipt]]</f>
        <v>#N/A</v>
      </c>
      <c r="N720" s="137" t="e">
        <f>Table3[[#This Row],[Base Price]]*Table3[[#This Row],[Issued]]</f>
        <v>#N/A</v>
      </c>
      <c r="O720" s="137" t="e">
        <f t="shared" si="25"/>
        <v>#N/A</v>
      </c>
      <c r="P720" s="84"/>
    </row>
    <row r="721" spans="1:16">
      <c r="A721" s="84" t="e">
        <f>Table5[[#This Row],[SN]]</f>
        <v>#VALUE!</v>
      </c>
      <c r="B721" s="108" t="e">
        <f>VLOOKUP($C721,'Product Master'!B:G,2,)</f>
        <v>#VALUE!</v>
      </c>
      <c r="C721" s="84" t="e">
        <f>Table5[[#This Row],[Cat No]]</f>
        <v>#VALUE!</v>
      </c>
      <c r="D721" s="84" t="e">
        <f>(VLOOKUP($C721,'Product Master'!B:G,6,))</f>
        <v>#VALUE!</v>
      </c>
      <c r="E721" s="84" t="e">
        <f>VLOOKUP($C721,'Product Master'!B:G,3,)</f>
        <v>#VALUE!</v>
      </c>
      <c r="F721" s="84" t="e">
        <f>VLOOKUP($C721,'Product Master'!B:G,4,)</f>
        <v>#VALUE!</v>
      </c>
      <c r="H721" s="84">
        <f>SUMIFS(Inward!I:I,Inward!C:C,'Stock Statement'!B721,Inward!E:E,'Stock Statement'!C721)</f>
        <v>0</v>
      </c>
      <c r="J721" s="84">
        <f t="shared" si="24"/>
        <v>0</v>
      </c>
      <c r="K721" s="137" t="e">
        <f>LOOKUP(2,1/(Inward!E:E=C721),Inward!Q:Q)</f>
        <v>#N/A</v>
      </c>
      <c r="L721" s="137" t="e">
        <f>Table3[[#This Row],[Opening Stock]]*Table3[[#This Row],[Base Price]]</f>
        <v>#N/A</v>
      </c>
      <c r="M721" s="137" t="e">
        <f>Table3[[#This Row],[Base Price]]*Table3[[#This Row],[Receipt]]</f>
        <v>#N/A</v>
      </c>
      <c r="N721" s="137" t="e">
        <f>Table3[[#This Row],[Base Price]]*Table3[[#This Row],[Issued]]</f>
        <v>#N/A</v>
      </c>
      <c r="O721" s="137" t="e">
        <f t="shared" si="25"/>
        <v>#N/A</v>
      </c>
      <c r="P721" s="84"/>
    </row>
    <row r="722" spans="1:16">
      <c r="A722" s="84" t="e">
        <f>Table5[[#This Row],[SN]]</f>
        <v>#VALUE!</v>
      </c>
      <c r="B722" s="108" t="e">
        <f>VLOOKUP($C722,'Product Master'!B:G,2,)</f>
        <v>#VALUE!</v>
      </c>
      <c r="C722" s="84" t="e">
        <f>Table5[[#This Row],[Cat No]]</f>
        <v>#VALUE!</v>
      </c>
      <c r="D722" s="84" t="e">
        <f>(VLOOKUP($C722,'Product Master'!B:G,6,))</f>
        <v>#VALUE!</v>
      </c>
      <c r="E722" s="84" t="e">
        <f>VLOOKUP($C722,'Product Master'!B:G,3,)</f>
        <v>#VALUE!</v>
      </c>
      <c r="F722" s="84" t="e">
        <f>VLOOKUP($C722,'Product Master'!B:G,4,)</f>
        <v>#VALUE!</v>
      </c>
      <c r="H722" s="84">
        <f>SUMIFS(Inward!I:I,Inward!C:C,'Stock Statement'!B722,Inward!E:E,'Stock Statement'!C722)</f>
        <v>0</v>
      </c>
      <c r="J722" s="84">
        <f t="shared" si="24"/>
        <v>0</v>
      </c>
      <c r="K722" s="137" t="e">
        <f>LOOKUP(2,1/(Inward!E:E=C722),Inward!Q:Q)</f>
        <v>#N/A</v>
      </c>
      <c r="L722" s="137" t="e">
        <f>Table3[[#This Row],[Opening Stock]]*Table3[[#This Row],[Base Price]]</f>
        <v>#N/A</v>
      </c>
      <c r="M722" s="137" t="e">
        <f>Table3[[#This Row],[Base Price]]*Table3[[#This Row],[Receipt]]</f>
        <v>#N/A</v>
      </c>
      <c r="N722" s="137" t="e">
        <f>Table3[[#This Row],[Base Price]]*Table3[[#This Row],[Issued]]</f>
        <v>#N/A</v>
      </c>
      <c r="O722" s="137" t="e">
        <f t="shared" si="25"/>
        <v>#N/A</v>
      </c>
      <c r="P722" s="84"/>
    </row>
    <row r="723" spans="1:16">
      <c r="A723" s="84" t="e">
        <f>Table5[[#This Row],[SN]]</f>
        <v>#VALUE!</v>
      </c>
      <c r="B723" s="108" t="e">
        <f>VLOOKUP($C723,'Product Master'!B:G,2,)</f>
        <v>#VALUE!</v>
      </c>
      <c r="C723" s="84" t="e">
        <f>Table5[[#This Row],[Cat No]]</f>
        <v>#VALUE!</v>
      </c>
      <c r="D723" s="84" t="e">
        <f>(VLOOKUP($C723,'Product Master'!B:G,6,))</f>
        <v>#VALUE!</v>
      </c>
      <c r="E723" s="84" t="e">
        <f>VLOOKUP($C723,'Product Master'!B:G,3,)</f>
        <v>#VALUE!</v>
      </c>
      <c r="F723" s="84" t="e">
        <f>VLOOKUP($C723,'Product Master'!B:G,4,)</f>
        <v>#VALUE!</v>
      </c>
      <c r="H723" s="84">
        <f>SUMIFS(Inward!I:I,Inward!C:C,'Stock Statement'!B723,Inward!E:E,'Stock Statement'!C723)</f>
        <v>0</v>
      </c>
      <c r="J723" s="84">
        <f t="shared" si="24"/>
        <v>0</v>
      </c>
      <c r="K723" s="137" t="e">
        <f>LOOKUP(2,1/(Inward!E:E=C723),Inward!Q:Q)</f>
        <v>#N/A</v>
      </c>
      <c r="L723" s="137" t="e">
        <f>Table3[[#This Row],[Opening Stock]]*Table3[[#This Row],[Base Price]]</f>
        <v>#N/A</v>
      </c>
      <c r="M723" s="137" t="e">
        <f>Table3[[#This Row],[Base Price]]*Table3[[#This Row],[Receipt]]</f>
        <v>#N/A</v>
      </c>
      <c r="N723" s="137" t="e">
        <f>Table3[[#This Row],[Base Price]]*Table3[[#This Row],[Issued]]</f>
        <v>#N/A</v>
      </c>
      <c r="O723" s="137" t="e">
        <f t="shared" si="25"/>
        <v>#N/A</v>
      </c>
      <c r="P723" s="84"/>
    </row>
    <row r="724" spans="1:16">
      <c r="A724" s="84" t="e">
        <f>Table5[[#This Row],[SN]]</f>
        <v>#VALUE!</v>
      </c>
      <c r="B724" s="108" t="e">
        <f>VLOOKUP($C724,'Product Master'!B:G,2,)</f>
        <v>#VALUE!</v>
      </c>
      <c r="C724" s="84" t="e">
        <f>Table5[[#This Row],[Cat No]]</f>
        <v>#VALUE!</v>
      </c>
      <c r="D724" s="84" t="e">
        <f>(VLOOKUP($C724,'Product Master'!B:G,6,))</f>
        <v>#VALUE!</v>
      </c>
      <c r="E724" s="84" t="e">
        <f>VLOOKUP($C724,'Product Master'!B:G,3,)</f>
        <v>#VALUE!</v>
      </c>
      <c r="F724" s="84" t="e">
        <f>VLOOKUP($C724,'Product Master'!B:G,4,)</f>
        <v>#VALUE!</v>
      </c>
      <c r="H724" s="84">
        <f>SUMIFS(Inward!I:I,Inward!C:C,'Stock Statement'!B724,Inward!E:E,'Stock Statement'!C724)</f>
        <v>0</v>
      </c>
      <c r="J724" s="84">
        <f t="shared" si="24"/>
        <v>0</v>
      </c>
      <c r="K724" s="137" t="e">
        <f>LOOKUP(2,1/(Inward!E:E=C724),Inward!Q:Q)</f>
        <v>#N/A</v>
      </c>
      <c r="L724" s="137" t="e">
        <f>Table3[[#This Row],[Opening Stock]]*Table3[[#This Row],[Base Price]]</f>
        <v>#N/A</v>
      </c>
      <c r="M724" s="137" t="e">
        <f>Table3[[#This Row],[Base Price]]*Table3[[#This Row],[Receipt]]</f>
        <v>#N/A</v>
      </c>
      <c r="N724" s="137" t="e">
        <f>Table3[[#This Row],[Base Price]]*Table3[[#This Row],[Issued]]</f>
        <v>#N/A</v>
      </c>
      <c r="O724" s="137" t="e">
        <f t="shared" si="25"/>
        <v>#N/A</v>
      </c>
      <c r="P724" s="84"/>
    </row>
    <row r="725" spans="1:16">
      <c r="A725" s="84" t="e">
        <f>Table5[[#This Row],[SN]]</f>
        <v>#VALUE!</v>
      </c>
      <c r="B725" s="108" t="e">
        <f>VLOOKUP($C725,'Product Master'!B:G,2,)</f>
        <v>#VALUE!</v>
      </c>
      <c r="C725" s="84" t="e">
        <f>Table5[[#This Row],[Cat No]]</f>
        <v>#VALUE!</v>
      </c>
      <c r="D725" s="84" t="e">
        <f>(VLOOKUP($C725,'Product Master'!B:G,6,))</f>
        <v>#VALUE!</v>
      </c>
      <c r="E725" s="84" t="e">
        <f>VLOOKUP($C725,'Product Master'!B:G,3,)</f>
        <v>#VALUE!</v>
      </c>
      <c r="F725" s="84" t="e">
        <f>VLOOKUP($C725,'Product Master'!B:G,4,)</f>
        <v>#VALUE!</v>
      </c>
      <c r="H725" s="84">
        <f>SUMIFS(Inward!I:I,Inward!C:C,'Stock Statement'!B725,Inward!E:E,'Stock Statement'!C725)</f>
        <v>0</v>
      </c>
      <c r="J725" s="84">
        <f t="shared" si="24"/>
        <v>0</v>
      </c>
      <c r="K725" s="137" t="e">
        <f>LOOKUP(2,1/(Inward!E:E=C725),Inward!Q:Q)</f>
        <v>#N/A</v>
      </c>
      <c r="L725" s="137" t="e">
        <f>Table3[[#This Row],[Opening Stock]]*Table3[[#This Row],[Base Price]]</f>
        <v>#N/A</v>
      </c>
      <c r="M725" s="137" t="e">
        <f>Table3[[#This Row],[Base Price]]*Table3[[#This Row],[Receipt]]</f>
        <v>#N/A</v>
      </c>
      <c r="N725" s="137" t="e">
        <f>Table3[[#This Row],[Base Price]]*Table3[[#This Row],[Issued]]</f>
        <v>#N/A</v>
      </c>
      <c r="O725" s="137" t="e">
        <f t="shared" si="25"/>
        <v>#N/A</v>
      </c>
      <c r="P725" s="84"/>
    </row>
    <row r="726" spans="1:16">
      <c r="A726" s="84" t="e">
        <f>Table5[[#This Row],[SN]]</f>
        <v>#VALUE!</v>
      </c>
      <c r="B726" s="108" t="e">
        <f>VLOOKUP($C726,'Product Master'!B:G,2,)</f>
        <v>#VALUE!</v>
      </c>
      <c r="C726" s="84" t="e">
        <f>Table5[[#This Row],[Cat No]]</f>
        <v>#VALUE!</v>
      </c>
      <c r="D726" s="84" t="e">
        <f>(VLOOKUP($C726,'Product Master'!B:G,6,))</f>
        <v>#VALUE!</v>
      </c>
      <c r="E726" s="84" t="e">
        <f>VLOOKUP($C726,'Product Master'!B:G,3,)</f>
        <v>#VALUE!</v>
      </c>
      <c r="F726" s="84" t="e">
        <f>VLOOKUP($C726,'Product Master'!B:G,4,)</f>
        <v>#VALUE!</v>
      </c>
      <c r="H726" s="84">
        <f>SUMIFS(Inward!I:I,Inward!C:C,'Stock Statement'!B726,Inward!E:E,'Stock Statement'!C726)</f>
        <v>0</v>
      </c>
      <c r="J726" s="84">
        <f t="shared" si="24"/>
        <v>0</v>
      </c>
      <c r="K726" s="137" t="e">
        <f>LOOKUP(2,1/(Inward!E:E=C726),Inward!Q:Q)</f>
        <v>#N/A</v>
      </c>
      <c r="L726" s="137" t="e">
        <f>Table3[[#This Row],[Opening Stock]]*Table3[[#This Row],[Base Price]]</f>
        <v>#N/A</v>
      </c>
      <c r="M726" s="137" t="e">
        <f>Table3[[#This Row],[Base Price]]*Table3[[#This Row],[Receipt]]</f>
        <v>#N/A</v>
      </c>
      <c r="N726" s="137" t="e">
        <f>Table3[[#This Row],[Base Price]]*Table3[[#This Row],[Issued]]</f>
        <v>#N/A</v>
      </c>
      <c r="O726" s="137" t="e">
        <f t="shared" si="25"/>
        <v>#N/A</v>
      </c>
      <c r="P726" s="84"/>
    </row>
    <row r="727" spans="1:16">
      <c r="A727" s="84" t="e">
        <f>Table5[[#This Row],[SN]]</f>
        <v>#VALUE!</v>
      </c>
      <c r="B727" s="108" t="e">
        <f>VLOOKUP($C727,'Product Master'!B:G,2,)</f>
        <v>#VALUE!</v>
      </c>
      <c r="C727" s="84" t="e">
        <f>Table5[[#This Row],[Cat No]]</f>
        <v>#VALUE!</v>
      </c>
      <c r="D727" s="84" t="e">
        <f>(VLOOKUP($C727,'Product Master'!B:G,6,))</f>
        <v>#VALUE!</v>
      </c>
      <c r="E727" s="84" t="e">
        <f>VLOOKUP($C727,'Product Master'!B:G,3,)</f>
        <v>#VALUE!</v>
      </c>
      <c r="F727" s="84" t="e">
        <f>VLOOKUP($C727,'Product Master'!B:G,4,)</f>
        <v>#VALUE!</v>
      </c>
      <c r="H727" s="84">
        <f>SUMIFS(Inward!I:I,Inward!C:C,'Stock Statement'!B727,Inward!E:E,'Stock Statement'!C727)</f>
        <v>0</v>
      </c>
      <c r="J727" s="84">
        <f t="shared" si="24"/>
        <v>0</v>
      </c>
      <c r="K727" s="137" t="e">
        <f>LOOKUP(2,1/(Inward!E:E=C727),Inward!Q:Q)</f>
        <v>#N/A</v>
      </c>
      <c r="L727" s="137" t="e">
        <f>Table3[[#This Row],[Opening Stock]]*Table3[[#This Row],[Base Price]]</f>
        <v>#N/A</v>
      </c>
      <c r="M727" s="137" t="e">
        <f>Table3[[#This Row],[Base Price]]*Table3[[#This Row],[Receipt]]</f>
        <v>#N/A</v>
      </c>
      <c r="N727" s="137" t="e">
        <f>Table3[[#This Row],[Base Price]]*Table3[[#This Row],[Issued]]</f>
        <v>#N/A</v>
      </c>
      <c r="O727" s="137" t="e">
        <f t="shared" si="25"/>
        <v>#N/A</v>
      </c>
      <c r="P727" s="84"/>
    </row>
    <row r="728" spans="1:16">
      <c r="A728" s="84" t="e">
        <f>Table5[[#This Row],[SN]]</f>
        <v>#VALUE!</v>
      </c>
      <c r="B728" s="108" t="e">
        <f>VLOOKUP($C728,'Product Master'!B:G,2,)</f>
        <v>#VALUE!</v>
      </c>
      <c r="C728" s="84" t="e">
        <f>Table5[[#This Row],[Cat No]]</f>
        <v>#VALUE!</v>
      </c>
      <c r="D728" s="84" t="e">
        <f>(VLOOKUP($C728,'Product Master'!B:G,6,))</f>
        <v>#VALUE!</v>
      </c>
      <c r="E728" s="84" t="e">
        <f>VLOOKUP($C728,'Product Master'!B:G,3,)</f>
        <v>#VALUE!</v>
      </c>
      <c r="F728" s="84" t="e">
        <f>VLOOKUP($C728,'Product Master'!B:G,4,)</f>
        <v>#VALUE!</v>
      </c>
      <c r="H728" s="84">
        <f>SUMIFS(Inward!I:I,Inward!C:C,'Stock Statement'!B728,Inward!E:E,'Stock Statement'!C728)</f>
        <v>0</v>
      </c>
      <c r="J728" s="84">
        <f t="shared" si="24"/>
        <v>0</v>
      </c>
      <c r="K728" s="137" t="e">
        <f>LOOKUP(2,1/(Inward!E:E=C728),Inward!Q:Q)</f>
        <v>#N/A</v>
      </c>
      <c r="L728" s="137" t="e">
        <f>Table3[[#This Row],[Opening Stock]]*Table3[[#This Row],[Base Price]]</f>
        <v>#N/A</v>
      </c>
      <c r="M728" s="137" t="e">
        <f>Table3[[#This Row],[Base Price]]*Table3[[#This Row],[Receipt]]</f>
        <v>#N/A</v>
      </c>
      <c r="N728" s="137" t="e">
        <f>Table3[[#This Row],[Base Price]]*Table3[[#This Row],[Issued]]</f>
        <v>#N/A</v>
      </c>
      <c r="O728" s="137" t="e">
        <f t="shared" si="25"/>
        <v>#N/A</v>
      </c>
      <c r="P728" s="84"/>
    </row>
    <row r="729" spans="1:16">
      <c r="A729" s="84" t="e">
        <f>Table5[[#This Row],[SN]]</f>
        <v>#VALUE!</v>
      </c>
      <c r="B729" s="108" t="e">
        <f>VLOOKUP($C729,'Product Master'!B:G,2,)</f>
        <v>#VALUE!</v>
      </c>
      <c r="C729" s="84" t="e">
        <f>Table5[[#This Row],[Cat No]]</f>
        <v>#VALUE!</v>
      </c>
      <c r="D729" s="84" t="e">
        <f>(VLOOKUP($C729,'Product Master'!B:G,6,))</f>
        <v>#VALUE!</v>
      </c>
      <c r="E729" s="84" t="e">
        <f>VLOOKUP($C729,'Product Master'!B:G,3,)</f>
        <v>#VALUE!</v>
      </c>
      <c r="F729" s="84" t="e">
        <f>VLOOKUP($C729,'Product Master'!B:G,4,)</f>
        <v>#VALUE!</v>
      </c>
      <c r="H729" s="84">
        <f>SUMIFS(Inward!I:I,Inward!C:C,'Stock Statement'!B729,Inward!E:E,'Stock Statement'!C729)</f>
        <v>0</v>
      </c>
      <c r="J729" s="84">
        <f t="shared" si="24"/>
        <v>0</v>
      </c>
      <c r="K729" s="137" t="e">
        <f>LOOKUP(2,1/(Inward!E:E=C729),Inward!Q:Q)</f>
        <v>#N/A</v>
      </c>
      <c r="L729" s="137" t="e">
        <f>Table3[[#This Row],[Opening Stock]]*Table3[[#This Row],[Base Price]]</f>
        <v>#N/A</v>
      </c>
      <c r="M729" s="137" t="e">
        <f>Table3[[#This Row],[Base Price]]*Table3[[#This Row],[Receipt]]</f>
        <v>#N/A</v>
      </c>
      <c r="N729" s="137" t="e">
        <f>Table3[[#This Row],[Base Price]]*Table3[[#This Row],[Issued]]</f>
        <v>#N/A</v>
      </c>
      <c r="O729" s="137" t="e">
        <f t="shared" si="25"/>
        <v>#N/A</v>
      </c>
      <c r="P729" s="84"/>
    </row>
    <row r="730" spans="1:16">
      <c r="A730" s="84" t="e">
        <f>Table5[[#This Row],[SN]]</f>
        <v>#VALUE!</v>
      </c>
      <c r="B730" s="108" t="e">
        <f>VLOOKUP($C730,'Product Master'!B:G,2,)</f>
        <v>#VALUE!</v>
      </c>
      <c r="C730" s="84" t="e">
        <f>Table5[[#This Row],[Cat No]]</f>
        <v>#VALUE!</v>
      </c>
      <c r="D730" s="84" t="e">
        <f>(VLOOKUP($C730,'Product Master'!B:G,6,))</f>
        <v>#VALUE!</v>
      </c>
      <c r="E730" s="84" t="e">
        <f>VLOOKUP($C730,'Product Master'!B:G,3,)</f>
        <v>#VALUE!</v>
      </c>
      <c r="F730" s="84" t="e">
        <f>VLOOKUP($C730,'Product Master'!B:G,4,)</f>
        <v>#VALUE!</v>
      </c>
      <c r="H730" s="84">
        <f>SUMIFS(Inward!I:I,Inward!C:C,'Stock Statement'!B730,Inward!E:E,'Stock Statement'!C730)</f>
        <v>0</v>
      </c>
      <c r="J730" s="84">
        <f t="shared" si="24"/>
        <v>0</v>
      </c>
      <c r="K730" s="137" t="e">
        <f>LOOKUP(2,1/(Inward!E:E=C730),Inward!Q:Q)</f>
        <v>#N/A</v>
      </c>
      <c r="L730" s="137" t="e">
        <f>Table3[[#This Row],[Opening Stock]]*Table3[[#This Row],[Base Price]]</f>
        <v>#N/A</v>
      </c>
      <c r="M730" s="137" t="e">
        <f>Table3[[#This Row],[Base Price]]*Table3[[#This Row],[Receipt]]</f>
        <v>#N/A</v>
      </c>
      <c r="N730" s="137" t="e">
        <f>Table3[[#This Row],[Base Price]]*Table3[[#This Row],[Issued]]</f>
        <v>#N/A</v>
      </c>
      <c r="O730" s="137" t="e">
        <f t="shared" si="25"/>
        <v>#N/A</v>
      </c>
      <c r="P730" s="84"/>
    </row>
    <row r="731" spans="1:16">
      <c r="A731" s="84" t="e">
        <f>Table5[[#This Row],[SN]]</f>
        <v>#VALUE!</v>
      </c>
      <c r="B731" s="108" t="e">
        <f>VLOOKUP($C731,'Product Master'!B:G,2,)</f>
        <v>#VALUE!</v>
      </c>
      <c r="C731" s="84" t="e">
        <f>Table5[[#This Row],[Cat No]]</f>
        <v>#VALUE!</v>
      </c>
      <c r="D731" s="84" t="e">
        <f>(VLOOKUP($C731,'Product Master'!B:G,6,))</f>
        <v>#VALUE!</v>
      </c>
      <c r="E731" s="84" t="e">
        <f>VLOOKUP($C731,'Product Master'!B:G,3,)</f>
        <v>#VALUE!</v>
      </c>
      <c r="F731" s="84" t="e">
        <f>VLOOKUP($C731,'Product Master'!B:G,4,)</f>
        <v>#VALUE!</v>
      </c>
      <c r="H731" s="84">
        <f>SUMIFS(Inward!I:I,Inward!C:C,'Stock Statement'!B731,Inward!E:E,'Stock Statement'!C731)</f>
        <v>0</v>
      </c>
      <c r="J731" s="84">
        <f t="shared" si="24"/>
        <v>0</v>
      </c>
      <c r="K731" s="137" t="e">
        <f>LOOKUP(2,1/(Inward!E:E=C731),Inward!Q:Q)</f>
        <v>#N/A</v>
      </c>
      <c r="L731" s="137" t="e">
        <f>Table3[[#This Row],[Opening Stock]]*Table3[[#This Row],[Base Price]]</f>
        <v>#N/A</v>
      </c>
      <c r="M731" s="137" t="e">
        <f>Table3[[#This Row],[Base Price]]*Table3[[#This Row],[Receipt]]</f>
        <v>#N/A</v>
      </c>
      <c r="N731" s="137" t="e">
        <f>Table3[[#This Row],[Base Price]]*Table3[[#This Row],[Issued]]</f>
        <v>#N/A</v>
      </c>
      <c r="O731" s="137" t="e">
        <f t="shared" si="25"/>
        <v>#N/A</v>
      </c>
      <c r="P731" s="84"/>
    </row>
    <row r="732" spans="1:16">
      <c r="A732" s="84" t="e">
        <f>Table5[[#This Row],[SN]]</f>
        <v>#VALUE!</v>
      </c>
      <c r="B732" s="108" t="e">
        <f>VLOOKUP($C732,'Product Master'!B:G,2,)</f>
        <v>#VALUE!</v>
      </c>
      <c r="C732" s="84" t="e">
        <f>Table5[[#This Row],[Cat No]]</f>
        <v>#VALUE!</v>
      </c>
      <c r="D732" s="84" t="e">
        <f>(VLOOKUP($C732,'Product Master'!B:G,6,))</f>
        <v>#VALUE!</v>
      </c>
      <c r="E732" s="84" t="e">
        <f>VLOOKUP($C732,'Product Master'!B:G,3,)</f>
        <v>#VALUE!</v>
      </c>
      <c r="F732" s="84" t="e">
        <f>VLOOKUP($C732,'Product Master'!B:G,4,)</f>
        <v>#VALUE!</v>
      </c>
      <c r="H732" s="84">
        <f>SUMIFS(Inward!I:I,Inward!C:C,'Stock Statement'!B732,Inward!E:E,'Stock Statement'!C732)</f>
        <v>0</v>
      </c>
      <c r="J732" s="84">
        <f t="shared" si="24"/>
        <v>0</v>
      </c>
      <c r="K732" s="137" t="e">
        <f>LOOKUP(2,1/(Inward!E:E=C732),Inward!Q:Q)</f>
        <v>#N/A</v>
      </c>
      <c r="L732" s="137" t="e">
        <f>Table3[[#This Row],[Opening Stock]]*Table3[[#This Row],[Base Price]]</f>
        <v>#N/A</v>
      </c>
      <c r="M732" s="137" t="e">
        <f>Table3[[#This Row],[Base Price]]*Table3[[#This Row],[Receipt]]</f>
        <v>#N/A</v>
      </c>
      <c r="N732" s="137" t="e">
        <f>Table3[[#This Row],[Base Price]]*Table3[[#This Row],[Issued]]</f>
        <v>#N/A</v>
      </c>
      <c r="O732" s="137" t="e">
        <f t="shared" si="25"/>
        <v>#N/A</v>
      </c>
      <c r="P732" s="84"/>
    </row>
    <row r="733" spans="1:16">
      <c r="A733" s="84" t="e">
        <f>Table5[[#This Row],[SN]]</f>
        <v>#VALUE!</v>
      </c>
      <c r="B733" s="108" t="e">
        <f>VLOOKUP($C733,'Product Master'!B:G,2,)</f>
        <v>#VALUE!</v>
      </c>
      <c r="C733" s="84" t="e">
        <f>Table5[[#This Row],[Cat No]]</f>
        <v>#VALUE!</v>
      </c>
      <c r="D733" s="84" t="e">
        <f>(VLOOKUP($C733,'Product Master'!B:G,6,))</f>
        <v>#VALUE!</v>
      </c>
      <c r="E733" s="84" t="e">
        <f>VLOOKUP($C733,'Product Master'!B:G,3,)</f>
        <v>#VALUE!</v>
      </c>
      <c r="F733" s="84" t="e">
        <f>VLOOKUP($C733,'Product Master'!B:G,4,)</f>
        <v>#VALUE!</v>
      </c>
      <c r="H733" s="84">
        <f>SUMIFS(Inward!I:I,Inward!C:C,'Stock Statement'!B733,Inward!E:E,'Stock Statement'!C733)</f>
        <v>0</v>
      </c>
      <c r="J733" s="84">
        <f t="shared" si="24"/>
        <v>0</v>
      </c>
      <c r="K733" s="137" t="e">
        <f>LOOKUP(2,1/(Inward!E:E=C733),Inward!Q:Q)</f>
        <v>#N/A</v>
      </c>
      <c r="L733" s="137" t="e">
        <f>Table3[[#This Row],[Opening Stock]]*Table3[[#This Row],[Base Price]]</f>
        <v>#N/A</v>
      </c>
      <c r="M733" s="137" t="e">
        <f>Table3[[#This Row],[Base Price]]*Table3[[#This Row],[Receipt]]</f>
        <v>#N/A</v>
      </c>
      <c r="N733" s="137" t="e">
        <f>Table3[[#This Row],[Base Price]]*Table3[[#This Row],[Issued]]</f>
        <v>#N/A</v>
      </c>
      <c r="O733" s="137" t="e">
        <f t="shared" si="25"/>
        <v>#N/A</v>
      </c>
      <c r="P733" s="84"/>
    </row>
    <row r="734" spans="1:16">
      <c r="A734" s="84" t="e">
        <f>Table5[[#This Row],[SN]]</f>
        <v>#VALUE!</v>
      </c>
      <c r="B734" s="108" t="e">
        <f>VLOOKUP($C734,'Product Master'!B:G,2,)</f>
        <v>#VALUE!</v>
      </c>
      <c r="C734" s="84" t="e">
        <f>Table5[[#This Row],[Cat No]]</f>
        <v>#VALUE!</v>
      </c>
      <c r="D734" s="84" t="e">
        <f>(VLOOKUP($C734,'Product Master'!B:G,6,))</f>
        <v>#VALUE!</v>
      </c>
      <c r="E734" s="84" t="e">
        <f>VLOOKUP($C734,'Product Master'!B:G,3,)</f>
        <v>#VALUE!</v>
      </c>
      <c r="F734" s="84" t="e">
        <f>VLOOKUP($C734,'Product Master'!B:G,4,)</f>
        <v>#VALUE!</v>
      </c>
      <c r="H734" s="84">
        <f>SUMIFS(Inward!I:I,Inward!C:C,'Stock Statement'!B734,Inward!E:E,'Stock Statement'!C734)</f>
        <v>0</v>
      </c>
      <c r="J734" s="84">
        <f t="shared" si="24"/>
        <v>0</v>
      </c>
      <c r="K734" s="137" t="e">
        <f>LOOKUP(2,1/(Inward!E:E=C734),Inward!Q:Q)</f>
        <v>#N/A</v>
      </c>
      <c r="L734" s="137" t="e">
        <f>Table3[[#This Row],[Opening Stock]]*Table3[[#This Row],[Base Price]]</f>
        <v>#N/A</v>
      </c>
      <c r="M734" s="137" t="e">
        <f>Table3[[#This Row],[Base Price]]*Table3[[#This Row],[Receipt]]</f>
        <v>#N/A</v>
      </c>
      <c r="N734" s="137" t="e">
        <f>Table3[[#This Row],[Base Price]]*Table3[[#This Row],[Issued]]</f>
        <v>#N/A</v>
      </c>
      <c r="O734" s="137" t="e">
        <f t="shared" si="25"/>
        <v>#N/A</v>
      </c>
      <c r="P734" s="84"/>
    </row>
    <row r="735" spans="1:16">
      <c r="A735" s="84" t="e">
        <f>Table5[[#This Row],[SN]]</f>
        <v>#VALUE!</v>
      </c>
      <c r="B735" s="108" t="e">
        <f>VLOOKUP($C735,'Product Master'!B:G,2,)</f>
        <v>#VALUE!</v>
      </c>
      <c r="C735" s="84" t="e">
        <f>Table5[[#This Row],[Cat No]]</f>
        <v>#VALUE!</v>
      </c>
      <c r="D735" s="84" t="e">
        <f>(VLOOKUP($C735,'Product Master'!B:G,6,))</f>
        <v>#VALUE!</v>
      </c>
      <c r="E735" s="84" t="e">
        <f>VLOOKUP($C735,'Product Master'!B:G,3,)</f>
        <v>#VALUE!</v>
      </c>
      <c r="F735" s="84" t="e">
        <f>VLOOKUP($C735,'Product Master'!B:G,4,)</f>
        <v>#VALUE!</v>
      </c>
      <c r="H735" s="84">
        <f>SUMIFS(Inward!I:I,Inward!C:C,'Stock Statement'!B735,Inward!E:E,'Stock Statement'!C735)</f>
        <v>0</v>
      </c>
      <c r="J735" s="84">
        <f t="shared" ref="J735:J798" si="26">((G735+H735)-I735)</f>
        <v>0</v>
      </c>
      <c r="K735" s="137" t="e">
        <f>LOOKUP(2,1/(Inward!E:E=C735),Inward!Q:Q)</f>
        <v>#N/A</v>
      </c>
      <c r="L735" s="137" t="e">
        <f>Table3[[#This Row],[Opening Stock]]*Table3[[#This Row],[Base Price]]</f>
        <v>#N/A</v>
      </c>
      <c r="M735" s="137" t="e">
        <f>Table3[[#This Row],[Base Price]]*Table3[[#This Row],[Receipt]]</f>
        <v>#N/A</v>
      </c>
      <c r="N735" s="137" t="e">
        <f>Table3[[#This Row],[Base Price]]*Table3[[#This Row],[Issued]]</f>
        <v>#N/A</v>
      </c>
      <c r="O735" s="137" t="e">
        <f t="shared" ref="O735:O798" si="27">MAX(0,J735*K735)</f>
        <v>#N/A</v>
      </c>
      <c r="P735" s="84"/>
    </row>
    <row r="736" spans="1:16">
      <c r="A736" s="84" t="e">
        <f>Table5[[#This Row],[SN]]</f>
        <v>#VALUE!</v>
      </c>
      <c r="B736" s="108" t="e">
        <f>VLOOKUP($C736,'Product Master'!B:G,2,)</f>
        <v>#VALUE!</v>
      </c>
      <c r="C736" s="84" t="e">
        <f>Table5[[#This Row],[Cat No]]</f>
        <v>#VALUE!</v>
      </c>
      <c r="D736" s="84" t="e">
        <f>(VLOOKUP($C736,'Product Master'!B:G,6,))</f>
        <v>#VALUE!</v>
      </c>
      <c r="E736" s="84" t="e">
        <f>VLOOKUP($C736,'Product Master'!B:G,3,)</f>
        <v>#VALUE!</v>
      </c>
      <c r="F736" s="84" t="e">
        <f>VLOOKUP($C736,'Product Master'!B:G,4,)</f>
        <v>#VALUE!</v>
      </c>
      <c r="H736" s="84">
        <f>SUMIFS(Inward!I:I,Inward!C:C,'Stock Statement'!B736,Inward!E:E,'Stock Statement'!C736)</f>
        <v>0</v>
      </c>
      <c r="J736" s="84">
        <f t="shared" si="26"/>
        <v>0</v>
      </c>
      <c r="K736" s="137" t="e">
        <f>LOOKUP(2,1/(Inward!E:E=C736),Inward!Q:Q)</f>
        <v>#N/A</v>
      </c>
      <c r="L736" s="137" t="e">
        <f>Table3[[#This Row],[Opening Stock]]*Table3[[#This Row],[Base Price]]</f>
        <v>#N/A</v>
      </c>
      <c r="M736" s="137" t="e">
        <f>Table3[[#This Row],[Base Price]]*Table3[[#This Row],[Receipt]]</f>
        <v>#N/A</v>
      </c>
      <c r="N736" s="137" t="e">
        <f>Table3[[#This Row],[Base Price]]*Table3[[#This Row],[Issued]]</f>
        <v>#N/A</v>
      </c>
      <c r="O736" s="137" t="e">
        <f t="shared" si="27"/>
        <v>#N/A</v>
      </c>
      <c r="P736" s="84"/>
    </row>
    <row r="737" spans="1:16">
      <c r="A737" s="84" t="e">
        <f>Table5[[#This Row],[SN]]</f>
        <v>#VALUE!</v>
      </c>
      <c r="B737" s="108" t="e">
        <f>VLOOKUP($C737,'Product Master'!B:G,2,)</f>
        <v>#VALUE!</v>
      </c>
      <c r="C737" s="84" t="e">
        <f>Table5[[#This Row],[Cat No]]</f>
        <v>#VALUE!</v>
      </c>
      <c r="D737" s="84" t="e">
        <f>(VLOOKUP($C737,'Product Master'!B:G,6,))</f>
        <v>#VALUE!</v>
      </c>
      <c r="E737" s="84" t="e">
        <f>VLOOKUP($C737,'Product Master'!B:G,3,)</f>
        <v>#VALUE!</v>
      </c>
      <c r="F737" s="84" t="e">
        <f>VLOOKUP($C737,'Product Master'!B:G,4,)</f>
        <v>#VALUE!</v>
      </c>
      <c r="H737" s="84">
        <f>SUMIFS(Inward!I:I,Inward!C:C,'Stock Statement'!B737,Inward!E:E,'Stock Statement'!C737)</f>
        <v>0</v>
      </c>
      <c r="J737" s="84">
        <f t="shared" si="26"/>
        <v>0</v>
      </c>
      <c r="K737" s="137" t="e">
        <f>LOOKUP(2,1/(Inward!E:E=C737),Inward!Q:Q)</f>
        <v>#N/A</v>
      </c>
      <c r="L737" s="137" t="e">
        <f>Table3[[#This Row],[Opening Stock]]*Table3[[#This Row],[Base Price]]</f>
        <v>#N/A</v>
      </c>
      <c r="M737" s="137" t="e">
        <f>Table3[[#This Row],[Base Price]]*Table3[[#This Row],[Receipt]]</f>
        <v>#N/A</v>
      </c>
      <c r="N737" s="137" t="e">
        <f>Table3[[#This Row],[Base Price]]*Table3[[#This Row],[Issued]]</f>
        <v>#N/A</v>
      </c>
      <c r="O737" s="137" t="e">
        <f t="shared" si="27"/>
        <v>#N/A</v>
      </c>
      <c r="P737" s="84"/>
    </row>
    <row r="738" spans="1:16">
      <c r="A738" s="84" t="e">
        <f>Table5[[#This Row],[SN]]</f>
        <v>#VALUE!</v>
      </c>
      <c r="B738" s="108" t="e">
        <f>VLOOKUP($C738,'Product Master'!B:G,2,)</f>
        <v>#VALUE!</v>
      </c>
      <c r="C738" s="84" t="e">
        <f>Table5[[#This Row],[Cat No]]</f>
        <v>#VALUE!</v>
      </c>
      <c r="D738" s="84" t="e">
        <f>(VLOOKUP($C738,'Product Master'!B:G,6,))</f>
        <v>#VALUE!</v>
      </c>
      <c r="E738" s="84" t="e">
        <f>VLOOKUP($C738,'Product Master'!B:G,3,)</f>
        <v>#VALUE!</v>
      </c>
      <c r="F738" s="84" t="e">
        <f>VLOOKUP($C738,'Product Master'!B:G,4,)</f>
        <v>#VALUE!</v>
      </c>
      <c r="H738" s="84">
        <f>SUMIFS(Inward!I:I,Inward!C:C,'Stock Statement'!B738,Inward!E:E,'Stock Statement'!C738)</f>
        <v>0</v>
      </c>
      <c r="J738" s="84">
        <f t="shared" si="26"/>
        <v>0</v>
      </c>
      <c r="K738" s="137" t="e">
        <f>LOOKUP(2,1/(Inward!E:E=C738),Inward!Q:Q)</f>
        <v>#N/A</v>
      </c>
      <c r="L738" s="137" t="e">
        <f>Table3[[#This Row],[Opening Stock]]*Table3[[#This Row],[Base Price]]</f>
        <v>#N/A</v>
      </c>
      <c r="M738" s="137" t="e">
        <f>Table3[[#This Row],[Base Price]]*Table3[[#This Row],[Receipt]]</f>
        <v>#N/A</v>
      </c>
      <c r="N738" s="137" t="e">
        <f>Table3[[#This Row],[Base Price]]*Table3[[#This Row],[Issued]]</f>
        <v>#N/A</v>
      </c>
      <c r="O738" s="137" t="e">
        <f t="shared" si="27"/>
        <v>#N/A</v>
      </c>
      <c r="P738" s="84"/>
    </row>
    <row r="739" spans="1:16">
      <c r="A739" s="84" t="e">
        <f>Table5[[#This Row],[SN]]</f>
        <v>#VALUE!</v>
      </c>
      <c r="B739" s="108" t="e">
        <f>VLOOKUP($C739,'Product Master'!B:G,2,)</f>
        <v>#VALUE!</v>
      </c>
      <c r="C739" s="84" t="e">
        <f>Table5[[#This Row],[Cat No]]</f>
        <v>#VALUE!</v>
      </c>
      <c r="D739" s="84" t="e">
        <f>(VLOOKUP($C739,'Product Master'!B:G,6,))</f>
        <v>#VALUE!</v>
      </c>
      <c r="E739" s="84" t="e">
        <f>VLOOKUP($C739,'Product Master'!B:G,3,)</f>
        <v>#VALUE!</v>
      </c>
      <c r="F739" s="84" t="e">
        <f>VLOOKUP($C739,'Product Master'!B:G,4,)</f>
        <v>#VALUE!</v>
      </c>
      <c r="H739" s="84">
        <f>SUMIFS(Inward!I:I,Inward!C:C,'Stock Statement'!B739,Inward!E:E,'Stock Statement'!C739)</f>
        <v>0</v>
      </c>
      <c r="J739" s="84">
        <f t="shared" si="26"/>
        <v>0</v>
      </c>
      <c r="K739" s="137" t="e">
        <f>LOOKUP(2,1/(Inward!E:E=C739),Inward!Q:Q)</f>
        <v>#N/A</v>
      </c>
      <c r="L739" s="137" t="e">
        <f>Table3[[#This Row],[Opening Stock]]*Table3[[#This Row],[Base Price]]</f>
        <v>#N/A</v>
      </c>
      <c r="M739" s="137" t="e">
        <f>Table3[[#This Row],[Base Price]]*Table3[[#This Row],[Receipt]]</f>
        <v>#N/A</v>
      </c>
      <c r="N739" s="137" t="e">
        <f>Table3[[#This Row],[Base Price]]*Table3[[#This Row],[Issued]]</f>
        <v>#N/A</v>
      </c>
      <c r="O739" s="137" t="e">
        <f t="shared" si="27"/>
        <v>#N/A</v>
      </c>
      <c r="P739" s="84"/>
    </row>
    <row r="740" spans="1:16">
      <c r="A740" s="84" t="e">
        <f>Table5[[#This Row],[SN]]</f>
        <v>#VALUE!</v>
      </c>
      <c r="B740" s="108" t="e">
        <f>VLOOKUP($C740,'Product Master'!B:G,2,)</f>
        <v>#VALUE!</v>
      </c>
      <c r="C740" s="84" t="e">
        <f>Table5[[#This Row],[Cat No]]</f>
        <v>#VALUE!</v>
      </c>
      <c r="D740" s="84" t="e">
        <f>(VLOOKUP($C740,'Product Master'!B:G,6,))</f>
        <v>#VALUE!</v>
      </c>
      <c r="E740" s="84" t="e">
        <f>VLOOKUP($C740,'Product Master'!B:G,3,)</f>
        <v>#VALUE!</v>
      </c>
      <c r="F740" s="84" t="e">
        <f>VLOOKUP($C740,'Product Master'!B:G,4,)</f>
        <v>#VALUE!</v>
      </c>
      <c r="H740" s="84">
        <f>SUMIFS(Inward!I:I,Inward!C:C,'Stock Statement'!B740,Inward!E:E,'Stock Statement'!C740)</f>
        <v>0</v>
      </c>
      <c r="J740" s="84">
        <f t="shared" si="26"/>
        <v>0</v>
      </c>
      <c r="K740" s="137" t="e">
        <f>LOOKUP(2,1/(Inward!E:E=C740),Inward!Q:Q)</f>
        <v>#N/A</v>
      </c>
      <c r="L740" s="137" t="e">
        <f>Table3[[#This Row],[Opening Stock]]*Table3[[#This Row],[Base Price]]</f>
        <v>#N/A</v>
      </c>
      <c r="M740" s="137" t="e">
        <f>Table3[[#This Row],[Base Price]]*Table3[[#This Row],[Receipt]]</f>
        <v>#N/A</v>
      </c>
      <c r="N740" s="137" t="e">
        <f>Table3[[#This Row],[Base Price]]*Table3[[#This Row],[Issued]]</f>
        <v>#N/A</v>
      </c>
      <c r="O740" s="137" t="e">
        <f t="shared" si="27"/>
        <v>#N/A</v>
      </c>
      <c r="P740" s="84"/>
    </row>
    <row r="741" spans="1:16">
      <c r="A741" s="84" t="e">
        <f>Table5[[#This Row],[SN]]</f>
        <v>#VALUE!</v>
      </c>
      <c r="B741" s="108" t="e">
        <f>VLOOKUP($C741,'Product Master'!B:G,2,)</f>
        <v>#VALUE!</v>
      </c>
      <c r="C741" s="84" t="e">
        <f>Table5[[#This Row],[Cat No]]</f>
        <v>#VALUE!</v>
      </c>
      <c r="D741" s="84" t="e">
        <f>(VLOOKUP($C741,'Product Master'!B:G,6,))</f>
        <v>#VALUE!</v>
      </c>
      <c r="E741" s="84" t="e">
        <f>VLOOKUP($C741,'Product Master'!B:G,3,)</f>
        <v>#VALUE!</v>
      </c>
      <c r="F741" s="84" t="e">
        <f>VLOOKUP($C741,'Product Master'!B:G,4,)</f>
        <v>#VALUE!</v>
      </c>
      <c r="H741" s="84">
        <f>SUMIFS(Inward!I:I,Inward!C:C,'Stock Statement'!B741,Inward!E:E,'Stock Statement'!C741)</f>
        <v>0</v>
      </c>
      <c r="J741" s="84">
        <f t="shared" si="26"/>
        <v>0</v>
      </c>
      <c r="K741" s="137" t="e">
        <f>LOOKUP(2,1/(Inward!E:E=C741),Inward!Q:Q)</f>
        <v>#N/A</v>
      </c>
      <c r="L741" s="137" t="e">
        <f>Table3[[#This Row],[Opening Stock]]*Table3[[#This Row],[Base Price]]</f>
        <v>#N/A</v>
      </c>
      <c r="M741" s="137" t="e">
        <f>Table3[[#This Row],[Base Price]]*Table3[[#This Row],[Receipt]]</f>
        <v>#N/A</v>
      </c>
      <c r="N741" s="137" t="e">
        <f>Table3[[#This Row],[Base Price]]*Table3[[#This Row],[Issued]]</f>
        <v>#N/A</v>
      </c>
      <c r="O741" s="137" t="e">
        <f t="shared" si="27"/>
        <v>#N/A</v>
      </c>
      <c r="P741" s="84"/>
    </row>
    <row r="742" spans="1:16">
      <c r="A742" s="84" t="e">
        <f>Table5[[#This Row],[SN]]</f>
        <v>#VALUE!</v>
      </c>
      <c r="B742" s="108" t="e">
        <f>VLOOKUP($C742,'Product Master'!B:G,2,)</f>
        <v>#VALUE!</v>
      </c>
      <c r="C742" s="84" t="e">
        <f>Table5[[#This Row],[Cat No]]</f>
        <v>#VALUE!</v>
      </c>
      <c r="D742" s="84" t="e">
        <f>(VLOOKUP($C742,'Product Master'!B:G,6,))</f>
        <v>#VALUE!</v>
      </c>
      <c r="E742" s="84" t="e">
        <f>VLOOKUP($C742,'Product Master'!B:G,3,)</f>
        <v>#VALUE!</v>
      </c>
      <c r="F742" s="84" t="e">
        <f>VLOOKUP($C742,'Product Master'!B:G,4,)</f>
        <v>#VALUE!</v>
      </c>
      <c r="H742" s="84">
        <f>SUMIFS(Inward!I:I,Inward!C:C,'Stock Statement'!B742,Inward!E:E,'Stock Statement'!C742)</f>
        <v>0</v>
      </c>
      <c r="J742" s="84">
        <f t="shared" si="26"/>
        <v>0</v>
      </c>
      <c r="K742" s="137" t="e">
        <f>LOOKUP(2,1/(Inward!E:E=C742),Inward!Q:Q)</f>
        <v>#N/A</v>
      </c>
      <c r="L742" s="137" t="e">
        <f>Table3[[#This Row],[Opening Stock]]*Table3[[#This Row],[Base Price]]</f>
        <v>#N/A</v>
      </c>
      <c r="M742" s="137" t="e">
        <f>Table3[[#This Row],[Base Price]]*Table3[[#This Row],[Receipt]]</f>
        <v>#N/A</v>
      </c>
      <c r="N742" s="137" t="e">
        <f>Table3[[#This Row],[Base Price]]*Table3[[#This Row],[Issued]]</f>
        <v>#N/A</v>
      </c>
      <c r="O742" s="137" t="e">
        <f t="shared" si="27"/>
        <v>#N/A</v>
      </c>
      <c r="P742" s="84"/>
    </row>
    <row r="743" spans="1:16">
      <c r="A743" s="84" t="e">
        <f>Table5[[#This Row],[SN]]</f>
        <v>#VALUE!</v>
      </c>
      <c r="B743" s="108" t="e">
        <f>VLOOKUP($C743,'Product Master'!B:G,2,)</f>
        <v>#VALUE!</v>
      </c>
      <c r="C743" s="84" t="e">
        <f>Table5[[#This Row],[Cat No]]</f>
        <v>#VALUE!</v>
      </c>
      <c r="D743" s="84" t="e">
        <f>(VLOOKUP($C743,'Product Master'!B:G,6,))</f>
        <v>#VALUE!</v>
      </c>
      <c r="E743" s="84" t="e">
        <f>VLOOKUP($C743,'Product Master'!B:G,3,)</f>
        <v>#VALUE!</v>
      </c>
      <c r="F743" s="84" t="e">
        <f>VLOOKUP($C743,'Product Master'!B:G,4,)</f>
        <v>#VALUE!</v>
      </c>
      <c r="H743" s="84">
        <f>SUMIFS(Inward!I:I,Inward!C:C,'Stock Statement'!B743,Inward!E:E,'Stock Statement'!C743)</f>
        <v>0</v>
      </c>
      <c r="J743" s="84">
        <f t="shared" si="26"/>
        <v>0</v>
      </c>
      <c r="K743" s="137" t="e">
        <f>LOOKUP(2,1/(Inward!E:E=C743),Inward!Q:Q)</f>
        <v>#N/A</v>
      </c>
      <c r="L743" s="137" t="e">
        <f>Table3[[#This Row],[Opening Stock]]*Table3[[#This Row],[Base Price]]</f>
        <v>#N/A</v>
      </c>
      <c r="M743" s="137" t="e">
        <f>Table3[[#This Row],[Base Price]]*Table3[[#This Row],[Receipt]]</f>
        <v>#N/A</v>
      </c>
      <c r="N743" s="137" t="e">
        <f>Table3[[#This Row],[Base Price]]*Table3[[#This Row],[Issued]]</f>
        <v>#N/A</v>
      </c>
      <c r="O743" s="137" t="e">
        <f t="shared" si="27"/>
        <v>#N/A</v>
      </c>
      <c r="P743" s="84"/>
    </row>
    <row r="744" spans="1:16">
      <c r="A744" s="84" t="e">
        <f>Table5[[#This Row],[SN]]</f>
        <v>#VALUE!</v>
      </c>
      <c r="B744" s="108" t="e">
        <f>VLOOKUP($C744,'Product Master'!B:G,2,)</f>
        <v>#VALUE!</v>
      </c>
      <c r="C744" s="84" t="e">
        <f>Table5[[#This Row],[Cat No]]</f>
        <v>#VALUE!</v>
      </c>
      <c r="D744" s="84" t="e">
        <f>(VLOOKUP($C744,'Product Master'!B:G,6,))</f>
        <v>#VALUE!</v>
      </c>
      <c r="E744" s="84" t="e">
        <f>VLOOKUP($C744,'Product Master'!B:G,3,)</f>
        <v>#VALUE!</v>
      </c>
      <c r="F744" s="84" t="e">
        <f>VLOOKUP($C744,'Product Master'!B:G,4,)</f>
        <v>#VALUE!</v>
      </c>
      <c r="H744" s="84">
        <f>SUMIFS(Inward!I:I,Inward!C:C,'Stock Statement'!B744,Inward!E:E,'Stock Statement'!C744)</f>
        <v>0</v>
      </c>
      <c r="J744" s="84">
        <f t="shared" si="26"/>
        <v>0</v>
      </c>
      <c r="K744" s="137" t="e">
        <f>LOOKUP(2,1/(Inward!E:E=C744),Inward!Q:Q)</f>
        <v>#N/A</v>
      </c>
      <c r="L744" s="137" t="e">
        <f>Table3[[#This Row],[Opening Stock]]*Table3[[#This Row],[Base Price]]</f>
        <v>#N/A</v>
      </c>
      <c r="M744" s="137" t="e">
        <f>Table3[[#This Row],[Base Price]]*Table3[[#This Row],[Receipt]]</f>
        <v>#N/A</v>
      </c>
      <c r="N744" s="137" t="e">
        <f>Table3[[#This Row],[Base Price]]*Table3[[#This Row],[Issued]]</f>
        <v>#N/A</v>
      </c>
      <c r="O744" s="137" t="e">
        <f t="shared" si="27"/>
        <v>#N/A</v>
      </c>
      <c r="P744" s="84"/>
    </row>
    <row r="745" spans="1:16">
      <c r="A745" s="84" t="e">
        <f>Table5[[#This Row],[SN]]</f>
        <v>#VALUE!</v>
      </c>
      <c r="B745" s="108" t="e">
        <f>VLOOKUP($C745,'Product Master'!B:G,2,)</f>
        <v>#VALUE!</v>
      </c>
      <c r="C745" s="84" t="e">
        <f>Table5[[#This Row],[Cat No]]</f>
        <v>#VALUE!</v>
      </c>
      <c r="D745" s="84" t="e">
        <f>(VLOOKUP($C745,'Product Master'!B:G,6,))</f>
        <v>#VALUE!</v>
      </c>
      <c r="E745" s="84" t="e">
        <f>VLOOKUP($C745,'Product Master'!B:G,3,)</f>
        <v>#VALUE!</v>
      </c>
      <c r="F745" s="84" t="e">
        <f>VLOOKUP($C745,'Product Master'!B:G,4,)</f>
        <v>#VALUE!</v>
      </c>
      <c r="H745" s="84">
        <f>SUMIFS(Inward!I:I,Inward!C:C,'Stock Statement'!B745,Inward!E:E,'Stock Statement'!C745)</f>
        <v>0</v>
      </c>
      <c r="J745" s="84">
        <f t="shared" si="26"/>
        <v>0</v>
      </c>
      <c r="K745" s="137" t="e">
        <f>LOOKUP(2,1/(Inward!E:E=C745),Inward!Q:Q)</f>
        <v>#N/A</v>
      </c>
      <c r="L745" s="137" t="e">
        <f>Table3[[#This Row],[Opening Stock]]*Table3[[#This Row],[Base Price]]</f>
        <v>#N/A</v>
      </c>
      <c r="M745" s="137" t="e">
        <f>Table3[[#This Row],[Base Price]]*Table3[[#This Row],[Receipt]]</f>
        <v>#N/A</v>
      </c>
      <c r="N745" s="137" t="e">
        <f>Table3[[#This Row],[Base Price]]*Table3[[#This Row],[Issued]]</f>
        <v>#N/A</v>
      </c>
      <c r="O745" s="137" t="e">
        <f t="shared" si="27"/>
        <v>#N/A</v>
      </c>
      <c r="P745" s="84"/>
    </row>
    <row r="746" spans="1:16">
      <c r="A746" s="84" t="e">
        <f>Table5[[#This Row],[SN]]</f>
        <v>#VALUE!</v>
      </c>
      <c r="B746" s="108" t="e">
        <f>VLOOKUP($C746,'Product Master'!B:G,2,)</f>
        <v>#VALUE!</v>
      </c>
      <c r="C746" s="84" t="e">
        <f>Table5[[#This Row],[Cat No]]</f>
        <v>#VALUE!</v>
      </c>
      <c r="D746" s="84" t="e">
        <f>(VLOOKUP($C746,'Product Master'!B:G,6,))</f>
        <v>#VALUE!</v>
      </c>
      <c r="E746" s="84" t="e">
        <f>VLOOKUP($C746,'Product Master'!B:G,3,)</f>
        <v>#VALUE!</v>
      </c>
      <c r="F746" s="84" t="e">
        <f>VLOOKUP($C746,'Product Master'!B:G,4,)</f>
        <v>#VALUE!</v>
      </c>
      <c r="H746" s="84">
        <f>SUMIFS(Inward!I:I,Inward!C:C,'Stock Statement'!B746,Inward!E:E,'Stock Statement'!C746)</f>
        <v>0</v>
      </c>
      <c r="J746" s="84">
        <f t="shared" si="26"/>
        <v>0</v>
      </c>
      <c r="K746" s="137" t="e">
        <f>LOOKUP(2,1/(Inward!E:E=C746),Inward!Q:Q)</f>
        <v>#N/A</v>
      </c>
      <c r="L746" s="137" t="e">
        <f>Table3[[#This Row],[Opening Stock]]*Table3[[#This Row],[Base Price]]</f>
        <v>#N/A</v>
      </c>
      <c r="M746" s="137" t="e">
        <f>Table3[[#This Row],[Base Price]]*Table3[[#This Row],[Receipt]]</f>
        <v>#N/A</v>
      </c>
      <c r="N746" s="137" t="e">
        <f>Table3[[#This Row],[Base Price]]*Table3[[#This Row],[Issued]]</f>
        <v>#N/A</v>
      </c>
      <c r="O746" s="137" t="e">
        <f t="shared" si="27"/>
        <v>#N/A</v>
      </c>
      <c r="P746" s="84"/>
    </row>
    <row r="747" spans="1:16">
      <c r="A747" s="84" t="e">
        <f>Table5[[#This Row],[SN]]</f>
        <v>#VALUE!</v>
      </c>
      <c r="B747" s="108" t="e">
        <f>VLOOKUP($C747,'Product Master'!B:G,2,)</f>
        <v>#VALUE!</v>
      </c>
      <c r="C747" s="84" t="e">
        <f>Table5[[#This Row],[Cat No]]</f>
        <v>#VALUE!</v>
      </c>
      <c r="D747" s="84" t="e">
        <f>(VLOOKUP($C747,'Product Master'!B:G,6,))</f>
        <v>#VALUE!</v>
      </c>
      <c r="E747" s="84" t="e">
        <f>VLOOKUP($C747,'Product Master'!B:G,3,)</f>
        <v>#VALUE!</v>
      </c>
      <c r="F747" s="84" t="e">
        <f>VLOOKUP($C747,'Product Master'!B:G,4,)</f>
        <v>#VALUE!</v>
      </c>
      <c r="H747" s="84">
        <f>SUMIFS(Inward!I:I,Inward!C:C,'Stock Statement'!B747,Inward!E:E,'Stock Statement'!C747)</f>
        <v>0</v>
      </c>
      <c r="J747" s="84">
        <f t="shared" si="26"/>
        <v>0</v>
      </c>
      <c r="K747" s="137" t="e">
        <f>LOOKUP(2,1/(Inward!E:E=C747),Inward!Q:Q)</f>
        <v>#N/A</v>
      </c>
      <c r="L747" s="137" t="e">
        <f>Table3[[#This Row],[Opening Stock]]*Table3[[#This Row],[Base Price]]</f>
        <v>#N/A</v>
      </c>
      <c r="M747" s="137" t="e">
        <f>Table3[[#This Row],[Base Price]]*Table3[[#This Row],[Receipt]]</f>
        <v>#N/A</v>
      </c>
      <c r="N747" s="137" t="e">
        <f>Table3[[#This Row],[Base Price]]*Table3[[#This Row],[Issued]]</f>
        <v>#N/A</v>
      </c>
      <c r="O747" s="137" t="e">
        <f t="shared" si="27"/>
        <v>#N/A</v>
      </c>
      <c r="P747" s="84"/>
    </row>
    <row r="748" spans="1:16">
      <c r="A748" s="84" t="e">
        <f>Table5[[#This Row],[SN]]</f>
        <v>#VALUE!</v>
      </c>
      <c r="B748" s="108" t="e">
        <f>VLOOKUP($C748,'Product Master'!B:G,2,)</f>
        <v>#VALUE!</v>
      </c>
      <c r="C748" s="84" t="e">
        <f>Table5[[#This Row],[Cat No]]</f>
        <v>#VALUE!</v>
      </c>
      <c r="D748" s="84" t="e">
        <f>(VLOOKUP($C748,'Product Master'!B:G,6,))</f>
        <v>#VALUE!</v>
      </c>
      <c r="E748" s="84" t="e">
        <f>VLOOKUP($C748,'Product Master'!B:G,3,)</f>
        <v>#VALUE!</v>
      </c>
      <c r="F748" s="84" t="e">
        <f>VLOOKUP($C748,'Product Master'!B:G,4,)</f>
        <v>#VALUE!</v>
      </c>
      <c r="H748" s="84">
        <f>SUMIFS(Inward!I:I,Inward!C:C,'Stock Statement'!B748,Inward!E:E,'Stock Statement'!C748)</f>
        <v>0</v>
      </c>
      <c r="J748" s="84">
        <f t="shared" si="26"/>
        <v>0</v>
      </c>
      <c r="K748" s="137" t="e">
        <f>LOOKUP(2,1/(Inward!E:E=C748),Inward!Q:Q)</f>
        <v>#N/A</v>
      </c>
      <c r="L748" s="137" t="e">
        <f>Table3[[#This Row],[Opening Stock]]*Table3[[#This Row],[Base Price]]</f>
        <v>#N/A</v>
      </c>
      <c r="M748" s="137" t="e">
        <f>Table3[[#This Row],[Base Price]]*Table3[[#This Row],[Receipt]]</f>
        <v>#N/A</v>
      </c>
      <c r="N748" s="137" t="e">
        <f>Table3[[#This Row],[Base Price]]*Table3[[#This Row],[Issued]]</f>
        <v>#N/A</v>
      </c>
      <c r="O748" s="137" t="e">
        <f t="shared" si="27"/>
        <v>#N/A</v>
      </c>
      <c r="P748" s="84"/>
    </row>
    <row r="749" spans="1:16">
      <c r="A749" s="84" t="e">
        <f>Table5[[#This Row],[SN]]</f>
        <v>#VALUE!</v>
      </c>
      <c r="B749" s="108" t="e">
        <f>VLOOKUP($C749,'Product Master'!B:G,2,)</f>
        <v>#VALUE!</v>
      </c>
      <c r="C749" s="84" t="e">
        <f>Table5[[#This Row],[Cat No]]</f>
        <v>#VALUE!</v>
      </c>
      <c r="D749" s="84" t="e">
        <f>(VLOOKUP($C749,'Product Master'!B:G,6,))</f>
        <v>#VALUE!</v>
      </c>
      <c r="E749" s="84" t="e">
        <f>VLOOKUP($C749,'Product Master'!B:G,3,)</f>
        <v>#VALUE!</v>
      </c>
      <c r="F749" s="84" t="e">
        <f>VLOOKUP($C749,'Product Master'!B:G,4,)</f>
        <v>#VALUE!</v>
      </c>
      <c r="H749" s="84">
        <f>SUMIFS(Inward!I:I,Inward!C:C,'Stock Statement'!B749,Inward!E:E,'Stock Statement'!C749)</f>
        <v>0</v>
      </c>
      <c r="J749" s="84">
        <f t="shared" si="26"/>
        <v>0</v>
      </c>
      <c r="K749" s="137" t="e">
        <f>LOOKUP(2,1/(Inward!E:E=C749),Inward!Q:Q)</f>
        <v>#N/A</v>
      </c>
      <c r="L749" s="137" t="e">
        <f>Table3[[#This Row],[Opening Stock]]*Table3[[#This Row],[Base Price]]</f>
        <v>#N/A</v>
      </c>
      <c r="M749" s="137" t="e">
        <f>Table3[[#This Row],[Base Price]]*Table3[[#This Row],[Receipt]]</f>
        <v>#N/A</v>
      </c>
      <c r="N749" s="137" t="e">
        <f>Table3[[#This Row],[Base Price]]*Table3[[#This Row],[Issued]]</f>
        <v>#N/A</v>
      </c>
      <c r="O749" s="137" t="e">
        <f t="shared" si="27"/>
        <v>#N/A</v>
      </c>
      <c r="P749" s="84"/>
    </row>
    <row r="750" spans="1:16">
      <c r="A750" s="84" t="e">
        <f>Table5[[#This Row],[SN]]</f>
        <v>#VALUE!</v>
      </c>
      <c r="B750" s="108" t="e">
        <f>VLOOKUP($C750,'Product Master'!B:G,2,)</f>
        <v>#VALUE!</v>
      </c>
      <c r="C750" s="84" t="e">
        <f>Table5[[#This Row],[Cat No]]</f>
        <v>#VALUE!</v>
      </c>
      <c r="D750" s="84" t="e">
        <f>(VLOOKUP($C750,'Product Master'!B:G,6,))</f>
        <v>#VALUE!</v>
      </c>
      <c r="E750" s="84" t="e">
        <f>VLOOKUP($C750,'Product Master'!B:G,3,)</f>
        <v>#VALUE!</v>
      </c>
      <c r="F750" s="84" t="e">
        <f>VLOOKUP($C750,'Product Master'!B:G,4,)</f>
        <v>#VALUE!</v>
      </c>
      <c r="H750" s="84">
        <f>SUMIFS(Inward!I:I,Inward!C:C,'Stock Statement'!B750,Inward!E:E,'Stock Statement'!C750)</f>
        <v>0</v>
      </c>
      <c r="J750" s="84">
        <f t="shared" si="26"/>
        <v>0</v>
      </c>
      <c r="K750" s="137" t="e">
        <f>LOOKUP(2,1/(Inward!E:E=C750),Inward!Q:Q)</f>
        <v>#N/A</v>
      </c>
      <c r="L750" s="137" t="e">
        <f>Table3[[#This Row],[Opening Stock]]*Table3[[#This Row],[Base Price]]</f>
        <v>#N/A</v>
      </c>
      <c r="M750" s="137" t="e">
        <f>Table3[[#This Row],[Base Price]]*Table3[[#This Row],[Receipt]]</f>
        <v>#N/A</v>
      </c>
      <c r="N750" s="137" t="e">
        <f>Table3[[#This Row],[Base Price]]*Table3[[#This Row],[Issued]]</f>
        <v>#N/A</v>
      </c>
      <c r="O750" s="137" t="e">
        <f t="shared" si="27"/>
        <v>#N/A</v>
      </c>
      <c r="P750" s="84"/>
    </row>
    <row r="751" spans="1:16">
      <c r="A751" s="84" t="e">
        <f>Table5[[#This Row],[SN]]</f>
        <v>#VALUE!</v>
      </c>
      <c r="B751" s="108" t="e">
        <f>VLOOKUP($C751,'Product Master'!B:G,2,)</f>
        <v>#VALUE!</v>
      </c>
      <c r="C751" s="84" t="e">
        <f>Table5[[#This Row],[Cat No]]</f>
        <v>#VALUE!</v>
      </c>
      <c r="D751" s="84" t="e">
        <f>(VLOOKUP($C751,'Product Master'!B:G,6,))</f>
        <v>#VALUE!</v>
      </c>
      <c r="E751" s="84" t="e">
        <f>VLOOKUP($C751,'Product Master'!B:G,3,)</f>
        <v>#VALUE!</v>
      </c>
      <c r="F751" s="84" t="e">
        <f>VLOOKUP($C751,'Product Master'!B:G,4,)</f>
        <v>#VALUE!</v>
      </c>
      <c r="H751" s="84">
        <f>SUMIFS(Inward!I:I,Inward!C:C,'Stock Statement'!B751,Inward!E:E,'Stock Statement'!C751)</f>
        <v>0</v>
      </c>
      <c r="J751" s="84">
        <f t="shared" si="26"/>
        <v>0</v>
      </c>
      <c r="K751" s="137" t="e">
        <f>LOOKUP(2,1/(Inward!E:E=C751),Inward!Q:Q)</f>
        <v>#N/A</v>
      </c>
      <c r="L751" s="137" t="e">
        <f>Table3[[#This Row],[Opening Stock]]*Table3[[#This Row],[Base Price]]</f>
        <v>#N/A</v>
      </c>
      <c r="M751" s="137" t="e">
        <f>Table3[[#This Row],[Base Price]]*Table3[[#This Row],[Receipt]]</f>
        <v>#N/A</v>
      </c>
      <c r="N751" s="137" t="e">
        <f>Table3[[#This Row],[Base Price]]*Table3[[#This Row],[Issued]]</f>
        <v>#N/A</v>
      </c>
      <c r="O751" s="137" t="e">
        <f t="shared" si="27"/>
        <v>#N/A</v>
      </c>
      <c r="P751" s="84"/>
    </row>
    <row r="752" spans="1:16">
      <c r="A752" s="84" t="e">
        <f>Table5[[#This Row],[SN]]</f>
        <v>#VALUE!</v>
      </c>
      <c r="B752" s="108" t="e">
        <f>VLOOKUP($C752,'Product Master'!B:G,2,)</f>
        <v>#VALUE!</v>
      </c>
      <c r="C752" s="84" t="e">
        <f>Table5[[#This Row],[Cat No]]</f>
        <v>#VALUE!</v>
      </c>
      <c r="D752" s="84" t="e">
        <f>(VLOOKUP($C752,'Product Master'!B:G,6,))</f>
        <v>#VALUE!</v>
      </c>
      <c r="E752" s="84" t="e">
        <f>VLOOKUP($C752,'Product Master'!B:G,3,)</f>
        <v>#VALUE!</v>
      </c>
      <c r="F752" s="84" t="e">
        <f>VLOOKUP($C752,'Product Master'!B:G,4,)</f>
        <v>#VALUE!</v>
      </c>
      <c r="H752" s="84">
        <f>SUMIFS(Inward!I:I,Inward!C:C,'Stock Statement'!B752,Inward!E:E,'Stock Statement'!C752)</f>
        <v>0</v>
      </c>
      <c r="J752" s="84">
        <f t="shared" si="26"/>
        <v>0</v>
      </c>
      <c r="K752" s="137" t="e">
        <f>LOOKUP(2,1/(Inward!E:E=C752),Inward!Q:Q)</f>
        <v>#N/A</v>
      </c>
      <c r="L752" s="137" t="e">
        <f>Table3[[#This Row],[Opening Stock]]*Table3[[#This Row],[Base Price]]</f>
        <v>#N/A</v>
      </c>
      <c r="M752" s="137" t="e">
        <f>Table3[[#This Row],[Base Price]]*Table3[[#This Row],[Receipt]]</f>
        <v>#N/A</v>
      </c>
      <c r="N752" s="137" t="e">
        <f>Table3[[#This Row],[Base Price]]*Table3[[#This Row],[Issued]]</f>
        <v>#N/A</v>
      </c>
      <c r="O752" s="137" t="e">
        <f t="shared" si="27"/>
        <v>#N/A</v>
      </c>
      <c r="P752" s="84"/>
    </row>
    <row r="753" spans="1:16">
      <c r="A753" s="84" t="e">
        <f>Table5[[#This Row],[SN]]</f>
        <v>#VALUE!</v>
      </c>
      <c r="B753" s="108" t="e">
        <f>VLOOKUP($C753,'Product Master'!B:G,2,)</f>
        <v>#VALUE!</v>
      </c>
      <c r="C753" s="84" t="e">
        <f>Table5[[#This Row],[Cat No]]</f>
        <v>#VALUE!</v>
      </c>
      <c r="D753" s="84" t="e">
        <f>(VLOOKUP($C753,'Product Master'!B:G,6,))</f>
        <v>#VALUE!</v>
      </c>
      <c r="E753" s="84" t="e">
        <f>VLOOKUP($C753,'Product Master'!B:G,3,)</f>
        <v>#VALUE!</v>
      </c>
      <c r="F753" s="84" t="e">
        <f>VLOOKUP($C753,'Product Master'!B:G,4,)</f>
        <v>#VALUE!</v>
      </c>
      <c r="H753" s="84">
        <f>SUMIFS(Inward!I:I,Inward!C:C,'Stock Statement'!B753,Inward!E:E,'Stock Statement'!C753)</f>
        <v>0</v>
      </c>
      <c r="J753" s="84">
        <f t="shared" si="26"/>
        <v>0</v>
      </c>
      <c r="K753" s="137" t="e">
        <f>LOOKUP(2,1/(Inward!E:E=C753),Inward!Q:Q)</f>
        <v>#N/A</v>
      </c>
      <c r="L753" s="137" t="e">
        <f>Table3[[#This Row],[Opening Stock]]*Table3[[#This Row],[Base Price]]</f>
        <v>#N/A</v>
      </c>
      <c r="M753" s="137" t="e">
        <f>Table3[[#This Row],[Base Price]]*Table3[[#This Row],[Receipt]]</f>
        <v>#N/A</v>
      </c>
      <c r="N753" s="137" t="e">
        <f>Table3[[#This Row],[Base Price]]*Table3[[#This Row],[Issued]]</f>
        <v>#N/A</v>
      </c>
      <c r="O753" s="137" t="e">
        <f t="shared" si="27"/>
        <v>#N/A</v>
      </c>
      <c r="P753" s="84"/>
    </row>
    <row r="754" spans="1:16">
      <c r="A754" s="84" t="e">
        <f>Table5[[#This Row],[SN]]</f>
        <v>#VALUE!</v>
      </c>
      <c r="B754" s="108" t="e">
        <f>VLOOKUP($C754,'Product Master'!B:G,2,)</f>
        <v>#VALUE!</v>
      </c>
      <c r="C754" s="84" t="e">
        <f>Table5[[#This Row],[Cat No]]</f>
        <v>#VALUE!</v>
      </c>
      <c r="D754" s="84" t="e">
        <f>(VLOOKUP($C754,'Product Master'!B:G,6,))</f>
        <v>#VALUE!</v>
      </c>
      <c r="E754" s="84" t="e">
        <f>VLOOKUP($C754,'Product Master'!B:G,3,)</f>
        <v>#VALUE!</v>
      </c>
      <c r="F754" s="84" t="e">
        <f>VLOOKUP($C754,'Product Master'!B:G,4,)</f>
        <v>#VALUE!</v>
      </c>
      <c r="H754" s="84">
        <f>SUMIFS(Inward!I:I,Inward!C:C,'Stock Statement'!B754,Inward!E:E,'Stock Statement'!C754)</f>
        <v>0</v>
      </c>
      <c r="J754" s="84">
        <f t="shared" si="26"/>
        <v>0</v>
      </c>
      <c r="K754" s="137" t="e">
        <f>LOOKUP(2,1/(Inward!E:E=C754),Inward!Q:Q)</f>
        <v>#N/A</v>
      </c>
      <c r="L754" s="137" t="e">
        <f>Table3[[#This Row],[Opening Stock]]*Table3[[#This Row],[Base Price]]</f>
        <v>#N/A</v>
      </c>
      <c r="M754" s="137" t="e">
        <f>Table3[[#This Row],[Base Price]]*Table3[[#This Row],[Receipt]]</f>
        <v>#N/A</v>
      </c>
      <c r="N754" s="137" t="e">
        <f>Table3[[#This Row],[Base Price]]*Table3[[#This Row],[Issued]]</f>
        <v>#N/A</v>
      </c>
      <c r="O754" s="137" t="e">
        <f t="shared" si="27"/>
        <v>#N/A</v>
      </c>
      <c r="P754" s="84"/>
    </row>
    <row r="755" spans="1:16">
      <c r="A755" s="84" t="e">
        <f>Table5[[#This Row],[SN]]</f>
        <v>#VALUE!</v>
      </c>
      <c r="B755" s="108" t="e">
        <f>VLOOKUP($C755,'Product Master'!B:G,2,)</f>
        <v>#VALUE!</v>
      </c>
      <c r="C755" s="84" t="e">
        <f>Table5[[#This Row],[Cat No]]</f>
        <v>#VALUE!</v>
      </c>
      <c r="D755" s="84" t="e">
        <f>(VLOOKUP($C755,'Product Master'!B:G,6,))</f>
        <v>#VALUE!</v>
      </c>
      <c r="E755" s="84" t="e">
        <f>VLOOKUP($C755,'Product Master'!B:G,3,)</f>
        <v>#VALUE!</v>
      </c>
      <c r="F755" s="84" t="e">
        <f>VLOOKUP($C755,'Product Master'!B:G,4,)</f>
        <v>#VALUE!</v>
      </c>
      <c r="H755" s="84">
        <f>SUMIFS(Inward!I:I,Inward!C:C,'Stock Statement'!B755,Inward!E:E,'Stock Statement'!C755)</f>
        <v>0</v>
      </c>
      <c r="J755" s="84">
        <f t="shared" si="26"/>
        <v>0</v>
      </c>
      <c r="K755" s="137" t="e">
        <f>LOOKUP(2,1/(Inward!E:E=C755),Inward!Q:Q)</f>
        <v>#N/A</v>
      </c>
      <c r="L755" s="137" t="e">
        <f>Table3[[#This Row],[Opening Stock]]*Table3[[#This Row],[Base Price]]</f>
        <v>#N/A</v>
      </c>
      <c r="M755" s="137" t="e">
        <f>Table3[[#This Row],[Base Price]]*Table3[[#This Row],[Receipt]]</f>
        <v>#N/A</v>
      </c>
      <c r="N755" s="137" t="e">
        <f>Table3[[#This Row],[Base Price]]*Table3[[#This Row],[Issued]]</f>
        <v>#N/A</v>
      </c>
      <c r="O755" s="137" t="e">
        <f t="shared" si="27"/>
        <v>#N/A</v>
      </c>
      <c r="P755" s="84"/>
    </row>
    <row r="756" spans="1:16">
      <c r="A756" s="84" t="e">
        <f>Table5[[#This Row],[SN]]</f>
        <v>#VALUE!</v>
      </c>
      <c r="B756" s="108" t="e">
        <f>VLOOKUP($C756,'Product Master'!B:G,2,)</f>
        <v>#VALUE!</v>
      </c>
      <c r="C756" s="84" t="e">
        <f>Table5[[#This Row],[Cat No]]</f>
        <v>#VALUE!</v>
      </c>
      <c r="D756" s="84" t="e">
        <f>(VLOOKUP($C756,'Product Master'!B:G,6,))</f>
        <v>#VALUE!</v>
      </c>
      <c r="E756" s="84" t="e">
        <f>VLOOKUP($C756,'Product Master'!B:G,3,)</f>
        <v>#VALUE!</v>
      </c>
      <c r="F756" s="84" t="e">
        <f>VLOOKUP($C756,'Product Master'!B:G,4,)</f>
        <v>#VALUE!</v>
      </c>
      <c r="H756" s="84">
        <f>SUMIFS(Inward!I:I,Inward!C:C,'Stock Statement'!B756,Inward!E:E,'Stock Statement'!C756)</f>
        <v>0</v>
      </c>
      <c r="J756" s="84">
        <f t="shared" si="26"/>
        <v>0</v>
      </c>
      <c r="K756" s="137" t="e">
        <f>LOOKUP(2,1/(Inward!E:E=C756),Inward!Q:Q)</f>
        <v>#N/A</v>
      </c>
      <c r="L756" s="137" t="e">
        <f>Table3[[#This Row],[Opening Stock]]*Table3[[#This Row],[Base Price]]</f>
        <v>#N/A</v>
      </c>
      <c r="M756" s="137" t="e">
        <f>Table3[[#This Row],[Base Price]]*Table3[[#This Row],[Receipt]]</f>
        <v>#N/A</v>
      </c>
      <c r="N756" s="137" t="e">
        <f>Table3[[#This Row],[Base Price]]*Table3[[#This Row],[Issued]]</f>
        <v>#N/A</v>
      </c>
      <c r="O756" s="137" t="e">
        <f t="shared" si="27"/>
        <v>#N/A</v>
      </c>
      <c r="P756" s="84"/>
    </row>
    <row r="757" spans="1:16">
      <c r="A757" s="84" t="e">
        <f>Table5[[#This Row],[SN]]</f>
        <v>#VALUE!</v>
      </c>
      <c r="B757" s="108" t="e">
        <f>VLOOKUP($C757,'Product Master'!B:G,2,)</f>
        <v>#VALUE!</v>
      </c>
      <c r="C757" s="84" t="e">
        <f>Table5[[#This Row],[Cat No]]</f>
        <v>#VALUE!</v>
      </c>
      <c r="D757" s="84" t="e">
        <f>(VLOOKUP($C757,'Product Master'!B:G,6,))</f>
        <v>#VALUE!</v>
      </c>
      <c r="E757" s="84" t="e">
        <f>VLOOKUP($C757,'Product Master'!B:G,3,)</f>
        <v>#VALUE!</v>
      </c>
      <c r="F757" s="84" t="e">
        <f>VLOOKUP($C757,'Product Master'!B:G,4,)</f>
        <v>#VALUE!</v>
      </c>
      <c r="H757" s="84">
        <f>SUMIFS(Inward!I:I,Inward!C:C,'Stock Statement'!B757,Inward!E:E,'Stock Statement'!C757)</f>
        <v>0</v>
      </c>
      <c r="J757" s="84">
        <f t="shared" si="26"/>
        <v>0</v>
      </c>
      <c r="K757" s="137" t="e">
        <f>LOOKUP(2,1/(Inward!E:E=C757),Inward!Q:Q)</f>
        <v>#N/A</v>
      </c>
      <c r="L757" s="137" t="e">
        <f>Table3[[#This Row],[Opening Stock]]*Table3[[#This Row],[Base Price]]</f>
        <v>#N/A</v>
      </c>
      <c r="M757" s="137" t="e">
        <f>Table3[[#This Row],[Base Price]]*Table3[[#This Row],[Receipt]]</f>
        <v>#N/A</v>
      </c>
      <c r="N757" s="137" t="e">
        <f>Table3[[#This Row],[Base Price]]*Table3[[#This Row],[Issued]]</f>
        <v>#N/A</v>
      </c>
      <c r="O757" s="137" t="e">
        <f t="shared" si="27"/>
        <v>#N/A</v>
      </c>
      <c r="P757" s="84"/>
    </row>
    <row r="758" spans="1:16">
      <c r="A758" s="84" t="e">
        <f>Table5[[#This Row],[SN]]</f>
        <v>#VALUE!</v>
      </c>
      <c r="B758" s="108" t="e">
        <f>VLOOKUP($C758,'Product Master'!B:G,2,)</f>
        <v>#VALUE!</v>
      </c>
      <c r="C758" s="84" t="e">
        <f>Table5[[#This Row],[Cat No]]</f>
        <v>#VALUE!</v>
      </c>
      <c r="D758" s="84" t="e">
        <f>(VLOOKUP($C758,'Product Master'!B:G,6,))</f>
        <v>#VALUE!</v>
      </c>
      <c r="E758" s="84" t="e">
        <f>VLOOKUP($C758,'Product Master'!B:G,3,)</f>
        <v>#VALUE!</v>
      </c>
      <c r="F758" s="84" t="e">
        <f>VLOOKUP($C758,'Product Master'!B:G,4,)</f>
        <v>#VALUE!</v>
      </c>
      <c r="H758" s="84">
        <f>SUMIFS(Inward!I:I,Inward!C:C,'Stock Statement'!B758,Inward!E:E,'Stock Statement'!C758)</f>
        <v>0</v>
      </c>
      <c r="J758" s="84">
        <f t="shared" si="26"/>
        <v>0</v>
      </c>
      <c r="K758" s="137" t="e">
        <f>LOOKUP(2,1/(Inward!E:E=C758),Inward!Q:Q)</f>
        <v>#N/A</v>
      </c>
      <c r="L758" s="137" t="e">
        <f>Table3[[#This Row],[Opening Stock]]*Table3[[#This Row],[Base Price]]</f>
        <v>#N/A</v>
      </c>
      <c r="M758" s="137" t="e">
        <f>Table3[[#This Row],[Base Price]]*Table3[[#This Row],[Receipt]]</f>
        <v>#N/A</v>
      </c>
      <c r="N758" s="137" t="e">
        <f>Table3[[#This Row],[Base Price]]*Table3[[#This Row],[Issued]]</f>
        <v>#N/A</v>
      </c>
      <c r="O758" s="137" t="e">
        <f t="shared" si="27"/>
        <v>#N/A</v>
      </c>
      <c r="P758" s="84"/>
    </row>
    <row r="759" spans="1:16">
      <c r="A759" s="84" t="e">
        <f>Table5[[#This Row],[SN]]</f>
        <v>#VALUE!</v>
      </c>
      <c r="B759" s="108" t="e">
        <f>VLOOKUP($C759,'Product Master'!B:G,2,)</f>
        <v>#VALUE!</v>
      </c>
      <c r="C759" s="84" t="e">
        <f>Table5[[#This Row],[Cat No]]</f>
        <v>#VALUE!</v>
      </c>
      <c r="D759" s="84" t="e">
        <f>(VLOOKUP($C759,'Product Master'!B:G,6,))</f>
        <v>#VALUE!</v>
      </c>
      <c r="E759" s="84" t="e">
        <f>VLOOKUP($C759,'Product Master'!B:G,3,)</f>
        <v>#VALUE!</v>
      </c>
      <c r="F759" s="84" t="e">
        <f>VLOOKUP($C759,'Product Master'!B:G,4,)</f>
        <v>#VALUE!</v>
      </c>
      <c r="H759" s="84">
        <f>SUMIFS(Inward!I:I,Inward!C:C,'Stock Statement'!B759,Inward!E:E,'Stock Statement'!C759)</f>
        <v>0</v>
      </c>
      <c r="J759" s="84">
        <f t="shared" si="26"/>
        <v>0</v>
      </c>
      <c r="K759" s="137" t="e">
        <f>LOOKUP(2,1/(Inward!E:E=C759),Inward!Q:Q)</f>
        <v>#N/A</v>
      </c>
      <c r="L759" s="137" t="e">
        <f>Table3[[#This Row],[Opening Stock]]*Table3[[#This Row],[Base Price]]</f>
        <v>#N/A</v>
      </c>
      <c r="M759" s="137" t="e">
        <f>Table3[[#This Row],[Base Price]]*Table3[[#This Row],[Receipt]]</f>
        <v>#N/A</v>
      </c>
      <c r="N759" s="137" t="e">
        <f>Table3[[#This Row],[Base Price]]*Table3[[#This Row],[Issued]]</f>
        <v>#N/A</v>
      </c>
      <c r="O759" s="137" t="e">
        <f t="shared" si="27"/>
        <v>#N/A</v>
      </c>
      <c r="P759" s="84"/>
    </row>
    <row r="760" spans="1:16">
      <c r="A760" s="84" t="e">
        <f>Table5[[#This Row],[SN]]</f>
        <v>#VALUE!</v>
      </c>
      <c r="B760" s="108" t="e">
        <f>VLOOKUP($C760,'Product Master'!B:G,2,)</f>
        <v>#VALUE!</v>
      </c>
      <c r="C760" s="84" t="e">
        <f>Table5[[#This Row],[Cat No]]</f>
        <v>#VALUE!</v>
      </c>
      <c r="D760" s="84" t="e">
        <f>(VLOOKUP($C760,'Product Master'!B:G,6,))</f>
        <v>#VALUE!</v>
      </c>
      <c r="E760" s="84" t="e">
        <f>VLOOKUP($C760,'Product Master'!B:G,3,)</f>
        <v>#VALUE!</v>
      </c>
      <c r="F760" s="84" t="e">
        <f>VLOOKUP($C760,'Product Master'!B:G,4,)</f>
        <v>#VALUE!</v>
      </c>
      <c r="H760" s="84">
        <f>SUMIFS(Inward!I:I,Inward!C:C,'Stock Statement'!B760,Inward!E:E,'Stock Statement'!C760)</f>
        <v>0</v>
      </c>
      <c r="J760" s="84">
        <f t="shared" si="26"/>
        <v>0</v>
      </c>
      <c r="K760" s="137" t="e">
        <f>LOOKUP(2,1/(Inward!E:E=C760),Inward!Q:Q)</f>
        <v>#N/A</v>
      </c>
      <c r="L760" s="137" t="e">
        <f>Table3[[#This Row],[Opening Stock]]*Table3[[#This Row],[Base Price]]</f>
        <v>#N/A</v>
      </c>
      <c r="M760" s="137" t="e">
        <f>Table3[[#This Row],[Base Price]]*Table3[[#This Row],[Receipt]]</f>
        <v>#N/A</v>
      </c>
      <c r="N760" s="137" t="e">
        <f>Table3[[#This Row],[Base Price]]*Table3[[#This Row],[Issued]]</f>
        <v>#N/A</v>
      </c>
      <c r="O760" s="137" t="e">
        <f t="shared" si="27"/>
        <v>#N/A</v>
      </c>
      <c r="P760" s="84"/>
    </row>
    <row r="761" spans="1:16">
      <c r="A761" s="84" t="e">
        <f>Table5[[#This Row],[SN]]</f>
        <v>#VALUE!</v>
      </c>
      <c r="B761" s="108" t="e">
        <f>VLOOKUP($C761,'Product Master'!B:G,2,)</f>
        <v>#VALUE!</v>
      </c>
      <c r="C761" s="84" t="e">
        <f>Table5[[#This Row],[Cat No]]</f>
        <v>#VALUE!</v>
      </c>
      <c r="D761" s="84" t="e">
        <f>(VLOOKUP($C761,'Product Master'!B:G,6,))</f>
        <v>#VALUE!</v>
      </c>
      <c r="E761" s="84" t="e">
        <f>VLOOKUP($C761,'Product Master'!B:G,3,)</f>
        <v>#VALUE!</v>
      </c>
      <c r="F761" s="84" t="e">
        <f>VLOOKUP($C761,'Product Master'!B:G,4,)</f>
        <v>#VALUE!</v>
      </c>
      <c r="H761" s="84">
        <f>SUMIFS(Inward!I:I,Inward!C:C,'Stock Statement'!B761,Inward!E:E,'Stock Statement'!C761)</f>
        <v>0</v>
      </c>
      <c r="J761" s="84">
        <f t="shared" si="26"/>
        <v>0</v>
      </c>
      <c r="K761" s="137" t="e">
        <f>LOOKUP(2,1/(Inward!E:E=C761),Inward!Q:Q)</f>
        <v>#N/A</v>
      </c>
      <c r="L761" s="137" t="e">
        <f>Table3[[#This Row],[Opening Stock]]*Table3[[#This Row],[Base Price]]</f>
        <v>#N/A</v>
      </c>
      <c r="M761" s="137" t="e">
        <f>Table3[[#This Row],[Base Price]]*Table3[[#This Row],[Receipt]]</f>
        <v>#N/A</v>
      </c>
      <c r="N761" s="137" t="e">
        <f>Table3[[#This Row],[Base Price]]*Table3[[#This Row],[Issued]]</f>
        <v>#N/A</v>
      </c>
      <c r="O761" s="137" t="e">
        <f t="shared" si="27"/>
        <v>#N/A</v>
      </c>
      <c r="P761" s="84"/>
    </row>
    <row r="762" spans="1:16">
      <c r="A762" s="84" t="e">
        <f>Table5[[#This Row],[SN]]</f>
        <v>#VALUE!</v>
      </c>
      <c r="B762" s="108" t="e">
        <f>VLOOKUP($C762,'Product Master'!B:G,2,)</f>
        <v>#VALUE!</v>
      </c>
      <c r="C762" s="84" t="e">
        <f>Table5[[#This Row],[Cat No]]</f>
        <v>#VALUE!</v>
      </c>
      <c r="D762" s="84" t="e">
        <f>(VLOOKUP($C762,'Product Master'!B:G,6,))</f>
        <v>#VALUE!</v>
      </c>
      <c r="E762" s="84" t="e">
        <f>VLOOKUP($C762,'Product Master'!B:G,3,)</f>
        <v>#VALUE!</v>
      </c>
      <c r="F762" s="84" t="e">
        <f>VLOOKUP($C762,'Product Master'!B:G,4,)</f>
        <v>#VALUE!</v>
      </c>
      <c r="H762" s="84">
        <f>SUMIFS(Inward!I:I,Inward!C:C,'Stock Statement'!B762,Inward!E:E,'Stock Statement'!C762)</f>
        <v>0</v>
      </c>
      <c r="J762" s="84">
        <f t="shared" si="26"/>
        <v>0</v>
      </c>
      <c r="K762" s="137" t="e">
        <f>LOOKUP(2,1/(Inward!E:E=C762),Inward!Q:Q)</f>
        <v>#N/A</v>
      </c>
      <c r="L762" s="137" t="e">
        <f>Table3[[#This Row],[Opening Stock]]*Table3[[#This Row],[Base Price]]</f>
        <v>#N/A</v>
      </c>
      <c r="M762" s="137" t="e">
        <f>Table3[[#This Row],[Base Price]]*Table3[[#This Row],[Receipt]]</f>
        <v>#N/A</v>
      </c>
      <c r="N762" s="137" t="e">
        <f>Table3[[#This Row],[Base Price]]*Table3[[#This Row],[Issued]]</f>
        <v>#N/A</v>
      </c>
      <c r="O762" s="137" t="e">
        <f t="shared" si="27"/>
        <v>#N/A</v>
      </c>
      <c r="P762" s="84"/>
    </row>
    <row r="763" spans="1:16">
      <c r="A763" s="84" t="e">
        <f>Table5[[#This Row],[SN]]</f>
        <v>#VALUE!</v>
      </c>
      <c r="B763" s="108" t="e">
        <f>VLOOKUP($C763,'Product Master'!B:G,2,)</f>
        <v>#VALUE!</v>
      </c>
      <c r="C763" s="84" t="e">
        <f>Table5[[#This Row],[Cat No]]</f>
        <v>#VALUE!</v>
      </c>
      <c r="D763" s="84" t="e">
        <f>(VLOOKUP($C763,'Product Master'!B:G,6,))</f>
        <v>#VALUE!</v>
      </c>
      <c r="E763" s="84" t="e">
        <f>VLOOKUP($C763,'Product Master'!B:G,3,)</f>
        <v>#VALUE!</v>
      </c>
      <c r="F763" s="84" t="e">
        <f>VLOOKUP($C763,'Product Master'!B:G,4,)</f>
        <v>#VALUE!</v>
      </c>
      <c r="H763" s="84">
        <f>SUMIFS(Inward!I:I,Inward!C:C,'Stock Statement'!B763,Inward!E:E,'Stock Statement'!C763)</f>
        <v>0</v>
      </c>
      <c r="J763" s="84">
        <f t="shared" si="26"/>
        <v>0</v>
      </c>
      <c r="K763" s="137" t="e">
        <f>LOOKUP(2,1/(Inward!E:E=C763),Inward!Q:Q)</f>
        <v>#N/A</v>
      </c>
      <c r="L763" s="137" t="e">
        <f>Table3[[#This Row],[Opening Stock]]*Table3[[#This Row],[Base Price]]</f>
        <v>#N/A</v>
      </c>
      <c r="M763" s="137" t="e">
        <f>Table3[[#This Row],[Base Price]]*Table3[[#This Row],[Receipt]]</f>
        <v>#N/A</v>
      </c>
      <c r="N763" s="137" t="e">
        <f>Table3[[#This Row],[Base Price]]*Table3[[#This Row],[Issued]]</f>
        <v>#N/A</v>
      </c>
      <c r="O763" s="137" t="e">
        <f t="shared" si="27"/>
        <v>#N/A</v>
      </c>
      <c r="P763" s="84"/>
    </row>
    <row r="764" spans="1:16">
      <c r="A764" s="84" t="e">
        <f>Table5[[#This Row],[SN]]</f>
        <v>#VALUE!</v>
      </c>
      <c r="B764" s="108" t="e">
        <f>VLOOKUP($C764,'Product Master'!B:G,2,)</f>
        <v>#VALUE!</v>
      </c>
      <c r="C764" s="84" t="e">
        <f>Table5[[#This Row],[Cat No]]</f>
        <v>#VALUE!</v>
      </c>
      <c r="D764" s="84" t="e">
        <f>(VLOOKUP($C764,'Product Master'!B:G,6,))</f>
        <v>#VALUE!</v>
      </c>
      <c r="E764" s="84" t="e">
        <f>VLOOKUP($C764,'Product Master'!B:G,3,)</f>
        <v>#VALUE!</v>
      </c>
      <c r="F764" s="84" t="e">
        <f>VLOOKUP($C764,'Product Master'!B:G,4,)</f>
        <v>#VALUE!</v>
      </c>
      <c r="H764" s="84">
        <f>SUMIFS(Inward!I:I,Inward!C:C,'Stock Statement'!B764,Inward!E:E,'Stock Statement'!C764)</f>
        <v>0</v>
      </c>
      <c r="J764" s="84">
        <f t="shared" si="26"/>
        <v>0</v>
      </c>
      <c r="K764" s="137" t="e">
        <f>LOOKUP(2,1/(Inward!E:E=C764),Inward!Q:Q)</f>
        <v>#N/A</v>
      </c>
      <c r="L764" s="137" t="e">
        <f>Table3[[#This Row],[Opening Stock]]*Table3[[#This Row],[Base Price]]</f>
        <v>#N/A</v>
      </c>
      <c r="M764" s="137" t="e">
        <f>Table3[[#This Row],[Base Price]]*Table3[[#This Row],[Receipt]]</f>
        <v>#N/A</v>
      </c>
      <c r="N764" s="137" t="e">
        <f>Table3[[#This Row],[Base Price]]*Table3[[#This Row],[Issued]]</f>
        <v>#N/A</v>
      </c>
      <c r="O764" s="137" t="e">
        <f t="shared" si="27"/>
        <v>#N/A</v>
      </c>
      <c r="P764" s="84"/>
    </row>
    <row r="765" spans="1:16">
      <c r="A765" s="84" t="e">
        <f>Table5[[#This Row],[SN]]</f>
        <v>#VALUE!</v>
      </c>
      <c r="B765" s="108" t="e">
        <f>VLOOKUP($C765,'Product Master'!B:G,2,)</f>
        <v>#VALUE!</v>
      </c>
      <c r="C765" s="84" t="e">
        <f>Table5[[#This Row],[Cat No]]</f>
        <v>#VALUE!</v>
      </c>
      <c r="D765" s="84" t="e">
        <f>(VLOOKUP($C765,'Product Master'!B:G,6,))</f>
        <v>#VALUE!</v>
      </c>
      <c r="E765" s="84" t="e">
        <f>VLOOKUP($C765,'Product Master'!B:G,3,)</f>
        <v>#VALUE!</v>
      </c>
      <c r="F765" s="84" t="e">
        <f>VLOOKUP($C765,'Product Master'!B:G,4,)</f>
        <v>#VALUE!</v>
      </c>
      <c r="H765" s="84">
        <f>SUMIFS(Inward!I:I,Inward!C:C,'Stock Statement'!B765,Inward!E:E,'Stock Statement'!C765)</f>
        <v>0</v>
      </c>
      <c r="J765" s="84">
        <f t="shared" si="26"/>
        <v>0</v>
      </c>
      <c r="K765" s="137" t="e">
        <f>LOOKUP(2,1/(Inward!E:E=C765),Inward!Q:Q)</f>
        <v>#N/A</v>
      </c>
      <c r="L765" s="137" t="e">
        <f>Table3[[#This Row],[Opening Stock]]*Table3[[#This Row],[Base Price]]</f>
        <v>#N/A</v>
      </c>
      <c r="M765" s="137" t="e">
        <f>Table3[[#This Row],[Base Price]]*Table3[[#This Row],[Receipt]]</f>
        <v>#N/A</v>
      </c>
      <c r="N765" s="137" t="e">
        <f>Table3[[#This Row],[Base Price]]*Table3[[#This Row],[Issued]]</f>
        <v>#N/A</v>
      </c>
      <c r="O765" s="137" t="e">
        <f t="shared" si="27"/>
        <v>#N/A</v>
      </c>
      <c r="P765" s="84"/>
    </row>
    <row r="766" spans="1:16">
      <c r="A766" s="84" t="e">
        <f>Table5[[#This Row],[SN]]</f>
        <v>#VALUE!</v>
      </c>
      <c r="B766" s="108" t="e">
        <f>VLOOKUP($C766,'Product Master'!B:G,2,)</f>
        <v>#VALUE!</v>
      </c>
      <c r="C766" s="84" t="e">
        <f>Table5[[#This Row],[Cat No]]</f>
        <v>#VALUE!</v>
      </c>
      <c r="D766" s="84" t="e">
        <f>(VLOOKUP($C766,'Product Master'!B:G,6,))</f>
        <v>#VALUE!</v>
      </c>
      <c r="E766" s="84" t="e">
        <f>VLOOKUP($C766,'Product Master'!B:G,3,)</f>
        <v>#VALUE!</v>
      </c>
      <c r="F766" s="84" t="e">
        <f>VLOOKUP($C766,'Product Master'!B:G,4,)</f>
        <v>#VALUE!</v>
      </c>
      <c r="H766" s="84">
        <f>SUMIFS(Inward!I:I,Inward!C:C,'Stock Statement'!B766,Inward!E:E,'Stock Statement'!C766)</f>
        <v>0</v>
      </c>
      <c r="J766" s="84">
        <f t="shared" si="26"/>
        <v>0</v>
      </c>
      <c r="K766" s="137" t="e">
        <f>LOOKUP(2,1/(Inward!E:E=C766),Inward!Q:Q)</f>
        <v>#N/A</v>
      </c>
      <c r="L766" s="137" t="e">
        <f>Table3[[#This Row],[Opening Stock]]*Table3[[#This Row],[Base Price]]</f>
        <v>#N/A</v>
      </c>
      <c r="M766" s="137" t="e">
        <f>Table3[[#This Row],[Base Price]]*Table3[[#This Row],[Receipt]]</f>
        <v>#N/A</v>
      </c>
      <c r="N766" s="137" t="e">
        <f>Table3[[#This Row],[Base Price]]*Table3[[#This Row],[Issued]]</f>
        <v>#N/A</v>
      </c>
      <c r="O766" s="137" t="e">
        <f t="shared" si="27"/>
        <v>#N/A</v>
      </c>
      <c r="P766" s="84"/>
    </row>
    <row r="767" spans="1:16">
      <c r="A767" s="84" t="e">
        <f>Table5[[#This Row],[SN]]</f>
        <v>#VALUE!</v>
      </c>
      <c r="B767" s="108" t="e">
        <f>VLOOKUP($C767,'Product Master'!B:G,2,)</f>
        <v>#VALUE!</v>
      </c>
      <c r="C767" s="84" t="e">
        <f>Table5[[#This Row],[Cat No]]</f>
        <v>#VALUE!</v>
      </c>
      <c r="D767" s="84" t="e">
        <f>(VLOOKUP($C767,'Product Master'!B:G,6,))</f>
        <v>#VALUE!</v>
      </c>
      <c r="E767" s="84" t="e">
        <f>VLOOKUP($C767,'Product Master'!B:G,3,)</f>
        <v>#VALUE!</v>
      </c>
      <c r="F767" s="84" t="e">
        <f>VLOOKUP($C767,'Product Master'!B:G,4,)</f>
        <v>#VALUE!</v>
      </c>
      <c r="H767" s="84">
        <f>SUMIFS(Inward!I:I,Inward!C:C,'Stock Statement'!B767,Inward!E:E,'Stock Statement'!C767)</f>
        <v>0</v>
      </c>
      <c r="J767" s="84">
        <f t="shared" si="26"/>
        <v>0</v>
      </c>
      <c r="K767" s="137" t="e">
        <f>LOOKUP(2,1/(Inward!E:E=C767),Inward!Q:Q)</f>
        <v>#N/A</v>
      </c>
      <c r="L767" s="137" t="e">
        <f>Table3[[#This Row],[Opening Stock]]*Table3[[#This Row],[Base Price]]</f>
        <v>#N/A</v>
      </c>
      <c r="M767" s="137" t="e">
        <f>Table3[[#This Row],[Base Price]]*Table3[[#This Row],[Receipt]]</f>
        <v>#N/A</v>
      </c>
      <c r="N767" s="137" t="e">
        <f>Table3[[#This Row],[Base Price]]*Table3[[#This Row],[Issued]]</f>
        <v>#N/A</v>
      </c>
      <c r="O767" s="137" t="e">
        <f t="shared" si="27"/>
        <v>#N/A</v>
      </c>
      <c r="P767" s="84"/>
    </row>
    <row r="768" spans="1:16">
      <c r="A768" s="84" t="e">
        <f>Table5[[#This Row],[SN]]</f>
        <v>#VALUE!</v>
      </c>
      <c r="B768" s="108" t="e">
        <f>VLOOKUP($C768,'Product Master'!B:G,2,)</f>
        <v>#VALUE!</v>
      </c>
      <c r="C768" s="84" t="e">
        <f>Table5[[#This Row],[Cat No]]</f>
        <v>#VALUE!</v>
      </c>
      <c r="D768" s="84" t="e">
        <f>(VLOOKUP($C768,'Product Master'!B:G,6,))</f>
        <v>#VALUE!</v>
      </c>
      <c r="E768" s="84" t="e">
        <f>VLOOKUP($C768,'Product Master'!B:G,3,)</f>
        <v>#VALUE!</v>
      </c>
      <c r="F768" s="84" t="e">
        <f>VLOOKUP($C768,'Product Master'!B:G,4,)</f>
        <v>#VALUE!</v>
      </c>
      <c r="H768" s="84">
        <f>SUMIFS(Inward!I:I,Inward!C:C,'Stock Statement'!B768,Inward!E:E,'Stock Statement'!C768)</f>
        <v>0</v>
      </c>
      <c r="J768" s="84">
        <f t="shared" si="26"/>
        <v>0</v>
      </c>
      <c r="K768" s="137" t="e">
        <f>LOOKUP(2,1/(Inward!E:E=C768),Inward!Q:Q)</f>
        <v>#N/A</v>
      </c>
      <c r="L768" s="137" t="e">
        <f>Table3[[#This Row],[Opening Stock]]*Table3[[#This Row],[Base Price]]</f>
        <v>#N/A</v>
      </c>
      <c r="M768" s="137" t="e">
        <f>Table3[[#This Row],[Base Price]]*Table3[[#This Row],[Receipt]]</f>
        <v>#N/A</v>
      </c>
      <c r="N768" s="137" t="e">
        <f>Table3[[#This Row],[Base Price]]*Table3[[#This Row],[Issued]]</f>
        <v>#N/A</v>
      </c>
      <c r="O768" s="137" t="e">
        <f t="shared" si="27"/>
        <v>#N/A</v>
      </c>
      <c r="P768" s="84"/>
    </row>
    <row r="769" spans="1:16">
      <c r="A769" s="84" t="e">
        <f>Table5[[#This Row],[SN]]</f>
        <v>#VALUE!</v>
      </c>
      <c r="B769" s="108" t="e">
        <f>VLOOKUP($C769,'Product Master'!B:G,2,)</f>
        <v>#VALUE!</v>
      </c>
      <c r="C769" s="84" t="e">
        <f>Table5[[#This Row],[Cat No]]</f>
        <v>#VALUE!</v>
      </c>
      <c r="D769" s="84" t="e">
        <f>(VLOOKUP($C769,'Product Master'!B:G,6,))</f>
        <v>#VALUE!</v>
      </c>
      <c r="E769" s="84" t="e">
        <f>VLOOKUP($C769,'Product Master'!B:G,3,)</f>
        <v>#VALUE!</v>
      </c>
      <c r="F769" s="84" t="e">
        <f>VLOOKUP($C769,'Product Master'!B:G,4,)</f>
        <v>#VALUE!</v>
      </c>
      <c r="H769" s="84">
        <f>SUMIFS(Inward!I:I,Inward!C:C,'Stock Statement'!B769,Inward!E:E,'Stock Statement'!C769)</f>
        <v>0</v>
      </c>
      <c r="J769" s="84">
        <f t="shared" si="26"/>
        <v>0</v>
      </c>
      <c r="K769" s="137" t="e">
        <f>LOOKUP(2,1/(Inward!E:E=C769),Inward!Q:Q)</f>
        <v>#N/A</v>
      </c>
      <c r="L769" s="137" t="e">
        <f>Table3[[#This Row],[Opening Stock]]*Table3[[#This Row],[Base Price]]</f>
        <v>#N/A</v>
      </c>
      <c r="M769" s="137" t="e">
        <f>Table3[[#This Row],[Base Price]]*Table3[[#This Row],[Receipt]]</f>
        <v>#N/A</v>
      </c>
      <c r="N769" s="137" t="e">
        <f>Table3[[#This Row],[Base Price]]*Table3[[#This Row],[Issued]]</f>
        <v>#N/A</v>
      </c>
      <c r="O769" s="137" t="e">
        <f t="shared" si="27"/>
        <v>#N/A</v>
      </c>
      <c r="P769" s="84"/>
    </row>
    <row r="770" spans="1:16">
      <c r="A770" s="84" t="e">
        <f>Table5[[#This Row],[SN]]</f>
        <v>#VALUE!</v>
      </c>
      <c r="B770" s="108" t="e">
        <f>VLOOKUP($C770,'Product Master'!B:G,2,)</f>
        <v>#VALUE!</v>
      </c>
      <c r="C770" s="84" t="e">
        <f>Table5[[#This Row],[Cat No]]</f>
        <v>#VALUE!</v>
      </c>
      <c r="D770" s="84" t="e">
        <f>(VLOOKUP($C770,'Product Master'!B:G,6,))</f>
        <v>#VALUE!</v>
      </c>
      <c r="E770" s="84" t="e">
        <f>VLOOKUP($C770,'Product Master'!B:G,3,)</f>
        <v>#VALUE!</v>
      </c>
      <c r="F770" s="84" t="e">
        <f>VLOOKUP($C770,'Product Master'!B:G,4,)</f>
        <v>#VALUE!</v>
      </c>
      <c r="H770" s="84">
        <f>SUMIFS(Inward!I:I,Inward!C:C,'Stock Statement'!B770,Inward!E:E,'Stock Statement'!C770)</f>
        <v>0</v>
      </c>
      <c r="J770" s="84">
        <f t="shared" si="26"/>
        <v>0</v>
      </c>
      <c r="K770" s="137" t="e">
        <f>LOOKUP(2,1/(Inward!E:E=C770),Inward!Q:Q)</f>
        <v>#N/A</v>
      </c>
      <c r="L770" s="137" t="e">
        <f>Table3[[#This Row],[Opening Stock]]*Table3[[#This Row],[Base Price]]</f>
        <v>#N/A</v>
      </c>
      <c r="M770" s="137" t="e">
        <f>Table3[[#This Row],[Base Price]]*Table3[[#This Row],[Receipt]]</f>
        <v>#N/A</v>
      </c>
      <c r="N770" s="137" t="e">
        <f>Table3[[#This Row],[Base Price]]*Table3[[#This Row],[Issued]]</f>
        <v>#N/A</v>
      </c>
      <c r="O770" s="137" t="e">
        <f t="shared" si="27"/>
        <v>#N/A</v>
      </c>
      <c r="P770" s="84"/>
    </row>
    <row r="771" spans="1:16">
      <c r="A771" s="84" t="e">
        <f>Table5[[#This Row],[SN]]</f>
        <v>#VALUE!</v>
      </c>
      <c r="B771" s="108" t="e">
        <f>VLOOKUP($C771,'Product Master'!B:G,2,)</f>
        <v>#VALUE!</v>
      </c>
      <c r="C771" s="84" t="e">
        <f>Table5[[#This Row],[Cat No]]</f>
        <v>#VALUE!</v>
      </c>
      <c r="D771" s="84" t="e">
        <f>(VLOOKUP($C771,'Product Master'!B:G,6,))</f>
        <v>#VALUE!</v>
      </c>
      <c r="E771" s="84" t="e">
        <f>VLOOKUP($C771,'Product Master'!B:G,3,)</f>
        <v>#VALUE!</v>
      </c>
      <c r="F771" s="84" t="e">
        <f>VLOOKUP($C771,'Product Master'!B:G,4,)</f>
        <v>#VALUE!</v>
      </c>
      <c r="H771" s="84">
        <f>SUMIFS(Inward!I:I,Inward!C:C,'Stock Statement'!B771,Inward!E:E,'Stock Statement'!C771)</f>
        <v>0</v>
      </c>
      <c r="J771" s="84">
        <f t="shared" si="26"/>
        <v>0</v>
      </c>
      <c r="K771" s="137" t="e">
        <f>LOOKUP(2,1/(Inward!E:E=C771),Inward!Q:Q)</f>
        <v>#N/A</v>
      </c>
      <c r="L771" s="137" t="e">
        <f>Table3[[#This Row],[Opening Stock]]*Table3[[#This Row],[Base Price]]</f>
        <v>#N/A</v>
      </c>
      <c r="M771" s="137" t="e">
        <f>Table3[[#This Row],[Base Price]]*Table3[[#This Row],[Receipt]]</f>
        <v>#N/A</v>
      </c>
      <c r="N771" s="137" t="e">
        <f>Table3[[#This Row],[Base Price]]*Table3[[#This Row],[Issued]]</f>
        <v>#N/A</v>
      </c>
      <c r="O771" s="137" t="e">
        <f t="shared" si="27"/>
        <v>#N/A</v>
      </c>
      <c r="P771" s="84"/>
    </row>
    <row r="772" spans="1:16">
      <c r="A772" s="84" t="e">
        <f>Table5[[#This Row],[SN]]</f>
        <v>#VALUE!</v>
      </c>
      <c r="B772" s="108" t="e">
        <f>VLOOKUP($C772,'Product Master'!B:G,2,)</f>
        <v>#VALUE!</v>
      </c>
      <c r="C772" s="84" t="e">
        <f>Table5[[#This Row],[Cat No]]</f>
        <v>#VALUE!</v>
      </c>
      <c r="D772" s="84" t="e">
        <f>(VLOOKUP($C772,'Product Master'!B:G,6,))</f>
        <v>#VALUE!</v>
      </c>
      <c r="E772" s="84" t="e">
        <f>VLOOKUP($C772,'Product Master'!B:G,3,)</f>
        <v>#VALUE!</v>
      </c>
      <c r="F772" s="84" t="e">
        <f>VLOOKUP($C772,'Product Master'!B:G,4,)</f>
        <v>#VALUE!</v>
      </c>
      <c r="H772" s="84">
        <f>SUMIFS(Inward!I:I,Inward!C:C,'Stock Statement'!B772,Inward!E:E,'Stock Statement'!C772)</f>
        <v>0</v>
      </c>
      <c r="J772" s="84">
        <f t="shared" si="26"/>
        <v>0</v>
      </c>
      <c r="K772" s="137" t="e">
        <f>LOOKUP(2,1/(Inward!E:E=C772),Inward!Q:Q)</f>
        <v>#N/A</v>
      </c>
      <c r="L772" s="137" t="e">
        <f>Table3[[#This Row],[Opening Stock]]*Table3[[#This Row],[Base Price]]</f>
        <v>#N/A</v>
      </c>
      <c r="M772" s="137" t="e">
        <f>Table3[[#This Row],[Base Price]]*Table3[[#This Row],[Receipt]]</f>
        <v>#N/A</v>
      </c>
      <c r="N772" s="137" t="e">
        <f>Table3[[#This Row],[Base Price]]*Table3[[#This Row],[Issued]]</f>
        <v>#N/A</v>
      </c>
      <c r="O772" s="137" t="e">
        <f t="shared" si="27"/>
        <v>#N/A</v>
      </c>
      <c r="P772" s="84"/>
    </row>
    <row r="773" spans="1:16">
      <c r="A773" s="84" t="e">
        <f>Table5[[#This Row],[SN]]</f>
        <v>#VALUE!</v>
      </c>
      <c r="B773" s="108" t="e">
        <f>VLOOKUP($C773,'Product Master'!B:G,2,)</f>
        <v>#VALUE!</v>
      </c>
      <c r="C773" s="84" t="e">
        <f>Table5[[#This Row],[Cat No]]</f>
        <v>#VALUE!</v>
      </c>
      <c r="D773" s="84" t="e">
        <f>(VLOOKUP($C773,'Product Master'!B:G,6,))</f>
        <v>#VALUE!</v>
      </c>
      <c r="E773" s="84" t="e">
        <f>VLOOKUP($C773,'Product Master'!B:G,3,)</f>
        <v>#VALUE!</v>
      </c>
      <c r="F773" s="84" t="e">
        <f>VLOOKUP($C773,'Product Master'!B:G,4,)</f>
        <v>#VALUE!</v>
      </c>
      <c r="H773" s="84">
        <f>SUMIFS(Inward!I:I,Inward!C:C,'Stock Statement'!B773,Inward!E:E,'Stock Statement'!C773)</f>
        <v>0</v>
      </c>
      <c r="J773" s="84">
        <f t="shared" si="26"/>
        <v>0</v>
      </c>
      <c r="K773" s="137" t="e">
        <f>LOOKUP(2,1/(Inward!E:E=C773),Inward!Q:Q)</f>
        <v>#N/A</v>
      </c>
      <c r="L773" s="137" t="e">
        <f>Table3[[#This Row],[Opening Stock]]*Table3[[#This Row],[Base Price]]</f>
        <v>#N/A</v>
      </c>
      <c r="M773" s="137" t="e">
        <f>Table3[[#This Row],[Base Price]]*Table3[[#This Row],[Receipt]]</f>
        <v>#N/A</v>
      </c>
      <c r="N773" s="137" t="e">
        <f>Table3[[#This Row],[Base Price]]*Table3[[#This Row],[Issued]]</f>
        <v>#N/A</v>
      </c>
      <c r="O773" s="137" t="e">
        <f t="shared" si="27"/>
        <v>#N/A</v>
      </c>
      <c r="P773" s="84"/>
    </row>
    <row r="774" spans="1:16">
      <c r="A774" s="84" t="e">
        <f>Table5[[#This Row],[SN]]</f>
        <v>#VALUE!</v>
      </c>
      <c r="B774" s="108" t="e">
        <f>VLOOKUP($C774,'Product Master'!B:G,2,)</f>
        <v>#VALUE!</v>
      </c>
      <c r="C774" s="84" t="e">
        <f>Table5[[#This Row],[Cat No]]</f>
        <v>#VALUE!</v>
      </c>
      <c r="D774" s="84" t="e">
        <f>(VLOOKUP($C774,'Product Master'!B:G,6,))</f>
        <v>#VALUE!</v>
      </c>
      <c r="E774" s="84" t="e">
        <f>VLOOKUP($C774,'Product Master'!B:G,3,)</f>
        <v>#VALUE!</v>
      </c>
      <c r="F774" s="84" t="e">
        <f>VLOOKUP($C774,'Product Master'!B:G,4,)</f>
        <v>#VALUE!</v>
      </c>
      <c r="H774" s="84">
        <f>SUMIFS(Inward!I:I,Inward!C:C,'Stock Statement'!B774,Inward!E:E,'Stock Statement'!C774)</f>
        <v>0</v>
      </c>
      <c r="J774" s="84">
        <f t="shared" si="26"/>
        <v>0</v>
      </c>
      <c r="K774" s="137" t="e">
        <f>LOOKUP(2,1/(Inward!E:E=C774),Inward!Q:Q)</f>
        <v>#N/A</v>
      </c>
      <c r="L774" s="137" t="e">
        <f>Table3[[#This Row],[Opening Stock]]*Table3[[#This Row],[Base Price]]</f>
        <v>#N/A</v>
      </c>
      <c r="M774" s="137" t="e">
        <f>Table3[[#This Row],[Base Price]]*Table3[[#This Row],[Receipt]]</f>
        <v>#N/A</v>
      </c>
      <c r="N774" s="137" t="e">
        <f>Table3[[#This Row],[Base Price]]*Table3[[#This Row],[Issued]]</f>
        <v>#N/A</v>
      </c>
      <c r="O774" s="137" t="e">
        <f t="shared" si="27"/>
        <v>#N/A</v>
      </c>
      <c r="P774" s="84"/>
    </row>
    <row r="775" spans="1:16">
      <c r="A775" s="84" t="e">
        <f>Table5[[#This Row],[SN]]</f>
        <v>#VALUE!</v>
      </c>
      <c r="B775" s="108" t="e">
        <f>VLOOKUP($C775,'Product Master'!B:G,2,)</f>
        <v>#VALUE!</v>
      </c>
      <c r="C775" s="84" t="e">
        <f>Table5[[#This Row],[Cat No]]</f>
        <v>#VALUE!</v>
      </c>
      <c r="D775" s="84" t="e">
        <f>(VLOOKUP($C775,'Product Master'!B:G,6,))</f>
        <v>#VALUE!</v>
      </c>
      <c r="E775" s="84" t="e">
        <f>VLOOKUP($C775,'Product Master'!B:G,3,)</f>
        <v>#VALUE!</v>
      </c>
      <c r="F775" s="84" t="e">
        <f>VLOOKUP($C775,'Product Master'!B:G,4,)</f>
        <v>#VALUE!</v>
      </c>
      <c r="H775" s="84">
        <f>SUMIFS(Inward!I:I,Inward!C:C,'Stock Statement'!B775,Inward!E:E,'Stock Statement'!C775)</f>
        <v>0</v>
      </c>
      <c r="J775" s="84">
        <f t="shared" si="26"/>
        <v>0</v>
      </c>
      <c r="K775" s="137" t="e">
        <f>LOOKUP(2,1/(Inward!E:E=C775),Inward!Q:Q)</f>
        <v>#N/A</v>
      </c>
      <c r="L775" s="137" t="e">
        <f>Table3[[#This Row],[Opening Stock]]*Table3[[#This Row],[Base Price]]</f>
        <v>#N/A</v>
      </c>
      <c r="M775" s="137" t="e">
        <f>Table3[[#This Row],[Base Price]]*Table3[[#This Row],[Receipt]]</f>
        <v>#N/A</v>
      </c>
      <c r="N775" s="137" t="e">
        <f>Table3[[#This Row],[Base Price]]*Table3[[#This Row],[Issued]]</f>
        <v>#N/A</v>
      </c>
      <c r="O775" s="137" t="e">
        <f t="shared" si="27"/>
        <v>#N/A</v>
      </c>
      <c r="P775" s="84"/>
    </row>
    <row r="776" spans="1:16">
      <c r="A776" s="84" t="e">
        <f>Table5[[#This Row],[SN]]</f>
        <v>#VALUE!</v>
      </c>
      <c r="B776" s="108" t="e">
        <f>VLOOKUP($C776,'Product Master'!B:G,2,)</f>
        <v>#VALUE!</v>
      </c>
      <c r="C776" s="84" t="e">
        <f>Table5[[#This Row],[Cat No]]</f>
        <v>#VALUE!</v>
      </c>
      <c r="D776" s="84" t="e">
        <f>(VLOOKUP($C776,'Product Master'!B:G,6,))</f>
        <v>#VALUE!</v>
      </c>
      <c r="E776" s="84" t="e">
        <f>VLOOKUP($C776,'Product Master'!B:G,3,)</f>
        <v>#VALUE!</v>
      </c>
      <c r="F776" s="84" t="e">
        <f>VLOOKUP($C776,'Product Master'!B:G,4,)</f>
        <v>#VALUE!</v>
      </c>
      <c r="H776" s="84">
        <f>SUMIFS(Inward!I:I,Inward!C:C,'Stock Statement'!B776,Inward!E:E,'Stock Statement'!C776)</f>
        <v>0</v>
      </c>
      <c r="J776" s="84">
        <f t="shared" si="26"/>
        <v>0</v>
      </c>
      <c r="K776" s="137" t="e">
        <f>LOOKUP(2,1/(Inward!E:E=C776),Inward!Q:Q)</f>
        <v>#N/A</v>
      </c>
      <c r="L776" s="137" t="e">
        <f>Table3[[#This Row],[Opening Stock]]*Table3[[#This Row],[Base Price]]</f>
        <v>#N/A</v>
      </c>
      <c r="M776" s="137" t="e">
        <f>Table3[[#This Row],[Base Price]]*Table3[[#This Row],[Receipt]]</f>
        <v>#N/A</v>
      </c>
      <c r="N776" s="137" t="e">
        <f>Table3[[#This Row],[Base Price]]*Table3[[#This Row],[Issued]]</f>
        <v>#N/A</v>
      </c>
      <c r="O776" s="137" t="e">
        <f t="shared" si="27"/>
        <v>#N/A</v>
      </c>
      <c r="P776" s="84"/>
    </row>
    <row r="777" spans="1:16">
      <c r="A777" s="84" t="e">
        <f>Table5[[#This Row],[SN]]</f>
        <v>#VALUE!</v>
      </c>
      <c r="B777" s="108" t="e">
        <f>VLOOKUP($C777,'Product Master'!B:G,2,)</f>
        <v>#VALUE!</v>
      </c>
      <c r="C777" s="84" t="e">
        <f>Table5[[#This Row],[Cat No]]</f>
        <v>#VALUE!</v>
      </c>
      <c r="D777" s="84" t="e">
        <f>(VLOOKUP($C777,'Product Master'!B:G,6,))</f>
        <v>#VALUE!</v>
      </c>
      <c r="E777" s="84" t="e">
        <f>VLOOKUP($C777,'Product Master'!B:G,3,)</f>
        <v>#VALUE!</v>
      </c>
      <c r="F777" s="84" t="e">
        <f>VLOOKUP($C777,'Product Master'!B:G,4,)</f>
        <v>#VALUE!</v>
      </c>
      <c r="H777" s="84">
        <f>SUMIFS(Inward!I:I,Inward!C:C,'Stock Statement'!B777,Inward!E:E,'Stock Statement'!C777)</f>
        <v>0</v>
      </c>
      <c r="J777" s="84">
        <f t="shared" si="26"/>
        <v>0</v>
      </c>
      <c r="K777" s="137" t="e">
        <f>LOOKUP(2,1/(Inward!E:E=C777),Inward!Q:Q)</f>
        <v>#N/A</v>
      </c>
      <c r="L777" s="137" t="e">
        <f>Table3[[#This Row],[Opening Stock]]*Table3[[#This Row],[Base Price]]</f>
        <v>#N/A</v>
      </c>
      <c r="M777" s="137" t="e">
        <f>Table3[[#This Row],[Base Price]]*Table3[[#This Row],[Receipt]]</f>
        <v>#N/A</v>
      </c>
      <c r="N777" s="137" t="e">
        <f>Table3[[#This Row],[Base Price]]*Table3[[#This Row],[Issued]]</f>
        <v>#N/A</v>
      </c>
      <c r="O777" s="137" t="e">
        <f t="shared" si="27"/>
        <v>#N/A</v>
      </c>
      <c r="P777" s="84"/>
    </row>
    <row r="778" spans="1:16">
      <c r="A778" s="84" t="e">
        <f>Table5[[#This Row],[SN]]</f>
        <v>#VALUE!</v>
      </c>
      <c r="B778" s="108" t="e">
        <f>VLOOKUP($C778,'Product Master'!B:G,2,)</f>
        <v>#VALUE!</v>
      </c>
      <c r="C778" s="84" t="e">
        <f>Table5[[#This Row],[Cat No]]</f>
        <v>#VALUE!</v>
      </c>
      <c r="D778" s="84" t="e">
        <f>(VLOOKUP($C778,'Product Master'!B:G,6,))</f>
        <v>#VALUE!</v>
      </c>
      <c r="E778" s="84" t="e">
        <f>VLOOKUP($C778,'Product Master'!B:G,3,)</f>
        <v>#VALUE!</v>
      </c>
      <c r="F778" s="84" t="e">
        <f>VLOOKUP($C778,'Product Master'!B:G,4,)</f>
        <v>#VALUE!</v>
      </c>
      <c r="H778" s="84">
        <f>SUMIFS(Inward!I:I,Inward!C:C,'Stock Statement'!B778,Inward!E:E,'Stock Statement'!C778)</f>
        <v>0</v>
      </c>
      <c r="J778" s="84">
        <f t="shared" si="26"/>
        <v>0</v>
      </c>
      <c r="K778" s="137" t="e">
        <f>LOOKUP(2,1/(Inward!E:E=C778),Inward!Q:Q)</f>
        <v>#N/A</v>
      </c>
      <c r="L778" s="137" t="e">
        <f>Table3[[#This Row],[Opening Stock]]*Table3[[#This Row],[Base Price]]</f>
        <v>#N/A</v>
      </c>
      <c r="M778" s="137" t="e">
        <f>Table3[[#This Row],[Base Price]]*Table3[[#This Row],[Receipt]]</f>
        <v>#N/A</v>
      </c>
      <c r="N778" s="137" t="e">
        <f>Table3[[#This Row],[Base Price]]*Table3[[#This Row],[Issued]]</f>
        <v>#N/A</v>
      </c>
      <c r="O778" s="137" t="e">
        <f t="shared" si="27"/>
        <v>#N/A</v>
      </c>
      <c r="P778" s="84"/>
    </row>
    <row r="779" spans="1:16">
      <c r="A779" s="84" t="e">
        <f>Table5[[#This Row],[SN]]</f>
        <v>#VALUE!</v>
      </c>
      <c r="B779" s="108" t="e">
        <f>VLOOKUP($C779,'Product Master'!B:G,2,)</f>
        <v>#VALUE!</v>
      </c>
      <c r="C779" s="84" t="e">
        <f>Table5[[#This Row],[Cat No]]</f>
        <v>#VALUE!</v>
      </c>
      <c r="D779" s="84" t="e">
        <f>(VLOOKUP($C779,'Product Master'!B:G,6,))</f>
        <v>#VALUE!</v>
      </c>
      <c r="E779" s="84" t="e">
        <f>VLOOKUP($C779,'Product Master'!B:G,3,)</f>
        <v>#VALUE!</v>
      </c>
      <c r="F779" s="84" t="e">
        <f>VLOOKUP($C779,'Product Master'!B:G,4,)</f>
        <v>#VALUE!</v>
      </c>
      <c r="H779" s="84">
        <f>SUMIFS(Inward!I:I,Inward!C:C,'Stock Statement'!B779,Inward!E:E,'Stock Statement'!C779)</f>
        <v>0</v>
      </c>
      <c r="J779" s="84">
        <f t="shared" si="26"/>
        <v>0</v>
      </c>
      <c r="K779" s="137" t="e">
        <f>LOOKUP(2,1/(Inward!E:E=C779),Inward!Q:Q)</f>
        <v>#N/A</v>
      </c>
      <c r="L779" s="137" t="e">
        <f>Table3[[#This Row],[Opening Stock]]*Table3[[#This Row],[Base Price]]</f>
        <v>#N/A</v>
      </c>
      <c r="M779" s="137" t="e">
        <f>Table3[[#This Row],[Base Price]]*Table3[[#This Row],[Receipt]]</f>
        <v>#N/A</v>
      </c>
      <c r="N779" s="137" t="e">
        <f>Table3[[#This Row],[Base Price]]*Table3[[#This Row],[Issued]]</f>
        <v>#N/A</v>
      </c>
      <c r="O779" s="137" t="e">
        <f t="shared" si="27"/>
        <v>#N/A</v>
      </c>
      <c r="P779" s="84"/>
    </row>
    <row r="780" spans="1:16">
      <c r="A780" s="84" t="e">
        <f>Table5[[#This Row],[SN]]</f>
        <v>#VALUE!</v>
      </c>
      <c r="B780" s="108" t="e">
        <f>VLOOKUP($C780,'Product Master'!B:G,2,)</f>
        <v>#VALUE!</v>
      </c>
      <c r="C780" s="84" t="e">
        <f>Table5[[#This Row],[Cat No]]</f>
        <v>#VALUE!</v>
      </c>
      <c r="D780" s="84" t="e">
        <f>(VLOOKUP($C780,'Product Master'!B:G,6,))</f>
        <v>#VALUE!</v>
      </c>
      <c r="E780" s="84" t="e">
        <f>VLOOKUP($C780,'Product Master'!B:G,3,)</f>
        <v>#VALUE!</v>
      </c>
      <c r="F780" s="84" t="e">
        <f>VLOOKUP($C780,'Product Master'!B:G,4,)</f>
        <v>#VALUE!</v>
      </c>
      <c r="H780" s="84">
        <f>SUMIFS(Inward!I:I,Inward!C:C,'Stock Statement'!B780,Inward!E:E,'Stock Statement'!C780)</f>
        <v>0</v>
      </c>
      <c r="J780" s="84">
        <f t="shared" si="26"/>
        <v>0</v>
      </c>
      <c r="K780" s="137" t="e">
        <f>LOOKUP(2,1/(Inward!E:E=C780),Inward!Q:Q)</f>
        <v>#N/A</v>
      </c>
      <c r="L780" s="137" t="e">
        <f>Table3[[#This Row],[Opening Stock]]*Table3[[#This Row],[Base Price]]</f>
        <v>#N/A</v>
      </c>
      <c r="M780" s="137" t="e">
        <f>Table3[[#This Row],[Base Price]]*Table3[[#This Row],[Receipt]]</f>
        <v>#N/A</v>
      </c>
      <c r="N780" s="137" t="e">
        <f>Table3[[#This Row],[Base Price]]*Table3[[#This Row],[Issued]]</f>
        <v>#N/A</v>
      </c>
      <c r="O780" s="137" t="e">
        <f t="shared" si="27"/>
        <v>#N/A</v>
      </c>
      <c r="P780" s="84"/>
    </row>
    <row r="781" spans="1:16">
      <c r="A781" s="84" t="e">
        <f>Table5[[#This Row],[SN]]</f>
        <v>#VALUE!</v>
      </c>
      <c r="B781" s="108" t="e">
        <f>VLOOKUP($C781,'Product Master'!B:G,2,)</f>
        <v>#VALUE!</v>
      </c>
      <c r="C781" s="84" t="e">
        <f>Table5[[#This Row],[Cat No]]</f>
        <v>#VALUE!</v>
      </c>
      <c r="D781" s="84" t="e">
        <f>(VLOOKUP($C781,'Product Master'!B:G,6,))</f>
        <v>#VALUE!</v>
      </c>
      <c r="E781" s="84" t="e">
        <f>VLOOKUP($C781,'Product Master'!B:G,3,)</f>
        <v>#VALUE!</v>
      </c>
      <c r="F781" s="84" t="e">
        <f>VLOOKUP($C781,'Product Master'!B:G,4,)</f>
        <v>#VALUE!</v>
      </c>
      <c r="H781" s="84">
        <f>SUMIFS(Inward!I:I,Inward!C:C,'Stock Statement'!B781,Inward!E:E,'Stock Statement'!C781)</f>
        <v>0</v>
      </c>
      <c r="J781" s="84">
        <f t="shared" si="26"/>
        <v>0</v>
      </c>
      <c r="K781" s="137" t="e">
        <f>LOOKUP(2,1/(Inward!E:E=C781),Inward!Q:Q)</f>
        <v>#N/A</v>
      </c>
      <c r="L781" s="137" t="e">
        <f>Table3[[#This Row],[Opening Stock]]*Table3[[#This Row],[Base Price]]</f>
        <v>#N/A</v>
      </c>
      <c r="M781" s="137" t="e">
        <f>Table3[[#This Row],[Base Price]]*Table3[[#This Row],[Receipt]]</f>
        <v>#N/A</v>
      </c>
      <c r="N781" s="137" t="e">
        <f>Table3[[#This Row],[Base Price]]*Table3[[#This Row],[Issued]]</f>
        <v>#N/A</v>
      </c>
      <c r="O781" s="137" t="e">
        <f t="shared" si="27"/>
        <v>#N/A</v>
      </c>
      <c r="P781" s="84"/>
    </row>
    <row r="782" spans="1:16">
      <c r="A782" s="84" t="e">
        <f>Table5[[#This Row],[SN]]</f>
        <v>#VALUE!</v>
      </c>
      <c r="B782" s="108" t="e">
        <f>VLOOKUP($C782,'Product Master'!B:G,2,)</f>
        <v>#VALUE!</v>
      </c>
      <c r="C782" s="84" t="e">
        <f>Table5[[#This Row],[Cat No]]</f>
        <v>#VALUE!</v>
      </c>
      <c r="D782" s="84" t="e">
        <f>(VLOOKUP($C782,'Product Master'!B:G,6,))</f>
        <v>#VALUE!</v>
      </c>
      <c r="E782" s="84" t="e">
        <f>VLOOKUP($C782,'Product Master'!B:G,3,)</f>
        <v>#VALUE!</v>
      </c>
      <c r="F782" s="84" t="e">
        <f>VLOOKUP($C782,'Product Master'!B:G,4,)</f>
        <v>#VALUE!</v>
      </c>
      <c r="H782" s="84">
        <f>SUMIFS(Inward!I:I,Inward!C:C,'Stock Statement'!B782,Inward!E:E,'Stock Statement'!C782)</f>
        <v>0</v>
      </c>
      <c r="J782" s="84">
        <f t="shared" si="26"/>
        <v>0</v>
      </c>
      <c r="K782" s="137" t="e">
        <f>LOOKUP(2,1/(Inward!E:E=C782),Inward!Q:Q)</f>
        <v>#N/A</v>
      </c>
      <c r="L782" s="137" t="e">
        <f>Table3[[#This Row],[Opening Stock]]*Table3[[#This Row],[Base Price]]</f>
        <v>#N/A</v>
      </c>
      <c r="M782" s="137" t="e">
        <f>Table3[[#This Row],[Base Price]]*Table3[[#This Row],[Receipt]]</f>
        <v>#N/A</v>
      </c>
      <c r="N782" s="137" t="e">
        <f>Table3[[#This Row],[Base Price]]*Table3[[#This Row],[Issued]]</f>
        <v>#N/A</v>
      </c>
      <c r="O782" s="137" t="e">
        <f t="shared" si="27"/>
        <v>#N/A</v>
      </c>
      <c r="P782" s="84"/>
    </row>
    <row r="783" spans="1:16">
      <c r="A783" s="84" t="e">
        <f>Table5[[#This Row],[SN]]</f>
        <v>#VALUE!</v>
      </c>
      <c r="B783" s="108" t="e">
        <f>VLOOKUP($C783,'Product Master'!B:G,2,)</f>
        <v>#VALUE!</v>
      </c>
      <c r="C783" s="84" t="e">
        <f>Table5[[#This Row],[Cat No]]</f>
        <v>#VALUE!</v>
      </c>
      <c r="D783" s="84" t="e">
        <f>(VLOOKUP($C783,'Product Master'!B:G,6,))</f>
        <v>#VALUE!</v>
      </c>
      <c r="E783" s="84" t="e">
        <f>VLOOKUP($C783,'Product Master'!B:G,3,)</f>
        <v>#VALUE!</v>
      </c>
      <c r="F783" s="84" t="e">
        <f>VLOOKUP($C783,'Product Master'!B:G,4,)</f>
        <v>#VALUE!</v>
      </c>
      <c r="H783" s="84">
        <f>SUMIFS(Inward!I:I,Inward!C:C,'Stock Statement'!B783,Inward!E:E,'Stock Statement'!C783)</f>
        <v>0</v>
      </c>
      <c r="J783" s="84">
        <f t="shared" si="26"/>
        <v>0</v>
      </c>
      <c r="K783" s="137" t="e">
        <f>LOOKUP(2,1/(Inward!E:E=C783),Inward!Q:Q)</f>
        <v>#N/A</v>
      </c>
      <c r="L783" s="137" t="e">
        <f>Table3[[#This Row],[Opening Stock]]*Table3[[#This Row],[Base Price]]</f>
        <v>#N/A</v>
      </c>
      <c r="M783" s="137" t="e">
        <f>Table3[[#This Row],[Base Price]]*Table3[[#This Row],[Receipt]]</f>
        <v>#N/A</v>
      </c>
      <c r="N783" s="137" t="e">
        <f>Table3[[#This Row],[Base Price]]*Table3[[#This Row],[Issued]]</f>
        <v>#N/A</v>
      </c>
      <c r="O783" s="137" t="e">
        <f t="shared" si="27"/>
        <v>#N/A</v>
      </c>
      <c r="P783" s="84"/>
    </row>
    <row r="784" spans="1:16">
      <c r="A784" s="84" t="e">
        <f>Table5[[#This Row],[SN]]</f>
        <v>#VALUE!</v>
      </c>
      <c r="B784" s="108" t="e">
        <f>VLOOKUP($C784,'Product Master'!B:G,2,)</f>
        <v>#VALUE!</v>
      </c>
      <c r="C784" s="84" t="e">
        <f>Table5[[#This Row],[Cat No]]</f>
        <v>#VALUE!</v>
      </c>
      <c r="D784" s="84" t="e">
        <f>(VLOOKUP($C784,'Product Master'!B:G,6,))</f>
        <v>#VALUE!</v>
      </c>
      <c r="E784" s="84" t="e">
        <f>VLOOKUP($C784,'Product Master'!B:G,3,)</f>
        <v>#VALUE!</v>
      </c>
      <c r="F784" s="84" t="e">
        <f>VLOOKUP($C784,'Product Master'!B:G,4,)</f>
        <v>#VALUE!</v>
      </c>
      <c r="H784" s="84">
        <f>SUMIFS(Inward!I:I,Inward!C:C,'Stock Statement'!B784,Inward!E:E,'Stock Statement'!C784)</f>
        <v>0</v>
      </c>
      <c r="J784" s="84">
        <f t="shared" si="26"/>
        <v>0</v>
      </c>
      <c r="K784" s="137" t="e">
        <f>LOOKUP(2,1/(Inward!E:E=C784),Inward!Q:Q)</f>
        <v>#N/A</v>
      </c>
      <c r="L784" s="137" t="e">
        <f>Table3[[#This Row],[Opening Stock]]*Table3[[#This Row],[Base Price]]</f>
        <v>#N/A</v>
      </c>
      <c r="M784" s="137" t="e">
        <f>Table3[[#This Row],[Base Price]]*Table3[[#This Row],[Receipt]]</f>
        <v>#N/A</v>
      </c>
      <c r="N784" s="137" t="e">
        <f>Table3[[#This Row],[Base Price]]*Table3[[#This Row],[Issued]]</f>
        <v>#N/A</v>
      </c>
      <c r="O784" s="137" t="e">
        <f t="shared" si="27"/>
        <v>#N/A</v>
      </c>
      <c r="P784" s="84"/>
    </row>
    <row r="785" spans="1:16">
      <c r="A785" s="84" t="e">
        <f>Table5[[#This Row],[SN]]</f>
        <v>#VALUE!</v>
      </c>
      <c r="B785" s="108" t="e">
        <f>VLOOKUP($C785,'Product Master'!B:G,2,)</f>
        <v>#VALUE!</v>
      </c>
      <c r="C785" s="84" t="e">
        <f>Table5[[#This Row],[Cat No]]</f>
        <v>#VALUE!</v>
      </c>
      <c r="D785" s="84" t="e">
        <f>(VLOOKUP($C785,'Product Master'!B:G,6,))</f>
        <v>#VALUE!</v>
      </c>
      <c r="E785" s="84" t="e">
        <f>VLOOKUP($C785,'Product Master'!B:G,3,)</f>
        <v>#VALUE!</v>
      </c>
      <c r="F785" s="84" t="e">
        <f>VLOOKUP($C785,'Product Master'!B:G,4,)</f>
        <v>#VALUE!</v>
      </c>
      <c r="H785" s="84">
        <f>SUMIFS(Inward!I:I,Inward!C:C,'Stock Statement'!B785,Inward!E:E,'Stock Statement'!C785)</f>
        <v>0</v>
      </c>
      <c r="J785" s="84">
        <f t="shared" si="26"/>
        <v>0</v>
      </c>
      <c r="K785" s="137" t="e">
        <f>LOOKUP(2,1/(Inward!E:E=C785),Inward!Q:Q)</f>
        <v>#N/A</v>
      </c>
      <c r="L785" s="137" t="e">
        <f>Table3[[#This Row],[Opening Stock]]*Table3[[#This Row],[Base Price]]</f>
        <v>#N/A</v>
      </c>
      <c r="M785" s="137" t="e">
        <f>Table3[[#This Row],[Base Price]]*Table3[[#This Row],[Receipt]]</f>
        <v>#N/A</v>
      </c>
      <c r="N785" s="137" t="e">
        <f>Table3[[#This Row],[Base Price]]*Table3[[#This Row],[Issued]]</f>
        <v>#N/A</v>
      </c>
      <c r="O785" s="137" t="e">
        <f t="shared" si="27"/>
        <v>#N/A</v>
      </c>
      <c r="P785" s="84"/>
    </row>
    <row r="786" spans="1:16">
      <c r="A786" s="84" t="e">
        <f>Table5[[#This Row],[SN]]</f>
        <v>#VALUE!</v>
      </c>
      <c r="B786" s="108" t="e">
        <f>VLOOKUP($C786,'Product Master'!B:G,2,)</f>
        <v>#VALUE!</v>
      </c>
      <c r="C786" s="84" t="e">
        <f>Table5[[#This Row],[Cat No]]</f>
        <v>#VALUE!</v>
      </c>
      <c r="D786" s="84" t="e">
        <f>(VLOOKUP($C786,'Product Master'!B:G,6,))</f>
        <v>#VALUE!</v>
      </c>
      <c r="E786" s="84" t="e">
        <f>VLOOKUP($C786,'Product Master'!B:G,3,)</f>
        <v>#VALUE!</v>
      </c>
      <c r="F786" s="84" t="e">
        <f>VLOOKUP($C786,'Product Master'!B:G,4,)</f>
        <v>#VALUE!</v>
      </c>
      <c r="H786" s="84">
        <f>SUMIFS(Inward!I:I,Inward!C:C,'Stock Statement'!B786,Inward!E:E,'Stock Statement'!C786)</f>
        <v>0</v>
      </c>
      <c r="J786" s="84">
        <f t="shared" si="26"/>
        <v>0</v>
      </c>
      <c r="K786" s="137" t="e">
        <f>LOOKUP(2,1/(Inward!E:E=C786),Inward!Q:Q)</f>
        <v>#N/A</v>
      </c>
      <c r="L786" s="137" t="e">
        <f>Table3[[#This Row],[Opening Stock]]*Table3[[#This Row],[Base Price]]</f>
        <v>#N/A</v>
      </c>
      <c r="M786" s="137" t="e">
        <f>Table3[[#This Row],[Base Price]]*Table3[[#This Row],[Receipt]]</f>
        <v>#N/A</v>
      </c>
      <c r="N786" s="137" t="e">
        <f>Table3[[#This Row],[Base Price]]*Table3[[#This Row],[Issued]]</f>
        <v>#N/A</v>
      </c>
      <c r="O786" s="137" t="e">
        <f t="shared" si="27"/>
        <v>#N/A</v>
      </c>
      <c r="P786" s="84"/>
    </row>
    <row r="787" spans="1:16">
      <c r="A787" s="84" t="e">
        <f>Table5[[#This Row],[SN]]</f>
        <v>#VALUE!</v>
      </c>
      <c r="B787" s="108" t="e">
        <f>VLOOKUP($C787,'Product Master'!B:G,2,)</f>
        <v>#VALUE!</v>
      </c>
      <c r="C787" s="84" t="e">
        <f>Table5[[#This Row],[Cat No]]</f>
        <v>#VALUE!</v>
      </c>
      <c r="D787" s="84" t="e">
        <f>(VLOOKUP($C787,'Product Master'!B:G,6,))</f>
        <v>#VALUE!</v>
      </c>
      <c r="E787" s="84" t="e">
        <f>VLOOKUP($C787,'Product Master'!B:G,3,)</f>
        <v>#VALUE!</v>
      </c>
      <c r="F787" s="84" t="e">
        <f>VLOOKUP($C787,'Product Master'!B:G,4,)</f>
        <v>#VALUE!</v>
      </c>
      <c r="H787" s="84">
        <f>SUMIFS(Inward!I:I,Inward!C:C,'Stock Statement'!B787,Inward!E:E,'Stock Statement'!C787)</f>
        <v>0</v>
      </c>
      <c r="J787" s="84">
        <f t="shared" si="26"/>
        <v>0</v>
      </c>
      <c r="K787" s="137" t="e">
        <f>LOOKUP(2,1/(Inward!E:E=C787),Inward!Q:Q)</f>
        <v>#N/A</v>
      </c>
      <c r="L787" s="137" t="e">
        <f>Table3[[#This Row],[Opening Stock]]*Table3[[#This Row],[Base Price]]</f>
        <v>#N/A</v>
      </c>
      <c r="M787" s="137" t="e">
        <f>Table3[[#This Row],[Base Price]]*Table3[[#This Row],[Receipt]]</f>
        <v>#N/A</v>
      </c>
      <c r="N787" s="137" t="e">
        <f>Table3[[#This Row],[Base Price]]*Table3[[#This Row],[Issued]]</f>
        <v>#N/A</v>
      </c>
      <c r="O787" s="137" t="e">
        <f t="shared" si="27"/>
        <v>#N/A</v>
      </c>
      <c r="P787" s="84"/>
    </row>
    <row r="788" spans="1:16">
      <c r="A788" s="84" t="e">
        <f>Table5[[#This Row],[SN]]</f>
        <v>#VALUE!</v>
      </c>
      <c r="B788" s="108" t="e">
        <f>VLOOKUP($C788,'Product Master'!B:G,2,)</f>
        <v>#VALUE!</v>
      </c>
      <c r="C788" s="84" t="e">
        <f>Table5[[#This Row],[Cat No]]</f>
        <v>#VALUE!</v>
      </c>
      <c r="D788" s="84" t="e">
        <f>(VLOOKUP($C788,'Product Master'!B:G,6,))</f>
        <v>#VALUE!</v>
      </c>
      <c r="E788" s="84" t="e">
        <f>VLOOKUP($C788,'Product Master'!B:G,3,)</f>
        <v>#VALUE!</v>
      </c>
      <c r="F788" s="84" t="e">
        <f>VLOOKUP($C788,'Product Master'!B:G,4,)</f>
        <v>#VALUE!</v>
      </c>
      <c r="H788" s="84">
        <f>SUMIFS(Inward!I:I,Inward!C:C,'Stock Statement'!B788,Inward!E:E,'Stock Statement'!C788)</f>
        <v>0</v>
      </c>
      <c r="J788" s="84">
        <f t="shared" si="26"/>
        <v>0</v>
      </c>
      <c r="K788" s="137" t="e">
        <f>LOOKUP(2,1/(Inward!E:E=C788),Inward!Q:Q)</f>
        <v>#N/A</v>
      </c>
      <c r="L788" s="137" t="e">
        <f>Table3[[#This Row],[Opening Stock]]*Table3[[#This Row],[Base Price]]</f>
        <v>#N/A</v>
      </c>
      <c r="M788" s="137" t="e">
        <f>Table3[[#This Row],[Base Price]]*Table3[[#This Row],[Receipt]]</f>
        <v>#N/A</v>
      </c>
      <c r="N788" s="137" t="e">
        <f>Table3[[#This Row],[Base Price]]*Table3[[#This Row],[Issued]]</f>
        <v>#N/A</v>
      </c>
      <c r="O788" s="137" t="e">
        <f t="shared" si="27"/>
        <v>#N/A</v>
      </c>
      <c r="P788" s="84"/>
    </row>
    <row r="789" spans="1:16">
      <c r="A789" s="84" t="e">
        <f>Table5[[#This Row],[SN]]</f>
        <v>#VALUE!</v>
      </c>
      <c r="B789" s="108" t="e">
        <f>VLOOKUP($C789,'Product Master'!B:G,2,)</f>
        <v>#VALUE!</v>
      </c>
      <c r="C789" s="84" t="e">
        <f>Table5[[#This Row],[Cat No]]</f>
        <v>#VALUE!</v>
      </c>
      <c r="D789" s="84" t="e">
        <f>(VLOOKUP($C789,'Product Master'!B:G,6,))</f>
        <v>#VALUE!</v>
      </c>
      <c r="E789" s="84" t="e">
        <f>VLOOKUP($C789,'Product Master'!B:G,3,)</f>
        <v>#VALUE!</v>
      </c>
      <c r="F789" s="84" t="e">
        <f>VLOOKUP($C789,'Product Master'!B:G,4,)</f>
        <v>#VALUE!</v>
      </c>
      <c r="H789" s="84">
        <f>SUMIFS(Inward!I:I,Inward!C:C,'Stock Statement'!B789,Inward!E:E,'Stock Statement'!C789)</f>
        <v>0</v>
      </c>
      <c r="J789" s="84">
        <f t="shared" si="26"/>
        <v>0</v>
      </c>
      <c r="K789" s="137" t="e">
        <f>LOOKUP(2,1/(Inward!E:E=C789),Inward!Q:Q)</f>
        <v>#N/A</v>
      </c>
      <c r="L789" s="137" t="e">
        <f>Table3[[#This Row],[Opening Stock]]*Table3[[#This Row],[Base Price]]</f>
        <v>#N/A</v>
      </c>
      <c r="M789" s="137" t="e">
        <f>Table3[[#This Row],[Base Price]]*Table3[[#This Row],[Receipt]]</f>
        <v>#N/A</v>
      </c>
      <c r="N789" s="137" t="e">
        <f>Table3[[#This Row],[Base Price]]*Table3[[#This Row],[Issued]]</f>
        <v>#N/A</v>
      </c>
      <c r="O789" s="137" t="e">
        <f t="shared" si="27"/>
        <v>#N/A</v>
      </c>
      <c r="P789" s="84"/>
    </row>
    <row r="790" spans="1:16">
      <c r="A790" s="84" t="e">
        <f>Table5[[#This Row],[SN]]</f>
        <v>#VALUE!</v>
      </c>
      <c r="B790" s="108" t="e">
        <f>VLOOKUP($C790,'Product Master'!B:G,2,)</f>
        <v>#VALUE!</v>
      </c>
      <c r="C790" s="84" t="e">
        <f>Table5[[#This Row],[Cat No]]</f>
        <v>#VALUE!</v>
      </c>
      <c r="D790" s="84" t="e">
        <f>(VLOOKUP($C790,'Product Master'!B:G,6,))</f>
        <v>#VALUE!</v>
      </c>
      <c r="E790" s="84" t="e">
        <f>VLOOKUP($C790,'Product Master'!B:G,3,)</f>
        <v>#VALUE!</v>
      </c>
      <c r="F790" s="84" t="e">
        <f>VLOOKUP($C790,'Product Master'!B:G,4,)</f>
        <v>#VALUE!</v>
      </c>
      <c r="H790" s="84">
        <f>SUMIFS(Inward!I:I,Inward!C:C,'Stock Statement'!B790,Inward!E:E,'Stock Statement'!C790)</f>
        <v>0</v>
      </c>
      <c r="J790" s="84">
        <f t="shared" si="26"/>
        <v>0</v>
      </c>
      <c r="K790" s="137" t="e">
        <f>LOOKUP(2,1/(Inward!E:E=C790),Inward!Q:Q)</f>
        <v>#N/A</v>
      </c>
      <c r="L790" s="137" t="e">
        <f>Table3[[#This Row],[Opening Stock]]*Table3[[#This Row],[Base Price]]</f>
        <v>#N/A</v>
      </c>
      <c r="M790" s="137" t="e">
        <f>Table3[[#This Row],[Base Price]]*Table3[[#This Row],[Receipt]]</f>
        <v>#N/A</v>
      </c>
      <c r="N790" s="137" t="e">
        <f>Table3[[#This Row],[Base Price]]*Table3[[#This Row],[Issued]]</f>
        <v>#N/A</v>
      </c>
      <c r="O790" s="137" t="e">
        <f t="shared" si="27"/>
        <v>#N/A</v>
      </c>
      <c r="P790" s="84"/>
    </row>
    <row r="791" spans="1:16">
      <c r="A791" s="84" t="e">
        <f>Table5[[#This Row],[SN]]</f>
        <v>#VALUE!</v>
      </c>
      <c r="B791" s="108" t="e">
        <f>VLOOKUP($C791,'Product Master'!B:G,2,)</f>
        <v>#VALUE!</v>
      </c>
      <c r="C791" s="84" t="e">
        <f>Table5[[#This Row],[Cat No]]</f>
        <v>#VALUE!</v>
      </c>
      <c r="D791" s="84" t="e">
        <f>(VLOOKUP($C791,'Product Master'!B:G,6,))</f>
        <v>#VALUE!</v>
      </c>
      <c r="E791" s="84" t="e">
        <f>VLOOKUP($C791,'Product Master'!B:G,3,)</f>
        <v>#VALUE!</v>
      </c>
      <c r="F791" s="84" t="e">
        <f>VLOOKUP($C791,'Product Master'!B:G,4,)</f>
        <v>#VALUE!</v>
      </c>
      <c r="H791" s="84">
        <f>SUMIFS(Inward!I:I,Inward!C:C,'Stock Statement'!B791,Inward!E:E,'Stock Statement'!C791)</f>
        <v>0</v>
      </c>
      <c r="J791" s="84">
        <f t="shared" si="26"/>
        <v>0</v>
      </c>
      <c r="K791" s="137" t="e">
        <f>LOOKUP(2,1/(Inward!E:E=C791),Inward!Q:Q)</f>
        <v>#N/A</v>
      </c>
      <c r="L791" s="137" t="e">
        <f>Table3[[#This Row],[Opening Stock]]*Table3[[#This Row],[Base Price]]</f>
        <v>#N/A</v>
      </c>
      <c r="M791" s="137" t="e">
        <f>Table3[[#This Row],[Base Price]]*Table3[[#This Row],[Receipt]]</f>
        <v>#N/A</v>
      </c>
      <c r="N791" s="137" t="e">
        <f>Table3[[#This Row],[Base Price]]*Table3[[#This Row],[Issued]]</f>
        <v>#N/A</v>
      </c>
      <c r="O791" s="137" t="e">
        <f t="shared" si="27"/>
        <v>#N/A</v>
      </c>
      <c r="P791" s="84"/>
    </row>
    <row r="792" spans="1:16">
      <c r="A792" s="84" t="e">
        <f>Table5[[#This Row],[SN]]</f>
        <v>#VALUE!</v>
      </c>
      <c r="B792" s="108" t="e">
        <f>VLOOKUP($C792,'Product Master'!B:G,2,)</f>
        <v>#VALUE!</v>
      </c>
      <c r="C792" s="84" t="e">
        <f>Table5[[#This Row],[Cat No]]</f>
        <v>#VALUE!</v>
      </c>
      <c r="D792" s="84" t="e">
        <f>(VLOOKUP($C792,'Product Master'!B:G,6,))</f>
        <v>#VALUE!</v>
      </c>
      <c r="E792" s="84" t="e">
        <f>VLOOKUP($C792,'Product Master'!B:G,3,)</f>
        <v>#VALUE!</v>
      </c>
      <c r="F792" s="84" t="e">
        <f>VLOOKUP($C792,'Product Master'!B:G,4,)</f>
        <v>#VALUE!</v>
      </c>
      <c r="H792" s="84">
        <f>SUMIFS(Inward!I:I,Inward!C:C,'Stock Statement'!B792,Inward!E:E,'Stock Statement'!C792)</f>
        <v>0</v>
      </c>
      <c r="J792" s="84">
        <f t="shared" si="26"/>
        <v>0</v>
      </c>
      <c r="K792" s="137" t="e">
        <f>LOOKUP(2,1/(Inward!E:E=C792),Inward!Q:Q)</f>
        <v>#N/A</v>
      </c>
      <c r="L792" s="137" t="e">
        <f>Table3[[#This Row],[Opening Stock]]*Table3[[#This Row],[Base Price]]</f>
        <v>#N/A</v>
      </c>
      <c r="M792" s="137" t="e">
        <f>Table3[[#This Row],[Base Price]]*Table3[[#This Row],[Receipt]]</f>
        <v>#N/A</v>
      </c>
      <c r="N792" s="137" t="e">
        <f>Table3[[#This Row],[Base Price]]*Table3[[#This Row],[Issued]]</f>
        <v>#N/A</v>
      </c>
      <c r="O792" s="137" t="e">
        <f t="shared" si="27"/>
        <v>#N/A</v>
      </c>
      <c r="P792" s="84"/>
    </row>
    <row r="793" spans="1:16">
      <c r="A793" s="84" t="e">
        <f>Table5[[#This Row],[SN]]</f>
        <v>#VALUE!</v>
      </c>
      <c r="B793" s="108" t="e">
        <f>VLOOKUP($C793,'Product Master'!B:G,2,)</f>
        <v>#VALUE!</v>
      </c>
      <c r="C793" s="84" t="e">
        <f>Table5[[#This Row],[Cat No]]</f>
        <v>#VALUE!</v>
      </c>
      <c r="D793" s="84" t="e">
        <f>(VLOOKUP($C793,'Product Master'!B:G,6,))</f>
        <v>#VALUE!</v>
      </c>
      <c r="E793" s="84" t="e">
        <f>VLOOKUP($C793,'Product Master'!B:G,3,)</f>
        <v>#VALUE!</v>
      </c>
      <c r="F793" s="84" t="e">
        <f>VLOOKUP($C793,'Product Master'!B:G,4,)</f>
        <v>#VALUE!</v>
      </c>
      <c r="H793" s="84">
        <f>SUMIFS(Inward!I:I,Inward!C:C,'Stock Statement'!B793,Inward!E:E,'Stock Statement'!C793)</f>
        <v>0</v>
      </c>
      <c r="J793" s="84">
        <f t="shared" si="26"/>
        <v>0</v>
      </c>
      <c r="K793" s="137" t="e">
        <f>LOOKUP(2,1/(Inward!E:E=C793),Inward!Q:Q)</f>
        <v>#N/A</v>
      </c>
      <c r="L793" s="137" t="e">
        <f>Table3[[#This Row],[Opening Stock]]*Table3[[#This Row],[Base Price]]</f>
        <v>#N/A</v>
      </c>
      <c r="M793" s="137" t="e">
        <f>Table3[[#This Row],[Base Price]]*Table3[[#This Row],[Receipt]]</f>
        <v>#N/A</v>
      </c>
      <c r="N793" s="137" t="e">
        <f>Table3[[#This Row],[Base Price]]*Table3[[#This Row],[Issued]]</f>
        <v>#N/A</v>
      </c>
      <c r="O793" s="137" t="e">
        <f t="shared" si="27"/>
        <v>#N/A</v>
      </c>
      <c r="P793" s="84"/>
    </row>
    <row r="794" spans="1:16">
      <c r="A794" s="84" t="e">
        <f>Table5[[#This Row],[SN]]</f>
        <v>#VALUE!</v>
      </c>
      <c r="B794" s="108" t="e">
        <f>VLOOKUP($C794,'Product Master'!B:G,2,)</f>
        <v>#VALUE!</v>
      </c>
      <c r="C794" s="84" t="e">
        <f>Table5[[#This Row],[Cat No]]</f>
        <v>#VALUE!</v>
      </c>
      <c r="D794" s="84" t="e">
        <f>(VLOOKUP($C794,'Product Master'!B:G,6,))</f>
        <v>#VALUE!</v>
      </c>
      <c r="E794" s="84" t="e">
        <f>VLOOKUP($C794,'Product Master'!B:G,3,)</f>
        <v>#VALUE!</v>
      </c>
      <c r="F794" s="84" t="e">
        <f>VLOOKUP($C794,'Product Master'!B:G,4,)</f>
        <v>#VALUE!</v>
      </c>
      <c r="H794" s="84">
        <f>SUMIFS(Inward!I:I,Inward!C:C,'Stock Statement'!B794,Inward!E:E,'Stock Statement'!C794)</f>
        <v>0</v>
      </c>
      <c r="J794" s="84">
        <f t="shared" si="26"/>
        <v>0</v>
      </c>
      <c r="K794" s="137" t="e">
        <f>LOOKUP(2,1/(Inward!E:E=C794),Inward!Q:Q)</f>
        <v>#N/A</v>
      </c>
      <c r="L794" s="137" t="e">
        <f>Table3[[#This Row],[Opening Stock]]*Table3[[#This Row],[Base Price]]</f>
        <v>#N/A</v>
      </c>
      <c r="M794" s="137" t="e">
        <f>Table3[[#This Row],[Base Price]]*Table3[[#This Row],[Receipt]]</f>
        <v>#N/A</v>
      </c>
      <c r="N794" s="137" t="e">
        <f>Table3[[#This Row],[Base Price]]*Table3[[#This Row],[Issued]]</f>
        <v>#N/A</v>
      </c>
      <c r="O794" s="137" t="e">
        <f t="shared" si="27"/>
        <v>#N/A</v>
      </c>
      <c r="P794" s="84"/>
    </row>
    <row r="795" spans="1:16">
      <c r="A795" s="84" t="e">
        <f>Table5[[#This Row],[SN]]</f>
        <v>#VALUE!</v>
      </c>
      <c r="B795" s="108" t="e">
        <f>VLOOKUP($C795,'Product Master'!B:G,2,)</f>
        <v>#VALUE!</v>
      </c>
      <c r="C795" s="84" t="e">
        <f>Table5[[#This Row],[Cat No]]</f>
        <v>#VALUE!</v>
      </c>
      <c r="D795" s="84" t="e">
        <f>(VLOOKUP($C795,'Product Master'!B:G,6,))</f>
        <v>#VALUE!</v>
      </c>
      <c r="E795" s="84" t="e">
        <f>VLOOKUP($C795,'Product Master'!B:G,3,)</f>
        <v>#VALUE!</v>
      </c>
      <c r="F795" s="84" t="e">
        <f>VLOOKUP($C795,'Product Master'!B:G,4,)</f>
        <v>#VALUE!</v>
      </c>
      <c r="H795" s="84">
        <f>SUMIFS(Inward!I:I,Inward!C:C,'Stock Statement'!B795,Inward!E:E,'Stock Statement'!C795)</f>
        <v>0</v>
      </c>
      <c r="J795" s="84">
        <f t="shared" si="26"/>
        <v>0</v>
      </c>
      <c r="K795" s="137" t="e">
        <f>LOOKUP(2,1/(Inward!E:E=C795),Inward!Q:Q)</f>
        <v>#N/A</v>
      </c>
      <c r="L795" s="137" t="e">
        <f>Table3[[#This Row],[Opening Stock]]*Table3[[#This Row],[Base Price]]</f>
        <v>#N/A</v>
      </c>
      <c r="M795" s="137" t="e">
        <f>Table3[[#This Row],[Base Price]]*Table3[[#This Row],[Receipt]]</f>
        <v>#N/A</v>
      </c>
      <c r="N795" s="137" t="e">
        <f>Table3[[#This Row],[Base Price]]*Table3[[#This Row],[Issued]]</f>
        <v>#N/A</v>
      </c>
      <c r="O795" s="137" t="e">
        <f t="shared" si="27"/>
        <v>#N/A</v>
      </c>
      <c r="P795" s="84"/>
    </row>
    <row r="796" spans="1:16">
      <c r="A796" s="84" t="e">
        <f>Table5[[#This Row],[SN]]</f>
        <v>#VALUE!</v>
      </c>
      <c r="B796" s="108" t="e">
        <f>VLOOKUP($C796,'Product Master'!B:G,2,)</f>
        <v>#VALUE!</v>
      </c>
      <c r="C796" s="84" t="e">
        <f>Table5[[#This Row],[Cat No]]</f>
        <v>#VALUE!</v>
      </c>
      <c r="D796" s="84" t="e">
        <f>(VLOOKUP($C796,'Product Master'!B:G,6,))</f>
        <v>#VALUE!</v>
      </c>
      <c r="E796" s="84" t="e">
        <f>VLOOKUP($C796,'Product Master'!B:G,3,)</f>
        <v>#VALUE!</v>
      </c>
      <c r="F796" s="84" t="e">
        <f>VLOOKUP($C796,'Product Master'!B:G,4,)</f>
        <v>#VALUE!</v>
      </c>
      <c r="H796" s="84">
        <f>SUMIFS(Inward!I:I,Inward!C:C,'Stock Statement'!B796,Inward!E:E,'Stock Statement'!C796)</f>
        <v>0</v>
      </c>
      <c r="J796" s="84">
        <f t="shared" si="26"/>
        <v>0</v>
      </c>
      <c r="K796" s="137" t="e">
        <f>LOOKUP(2,1/(Inward!E:E=C796),Inward!Q:Q)</f>
        <v>#N/A</v>
      </c>
      <c r="L796" s="137" t="e">
        <f>Table3[[#This Row],[Opening Stock]]*Table3[[#This Row],[Base Price]]</f>
        <v>#N/A</v>
      </c>
      <c r="M796" s="137" t="e">
        <f>Table3[[#This Row],[Base Price]]*Table3[[#This Row],[Receipt]]</f>
        <v>#N/A</v>
      </c>
      <c r="N796" s="137" t="e">
        <f>Table3[[#This Row],[Base Price]]*Table3[[#This Row],[Issued]]</f>
        <v>#N/A</v>
      </c>
      <c r="O796" s="137" t="e">
        <f t="shared" si="27"/>
        <v>#N/A</v>
      </c>
      <c r="P796" s="84"/>
    </row>
    <row r="797" spans="1:16">
      <c r="A797" s="84" t="e">
        <f>Table5[[#This Row],[SN]]</f>
        <v>#VALUE!</v>
      </c>
      <c r="B797" s="108" t="e">
        <f>VLOOKUP($C797,'Product Master'!B:G,2,)</f>
        <v>#VALUE!</v>
      </c>
      <c r="C797" s="84" t="e">
        <f>Table5[[#This Row],[Cat No]]</f>
        <v>#VALUE!</v>
      </c>
      <c r="D797" s="84" t="e">
        <f>(VLOOKUP($C797,'Product Master'!B:G,6,))</f>
        <v>#VALUE!</v>
      </c>
      <c r="E797" s="84" t="e">
        <f>VLOOKUP($C797,'Product Master'!B:G,3,)</f>
        <v>#VALUE!</v>
      </c>
      <c r="F797" s="84" t="e">
        <f>VLOOKUP($C797,'Product Master'!B:G,4,)</f>
        <v>#VALUE!</v>
      </c>
      <c r="H797" s="84">
        <f>SUMIFS(Inward!I:I,Inward!C:C,'Stock Statement'!B797,Inward!E:E,'Stock Statement'!C797)</f>
        <v>0</v>
      </c>
      <c r="J797" s="84">
        <f t="shared" si="26"/>
        <v>0</v>
      </c>
      <c r="K797" s="137" t="e">
        <f>LOOKUP(2,1/(Inward!E:E=C797),Inward!Q:Q)</f>
        <v>#N/A</v>
      </c>
      <c r="L797" s="137" t="e">
        <f>Table3[[#This Row],[Opening Stock]]*Table3[[#This Row],[Base Price]]</f>
        <v>#N/A</v>
      </c>
      <c r="M797" s="137" t="e">
        <f>Table3[[#This Row],[Base Price]]*Table3[[#This Row],[Receipt]]</f>
        <v>#N/A</v>
      </c>
      <c r="N797" s="137" t="e">
        <f>Table3[[#This Row],[Base Price]]*Table3[[#This Row],[Issued]]</f>
        <v>#N/A</v>
      </c>
      <c r="O797" s="137" t="e">
        <f t="shared" si="27"/>
        <v>#N/A</v>
      </c>
      <c r="P797" s="84"/>
    </row>
    <row r="798" spans="1:16">
      <c r="A798" s="84" t="e">
        <f>Table5[[#This Row],[SN]]</f>
        <v>#VALUE!</v>
      </c>
      <c r="B798" s="108" t="e">
        <f>VLOOKUP($C798,'Product Master'!B:G,2,)</f>
        <v>#VALUE!</v>
      </c>
      <c r="C798" s="84" t="e">
        <f>Table5[[#This Row],[Cat No]]</f>
        <v>#VALUE!</v>
      </c>
      <c r="D798" s="84" t="e">
        <f>(VLOOKUP($C798,'Product Master'!B:G,6,))</f>
        <v>#VALUE!</v>
      </c>
      <c r="E798" s="84" t="e">
        <f>VLOOKUP($C798,'Product Master'!B:G,3,)</f>
        <v>#VALUE!</v>
      </c>
      <c r="F798" s="84" t="e">
        <f>VLOOKUP($C798,'Product Master'!B:G,4,)</f>
        <v>#VALUE!</v>
      </c>
      <c r="H798" s="84">
        <f>SUMIFS(Inward!I:I,Inward!C:C,'Stock Statement'!B798,Inward!E:E,'Stock Statement'!C798)</f>
        <v>0</v>
      </c>
      <c r="J798" s="84">
        <f t="shared" si="26"/>
        <v>0</v>
      </c>
      <c r="K798" s="137" t="e">
        <f>LOOKUP(2,1/(Inward!E:E=C798),Inward!Q:Q)</f>
        <v>#N/A</v>
      </c>
      <c r="L798" s="137" t="e">
        <f>Table3[[#This Row],[Opening Stock]]*Table3[[#This Row],[Base Price]]</f>
        <v>#N/A</v>
      </c>
      <c r="M798" s="137" t="e">
        <f>Table3[[#This Row],[Base Price]]*Table3[[#This Row],[Receipt]]</f>
        <v>#N/A</v>
      </c>
      <c r="N798" s="137" t="e">
        <f>Table3[[#This Row],[Base Price]]*Table3[[#This Row],[Issued]]</f>
        <v>#N/A</v>
      </c>
      <c r="O798" s="137" t="e">
        <f t="shared" si="27"/>
        <v>#N/A</v>
      </c>
      <c r="P798" s="84"/>
    </row>
    <row r="799" spans="1:16">
      <c r="A799" s="84" t="e">
        <f>Table5[[#This Row],[SN]]</f>
        <v>#VALUE!</v>
      </c>
      <c r="B799" s="108" t="e">
        <f>VLOOKUP($C799,'Product Master'!B:G,2,)</f>
        <v>#VALUE!</v>
      </c>
      <c r="C799" s="84" t="e">
        <f>Table5[[#This Row],[Cat No]]</f>
        <v>#VALUE!</v>
      </c>
      <c r="D799" s="84" t="e">
        <f>(VLOOKUP($C799,'Product Master'!B:G,6,))</f>
        <v>#VALUE!</v>
      </c>
      <c r="E799" s="84" t="e">
        <f>VLOOKUP($C799,'Product Master'!B:G,3,)</f>
        <v>#VALUE!</v>
      </c>
      <c r="F799" s="84" t="e">
        <f>VLOOKUP($C799,'Product Master'!B:G,4,)</f>
        <v>#VALUE!</v>
      </c>
      <c r="H799" s="84">
        <f>SUMIFS(Inward!I:I,Inward!C:C,'Stock Statement'!B799,Inward!E:E,'Stock Statement'!C799)</f>
        <v>0</v>
      </c>
      <c r="J799" s="84">
        <f t="shared" ref="J799:J862" si="28">((G799+H799)-I799)</f>
        <v>0</v>
      </c>
      <c r="K799" s="137" t="e">
        <f>LOOKUP(2,1/(Inward!E:E=C799),Inward!Q:Q)</f>
        <v>#N/A</v>
      </c>
      <c r="L799" s="137" t="e">
        <f>Table3[[#This Row],[Opening Stock]]*Table3[[#This Row],[Base Price]]</f>
        <v>#N/A</v>
      </c>
      <c r="M799" s="137" t="e">
        <f>Table3[[#This Row],[Base Price]]*Table3[[#This Row],[Receipt]]</f>
        <v>#N/A</v>
      </c>
      <c r="N799" s="137" t="e">
        <f>Table3[[#This Row],[Base Price]]*Table3[[#This Row],[Issued]]</f>
        <v>#N/A</v>
      </c>
      <c r="O799" s="137" t="e">
        <f t="shared" ref="O799:O862" si="29">MAX(0,J799*K799)</f>
        <v>#N/A</v>
      </c>
      <c r="P799" s="84"/>
    </row>
    <row r="800" spans="1:16">
      <c r="A800" s="84" t="e">
        <f>Table5[[#This Row],[SN]]</f>
        <v>#VALUE!</v>
      </c>
      <c r="B800" s="108" t="e">
        <f>VLOOKUP($C800,'Product Master'!B:G,2,)</f>
        <v>#VALUE!</v>
      </c>
      <c r="C800" s="84" t="e">
        <f>Table5[[#This Row],[Cat No]]</f>
        <v>#VALUE!</v>
      </c>
      <c r="D800" s="84" t="e">
        <f>(VLOOKUP($C800,'Product Master'!B:G,6,))</f>
        <v>#VALUE!</v>
      </c>
      <c r="E800" s="84" t="e">
        <f>VLOOKUP($C800,'Product Master'!B:G,3,)</f>
        <v>#VALUE!</v>
      </c>
      <c r="F800" s="84" t="e">
        <f>VLOOKUP($C800,'Product Master'!B:G,4,)</f>
        <v>#VALUE!</v>
      </c>
      <c r="H800" s="84">
        <f>SUMIFS(Inward!I:I,Inward!C:C,'Stock Statement'!B800,Inward!E:E,'Stock Statement'!C800)</f>
        <v>0</v>
      </c>
      <c r="J800" s="84">
        <f t="shared" si="28"/>
        <v>0</v>
      </c>
      <c r="K800" s="137" t="e">
        <f>LOOKUP(2,1/(Inward!E:E=C800),Inward!Q:Q)</f>
        <v>#N/A</v>
      </c>
      <c r="L800" s="137" t="e">
        <f>Table3[[#This Row],[Opening Stock]]*Table3[[#This Row],[Base Price]]</f>
        <v>#N/A</v>
      </c>
      <c r="M800" s="137" t="e">
        <f>Table3[[#This Row],[Base Price]]*Table3[[#This Row],[Receipt]]</f>
        <v>#N/A</v>
      </c>
      <c r="N800" s="137" t="e">
        <f>Table3[[#This Row],[Base Price]]*Table3[[#This Row],[Issued]]</f>
        <v>#N/A</v>
      </c>
      <c r="O800" s="137" t="e">
        <f t="shared" si="29"/>
        <v>#N/A</v>
      </c>
      <c r="P800" s="84"/>
    </row>
    <row r="801" spans="1:16">
      <c r="A801" s="84" t="e">
        <f>Table5[[#This Row],[SN]]</f>
        <v>#VALUE!</v>
      </c>
      <c r="B801" s="108" t="e">
        <f>VLOOKUP($C801,'Product Master'!B:G,2,)</f>
        <v>#VALUE!</v>
      </c>
      <c r="C801" s="84" t="e">
        <f>Table5[[#This Row],[Cat No]]</f>
        <v>#VALUE!</v>
      </c>
      <c r="D801" s="84" t="e">
        <f>(VLOOKUP($C801,'Product Master'!B:G,6,))</f>
        <v>#VALUE!</v>
      </c>
      <c r="E801" s="84" t="e">
        <f>VLOOKUP($C801,'Product Master'!B:G,3,)</f>
        <v>#VALUE!</v>
      </c>
      <c r="F801" s="84" t="e">
        <f>VLOOKUP($C801,'Product Master'!B:G,4,)</f>
        <v>#VALUE!</v>
      </c>
      <c r="H801" s="84">
        <f>SUMIFS(Inward!I:I,Inward!C:C,'Stock Statement'!B801,Inward!E:E,'Stock Statement'!C801)</f>
        <v>0</v>
      </c>
      <c r="J801" s="84">
        <f t="shared" si="28"/>
        <v>0</v>
      </c>
      <c r="K801" s="137" t="e">
        <f>LOOKUP(2,1/(Inward!E:E=C801),Inward!Q:Q)</f>
        <v>#N/A</v>
      </c>
      <c r="L801" s="137" t="e">
        <f>Table3[[#This Row],[Opening Stock]]*Table3[[#This Row],[Base Price]]</f>
        <v>#N/A</v>
      </c>
      <c r="M801" s="137" t="e">
        <f>Table3[[#This Row],[Base Price]]*Table3[[#This Row],[Receipt]]</f>
        <v>#N/A</v>
      </c>
      <c r="N801" s="137" t="e">
        <f>Table3[[#This Row],[Base Price]]*Table3[[#This Row],[Issued]]</f>
        <v>#N/A</v>
      </c>
      <c r="O801" s="137" t="e">
        <f t="shared" si="29"/>
        <v>#N/A</v>
      </c>
      <c r="P801" s="84"/>
    </row>
    <row r="802" spans="1:16">
      <c r="A802" s="84" t="e">
        <f>Table5[[#This Row],[SN]]</f>
        <v>#VALUE!</v>
      </c>
      <c r="B802" s="108" t="e">
        <f>VLOOKUP($C802,'Product Master'!B:G,2,)</f>
        <v>#VALUE!</v>
      </c>
      <c r="C802" s="84" t="e">
        <f>Table5[[#This Row],[Cat No]]</f>
        <v>#VALUE!</v>
      </c>
      <c r="D802" s="84" t="e">
        <f>(VLOOKUP($C802,'Product Master'!B:G,6,))</f>
        <v>#VALUE!</v>
      </c>
      <c r="E802" s="84" t="e">
        <f>VLOOKUP($C802,'Product Master'!B:G,3,)</f>
        <v>#VALUE!</v>
      </c>
      <c r="F802" s="84" t="e">
        <f>VLOOKUP($C802,'Product Master'!B:G,4,)</f>
        <v>#VALUE!</v>
      </c>
      <c r="H802" s="84">
        <f>SUMIFS(Inward!I:I,Inward!C:C,'Stock Statement'!B802,Inward!E:E,'Stock Statement'!C802)</f>
        <v>0</v>
      </c>
      <c r="J802" s="84">
        <f t="shared" si="28"/>
        <v>0</v>
      </c>
      <c r="K802" s="137" t="e">
        <f>LOOKUP(2,1/(Inward!E:E=C802),Inward!Q:Q)</f>
        <v>#N/A</v>
      </c>
      <c r="L802" s="137" t="e">
        <f>Table3[[#This Row],[Opening Stock]]*Table3[[#This Row],[Base Price]]</f>
        <v>#N/A</v>
      </c>
      <c r="M802" s="137" t="e">
        <f>Table3[[#This Row],[Base Price]]*Table3[[#This Row],[Receipt]]</f>
        <v>#N/A</v>
      </c>
      <c r="N802" s="137" t="e">
        <f>Table3[[#This Row],[Base Price]]*Table3[[#This Row],[Issued]]</f>
        <v>#N/A</v>
      </c>
      <c r="O802" s="137" t="e">
        <f t="shared" si="29"/>
        <v>#N/A</v>
      </c>
      <c r="P802" s="84"/>
    </row>
    <row r="803" spans="1:16">
      <c r="A803" s="84" t="e">
        <f>Table5[[#This Row],[SN]]</f>
        <v>#VALUE!</v>
      </c>
      <c r="B803" s="108" t="e">
        <f>VLOOKUP($C803,'Product Master'!B:G,2,)</f>
        <v>#VALUE!</v>
      </c>
      <c r="C803" s="84" t="e">
        <f>Table5[[#This Row],[Cat No]]</f>
        <v>#VALUE!</v>
      </c>
      <c r="D803" s="84" t="e">
        <f>(VLOOKUP($C803,'Product Master'!B:G,6,))</f>
        <v>#VALUE!</v>
      </c>
      <c r="E803" s="84" t="e">
        <f>VLOOKUP($C803,'Product Master'!B:G,3,)</f>
        <v>#VALUE!</v>
      </c>
      <c r="F803" s="84" t="e">
        <f>VLOOKUP($C803,'Product Master'!B:G,4,)</f>
        <v>#VALUE!</v>
      </c>
      <c r="H803" s="84">
        <f>SUMIFS(Inward!I:I,Inward!C:C,'Stock Statement'!B803,Inward!E:E,'Stock Statement'!C803)</f>
        <v>0</v>
      </c>
      <c r="J803" s="84">
        <f t="shared" si="28"/>
        <v>0</v>
      </c>
      <c r="K803" s="137" t="e">
        <f>LOOKUP(2,1/(Inward!E:E=C803),Inward!Q:Q)</f>
        <v>#N/A</v>
      </c>
      <c r="L803" s="137" t="e">
        <f>Table3[[#This Row],[Opening Stock]]*Table3[[#This Row],[Base Price]]</f>
        <v>#N/A</v>
      </c>
      <c r="M803" s="137" t="e">
        <f>Table3[[#This Row],[Base Price]]*Table3[[#This Row],[Receipt]]</f>
        <v>#N/A</v>
      </c>
      <c r="N803" s="137" t="e">
        <f>Table3[[#This Row],[Base Price]]*Table3[[#This Row],[Issued]]</f>
        <v>#N/A</v>
      </c>
      <c r="O803" s="137" t="e">
        <f t="shared" si="29"/>
        <v>#N/A</v>
      </c>
      <c r="P803" s="84"/>
    </row>
    <row r="804" spans="1:16">
      <c r="A804" s="84" t="e">
        <f>Table5[[#This Row],[SN]]</f>
        <v>#VALUE!</v>
      </c>
      <c r="B804" s="108" t="e">
        <f>VLOOKUP($C804,'Product Master'!B:G,2,)</f>
        <v>#VALUE!</v>
      </c>
      <c r="C804" s="84" t="e">
        <f>Table5[[#This Row],[Cat No]]</f>
        <v>#VALUE!</v>
      </c>
      <c r="D804" s="84" t="e">
        <f>(VLOOKUP($C804,'Product Master'!B:G,6,))</f>
        <v>#VALUE!</v>
      </c>
      <c r="E804" s="84" t="e">
        <f>VLOOKUP($C804,'Product Master'!B:G,3,)</f>
        <v>#VALUE!</v>
      </c>
      <c r="F804" s="84" t="e">
        <f>VLOOKUP($C804,'Product Master'!B:G,4,)</f>
        <v>#VALUE!</v>
      </c>
      <c r="H804" s="84">
        <f>SUMIFS(Inward!I:I,Inward!C:C,'Stock Statement'!B804,Inward!E:E,'Stock Statement'!C804)</f>
        <v>0</v>
      </c>
      <c r="J804" s="84">
        <f t="shared" si="28"/>
        <v>0</v>
      </c>
      <c r="K804" s="137" t="e">
        <f>LOOKUP(2,1/(Inward!E:E=C804),Inward!Q:Q)</f>
        <v>#N/A</v>
      </c>
      <c r="L804" s="137" t="e">
        <f>Table3[[#This Row],[Opening Stock]]*Table3[[#This Row],[Base Price]]</f>
        <v>#N/A</v>
      </c>
      <c r="M804" s="137" t="e">
        <f>Table3[[#This Row],[Base Price]]*Table3[[#This Row],[Receipt]]</f>
        <v>#N/A</v>
      </c>
      <c r="N804" s="137" t="e">
        <f>Table3[[#This Row],[Base Price]]*Table3[[#This Row],[Issued]]</f>
        <v>#N/A</v>
      </c>
      <c r="O804" s="137" t="e">
        <f t="shared" si="29"/>
        <v>#N/A</v>
      </c>
      <c r="P804" s="84"/>
    </row>
    <row r="805" spans="1:16">
      <c r="A805" s="84" t="e">
        <f>Table5[[#This Row],[SN]]</f>
        <v>#VALUE!</v>
      </c>
      <c r="B805" s="108" t="e">
        <f>VLOOKUP($C805,'Product Master'!B:G,2,)</f>
        <v>#VALUE!</v>
      </c>
      <c r="C805" s="84" t="e">
        <f>Table5[[#This Row],[Cat No]]</f>
        <v>#VALUE!</v>
      </c>
      <c r="D805" s="84" t="e">
        <f>(VLOOKUP($C805,'Product Master'!B:G,6,))</f>
        <v>#VALUE!</v>
      </c>
      <c r="E805" s="84" t="e">
        <f>VLOOKUP($C805,'Product Master'!B:G,3,)</f>
        <v>#VALUE!</v>
      </c>
      <c r="F805" s="84" t="e">
        <f>VLOOKUP($C805,'Product Master'!B:G,4,)</f>
        <v>#VALUE!</v>
      </c>
      <c r="H805" s="84">
        <f>SUMIFS(Inward!I:I,Inward!C:C,'Stock Statement'!B805,Inward!E:E,'Stock Statement'!C805)</f>
        <v>0</v>
      </c>
      <c r="J805" s="84">
        <f t="shared" si="28"/>
        <v>0</v>
      </c>
      <c r="K805" s="137" t="e">
        <f>LOOKUP(2,1/(Inward!E:E=C805),Inward!Q:Q)</f>
        <v>#N/A</v>
      </c>
      <c r="L805" s="137" t="e">
        <f>Table3[[#This Row],[Opening Stock]]*Table3[[#This Row],[Base Price]]</f>
        <v>#N/A</v>
      </c>
      <c r="M805" s="137" t="e">
        <f>Table3[[#This Row],[Base Price]]*Table3[[#This Row],[Receipt]]</f>
        <v>#N/A</v>
      </c>
      <c r="N805" s="137" t="e">
        <f>Table3[[#This Row],[Base Price]]*Table3[[#This Row],[Issued]]</f>
        <v>#N/A</v>
      </c>
      <c r="O805" s="137" t="e">
        <f t="shared" si="29"/>
        <v>#N/A</v>
      </c>
      <c r="P805" s="84"/>
    </row>
    <row r="806" spans="1:16">
      <c r="A806" s="84" t="e">
        <f>Table5[[#This Row],[SN]]</f>
        <v>#VALUE!</v>
      </c>
      <c r="B806" s="108" t="e">
        <f>VLOOKUP($C806,'Product Master'!B:G,2,)</f>
        <v>#VALUE!</v>
      </c>
      <c r="C806" s="84" t="e">
        <f>Table5[[#This Row],[Cat No]]</f>
        <v>#VALUE!</v>
      </c>
      <c r="D806" s="84" t="e">
        <f>(VLOOKUP($C806,'Product Master'!B:G,6,))</f>
        <v>#VALUE!</v>
      </c>
      <c r="E806" s="84" t="e">
        <f>VLOOKUP($C806,'Product Master'!B:G,3,)</f>
        <v>#VALUE!</v>
      </c>
      <c r="F806" s="84" t="e">
        <f>VLOOKUP($C806,'Product Master'!B:G,4,)</f>
        <v>#VALUE!</v>
      </c>
      <c r="H806" s="84">
        <f>SUMIFS(Inward!I:I,Inward!C:C,'Stock Statement'!B806,Inward!E:E,'Stock Statement'!C806)</f>
        <v>0</v>
      </c>
      <c r="J806" s="84">
        <f t="shared" si="28"/>
        <v>0</v>
      </c>
      <c r="K806" s="137" t="e">
        <f>LOOKUP(2,1/(Inward!E:E=C806),Inward!Q:Q)</f>
        <v>#N/A</v>
      </c>
      <c r="L806" s="137" t="e">
        <f>Table3[[#This Row],[Opening Stock]]*Table3[[#This Row],[Base Price]]</f>
        <v>#N/A</v>
      </c>
      <c r="M806" s="137" t="e">
        <f>Table3[[#This Row],[Base Price]]*Table3[[#This Row],[Receipt]]</f>
        <v>#N/A</v>
      </c>
      <c r="N806" s="137" t="e">
        <f>Table3[[#This Row],[Base Price]]*Table3[[#This Row],[Issued]]</f>
        <v>#N/A</v>
      </c>
      <c r="O806" s="137" t="e">
        <f t="shared" si="29"/>
        <v>#N/A</v>
      </c>
      <c r="P806" s="84"/>
    </row>
    <row r="807" spans="1:16">
      <c r="A807" s="84" t="e">
        <f>Table5[[#This Row],[SN]]</f>
        <v>#VALUE!</v>
      </c>
      <c r="B807" s="108" t="e">
        <f>VLOOKUP($C807,'Product Master'!B:G,2,)</f>
        <v>#VALUE!</v>
      </c>
      <c r="C807" s="84" t="e">
        <f>Table5[[#This Row],[Cat No]]</f>
        <v>#VALUE!</v>
      </c>
      <c r="D807" s="84" t="e">
        <f>(VLOOKUP($C807,'Product Master'!B:G,6,))</f>
        <v>#VALUE!</v>
      </c>
      <c r="E807" s="84" t="e">
        <f>VLOOKUP($C807,'Product Master'!B:G,3,)</f>
        <v>#VALUE!</v>
      </c>
      <c r="F807" s="84" t="e">
        <f>VLOOKUP($C807,'Product Master'!B:G,4,)</f>
        <v>#VALUE!</v>
      </c>
      <c r="H807" s="84">
        <f>SUMIFS(Inward!I:I,Inward!C:C,'Stock Statement'!B807,Inward!E:E,'Stock Statement'!C807)</f>
        <v>0</v>
      </c>
      <c r="J807" s="84">
        <f t="shared" si="28"/>
        <v>0</v>
      </c>
      <c r="K807" s="137" t="e">
        <f>LOOKUP(2,1/(Inward!E:E=C807),Inward!Q:Q)</f>
        <v>#N/A</v>
      </c>
      <c r="L807" s="137" t="e">
        <f>Table3[[#This Row],[Opening Stock]]*Table3[[#This Row],[Base Price]]</f>
        <v>#N/A</v>
      </c>
      <c r="M807" s="137" t="e">
        <f>Table3[[#This Row],[Base Price]]*Table3[[#This Row],[Receipt]]</f>
        <v>#N/A</v>
      </c>
      <c r="N807" s="137" t="e">
        <f>Table3[[#This Row],[Base Price]]*Table3[[#This Row],[Issued]]</f>
        <v>#N/A</v>
      </c>
      <c r="O807" s="137" t="e">
        <f t="shared" si="29"/>
        <v>#N/A</v>
      </c>
      <c r="P807" s="84"/>
    </row>
    <row r="808" spans="1:16">
      <c r="A808" s="84" t="e">
        <f>Table5[[#This Row],[SN]]</f>
        <v>#VALUE!</v>
      </c>
      <c r="B808" s="108" t="e">
        <f>VLOOKUP($C808,'Product Master'!B:G,2,)</f>
        <v>#VALUE!</v>
      </c>
      <c r="C808" s="84" t="e">
        <f>Table5[[#This Row],[Cat No]]</f>
        <v>#VALUE!</v>
      </c>
      <c r="D808" s="84" t="e">
        <f>(VLOOKUP($C808,'Product Master'!B:G,6,))</f>
        <v>#VALUE!</v>
      </c>
      <c r="E808" s="84" t="e">
        <f>VLOOKUP($C808,'Product Master'!B:G,3,)</f>
        <v>#VALUE!</v>
      </c>
      <c r="F808" s="84" t="e">
        <f>VLOOKUP($C808,'Product Master'!B:G,4,)</f>
        <v>#VALUE!</v>
      </c>
      <c r="H808" s="84">
        <f>SUMIFS(Inward!I:I,Inward!C:C,'Stock Statement'!B808,Inward!E:E,'Stock Statement'!C808)</f>
        <v>0</v>
      </c>
      <c r="J808" s="84">
        <f t="shared" si="28"/>
        <v>0</v>
      </c>
      <c r="K808" s="137" t="e">
        <f>LOOKUP(2,1/(Inward!E:E=C808),Inward!Q:Q)</f>
        <v>#N/A</v>
      </c>
      <c r="L808" s="137" t="e">
        <f>Table3[[#This Row],[Opening Stock]]*Table3[[#This Row],[Base Price]]</f>
        <v>#N/A</v>
      </c>
      <c r="M808" s="137" t="e">
        <f>Table3[[#This Row],[Base Price]]*Table3[[#This Row],[Receipt]]</f>
        <v>#N/A</v>
      </c>
      <c r="N808" s="137" t="e">
        <f>Table3[[#This Row],[Base Price]]*Table3[[#This Row],[Issued]]</f>
        <v>#N/A</v>
      </c>
      <c r="O808" s="137" t="e">
        <f t="shared" si="29"/>
        <v>#N/A</v>
      </c>
      <c r="P808" s="84"/>
    </row>
    <row r="809" spans="1:16">
      <c r="A809" s="84" t="e">
        <f>Table5[[#This Row],[SN]]</f>
        <v>#VALUE!</v>
      </c>
      <c r="B809" s="108" t="e">
        <f>VLOOKUP($C809,'Product Master'!B:G,2,)</f>
        <v>#VALUE!</v>
      </c>
      <c r="C809" s="84" t="e">
        <f>Table5[[#This Row],[Cat No]]</f>
        <v>#VALUE!</v>
      </c>
      <c r="D809" s="84" t="e">
        <f>(VLOOKUP($C809,'Product Master'!B:G,6,))</f>
        <v>#VALUE!</v>
      </c>
      <c r="E809" s="84" t="e">
        <f>VLOOKUP($C809,'Product Master'!B:G,3,)</f>
        <v>#VALUE!</v>
      </c>
      <c r="F809" s="84" t="e">
        <f>VLOOKUP($C809,'Product Master'!B:G,4,)</f>
        <v>#VALUE!</v>
      </c>
      <c r="H809" s="84">
        <f>SUMIFS(Inward!I:I,Inward!C:C,'Stock Statement'!B809,Inward!E:E,'Stock Statement'!C809)</f>
        <v>0</v>
      </c>
      <c r="J809" s="84">
        <f t="shared" si="28"/>
        <v>0</v>
      </c>
      <c r="K809" s="137" t="e">
        <f>LOOKUP(2,1/(Inward!E:E=C809),Inward!Q:Q)</f>
        <v>#N/A</v>
      </c>
      <c r="L809" s="137" t="e">
        <f>Table3[[#This Row],[Opening Stock]]*Table3[[#This Row],[Base Price]]</f>
        <v>#N/A</v>
      </c>
      <c r="M809" s="137" t="e">
        <f>Table3[[#This Row],[Base Price]]*Table3[[#This Row],[Receipt]]</f>
        <v>#N/A</v>
      </c>
      <c r="N809" s="137" t="e">
        <f>Table3[[#This Row],[Base Price]]*Table3[[#This Row],[Issued]]</f>
        <v>#N/A</v>
      </c>
      <c r="O809" s="137" t="e">
        <f t="shared" si="29"/>
        <v>#N/A</v>
      </c>
      <c r="P809" s="84"/>
    </row>
    <row r="810" spans="1:16">
      <c r="A810" s="84" t="e">
        <f>Table5[[#This Row],[SN]]</f>
        <v>#VALUE!</v>
      </c>
      <c r="B810" s="108" t="e">
        <f>VLOOKUP($C810,'Product Master'!B:G,2,)</f>
        <v>#VALUE!</v>
      </c>
      <c r="C810" s="84" t="e">
        <f>Table5[[#This Row],[Cat No]]</f>
        <v>#VALUE!</v>
      </c>
      <c r="D810" s="84" t="e">
        <f>(VLOOKUP($C810,'Product Master'!B:G,6,))</f>
        <v>#VALUE!</v>
      </c>
      <c r="E810" s="84" t="e">
        <f>VLOOKUP($C810,'Product Master'!B:G,3,)</f>
        <v>#VALUE!</v>
      </c>
      <c r="F810" s="84" t="e">
        <f>VLOOKUP($C810,'Product Master'!B:G,4,)</f>
        <v>#VALUE!</v>
      </c>
      <c r="H810" s="84">
        <f>SUMIFS(Inward!I:I,Inward!C:C,'Stock Statement'!B810,Inward!E:E,'Stock Statement'!C810)</f>
        <v>0</v>
      </c>
      <c r="J810" s="84">
        <f t="shared" si="28"/>
        <v>0</v>
      </c>
      <c r="K810" s="137" t="e">
        <f>LOOKUP(2,1/(Inward!E:E=C810),Inward!Q:Q)</f>
        <v>#N/A</v>
      </c>
      <c r="L810" s="137" t="e">
        <f>Table3[[#This Row],[Opening Stock]]*Table3[[#This Row],[Base Price]]</f>
        <v>#N/A</v>
      </c>
      <c r="M810" s="137" t="e">
        <f>Table3[[#This Row],[Base Price]]*Table3[[#This Row],[Receipt]]</f>
        <v>#N/A</v>
      </c>
      <c r="N810" s="137" t="e">
        <f>Table3[[#This Row],[Base Price]]*Table3[[#This Row],[Issued]]</f>
        <v>#N/A</v>
      </c>
      <c r="O810" s="137" t="e">
        <f t="shared" si="29"/>
        <v>#N/A</v>
      </c>
      <c r="P810" s="84"/>
    </row>
    <row r="811" spans="1:16">
      <c r="A811" s="84" t="e">
        <f>Table5[[#This Row],[SN]]</f>
        <v>#VALUE!</v>
      </c>
      <c r="B811" s="108" t="e">
        <f>VLOOKUP($C811,'Product Master'!B:G,2,)</f>
        <v>#VALUE!</v>
      </c>
      <c r="C811" s="84" t="e">
        <f>Table5[[#This Row],[Cat No]]</f>
        <v>#VALUE!</v>
      </c>
      <c r="D811" s="84" t="e">
        <f>(VLOOKUP($C811,'Product Master'!B:G,6,))</f>
        <v>#VALUE!</v>
      </c>
      <c r="E811" s="84" t="e">
        <f>VLOOKUP($C811,'Product Master'!B:G,3,)</f>
        <v>#VALUE!</v>
      </c>
      <c r="F811" s="84" t="e">
        <f>VLOOKUP($C811,'Product Master'!B:G,4,)</f>
        <v>#VALUE!</v>
      </c>
      <c r="H811" s="84">
        <f>SUMIFS(Inward!I:I,Inward!C:C,'Stock Statement'!B811,Inward!E:E,'Stock Statement'!C811)</f>
        <v>0</v>
      </c>
      <c r="J811" s="84">
        <f t="shared" si="28"/>
        <v>0</v>
      </c>
      <c r="K811" s="137" t="e">
        <f>LOOKUP(2,1/(Inward!E:E=C811),Inward!Q:Q)</f>
        <v>#N/A</v>
      </c>
      <c r="L811" s="137" t="e">
        <f>Table3[[#This Row],[Opening Stock]]*Table3[[#This Row],[Base Price]]</f>
        <v>#N/A</v>
      </c>
      <c r="M811" s="137" t="e">
        <f>Table3[[#This Row],[Base Price]]*Table3[[#This Row],[Receipt]]</f>
        <v>#N/A</v>
      </c>
      <c r="N811" s="137" t="e">
        <f>Table3[[#This Row],[Base Price]]*Table3[[#This Row],[Issued]]</f>
        <v>#N/A</v>
      </c>
      <c r="O811" s="137" t="e">
        <f t="shared" si="29"/>
        <v>#N/A</v>
      </c>
      <c r="P811" s="84"/>
    </row>
    <row r="812" spans="1:16">
      <c r="A812" s="84" t="e">
        <f>Table5[[#This Row],[SN]]</f>
        <v>#VALUE!</v>
      </c>
      <c r="B812" s="108" t="e">
        <f>VLOOKUP($C812,'Product Master'!B:G,2,)</f>
        <v>#VALUE!</v>
      </c>
      <c r="C812" s="84" t="e">
        <f>Table5[[#This Row],[Cat No]]</f>
        <v>#VALUE!</v>
      </c>
      <c r="D812" s="84" t="e">
        <f>(VLOOKUP($C812,'Product Master'!B:G,6,))</f>
        <v>#VALUE!</v>
      </c>
      <c r="E812" s="84" t="e">
        <f>VLOOKUP($C812,'Product Master'!B:G,3,)</f>
        <v>#VALUE!</v>
      </c>
      <c r="F812" s="84" t="e">
        <f>VLOOKUP($C812,'Product Master'!B:G,4,)</f>
        <v>#VALUE!</v>
      </c>
      <c r="H812" s="84">
        <f>SUMIFS(Inward!I:I,Inward!C:C,'Stock Statement'!B812,Inward!E:E,'Stock Statement'!C812)</f>
        <v>0</v>
      </c>
      <c r="J812" s="84">
        <f t="shared" si="28"/>
        <v>0</v>
      </c>
      <c r="K812" s="137" t="e">
        <f>LOOKUP(2,1/(Inward!E:E=C812),Inward!Q:Q)</f>
        <v>#N/A</v>
      </c>
      <c r="L812" s="137" t="e">
        <f>Table3[[#This Row],[Opening Stock]]*Table3[[#This Row],[Base Price]]</f>
        <v>#N/A</v>
      </c>
      <c r="M812" s="137" t="e">
        <f>Table3[[#This Row],[Base Price]]*Table3[[#This Row],[Receipt]]</f>
        <v>#N/A</v>
      </c>
      <c r="N812" s="137" t="e">
        <f>Table3[[#This Row],[Base Price]]*Table3[[#This Row],[Issued]]</f>
        <v>#N/A</v>
      </c>
      <c r="O812" s="137" t="e">
        <f t="shared" si="29"/>
        <v>#N/A</v>
      </c>
      <c r="P812" s="84"/>
    </row>
    <row r="813" spans="1:16">
      <c r="A813" s="84" t="e">
        <f>Table5[[#This Row],[SN]]</f>
        <v>#VALUE!</v>
      </c>
      <c r="B813" s="108" t="e">
        <f>VLOOKUP($C813,'Product Master'!B:G,2,)</f>
        <v>#VALUE!</v>
      </c>
      <c r="C813" s="84" t="e">
        <f>Table5[[#This Row],[Cat No]]</f>
        <v>#VALUE!</v>
      </c>
      <c r="D813" s="84" t="e">
        <f>(VLOOKUP($C813,'Product Master'!B:G,6,))</f>
        <v>#VALUE!</v>
      </c>
      <c r="E813" s="84" t="e">
        <f>VLOOKUP($C813,'Product Master'!B:G,3,)</f>
        <v>#VALUE!</v>
      </c>
      <c r="F813" s="84" t="e">
        <f>VLOOKUP($C813,'Product Master'!B:G,4,)</f>
        <v>#VALUE!</v>
      </c>
      <c r="H813" s="84">
        <f>SUMIFS(Inward!I:I,Inward!C:C,'Stock Statement'!B813,Inward!E:E,'Stock Statement'!C813)</f>
        <v>0</v>
      </c>
      <c r="J813" s="84">
        <f t="shared" si="28"/>
        <v>0</v>
      </c>
      <c r="K813" s="137" t="e">
        <f>LOOKUP(2,1/(Inward!E:E=C813),Inward!Q:Q)</f>
        <v>#N/A</v>
      </c>
      <c r="L813" s="137" t="e">
        <f>Table3[[#This Row],[Opening Stock]]*Table3[[#This Row],[Base Price]]</f>
        <v>#N/A</v>
      </c>
      <c r="M813" s="137" t="e">
        <f>Table3[[#This Row],[Base Price]]*Table3[[#This Row],[Receipt]]</f>
        <v>#N/A</v>
      </c>
      <c r="N813" s="137" t="e">
        <f>Table3[[#This Row],[Base Price]]*Table3[[#This Row],[Issued]]</f>
        <v>#N/A</v>
      </c>
      <c r="O813" s="137" t="e">
        <f t="shared" si="29"/>
        <v>#N/A</v>
      </c>
      <c r="P813" s="84"/>
    </row>
    <row r="814" spans="1:16">
      <c r="A814" s="84" t="e">
        <f>Table5[[#This Row],[SN]]</f>
        <v>#VALUE!</v>
      </c>
      <c r="B814" s="108" t="e">
        <f>VLOOKUP($C814,'Product Master'!B:G,2,)</f>
        <v>#VALUE!</v>
      </c>
      <c r="C814" s="84" t="e">
        <f>Table5[[#This Row],[Cat No]]</f>
        <v>#VALUE!</v>
      </c>
      <c r="D814" s="84" t="e">
        <f>(VLOOKUP($C814,'Product Master'!B:G,6,))</f>
        <v>#VALUE!</v>
      </c>
      <c r="E814" s="84" t="e">
        <f>VLOOKUP($C814,'Product Master'!B:G,3,)</f>
        <v>#VALUE!</v>
      </c>
      <c r="F814" s="84" t="e">
        <f>VLOOKUP($C814,'Product Master'!B:G,4,)</f>
        <v>#VALUE!</v>
      </c>
      <c r="H814" s="84">
        <f>SUMIFS(Inward!I:I,Inward!C:C,'Stock Statement'!B814,Inward!E:E,'Stock Statement'!C814)</f>
        <v>0</v>
      </c>
      <c r="J814" s="84">
        <f t="shared" si="28"/>
        <v>0</v>
      </c>
      <c r="K814" s="137" t="e">
        <f>LOOKUP(2,1/(Inward!E:E=C814),Inward!Q:Q)</f>
        <v>#N/A</v>
      </c>
      <c r="L814" s="137" t="e">
        <f>Table3[[#This Row],[Opening Stock]]*Table3[[#This Row],[Base Price]]</f>
        <v>#N/A</v>
      </c>
      <c r="M814" s="137" t="e">
        <f>Table3[[#This Row],[Base Price]]*Table3[[#This Row],[Receipt]]</f>
        <v>#N/A</v>
      </c>
      <c r="N814" s="137" t="e">
        <f>Table3[[#This Row],[Base Price]]*Table3[[#This Row],[Issued]]</f>
        <v>#N/A</v>
      </c>
      <c r="O814" s="137" t="e">
        <f t="shared" si="29"/>
        <v>#N/A</v>
      </c>
      <c r="P814" s="84"/>
    </row>
    <row r="815" spans="1:16">
      <c r="A815" s="84" t="e">
        <f>Table5[[#This Row],[SN]]</f>
        <v>#VALUE!</v>
      </c>
      <c r="B815" s="108" t="e">
        <f>VLOOKUP($C815,'Product Master'!B:G,2,)</f>
        <v>#VALUE!</v>
      </c>
      <c r="C815" s="84" t="e">
        <f>Table5[[#This Row],[Cat No]]</f>
        <v>#VALUE!</v>
      </c>
      <c r="D815" s="84" t="e">
        <f>(VLOOKUP($C815,'Product Master'!B:G,6,))</f>
        <v>#VALUE!</v>
      </c>
      <c r="E815" s="84" t="e">
        <f>VLOOKUP($C815,'Product Master'!B:G,3,)</f>
        <v>#VALUE!</v>
      </c>
      <c r="F815" s="84" t="e">
        <f>VLOOKUP($C815,'Product Master'!B:G,4,)</f>
        <v>#VALUE!</v>
      </c>
      <c r="H815" s="84">
        <f>SUMIFS(Inward!I:I,Inward!C:C,'Stock Statement'!B815,Inward!E:E,'Stock Statement'!C815)</f>
        <v>0</v>
      </c>
      <c r="J815" s="84">
        <f t="shared" si="28"/>
        <v>0</v>
      </c>
      <c r="K815" s="137" t="e">
        <f>LOOKUP(2,1/(Inward!E:E=C815),Inward!Q:Q)</f>
        <v>#N/A</v>
      </c>
      <c r="L815" s="137" t="e">
        <f>Table3[[#This Row],[Opening Stock]]*Table3[[#This Row],[Base Price]]</f>
        <v>#N/A</v>
      </c>
      <c r="M815" s="137" t="e">
        <f>Table3[[#This Row],[Base Price]]*Table3[[#This Row],[Receipt]]</f>
        <v>#N/A</v>
      </c>
      <c r="N815" s="137" t="e">
        <f>Table3[[#This Row],[Base Price]]*Table3[[#This Row],[Issued]]</f>
        <v>#N/A</v>
      </c>
      <c r="O815" s="137" t="e">
        <f t="shared" si="29"/>
        <v>#N/A</v>
      </c>
      <c r="P815" s="84"/>
    </row>
    <row r="816" spans="1:16">
      <c r="A816" s="84" t="e">
        <f>Table5[[#This Row],[SN]]</f>
        <v>#VALUE!</v>
      </c>
      <c r="B816" s="108" t="e">
        <f>VLOOKUP($C816,'Product Master'!B:G,2,)</f>
        <v>#VALUE!</v>
      </c>
      <c r="C816" s="84" t="e">
        <f>Table5[[#This Row],[Cat No]]</f>
        <v>#VALUE!</v>
      </c>
      <c r="D816" s="84" t="e">
        <f>(VLOOKUP($C816,'Product Master'!B:G,6,))</f>
        <v>#VALUE!</v>
      </c>
      <c r="E816" s="84" t="e">
        <f>VLOOKUP($C816,'Product Master'!B:G,3,)</f>
        <v>#VALUE!</v>
      </c>
      <c r="F816" s="84" t="e">
        <f>VLOOKUP($C816,'Product Master'!B:G,4,)</f>
        <v>#VALUE!</v>
      </c>
      <c r="H816" s="84">
        <f>SUMIFS(Inward!I:I,Inward!C:C,'Stock Statement'!B816,Inward!E:E,'Stock Statement'!C816)</f>
        <v>0</v>
      </c>
      <c r="J816" s="84">
        <f t="shared" si="28"/>
        <v>0</v>
      </c>
      <c r="K816" s="137" t="e">
        <f>LOOKUP(2,1/(Inward!E:E=C816),Inward!Q:Q)</f>
        <v>#N/A</v>
      </c>
      <c r="L816" s="137" t="e">
        <f>Table3[[#This Row],[Opening Stock]]*Table3[[#This Row],[Base Price]]</f>
        <v>#N/A</v>
      </c>
      <c r="M816" s="137" t="e">
        <f>Table3[[#This Row],[Base Price]]*Table3[[#This Row],[Receipt]]</f>
        <v>#N/A</v>
      </c>
      <c r="N816" s="137" t="e">
        <f>Table3[[#This Row],[Base Price]]*Table3[[#This Row],[Issued]]</f>
        <v>#N/A</v>
      </c>
      <c r="O816" s="137" t="e">
        <f t="shared" si="29"/>
        <v>#N/A</v>
      </c>
      <c r="P816" s="84"/>
    </row>
    <row r="817" spans="1:16">
      <c r="A817" s="84" t="e">
        <f>Table5[[#This Row],[SN]]</f>
        <v>#VALUE!</v>
      </c>
      <c r="B817" s="108" t="e">
        <f>VLOOKUP($C817,'Product Master'!B:G,2,)</f>
        <v>#VALUE!</v>
      </c>
      <c r="C817" s="84" t="e">
        <f>Table5[[#This Row],[Cat No]]</f>
        <v>#VALUE!</v>
      </c>
      <c r="D817" s="84" t="e">
        <f>(VLOOKUP($C817,'Product Master'!B:G,6,))</f>
        <v>#VALUE!</v>
      </c>
      <c r="E817" s="84" t="e">
        <f>VLOOKUP($C817,'Product Master'!B:G,3,)</f>
        <v>#VALUE!</v>
      </c>
      <c r="F817" s="84" t="e">
        <f>VLOOKUP($C817,'Product Master'!B:G,4,)</f>
        <v>#VALUE!</v>
      </c>
      <c r="H817" s="84">
        <f>SUMIFS(Inward!I:I,Inward!C:C,'Stock Statement'!B817,Inward!E:E,'Stock Statement'!C817)</f>
        <v>0</v>
      </c>
      <c r="J817" s="84">
        <f t="shared" si="28"/>
        <v>0</v>
      </c>
      <c r="K817" s="137" t="e">
        <f>LOOKUP(2,1/(Inward!E:E=C817),Inward!Q:Q)</f>
        <v>#N/A</v>
      </c>
      <c r="L817" s="137" t="e">
        <f>Table3[[#This Row],[Opening Stock]]*Table3[[#This Row],[Base Price]]</f>
        <v>#N/A</v>
      </c>
      <c r="M817" s="137" t="e">
        <f>Table3[[#This Row],[Base Price]]*Table3[[#This Row],[Receipt]]</f>
        <v>#N/A</v>
      </c>
      <c r="N817" s="137" t="e">
        <f>Table3[[#This Row],[Base Price]]*Table3[[#This Row],[Issued]]</f>
        <v>#N/A</v>
      </c>
      <c r="O817" s="137" t="e">
        <f t="shared" si="29"/>
        <v>#N/A</v>
      </c>
      <c r="P817" s="84"/>
    </row>
    <row r="818" spans="1:16">
      <c r="A818" s="84" t="e">
        <f>Table5[[#This Row],[SN]]</f>
        <v>#VALUE!</v>
      </c>
      <c r="B818" s="108" t="e">
        <f>VLOOKUP($C818,'Product Master'!B:G,2,)</f>
        <v>#VALUE!</v>
      </c>
      <c r="C818" s="84" t="e">
        <f>Table5[[#This Row],[Cat No]]</f>
        <v>#VALUE!</v>
      </c>
      <c r="D818" s="84" t="e">
        <f>(VLOOKUP($C818,'Product Master'!B:G,6,))</f>
        <v>#VALUE!</v>
      </c>
      <c r="E818" s="84" t="e">
        <f>VLOOKUP($C818,'Product Master'!B:G,3,)</f>
        <v>#VALUE!</v>
      </c>
      <c r="F818" s="84" t="e">
        <f>VLOOKUP($C818,'Product Master'!B:G,4,)</f>
        <v>#VALUE!</v>
      </c>
      <c r="H818" s="84">
        <f>SUMIFS(Inward!I:I,Inward!C:C,'Stock Statement'!B818,Inward!E:E,'Stock Statement'!C818)</f>
        <v>0</v>
      </c>
      <c r="J818" s="84">
        <f t="shared" si="28"/>
        <v>0</v>
      </c>
      <c r="K818" s="137" t="e">
        <f>LOOKUP(2,1/(Inward!E:E=C818),Inward!Q:Q)</f>
        <v>#N/A</v>
      </c>
      <c r="L818" s="137" t="e">
        <f>Table3[[#This Row],[Opening Stock]]*Table3[[#This Row],[Base Price]]</f>
        <v>#N/A</v>
      </c>
      <c r="M818" s="137" t="e">
        <f>Table3[[#This Row],[Base Price]]*Table3[[#This Row],[Receipt]]</f>
        <v>#N/A</v>
      </c>
      <c r="N818" s="137" t="e">
        <f>Table3[[#This Row],[Base Price]]*Table3[[#This Row],[Issued]]</f>
        <v>#N/A</v>
      </c>
      <c r="O818" s="137" t="e">
        <f t="shared" si="29"/>
        <v>#N/A</v>
      </c>
      <c r="P818" s="84"/>
    </row>
    <row r="819" spans="1:16">
      <c r="A819" s="84" t="e">
        <f>Table5[[#This Row],[SN]]</f>
        <v>#VALUE!</v>
      </c>
      <c r="B819" s="108" t="e">
        <f>VLOOKUP($C819,'Product Master'!B:G,2,)</f>
        <v>#VALUE!</v>
      </c>
      <c r="C819" s="84" t="e">
        <f>Table5[[#This Row],[Cat No]]</f>
        <v>#VALUE!</v>
      </c>
      <c r="D819" s="84" t="e">
        <f>(VLOOKUP($C819,'Product Master'!B:G,6,))</f>
        <v>#VALUE!</v>
      </c>
      <c r="E819" s="84" t="e">
        <f>VLOOKUP($C819,'Product Master'!B:G,3,)</f>
        <v>#VALUE!</v>
      </c>
      <c r="F819" s="84" t="e">
        <f>VLOOKUP($C819,'Product Master'!B:G,4,)</f>
        <v>#VALUE!</v>
      </c>
      <c r="H819" s="84">
        <f>SUMIFS(Inward!I:I,Inward!C:C,'Stock Statement'!B819,Inward!E:E,'Stock Statement'!C819)</f>
        <v>0</v>
      </c>
      <c r="J819" s="84">
        <f t="shared" si="28"/>
        <v>0</v>
      </c>
      <c r="K819" s="137" t="e">
        <f>LOOKUP(2,1/(Inward!E:E=C819),Inward!Q:Q)</f>
        <v>#N/A</v>
      </c>
      <c r="L819" s="137" t="e">
        <f>Table3[[#This Row],[Opening Stock]]*Table3[[#This Row],[Base Price]]</f>
        <v>#N/A</v>
      </c>
      <c r="M819" s="137" t="e">
        <f>Table3[[#This Row],[Base Price]]*Table3[[#This Row],[Receipt]]</f>
        <v>#N/A</v>
      </c>
      <c r="N819" s="137" t="e">
        <f>Table3[[#This Row],[Base Price]]*Table3[[#This Row],[Issued]]</f>
        <v>#N/A</v>
      </c>
      <c r="O819" s="137" t="e">
        <f t="shared" si="29"/>
        <v>#N/A</v>
      </c>
      <c r="P819" s="84"/>
    </row>
    <row r="820" spans="1:16">
      <c r="A820" s="84" t="e">
        <f>Table5[[#This Row],[SN]]</f>
        <v>#VALUE!</v>
      </c>
      <c r="B820" s="108" t="e">
        <f>VLOOKUP($C820,'Product Master'!B:G,2,)</f>
        <v>#VALUE!</v>
      </c>
      <c r="C820" s="84" t="e">
        <f>Table5[[#This Row],[Cat No]]</f>
        <v>#VALUE!</v>
      </c>
      <c r="D820" s="84" t="e">
        <f>(VLOOKUP($C820,'Product Master'!B:G,6,))</f>
        <v>#VALUE!</v>
      </c>
      <c r="E820" s="84" t="e">
        <f>VLOOKUP($C820,'Product Master'!B:G,3,)</f>
        <v>#VALUE!</v>
      </c>
      <c r="F820" s="84" t="e">
        <f>VLOOKUP($C820,'Product Master'!B:G,4,)</f>
        <v>#VALUE!</v>
      </c>
      <c r="H820" s="84">
        <f>SUMIFS(Inward!I:I,Inward!C:C,'Stock Statement'!B820,Inward!E:E,'Stock Statement'!C820)</f>
        <v>0</v>
      </c>
      <c r="J820" s="84">
        <f t="shared" si="28"/>
        <v>0</v>
      </c>
      <c r="K820" s="137" t="e">
        <f>LOOKUP(2,1/(Inward!E:E=C820),Inward!Q:Q)</f>
        <v>#N/A</v>
      </c>
      <c r="L820" s="137" t="e">
        <f>Table3[[#This Row],[Opening Stock]]*Table3[[#This Row],[Base Price]]</f>
        <v>#N/A</v>
      </c>
      <c r="M820" s="137" t="e">
        <f>Table3[[#This Row],[Base Price]]*Table3[[#This Row],[Receipt]]</f>
        <v>#N/A</v>
      </c>
      <c r="N820" s="137" t="e">
        <f>Table3[[#This Row],[Base Price]]*Table3[[#This Row],[Issued]]</f>
        <v>#N/A</v>
      </c>
      <c r="O820" s="137" t="e">
        <f t="shared" si="29"/>
        <v>#N/A</v>
      </c>
      <c r="P820" s="84"/>
    </row>
    <row r="821" spans="1:16">
      <c r="A821" s="84" t="e">
        <f>Table5[[#This Row],[SN]]</f>
        <v>#VALUE!</v>
      </c>
      <c r="B821" s="108" t="e">
        <f>VLOOKUP($C821,'Product Master'!B:G,2,)</f>
        <v>#VALUE!</v>
      </c>
      <c r="C821" s="84" t="e">
        <f>Table5[[#This Row],[Cat No]]</f>
        <v>#VALUE!</v>
      </c>
      <c r="D821" s="84" t="e">
        <f>(VLOOKUP($C821,'Product Master'!B:G,6,))</f>
        <v>#VALUE!</v>
      </c>
      <c r="E821" s="84" t="e">
        <f>VLOOKUP($C821,'Product Master'!B:G,3,)</f>
        <v>#VALUE!</v>
      </c>
      <c r="F821" s="84" t="e">
        <f>VLOOKUP($C821,'Product Master'!B:G,4,)</f>
        <v>#VALUE!</v>
      </c>
      <c r="H821" s="84">
        <f>SUMIFS(Inward!I:I,Inward!C:C,'Stock Statement'!B821,Inward!E:E,'Stock Statement'!C821)</f>
        <v>0</v>
      </c>
      <c r="J821" s="84">
        <f t="shared" si="28"/>
        <v>0</v>
      </c>
      <c r="K821" s="137" t="e">
        <f>LOOKUP(2,1/(Inward!E:E=C821),Inward!Q:Q)</f>
        <v>#N/A</v>
      </c>
      <c r="L821" s="137" t="e">
        <f>Table3[[#This Row],[Opening Stock]]*Table3[[#This Row],[Base Price]]</f>
        <v>#N/A</v>
      </c>
      <c r="M821" s="137" t="e">
        <f>Table3[[#This Row],[Base Price]]*Table3[[#This Row],[Receipt]]</f>
        <v>#N/A</v>
      </c>
      <c r="N821" s="137" t="e">
        <f>Table3[[#This Row],[Base Price]]*Table3[[#This Row],[Issued]]</f>
        <v>#N/A</v>
      </c>
      <c r="O821" s="137" t="e">
        <f t="shared" si="29"/>
        <v>#N/A</v>
      </c>
      <c r="P821" s="84"/>
    </row>
    <row r="822" spans="1:16">
      <c r="A822" s="84" t="e">
        <f>Table5[[#This Row],[SN]]</f>
        <v>#VALUE!</v>
      </c>
      <c r="B822" s="108" t="e">
        <f>VLOOKUP($C822,'Product Master'!B:G,2,)</f>
        <v>#VALUE!</v>
      </c>
      <c r="C822" s="84" t="e">
        <f>Table5[[#This Row],[Cat No]]</f>
        <v>#VALUE!</v>
      </c>
      <c r="D822" s="84" t="e">
        <f>(VLOOKUP($C822,'Product Master'!B:G,6,))</f>
        <v>#VALUE!</v>
      </c>
      <c r="E822" s="84" t="e">
        <f>VLOOKUP($C822,'Product Master'!B:G,3,)</f>
        <v>#VALUE!</v>
      </c>
      <c r="F822" s="84" t="e">
        <f>VLOOKUP($C822,'Product Master'!B:G,4,)</f>
        <v>#VALUE!</v>
      </c>
      <c r="H822" s="84">
        <f>SUMIFS(Inward!I:I,Inward!C:C,'Stock Statement'!B822,Inward!E:E,'Stock Statement'!C822)</f>
        <v>0</v>
      </c>
      <c r="J822" s="84">
        <f t="shared" si="28"/>
        <v>0</v>
      </c>
      <c r="K822" s="137" t="e">
        <f>LOOKUP(2,1/(Inward!E:E=C822),Inward!Q:Q)</f>
        <v>#N/A</v>
      </c>
      <c r="L822" s="137" t="e">
        <f>Table3[[#This Row],[Opening Stock]]*Table3[[#This Row],[Base Price]]</f>
        <v>#N/A</v>
      </c>
      <c r="M822" s="137" t="e">
        <f>Table3[[#This Row],[Base Price]]*Table3[[#This Row],[Receipt]]</f>
        <v>#N/A</v>
      </c>
      <c r="N822" s="137" t="e">
        <f>Table3[[#This Row],[Base Price]]*Table3[[#This Row],[Issued]]</f>
        <v>#N/A</v>
      </c>
      <c r="O822" s="137" t="e">
        <f t="shared" si="29"/>
        <v>#N/A</v>
      </c>
      <c r="P822" s="84"/>
    </row>
    <row r="823" spans="1:16">
      <c r="A823" s="84" t="e">
        <f>Table5[[#This Row],[SN]]</f>
        <v>#VALUE!</v>
      </c>
      <c r="B823" s="108" t="e">
        <f>VLOOKUP($C823,'Product Master'!B:G,2,)</f>
        <v>#VALUE!</v>
      </c>
      <c r="C823" s="84" t="e">
        <f>Table5[[#This Row],[Cat No]]</f>
        <v>#VALUE!</v>
      </c>
      <c r="D823" s="84" t="e">
        <f>(VLOOKUP($C823,'Product Master'!B:G,6,))</f>
        <v>#VALUE!</v>
      </c>
      <c r="E823" s="84" t="e">
        <f>VLOOKUP($C823,'Product Master'!B:G,3,)</f>
        <v>#VALUE!</v>
      </c>
      <c r="F823" s="84" t="e">
        <f>VLOOKUP($C823,'Product Master'!B:G,4,)</f>
        <v>#VALUE!</v>
      </c>
      <c r="H823" s="84">
        <f>SUMIFS(Inward!I:I,Inward!C:C,'Stock Statement'!B823,Inward!E:E,'Stock Statement'!C823)</f>
        <v>0</v>
      </c>
      <c r="J823" s="84">
        <f t="shared" si="28"/>
        <v>0</v>
      </c>
      <c r="K823" s="137" t="e">
        <f>LOOKUP(2,1/(Inward!E:E=C823),Inward!Q:Q)</f>
        <v>#N/A</v>
      </c>
      <c r="L823" s="137" t="e">
        <f>Table3[[#This Row],[Opening Stock]]*Table3[[#This Row],[Base Price]]</f>
        <v>#N/A</v>
      </c>
      <c r="M823" s="137" t="e">
        <f>Table3[[#This Row],[Base Price]]*Table3[[#This Row],[Receipt]]</f>
        <v>#N/A</v>
      </c>
      <c r="N823" s="137" t="e">
        <f>Table3[[#This Row],[Base Price]]*Table3[[#This Row],[Issued]]</f>
        <v>#N/A</v>
      </c>
      <c r="O823" s="137" t="e">
        <f t="shared" si="29"/>
        <v>#N/A</v>
      </c>
      <c r="P823" s="84"/>
    </row>
    <row r="824" spans="1:16">
      <c r="A824" s="84" t="e">
        <f>Table5[[#This Row],[SN]]</f>
        <v>#VALUE!</v>
      </c>
      <c r="B824" s="108" t="e">
        <f>VLOOKUP($C824,'Product Master'!B:G,2,)</f>
        <v>#VALUE!</v>
      </c>
      <c r="C824" s="84" t="e">
        <f>Table5[[#This Row],[Cat No]]</f>
        <v>#VALUE!</v>
      </c>
      <c r="D824" s="84" t="e">
        <f>(VLOOKUP($C824,'Product Master'!B:G,6,))</f>
        <v>#VALUE!</v>
      </c>
      <c r="E824" s="84" t="e">
        <f>VLOOKUP($C824,'Product Master'!B:G,3,)</f>
        <v>#VALUE!</v>
      </c>
      <c r="F824" s="84" t="e">
        <f>VLOOKUP($C824,'Product Master'!B:G,4,)</f>
        <v>#VALUE!</v>
      </c>
      <c r="H824" s="84">
        <f>SUMIFS(Inward!I:I,Inward!C:C,'Stock Statement'!B824,Inward!E:E,'Stock Statement'!C824)</f>
        <v>0</v>
      </c>
      <c r="J824" s="84">
        <f t="shared" si="28"/>
        <v>0</v>
      </c>
      <c r="K824" s="137" t="e">
        <f>LOOKUP(2,1/(Inward!E:E=C824),Inward!Q:Q)</f>
        <v>#N/A</v>
      </c>
      <c r="L824" s="137" t="e">
        <f>Table3[[#This Row],[Opening Stock]]*Table3[[#This Row],[Base Price]]</f>
        <v>#N/A</v>
      </c>
      <c r="M824" s="137" t="e">
        <f>Table3[[#This Row],[Base Price]]*Table3[[#This Row],[Receipt]]</f>
        <v>#N/A</v>
      </c>
      <c r="N824" s="137" t="e">
        <f>Table3[[#This Row],[Base Price]]*Table3[[#This Row],[Issued]]</f>
        <v>#N/A</v>
      </c>
      <c r="O824" s="137" t="e">
        <f t="shared" si="29"/>
        <v>#N/A</v>
      </c>
      <c r="P824" s="84"/>
    </row>
    <row r="825" spans="1:16">
      <c r="A825" s="84" t="e">
        <f>Table5[[#This Row],[SN]]</f>
        <v>#VALUE!</v>
      </c>
      <c r="B825" s="108" t="e">
        <f>VLOOKUP($C825,'Product Master'!B:G,2,)</f>
        <v>#VALUE!</v>
      </c>
      <c r="C825" s="84" t="e">
        <f>Table5[[#This Row],[Cat No]]</f>
        <v>#VALUE!</v>
      </c>
      <c r="D825" s="84" t="e">
        <f>(VLOOKUP($C825,'Product Master'!B:G,6,))</f>
        <v>#VALUE!</v>
      </c>
      <c r="E825" s="84" t="e">
        <f>VLOOKUP($C825,'Product Master'!B:G,3,)</f>
        <v>#VALUE!</v>
      </c>
      <c r="F825" s="84" t="e">
        <f>VLOOKUP($C825,'Product Master'!B:G,4,)</f>
        <v>#VALUE!</v>
      </c>
      <c r="H825" s="84">
        <f>SUMIFS(Inward!I:I,Inward!C:C,'Stock Statement'!B825,Inward!E:E,'Stock Statement'!C825)</f>
        <v>0</v>
      </c>
      <c r="J825" s="84">
        <f t="shared" si="28"/>
        <v>0</v>
      </c>
      <c r="K825" s="137" t="e">
        <f>LOOKUP(2,1/(Inward!E:E=C825),Inward!Q:Q)</f>
        <v>#N/A</v>
      </c>
      <c r="L825" s="137" t="e">
        <f>Table3[[#This Row],[Opening Stock]]*Table3[[#This Row],[Base Price]]</f>
        <v>#N/A</v>
      </c>
      <c r="M825" s="137" t="e">
        <f>Table3[[#This Row],[Base Price]]*Table3[[#This Row],[Receipt]]</f>
        <v>#N/A</v>
      </c>
      <c r="N825" s="137" t="e">
        <f>Table3[[#This Row],[Base Price]]*Table3[[#This Row],[Issued]]</f>
        <v>#N/A</v>
      </c>
      <c r="O825" s="137" t="e">
        <f t="shared" si="29"/>
        <v>#N/A</v>
      </c>
      <c r="P825" s="84"/>
    </row>
    <row r="826" spans="1:16">
      <c r="A826" s="84" t="e">
        <f>Table5[[#This Row],[SN]]</f>
        <v>#VALUE!</v>
      </c>
      <c r="B826" s="108" t="e">
        <f>VLOOKUP($C826,'Product Master'!B:G,2,)</f>
        <v>#VALUE!</v>
      </c>
      <c r="C826" s="84" t="e">
        <f>Table5[[#This Row],[Cat No]]</f>
        <v>#VALUE!</v>
      </c>
      <c r="D826" s="84" t="e">
        <f>(VLOOKUP($C826,'Product Master'!B:G,6,))</f>
        <v>#VALUE!</v>
      </c>
      <c r="E826" s="84" t="e">
        <f>VLOOKUP($C826,'Product Master'!B:G,3,)</f>
        <v>#VALUE!</v>
      </c>
      <c r="F826" s="84" t="e">
        <f>VLOOKUP($C826,'Product Master'!B:G,4,)</f>
        <v>#VALUE!</v>
      </c>
      <c r="H826" s="84">
        <f>SUMIFS(Inward!I:I,Inward!C:C,'Stock Statement'!B826,Inward!E:E,'Stock Statement'!C826)</f>
        <v>0</v>
      </c>
      <c r="J826" s="84">
        <f t="shared" si="28"/>
        <v>0</v>
      </c>
      <c r="K826" s="137" t="e">
        <f>LOOKUP(2,1/(Inward!E:E=C826),Inward!Q:Q)</f>
        <v>#N/A</v>
      </c>
      <c r="L826" s="137" t="e">
        <f>Table3[[#This Row],[Opening Stock]]*Table3[[#This Row],[Base Price]]</f>
        <v>#N/A</v>
      </c>
      <c r="M826" s="137" t="e">
        <f>Table3[[#This Row],[Base Price]]*Table3[[#This Row],[Receipt]]</f>
        <v>#N/A</v>
      </c>
      <c r="N826" s="137" t="e">
        <f>Table3[[#This Row],[Base Price]]*Table3[[#This Row],[Issued]]</f>
        <v>#N/A</v>
      </c>
      <c r="O826" s="137" t="e">
        <f t="shared" si="29"/>
        <v>#N/A</v>
      </c>
      <c r="P826" s="84"/>
    </row>
    <row r="827" spans="1:16">
      <c r="A827" s="84" t="e">
        <f>Table5[[#This Row],[SN]]</f>
        <v>#VALUE!</v>
      </c>
      <c r="B827" s="108" t="e">
        <f>VLOOKUP($C827,'Product Master'!B:G,2,)</f>
        <v>#VALUE!</v>
      </c>
      <c r="C827" s="84" t="e">
        <f>Table5[[#This Row],[Cat No]]</f>
        <v>#VALUE!</v>
      </c>
      <c r="D827" s="84" t="e">
        <f>(VLOOKUP($C827,'Product Master'!B:G,6,))</f>
        <v>#VALUE!</v>
      </c>
      <c r="E827" s="84" t="e">
        <f>VLOOKUP($C827,'Product Master'!B:G,3,)</f>
        <v>#VALUE!</v>
      </c>
      <c r="F827" s="84" t="e">
        <f>VLOOKUP($C827,'Product Master'!B:G,4,)</f>
        <v>#VALUE!</v>
      </c>
      <c r="H827" s="84">
        <f>SUMIFS(Inward!I:I,Inward!C:C,'Stock Statement'!B827,Inward!E:E,'Stock Statement'!C827)</f>
        <v>0</v>
      </c>
      <c r="J827" s="84">
        <f t="shared" si="28"/>
        <v>0</v>
      </c>
      <c r="K827" s="137" t="e">
        <f>LOOKUP(2,1/(Inward!E:E=C827),Inward!Q:Q)</f>
        <v>#N/A</v>
      </c>
      <c r="L827" s="137" t="e">
        <f>Table3[[#This Row],[Opening Stock]]*Table3[[#This Row],[Base Price]]</f>
        <v>#N/A</v>
      </c>
      <c r="M827" s="137" t="e">
        <f>Table3[[#This Row],[Base Price]]*Table3[[#This Row],[Receipt]]</f>
        <v>#N/A</v>
      </c>
      <c r="N827" s="137" t="e">
        <f>Table3[[#This Row],[Base Price]]*Table3[[#This Row],[Issued]]</f>
        <v>#N/A</v>
      </c>
      <c r="O827" s="137" t="e">
        <f t="shared" si="29"/>
        <v>#N/A</v>
      </c>
      <c r="P827" s="84"/>
    </row>
    <row r="828" spans="1:16">
      <c r="A828" s="84" t="e">
        <f>Table5[[#This Row],[SN]]</f>
        <v>#VALUE!</v>
      </c>
      <c r="B828" s="108" t="e">
        <f>VLOOKUP($C828,'Product Master'!B:G,2,)</f>
        <v>#VALUE!</v>
      </c>
      <c r="C828" s="84" t="e">
        <f>Table5[[#This Row],[Cat No]]</f>
        <v>#VALUE!</v>
      </c>
      <c r="D828" s="84" t="e">
        <f>(VLOOKUP($C828,'Product Master'!B:G,6,))</f>
        <v>#VALUE!</v>
      </c>
      <c r="E828" s="84" t="e">
        <f>VLOOKUP($C828,'Product Master'!B:G,3,)</f>
        <v>#VALUE!</v>
      </c>
      <c r="F828" s="84" t="e">
        <f>VLOOKUP($C828,'Product Master'!B:G,4,)</f>
        <v>#VALUE!</v>
      </c>
      <c r="H828" s="84">
        <f>SUMIFS(Inward!I:I,Inward!C:C,'Stock Statement'!B828,Inward!E:E,'Stock Statement'!C828)</f>
        <v>0</v>
      </c>
      <c r="J828" s="84">
        <f t="shared" si="28"/>
        <v>0</v>
      </c>
      <c r="K828" s="137" t="e">
        <f>LOOKUP(2,1/(Inward!E:E=C828),Inward!Q:Q)</f>
        <v>#N/A</v>
      </c>
      <c r="L828" s="137" t="e">
        <f>Table3[[#This Row],[Opening Stock]]*Table3[[#This Row],[Base Price]]</f>
        <v>#N/A</v>
      </c>
      <c r="M828" s="137" t="e">
        <f>Table3[[#This Row],[Base Price]]*Table3[[#This Row],[Receipt]]</f>
        <v>#N/A</v>
      </c>
      <c r="N828" s="137" t="e">
        <f>Table3[[#This Row],[Base Price]]*Table3[[#This Row],[Issued]]</f>
        <v>#N/A</v>
      </c>
      <c r="O828" s="137" t="e">
        <f t="shared" si="29"/>
        <v>#N/A</v>
      </c>
      <c r="P828" s="84"/>
    </row>
    <row r="829" spans="1:16">
      <c r="A829" s="84" t="e">
        <f>Table5[[#This Row],[SN]]</f>
        <v>#VALUE!</v>
      </c>
      <c r="B829" s="108" t="e">
        <f>VLOOKUP($C829,'Product Master'!B:G,2,)</f>
        <v>#VALUE!</v>
      </c>
      <c r="C829" s="84" t="e">
        <f>Table5[[#This Row],[Cat No]]</f>
        <v>#VALUE!</v>
      </c>
      <c r="D829" s="84" t="e">
        <f>(VLOOKUP($C829,'Product Master'!B:G,6,))</f>
        <v>#VALUE!</v>
      </c>
      <c r="E829" s="84" t="e">
        <f>VLOOKUP($C829,'Product Master'!B:G,3,)</f>
        <v>#VALUE!</v>
      </c>
      <c r="F829" s="84" t="e">
        <f>VLOOKUP($C829,'Product Master'!B:G,4,)</f>
        <v>#VALUE!</v>
      </c>
      <c r="H829" s="84">
        <f>SUMIFS(Inward!I:I,Inward!C:C,'Stock Statement'!B829,Inward!E:E,'Stock Statement'!C829)</f>
        <v>0</v>
      </c>
      <c r="J829" s="84">
        <f t="shared" si="28"/>
        <v>0</v>
      </c>
      <c r="K829" s="137" t="e">
        <f>LOOKUP(2,1/(Inward!E:E=C829),Inward!Q:Q)</f>
        <v>#N/A</v>
      </c>
      <c r="L829" s="137" t="e">
        <f>Table3[[#This Row],[Opening Stock]]*Table3[[#This Row],[Base Price]]</f>
        <v>#N/A</v>
      </c>
      <c r="M829" s="137" t="e">
        <f>Table3[[#This Row],[Base Price]]*Table3[[#This Row],[Receipt]]</f>
        <v>#N/A</v>
      </c>
      <c r="N829" s="137" t="e">
        <f>Table3[[#This Row],[Base Price]]*Table3[[#This Row],[Issued]]</f>
        <v>#N/A</v>
      </c>
      <c r="O829" s="137" t="e">
        <f t="shared" si="29"/>
        <v>#N/A</v>
      </c>
      <c r="P829" s="84"/>
    </row>
    <row r="830" spans="1:16">
      <c r="A830" s="84" t="e">
        <f>Table5[[#This Row],[SN]]</f>
        <v>#VALUE!</v>
      </c>
      <c r="B830" s="108" t="e">
        <f>VLOOKUP($C830,'Product Master'!B:G,2,)</f>
        <v>#VALUE!</v>
      </c>
      <c r="C830" s="84" t="e">
        <f>Table5[[#This Row],[Cat No]]</f>
        <v>#VALUE!</v>
      </c>
      <c r="D830" s="84" t="e">
        <f>(VLOOKUP($C830,'Product Master'!B:G,6,))</f>
        <v>#VALUE!</v>
      </c>
      <c r="E830" s="84" t="e">
        <f>VLOOKUP($C830,'Product Master'!B:G,3,)</f>
        <v>#VALUE!</v>
      </c>
      <c r="F830" s="84" t="e">
        <f>VLOOKUP($C830,'Product Master'!B:G,4,)</f>
        <v>#VALUE!</v>
      </c>
      <c r="H830" s="84">
        <f>SUMIFS(Inward!I:I,Inward!C:C,'Stock Statement'!B830,Inward!E:E,'Stock Statement'!C830)</f>
        <v>0</v>
      </c>
      <c r="J830" s="84">
        <f t="shared" si="28"/>
        <v>0</v>
      </c>
      <c r="K830" s="137" t="e">
        <f>LOOKUP(2,1/(Inward!E:E=C830),Inward!Q:Q)</f>
        <v>#N/A</v>
      </c>
      <c r="L830" s="137" t="e">
        <f>Table3[[#This Row],[Opening Stock]]*Table3[[#This Row],[Base Price]]</f>
        <v>#N/A</v>
      </c>
      <c r="M830" s="137" t="e">
        <f>Table3[[#This Row],[Base Price]]*Table3[[#This Row],[Receipt]]</f>
        <v>#N/A</v>
      </c>
      <c r="N830" s="137" t="e">
        <f>Table3[[#This Row],[Base Price]]*Table3[[#This Row],[Issued]]</f>
        <v>#N/A</v>
      </c>
      <c r="O830" s="137" t="e">
        <f t="shared" si="29"/>
        <v>#N/A</v>
      </c>
      <c r="P830" s="84"/>
    </row>
    <row r="831" spans="1:16">
      <c r="A831" s="84" t="e">
        <f>Table5[[#This Row],[SN]]</f>
        <v>#VALUE!</v>
      </c>
      <c r="B831" s="108" t="e">
        <f>VLOOKUP($C831,'Product Master'!B:G,2,)</f>
        <v>#VALUE!</v>
      </c>
      <c r="C831" s="84" t="e">
        <f>Table5[[#This Row],[Cat No]]</f>
        <v>#VALUE!</v>
      </c>
      <c r="D831" s="84" t="e">
        <f>(VLOOKUP($C831,'Product Master'!B:G,6,))</f>
        <v>#VALUE!</v>
      </c>
      <c r="E831" s="84" t="e">
        <f>VLOOKUP($C831,'Product Master'!B:G,3,)</f>
        <v>#VALUE!</v>
      </c>
      <c r="F831" s="84" t="e">
        <f>VLOOKUP($C831,'Product Master'!B:G,4,)</f>
        <v>#VALUE!</v>
      </c>
      <c r="H831" s="84">
        <f>SUMIFS(Inward!I:I,Inward!C:C,'Stock Statement'!B831,Inward!E:E,'Stock Statement'!C831)</f>
        <v>0</v>
      </c>
      <c r="J831" s="84">
        <f t="shared" si="28"/>
        <v>0</v>
      </c>
      <c r="K831" s="137" t="e">
        <f>LOOKUP(2,1/(Inward!E:E=C831),Inward!Q:Q)</f>
        <v>#N/A</v>
      </c>
      <c r="L831" s="137" t="e">
        <f>Table3[[#This Row],[Opening Stock]]*Table3[[#This Row],[Base Price]]</f>
        <v>#N/A</v>
      </c>
      <c r="M831" s="137" t="e">
        <f>Table3[[#This Row],[Base Price]]*Table3[[#This Row],[Receipt]]</f>
        <v>#N/A</v>
      </c>
      <c r="N831" s="137" t="e">
        <f>Table3[[#This Row],[Base Price]]*Table3[[#This Row],[Issued]]</f>
        <v>#N/A</v>
      </c>
      <c r="O831" s="137" t="e">
        <f t="shared" si="29"/>
        <v>#N/A</v>
      </c>
      <c r="P831" s="84"/>
    </row>
    <row r="832" spans="1:16">
      <c r="A832" s="84" t="e">
        <f>Table5[[#This Row],[SN]]</f>
        <v>#VALUE!</v>
      </c>
      <c r="B832" s="108" t="e">
        <f>VLOOKUP($C832,'Product Master'!B:G,2,)</f>
        <v>#VALUE!</v>
      </c>
      <c r="C832" s="84" t="e">
        <f>Table5[[#This Row],[Cat No]]</f>
        <v>#VALUE!</v>
      </c>
      <c r="D832" s="84" t="e">
        <f>(VLOOKUP($C832,'Product Master'!B:G,6,))</f>
        <v>#VALUE!</v>
      </c>
      <c r="E832" s="84" t="e">
        <f>VLOOKUP($C832,'Product Master'!B:G,3,)</f>
        <v>#VALUE!</v>
      </c>
      <c r="F832" s="84" t="e">
        <f>VLOOKUP($C832,'Product Master'!B:G,4,)</f>
        <v>#VALUE!</v>
      </c>
      <c r="H832" s="84">
        <f>SUMIFS(Inward!I:I,Inward!C:C,'Stock Statement'!B832,Inward!E:E,'Stock Statement'!C832)</f>
        <v>0</v>
      </c>
      <c r="J832" s="84">
        <f t="shared" si="28"/>
        <v>0</v>
      </c>
      <c r="K832" s="137" t="e">
        <f>LOOKUP(2,1/(Inward!E:E=C832),Inward!Q:Q)</f>
        <v>#N/A</v>
      </c>
      <c r="L832" s="137" t="e">
        <f>Table3[[#This Row],[Opening Stock]]*Table3[[#This Row],[Base Price]]</f>
        <v>#N/A</v>
      </c>
      <c r="M832" s="137" t="e">
        <f>Table3[[#This Row],[Base Price]]*Table3[[#This Row],[Receipt]]</f>
        <v>#N/A</v>
      </c>
      <c r="N832" s="137" t="e">
        <f>Table3[[#This Row],[Base Price]]*Table3[[#This Row],[Issued]]</f>
        <v>#N/A</v>
      </c>
      <c r="O832" s="137" t="e">
        <f t="shared" si="29"/>
        <v>#N/A</v>
      </c>
      <c r="P832" s="84"/>
    </row>
    <row r="833" spans="1:16">
      <c r="A833" s="84" t="e">
        <f>Table5[[#This Row],[SN]]</f>
        <v>#VALUE!</v>
      </c>
      <c r="B833" s="108" t="e">
        <f>VLOOKUP($C833,'Product Master'!B:G,2,)</f>
        <v>#VALUE!</v>
      </c>
      <c r="C833" s="84" t="e">
        <f>Table5[[#This Row],[Cat No]]</f>
        <v>#VALUE!</v>
      </c>
      <c r="D833" s="84" t="e">
        <f>(VLOOKUP($C833,'Product Master'!B:G,6,))</f>
        <v>#VALUE!</v>
      </c>
      <c r="E833" s="84" t="e">
        <f>VLOOKUP($C833,'Product Master'!B:G,3,)</f>
        <v>#VALUE!</v>
      </c>
      <c r="F833" s="84" t="e">
        <f>VLOOKUP($C833,'Product Master'!B:G,4,)</f>
        <v>#VALUE!</v>
      </c>
      <c r="H833" s="84">
        <f>SUMIFS(Inward!I:I,Inward!C:C,'Stock Statement'!B833,Inward!E:E,'Stock Statement'!C833)</f>
        <v>0</v>
      </c>
      <c r="J833" s="84">
        <f t="shared" si="28"/>
        <v>0</v>
      </c>
      <c r="K833" s="137" t="e">
        <f>LOOKUP(2,1/(Inward!E:E=C833),Inward!Q:Q)</f>
        <v>#N/A</v>
      </c>
      <c r="L833" s="137" t="e">
        <f>Table3[[#This Row],[Opening Stock]]*Table3[[#This Row],[Base Price]]</f>
        <v>#N/A</v>
      </c>
      <c r="M833" s="137" t="e">
        <f>Table3[[#This Row],[Base Price]]*Table3[[#This Row],[Receipt]]</f>
        <v>#N/A</v>
      </c>
      <c r="N833" s="137" t="e">
        <f>Table3[[#This Row],[Base Price]]*Table3[[#This Row],[Issued]]</f>
        <v>#N/A</v>
      </c>
      <c r="O833" s="137" t="e">
        <f t="shared" si="29"/>
        <v>#N/A</v>
      </c>
      <c r="P833" s="84"/>
    </row>
    <row r="834" spans="1:16">
      <c r="A834" s="84" t="e">
        <f>Table5[[#This Row],[SN]]</f>
        <v>#VALUE!</v>
      </c>
      <c r="B834" s="108" t="e">
        <f>VLOOKUP($C834,'Product Master'!B:G,2,)</f>
        <v>#VALUE!</v>
      </c>
      <c r="C834" s="84" t="e">
        <f>Table5[[#This Row],[Cat No]]</f>
        <v>#VALUE!</v>
      </c>
      <c r="D834" s="84" t="e">
        <f>(VLOOKUP($C834,'Product Master'!B:G,6,))</f>
        <v>#VALUE!</v>
      </c>
      <c r="E834" s="84" t="e">
        <f>VLOOKUP($C834,'Product Master'!B:G,3,)</f>
        <v>#VALUE!</v>
      </c>
      <c r="F834" s="84" t="e">
        <f>VLOOKUP($C834,'Product Master'!B:G,4,)</f>
        <v>#VALUE!</v>
      </c>
      <c r="H834" s="84">
        <f>SUMIFS(Inward!I:I,Inward!C:C,'Stock Statement'!B834,Inward!E:E,'Stock Statement'!C834)</f>
        <v>0</v>
      </c>
      <c r="J834" s="84">
        <f t="shared" si="28"/>
        <v>0</v>
      </c>
      <c r="K834" s="137" t="e">
        <f>LOOKUP(2,1/(Inward!E:E=C834),Inward!Q:Q)</f>
        <v>#N/A</v>
      </c>
      <c r="L834" s="137" t="e">
        <f>Table3[[#This Row],[Opening Stock]]*Table3[[#This Row],[Base Price]]</f>
        <v>#N/A</v>
      </c>
      <c r="M834" s="137" t="e">
        <f>Table3[[#This Row],[Base Price]]*Table3[[#This Row],[Receipt]]</f>
        <v>#N/A</v>
      </c>
      <c r="N834" s="137" t="e">
        <f>Table3[[#This Row],[Base Price]]*Table3[[#This Row],[Issued]]</f>
        <v>#N/A</v>
      </c>
      <c r="O834" s="137" t="e">
        <f t="shared" si="29"/>
        <v>#N/A</v>
      </c>
      <c r="P834" s="84"/>
    </row>
    <row r="835" spans="1:16">
      <c r="A835" s="84" t="e">
        <f>Table5[[#This Row],[SN]]</f>
        <v>#VALUE!</v>
      </c>
      <c r="B835" s="108" t="e">
        <f>VLOOKUP($C835,'Product Master'!B:G,2,)</f>
        <v>#VALUE!</v>
      </c>
      <c r="C835" s="84" t="e">
        <f>Table5[[#This Row],[Cat No]]</f>
        <v>#VALUE!</v>
      </c>
      <c r="D835" s="84" t="e">
        <f>(VLOOKUP($C835,'Product Master'!B:G,6,))</f>
        <v>#VALUE!</v>
      </c>
      <c r="E835" s="84" t="e">
        <f>VLOOKUP($C835,'Product Master'!B:G,3,)</f>
        <v>#VALUE!</v>
      </c>
      <c r="F835" s="84" t="e">
        <f>VLOOKUP($C835,'Product Master'!B:G,4,)</f>
        <v>#VALUE!</v>
      </c>
      <c r="H835" s="84">
        <f>SUMIFS(Inward!I:I,Inward!C:C,'Stock Statement'!B835,Inward!E:E,'Stock Statement'!C835)</f>
        <v>0</v>
      </c>
      <c r="J835" s="84">
        <f t="shared" si="28"/>
        <v>0</v>
      </c>
      <c r="K835" s="137" t="e">
        <f>LOOKUP(2,1/(Inward!E:E=C835),Inward!Q:Q)</f>
        <v>#N/A</v>
      </c>
      <c r="L835" s="137" t="e">
        <f>Table3[[#This Row],[Opening Stock]]*Table3[[#This Row],[Base Price]]</f>
        <v>#N/A</v>
      </c>
      <c r="M835" s="137" t="e">
        <f>Table3[[#This Row],[Base Price]]*Table3[[#This Row],[Receipt]]</f>
        <v>#N/A</v>
      </c>
      <c r="N835" s="137" t="e">
        <f>Table3[[#This Row],[Base Price]]*Table3[[#This Row],[Issued]]</f>
        <v>#N/A</v>
      </c>
      <c r="O835" s="137" t="e">
        <f t="shared" si="29"/>
        <v>#N/A</v>
      </c>
      <c r="P835" s="84"/>
    </row>
    <row r="836" spans="1:16">
      <c r="A836" s="84" t="e">
        <f>Table5[[#This Row],[SN]]</f>
        <v>#VALUE!</v>
      </c>
      <c r="B836" s="108" t="e">
        <f>VLOOKUP($C836,'Product Master'!B:G,2,)</f>
        <v>#VALUE!</v>
      </c>
      <c r="C836" s="84" t="e">
        <f>Table5[[#This Row],[Cat No]]</f>
        <v>#VALUE!</v>
      </c>
      <c r="D836" s="84" t="e">
        <f>(VLOOKUP($C836,'Product Master'!B:G,6,))</f>
        <v>#VALUE!</v>
      </c>
      <c r="E836" s="84" t="e">
        <f>VLOOKUP($C836,'Product Master'!B:G,3,)</f>
        <v>#VALUE!</v>
      </c>
      <c r="F836" s="84" t="e">
        <f>VLOOKUP($C836,'Product Master'!B:G,4,)</f>
        <v>#VALUE!</v>
      </c>
      <c r="H836" s="84">
        <f>SUMIFS(Inward!I:I,Inward!C:C,'Stock Statement'!B836,Inward!E:E,'Stock Statement'!C836)</f>
        <v>0</v>
      </c>
      <c r="J836" s="84">
        <f t="shared" si="28"/>
        <v>0</v>
      </c>
      <c r="K836" s="137" t="e">
        <f>LOOKUP(2,1/(Inward!E:E=C836),Inward!Q:Q)</f>
        <v>#N/A</v>
      </c>
      <c r="L836" s="137" t="e">
        <f>Table3[[#This Row],[Opening Stock]]*Table3[[#This Row],[Base Price]]</f>
        <v>#N/A</v>
      </c>
      <c r="M836" s="137" t="e">
        <f>Table3[[#This Row],[Base Price]]*Table3[[#This Row],[Receipt]]</f>
        <v>#N/A</v>
      </c>
      <c r="N836" s="137" t="e">
        <f>Table3[[#This Row],[Base Price]]*Table3[[#This Row],[Issued]]</f>
        <v>#N/A</v>
      </c>
      <c r="O836" s="137" t="e">
        <f t="shared" si="29"/>
        <v>#N/A</v>
      </c>
      <c r="P836" s="84"/>
    </row>
    <row r="837" spans="1:16">
      <c r="A837" s="84" t="e">
        <f>Table5[[#This Row],[SN]]</f>
        <v>#VALUE!</v>
      </c>
      <c r="B837" s="108" t="e">
        <f>VLOOKUP($C837,'Product Master'!B:G,2,)</f>
        <v>#VALUE!</v>
      </c>
      <c r="C837" s="84" t="e">
        <f>Table5[[#This Row],[Cat No]]</f>
        <v>#VALUE!</v>
      </c>
      <c r="D837" s="84" t="e">
        <f>(VLOOKUP($C837,'Product Master'!B:G,6,))</f>
        <v>#VALUE!</v>
      </c>
      <c r="E837" s="84" t="e">
        <f>VLOOKUP($C837,'Product Master'!B:G,3,)</f>
        <v>#VALUE!</v>
      </c>
      <c r="F837" s="84" t="e">
        <f>VLOOKUP($C837,'Product Master'!B:G,4,)</f>
        <v>#VALUE!</v>
      </c>
      <c r="H837" s="84">
        <f>SUMIFS(Inward!I:I,Inward!C:C,'Stock Statement'!B837,Inward!E:E,'Stock Statement'!C837)</f>
        <v>0</v>
      </c>
      <c r="J837" s="84">
        <f t="shared" si="28"/>
        <v>0</v>
      </c>
      <c r="K837" s="137" t="e">
        <f>LOOKUP(2,1/(Inward!E:E=C837),Inward!Q:Q)</f>
        <v>#N/A</v>
      </c>
      <c r="L837" s="137" t="e">
        <f>Table3[[#This Row],[Opening Stock]]*Table3[[#This Row],[Base Price]]</f>
        <v>#N/A</v>
      </c>
      <c r="M837" s="137" t="e">
        <f>Table3[[#This Row],[Base Price]]*Table3[[#This Row],[Receipt]]</f>
        <v>#N/A</v>
      </c>
      <c r="N837" s="137" t="e">
        <f>Table3[[#This Row],[Base Price]]*Table3[[#This Row],[Issued]]</f>
        <v>#N/A</v>
      </c>
      <c r="O837" s="137" t="e">
        <f t="shared" si="29"/>
        <v>#N/A</v>
      </c>
      <c r="P837" s="84"/>
    </row>
    <row r="838" spans="1:16">
      <c r="A838" s="84" t="e">
        <f>Table5[[#This Row],[SN]]</f>
        <v>#VALUE!</v>
      </c>
      <c r="B838" s="108" t="e">
        <f>VLOOKUP($C838,'Product Master'!B:G,2,)</f>
        <v>#VALUE!</v>
      </c>
      <c r="C838" s="84" t="e">
        <f>Table5[[#This Row],[Cat No]]</f>
        <v>#VALUE!</v>
      </c>
      <c r="D838" s="84" t="e">
        <f>(VLOOKUP($C838,'Product Master'!B:G,6,))</f>
        <v>#VALUE!</v>
      </c>
      <c r="E838" s="84" t="e">
        <f>VLOOKUP($C838,'Product Master'!B:G,3,)</f>
        <v>#VALUE!</v>
      </c>
      <c r="F838" s="84" t="e">
        <f>VLOOKUP($C838,'Product Master'!B:G,4,)</f>
        <v>#VALUE!</v>
      </c>
      <c r="H838" s="84">
        <f>SUMIFS(Inward!I:I,Inward!C:C,'Stock Statement'!B838,Inward!E:E,'Stock Statement'!C838)</f>
        <v>0</v>
      </c>
      <c r="J838" s="84">
        <f t="shared" si="28"/>
        <v>0</v>
      </c>
      <c r="K838" s="137" t="e">
        <f>LOOKUP(2,1/(Inward!E:E=C838),Inward!Q:Q)</f>
        <v>#N/A</v>
      </c>
      <c r="L838" s="137" t="e">
        <f>Table3[[#This Row],[Opening Stock]]*Table3[[#This Row],[Base Price]]</f>
        <v>#N/A</v>
      </c>
      <c r="M838" s="137" t="e">
        <f>Table3[[#This Row],[Base Price]]*Table3[[#This Row],[Receipt]]</f>
        <v>#N/A</v>
      </c>
      <c r="N838" s="137" t="e">
        <f>Table3[[#This Row],[Base Price]]*Table3[[#This Row],[Issued]]</f>
        <v>#N/A</v>
      </c>
      <c r="O838" s="137" t="e">
        <f t="shared" si="29"/>
        <v>#N/A</v>
      </c>
      <c r="P838" s="84"/>
    </row>
    <row r="839" spans="1:16">
      <c r="A839" s="84" t="e">
        <f>Table5[[#This Row],[SN]]</f>
        <v>#VALUE!</v>
      </c>
      <c r="B839" s="108" t="e">
        <f>VLOOKUP($C839,'Product Master'!B:G,2,)</f>
        <v>#VALUE!</v>
      </c>
      <c r="C839" s="84" t="e">
        <f>Table5[[#This Row],[Cat No]]</f>
        <v>#VALUE!</v>
      </c>
      <c r="D839" s="84" t="e">
        <f>(VLOOKUP($C839,'Product Master'!B:G,6,))</f>
        <v>#VALUE!</v>
      </c>
      <c r="E839" s="84" t="e">
        <f>VLOOKUP($C839,'Product Master'!B:G,3,)</f>
        <v>#VALUE!</v>
      </c>
      <c r="F839" s="84" t="e">
        <f>VLOOKUP($C839,'Product Master'!B:G,4,)</f>
        <v>#VALUE!</v>
      </c>
      <c r="H839" s="84">
        <f>SUMIFS(Inward!I:I,Inward!C:C,'Stock Statement'!B839,Inward!E:E,'Stock Statement'!C839)</f>
        <v>0</v>
      </c>
      <c r="J839" s="84">
        <f t="shared" si="28"/>
        <v>0</v>
      </c>
      <c r="K839" s="137" t="e">
        <f>LOOKUP(2,1/(Inward!E:E=C839),Inward!Q:Q)</f>
        <v>#N/A</v>
      </c>
      <c r="L839" s="137" t="e">
        <f>Table3[[#This Row],[Opening Stock]]*Table3[[#This Row],[Base Price]]</f>
        <v>#N/A</v>
      </c>
      <c r="M839" s="137" t="e">
        <f>Table3[[#This Row],[Base Price]]*Table3[[#This Row],[Receipt]]</f>
        <v>#N/A</v>
      </c>
      <c r="N839" s="137" t="e">
        <f>Table3[[#This Row],[Base Price]]*Table3[[#This Row],[Issued]]</f>
        <v>#N/A</v>
      </c>
      <c r="O839" s="137" t="e">
        <f t="shared" si="29"/>
        <v>#N/A</v>
      </c>
      <c r="P839" s="84"/>
    </row>
    <row r="840" spans="1:16">
      <c r="A840" s="84" t="e">
        <f>Table5[[#This Row],[SN]]</f>
        <v>#VALUE!</v>
      </c>
      <c r="B840" s="108" t="e">
        <f>VLOOKUP($C840,'Product Master'!B:G,2,)</f>
        <v>#VALUE!</v>
      </c>
      <c r="C840" s="84" t="e">
        <f>Table5[[#This Row],[Cat No]]</f>
        <v>#VALUE!</v>
      </c>
      <c r="D840" s="84" t="e">
        <f>(VLOOKUP($C840,'Product Master'!B:G,6,))</f>
        <v>#VALUE!</v>
      </c>
      <c r="E840" s="84" t="e">
        <f>VLOOKUP($C840,'Product Master'!B:G,3,)</f>
        <v>#VALUE!</v>
      </c>
      <c r="F840" s="84" t="e">
        <f>VLOOKUP($C840,'Product Master'!B:G,4,)</f>
        <v>#VALUE!</v>
      </c>
      <c r="H840" s="84">
        <f>SUMIFS(Inward!I:I,Inward!C:C,'Stock Statement'!B840,Inward!E:E,'Stock Statement'!C840)</f>
        <v>0</v>
      </c>
      <c r="J840" s="84">
        <f t="shared" si="28"/>
        <v>0</v>
      </c>
      <c r="K840" s="137" t="e">
        <f>LOOKUP(2,1/(Inward!E:E=C840),Inward!Q:Q)</f>
        <v>#N/A</v>
      </c>
      <c r="L840" s="137" t="e">
        <f>Table3[[#This Row],[Opening Stock]]*Table3[[#This Row],[Base Price]]</f>
        <v>#N/A</v>
      </c>
      <c r="M840" s="137" t="e">
        <f>Table3[[#This Row],[Base Price]]*Table3[[#This Row],[Receipt]]</f>
        <v>#N/A</v>
      </c>
      <c r="N840" s="137" t="e">
        <f>Table3[[#This Row],[Base Price]]*Table3[[#This Row],[Issued]]</f>
        <v>#N/A</v>
      </c>
      <c r="O840" s="137" t="e">
        <f t="shared" si="29"/>
        <v>#N/A</v>
      </c>
      <c r="P840" s="84"/>
    </row>
    <row r="841" spans="1:16">
      <c r="A841" s="84" t="e">
        <f>Table5[[#This Row],[SN]]</f>
        <v>#VALUE!</v>
      </c>
      <c r="B841" s="108" t="e">
        <f>VLOOKUP($C841,'Product Master'!B:G,2,)</f>
        <v>#VALUE!</v>
      </c>
      <c r="C841" s="84" t="e">
        <f>Table5[[#This Row],[Cat No]]</f>
        <v>#VALUE!</v>
      </c>
      <c r="D841" s="84" t="e">
        <f>(VLOOKUP($C841,'Product Master'!B:G,6,))</f>
        <v>#VALUE!</v>
      </c>
      <c r="E841" s="84" t="e">
        <f>VLOOKUP($C841,'Product Master'!B:G,3,)</f>
        <v>#VALUE!</v>
      </c>
      <c r="F841" s="84" t="e">
        <f>VLOOKUP($C841,'Product Master'!B:G,4,)</f>
        <v>#VALUE!</v>
      </c>
      <c r="H841" s="84">
        <f>SUMIFS(Inward!I:I,Inward!C:C,'Stock Statement'!B841,Inward!E:E,'Stock Statement'!C841)</f>
        <v>0</v>
      </c>
      <c r="J841" s="84">
        <f t="shared" si="28"/>
        <v>0</v>
      </c>
      <c r="K841" s="137" t="e">
        <f>LOOKUP(2,1/(Inward!E:E=C841),Inward!Q:Q)</f>
        <v>#N/A</v>
      </c>
      <c r="L841" s="137" t="e">
        <f>Table3[[#This Row],[Opening Stock]]*Table3[[#This Row],[Base Price]]</f>
        <v>#N/A</v>
      </c>
      <c r="M841" s="137" t="e">
        <f>Table3[[#This Row],[Base Price]]*Table3[[#This Row],[Receipt]]</f>
        <v>#N/A</v>
      </c>
      <c r="N841" s="137" t="e">
        <f>Table3[[#This Row],[Base Price]]*Table3[[#This Row],[Issued]]</f>
        <v>#N/A</v>
      </c>
      <c r="O841" s="137" t="e">
        <f t="shared" si="29"/>
        <v>#N/A</v>
      </c>
      <c r="P841" s="84"/>
    </row>
    <row r="842" spans="1:16">
      <c r="A842" s="84" t="e">
        <f>Table5[[#This Row],[SN]]</f>
        <v>#VALUE!</v>
      </c>
      <c r="B842" s="108" t="e">
        <f>VLOOKUP($C842,'Product Master'!B:G,2,)</f>
        <v>#VALUE!</v>
      </c>
      <c r="C842" s="84" t="e">
        <f>Table5[[#This Row],[Cat No]]</f>
        <v>#VALUE!</v>
      </c>
      <c r="D842" s="84" t="e">
        <f>(VLOOKUP($C842,'Product Master'!B:G,6,))</f>
        <v>#VALUE!</v>
      </c>
      <c r="E842" s="84" t="e">
        <f>VLOOKUP($C842,'Product Master'!B:G,3,)</f>
        <v>#VALUE!</v>
      </c>
      <c r="F842" s="84" t="e">
        <f>VLOOKUP($C842,'Product Master'!B:G,4,)</f>
        <v>#VALUE!</v>
      </c>
      <c r="H842" s="84">
        <f>SUMIFS(Inward!I:I,Inward!C:C,'Stock Statement'!B842,Inward!E:E,'Stock Statement'!C842)</f>
        <v>0</v>
      </c>
      <c r="J842" s="84">
        <f t="shared" si="28"/>
        <v>0</v>
      </c>
      <c r="K842" s="137" t="e">
        <f>LOOKUP(2,1/(Inward!E:E=C842),Inward!Q:Q)</f>
        <v>#N/A</v>
      </c>
      <c r="L842" s="137" t="e">
        <f>Table3[[#This Row],[Opening Stock]]*Table3[[#This Row],[Base Price]]</f>
        <v>#N/A</v>
      </c>
      <c r="M842" s="137" t="e">
        <f>Table3[[#This Row],[Base Price]]*Table3[[#This Row],[Receipt]]</f>
        <v>#N/A</v>
      </c>
      <c r="N842" s="137" t="e">
        <f>Table3[[#This Row],[Base Price]]*Table3[[#This Row],[Issued]]</f>
        <v>#N/A</v>
      </c>
      <c r="O842" s="137" t="e">
        <f t="shared" si="29"/>
        <v>#N/A</v>
      </c>
      <c r="P842" s="84"/>
    </row>
    <row r="843" spans="1:16">
      <c r="A843" s="84" t="e">
        <f>Table5[[#This Row],[SN]]</f>
        <v>#VALUE!</v>
      </c>
      <c r="B843" s="108" t="e">
        <f>VLOOKUP($C843,'Product Master'!B:G,2,)</f>
        <v>#VALUE!</v>
      </c>
      <c r="C843" s="84" t="e">
        <f>Table5[[#This Row],[Cat No]]</f>
        <v>#VALUE!</v>
      </c>
      <c r="D843" s="84" t="e">
        <f>(VLOOKUP($C843,'Product Master'!B:G,6,))</f>
        <v>#VALUE!</v>
      </c>
      <c r="E843" s="84" t="e">
        <f>VLOOKUP($C843,'Product Master'!B:G,3,)</f>
        <v>#VALUE!</v>
      </c>
      <c r="F843" s="84" t="e">
        <f>VLOOKUP($C843,'Product Master'!B:G,4,)</f>
        <v>#VALUE!</v>
      </c>
      <c r="H843" s="84">
        <f>SUMIFS(Inward!I:I,Inward!C:C,'Stock Statement'!B843,Inward!E:E,'Stock Statement'!C843)</f>
        <v>0</v>
      </c>
      <c r="J843" s="84">
        <f t="shared" si="28"/>
        <v>0</v>
      </c>
      <c r="K843" s="137" t="e">
        <f>LOOKUP(2,1/(Inward!E:E=C843),Inward!Q:Q)</f>
        <v>#N/A</v>
      </c>
      <c r="L843" s="137" t="e">
        <f>Table3[[#This Row],[Opening Stock]]*Table3[[#This Row],[Base Price]]</f>
        <v>#N/A</v>
      </c>
      <c r="M843" s="137" t="e">
        <f>Table3[[#This Row],[Base Price]]*Table3[[#This Row],[Receipt]]</f>
        <v>#N/A</v>
      </c>
      <c r="N843" s="137" t="e">
        <f>Table3[[#This Row],[Base Price]]*Table3[[#This Row],[Issued]]</f>
        <v>#N/A</v>
      </c>
      <c r="O843" s="137" t="e">
        <f t="shared" si="29"/>
        <v>#N/A</v>
      </c>
      <c r="P843" s="84"/>
    </row>
    <row r="844" spans="1:16">
      <c r="A844" s="84" t="e">
        <f>Table5[[#This Row],[SN]]</f>
        <v>#VALUE!</v>
      </c>
      <c r="B844" s="108" t="e">
        <f>VLOOKUP($C844,'Product Master'!B:G,2,)</f>
        <v>#VALUE!</v>
      </c>
      <c r="C844" s="84" t="e">
        <f>Table5[[#This Row],[Cat No]]</f>
        <v>#VALUE!</v>
      </c>
      <c r="D844" s="84" t="e">
        <f>(VLOOKUP($C844,'Product Master'!B:G,6,))</f>
        <v>#VALUE!</v>
      </c>
      <c r="E844" s="84" t="e">
        <f>VLOOKUP($C844,'Product Master'!B:G,3,)</f>
        <v>#VALUE!</v>
      </c>
      <c r="F844" s="84" t="e">
        <f>VLOOKUP($C844,'Product Master'!B:G,4,)</f>
        <v>#VALUE!</v>
      </c>
      <c r="H844" s="84">
        <f>SUMIFS(Inward!I:I,Inward!C:C,'Stock Statement'!B844,Inward!E:E,'Stock Statement'!C844)</f>
        <v>0</v>
      </c>
      <c r="J844" s="84">
        <f t="shared" si="28"/>
        <v>0</v>
      </c>
      <c r="K844" s="137" t="e">
        <f>LOOKUP(2,1/(Inward!E:E=C844),Inward!Q:Q)</f>
        <v>#N/A</v>
      </c>
      <c r="L844" s="137" t="e">
        <f>Table3[[#This Row],[Opening Stock]]*Table3[[#This Row],[Base Price]]</f>
        <v>#N/A</v>
      </c>
      <c r="M844" s="137" t="e">
        <f>Table3[[#This Row],[Base Price]]*Table3[[#This Row],[Receipt]]</f>
        <v>#N/A</v>
      </c>
      <c r="N844" s="137" t="e">
        <f>Table3[[#This Row],[Base Price]]*Table3[[#This Row],[Issued]]</f>
        <v>#N/A</v>
      </c>
      <c r="O844" s="137" t="e">
        <f t="shared" si="29"/>
        <v>#N/A</v>
      </c>
      <c r="P844" s="84"/>
    </row>
    <row r="845" spans="1:16">
      <c r="A845" s="84" t="e">
        <f>Table5[[#This Row],[SN]]</f>
        <v>#VALUE!</v>
      </c>
      <c r="B845" s="108" t="e">
        <f>VLOOKUP($C845,'Product Master'!B:G,2,)</f>
        <v>#VALUE!</v>
      </c>
      <c r="C845" s="84" t="e">
        <f>Table5[[#This Row],[Cat No]]</f>
        <v>#VALUE!</v>
      </c>
      <c r="D845" s="84" t="e">
        <f>(VLOOKUP($C845,'Product Master'!B:G,6,))</f>
        <v>#VALUE!</v>
      </c>
      <c r="E845" s="84" t="e">
        <f>VLOOKUP($C845,'Product Master'!B:G,3,)</f>
        <v>#VALUE!</v>
      </c>
      <c r="F845" s="84" t="e">
        <f>VLOOKUP($C845,'Product Master'!B:G,4,)</f>
        <v>#VALUE!</v>
      </c>
      <c r="H845" s="84">
        <f>SUMIFS(Inward!I:I,Inward!C:C,'Stock Statement'!B845,Inward!E:E,'Stock Statement'!C845)</f>
        <v>0</v>
      </c>
      <c r="J845" s="84">
        <f t="shared" si="28"/>
        <v>0</v>
      </c>
      <c r="K845" s="137" t="e">
        <f>LOOKUP(2,1/(Inward!E:E=C845),Inward!Q:Q)</f>
        <v>#N/A</v>
      </c>
      <c r="L845" s="137" t="e">
        <f>Table3[[#This Row],[Opening Stock]]*Table3[[#This Row],[Base Price]]</f>
        <v>#N/A</v>
      </c>
      <c r="M845" s="137" t="e">
        <f>Table3[[#This Row],[Base Price]]*Table3[[#This Row],[Receipt]]</f>
        <v>#N/A</v>
      </c>
      <c r="N845" s="137" t="e">
        <f>Table3[[#This Row],[Base Price]]*Table3[[#This Row],[Issued]]</f>
        <v>#N/A</v>
      </c>
      <c r="O845" s="137" t="e">
        <f t="shared" si="29"/>
        <v>#N/A</v>
      </c>
      <c r="P845" s="84"/>
    </row>
    <row r="846" spans="1:16">
      <c r="A846" s="84" t="e">
        <f>Table5[[#This Row],[SN]]</f>
        <v>#VALUE!</v>
      </c>
      <c r="B846" s="108" t="e">
        <f>VLOOKUP($C846,'Product Master'!B:G,2,)</f>
        <v>#VALUE!</v>
      </c>
      <c r="C846" s="84" t="e">
        <f>Table5[[#This Row],[Cat No]]</f>
        <v>#VALUE!</v>
      </c>
      <c r="D846" s="84" t="e">
        <f>(VLOOKUP($C846,'Product Master'!B:G,6,))</f>
        <v>#VALUE!</v>
      </c>
      <c r="E846" s="84" t="e">
        <f>VLOOKUP($C846,'Product Master'!B:G,3,)</f>
        <v>#VALUE!</v>
      </c>
      <c r="F846" s="84" t="e">
        <f>VLOOKUP($C846,'Product Master'!B:G,4,)</f>
        <v>#VALUE!</v>
      </c>
      <c r="H846" s="84">
        <f>SUMIFS(Inward!I:I,Inward!C:C,'Stock Statement'!B846,Inward!E:E,'Stock Statement'!C846)</f>
        <v>0</v>
      </c>
      <c r="J846" s="84">
        <f t="shared" si="28"/>
        <v>0</v>
      </c>
      <c r="K846" s="137" t="e">
        <f>LOOKUP(2,1/(Inward!E:E=C846),Inward!Q:Q)</f>
        <v>#N/A</v>
      </c>
      <c r="L846" s="137" t="e">
        <f>Table3[[#This Row],[Opening Stock]]*Table3[[#This Row],[Base Price]]</f>
        <v>#N/A</v>
      </c>
      <c r="M846" s="137" t="e">
        <f>Table3[[#This Row],[Base Price]]*Table3[[#This Row],[Receipt]]</f>
        <v>#N/A</v>
      </c>
      <c r="N846" s="137" t="e">
        <f>Table3[[#This Row],[Base Price]]*Table3[[#This Row],[Issued]]</f>
        <v>#N/A</v>
      </c>
      <c r="O846" s="137" t="e">
        <f t="shared" si="29"/>
        <v>#N/A</v>
      </c>
      <c r="P846" s="84"/>
    </row>
    <row r="847" spans="1:16">
      <c r="A847" s="84" t="e">
        <f>Table5[[#This Row],[SN]]</f>
        <v>#VALUE!</v>
      </c>
      <c r="B847" s="108" t="e">
        <f>VLOOKUP($C847,'Product Master'!B:G,2,)</f>
        <v>#VALUE!</v>
      </c>
      <c r="C847" s="84" t="e">
        <f>Table5[[#This Row],[Cat No]]</f>
        <v>#VALUE!</v>
      </c>
      <c r="D847" s="84" t="e">
        <f>(VLOOKUP($C847,'Product Master'!B:G,6,))</f>
        <v>#VALUE!</v>
      </c>
      <c r="E847" s="84" t="e">
        <f>VLOOKUP($C847,'Product Master'!B:G,3,)</f>
        <v>#VALUE!</v>
      </c>
      <c r="F847" s="84" t="e">
        <f>VLOOKUP($C847,'Product Master'!B:G,4,)</f>
        <v>#VALUE!</v>
      </c>
      <c r="H847" s="84">
        <f>SUMIFS(Inward!I:I,Inward!C:C,'Stock Statement'!B847,Inward!E:E,'Stock Statement'!C847)</f>
        <v>0</v>
      </c>
      <c r="J847" s="84">
        <f t="shared" si="28"/>
        <v>0</v>
      </c>
      <c r="K847" s="137" t="e">
        <f>LOOKUP(2,1/(Inward!E:E=C847),Inward!Q:Q)</f>
        <v>#N/A</v>
      </c>
      <c r="L847" s="137" t="e">
        <f>Table3[[#This Row],[Opening Stock]]*Table3[[#This Row],[Base Price]]</f>
        <v>#N/A</v>
      </c>
      <c r="M847" s="137" t="e">
        <f>Table3[[#This Row],[Base Price]]*Table3[[#This Row],[Receipt]]</f>
        <v>#N/A</v>
      </c>
      <c r="N847" s="137" t="e">
        <f>Table3[[#This Row],[Base Price]]*Table3[[#This Row],[Issued]]</f>
        <v>#N/A</v>
      </c>
      <c r="O847" s="137" t="e">
        <f t="shared" si="29"/>
        <v>#N/A</v>
      </c>
      <c r="P847" s="84"/>
    </row>
    <row r="848" spans="1:16">
      <c r="A848" s="84" t="e">
        <f>Table5[[#This Row],[SN]]</f>
        <v>#VALUE!</v>
      </c>
      <c r="B848" s="108" t="e">
        <f>VLOOKUP($C848,'Product Master'!B:G,2,)</f>
        <v>#VALUE!</v>
      </c>
      <c r="C848" s="84" t="e">
        <f>Table5[[#This Row],[Cat No]]</f>
        <v>#VALUE!</v>
      </c>
      <c r="D848" s="84" t="e">
        <f>(VLOOKUP($C848,'Product Master'!B:G,6,))</f>
        <v>#VALUE!</v>
      </c>
      <c r="E848" s="84" t="e">
        <f>VLOOKUP($C848,'Product Master'!B:G,3,)</f>
        <v>#VALUE!</v>
      </c>
      <c r="F848" s="84" t="e">
        <f>VLOOKUP($C848,'Product Master'!B:G,4,)</f>
        <v>#VALUE!</v>
      </c>
      <c r="H848" s="84">
        <f>SUMIFS(Inward!I:I,Inward!C:C,'Stock Statement'!B848,Inward!E:E,'Stock Statement'!C848)</f>
        <v>0</v>
      </c>
      <c r="J848" s="84">
        <f t="shared" si="28"/>
        <v>0</v>
      </c>
      <c r="K848" s="137" t="e">
        <f>LOOKUP(2,1/(Inward!E:E=C848),Inward!Q:Q)</f>
        <v>#N/A</v>
      </c>
      <c r="L848" s="137" t="e">
        <f>Table3[[#This Row],[Opening Stock]]*Table3[[#This Row],[Base Price]]</f>
        <v>#N/A</v>
      </c>
      <c r="M848" s="137" t="e">
        <f>Table3[[#This Row],[Base Price]]*Table3[[#This Row],[Receipt]]</f>
        <v>#N/A</v>
      </c>
      <c r="N848" s="137" t="e">
        <f>Table3[[#This Row],[Base Price]]*Table3[[#This Row],[Issued]]</f>
        <v>#N/A</v>
      </c>
      <c r="O848" s="137" t="e">
        <f t="shared" si="29"/>
        <v>#N/A</v>
      </c>
      <c r="P848" s="84"/>
    </row>
    <row r="849" spans="1:16">
      <c r="A849" s="84" t="e">
        <f>Table5[[#This Row],[SN]]</f>
        <v>#VALUE!</v>
      </c>
      <c r="B849" s="108" t="e">
        <f>VLOOKUP($C849,'Product Master'!B:G,2,)</f>
        <v>#VALUE!</v>
      </c>
      <c r="C849" s="84" t="e">
        <f>Table5[[#This Row],[Cat No]]</f>
        <v>#VALUE!</v>
      </c>
      <c r="D849" s="84" t="e">
        <f>(VLOOKUP($C849,'Product Master'!B:G,6,))</f>
        <v>#VALUE!</v>
      </c>
      <c r="E849" s="84" t="e">
        <f>VLOOKUP($C849,'Product Master'!B:G,3,)</f>
        <v>#VALUE!</v>
      </c>
      <c r="F849" s="84" t="e">
        <f>VLOOKUP($C849,'Product Master'!B:G,4,)</f>
        <v>#VALUE!</v>
      </c>
      <c r="H849" s="84">
        <f>SUMIFS(Inward!I:I,Inward!C:C,'Stock Statement'!B849,Inward!E:E,'Stock Statement'!C849)</f>
        <v>0</v>
      </c>
      <c r="J849" s="84">
        <f t="shared" si="28"/>
        <v>0</v>
      </c>
      <c r="K849" s="137" t="e">
        <f>LOOKUP(2,1/(Inward!E:E=C849),Inward!Q:Q)</f>
        <v>#N/A</v>
      </c>
      <c r="L849" s="137" t="e">
        <f>Table3[[#This Row],[Opening Stock]]*Table3[[#This Row],[Base Price]]</f>
        <v>#N/A</v>
      </c>
      <c r="M849" s="137" t="e">
        <f>Table3[[#This Row],[Base Price]]*Table3[[#This Row],[Receipt]]</f>
        <v>#N/A</v>
      </c>
      <c r="N849" s="137" t="e">
        <f>Table3[[#This Row],[Base Price]]*Table3[[#This Row],[Issued]]</f>
        <v>#N/A</v>
      </c>
      <c r="O849" s="137" t="e">
        <f t="shared" si="29"/>
        <v>#N/A</v>
      </c>
      <c r="P849" s="84"/>
    </row>
    <row r="850" spans="1:16">
      <c r="A850" s="84" t="e">
        <f>Table5[[#This Row],[SN]]</f>
        <v>#VALUE!</v>
      </c>
      <c r="B850" s="108" t="e">
        <f>VLOOKUP($C850,'Product Master'!B:G,2,)</f>
        <v>#VALUE!</v>
      </c>
      <c r="C850" s="84" t="e">
        <f>Table5[[#This Row],[Cat No]]</f>
        <v>#VALUE!</v>
      </c>
      <c r="D850" s="84" t="e">
        <f>(VLOOKUP($C850,'Product Master'!B:G,6,))</f>
        <v>#VALUE!</v>
      </c>
      <c r="E850" s="84" t="e">
        <f>VLOOKUP($C850,'Product Master'!B:G,3,)</f>
        <v>#VALUE!</v>
      </c>
      <c r="F850" s="84" t="e">
        <f>VLOOKUP($C850,'Product Master'!B:G,4,)</f>
        <v>#VALUE!</v>
      </c>
      <c r="H850" s="84">
        <f>SUMIFS(Inward!I:I,Inward!C:C,'Stock Statement'!B850,Inward!E:E,'Stock Statement'!C850)</f>
        <v>0</v>
      </c>
      <c r="J850" s="84">
        <f t="shared" si="28"/>
        <v>0</v>
      </c>
      <c r="K850" s="137" t="e">
        <f>LOOKUP(2,1/(Inward!E:E=C850),Inward!Q:Q)</f>
        <v>#N/A</v>
      </c>
      <c r="L850" s="137" t="e">
        <f>Table3[[#This Row],[Opening Stock]]*Table3[[#This Row],[Base Price]]</f>
        <v>#N/A</v>
      </c>
      <c r="M850" s="137" t="e">
        <f>Table3[[#This Row],[Base Price]]*Table3[[#This Row],[Receipt]]</f>
        <v>#N/A</v>
      </c>
      <c r="N850" s="137" t="e">
        <f>Table3[[#This Row],[Base Price]]*Table3[[#This Row],[Issued]]</f>
        <v>#N/A</v>
      </c>
      <c r="O850" s="137" t="e">
        <f t="shared" si="29"/>
        <v>#N/A</v>
      </c>
      <c r="P850" s="84"/>
    </row>
    <row r="851" spans="1:16">
      <c r="A851" s="84" t="e">
        <f>Table5[[#This Row],[SN]]</f>
        <v>#VALUE!</v>
      </c>
      <c r="B851" s="108" t="e">
        <f>VLOOKUP($C851,'Product Master'!B:G,2,)</f>
        <v>#VALUE!</v>
      </c>
      <c r="C851" s="84" t="e">
        <f>Table5[[#This Row],[Cat No]]</f>
        <v>#VALUE!</v>
      </c>
      <c r="D851" s="84" t="e">
        <f>(VLOOKUP($C851,'Product Master'!B:G,6,))</f>
        <v>#VALUE!</v>
      </c>
      <c r="E851" s="84" t="e">
        <f>VLOOKUP($C851,'Product Master'!B:G,3,)</f>
        <v>#VALUE!</v>
      </c>
      <c r="F851" s="84" t="e">
        <f>VLOOKUP($C851,'Product Master'!B:G,4,)</f>
        <v>#VALUE!</v>
      </c>
      <c r="H851" s="84">
        <f>SUMIFS(Inward!I:I,Inward!C:C,'Stock Statement'!B851,Inward!E:E,'Stock Statement'!C851)</f>
        <v>0</v>
      </c>
      <c r="J851" s="84">
        <f t="shared" si="28"/>
        <v>0</v>
      </c>
      <c r="K851" s="137" t="e">
        <f>LOOKUP(2,1/(Inward!E:E=C851),Inward!Q:Q)</f>
        <v>#N/A</v>
      </c>
      <c r="L851" s="137" t="e">
        <f>Table3[[#This Row],[Opening Stock]]*Table3[[#This Row],[Base Price]]</f>
        <v>#N/A</v>
      </c>
      <c r="M851" s="137" t="e">
        <f>Table3[[#This Row],[Base Price]]*Table3[[#This Row],[Receipt]]</f>
        <v>#N/A</v>
      </c>
      <c r="N851" s="137" t="e">
        <f>Table3[[#This Row],[Base Price]]*Table3[[#This Row],[Issued]]</f>
        <v>#N/A</v>
      </c>
      <c r="O851" s="137" t="e">
        <f t="shared" si="29"/>
        <v>#N/A</v>
      </c>
      <c r="P851" s="84"/>
    </row>
    <row r="852" spans="1:16">
      <c r="A852" s="84" t="e">
        <f>Table5[[#This Row],[SN]]</f>
        <v>#VALUE!</v>
      </c>
      <c r="B852" s="108" t="e">
        <f>VLOOKUP($C852,'Product Master'!B:G,2,)</f>
        <v>#VALUE!</v>
      </c>
      <c r="C852" s="84" t="e">
        <f>Table5[[#This Row],[Cat No]]</f>
        <v>#VALUE!</v>
      </c>
      <c r="D852" s="84" t="e">
        <f>(VLOOKUP($C852,'Product Master'!B:G,6,))</f>
        <v>#VALUE!</v>
      </c>
      <c r="E852" s="84" t="e">
        <f>VLOOKUP($C852,'Product Master'!B:G,3,)</f>
        <v>#VALUE!</v>
      </c>
      <c r="F852" s="84" t="e">
        <f>VLOOKUP($C852,'Product Master'!B:G,4,)</f>
        <v>#VALUE!</v>
      </c>
      <c r="H852" s="84">
        <f>SUMIFS(Inward!I:I,Inward!C:C,'Stock Statement'!B852,Inward!E:E,'Stock Statement'!C852)</f>
        <v>0</v>
      </c>
      <c r="J852" s="84">
        <f t="shared" si="28"/>
        <v>0</v>
      </c>
      <c r="K852" s="137" t="e">
        <f>LOOKUP(2,1/(Inward!E:E=C852),Inward!Q:Q)</f>
        <v>#N/A</v>
      </c>
      <c r="L852" s="137" t="e">
        <f>Table3[[#This Row],[Opening Stock]]*Table3[[#This Row],[Base Price]]</f>
        <v>#N/A</v>
      </c>
      <c r="M852" s="137" t="e">
        <f>Table3[[#This Row],[Base Price]]*Table3[[#This Row],[Receipt]]</f>
        <v>#N/A</v>
      </c>
      <c r="N852" s="137" t="e">
        <f>Table3[[#This Row],[Base Price]]*Table3[[#This Row],[Issued]]</f>
        <v>#N/A</v>
      </c>
      <c r="O852" s="137" t="e">
        <f t="shared" si="29"/>
        <v>#N/A</v>
      </c>
      <c r="P852" s="84"/>
    </row>
    <row r="853" spans="1:16">
      <c r="A853" s="84" t="e">
        <f>Table5[[#This Row],[SN]]</f>
        <v>#VALUE!</v>
      </c>
      <c r="B853" s="108" t="e">
        <f>VLOOKUP($C853,'Product Master'!B:G,2,)</f>
        <v>#VALUE!</v>
      </c>
      <c r="C853" s="84" t="e">
        <f>Table5[[#This Row],[Cat No]]</f>
        <v>#VALUE!</v>
      </c>
      <c r="D853" s="84" t="e">
        <f>(VLOOKUP($C853,'Product Master'!B:G,6,))</f>
        <v>#VALUE!</v>
      </c>
      <c r="E853" s="84" t="e">
        <f>VLOOKUP($C853,'Product Master'!B:G,3,)</f>
        <v>#VALUE!</v>
      </c>
      <c r="F853" s="84" t="e">
        <f>VLOOKUP($C853,'Product Master'!B:G,4,)</f>
        <v>#VALUE!</v>
      </c>
      <c r="H853" s="84">
        <f>SUMIFS(Inward!I:I,Inward!C:C,'Stock Statement'!B853,Inward!E:E,'Stock Statement'!C853)</f>
        <v>0</v>
      </c>
      <c r="J853" s="84">
        <f t="shared" si="28"/>
        <v>0</v>
      </c>
      <c r="K853" s="137" t="e">
        <f>LOOKUP(2,1/(Inward!E:E=C853),Inward!Q:Q)</f>
        <v>#N/A</v>
      </c>
      <c r="L853" s="137" t="e">
        <f>Table3[[#This Row],[Opening Stock]]*Table3[[#This Row],[Base Price]]</f>
        <v>#N/A</v>
      </c>
      <c r="M853" s="137" t="e">
        <f>Table3[[#This Row],[Base Price]]*Table3[[#This Row],[Receipt]]</f>
        <v>#N/A</v>
      </c>
      <c r="N853" s="137" t="e">
        <f>Table3[[#This Row],[Base Price]]*Table3[[#This Row],[Issued]]</f>
        <v>#N/A</v>
      </c>
      <c r="O853" s="137" t="e">
        <f t="shared" si="29"/>
        <v>#N/A</v>
      </c>
      <c r="P853" s="84"/>
    </row>
    <row r="854" spans="1:16">
      <c r="A854" s="84" t="e">
        <f>Table5[[#This Row],[SN]]</f>
        <v>#VALUE!</v>
      </c>
      <c r="B854" s="108" t="e">
        <f>VLOOKUP($C854,'Product Master'!B:G,2,)</f>
        <v>#VALUE!</v>
      </c>
      <c r="C854" s="84" t="e">
        <f>Table5[[#This Row],[Cat No]]</f>
        <v>#VALUE!</v>
      </c>
      <c r="D854" s="84" t="e">
        <f>(VLOOKUP($C854,'Product Master'!B:G,6,))</f>
        <v>#VALUE!</v>
      </c>
      <c r="E854" s="84" t="e">
        <f>VLOOKUP($C854,'Product Master'!B:G,3,)</f>
        <v>#VALUE!</v>
      </c>
      <c r="F854" s="84" t="e">
        <f>VLOOKUP($C854,'Product Master'!B:G,4,)</f>
        <v>#VALUE!</v>
      </c>
      <c r="H854" s="84">
        <f>SUMIFS(Inward!I:I,Inward!C:C,'Stock Statement'!B854,Inward!E:E,'Stock Statement'!C854)</f>
        <v>0</v>
      </c>
      <c r="J854" s="84">
        <f t="shared" si="28"/>
        <v>0</v>
      </c>
      <c r="K854" s="137" t="e">
        <f>LOOKUP(2,1/(Inward!E:E=C854),Inward!Q:Q)</f>
        <v>#N/A</v>
      </c>
      <c r="L854" s="137" t="e">
        <f>Table3[[#This Row],[Opening Stock]]*Table3[[#This Row],[Base Price]]</f>
        <v>#N/A</v>
      </c>
      <c r="M854" s="137" t="e">
        <f>Table3[[#This Row],[Base Price]]*Table3[[#This Row],[Receipt]]</f>
        <v>#N/A</v>
      </c>
      <c r="N854" s="137" t="e">
        <f>Table3[[#This Row],[Base Price]]*Table3[[#This Row],[Issued]]</f>
        <v>#N/A</v>
      </c>
      <c r="O854" s="137" t="e">
        <f t="shared" si="29"/>
        <v>#N/A</v>
      </c>
      <c r="P854" s="84"/>
    </row>
    <row r="855" spans="1:16">
      <c r="A855" s="84" t="e">
        <f>Table5[[#This Row],[SN]]</f>
        <v>#VALUE!</v>
      </c>
      <c r="B855" s="108" t="e">
        <f>VLOOKUP($C855,'Product Master'!B:G,2,)</f>
        <v>#VALUE!</v>
      </c>
      <c r="C855" s="84" t="e">
        <f>Table5[[#This Row],[Cat No]]</f>
        <v>#VALUE!</v>
      </c>
      <c r="D855" s="84" t="e">
        <f>(VLOOKUP($C855,'Product Master'!B:G,6,))</f>
        <v>#VALUE!</v>
      </c>
      <c r="E855" s="84" t="e">
        <f>VLOOKUP($C855,'Product Master'!B:G,3,)</f>
        <v>#VALUE!</v>
      </c>
      <c r="F855" s="84" t="e">
        <f>VLOOKUP($C855,'Product Master'!B:G,4,)</f>
        <v>#VALUE!</v>
      </c>
      <c r="H855" s="84">
        <f>SUMIFS(Inward!I:I,Inward!C:C,'Stock Statement'!B855,Inward!E:E,'Stock Statement'!C855)</f>
        <v>0</v>
      </c>
      <c r="J855" s="84">
        <f t="shared" si="28"/>
        <v>0</v>
      </c>
      <c r="K855" s="137" t="e">
        <f>LOOKUP(2,1/(Inward!E:E=C855),Inward!Q:Q)</f>
        <v>#N/A</v>
      </c>
      <c r="L855" s="137" t="e">
        <f>Table3[[#This Row],[Opening Stock]]*Table3[[#This Row],[Base Price]]</f>
        <v>#N/A</v>
      </c>
      <c r="M855" s="137" t="e">
        <f>Table3[[#This Row],[Base Price]]*Table3[[#This Row],[Receipt]]</f>
        <v>#N/A</v>
      </c>
      <c r="N855" s="137" t="e">
        <f>Table3[[#This Row],[Base Price]]*Table3[[#This Row],[Issued]]</f>
        <v>#N/A</v>
      </c>
      <c r="O855" s="137" t="e">
        <f t="shared" si="29"/>
        <v>#N/A</v>
      </c>
      <c r="P855" s="84"/>
    </row>
    <row r="856" spans="1:16">
      <c r="A856" s="84" t="e">
        <f>Table5[[#This Row],[SN]]</f>
        <v>#VALUE!</v>
      </c>
      <c r="B856" s="108" t="e">
        <f>VLOOKUP($C856,'Product Master'!B:G,2,)</f>
        <v>#VALUE!</v>
      </c>
      <c r="C856" s="84" t="e">
        <f>Table5[[#This Row],[Cat No]]</f>
        <v>#VALUE!</v>
      </c>
      <c r="D856" s="84" t="e">
        <f>(VLOOKUP($C856,'Product Master'!B:G,6,))</f>
        <v>#VALUE!</v>
      </c>
      <c r="E856" s="84" t="e">
        <f>VLOOKUP($C856,'Product Master'!B:G,3,)</f>
        <v>#VALUE!</v>
      </c>
      <c r="F856" s="84" t="e">
        <f>VLOOKUP($C856,'Product Master'!B:G,4,)</f>
        <v>#VALUE!</v>
      </c>
      <c r="H856" s="84">
        <f>SUMIFS(Inward!I:I,Inward!C:C,'Stock Statement'!B856,Inward!E:E,'Stock Statement'!C856)</f>
        <v>0</v>
      </c>
      <c r="J856" s="84">
        <f t="shared" si="28"/>
        <v>0</v>
      </c>
      <c r="K856" s="137" t="e">
        <f>LOOKUP(2,1/(Inward!E:E=C856),Inward!Q:Q)</f>
        <v>#N/A</v>
      </c>
      <c r="L856" s="137" t="e">
        <f>Table3[[#This Row],[Opening Stock]]*Table3[[#This Row],[Base Price]]</f>
        <v>#N/A</v>
      </c>
      <c r="M856" s="137" t="e">
        <f>Table3[[#This Row],[Base Price]]*Table3[[#This Row],[Receipt]]</f>
        <v>#N/A</v>
      </c>
      <c r="N856" s="137" t="e">
        <f>Table3[[#This Row],[Base Price]]*Table3[[#This Row],[Issued]]</f>
        <v>#N/A</v>
      </c>
      <c r="O856" s="137" t="e">
        <f t="shared" si="29"/>
        <v>#N/A</v>
      </c>
      <c r="P856" s="84"/>
    </row>
    <row r="857" spans="1:16">
      <c r="A857" s="84" t="e">
        <f>Table5[[#This Row],[SN]]</f>
        <v>#VALUE!</v>
      </c>
      <c r="B857" s="108" t="e">
        <f>VLOOKUP($C857,'Product Master'!B:G,2,)</f>
        <v>#VALUE!</v>
      </c>
      <c r="C857" s="84" t="e">
        <f>Table5[[#This Row],[Cat No]]</f>
        <v>#VALUE!</v>
      </c>
      <c r="D857" s="84" t="e">
        <f>(VLOOKUP($C857,'Product Master'!B:G,6,))</f>
        <v>#VALUE!</v>
      </c>
      <c r="E857" s="84" t="e">
        <f>VLOOKUP($C857,'Product Master'!B:G,3,)</f>
        <v>#VALUE!</v>
      </c>
      <c r="F857" s="84" t="e">
        <f>VLOOKUP($C857,'Product Master'!B:G,4,)</f>
        <v>#VALUE!</v>
      </c>
      <c r="H857" s="84">
        <f>SUMIFS(Inward!I:I,Inward!C:C,'Stock Statement'!B857,Inward!E:E,'Stock Statement'!C857)</f>
        <v>0</v>
      </c>
      <c r="J857" s="84">
        <f t="shared" si="28"/>
        <v>0</v>
      </c>
      <c r="K857" s="137" t="e">
        <f>LOOKUP(2,1/(Inward!E:E=C857),Inward!Q:Q)</f>
        <v>#N/A</v>
      </c>
      <c r="L857" s="137" t="e">
        <f>Table3[[#This Row],[Opening Stock]]*Table3[[#This Row],[Base Price]]</f>
        <v>#N/A</v>
      </c>
      <c r="M857" s="137" t="e">
        <f>Table3[[#This Row],[Base Price]]*Table3[[#This Row],[Receipt]]</f>
        <v>#N/A</v>
      </c>
      <c r="N857" s="137" t="e">
        <f>Table3[[#This Row],[Base Price]]*Table3[[#This Row],[Issued]]</f>
        <v>#N/A</v>
      </c>
      <c r="O857" s="137" t="e">
        <f t="shared" si="29"/>
        <v>#N/A</v>
      </c>
      <c r="P857" s="84"/>
    </row>
    <row r="858" spans="1:16">
      <c r="A858" s="84" t="e">
        <f>Table5[[#This Row],[SN]]</f>
        <v>#VALUE!</v>
      </c>
      <c r="B858" s="108" t="e">
        <f>VLOOKUP($C858,'Product Master'!B:G,2,)</f>
        <v>#VALUE!</v>
      </c>
      <c r="C858" s="84" t="e">
        <f>Table5[[#This Row],[Cat No]]</f>
        <v>#VALUE!</v>
      </c>
      <c r="D858" s="84" t="e">
        <f>(VLOOKUP($C858,'Product Master'!B:G,6,))</f>
        <v>#VALUE!</v>
      </c>
      <c r="E858" s="84" t="e">
        <f>VLOOKUP($C858,'Product Master'!B:G,3,)</f>
        <v>#VALUE!</v>
      </c>
      <c r="F858" s="84" t="e">
        <f>VLOOKUP($C858,'Product Master'!B:G,4,)</f>
        <v>#VALUE!</v>
      </c>
      <c r="H858" s="84">
        <f>SUMIFS(Inward!I:I,Inward!C:C,'Stock Statement'!B858,Inward!E:E,'Stock Statement'!C858)</f>
        <v>0</v>
      </c>
      <c r="J858" s="84">
        <f t="shared" si="28"/>
        <v>0</v>
      </c>
      <c r="K858" s="137" t="e">
        <f>LOOKUP(2,1/(Inward!E:E=C858),Inward!Q:Q)</f>
        <v>#N/A</v>
      </c>
      <c r="L858" s="137" t="e">
        <f>Table3[[#This Row],[Opening Stock]]*Table3[[#This Row],[Base Price]]</f>
        <v>#N/A</v>
      </c>
      <c r="M858" s="137" t="e">
        <f>Table3[[#This Row],[Base Price]]*Table3[[#This Row],[Receipt]]</f>
        <v>#N/A</v>
      </c>
      <c r="N858" s="137" t="e">
        <f>Table3[[#This Row],[Base Price]]*Table3[[#This Row],[Issued]]</f>
        <v>#N/A</v>
      </c>
      <c r="O858" s="137" t="e">
        <f t="shared" si="29"/>
        <v>#N/A</v>
      </c>
      <c r="P858" s="84"/>
    </row>
    <row r="859" spans="1:16">
      <c r="A859" s="84" t="e">
        <f>Table5[[#This Row],[SN]]</f>
        <v>#VALUE!</v>
      </c>
      <c r="B859" s="108" t="e">
        <f>VLOOKUP($C859,'Product Master'!B:G,2,)</f>
        <v>#VALUE!</v>
      </c>
      <c r="C859" s="84" t="e">
        <f>Table5[[#This Row],[Cat No]]</f>
        <v>#VALUE!</v>
      </c>
      <c r="D859" s="84" t="e">
        <f>(VLOOKUP($C859,'Product Master'!B:G,6,))</f>
        <v>#VALUE!</v>
      </c>
      <c r="E859" s="84" t="e">
        <f>VLOOKUP($C859,'Product Master'!B:G,3,)</f>
        <v>#VALUE!</v>
      </c>
      <c r="F859" s="84" t="e">
        <f>VLOOKUP($C859,'Product Master'!B:G,4,)</f>
        <v>#VALUE!</v>
      </c>
      <c r="H859" s="84">
        <f>SUMIFS(Inward!I:I,Inward!C:C,'Stock Statement'!B859,Inward!E:E,'Stock Statement'!C859)</f>
        <v>0</v>
      </c>
      <c r="J859" s="84">
        <f t="shared" si="28"/>
        <v>0</v>
      </c>
      <c r="K859" s="137" t="e">
        <f>LOOKUP(2,1/(Inward!E:E=C859),Inward!Q:Q)</f>
        <v>#N/A</v>
      </c>
      <c r="L859" s="137" t="e">
        <f>Table3[[#This Row],[Opening Stock]]*Table3[[#This Row],[Base Price]]</f>
        <v>#N/A</v>
      </c>
      <c r="M859" s="137" t="e">
        <f>Table3[[#This Row],[Base Price]]*Table3[[#This Row],[Receipt]]</f>
        <v>#N/A</v>
      </c>
      <c r="N859" s="137" t="e">
        <f>Table3[[#This Row],[Base Price]]*Table3[[#This Row],[Issued]]</f>
        <v>#N/A</v>
      </c>
      <c r="O859" s="137" t="e">
        <f t="shared" si="29"/>
        <v>#N/A</v>
      </c>
      <c r="P859" s="84"/>
    </row>
    <row r="860" spans="1:16">
      <c r="A860" s="84" t="e">
        <f>Table5[[#This Row],[SN]]</f>
        <v>#VALUE!</v>
      </c>
      <c r="B860" s="108" t="e">
        <f>VLOOKUP($C860,'Product Master'!B:G,2,)</f>
        <v>#VALUE!</v>
      </c>
      <c r="C860" s="84" t="e">
        <f>Table5[[#This Row],[Cat No]]</f>
        <v>#VALUE!</v>
      </c>
      <c r="D860" s="84" t="e">
        <f>(VLOOKUP($C860,'Product Master'!B:G,6,))</f>
        <v>#VALUE!</v>
      </c>
      <c r="E860" s="84" t="e">
        <f>VLOOKUP($C860,'Product Master'!B:G,3,)</f>
        <v>#VALUE!</v>
      </c>
      <c r="F860" s="84" t="e">
        <f>VLOOKUP($C860,'Product Master'!B:G,4,)</f>
        <v>#VALUE!</v>
      </c>
      <c r="H860" s="84">
        <f>SUMIFS(Inward!I:I,Inward!C:C,'Stock Statement'!B860,Inward!E:E,'Stock Statement'!C860)</f>
        <v>0</v>
      </c>
      <c r="J860" s="84">
        <f t="shared" si="28"/>
        <v>0</v>
      </c>
      <c r="K860" s="137" t="e">
        <f>LOOKUP(2,1/(Inward!E:E=C860),Inward!Q:Q)</f>
        <v>#N/A</v>
      </c>
      <c r="L860" s="137" t="e">
        <f>Table3[[#This Row],[Opening Stock]]*Table3[[#This Row],[Base Price]]</f>
        <v>#N/A</v>
      </c>
      <c r="M860" s="137" t="e">
        <f>Table3[[#This Row],[Base Price]]*Table3[[#This Row],[Receipt]]</f>
        <v>#N/A</v>
      </c>
      <c r="N860" s="137" t="e">
        <f>Table3[[#This Row],[Base Price]]*Table3[[#This Row],[Issued]]</f>
        <v>#N/A</v>
      </c>
      <c r="O860" s="137" t="e">
        <f t="shared" si="29"/>
        <v>#N/A</v>
      </c>
      <c r="P860" s="84"/>
    </row>
    <row r="861" spans="1:16">
      <c r="A861" s="84" t="e">
        <f>Table5[[#This Row],[SN]]</f>
        <v>#VALUE!</v>
      </c>
      <c r="B861" s="108" t="e">
        <f>VLOOKUP($C861,'Product Master'!B:G,2,)</f>
        <v>#VALUE!</v>
      </c>
      <c r="C861" s="84" t="e">
        <f>Table5[[#This Row],[Cat No]]</f>
        <v>#VALUE!</v>
      </c>
      <c r="D861" s="84" t="e">
        <f>(VLOOKUP($C861,'Product Master'!B:G,6,))</f>
        <v>#VALUE!</v>
      </c>
      <c r="E861" s="84" t="e">
        <f>VLOOKUP($C861,'Product Master'!B:G,3,)</f>
        <v>#VALUE!</v>
      </c>
      <c r="F861" s="84" t="e">
        <f>VLOOKUP($C861,'Product Master'!B:G,4,)</f>
        <v>#VALUE!</v>
      </c>
      <c r="H861" s="84">
        <f>SUMIFS(Inward!I:I,Inward!C:C,'Stock Statement'!B861,Inward!E:E,'Stock Statement'!C861)</f>
        <v>0</v>
      </c>
      <c r="J861" s="84">
        <f t="shared" si="28"/>
        <v>0</v>
      </c>
      <c r="K861" s="137" t="e">
        <f>LOOKUP(2,1/(Inward!E:E=C861),Inward!Q:Q)</f>
        <v>#N/A</v>
      </c>
      <c r="L861" s="137" t="e">
        <f>Table3[[#This Row],[Opening Stock]]*Table3[[#This Row],[Base Price]]</f>
        <v>#N/A</v>
      </c>
      <c r="M861" s="137" t="e">
        <f>Table3[[#This Row],[Base Price]]*Table3[[#This Row],[Receipt]]</f>
        <v>#N/A</v>
      </c>
      <c r="N861" s="137" t="e">
        <f>Table3[[#This Row],[Base Price]]*Table3[[#This Row],[Issued]]</f>
        <v>#N/A</v>
      </c>
      <c r="O861" s="137" t="e">
        <f t="shared" si="29"/>
        <v>#N/A</v>
      </c>
      <c r="P861" s="84"/>
    </row>
    <row r="862" spans="1:16">
      <c r="A862" s="84" t="e">
        <f>Table5[[#This Row],[SN]]</f>
        <v>#VALUE!</v>
      </c>
      <c r="B862" s="108" t="e">
        <f>VLOOKUP($C862,'Product Master'!B:G,2,)</f>
        <v>#VALUE!</v>
      </c>
      <c r="C862" s="84" t="e">
        <f>Table5[[#This Row],[Cat No]]</f>
        <v>#VALUE!</v>
      </c>
      <c r="D862" s="84" t="e">
        <f>(VLOOKUP($C862,'Product Master'!B:G,6,))</f>
        <v>#VALUE!</v>
      </c>
      <c r="E862" s="84" t="e">
        <f>VLOOKUP($C862,'Product Master'!B:G,3,)</f>
        <v>#VALUE!</v>
      </c>
      <c r="F862" s="84" t="e">
        <f>VLOOKUP($C862,'Product Master'!B:G,4,)</f>
        <v>#VALUE!</v>
      </c>
      <c r="H862" s="84">
        <f>SUMIFS(Inward!I:I,Inward!C:C,'Stock Statement'!B862,Inward!E:E,'Stock Statement'!C862)</f>
        <v>0</v>
      </c>
      <c r="J862" s="84">
        <f t="shared" si="28"/>
        <v>0</v>
      </c>
      <c r="K862" s="137" t="e">
        <f>LOOKUP(2,1/(Inward!E:E=C862),Inward!Q:Q)</f>
        <v>#N/A</v>
      </c>
      <c r="L862" s="137" t="e">
        <f>Table3[[#This Row],[Opening Stock]]*Table3[[#This Row],[Base Price]]</f>
        <v>#N/A</v>
      </c>
      <c r="M862" s="137" t="e">
        <f>Table3[[#This Row],[Base Price]]*Table3[[#This Row],[Receipt]]</f>
        <v>#N/A</v>
      </c>
      <c r="N862" s="137" t="e">
        <f>Table3[[#This Row],[Base Price]]*Table3[[#This Row],[Issued]]</f>
        <v>#N/A</v>
      </c>
      <c r="O862" s="137" t="e">
        <f t="shared" si="29"/>
        <v>#N/A</v>
      </c>
      <c r="P862" s="84"/>
    </row>
    <row r="863" spans="1:16">
      <c r="A863" s="84" t="e">
        <f>Table5[[#This Row],[SN]]</f>
        <v>#VALUE!</v>
      </c>
      <c r="B863" s="108" t="e">
        <f>VLOOKUP($C863,'Product Master'!B:G,2,)</f>
        <v>#VALUE!</v>
      </c>
      <c r="C863" s="84" t="e">
        <f>Table5[[#This Row],[Cat No]]</f>
        <v>#VALUE!</v>
      </c>
      <c r="D863" s="84" t="e">
        <f>(VLOOKUP($C863,'Product Master'!B:G,6,))</f>
        <v>#VALUE!</v>
      </c>
      <c r="E863" s="84" t="e">
        <f>VLOOKUP($C863,'Product Master'!B:G,3,)</f>
        <v>#VALUE!</v>
      </c>
      <c r="F863" s="84" t="e">
        <f>VLOOKUP($C863,'Product Master'!B:G,4,)</f>
        <v>#VALUE!</v>
      </c>
      <c r="H863" s="84">
        <f>SUMIFS(Inward!I:I,Inward!C:C,'Stock Statement'!B863,Inward!E:E,'Stock Statement'!C863)</f>
        <v>0</v>
      </c>
      <c r="J863" s="84">
        <f t="shared" ref="J863:J926" si="30">((G863+H863)-I863)</f>
        <v>0</v>
      </c>
      <c r="K863" s="137" t="e">
        <f>LOOKUP(2,1/(Inward!E:E=C863),Inward!Q:Q)</f>
        <v>#N/A</v>
      </c>
      <c r="L863" s="137" t="e">
        <f>Table3[[#This Row],[Opening Stock]]*Table3[[#This Row],[Base Price]]</f>
        <v>#N/A</v>
      </c>
      <c r="M863" s="137" t="e">
        <f>Table3[[#This Row],[Base Price]]*Table3[[#This Row],[Receipt]]</f>
        <v>#N/A</v>
      </c>
      <c r="N863" s="137" t="e">
        <f>Table3[[#This Row],[Base Price]]*Table3[[#This Row],[Issued]]</f>
        <v>#N/A</v>
      </c>
      <c r="O863" s="137" t="e">
        <f t="shared" ref="O863:O926" si="31">MAX(0,J863*K863)</f>
        <v>#N/A</v>
      </c>
      <c r="P863" s="84"/>
    </row>
    <row r="864" spans="1:16">
      <c r="A864" s="84" t="e">
        <f>Table5[[#This Row],[SN]]</f>
        <v>#VALUE!</v>
      </c>
      <c r="B864" s="108" t="e">
        <f>VLOOKUP($C864,'Product Master'!B:G,2,)</f>
        <v>#VALUE!</v>
      </c>
      <c r="C864" s="84" t="e">
        <f>Table5[[#This Row],[Cat No]]</f>
        <v>#VALUE!</v>
      </c>
      <c r="D864" s="84" t="e">
        <f>(VLOOKUP($C864,'Product Master'!B:G,6,))</f>
        <v>#VALUE!</v>
      </c>
      <c r="E864" s="84" t="e">
        <f>VLOOKUP($C864,'Product Master'!B:G,3,)</f>
        <v>#VALUE!</v>
      </c>
      <c r="F864" s="84" t="e">
        <f>VLOOKUP($C864,'Product Master'!B:G,4,)</f>
        <v>#VALUE!</v>
      </c>
      <c r="H864" s="84">
        <f>SUMIFS(Inward!I:I,Inward!C:C,'Stock Statement'!B864,Inward!E:E,'Stock Statement'!C864)</f>
        <v>0</v>
      </c>
      <c r="J864" s="84">
        <f t="shared" si="30"/>
        <v>0</v>
      </c>
      <c r="K864" s="137" t="e">
        <f>LOOKUP(2,1/(Inward!E:E=C864),Inward!Q:Q)</f>
        <v>#N/A</v>
      </c>
      <c r="L864" s="137" t="e">
        <f>Table3[[#This Row],[Opening Stock]]*Table3[[#This Row],[Base Price]]</f>
        <v>#N/A</v>
      </c>
      <c r="M864" s="137" t="e">
        <f>Table3[[#This Row],[Base Price]]*Table3[[#This Row],[Receipt]]</f>
        <v>#N/A</v>
      </c>
      <c r="N864" s="137" t="e">
        <f>Table3[[#This Row],[Base Price]]*Table3[[#This Row],[Issued]]</f>
        <v>#N/A</v>
      </c>
      <c r="O864" s="137" t="e">
        <f t="shared" si="31"/>
        <v>#N/A</v>
      </c>
      <c r="P864" s="84"/>
    </row>
    <row r="865" spans="1:16">
      <c r="A865" s="84" t="e">
        <f>Table5[[#This Row],[SN]]</f>
        <v>#VALUE!</v>
      </c>
      <c r="B865" s="108" t="e">
        <f>VLOOKUP($C865,'Product Master'!B:G,2,)</f>
        <v>#VALUE!</v>
      </c>
      <c r="C865" s="84" t="e">
        <f>Table5[[#This Row],[Cat No]]</f>
        <v>#VALUE!</v>
      </c>
      <c r="D865" s="84" t="e">
        <f>(VLOOKUP($C865,'Product Master'!B:G,6,))</f>
        <v>#VALUE!</v>
      </c>
      <c r="E865" s="84" t="e">
        <f>VLOOKUP($C865,'Product Master'!B:G,3,)</f>
        <v>#VALUE!</v>
      </c>
      <c r="F865" s="84" t="e">
        <f>VLOOKUP($C865,'Product Master'!B:G,4,)</f>
        <v>#VALUE!</v>
      </c>
      <c r="H865" s="84">
        <f>SUMIFS(Inward!I:I,Inward!C:C,'Stock Statement'!B865,Inward!E:E,'Stock Statement'!C865)</f>
        <v>0</v>
      </c>
      <c r="J865" s="84">
        <f t="shared" si="30"/>
        <v>0</v>
      </c>
      <c r="K865" s="137" t="e">
        <f>LOOKUP(2,1/(Inward!E:E=C865),Inward!Q:Q)</f>
        <v>#N/A</v>
      </c>
      <c r="L865" s="137" t="e">
        <f>Table3[[#This Row],[Opening Stock]]*Table3[[#This Row],[Base Price]]</f>
        <v>#N/A</v>
      </c>
      <c r="M865" s="137" t="e">
        <f>Table3[[#This Row],[Base Price]]*Table3[[#This Row],[Receipt]]</f>
        <v>#N/A</v>
      </c>
      <c r="N865" s="137" t="e">
        <f>Table3[[#This Row],[Base Price]]*Table3[[#This Row],[Issued]]</f>
        <v>#N/A</v>
      </c>
      <c r="O865" s="137" t="e">
        <f t="shared" si="31"/>
        <v>#N/A</v>
      </c>
      <c r="P865" s="84"/>
    </row>
    <row r="866" spans="1:16">
      <c r="A866" s="84" t="e">
        <f>Table5[[#This Row],[SN]]</f>
        <v>#VALUE!</v>
      </c>
      <c r="B866" s="108" t="e">
        <f>VLOOKUP($C866,'Product Master'!B:G,2,)</f>
        <v>#VALUE!</v>
      </c>
      <c r="C866" s="84" t="e">
        <f>Table5[[#This Row],[Cat No]]</f>
        <v>#VALUE!</v>
      </c>
      <c r="D866" s="84" t="e">
        <f>(VLOOKUP($C866,'Product Master'!B:G,6,))</f>
        <v>#VALUE!</v>
      </c>
      <c r="E866" s="84" t="e">
        <f>VLOOKUP($C866,'Product Master'!B:G,3,)</f>
        <v>#VALUE!</v>
      </c>
      <c r="F866" s="84" t="e">
        <f>VLOOKUP($C866,'Product Master'!B:G,4,)</f>
        <v>#VALUE!</v>
      </c>
      <c r="H866" s="84">
        <f>SUMIFS(Inward!I:I,Inward!C:C,'Stock Statement'!B866,Inward!E:E,'Stock Statement'!C866)</f>
        <v>0</v>
      </c>
      <c r="J866" s="84">
        <f t="shared" si="30"/>
        <v>0</v>
      </c>
      <c r="K866" s="137" t="e">
        <f>LOOKUP(2,1/(Inward!E:E=C866),Inward!Q:Q)</f>
        <v>#N/A</v>
      </c>
      <c r="L866" s="137" t="e">
        <f>Table3[[#This Row],[Opening Stock]]*Table3[[#This Row],[Base Price]]</f>
        <v>#N/A</v>
      </c>
      <c r="M866" s="137" t="e">
        <f>Table3[[#This Row],[Base Price]]*Table3[[#This Row],[Receipt]]</f>
        <v>#N/A</v>
      </c>
      <c r="N866" s="137" t="e">
        <f>Table3[[#This Row],[Base Price]]*Table3[[#This Row],[Issued]]</f>
        <v>#N/A</v>
      </c>
      <c r="O866" s="137" t="e">
        <f t="shared" si="31"/>
        <v>#N/A</v>
      </c>
      <c r="P866" s="84"/>
    </row>
    <row r="867" spans="1:16">
      <c r="A867" s="84" t="e">
        <f>Table5[[#This Row],[SN]]</f>
        <v>#VALUE!</v>
      </c>
      <c r="B867" s="108" t="e">
        <f>VLOOKUP($C867,'Product Master'!B:G,2,)</f>
        <v>#VALUE!</v>
      </c>
      <c r="C867" s="84" t="e">
        <f>Table5[[#This Row],[Cat No]]</f>
        <v>#VALUE!</v>
      </c>
      <c r="D867" s="84" t="e">
        <f>(VLOOKUP($C867,'Product Master'!B:G,6,))</f>
        <v>#VALUE!</v>
      </c>
      <c r="E867" s="84" t="e">
        <f>VLOOKUP($C867,'Product Master'!B:G,3,)</f>
        <v>#VALUE!</v>
      </c>
      <c r="F867" s="84" t="e">
        <f>VLOOKUP($C867,'Product Master'!B:G,4,)</f>
        <v>#VALUE!</v>
      </c>
      <c r="H867" s="84">
        <f>SUMIFS(Inward!I:I,Inward!C:C,'Stock Statement'!B867,Inward!E:E,'Stock Statement'!C867)</f>
        <v>0</v>
      </c>
      <c r="J867" s="84">
        <f t="shared" si="30"/>
        <v>0</v>
      </c>
      <c r="K867" s="137" t="e">
        <f>LOOKUP(2,1/(Inward!E:E=C867),Inward!Q:Q)</f>
        <v>#N/A</v>
      </c>
      <c r="L867" s="137" t="e">
        <f>Table3[[#This Row],[Opening Stock]]*Table3[[#This Row],[Base Price]]</f>
        <v>#N/A</v>
      </c>
      <c r="M867" s="137" t="e">
        <f>Table3[[#This Row],[Base Price]]*Table3[[#This Row],[Receipt]]</f>
        <v>#N/A</v>
      </c>
      <c r="N867" s="137" t="e">
        <f>Table3[[#This Row],[Base Price]]*Table3[[#This Row],[Issued]]</f>
        <v>#N/A</v>
      </c>
      <c r="O867" s="137" t="e">
        <f t="shared" si="31"/>
        <v>#N/A</v>
      </c>
      <c r="P867" s="84"/>
    </row>
    <row r="868" spans="1:16">
      <c r="A868" s="84" t="e">
        <f>Table5[[#This Row],[SN]]</f>
        <v>#VALUE!</v>
      </c>
      <c r="B868" s="108" t="e">
        <f>VLOOKUP($C868,'Product Master'!B:G,2,)</f>
        <v>#VALUE!</v>
      </c>
      <c r="C868" s="84" t="e">
        <f>Table5[[#This Row],[Cat No]]</f>
        <v>#VALUE!</v>
      </c>
      <c r="D868" s="84" t="e">
        <f>(VLOOKUP($C868,'Product Master'!B:G,6,))</f>
        <v>#VALUE!</v>
      </c>
      <c r="E868" s="84" t="e">
        <f>VLOOKUP($C868,'Product Master'!B:G,3,)</f>
        <v>#VALUE!</v>
      </c>
      <c r="F868" s="84" t="e">
        <f>VLOOKUP($C868,'Product Master'!B:G,4,)</f>
        <v>#VALUE!</v>
      </c>
      <c r="H868" s="84">
        <f>SUMIFS(Inward!I:I,Inward!C:C,'Stock Statement'!B868,Inward!E:E,'Stock Statement'!C868)</f>
        <v>0</v>
      </c>
      <c r="J868" s="84">
        <f t="shared" si="30"/>
        <v>0</v>
      </c>
      <c r="K868" s="137" t="e">
        <f>LOOKUP(2,1/(Inward!E:E=C868),Inward!Q:Q)</f>
        <v>#N/A</v>
      </c>
      <c r="L868" s="137" t="e">
        <f>Table3[[#This Row],[Opening Stock]]*Table3[[#This Row],[Base Price]]</f>
        <v>#N/A</v>
      </c>
      <c r="M868" s="137" t="e">
        <f>Table3[[#This Row],[Base Price]]*Table3[[#This Row],[Receipt]]</f>
        <v>#N/A</v>
      </c>
      <c r="N868" s="137" t="e">
        <f>Table3[[#This Row],[Base Price]]*Table3[[#This Row],[Issued]]</f>
        <v>#N/A</v>
      </c>
      <c r="O868" s="137" t="e">
        <f t="shared" si="31"/>
        <v>#N/A</v>
      </c>
      <c r="P868" s="84"/>
    </row>
    <row r="869" spans="1:16">
      <c r="A869" s="84" t="e">
        <f>Table5[[#This Row],[SN]]</f>
        <v>#VALUE!</v>
      </c>
      <c r="B869" s="108" t="e">
        <f>VLOOKUP($C869,'Product Master'!B:G,2,)</f>
        <v>#VALUE!</v>
      </c>
      <c r="C869" s="84" t="e">
        <f>Table5[[#This Row],[Cat No]]</f>
        <v>#VALUE!</v>
      </c>
      <c r="D869" s="84" t="e">
        <f>(VLOOKUP($C869,'Product Master'!B:G,6,))</f>
        <v>#VALUE!</v>
      </c>
      <c r="E869" s="84" t="e">
        <f>VLOOKUP($C869,'Product Master'!B:G,3,)</f>
        <v>#VALUE!</v>
      </c>
      <c r="F869" s="84" t="e">
        <f>VLOOKUP($C869,'Product Master'!B:G,4,)</f>
        <v>#VALUE!</v>
      </c>
      <c r="H869" s="84">
        <f>SUMIFS(Inward!I:I,Inward!C:C,'Stock Statement'!B869,Inward!E:E,'Stock Statement'!C869)</f>
        <v>0</v>
      </c>
      <c r="J869" s="84">
        <f t="shared" si="30"/>
        <v>0</v>
      </c>
      <c r="K869" s="137" t="e">
        <f>LOOKUP(2,1/(Inward!E:E=C869),Inward!Q:Q)</f>
        <v>#N/A</v>
      </c>
      <c r="L869" s="137" t="e">
        <f>Table3[[#This Row],[Opening Stock]]*Table3[[#This Row],[Base Price]]</f>
        <v>#N/A</v>
      </c>
      <c r="M869" s="137" t="e">
        <f>Table3[[#This Row],[Base Price]]*Table3[[#This Row],[Receipt]]</f>
        <v>#N/A</v>
      </c>
      <c r="N869" s="137" t="e">
        <f>Table3[[#This Row],[Base Price]]*Table3[[#This Row],[Issued]]</f>
        <v>#N/A</v>
      </c>
      <c r="O869" s="137" t="e">
        <f t="shared" si="31"/>
        <v>#N/A</v>
      </c>
      <c r="P869" s="84"/>
    </row>
    <row r="870" spans="1:16">
      <c r="A870" s="84" t="e">
        <f>Table5[[#This Row],[SN]]</f>
        <v>#VALUE!</v>
      </c>
      <c r="B870" s="108" t="e">
        <f>VLOOKUP($C870,'Product Master'!B:G,2,)</f>
        <v>#VALUE!</v>
      </c>
      <c r="C870" s="84" t="e">
        <f>Table5[[#This Row],[Cat No]]</f>
        <v>#VALUE!</v>
      </c>
      <c r="D870" s="84" t="e">
        <f>(VLOOKUP($C870,'Product Master'!B:G,6,))</f>
        <v>#VALUE!</v>
      </c>
      <c r="E870" s="84" t="e">
        <f>VLOOKUP($C870,'Product Master'!B:G,3,)</f>
        <v>#VALUE!</v>
      </c>
      <c r="F870" s="84" t="e">
        <f>VLOOKUP($C870,'Product Master'!B:G,4,)</f>
        <v>#VALUE!</v>
      </c>
      <c r="H870" s="84">
        <f>SUMIFS(Inward!I:I,Inward!C:C,'Stock Statement'!B870,Inward!E:E,'Stock Statement'!C870)</f>
        <v>0</v>
      </c>
      <c r="J870" s="84">
        <f t="shared" si="30"/>
        <v>0</v>
      </c>
      <c r="K870" s="137" t="e">
        <f>LOOKUP(2,1/(Inward!E:E=C870),Inward!Q:Q)</f>
        <v>#N/A</v>
      </c>
      <c r="L870" s="137" t="e">
        <f>Table3[[#This Row],[Opening Stock]]*Table3[[#This Row],[Base Price]]</f>
        <v>#N/A</v>
      </c>
      <c r="M870" s="137" t="e">
        <f>Table3[[#This Row],[Base Price]]*Table3[[#This Row],[Receipt]]</f>
        <v>#N/A</v>
      </c>
      <c r="N870" s="137" t="e">
        <f>Table3[[#This Row],[Base Price]]*Table3[[#This Row],[Issued]]</f>
        <v>#N/A</v>
      </c>
      <c r="O870" s="137" t="e">
        <f t="shared" si="31"/>
        <v>#N/A</v>
      </c>
      <c r="P870" s="84"/>
    </row>
    <row r="871" spans="1:16">
      <c r="A871" s="84" t="e">
        <f>Table5[[#This Row],[SN]]</f>
        <v>#VALUE!</v>
      </c>
      <c r="B871" s="108" t="e">
        <f>VLOOKUP($C871,'Product Master'!B:G,2,)</f>
        <v>#VALUE!</v>
      </c>
      <c r="C871" s="84" t="e">
        <f>Table5[[#This Row],[Cat No]]</f>
        <v>#VALUE!</v>
      </c>
      <c r="D871" s="84" t="e">
        <f>(VLOOKUP($C871,'Product Master'!B:G,6,))</f>
        <v>#VALUE!</v>
      </c>
      <c r="E871" s="84" t="e">
        <f>VLOOKUP($C871,'Product Master'!B:G,3,)</f>
        <v>#VALUE!</v>
      </c>
      <c r="F871" s="84" t="e">
        <f>VLOOKUP($C871,'Product Master'!B:G,4,)</f>
        <v>#VALUE!</v>
      </c>
      <c r="H871" s="84">
        <f>SUMIFS(Inward!I:I,Inward!C:C,'Stock Statement'!B871,Inward!E:E,'Stock Statement'!C871)</f>
        <v>0</v>
      </c>
      <c r="J871" s="84">
        <f t="shared" si="30"/>
        <v>0</v>
      </c>
      <c r="K871" s="137" t="e">
        <f>LOOKUP(2,1/(Inward!E:E=C871),Inward!Q:Q)</f>
        <v>#N/A</v>
      </c>
      <c r="L871" s="137" t="e">
        <f>Table3[[#This Row],[Opening Stock]]*Table3[[#This Row],[Base Price]]</f>
        <v>#N/A</v>
      </c>
      <c r="M871" s="137" t="e">
        <f>Table3[[#This Row],[Base Price]]*Table3[[#This Row],[Receipt]]</f>
        <v>#N/A</v>
      </c>
      <c r="N871" s="137" t="e">
        <f>Table3[[#This Row],[Base Price]]*Table3[[#This Row],[Issued]]</f>
        <v>#N/A</v>
      </c>
      <c r="O871" s="137" t="e">
        <f t="shared" si="31"/>
        <v>#N/A</v>
      </c>
      <c r="P871" s="84"/>
    </row>
    <row r="872" spans="1:16">
      <c r="A872" s="84" t="e">
        <f>Table5[[#This Row],[SN]]</f>
        <v>#VALUE!</v>
      </c>
      <c r="B872" s="108" t="e">
        <f>VLOOKUP($C872,'Product Master'!B:G,2,)</f>
        <v>#VALUE!</v>
      </c>
      <c r="C872" s="84" t="e">
        <f>Table5[[#This Row],[Cat No]]</f>
        <v>#VALUE!</v>
      </c>
      <c r="D872" s="84" t="e">
        <f>(VLOOKUP($C872,'Product Master'!B:G,6,))</f>
        <v>#VALUE!</v>
      </c>
      <c r="E872" s="84" t="e">
        <f>VLOOKUP($C872,'Product Master'!B:G,3,)</f>
        <v>#VALUE!</v>
      </c>
      <c r="F872" s="84" t="e">
        <f>VLOOKUP($C872,'Product Master'!B:G,4,)</f>
        <v>#VALUE!</v>
      </c>
      <c r="H872" s="84">
        <f>SUMIFS(Inward!I:I,Inward!C:C,'Stock Statement'!B872,Inward!E:E,'Stock Statement'!C872)</f>
        <v>0</v>
      </c>
      <c r="J872" s="84">
        <f t="shared" si="30"/>
        <v>0</v>
      </c>
      <c r="K872" s="137" t="e">
        <f>LOOKUP(2,1/(Inward!E:E=C872),Inward!Q:Q)</f>
        <v>#N/A</v>
      </c>
      <c r="L872" s="137" t="e">
        <f>Table3[[#This Row],[Opening Stock]]*Table3[[#This Row],[Base Price]]</f>
        <v>#N/A</v>
      </c>
      <c r="M872" s="137" t="e">
        <f>Table3[[#This Row],[Base Price]]*Table3[[#This Row],[Receipt]]</f>
        <v>#N/A</v>
      </c>
      <c r="N872" s="137" t="e">
        <f>Table3[[#This Row],[Base Price]]*Table3[[#This Row],[Issued]]</f>
        <v>#N/A</v>
      </c>
      <c r="O872" s="137" t="e">
        <f t="shared" si="31"/>
        <v>#N/A</v>
      </c>
      <c r="P872" s="84"/>
    </row>
    <row r="873" spans="1:16">
      <c r="A873" s="84" t="e">
        <f>Table5[[#This Row],[SN]]</f>
        <v>#VALUE!</v>
      </c>
      <c r="B873" s="108" t="e">
        <f>VLOOKUP($C873,'Product Master'!B:G,2,)</f>
        <v>#VALUE!</v>
      </c>
      <c r="C873" s="84" t="e">
        <f>Table5[[#This Row],[Cat No]]</f>
        <v>#VALUE!</v>
      </c>
      <c r="D873" s="84" t="e">
        <f>(VLOOKUP($C873,'Product Master'!B:G,6,))</f>
        <v>#VALUE!</v>
      </c>
      <c r="E873" s="84" t="e">
        <f>VLOOKUP($C873,'Product Master'!B:G,3,)</f>
        <v>#VALUE!</v>
      </c>
      <c r="F873" s="84" t="e">
        <f>VLOOKUP($C873,'Product Master'!B:G,4,)</f>
        <v>#VALUE!</v>
      </c>
      <c r="H873" s="84">
        <f>SUMIFS(Inward!I:I,Inward!C:C,'Stock Statement'!B873,Inward!E:E,'Stock Statement'!C873)</f>
        <v>0</v>
      </c>
      <c r="J873" s="84">
        <f t="shared" si="30"/>
        <v>0</v>
      </c>
      <c r="K873" s="137" t="e">
        <f>LOOKUP(2,1/(Inward!E:E=C873),Inward!Q:Q)</f>
        <v>#N/A</v>
      </c>
      <c r="L873" s="137" t="e">
        <f>Table3[[#This Row],[Opening Stock]]*Table3[[#This Row],[Base Price]]</f>
        <v>#N/A</v>
      </c>
      <c r="M873" s="137" t="e">
        <f>Table3[[#This Row],[Base Price]]*Table3[[#This Row],[Receipt]]</f>
        <v>#N/A</v>
      </c>
      <c r="N873" s="137" t="e">
        <f>Table3[[#This Row],[Base Price]]*Table3[[#This Row],[Issued]]</f>
        <v>#N/A</v>
      </c>
      <c r="O873" s="137" t="e">
        <f t="shared" si="31"/>
        <v>#N/A</v>
      </c>
      <c r="P873" s="84"/>
    </row>
    <row r="874" spans="1:16">
      <c r="A874" s="84" t="e">
        <f>Table5[[#This Row],[SN]]</f>
        <v>#VALUE!</v>
      </c>
      <c r="B874" s="108" t="e">
        <f>VLOOKUP($C874,'Product Master'!B:G,2,)</f>
        <v>#VALUE!</v>
      </c>
      <c r="C874" s="84" t="e">
        <f>Table5[[#This Row],[Cat No]]</f>
        <v>#VALUE!</v>
      </c>
      <c r="D874" s="84" t="e">
        <f>(VLOOKUP($C874,'Product Master'!B:G,6,))</f>
        <v>#VALUE!</v>
      </c>
      <c r="E874" s="84" t="e">
        <f>VLOOKUP($C874,'Product Master'!B:G,3,)</f>
        <v>#VALUE!</v>
      </c>
      <c r="F874" s="84" t="e">
        <f>VLOOKUP($C874,'Product Master'!B:G,4,)</f>
        <v>#VALUE!</v>
      </c>
      <c r="H874" s="84">
        <f>SUMIFS(Inward!I:I,Inward!C:C,'Stock Statement'!B874,Inward!E:E,'Stock Statement'!C874)</f>
        <v>0</v>
      </c>
      <c r="J874" s="84">
        <f t="shared" si="30"/>
        <v>0</v>
      </c>
      <c r="K874" s="137" t="e">
        <f>LOOKUP(2,1/(Inward!E:E=C874),Inward!Q:Q)</f>
        <v>#N/A</v>
      </c>
      <c r="L874" s="137" t="e">
        <f>Table3[[#This Row],[Opening Stock]]*Table3[[#This Row],[Base Price]]</f>
        <v>#N/A</v>
      </c>
      <c r="M874" s="137" t="e">
        <f>Table3[[#This Row],[Base Price]]*Table3[[#This Row],[Receipt]]</f>
        <v>#N/A</v>
      </c>
      <c r="N874" s="137" t="e">
        <f>Table3[[#This Row],[Base Price]]*Table3[[#This Row],[Issued]]</f>
        <v>#N/A</v>
      </c>
      <c r="O874" s="137" t="e">
        <f t="shared" si="31"/>
        <v>#N/A</v>
      </c>
      <c r="P874" s="84"/>
    </row>
    <row r="875" spans="1:16">
      <c r="A875" s="84" t="e">
        <f>Table5[[#This Row],[SN]]</f>
        <v>#VALUE!</v>
      </c>
      <c r="B875" s="108" t="e">
        <f>VLOOKUP($C875,'Product Master'!B:G,2,)</f>
        <v>#VALUE!</v>
      </c>
      <c r="C875" s="84" t="e">
        <f>Table5[[#This Row],[Cat No]]</f>
        <v>#VALUE!</v>
      </c>
      <c r="D875" s="84" t="e">
        <f>(VLOOKUP($C875,'Product Master'!B:G,6,))</f>
        <v>#VALUE!</v>
      </c>
      <c r="E875" s="84" t="e">
        <f>VLOOKUP($C875,'Product Master'!B:G,3,)</f>
        <v>#VALUE!</v>
      </c>
      <c r="F875" s="84" t="e">
        <f>VLOOKUP($C875,'Product Master'!B:G,4,)</f>
        <v>#VALUE!</v>
      </c>
      <c r="H875" s="84">
        <f>SUMIFS(Inward!I:I,Inward!C:C,'Stock Statement'!B875,Inward!E:E,'Stock Statement'!C875)</f>
        <v>0</v>
      </c>
      <c r="J875" s="84">
        <f t="shared" si="30"/>
        <v>0</v>
      </c>
      <c r="K875" s="137" t="e">
        <f>LOOKUP(2,1/(Inward!E:E=C875),Inward!Q:Q)</f>
        <v>#N/A</v>
      </c>
      <c r="L875" s="137" t="e">
        <f>Table3[[#This Row],[Opening Stock]]*Table3[[#This Row],[Base Price]]</f>
        <v>#N/A</v>
      </c>
      <c r="M875" s="137" t="e">
        <f>Table3[[#This Row],[Base Price]]*Table3[[#This Row],[Receipt]]</f>
        <v>#N/A</v>
      </c>
      <c r="N875" s="137" t="e">
        <f>Table3[[#This Row],[Base Price]]*Table3[[#This Row],[Issued]]</f>
        <v>#N/A</v>
      </c>
      <c r="O875" s="137" t="e">
        <f t="shared" si="31"/>
        <v>#N/A</v>
      </c>
      <c r="P875" s="84"/>
    </row>
    <row r="876" spans="1:16">
      <c r="A876" s="84" t="e">
        <f>Table5[[#This Row],[SN]]</f>
        <v>#VALUE!</v>
      </c>
      <c r="B876" s="108" t="e">
        <f>VLOOKUP($C876,'Product Master'!B:G,2,)</f>
        <v>#VALUE!</v>
      </c>
      <c r="C876" s="84" t="e">
        <f>Table5[[#This Row],[Cat No]]</f>
        <v>#VALUE!</v>
      </c>
      <c r="D876" s="84" t="e">
        <f>(VLOOKUP($C876,'Product Master'!B:G,6,))</f>
        <v>#VALUE!</v>
      </c>
      <c r="E876" s="84" t="e">
        <f>VLOOKUP($C876,'Product Master'!B:G,3,)</f>
        <v>#VALUE!</v>
      </c>
      <c r="F876" s="84" t="e">
        <f>VLOOKUP($C876,'Product Master'!B:G,4,)</f>
        <v>#VALUE!</v>
      </c>
      <c r="H876" s="84">
        <f>SUMIFS(Inward!I:I,Inward!C:C,'Stock Statement'!B876,Inward!E:E,'Stock Statement'!C876)</f>
        <v>0</v>
      </c>
      <c r="J876" s="84">
        <f t="shared" si="30"/>
        <v>0</v>
      </c>
      <c r="K876" s="137" t="e">
        <f>LOOKUP(2,1/(Inward!E:E=C876),Inward!Q:Q)</f>
        <v>#N/A</v>
      </c>
      <c r="L876" s="137" t="e">
        <f>Table3[[#This Row],[Opening Stock]]*Table3[[#This Row],[Base Price]]</f>
        <v>#N/A</v>
      </c>
      <c r="M876" s="137" t="e">
        <f>Table3[[#This Row],[Base Price]]*Table3[[#This Row],[Receipt]]</f>
        <v>#N/A</v>
      </c>
      <c r="N876" s="137" t="e">
        <f>Table3[[#This Row],[Base Price]]*Table3[[#This Row],[Issued]]</f>
        <v>#N/A</v>
      </c>
      <c r="O876" s="137" t="e">
        <f t="shared" si="31"/>
        <v>#N/A</v>
      </c>
      <c r="P876" s="84"/>
    </row>
    <row r="877" spans="1:16">
      <c r="A877" s="84" t="e">
        <f>Table5[[#This Row],[SN]]</f>
        <v>#VALUE!</v>
      </c>
      <c r="B877" s="108" t="e">
        <f>VLOOKUP($C877,'Product Master'!B:G,2,)</f>
        <v>#VALUE!</v>
      </c>
      <c r="C877" s="84" t="e">
        <f>Table5[[#This Row],[Cat No]]</f>
        <v>#VALUE!</v>
      </c>
      <c r="D877" s="84" t="e">
        <f>(VLOOKUP($C877,'Product Master'!B:G,6,))</f>
        <v>#VALUE!</v>
      </c>
      <c r="E877" s="84" t="e">
        <f>VLOOKUP($C877,'Product Master'!B:G,3,)</f>
        <v>#VALUE!</v>
      </c>
      <c r="F877" s="84" t="e">
        <f>VLOOKUP($C877,'Product Master'!B:G,4,)</f>
        <v>#VALUE!</v>
      </c>
      <c r="H877" s="84">
        <f>SUMIFS(Inward!I:I,Inward!C:C,'Stock Statement'!B877,Inward!E:E,'Stock Statement'!C877)</f>
        <v>0</v>
      </c>
      <c r="J877" s="84">
        <f t="shared" si="30"/>
        <v>0</v>
      </c>
      <c r="K877" s="137" t="e">
        <f>LOOKUP(2,1/(Inward!E:E=C877),Inward!Q:Q)</f>
        <v>#N/A</v>
      </c>
      <c r="L877" s="137" t="e">
        <f>Table3[[#This Row],[Opening Stock]]*Table3[[#This Row],[Base Price]]</f>
        <v>#N/A</v>
      </c>
      <c r="M877" s="137" t="e">
        <f>Table3[[#This Row],[Base Price]]*Table3[[#This Row],[Receipt]]</f>
        <v>#N/A</v>
      </c>
      <c r="N877" s="137" t="e">
        <f>Table3[[#This Row],[Base Price]]*Table3[[#This Row],[Issued]]</f>
        <v>#N/A</v>
      </c>
      <c r="O877" s="137" t="e">
        <f t="shared" si="31"/>
        <v>#N/A</v>
      </c>
      <c r="P877" s="84"/>
    </row>
    <row r="878" spans="1:16">
      <c r="A878" s="84" t="e">
        <f>Table5[[#This Row],[SN]]</f>
        <v>#VALUE!</v>
      </c>
      <c r="B878" s="108" t="e">
        <f>VLOOKUP($C878,'Product Master'!B:G,2,)</f>
        <v>#VALUE!</v>
      </c>
      <c r="C878" s="84" t="e">
        <f>Table5[[#This Row],[Cat No]]</f>
        <v>#VALUE!</v>
      </c>
      <c r="D878" s="84" t="e">
        <f>(VLOOKUP($C878,'Product Master'!B:G,6,))</f>
        <v>#VALUE!</v>
      </c>
      <c r="E878" s="84" t="e">
        <f>VLOOKUP($C878,'Product Master'!B:G,3,)</f>
        <v>#VALUE!</v>
      </c>
      <c r="F878" s="84" t="e">
        <f>VLOOKUP($C878,'Product Master'!B:G,4,)</f>
        <v>#VALUE!</v>
      </c>
      <c r="H878" s="84">
        <f>SUMIFS(Inward!I:I,Inward!C:C,'Stock Statement'!B878,Inward!E:E,'Stock Statement'!C878)</f>
        <v>0</v>
      </c>
      <c r="J878" s="84">
        <f t="shared" si="30"/>
        <v>0</v>
      </c>
      <c r="K878" s="137" t="e">
        <f>LOOKUP(2,1/(Inward!E:E=C878),Inward!Q:Q)</f>
        <v>#N/A</v>
      </c>
      <c r="L878" s="137" t="e">
        <f>Table3[[#This Row],[Opening Stock]]*Table3[[#This Row],[Base Price]]</f>
        <v>#N/A</v>
      </c>
      <c r="M878" s="137" t="e">
        <f>Table3[[#This Row],[Base Price]]*Table3[[#This Row],[Receipt]]</f>
        <v>#N/A</v>
      </c>
      <c r="N878" s="137" t="e">
        <f>Table3[[#This Row],[Base Price]]*Table3[[#This Row],[Issued]]</f>
        <v>#N/A</v>
      </c>
      <c r="O878" s="137" t="e">
        <f t="shared" si="31"/>
        <v>#N/A</v>
      </c>
      <c r="P878" s="84"/>
    </row>
    <row r="879" spans="1:16">
      <c r="A879" s="84" t="e">
        <f>Table5[[#This Row],[SN]]</f>
        <v>#VALUE!</v>
      </c>
      <c r="B879" s="108" t="e">
        <f>VLOOKUP($C879,'Product Master'!B:G,2,)</f>
        <v>#VALUE!</v>
      </c>
      <c r="C879" s="84" t="e">
        <f>Table5[[#This Row],[Cat No]]</f>
        <v>#VALUE!</v>
      </c>
      <c r="D879" s="84" t="e">
        <f>(VLOOKUP($C879,'Product Master'!B:G,6,))</f>
        <v>#VALUE!</v>
      </c>
      <c r="E879" s="84" t="e">
        <f>VLOOKUP($C879,'Product Master'!B:G,3,)</f>
        <v>#VALUE!</v>
      </c>
      <c r="F879" s="84" t="e">
        <f>VLOOKUP($C879,'Product Master'!B:G,4,)</f>
        <v>#VALUE!</v>
      </c>
      <c r="H879" s="84">
        <f>SUMIFS(Inward!I:I,Inward!C:C,'Stock Statement'!B879,Inward!E:E,'Stock Statement'!C879)</f>
        <v>0</v>
      </c>
      <c r="J879" s="84">
        <f t="shared" si="30"/>
        <v>0</v>
      </c>
      <c r="K879" s="137" t="e">
        <f>LOOKUP(2,1/(Inward!E:E=C879),Inward!Q:Q)</f>
        <v>#N/A</v>
      </c>
      <c r="L879" s="137" t="e">
        <f>Table3[[#This Row],[Opening Stock]]*Table3[[#This Row],[Base Price]]</f>
        <v>#N/A</v>
      </c>
      <c r="M879" s="137" t="e">
        <f>Table3[[#This Row],[Base Price]]*Table3[[#This Row],[Receipt]]</f>
        <v>#N/A</v>
      </c>
      <c r="N879" s="137" t="e">
        <f>Table3[[#This Row],[Base Price]]*Table3[[#This Row],[Issued]]</f>
        <v>#N/A</v>
      </c>
      <c r="O879" s="137" t="e">
        <f t="shared" si="31"/>
        <v>#N/A</v>
      </c>
      <c r="P879" s="84"/>
    </row>
    <row r="880" spans="1:16">
      <c r="A880" s="84" t="e">
        <f>Table5[[#This Row],[SN]]</f>
        <v>#VALUE!</v>
      </c>
      <c r="B880" s="108" t="e">
        <f>VLOOKUP($C880,'Product Master'!B:G,2,)</f>
        <v>#VALUE!</v>
      </c>
      <c r="C880" s="84" t="e">
        <f>Table5[[#This Row],[Cat No]]</f>
        <v>#VALUE!</v>
      </c>
      <c r="D880" s="84" t="e">
        <f>(VLOOKUP($C880,'Product Master'!B:G,6,))</f>
        <v>#VALUE!</v>
      </c>
      <c r="E880" s="84" t="e">
        <f>VLOOKUP($C880,'Product Master'!B:G,3,)</f>
        <v>#VALUE!</v>
      </c>
      <c r="F880" s="84" t="e">
        <f>VLOOKUP($C880,'Product Master'!B:G,4,)</f>
        <v>#VALUE!</v>
      </c>
      <c r="H880" s="84">
        <f>SUMIFS(Inward!I:I,Inward!C:C,'Stock Statement'!B880,Inward!E:E,'Stock Statement'!C880)</f>
        <v>0</v>
      </c>
      <c r="J880" s="84">
        <f t="shared" si="30"/>
        <v>0</v>
      </c>
      <c r="K880" s="137" t="e">
        <f>LOOKUP(2,1/(Inward!E:E=C880),Inward!Q:Q)</f>
        <v>#N/A</v>
      </c>
      <c r="L880" s="137" t="e">
        <f>Table3[[#This Row],[Opening Stock]]*Table3[[#This Row],[Base Price]]</f>
        <v>#N/A</v>
      </c>
      <c r="M880" s="137" t="e">
        <f>Table3[[#This Row],[Base Price]]*Table3[[#This Row],[Receipt]]</f>
        <v>#N/A</v>
      </c>
      <c r="N880" s="137" t="e">
        <f>Table3[[#This Row],[Base Price]]*Table3[[#This Row],[Issued]]</f>
        <v>#N/A</v>
      </c>
      <c r="O880" s="137" t="e">
        <f t="shared" si="31"/>
        <v>#N/A</v>
      </c>
      <c r="P880" s="84"/>
    </row>
    <row r="881" spans="1:16">
      <c r="A881" s="84" t="e">
        <f>Table5[[#This Row],[SN]]</f>
        <v>#VALUE!</v>
      </c>
      <c r="B881" s="108" t="e">
        <f>VLOOKUP($C881,'Product Master'!B:G,2,)</f>
        <v>#VALUE!</v>
      </c>
      <c r="C881" s="84" t="e">
        <f>Table5[[#This Row],[Cat No]]</f>
        <v>#VALUE!</v>
      </c>
      <c r="D881" s="84" t="e">
        <f>(VLOOKUP($C881,'Product Master'!B:G,6,))</f>
        <v>#VALUE!</v>
      </c>
      <c r="E881" s="84" t="e">
        <f>VLOOKUP($C881,'Product Master'!B:G,3,)</f>
        <v>#VALUE!</v>
      </c>
      <c r="F881" s="84" t="e">
        <f>VLOOKUP($C881,'Product Master'!B:G,4,)</f>
        <v>#VALUE!</v>
      </c>
      <c r="H881" s="84">
        <f>SUMIFS(Inward!I:I,Inward!C:C,'Stock Statement'!B881,Inward!E:E,'Stock Statement'!C881)</f>
        <v>0</v>
      </c>
      <c r="J881" s="84">
        <f t="shared" si="30"/>
        <v>0</v>
      </c>
      <c r="K881" s="137" t="e">
        <f>LOOKUP(2,1/(Inward!E:E=C881),Inward!Q:Q)</f>
        <v>#N/A</v>
      </c>
      <c r="L881" s="137" t="e">
        <f>Table3[[#This Row],[Opening Stock]]*Table3[[#This Row],[Base Price]]</f>
        <v>#N/A</v>
      </c>
      <c r="M881" s="137" t="e">
        <f>Table3[[#This Row],[Base Price]]*Table3[[#This Row],[Receipt]]</f>
        <v>#N/A</v>
      </c>
      <c r="N881" s="137" t="e">
        <f>Table3[[#This Row],[Base Price]]*Table3[[#This Row],[Issued]]</f>
        <v>#N/A</v>
      </c>
      <c r="O881" s="137" t="e">
        <f t="shared" si="31"/>
        <v>#N/A</v>
      </c>
      <c r="P881" s="84"/>
    </row>
    <row r="882" spans="1:16">
      <c r="A882" s="84" t="e">
        <f>Table5[[#This Row],[SN]]</f>
        <v>#VALUE!</v>
      </c>
      <c r="B882" s="108" t="e">
        <f>VLOOKUP($C882,'Product Master'!B:G,2,)</f>
        <v>#VALUE!</v>
      </c>
      <c r="C882" s="84" t="e">
        <f>Table5[[#This Row],[Cat No]]</f>
        <v>#VALUE!</v>
      </c>
      <c r="D882" s="84" t="e">
        <f>(VLOOKUP($C882,'Product Master'!B:G,6,))</f>
        <v>#VALUE!</v>
      </c>
      <c r="E882" s="84" t="e">
        <f>VLOOKUP($C882,'Product Master'!B:G,3,)</f>
        <v>#VALUE!</v>
      </c>
      <c r="F882" s="84" t="e">
        <f>VLOOKUP($C882,'Product Master'!B:G,4,)</f>
        <v>#VALUE!</v>
      </c>
      <c r="H882" s="84">
        <f>SUMIFS(Inward!I:I,Inward!C:C,'Stock Statement'!B882,Inward!E:E,'Stock Statement'!C882)</f>
        <v>0</v>
      </c>
      <c r="J882" s="84">
        <f t="shared" si="30"/>
        <v>0</v>
      </c>
      <c r="K882" s="137" t="e">
        <f>LOOKUP(2,1/(Inward!E:E=C882),Inward!Q:Q)</f>
        <v>#N/A</v>
      </c>
      <c r="L882" s="137" t="e">
        <f>Table3[[#This Row],[Opening Stock]]*Table3[[#This Row],[Base Price]]</f>
        <v>#N/A</v>
      </c>
      <c r="M882" s="137" t="e">
        <f>Table3[[#This Row],[Base Price]]*Table3[[#This Row],[Receipt]]</f>
        <v>#N/A</v>
      </c>
      <c r="N882" s="137" t="e">
        <f>Table3[[#This Row],[Base Price]]*Table3[[#This Row],[Issued]]</f>
        <v>#N/A</v>
      </c>
      <c r="O882" s="137" t="e">
        <f t="shared" si="31"/>
        <v>#N/A</v>
      </c>
      <c r="P882" s="84"/>
    </row>
    <row r="883" spans="1:16">
      <c r="A883" s="84" t="e">
        <f>Table5[[#This Row],[SN]]</f>
        <v>#VALUE!</v>
      </c>
      <c r="B883" s="108" t="e">
        <f>VLOOKUP($C883,'Product Master'!B:G,2,)</f>
        <v>#VALUE!</v>
      </c>
      <c r="C883" s="84" t="e">
        <f>Table5[[#This Row],[Cat No]]</f>
        <v>#VALUE!</v>
      </c>
      <c r="D883" s="84" t="e">
        <f>(VLOOKUP($C883,'Product Master'!B:G,6,))</f>
        <v>#VALUE!</v>
      </c>
      <c r="E883" s="84" t="e">
        <f>VLOOKUP($C883,'Product Master'!B:G,3,)</f>
        <v>#VALUE!</v>
      </c>
      <c r="F883" s="84" t="e">
        <f>VLOOKUP($C883,'Product Master'!B:G,4,)</f>
        <v>#VALUE!</v>
      </c>
      <c r="H883" s="84">
        <f>SUMIFS(Inward!I:I,Inward!C:C,'Stock Statement'!B883,Inward!E:E,'Stock Statement'!C883)</f>
        <v>0</v>
      </c>
      <c r="J883" s="84">
        <f t="shared" si="30"/>
        <v>0</v>
      </c>
      <c r="K883" s="137" t="e">
        <f>LOOKUP(2,1/(Inward!E:E=C883),Inward!Q:Q)</f>
        <v>#N/A</v>
      </c>
      <c r="L883" s="137" t="e">
        <f>Table3[[#This Row],[Opening Stock]]*Table3[[#This Row],[Base Price]]</f>
        <v>#N/A</v>
      </c>
      <c r="M883" s="137" t="e">
        <f>Table3[[#This Row],[Base Price]]*Table3[[#This Row],[Receipt]]</f>
        <v>#N/A</v>
      </c>
      <c r="N883" s="137" t="e">
        <f>Table3[[#This Row],[Base Price]]*Table3[[#This Row],[Issued]]</f>
        <v>#N/A</v>
      </c>
      <c r="O883" s="137" t="e">
        <f t="shared" si="31"/>
        <v>#N/A</v>
      </c>
      <c r="P883" s="84"/>
    </row>
    <row r="884" spans="1:16">
      <c r="A884" s="84" t="e">
        <f>Table5[[#This Row],[SN]]</f>
        <v>#VALUE!</v>
      </c>
      <c r="B884" s="108" t="e">
        <f>VLOOKUP($C884,'Product Master'!B:G,2,)</f>
        <v>#VALUE!</v>
      </c>
      <c r="C884" s="84" t="e">
        <f>Table5[[#This Row],[Cat No]]</f>
        <v>#VALUE!</v>
      </c>
      <c r="D884" s="84" t="e">
        <f>(VLOOKUP($C884,'Product Master'!B:G,6,))</f>
        <v>#VALUE!</v>
      </c>
      <c r="E884" s="84" t="e">
        <f>VLOOKUP($C884,'Product Master'!B:G,3,)</f>
        <v>#VALUE!</v>
      </c>
      <c r="F884" s="84" t="e">
        <f>VLOOKUP($C884,'Product Master'!B:G,4,)</f>
        <v>#VALUE!</v>
      </c>
      <c r="H884" s="84">
        <f>SUMIFS(Inward!I:I,Inward!C:C,'Stock Statement'!B884,Inward!E:E,'Stock Statement'!C884)</f>
        <v>0</v>
      </c>
      <c r="J884" s="84">
        <f t="shared" si="30"/>
        <v>0</v>
      </c>
      <c r="K884" s="137" t="e">
        <f>LOOKUP(2,1/(Inward!E:E=C884),Inward!Q:Q)</f>
        <v>#N/A</v>
      </c>
      <c r="L884" s="137" t="e">
        <f>Table3[[#This Row],[Opening Stock]]*Table3[[#This Row],[Base Price]]</f>
        <v>#N/A</v>
      </c>
      <c r="M884" s="137" t="e">
        <f>Table3[[#This Row],[Base Price]]*Table3[[#This Row],[Receipt]]</f>
        <v>#N/A</v>
      </c>
      <c r="N884" s="137" t="e">
        <f>Table3[[#This Row],[Base Price]]*Table3[[#This Row],[Issued]]</f>
        <v>#N/A</v>
      </c>
      <c r="O884" s="137" t="e">
        <f t="shared" si="31"/>
        <v>#N/A</v>
      </c>
      <c r="P884" s="84"/>
    </row>
    <row r="885" spans="1:16">
      <c r="A885" s="84" t="e">
        <f>Table5[[#This Row],[SN]]</f>
        <v>#VALUE!</v>
      </c>
      <c r="B885" s="108" t="e">
        <f>VLOOKUP($C885,'Product Master'!B:G,2,)</f>
        <v>#VALUE!</v>
      </c>
      <c r="C885" s="84" t="e">
        <f>Table5[[#This Row],[Cat No]]</f>
        <v>#VALUE!</v>
      </c>
      <c r="D885" s="84" t="e">
        <f>(VLOOKUP($C885,'Product Master'!B:G,6,))</f>
        <v>#VALUE!</v>
      </c>
      <c r="E885" s="84" t="e">
        <f>VLOOKUP($C885,'Product Master'!B:G,3,)</f>
        <v>#VALUE!</v>
      </c>
      <c r="F885" s="84" t="e">
        <f>VLOOKUP($C885,'Product Master'!B:G,4,)</f>
        <v>#VALUE!</v>
      </c>
      <c r="H885" s="84">
        <f>SUMIFS(Inward!I:I,Inward!C:C,'Stock Statement'!B885,Inward!E:E,'Stock Statement'!C885)</f>
        <v>0</v>
      </c>
      <c r="J885" s="84">
        <f t="shared" si="30"/>
        <v>0</v>
      </c>
      <c r="K885" s="137" t="e">
        <f>LOOKUP(2,1/(Inward!E:E=C885),Inward!Q:Q)</f>
        <v>#N/A</v>
      </c>
      <c r="L885" s="137" t="e">
        <f>Table3[[#This Row],[Opening Stock]]*Table3[[#This Row],[Base Price]]</f>
        <v>#N/A</v>
      </c>
      <c r="M885" s="137" t="e">
        <f>Table3[[#This Row],[Base Price]]*Table3[[#This Row],[Receipt]]</f>
        <v>#N/A</v>
      </c>
      <c r="N885" s="137" t="e">
        <f>Table3[[#This Row],[Base Price]]*Table3[[#This Row],[Issued]]</f>
        <v>#N/A</v>
      </c>
      <c r="O885" s="137" t="e">
        <f t="shared" si="31"/>
        <v>#N/A</v>
      </c>
      <c r="P885" s="84"/>
    </row>
    <row r="886" spans="1:16">
      <c r="A886" s="84" t="e">
        <f>Table5[[#This Row],[SN]]</f>
        <v>#VALUE!</v>
      </c>
      <c r="B886" s="108" t="e">
        <f>VLOOKUP($C886,'Product Master'!B:G,2,)</f>
        <v>#VALUE!</v>
      </c>
      <c r="C886" s="84" t="e">
        <f>Table5[[#This Row],[Cat No]]</f>
        <v>#VALUE!</v>
      </c>
      <c r="D886" s="84" t="e">
        <f>(VLOOKUP($C886,'Product Master'!B:G,6,))</f>
        <v>#VALUE!</v>
      </c>
      <c r="E886" s="84" t="e">
        <f>VLOOKUP($C886,'Product Master'!B:G,3,)</f>
        <v>#VALUE!</v>
      </c>
      <c r="F886" s="84" t="e">
        <f>VLOOKUP($C886,'Product Master'!B:G,4,)</f>
        <v>#VALUE!</v>
      </c>
      <c r="H886" s="84">
        <f>SUMIFS(Inward!I:I,Inward!C:C,'Stock Statement'!B886,Inward!E:E,'Stock Statement'!C886)</f>
        <v>0</v>
      </c>
      <c r="J886" s="84">
        <f t="shared" si="30"/>
        <v>0</v>
      </c>
      <c r="K886" s="137" t="e">
        <f>LOOKUP(2,1/(Inward!E:E=C886),Inward!Q:Q)</f>
        <v>#N/A</v>
      </c>
      <c r="L886" s="137" t="e">
        <f>Table3[[#This Row],[Opening Stock]]*Table3[[#This Row],[Base Price]]</f>
        <v>#N/A</v>
      </c>
      <c r="M886" s="137" t="e">
        <f>Table3[[#This Row],[Base Price]]*Table3[[#This Row],[Receipt]]</f>
        <v>#N/A</v>
      </c>
      <c r="N886" s="137" t="e">
        <f>Table3[[#This Row],[Base Price]]*Table3[[#This Row],[Issued]]</f>
        <v>#N/A</v>
      </c>
      <c r="O886" s="137" t="e">
        <f t="shared" si="31"/>
        <v>#N/A</v>
      </c>
      <c r="P886" s="84"/>
    </row>
    <row r="887" spans="1:16">
      <c r="A887" s="84" t="e">
        <f>Table5[[#This Row],[SN]]</f>
        <v>#VALUE!</v>
      </c>
      <c r="B887" s="108" t="e">
        <f>VLOOKUP($C887,'Product Master'!B:G,2,)</f>
        <v>#VALUE!</v>
      </c>
      <c r="C887" s="84" t="e">
        <f>Table5[[#This Row],[Cat No]]</f>
        <v>#VALUE!</v>
      </c>
      <c r="D887" s="84" t="e">
        <f>(VLOOKUP($C887,'Product Master'!B:G,6,))</f>
        <v>#VALUE!</v>
      </c>
      <c r="E887" s="84" t="e">
        <f>VLOOKUP($C887,'Product Master'!B:G,3,)</f>
        <v>#VALUE!</v>
      </c>
      <c r="F887" s="84" t="e">
        <f>VLOOKUP($C887,'Product Master'!B:G,4,)</f>
        <v>#VALUE!</v>
      </c>
      <c r="H887" s="84">
        <f>SUMIFS(Inward!I:I,Inward!C:C,'Stock Statement'!B887,Inward!E:E,'Stock Statement'!C887)</f>
        <v>0</v>
      </c>
      <c r="J887" s="84">
        <f t="shared" si="30"/>
        <v>0</v>
      </c>
      <c r="K887" s="137" t="e">
        <f>LOOKUP(2,1/(Inward!E:E=C887),Inward!Q:Q)</f>
        <v>#N/A</v>
      </c>
      <c r="L887" s="137" t="e">
        <f>Table3[[#This Row],[Opening Stock]]*Table3[[#This Row],[Base Price]]</f>
        <v>#N/A</v>
      </c>
      <c r="M887" s="137" t="e">
        <f>Table3[[#This Row],[Base Price]]*Table3[[#This Row],[Receipt]]</f>
        <v>#N/A</v>
      </c>
      <c r="N887" s="137" t="e">
        <f>Table3[[#This Row],[Base Price]]*Table3[[#This Row],[Issued]]</f>
        <v>#N/A</v>
      </c>
      <c r="O887" s="137" t="e">
        <f t="shared" si="31"/>
        <v>#N/A</v>
      </c>
      <c r="P887" s="84"/>
    </row>
    <row r="888" spans="1:16">
      <c r="A888" s="84" t="e">
        <f>Table5[[#This Row],[SN]]</f>
        <v>#VALUE!</v>
      </c>
      <c r="B888" s="108" t="e">
        <f>VLOOKUP($C888,'Product Master'!B:G,2,)</f>
        <v>#VALUE!</v>
      </c>
      <c r="C888" s="84" t="e">
        <f>Table5[[#This Row],[Cat No]]</f>
        <v>#VALUE!</v>
      </c>
      <c r="D888" s="84" t="e">
        <f>(VLOOKUP($C888,'Product Master'!B:G,6,))</f>
        <v>#VALUE!</v>
      </c>
      <c r="E888" s="84" t="e">
        <f>VLOOKUP($C888,'Product Master'!B:G,3,)</f>
        <v>#VALUE!</v>
      </c>
      <c r="F888" s="84" t="e">
        <f>VLOOKUP($C888,'Product Master'!B:G,4,)</f>
        <v>#VALUE!</v>
      </c>
      <c r="H888" s="84">
        <f>SUMIFS(Inward!I:I,Inward!C:C,'Stock Statement'!B888,Inward!E:E,'Stock Statement'!C888)</f>
        <v>0</v>
      </c>
      <c r="J888" s="84">
        <f t="shared" si="30"/>
        <v>0</v>
      </c>
      <c r="K888" s="137" t="e">
        <f>LOOKUP(2,1/(Inward!E:E=C888),Inward!Q:Q)</f>
        <v>#N/A</v>
      </c>
      <c r="L888" s="137" t="e">
        <f>Table3[[#This Row],[Opening Stock]]*Table3[[#This Row],[Base Price]]</f>
        <v>#N/A</v>
      </c>
      <c r="M888" s="137" t="e">
        <f>Table3[[#This Row],[Base Price]]*Table3[[#This Row],[Receipt]]</f>
        <v>#N/A</v>
      </c>
      <c r="N888" s="137" t="e">
        <f>Table3[[#This Row],[Base Price]]*Table3[[#This Row],[Issued]]</f>
        <v>#N/A</v>
      </c>
      <c r="O888" s="137" t="e">
        <f t="shared" si="31"/>
        <v>#N/A</v>
      </c>
      <c r="P888" s="84"/>
    </row>
    <row r="889" spans="1:16">
      <c r="A889" s="84" t="e">
        <f>Table5[[#This Row],[SN]]</f>
        <v>#VALUE!</v>
      </c>
      <c r="B889" s="108" t="e">
        <f>VLOOKUP($C889,'Product Master'!B:G,2,)</f>
        <v>#VALUE!</v>
      </c>
      <c r="C889" s="84" t="e">
        <f>Table5[[#This Row],[Cat No]]</f>
        <v>#VALUE!</v>
      </c>
      <c r="D889" s="84" t="e">
        <f>(VLOOKUP($C889,'Product Master'!B:G,6,))</f>
        <v>#VALUE!</v>
      </c>
      <c r="E889" s="84" t="e">
        <f>VLOOKUP($C889,'Product Master'!B:G,3,)</f>
        <v>#VALUE!</v>
      </c>
      <c r="F889" s="84" t="e">
        <f>VLOOKUP($C889,'Product Master'!B:G,4,)</f>
        <v>#VALUE!</v>
      </c>
      <c r="H889" s="84">
        <f>SUMIFS(Inward!I:I,Inward!C:C,'Stock Statement'!B889,Inward!E:E,'Stock Statement'!C889)</f>
        <v>0</v>
      </c>
      <c r="J889" s="84">
        <f t="shared" si="30"/>
        <v>0</v>
      </c>
      <c r="K889" s="137" t="e">
        <f>LOOKUP(2,1/(Inward!E:E=C889),Inward!Q:Q)</f>
        <v>#N/A</v>
      </c>
      <c r="L889" s="137" t="e">
        <f>Table3[[#This Row],[Opening Stock]]*Table3[[#This Row],[Base Price]]</f>
        <v>#N/A</v>
      </c>
      <c r="M889" s="137" t="e">
        <f>Table3[[#This Row],[Base Price]]*Table3[[#This Row],[Receipt]]</f>
        <v>#N/A</v>
      </c>
      <c r="N889" s="137" t="e">
        <f>Table3[[#This Row],[Base Price]]*Table3[[#This Row],[Issued]]</f>
        <v>#N/A</v>
      </c>
      <c r="O889" s="137" t="e">
        <f t="shared" si="31"/>
        <v>#N/A</v>
      </c>
      <c r="P889" s="84"/>
    </row>
    <row r="890" spans="1:16">
      <c r="A890" s="84" t="e">
        <f>Table5[[#This Row],[SN]]</f>
        <v>#VALUE!</v>
      </c>
      <c r="B890" s="108" t="e">
        <f>VLOOKUP($C890,'Product Master'!B:G,2,)</f>
        <v>#VALUE!</v>
      </c>
      <c r="C890" s="84" t="e">
        <f>Table5[[#This Row],[Cat No]]</f>
        <v>#VALUE!</v>
      </c>
      <c r="D890" s="84" t="e">
        <f>(VLOOKUP($C890,'Product Master'!B:G,6,))</f>
        <v>#VALUE!</v>
      </c>
      <c r="E890" s="84" t="e">
        <f>VLOOKUP($C890,'Product Master'!B:G,3,)</f>
        <v>#VALUE!</v>
      </c>
      <c r="F890" s="84" t="e">
        <f>VLOOKUP($C890,'Product Master'!B:G,4,)</f>
        <v>#VALUE!</v>
      </c>
      <c r="H890" s="84">
        <f>SUMIFS(Inward!I:I,Inward!C:C,'Stock Statement'!B890,Inward!E:E,'Stock Statement'!C890)</f>
        <v>0</v>
      </c>
      <c r="J890" s="84">
        <f t="shared" si="30"/>
        <v>0</v>
      </c>
      <c r="K890" s="137" t="e">
        <f>LOOKUP(2,1/(Inward!E:E=C890),Inward!Q:Q)</f>
        <v>#N/A</v>
      </c>
      <c r="L890" s="137" t="e">
        <f>Table3[[#This Row],[Opening Stock]]*Table3[[#This Row],[Base Price]]</f>
        <v>#N/A</v>
      </c>
      <c r="M890" s="137" t="e">
        <f>Table3[[#This Row],[Base Price]]*Table3[[#This Row],[Receipt]]</f>
        <v>#N/A</v>
      </c>
      <c r="N890" s="137" t="e">
        <f>Table3[[#This Row],[Base Price]]*Table3[[#This Row],[Issued]]</f>
        <v>#N/A</v>
      </c>
      <c r="O890" s="137" t="e">
        <f t="shared" si="31"/>
        <v>#N/A</v>
      </c>
      <c r="P890" s="84"/>
    </row>
    <row r="891" spans="1:16">
      <c r="A891" s="84" t="e">
        <f>Table5[[#This Row],[SN]]</f>
        <v>#VALUE!</v>
      </c>
      <c r="B891" s="108" t="e">
        <f>VLOOKUP($C891,'Product Master'!B:G,2,)</f>
        <v>#VALUE!</v>
      </c>
      <c r="C891" s="84" t="e">
        <f>Table5[[#This Row],[Cat No]]</f>
        <v>#VALUE!</v>
      </c>
      <c r="D891" s="84" t="e">
        <f>(VLOOKUP($C891,'Product Master'!B:G,6,))</f>
        <v>#VALUE!</v>
      </c>
      <c r="E891" s="84" t="e">
        <f>VLOOKUP($C891,'Product Master'!B:G,3,)</f>
        <v>#VALUE!</v>
      </c>
      <c r="F891" s="84" t="e">
        <f>VLOOKUP($C891,'Product Master'!B:G,4,)</f>
        <v>#VALUE!</v>
      </c>
      <c r="H891" s="84">
        <f>SUMIFS(Inward!I:I,Inward!C:C,'Stock Statement'!B891,Inward!E:E,'Stock Statement'!C891)</f>
        <v>0</v>
      </c>
      <c r="J891" s="84">
        <f t="shared" si="30"/>
        <v>0</v>
      </c>
      <c r="K891" s="137" t="e">
        <f>LOOKUP(2,1/(Inward!E:E=C891),Inward!Q:Q)</f>
        <v>#N/A</v>
      </c>
      <c r="L891" s="137" t="e">
        <f>Table3[[#This Row],[Opening Stock]]*Table3[[#This Row],[Base Price]]</f>
        <v>#N/A</v>
      </c>
      <c r="M891" s="137" t="e">
        <f>Table3[[#This Row],[Base Price]]*Table3[[#This Row],[Receipt]]</f>
        <v>#N/A</v>
      </c>
      <c r="N891" s="137" t="e">
        <f>Table3[[#This Row],[Base Price]]*Table3[[#This Row],[Issued]]</f>
        <v>#N/A</v>
      </c>
      <c r="O891" s="137" t="e">
        <f t="shared" si="31"/>
        <v>#N/A</v>
      </c>
      <c r="P891" s="84"/>
    </row>
    <row r="892" spans="1:16">
      <c r="A892" s="84" t="e">
        <f>Table5[[#This Row],[SN]]</f>
        <v>#VALUE!</v>
      </c>
      <c r="B892" s="108" t="e">
        <f>VLOOKUP($C892,'Product Master'!B:G,2,)</f>
        <v>#VALUE!</v>
      </c>
      <c r="C892" s="84" t="e">
        <f>Table5[[#This Row],[Cat No]]</f>
        <v>#VALUE!</v>
      </c>
      <c r="D892" s="84" t="e">
        <f>(VLOOKUP($C892,'Product Master'!B:G,6,))</f>
        <v>#VALUE!</v>
      </c>
      <c r="E892" s="84" t="e">
        <f>VLOOKUP($C892,'Product Master'!B:G,3,)</f>
        <v>#VALUE!</v>
      </c>
      <c r="F892" s="84" t="e">
        <f>VLOOKUP($C892,'Product Master'!B:G,4,)</f>
        <v>#VALUE!</v>
      </c>
      <c r="H892" s="84">
        <f>SUMIFS(Inward!I:I,Inward!C:C,'Stock Statement'!B892,Inward!E:E,'Stock Statement'!C892)</f>
        <v>0</v>
      </c>
      <c r="J892" s="84">
        <f t="shared" si="30"/>
        <v>0</v>
      </c>
      <c r="K892" s="137" t="e">
        <f>LOOKUP(2,1/(Inward!E:E=C892),Inward!Q:Q)</f>
        <v>#N/A</v>
      </c>
      <c r="L892" s="137" t="e">
        <f>Table3[[#This Row],[Opening Stock]]*Table3[[#This Row],[Base Price]]</f>
        <v>#N/A</v>
      </c>
      <c r="M892" s="137" t="e">
        <f>Table3[[#This Row],[Base Price]]*Table3[[#This Row],[Receipt]]</f>
        <v>#N/A</v>
      </c>
      <c r="N892" s="137" t="e">
        <f>Table3[[#This Row],[Base Price]]*Table3[[#This Row],[Issued]]</f>
        <v>#N/A</v>
      </c>
      <c r="O892" s="137" t="e">
        <f t="shared" si="31"/>
        <v>#N/A</v>
      </c>
      <c r="P892" s="84"/>
    </row>
    <row r="893" spans="1:16">
      <c r="A893" s="84" t="e">
        <f>Table5[[#This Row],[SN]]</f>
        <v>#VALUE!</v>
      </c>
      <c r="B893" s="108" t="e">
        <f>VLOOKUP($C893,'Product Master'!B:G,2,)</f>
        <v>#VALUE!</v>
      </c>
      <c r="C893" s="84" t="e">
        <f>Table5[[#This Row],[Cat No]]</f>
        <v>#VALUE!</v>
      </c>
      <c r="D893" s="84" t="e">
        <f>(VLOOKUP($C893,'Product Master'!B:G,6,))</f>
        <v>#VALUE!</v>
      </c>
      <c r="E893" s="84" t="e">
        <f>VLOOKUP($C893,'Product Master'!B:G,3,)</f>
        <v>#VALUE!</v>
      </c>
      <c r="F893" s="84" t="e">
        <f>VLOOKUP($C893,'Product Master'!B:G,4,)</f>
        <v>#VALUE!</v>
      </c>
      <c r="H893" s="84">
        <f>SUMIFS(Inward!I:I,Inward!C:C,'Stock Statement'!B893,Inward!E:E,'Stock Statement'!C893)</f>
        <v>0</v>
      </c>
      <c r="J893" s="84">
        <f t="shared" si="30"/>
        <v>0</v>
      </c>
      <c r="K893" s="137" t="e">
        <f>LOOKUP(2,1/(Inward!E:E=C893),Inward!Q:Q)</f>
        <v>#N/A</v>
      </c>
      <c r="L893" s="137" t="e">
        <f>Table3[[#This Row],[Opening Stock]]*Table3[[#This Row],[Base Price]]</f>
        <v>#N/A</v>
      </c>
      <c r="M893" s="137" t="e">
        <f>Table3[[#This Row],[Base Price]]*Table3[[#This Row],[Receipt]]</f>
        <v>#N/A</v>
      </c>
      <c r="N893" s="137" t="e">
        <f>Table3[[#This Row],[Base Price]]*Table3[[#This Row],[Issued]]</f>
        <v>#N/A</v>
      </c>
      <c r="O893" s="137" t="e">
        <f t="shared" si="31"/>
        <v>#N/A</v>
      </c>
      <c r="P893" s="84"/>
    </row>
    <row r="894" spans="1:16">
      <c r="A894" s="84" t="e">
        <f>Table5[[#This Row],[SN]]</f>
        <v>#VALUE!</v>
      </c>
      <c r="B894" s="108" t="e">
        <f>VLOOKUP($C894,'Product Master'!B:G,2,)</f>
        <v>#VALUE!</v>
      </c>
      <c r="C894" s="84" t="e">
        <f>Table5[[#This Row],[Cat No]]</f>
        <v>#VALUE!</v>
      </c>
      <c r="D894" s="84" t="e">
        <f>(VLOOKUP($C894,'Product Master'!B:G,6,))</f>
        <v>#VALUE!</v>
      </c>
      <c r="E894" s="84" t="e">
        <f>VLOOKUP($C894,'Product Master'!B:G,3,)</f>
        <v>#VALUE!</v>
      </c>
      <c r="F894" s="84" t="e">
        <f>VLOOKUP($C894,'Product Master'!B:G,4,)</f>
        <v>#VALUE!</v>
      </c>
      <c r="H894" s="84">
        <f>SUMIFS(Inward!I:I,Inward!C:C,'Stock Statement'!B894,Inward!E:E,'Stock Statement'!C894)</f>
        <v>0</v>
      </c>
      <c r="J894" s="84">
        <f t="shared" si="30"/>
        <v>0</v>
      </c>
      <c r="K894" s="137" t="e">
        <f>LOOKUP(2,1/(Inward!E:E=C894),Inward!Q:Q)</f>
        <v>#N/A</v>
      </c>
      <c r="L894" s="137" t="e">
        <f>Table3[[#This Row],[Opening Stock]]*Table3[[#This Row],[Base Price]]</f>
        <v>#N/A</v>
      </c>
      <c r="M894" s="137" t="e">
        <f>Table3[[#This Row],[Base Price]]*Table3[[#This Row],[Receipt]]</f>
        <v>#N/A</v>
      </c>
      <c r="N894" s="137" t="e">
        <f>Table3[[#This Row],[Base Price]]*Table3[[#This Row],[Issued]]</f>
        <v>#N/A</v>
      </c>
      <c r="O894" s="137" t="e">
        <f t="shared" si="31"/>
        <v>#N/A</v>
      </c>
      <c r="P894" s="84"/>
    </row>
    <row r="895" spans="1:16">
      <c r="A895" s="84" t="e">
        <f>Table5[[#This Row],[SN]]</f>
        <v>#VALUE!</v>
      </c>
      <c r="B895" s="108" t="e">
        <f>VLOOKUP($C895,'Product Master'!B:G,2,)</f>
        <v>#VALUE!</v>
      </c>
      <c r="C895" s="84" t="e">
        <f>Table5[[#This Row],[Cat No]]</f>
        <v>#VALUE!</v>
      </c>
      <c r="D895" s="84" t="e">
        <f>(VLOOKUP($C895,'Product Master'!B:G,6,))</f>
        <v>#VALUE!</v>
      </c>
      <c r="E895" s="84" t="e">
        <f>VLOOKUP($C895,'Product Master'!B:G,3,)</f>
        <v>#VALUE!</v>
      </c>
      <c r="F895" s="84" t="e">
        <f>VLOOKUP($C895,'Product Master'!B:G,4,)</f>
        <v>#VALUE!</v>
      </c>
      <c r="H895" s="84">
        <f>SUMIFS(Inward!I:I,Inward!C:C,'Stock Statement'!B895,Inward!E:E,'Stock Statement'!C895)</f>
        <v>0</v>
      </c>
      <c r="J895" s="84">
        <f t="shared" si="30"/>
        <v>0</v>
      </c>
      <c r="K895" s="137" t="e">
        <f>LOOKUP(2,1/(Inward!E:E=C895),Inward!Q:Q)</f>
        <v>#N/A</v>
      </c>
      <c r="L895" s="137" t="e">
        <f>Table3[[#This Row],[Opening Stock]]*Table3[[#This Row],[Base Price]]</f>
        <v>#N/A</v>
      </c>
      <c r="M895" s="137" t="e">
        <f>Table3[[#This Row],[Base Price]]*Table3[[#This Row],[Receipt]]</f>
        <v>#N/A</v>
      </c>
      <c r="N895" s="137" t="e">
        <f>Table3[[#This Row],[Base Price]]*Table3[[#This Row],[Issued]]</f>
        <v>#N/A</v>
      </c>
      <c r="O895" s="137" t="e">
        <f t="shared" si="31"/>
        <v>#N/A</v>
      </c>
      <c r="P895" s="84"/>
    </row>
    <row r="896" spans="1:16">
      <c r="A896" s="84" t="e">
        <f>Table5[[#This Row],[SN]]</f>
        <v>#VALUE!</v>
      </c>
      <c r="B896" s="108" t="e">
        <f>VLOOKUP($C896,'Product Master'!B:G,2,)</f>
        <v>#VALUE!</v>
      </c>
      <c r="C896" s="84" t="e">
        <f>Table5[[#This Row],[Cat No]]</f>
        <v>#VALUE!</v>
      </c>
      <c r="D896" s="84" t="e">
        <f>(VLOOKUP($C896,'Product Master'!B:G,6,))</f>
        <v>#VALUE!</v>
      </c>
      <c r="E896" s="84" t="e">
        <f>VLOOKUP($C896,'Product Master'!B:G,3,)</f>
        <v>#VALUE!</v>
      </c>
      <c r="F896" s="84" t="e">
        <f>VLOOKUP($C896,'Product Master'!B:G,4,)</f>
        <v>#VALUE!</v>
      </c>
      <c r="H896" s="84">
        <f>SUMIFS(Inward!I:I,Inward!C:C,'Stock Statement'!B896,Inward!E:E,'Stock Statement'!C896)</f>
        <v>0</v>
      </c>
      <c r="J896" s="84">
        <f t="shared" si="30"/>
        <v>0</v>
      </c>
      <c r="K896" s="137" t="e">
        <f>LOOKUP(2,1/(Inward!E:E=C896),Inward!Q:Q)</f>
        <v>#N/A</v>
      </c>
      <c r="L896" s="137" t="e">
        <f>Table3[[#This Row],[Opening Stock]]*Table3[[#This Row],[Base Price]]</f>
        <v>#N/A</v>
      </c>
      <c r="M896" s="137" t="e">
        <f>Table3[[#This Row],[Base Price]]*Table3[[#This Row],[Receipt]]</f>
        <v>#N/A</v>
      </c>
      <c r="N896" s="137" t="e">
        <f>Table3[[#This Row],[Base Price]]*Table3[[#This Row],[Issued]]</f>
        <v>#N/A</v>
      </c>
      <c r="O896" s="137" t="e">
        <f t="shared" si="31"/>
        <v>#N/A</v>
      </c>
      <c r="P896" s="84"/>
    </row>
    <row r="897" spans="1:16">
      <c r="A897" s="84" t="e">
        <f>Table5[[#This Row],[SN]]</f>
        <v>#VALUE!</v>
      </c>
      <c r="B897" s="108" t="e">
        <f>VLOOKUP($C897,'Product Master'!B:G,2,)</f>
        <v>#VALUE!</v>
      </c>
      <c r="C897" s="84" t="e">
        <f>Table5[[#This Row],[Cat No]]</f>
        <v>#VALUE!</v>
      </c>
      <c r="D897" s="84" t="e">
        <f>(VLOOKUP($C897,'Product Master'!B:G,6,))</f>
        <v>#VALUE!</v>
      </c>
      <c r="E897" s="84" t="e">
        <f>VLOOKUP($C897,'Product Master'!B:G,3,)</f>
        <v>#VALUE!</v>
      </c>
      <c r="F897" s="84" t="e">
        <f>VLOOKUP($C897,'Product Master'!B:G,4,)</f>
        <v>#VALUE!</v>
      </c>
      <c r="H897" s="84">
        <f>SUMIFS(Inward!I:I,Inward!C:C,'Stock Statement'!B897,Inward!E:E,'Stock Statement'!C897)</f>
        <v>0</v>
      </c>
      <c r="J897" s="84">
        <f t="shared" si="30"/>
        <v>0</v>
      </c>
      <c r="K897" s="137" t="e">
        <f>LOOKUP(2,1/(Inward!E:E=C897),Inward!Q:Q)</f>
        <v>#N/A</v>
      </c>
      <c r="L897" s="137" t="e">
        <f>Table3[[#This Row],[Opening Stock]]*Table3[[#This Row],[Base Price]]</f>
        <v>#N/A</v>
      </c>
      <c r="M897" s="137" t="e">
        <f>Table3[[#This Row],[Base Price]]*Table3[[#This Row],[Receipt]]</f>
        <v>#N/A</v>
      </c>
      <c r="N897" s="137" t="e">
        <f>Table3[[#This Row],[Base Price]]*Table3[[#This Row],[Issued]]</f>
        <v>#N/A</v>
      </c>
      <c r="O897" s="137" t="e">
        <f t="shared" si="31"/>
        <v>#N/A</v>
      </c>
      <c r="P897" s="84"/>
    </row>
    <row r="898" spans="1:16">
      <c r="A898" s="84" t="e">
        <f>Table5[[#This Row],[SN]]</f>
        <v>#VALUE!</v>
      </c>
      <c r="B898" s="108" t="e">
        <f>VLOOKUP($C898,'Product Master'!B:G,2,)</f>
        <v>#VALUE!</v>
      </c>
      <c r="C898" s="84" t="e">
        <f>Table5[[#This Row],[Cat No]]</f>
        <v>#VALUE!</v>
      </c>
      <c r="D898" s="84" t="e">
        <f>(VLOOKUP($C898,'Product Master'!B:G,6,))</f>
        <v>#VALUE!</v>
      </c>
      <c r="E898" s="84" t="e">
        <f>VLOOKUP($C898,'Product Master'!B:G,3,)</f>
        <v>#VALUE!</v>
      </c>
      <c r="F898" s="84" t="e">
        <f>VLOOKUP($C898,'Product Master'!B:G,4,)</f>
        <v>#VALUE!</v>
      </c>
      <c r="H898" s="84">
        <f>SUMIFS(Inward!I:I,Inward!C:C,'Stock Statement'!B898,Inward!E:E,'Stock Statement'!C898)</f>
        <v>0</v>
      </c>
      <c r="J898" s="84">
        <f t="shared" si="30"/>
        <v>0</v>
      </c>
      <c r="K898" s="137" t="e">
        <f>LOOKUP(2,1/(Inward!E:E=C898),Inward!Q:Q)</f>
        <v>#N/A</v>
      </c>
      <c r="L898" s="137" t="e">
        <f>Table3[[#This Row],[Opening Stock]]*Table3[[#This Row],[Base Price]]</f>
        <v>#N/A</v>
      </c>
      <c r="M898" s="137" t="e">
        <f>Table3[[#This Row],[Base Price]]*Table3[[#This Row],[Receipt]]</f>
        <v>#N/A</v>
      </c>
      <c r="N898" s="137" t="e">
        <f>Table3[[#This Row],[Base Price]]*Table3[[#This Row],[Issued]]</f>
        <v>#N/A</v>
      </c>
      <c r="O898" s="137" t="e">
        <f t="shared" si="31"/>
        <v>#N/A</v>
      </c>
      <c r="P898" s="84"/>
    </row>
    <row r="899" spans="1:16">
      <c r="A899" s="84" t="e">
        <f>Table5[[#This Row],[SN]]</f>
        <v>#VALUE!</v>
      </c>
      <c r="B899" s="108" t="e">
        <f>VLOOKUP($C899,'Product Master'!B:G,2,)</f>
        <v>#VALUE!</v>
      </c>
      <c r="C899" s="84" t="e">
        <f>Table5[[#This Row],[Cat No]]</f>
        <v>#VALUE!</v>
      </c>
      <c r="D899" s="84" t="e">
        <f>(VLOOKUP($C899,'Product Master'!B:G,6,))</f>
        <v>#VALUE!</v>
      </c>
      <c r="E899" s="84" t="e">
        <f>VLOOKUP($C899,'Product Master'!B:G,3,)</f>
        <v>#VALUE!</v>
      </c>
      <c r="F899" s="84" t="e">
        <f>VLOOKUP($C899,'Product Master'!B:G,4,)</f>
        <v>#VALUE!</v>
      </c>
      <c r="H899" s="84">
        <f>SUMIFS(Inward!I:I,Inward!C:C,'Stock Statement'!B899,Inward!E:E,'Stock Statement'!C899)</f>
        <v>0</v>
      </c>
      <c r="J899" s="84">
        <f t="shared" si="30"/>
        <v>0</v>
      </c>
      <c r="K899" s="137" t="e">
        <f>LOOKUP(2,1/(Inward!E:E=C899),Inward!Q:Q)</f>
        <v>#N/A</v>
      </c>
      <c r="L899" s="137" t="e">
        <f>Table3[[#This Row],[Opening Stock]]*Table3[[#This Row],[Base Price]]</f>
        <v>#N/A</v>
      </c>
      <c r="M899" s="137" t="e">
        <f>Table3[[#This Row],[Base Price]]*Table3[[#This Row],[Receipt]]</f>
        <v>#N/A</v>
      </c>
      <c r="N899" s="137" t="e">
        <f>Table3[[#This Row],[Base Price]]*Table3[[#This Row],[Issued]]</f>
        <v>#N/A</v>
      </c>
      <c r="O899" s="137" t="e">
        <f t="shared" si="31"/>
        <v>#N/A</v>
      </c>
      <c r="P899" s="84"/>
    </row>
    <row r="900" spans="1:16">
      <c r="A900" s="84" t="e">
        <f>Table5[[#This Row],[SN]]</f>
        <v>#VALUE!</v>
      </c>
      <c r="B900" s="108" t="e">
        <f>VLOOKUP($C900,'Product Master'!B:G,2,)</f>
        <v>#VALUE!</v>
      </c>
      <c r="C900" s="84" t="e">
        <f>Table5[[#This Row],[Cat No]]</f>
        <v>#VALUE!</v>
      </c>
      <c r="D900" s="84" t="e">
        <f>(VLOOKUP($C900,'Product Master'!B:G,6,))</f>
        <v>#VALUE!</v>
      </c>
      <c r="E900" s="84" t="e">
        <f>VLOOKUP($C900,'Product Master'!B:G,3,)</f>
        <v>#VALUE!</v>
      </c>
      <c r="F900" s="84" t="e">
        <f>VLOOKUP($C900,'Product Master'!B:G,4,)</f>
        <v>#VALUE!</v>
      </c>
      <c r="H900" s="84">
        <f>SUMIFS(Inward!I:I,Inward!C:C,'Stock Statement'!B900,Inward!E:E,'Stock Statement'!C900)</f>
        <v>0</v>
      </c>
      <c r="J900" s="84">
        <f t="shared" si="30"/>
        <v>0</v>
      </c>
      <c r="K900" s="137" t="e">
        <f>LOOKUP(2,1/(Inward!E:E=C900),Inward!Q:Q)</f>
        <v>#N/A</v>
      </c>
      <c r="L900" s="137" t="e">
        <f>Table3[[#This Row],[Opening Stock]]*Table3[[#This Row],[Base Price]]</f>
        <v>#N/A</v>
      </c>
      <c r="M900" s="137" t="e">
        <f>Table3[[#This Row],[Base Price]]*Table3[[#This Row],[Receipt]]</f>
        <v>#N/A</v>
      </c>
      <c r="N900" s="137" t="e">
        <f>Table3[[#This Row],[Base Price]]*Table3[[#This Row],[Issued]]</f>
        <v>#N/A</v>
      </c>
      <c r="O900" s="137" t="e">
        <f t="shared" si="31"/>
        <v>#N/A</v>
      </c>
      <c r="P900" s="84"/>
    </row>
    <row r="901" spans="1:16">
      <c r="A901" s="84" t="e">
        <f>Table5[[#This Row],[SN]]</f>
        <v>#VALUE!</v>
      </c>
      <c r="B901" s="108" t="e">
        <f>VLOOKUP($C901,'Product Master'!B:G,2,)</f>
        <v>#VALUE!</v>
      </c>
      <c r="C901" s="84" t="e">
        <f>Table5[[#This Row],[Cat No]]</f>
        <v>#VALUE!</v>
      </c>
      <c r="D901" s="84" t="e">
        <f>(VLOOKUP($C901,'Product Master'!B:G,6,))</f>
        <v>#VALUE!</v>
      </c>
      <c r="E901" s="84" t="e">
        <f>VLOOKUP($C901,'Product Master'!B:G,3,)</f>
        <v>#VALUE!</v>
      </c>
      <c r="F901" s="84" t="e">
        <f>VLOOKUP($C901,'Product Master'!B:G,4,)</f>
        <v>#VALUE!</v>
      </c>
      <c r="H901" s="84">
        <f>SUMIFS(Inward!I:I,Inward!C:C,'Stock Statement'!B901,Inward!E:E,'Stock Statement'!C901)</f>
        <v>0</v>
      </c>
      <c r="J901" s="84">
        <f t="shared" si="30"/>
        <v>0</v>
      </c>
      <c r="K901" s="137" t="e">
        <f>LOOKUP(2,1/(Inward!E:E=C901),Inward!Q:Q)</f>
        <v>#N/A</v>
      </c>
      <c r="L901" s="137" t="e">
        <f>Table3[[#This Row],[Opening Stock]]*Table3[[#This Row],[Base Price]]</f>
        <v>#N/A</v>
      </c>
      <c r="M901" s="137" t="e">
        <f>Table3[[#This Row],[Base Price]]*Table3[[#This Row],[Receipt]]</f>
        <v>#N/A</v>
      </c>
      <c r="N901" s="137" t="e">
        <f>Table3[[#This Row],[Base Price]]*Table3[[#This Row],[Issued]]</f>
        <v>#N/A</v>
      </c>
      <c r="O901" s="137" t="e">
        <f t="shared" si="31"/>
        <v>#N/A</v>
      </c>
      <c r="P901" s="84"/>
    </row>
    <row r="902" spans="1:16">
      <c r="A902" s="84" t="e">
        <f>Table5[[#This Row],[SN]]</f>
        <v>#VALUE!</v>
      </c>
      <c r="B902" s="108" t="e">
        <f>VLOOKUP($C902,'Product Master'!B:G,2,)</f>
        <v>#VALUE!</v>
      </c>
      <c r="C902" s="84" t="e">
        <f>Table5[[#This Row],[Cat No]]</f>
        <v>#VALUE!</v>
      </c>
      <c r="D902" s="84" t="e">
        <f>(VLOOKUP($C902,'Product Master'!B:G,6,))</f>
        <v>#VALUE!</v>
      </c>
      <c r="E902" s="84" t="e">
        <f>VLOOKUP($C902,'Product Master'!B:G,3,)</f>
        <v>#VALUE!</v>
      </c>
      <c r="F902" s="84" t="e">
        <f>VLOOKUP($C902,'Product Master'!B:G,4,)</f>
        <v>#VALUE!</v>
      </c>
      <c r="H902" s="84">
        <f>SUMIFS(Inward!I:I,Inward!C:C,'Stock Statement'!B902,Inward!E:E,'Stock Statement'!C902)</f>
        <v>0</v>
      </c>
      <c r="J902" s="84">
        <f t="shared" si="30"/>
        <v>0</v>
      </c>
      <c r="K902" s="137" t="e">
        <f>LOOKUP(2,1/(Inward!E:E=C902),Inward!Q:Q)</f>
        <v>#N/A</v>
      </c>
      <c r="L902" s="137" t="e">
        <f>Table3[[#This Row],[Opening Stock]]*Table3[[#This Row],[Base Price]]</f>
        <v>#N/A</v>
      </c>
      <c r="M902" s="137" t="e">
        <f>Table3[[#This Row],[Base Price]]*Table3[[#This Row],[Receipt]]</f>
        <v>#N/A</v>
      </c>
      <c r="N902" s="137" t="e">
        <f>Table3[[#This Row],[Base Price]]*Table3[[#This Row],[Issued]]</f>
        <v>#N/A</v>
      </c>
      <c r="O902" s="137" t="e">
        <f t="shared" si="31"/>
        <v>#N/A</v>
      </c>
      <c r="P902" s="84"/>
    </row>
    <row r="903" spans="1:16">
      <c r="A903" s="84" t="e">
        <f>Table5[[#This Row],[SN]]</f>
        <v>#VALUE!</v>
      </c>
      <c r="B903" s="108" t="e">
        <f>VLOOKUP($C903,'Product Master'!B:G,2,)</f>
        <v>#VALUE!</v>
      </c>
      <c r="C903" s="84" t="e">
        <f>Table5[[#This Row],[Cat No]]</f>
        <v>#VALUE!</v>
      </c>
      <c r="D903" s="84" t="e">
        <f>(VLOOKUP($C903,'Product Master'!B:G,6,))</f>
        <v>#VALUE!</v>
      </c>
      <c r="E903" s="84" t="e">
        <f>VLOOKUP($C903,'Product Master'!B:G,3,)</f>
        <v>#VALUE!</v>
      </c>
      <c r="F903" s="84" t="e">
        <f>VLOOKUP($C903,'Product Master'!B:G,4,)</f>
        <v>#VALUE!</v>
      </c>
      <c r="H903" s="84">
        <f>SUMIFS(Inward!I:I,Inward!C:C,'Stock Statement'!B903,Inward!E:E,'Stock Statement'!C903)</f>
        <v>0</v>
      </c>
      <c r="J903" s="84">
        <f t="shared" si="30"/>
        <v>0</v>
      </c>
      <c r="K903" s="137" t="e">
        <f>LOOKUP(2,1/(Inward!E:E=C903),Inward!Q:Q)</f>
        <v>#N/A</v>
      </c>
      <c r="L903" s="137" t="e">
        <f>Table3[[#This Row],[Opening Stock]]*Table3[[#This Row],[Base Price]]</f>
        <v>#N/A</v>
      </c>
      <c r="M903" s="137" t="e">
        <f>Table3[[#This Row],[Base Price]]*Table3[[#This Row],[Receipt]]</f>
        <v>#N/A</v>
      </c>
      <c r="N903" s="137" t="e">
        <f>Table3[[#This Row],[Base Price]]*Table3[[#This Row],[Issued]]</f>
        <v>#N/A</v>
      </c>
      <c r="O903" s="137" t="e">
        <f t="shared" si="31"/>
        <v>#N/A</v>
      </c>
      <c r="P903" s="84"/>
    </row>
    <row r="904" spans="1:16">
      <c r="A904" s="84" t="e">
        <f>Table5[[#This Row],[SN]]</f>
        <v>#VALUE!</v>
      </c>
      <c r="B904" s="108" t="e">
        <f>VLOOKUP($C904,'Product Master'!B:G,2,)</f>
        <v>#VALUE!</v>
      </c>
      <c r="C904" s="84" t="e">
        <f>Table5[[#This Row],[Cat No]]</f>
        <v>#VALUE!</v>
      </c>
      <c r="D904" s="84" t="e">
        <f>(VLOOKUP($C904,'Product Master'!B:G,6,))</f>
        <v>#VALUE!</v>
      </c>
      <c r="E904" s="84" t="e">
        <f>VLOOKUP($C904,'Product Master'!B:G,3,)</f>
        <v>#VALUE!</v>
      </c>
      <c r="F904" s="84" t="e">
        <f>VLOOKUP($C904,'Product Master'!B:G,4,)</f>
        <v>#VALUE!</v>
      </c>
      <c r="H904" s="84">
        <f>SUMIFS(Inward!I:I,Inward!C:C,'Stock Statement'!B904,Inward!E:E,'Stock Statement'!C904)</f>
        <v>0</v>
      </c>
      <c r="J904" s="84">
        <f t="shared" si="30"/>
        <v>0</v>
      </c>
      <c r="K904" s="137" t="e">
        <f>LOOKUP(2,1/(Inward!E:E=C904),Inward!Q:Q)</f>
        <v>#N/A</v>
      </c>
      <c r="L904" s="137" t="e">
        <f>Table3[[#This Row],[Opening Stock]]*Table3[[#This Row],[Base Price]]</f>
        <v>#N/A</v>
      </c>
      <c r="M904" s="137" t="e">
        <f>Table3[[#This Row],[Base Price]]*Table3[[#This Row],[Receipt]]</f>
        <v>#N/A</v>
      </c>
      <c r="N904" s="137" t="e">
        <f>Table3[[#This Row],[Base Price]]*Table3[[#This Row],[Issued]]</f>
        <v>#N/A</v>
      </c>
      <c r="O904" s="137" t="e">
        <f t="shared" si="31"/>
        <v>#N/A</v>
      </c>
      <c r="P904" s="84"/>
    </row>
    <row r="905" spans="1:16">
      <c r="A905" s="84" t="e">
        <f>Table5[[#This Row],[SN]]</f>
        <v>#VALUE!</v>
      </c>
      <c r="B905" s="108" t="e">
        <f>VLOOKUP($C905,'Product Master'!B:G,2,)</f>
        <v>#VALUE!</v>
      </c>
      <c r="C905" s="84" t="e">
        <f>Table5[[#This Row],[Cat No]]</f>
        <v>#VALUE!</v>
      </c>
      <c r="D905" s="84" t="e">
        <f>(VLOOKUP($C905,'Product Master'!B:G,6,))</f>
        <v>#VALUE!</v>
      </c>
      <c r="E905" s="84" t="e">
        <f>VLOOKUP($C905,'Product Master'!B:G,3,)</f>
        <v>#VALUE!</v>
      </c>
      <c r="F905" s="84" t="e">
        <f>VLOOKUP($C905,'Product Master'!B:G,4,)</f>
        <v>#VALUE!</v>
      </c>
      <c r="H905" s="84">
        <f>SUMIFS(Inward!I:I,Inward!C:C,'Stock Statement'!B905,Inward!E:E,'Stock Statement'!C905)</f>
        <v>0</v>
      </c>
      <c r="J905" s="84">
        <f t="shared" si="30"/>
        <v>0</v>
      </c>
      <c r="K905" s="137" t="e">
        <f>LOOKUP(2,1/(Inward!E:E=C905),Inward!Q:Q)</f>
        <v>#N/A</v>
      </c>
      <c r="L905" s="137" t="e">
        <f>Table3[[#This Row],[Opening Stock]]*Table3[[#This Row],[Base Price]]</f>
        <v>#N/A</v>
      </c>
      <c r="M905" s="137" t="e">
        <f>Table3[[#This Row],[Base Price]]*Table3[[#This Row],[Receipt]]</f>
        <v>#N/A</v>
      </c>
      <c r="N905" s="137" t="e">
        <f>Table3[[#This Row],[Base Price]]*Table3[[#This Row],[Issued]]</f>
        <v>#N/A</v>
      </c>
      <c r="O905" s="137" t="e">
        <f t="shared" si="31"/>
        <v>#N/A</v>
      </c>
      <c r="P905" s="84"/>
    </row>
    <row r="906" spans="1:16">
      <c r="A906" s="84" t="e">
        <f>Table5[[#This Row],[SN]]</f>
        <v>#VALUE!</v>
      </c>
      <c r="B906" s="108" t="e">
        <f>VLOOKUP($C906,'Product Master'!B:G,2,)</f>
        <v>#VALUE!</v>
      </c>
      <c r="C906" s="84" t="e">
        <f>Table5[[#This Row],[Cat No]]</f>
        <v>#VALUE!</v>
      </c>
      <c r="D906" s="84" t="e">
        <f>(VLOOKUP($C906,'Product Master'!B:G,6,))</f>
        <v>#VALUE!</v>
      </c>
      <c r="E906" s="84" t="e">
        <f>VLOOKUP($C906,'Product Master'!B:G,3,)</f>
        <v>#VALUE!</v>
      </c>
      <c r="F906" s="84" t="e">
        <f>VLOOKUP($C906,'Product Master'!B:G,4,)</f>
        <v>#VALUE!</v>
      </c>
      <c r="H906" s="84">
        <f>SUMIFS(Inward!I:I,Inward!C:C,'Stock Statement'!B906,Inward!E:E,'Stock Statement'!C906)</f>
        <v>0</v>
      </c>
      <c r="J906" s="84">
        <f t="shared" si="30"/>
        <v>0</v>
      </c>
      <c r="K906" s="137" t="e">
        <f>LOOKUP(2,1/(Inward!E:E=C906),Inward!Q:Q)</f>
        <v>#N/A</v>
      </c>
      <c r="L906" s="137" t="e">
        <f>Table3[[#This Row],[Opening Stock]]*Table3[[#This Row],[Base Price]]</f>
        <v>#N/A</v>
      </c>
      <c r="M906" s="137" t="e">
        <f>Table3[[#This Row],[Base Price]]*Table3[[#This Row],[Receipt]]</f>
        <v>#N/A</v>
      </c>
      <c r="N906" s="137" t="e">
        <f>Table3[[#This Row],[Base Price]]*Table3[[#This Row],[Issued]]</f>
        <v>#N/A</v>
      </c>
      <c r="O906" s="137" t="e">
        <f t="shared" si="31"/>
        <v>#N/A</v>
      </c>
      <c r="P906" s="84"/>
    </row>
    <row r="907" spans="1:16">
      <c r="A907" s="84" t="e">
        <f>Table5[[#This Row],[SN]]</f>
        <v>#VALUE!</v>
      </c>
      <c r="B907" s="108" t="e">
        <f>VLOOKUP($C907,'Product Master'!B:G,2,)</f>
        <v>#VALUE!</v>
      </c>
      <c r="C907" s="84" t="e">
        <f>Table5[[#This Row],[Cat No]]</f>
        <v>#VALUE!</v>
      </c>
      <c r="D907" s="84" t="e">
        <f>(VLOOKUP($C907,'Product Master'!B:G,6,))</f>
        <v>#VALUE!</v>
      </c>
      <c r="E907" s="84" t="e">
        <f>VLOOKUP($C907,'Product Master'!B:G,3,)</f>
        <v>#VALUE!</v>
      </c>
      <c r="F907" s="84" t="e">
        <f>VLOOKUP($C907,'Product Master'!B:G,4,)</f>
        <v>#VALUE!</v>
      </c>
      <c r="H907" s="84">
        <f>SUMIFS(Inward!I:I,Inward!C:C,'Stock Statement'!B907,Inward!E:E,'Stock Statement'!C907)</f>
        <v>0</v>
      </c>
      <c r="J907" s="84">
        <f t="shared" si="30"/>
        <v>0</v>
      </c>
      <c r="K907" s="137" t="e">
        <f>LOOKUP(2,1/(Inward!E:E=C907),Inward!Q:Q)</f>
        <v>#N/A</v>
      </c>
      <c r="L907" s="137" t="e">
        <f>Table3[[#This Row],[Opening Stock]]*Table3[[#This Row],[Base Price]]</f>
        <v>#N/A</v>
      </c>
      <c r="M907" s="137" t="e">
        <f>Table3[[#This Row],[Base Price]]*Table3[[#This Row],[Receipt]]</f>
        <v>#N/A</v>
      </c>
      <c r="N907" s="137" t="e">
        <f>Table3[[#This Row],[Base Price]]*Table3[[#This Row],[Issued]]</f>
        <v>#N/A</v>
      </c>
      <c r="O907" s="137" t="e">
        <f t="shared" si="31"/>
        <v>#N/A</v>
      </c>
      <c r="P907" s="84"/>
    </row>
    <row r="908" spans="1:16">
      <c r="A908" s="84" t="e">
        <f>Table5[[#This Row],[SN]]</f>
        <v>#VALUE!</v>
      </c>
      <c r="B908" s="108" t="e">
        <f>VLOOKUP($C908,'Product Master'!B:G,2,)</f>
        <v>#VALUE!</v>
      </c>
      <c r="C908" s="84" t="e">
        <f>Table5[[#This Row],[Cat No]]</f>
        <v>#VALUE!</v>
      </c>
      <c r="D908" s="84" t="e">
        <f>(VLOOKUP($C908,'Product Master'!B:G,6,))</f>
        <v>#VALUE!</v>
      </c>
      <c r="E908" s="84" t="e">
        <f>VLOOKUP($C908,'Product Master'!B:G,3,)</f>
        <v>#VALUE!</v>
      </c>
      <c r="F908" s="84" t="e">
        <f>VLOOKUP($C908,'Product Master'!B:G,4,)</f>
        <v>#VALUE!</v>
      </c>
      <c r="H908" s="84">
        <f>SUMIFS(Inward!I:I,Inward!C:C,'Stock Statement'!B908,Inward!E:E,'Stock Statement'!C908)</f>
        <v>0</v>
      </c>
      <c r="J908" s="84">
        <f t="shared" si="30"/>
        <v>0</v>
      </c>
      <c r="K908" s="137" t="e">
        <f>LOOKUP(2,1/(Inward!E:E=C908),Inward!Q:Q)</f>
        <v>#N/A</v>
      </c>
      <c r="L908" s="137" t="e">
        <f>Table3[[#This Row],[Opening Stock]]*Table3[[#This Row],[Base Price]]</f>
        <v>#N/A</v>
      </c>
      <c r="M908" s="137" t="e">
        <f>Table3[[#This Row],[Base Price]]*Table3[[#This Row],[Receipt]]</f>
        <v>#N/A</v>
      </c>
      <c r="N908" s="137" t="e">
        <f>Table3[[#This Row],[Base Price]]*Table3[[#This Row],[Issued]]</f>
        <v>#N/A</v>
      </c>
      <c r="O908" s="137" t="e">
        <f t="shared" si="31"/>
        <v>#N/A</v>
      </c>
      <c r="P908" s="84"/>
    </row>
    <row r="909" spans="1:16">
      <c r="A909" s="84" t="e">
        <f>Table5[[#This Row],[SN]]</f>
        <v>#VALUE!</v>
      </c>
      <c r="B909" s="108" t="e">
        <f>VLOOKUP($C909,'Product Master'!B:G,2,)</f>
        <v>#VALUE!</v>
      </c>
      <c r="C909" s="84" t="e">
        <f>Table5[[#This Row],[Cat No]]</f>
        <v>#VALUE!</v>
      </c>
      <c r="D909" s="84" t="e">
        <f>(VLOOKUP($C909,'Product Master'!B:G,6,))</f>
        <v>#VALUE!</v>
      </c>
      <c r="E909" s="84" t="e">
        <f>VLOOKUP($C909,'Product Master'!B:G,3,)</f>
        <v>#VALUE!</v>
      </c>
      <c r="F909" s="84" t="e">
        <f>VLOOKUP($C909,'Product Master'!B:G,4,)</f>
        <v>#VALUE!</v>
      </c>
      <c r="H909" s="84">
        <f>SUMIFS(Inward!I:I,Inward!C:C,'Stock Statement'!B909,Inward!E:E,'Stock Statement'!C909)</f>
        <v>0</v>
      </c>
      <c r="J909" s="84">
        <f t="shared" si="30"/>
        <v>0</v>
      </c>
      <c r="K909" s="137" t="e">
        <f>LOOKUP(2,1/(Inward!E:E=C909),Inward!Q:Q)</f>
        <v>#N/A</v>
      </c>
      <c r="L909" s="137" t="e">
        <f>Table3[[#This Row],[Opening Stock]]*Table3[[#This Row],[Base Price]]</f>
        <v>#N/A</v>
      </c>
      <c r="M909" s="137" t="e">
        <f>Table3[[#This Row],[Base Price]]*Table3[[#This Row],[Receipt]]</f>
        <v>#N/A</v>
      </c>
      <c r="N909" s="137" t="e">
        <f>Table3[[#This Row],[Base Price]]*Table3[[#This Row],[Issued]]</f>
        <v>#N/A</v>
      </c>
      <c r="O909" s="137" t="e">
        <f t="shared" si="31"/>
        <v>#N/A</v>
      </c>
      <c r="P909" s="84"/>
    </row>
    <row r="910" spans="1:16">
      <c r="A910" s="84" t="e">
        <f>Table5[[#This Row],[SN]]</f>
        <v>#VALUE!</v>
      </c>
      <c r="B910" s="108" t="e">
        <f>VLOOKUP($C910,'Product Master'!B:G,2,)</f>
        <v>#VALUE!</v>
      </c>
      <c r="C910" s="84" t="e">
        <f>Table5[[#This Row],[Cat No]]</f>
        <v>#VALUE!</v>
      </c>
      <c r="D910" s="84" t="e">
        <f>(VLOOKUP($C910,'Product Master'!B:G,6,))</f>
        <v>#VALUE!</v>
      </c>
      <c r="E910" s="84" t="e">
        <f>VLOOKUP($C910,'Product Master'!B:G,3,)</f>
        <v>#VALUE!</v>
      </c>
      <c r="F910" s="84" t="e">
        <f>VLOOKUP($C910,'Product Master'!B:G,4,)</f>
        <v>#VALUE!</v>
      </c>
      <c r="H910" s="84">
        <f>SUMIFS(Inward!I:I,Inward!C:C,'Stock Statement'!B910,Inward!E:E,'Stock Statement'!C910)</f>
        <v>0</v>
      </c>
      <c r="J910" s="84">
        <f t="shared" si="30"/>
        <v>0</v>
      </c>
      <c r="K910" s="137" t="e">
        <f>LOOKUP(2,1/(Inward!E:E=C910),Inward!Q:Q)</f>
        <v>#N/A</v>
      </c>
      <c r="L910" s="137" t="e">
        <f>Table3[[#This Row],[Opening Stock]]*Table3[[#This Row],[Base Price]]</f>
        <v>#N/A</v>
      </c>
      <c r="M910" s="137" t="e">
        <f>Table3[[#This Row],[Base Price]]*Table3[[#This Row],[Receipt]]</f>
        <v>#N/A</v>
      </c>
      <c r="N910" s="137" t="e">
        <f>Table3[[#This Row],[Base Price]]*Table3[[#This Row],[Issued]]</f>
        <v>#N/A</v>
      </c>
      <c r="O910" s="137" t="e">
        <f t="shared" si="31"/>
        <v>#N/A</v>
      </c>
      <c r="P910" s="84"/>
    </row>
    <row r="911" spans="1:16">
      <c r="A911" s="84" t="e">
        <f>Table5[[#This Row],[SN]]</f>
        <v>#VALUE!</v>
      </c>
      <c r="B911" s="108" t="e">
        <f>VLOOKUP($C911,'Product Master'!B:G,2,)</f>
        <v>#VALUE!</v>
      </c>
      <c r="C911" s="84" t="e">
        <f>Table5[[#This Row],[Cat No]]</f>
        <v>#VALUE!</v>
      </c>
      <c r="D911" s="84" t="e">
        <f>(VLOOKUP($C911,'Product Master'!B:G,6,))</f>
        <v>#VALUE!</v>
      </c>
      <c r="E911" s="84" t="e">
        <f>VLOOKUP($C911,'Product Master'!B:G,3,)</f>
        <v>#VALUE!</v>
      </c>
      <c r="F911" s="84" t="e">
        <f>VLOOKUP($C911,'Product Master'!B:G,4,)</f>
        <v>#VALUE!</v>
      </c>
      <c r="H911" s="84">
        <f>SUMIFS(Inward!I:I,Inward!C:C,'Stock Statement'!B911,Inward!E:E,'Stock Statement'!C911)</f>
        <v>0</v>
      </c>
      <c r="J911" s="84">
        <f t="shared" si="30"/>
        <v>0</v>
      </c>
      <c r="K911" s="137" t="e">
        <f>LOOKUP(2,1/(Inward!E:E=C911),Inward!Q:Q)</f>
        <v>#N/A</v>
      </c>
      <c r="L911" s="137" t="e">
        <f>Table3[[#This Row],[Opening Stock]]*Table3[[#This Row],[Base Price]]</f>
        <v>#N/A</v>
      </c>
      <c r="M911" s="137" t="e">
        <f>Table3[[#This Row],[Base Price]]*Table3[[#This Row],[Receipt]]</f>
        <v>#N/A</v>
      </c>
      <c r="N911" s="137" t="e">
        <f>Table3[[#This Row],[Base Price]]*Table3[[#This Row],[Issued]]</f>
        <v>#N/A</v>
      </c>
      <c r="O911" s="137" t="e">
        <f t="shared" si="31"/>
        <v>#N/A</v>
      </c>
      <c r="P911" s="84"/>
    </row>
    <row r="912" spans="1:16">
      <c r="A912" s="84" t="e">
        <f>Table5[[#This Row],[SN]]</f>
        <v>#VALUE!</v>
      </c>
      <c r="B912" s="108" t="e">
        <f>VLOOKUP($C912,'Product Master'!B:G,2,)</f>
        <v>#VALUE!</v>
      </c>
      <c r="C912" s="84" t="e">
        <f>Table5[[#This Row],[Cat No]]</f>
        <v>#VALUE!</v>
      </c>
      <c r="D912" s="84" t="e">
        <f>(VLOOKUP($C912,'Product Master'!B:G,6,))</f>
        <v>#VALUE!</v>
      </c>
      <c r="E912" s="84" t="e">
        <f>VLOOKUP($C912,'Product Master'!B:G,3,)</f>
        <v>#VALUE!</v>
      </c>
      <c r="F912" s="84" t="e">
        <f>VLOOKUP($C912,'Product Master'!B:G,4,)</f>
        <v>#VALUE!</v>
      </c>
      <c r="H912" s="84">
        <f>SUMIFS(Inward!I:I,Inward!C:C,'Stock Statement'!B912,Inward!E:E,'Stock Statement'!C912)</f>
        <v>0</v>
      </c>
      <c r="J912" s="84">
        <f t="shared" si="30"/>
        <v>0</v>
      </c>
      <c r="K912" s="137" t="e">
        <f>LOOKUP(2,1/(Inward!E:E=C912),Inward!Q:Q)</f>
        <v>#N/A</v>
      </c>
      <c r="L912" s="137" t="e">
        <f>Table3[[#This Row],[Opening Stock]]*Table3[[#This Row],[Base Price]]</f>
        <v>#N/A</v>
      </c>
      <c r="M912" s="137" t="e">
        <f>Table3[[#This Row],[Base Price]]*Table3[[#This Row],[Receipt]]</f>
        <v>#N/A</v>
      </c>
      <c r="N912" s="137" t="e">
        <f>Table3[[#This Row],[Base Price]]*Table3[[#This Row],[Issued]]</f>
        <v>#N/A</v>
      </c>
      <c r="O912" s="137" t="e">
        <f t="shared" si="31"/>
        <v>#N/A</v>
      </c>
      <c r="P912" s="84"/>
    </row>
    <row r="913" spans="1:16">
      <c r="A913" s="84" t="e">
        <f>Table5[[#This Row],[SN]]</f>
        <v>#VALUE!</v>
      </c>
      <c r="B913" s="108" t="e">
        <f>VLOOKUP($C913,'Product Master'!B:G,2,)</f>
        <v>#VALUE!</v>
      </c>
      <c r="C913" s="84" t="e">
        <f>Table5[[#This Row],[Cat No]]</f>
        <v>#VALUE!</v>
      </c>
      <c r="D913" s="84" t="e">
        <f>(VLOOKUP($C913,'Product Master'!B:G,6,))</f>
        <v>#VALUE!</v>
      </c>
      <c r="E913" s="84" t="e">
        <f>VLOOKUP($C913,'Product Master'!B:G,3,)</f>
        <v>#VALUE!</v>
      </c>
      <c r="F913" s="84" t="e">
        <f>VLOOKUP($C913,'Product Master'!B:G,4,)</f>
        <v>#VALUE!</v>
      </c>
      <c r="H913" s="84">
        <f>SUMIFS(Inward!I:I,Inward!C:C,'Stock Statement'!B913,Inward!E:E,'Stock Statement'!C913)</f>
        <v>0</v>
      </c>
      <c r="J913" s="84">
        <f t="shared" si="30"/>
        <v>0</v>
      </c>
      <c r="K913" s="137" t="e">
        <f>LOOKUP(2,1/(Inward!E:E=C913),Inward!Q:Q)</f>
        <v>#N/A</v>
      </c>
      <c r="L913" s="137" t="e">
        <f>Table3[[#This Row],[Opening Stock]]*Table3[[#This Row],[Base Price]]</f>
        <v>#N/A</v>
      </c>
      <c r="M913" s="137" t="e">
        <f>Table3[[#This Row],[Base Price]]*Table3[[#This Row],[Receipt]]</f>
        <v>#N/A</v>
      </c>
      <c r="N913" s="137" t="e">
        <f>Table3[[#This Row],[Base Price]]*Table3[[#This Row],[Issued]]</f>
        <v>#N/A</v>
      </c>
      <c r="O913" s="137" t="e">
        <f t="shared" si="31"/>
        <v>#N/A</v>
      </c>
      <c r="P913" s="84"/>
    </row>
    <row r="914" spans="1:16">
      <c r="A914" s="84" t="e">
        <f>Table5[[#This Row],[SN]]</f>
        <v>#VALUE!</v>
      </c>
      <c r="B914" s="108" t="e">
        <f>VLOOKUP($C914,'Product Master'!B:G,2,)</f>
        <v>#VALUE!</v>
      </c>
      <c r="C914" s="84" t="e">
        <f>Table5[[#This Row],[Cat No]]</f>
        <v>#VALUE!</v>
      </c>
      <c r="D914" s="84" t="e">
        <f>(VLOOKUP($C914,'Product Master'!B:G,6,))</f>
        <v>#VALUE!</v>
      </c>
      <c r="E914" s="84" t="e">
        <f>VLOOKUP($C914,'Product Master'!B:G,3,)</f>
        <v>#VALUE!</v>
      </c>
      <c r="F914" s="84" t="e">
        <f>VLOOKUP($C914,'Product Master'!B:G,4,)</f>
        <v>#VALUE!</v>
      </c>
      <c r="H914" s="84">
        <f>SUMIFS(Inward!I:I,Inward!C:C,'Stock Statement'!B914,Inward!E:E,'Stock Statement'!C914)</f>
        <v>0</v>
      </c>
      <c r="J914" s="84">
        <f t="shared" si="30"/>
        <v>0</v>
      </c>
      <c r="K914" s="137" t="e">
        <f>LOOKUP(2,1/(Inward!E:E=C914),Inward!Q:Q)</f>
        <v>#N/A</v>
      </c>
      <c r="L914" s="137" t="e">
        <f>Table3[[#This Row],[Opening Stock]]*Table3[[#This Row],[Base Price]]</f>
        <v>#N/A</v>
      </c>
      <c r="M914" s="137" t="e">
        <f>Table3[[#This Row],[Base Price]]*Table3[[#This Row],[Receipt]]</f>
        <v>#N/A</v>
      </c>
      <c r="N914" s="137" t="e">
        <f>Table3[[#This Row],[Base Price]]*Table3[[#This Row],[Issued]]</f>
        <v>#N/A</v>
      </c>
      <c r="O914" s="137" t="e">
        <f t="shared" si="31"/>
        <v>#N/A</v>
      </c>
      <c r="P914" s="84"/>
    </row>
    <row r="915" spans="1:16">
      <c r="A915" s="84" t="e">
        <f>Table5[[#This Row],[SN]]</f>
        <v>#VALUE!</v>
      </c>
      <c r="B915" s="108" t="e">
        <f>VLOOKUP($C915,'Product Master'!B:G,2,)</f>
        <v>#VALUE!</v>
      </c>
      <c r="C915" s="84" t="e">
        <f>Table5[[#This Row],[Cat No]]</f>
        <v>#VALUE!</v>
      </c>
      <c r="D915" s="84" t="e">
        <f>(VLOOKUP($C915,'Product Master'!B:G,6,))</f>
        <v>#VALUE!</v>
      </c>
      <c r="E915" s="84" t="e">
        <f>VLOOKUP($C915,'Product Master'!B:G,3,)</f>
        <v>#VALUE!</v>
      </c>
      <c r="F915" s="84" t="e">
        <f>VLOOKUP($C915,'Product Master'!B:G,4,)</f>
        <v>#VALUE!</v>
      </c>
      <c r="H915" s="84">
        <f>SUMIFS(Inward!I:I,Inward!C:C,'Stock Statement'!B915,Inward!E:E,'Stock Statement'!C915)</f>
        <v>0</v>
      </c>
      <c r="J915" s="84">
        <f t="shared" si="30"/>
        <v>0</v>
      </c>
      <c r="K915" s="137" t="e">
        <f>LOOKUP(2,1/(Inward!E:E=C915),Inward!Q:Q)</f>
        <v>#N/A</v>
      </c>
      <c r="L915" s="137" t="e">
        <f>Table3[[#This Row],[Opening Stock]]*Table3[[#This Row],[Base Price]]</f>
        <v>#N/A</v>
      </c>
      <c r="M915" s="137" t="e">
        <f>Table3[[#This Row],[Base Price]]*Table3[[#This Row],[Receipt]]</f>
        <v>#N/A</v>
      </c>
      <c r="N915" s="137" t="e">
        <f>Table3[[#This Row],[Base Price]]*Table3[[#This Row],[Issued]]</f>
        <v>#N/A</v>
      </c>
      <c r="O915" s="137" t="e">
        <f t="shared" si="31"/>
        <v>#N/A</v>
      </c>
      <c r="P915" s="84"/>
    </row>
    <row r="916" spans="1:16">
      <c r="A916" s="84" t="e">
        <f>Table5[[#This Row],[SN]]</f>
        <v>#VALUE!</v>
      </c>
      <c r="B916" s="108" t="e">
        <f>VLOOKUP($C916,'Product Master'!B:G,2,)</f>
        <v>#VALUE!</v>
      </c>
      <c r="C916" s="84" t="e">
        <f>Table5[[#This Row],[Cat No]]</f>
        <v>#VALUE!</v>
      </c>
      <c r="D916" s="84" t="e">
        <f>(VLOOKUP($C916,'Product Master'!B:G,6,))</f>
        <v>#VALUE!</v>
      </c>
      <c r="E916" s="84" t="e">
        <f>VLOOKUP($C916,'Product Master'!B:G,3,)</f>
        <v>#VALUE!</v>
      </c>
      <c r="F916" s="84" t="e">
        <f>VLOOKUP($C916,'Product Master'!B:G,4,)</f>
        <v>#VALUE!</v>
      </c>
      <c r="H916" s="84">
        <f>SUMIFS(Inward!I:I,Inward!C:C,'Stock Statement'!B916,Inward!E:E,'Stock Statement'!C916)</f>
        <v>0</v>
      </c>
      <c r="J916" s="84">
        <f t="shared" si="30"/>
        <v>0</v>
      </c>
      <c r="K916" s="137" t="e">
        <f>LOOKUP(2,1/(Inward!E:E=C916),Inward!Q:Q)</f>
        <v>#N/A</v>
      </c>
      <c r="L916" s="137" t="e">
        <f>Table3[[#This Row],[Opening Stock]]*Table3[[#This Row],[Base Price]]</f>
        <v>#N/A</v>
      </c>
      <c r="M916" s="137" t="e">
        <f>Table3[[#This Row],[Base Price]]*Table3[[#This Row],[Receipt]]</f>
        <v>#N/A</v>
      </c>
      <c r="N916" s="137" t="e">
        <f>Table3[[#This Row],[Base Price]]*Table3[[#This Row],[Issued]]</f>
        <v>#N/A</v>
      </c>
      <c r="O916" s="137" t="e">
        <f t="shared" si="31"/>
        <v>#N/A</v>
      </c>
      <c r="P916" s="84"/>
    </row>
    <row r="917" spans="1:16">
      <c r="A917" s="84" t="e">
        <f>Table5[[#This Row],[SN]]</f>
        <v>#VALUE!</v>
      </c>
      <c r="B917" s="108" t="e">
        <f>VLOOKUP($C917,'Product Master'!B:G,2,)</f>
        <v>#VALUE!</v>
      </c>
      <c r="C917" s="84" t="e">
        <f>Table5[[#This Row],[Cat No]]</f>
        <v>#VALUE!</v>
      </c>
      <c r="D917" s="84" t="e">
        <f>(VLOOKUP($C917,'Product Master'!B:G,6,))</f>
        <v>#VALUE!</v>
      </c>
      <c r="E917" s="84" t="e">
        <f>VLOOKUP($C917,'Product Master'!B:G,3,)</f>
        <v>#VALUE!</v>
      </c>
      <c r="F917" s="84" t="e">
        <f>VLOOKUP($C917,'Product Master'!B:G,4,)</f>
        <v>#VALUE!</v>
      </c>
      <c r="H917" s="84">
        <f>SUMIFS(Inward!I:I,Inward!C:C,'Stock Statement'!B917,Inward!E:E,'Stock Statement'!C917)</f>
        <v>0</v>
      </c>
      <c r="J917" s="84">
        <f t="shared" si="30"/>
        <v>0</v>
      </c>
      <c r="K917" s="137" t="e">
        <f>LOOKUP(2,1/(Inward!E:E=C917),Inward!Q:Q)</f>
        <v>#N/A</v>
      </c>
      <c r="L917" s="137" t="e">
        <f>Table3[[#This Row],[Opening Stock]]*Table3[[#This Row],[Base Price]]</f>
        <v>#N/A</v>
      </c>
      <c r="M917" s="137" t="e">
        <f>Table3[[#This Row],[Base Price]]*Table3[[#This Row],[Receipt]]</f>
        <v>#N/A</v>
      </c>
      <c r="N917" s="137" t="e">
        <f>Table3[[#This Row],[Base Price]]*Table3[[#This Row],[Issued]]</f>
        <v>#N/A</v>
      </c>
      <c r="O917" s="137" t="e">
        <f t="shared" si="31"/>
        <v>#N/A</v>
      </c>
      <c r="P917" s="84"/>
    </row>
    <row r="918" spans="1:16">
      <c r="A918" s="84" t="e">
        <f>Table5[[#This Row],[SN]]</f>
        <v>#VALUE!</v>
      </c>
      <c r="B918" s="108" t="e">
        <f>VLOOKUP($C918,'Product Master'!B:G,2,)</f>
        <v>#VALUE!</v>
      </c>
      <c r="C918" s="84" t="e">
        <f>Table5[[#This Row],[Cat No]]</f>
        <v>#VALUE!</v>
      </c>
      <c r="D918" s="84" t="e">
        <f>(VLOOKUP($C918,'Product Master'!B:G,6,))</f>
        <v>#VALUE!</v>
      </c>
      <c r="E918" s="84" t="e">
        <f>VLOOKUP($C918,'Product Master'!B:G,3,)</f>
        <v>#VALUE!</v>
      </c>
      <c r="F918" s="84" t="e">
        <f>VLOOKUP($C918,'Product Master'!B:G,4,)</f>
        <v>#VALUE!</v>
      </c>
      <c r="H918" s="84">
        <f>SUMIFS(Inward!I:I,Inward!C:C,'Stock Statement'!B918,Inward!E:E,'Stock Statement'!C918)</f>
        <v>0</v>
      </c>
      <c r="J918" s="84">
        <f t="shared" si="30"/>
        <v>0</v>
      </c>
      <c r="K918" s="137" t="e">
        <f>LOOKUP(2,1/(Inward!E:E=C918),Inward!Q:Q)</f>
        <v>#N/A</v>
      </c>
      <c r="L918" s="137" t="e">
        <f>Table3[[#This Row],[Opening Stock]]*Table3[[#This Row],[Base Price]]</f>
        <v>#N/A</v>
      </c>
      <c r="M918" s="137" t="e">
        <f>Table3[[#This Row],[Base Price]]*Table3[[#This Row],[Receipt]]</f>
        <v>#N/A</v>
      </c>
      <c r="N918" s="137" t="e">
        <f>Table3[[#This Row],[Base Price]]*Table3[[#This Row],[Issued]]</f>
        <v>#N/A</v>
      </c>
      <c r="O918" s="137" t="e">
        <f t="shared" si="31"/>
        <v>#N/A</v>
      </c>
      <c r="P918" s="84"/>
    </row>
    <row r="919" spans="1:16">
      <c r="A919" s="84" t="e">
        <f>Table5[[#This Row],[SN]]</f>
        <v>#VALUE!</v>
      </c>
      <c r="B919" s="108" t="e">
        <f>VLOOKUP($C919,'Product Master'!B:G,2,)</f>
        <v>#VALUE!</v>
      </c>
      <c r="C919" s="84" t="e">
        <f>Table5[[#This Row],[Cat No]]</f>
        <v>#VALUE!</v>
      </c>
      <c r="D919" s="84" t="e">
        <f>(VLOOKUP($C919,'Product Master'!B:G,6,))</f>
        <v>#VALUE!</v>
      </c>
      <c r="E919" s="84" t="e">
        <f>VLOOKUP($C919,'Product Master'!B:G,3,)</f>
        <v>#VALUE!</v>
      </c>
      <c r="F919" s="84" t="e">
        <f>VLOOKUP($C919,'Product Master'!B:G,4,)</f>
        <v>#VALUE!</v>
      </c>
      <c r="H919" s="84">
        <f>SUMIFS(Inward!I:I,Inward!C:C,'Stock Statement'!B919,Inward!E:E,'Stock Statement'!C919)</f>
        <v>0</v>
      </c>
      <c r="J919" s="84">
        <f t="shared" si="30"/>
        <v>0</v>
      </c>
      <c r="K919" s="137" t="e">
        <f>LOOKUP(2,1/(Inward!E:E=C919),Inward!Q:Q)</f>
        <v>#N/A</v>
      </c>
      <c r="L919" s="137" t="e">
        <f>Table3[[#This Row],[Opening Stock]]*Table3[[#This Row],[Base Price]]</f>
        <v>#N/A</v>
      </c>
      <c r="M919" s="137" t="e">
        <f>Table3[[#This Row],[Base Price]]*Table3[[#This Row],[Receipt]]</f>
        <v>#N/A</v>
      </c>
      <c r="N919" s="137" t="e">
        <f>Table3[[#This Row],[Base Price]]*Table3[[#This Row],[Issued]]</f>
        <v>#N/A</v>
      </c>
      <c r="O919" s="137" t="e">
        <f t="shared" si="31"/>
        <v>#N/A</v>
      </c>
      <c r="P919" s="84"/>
    </row>
    <row r="920" spans="1:16">
      <c r="A920" s="84" t="e">
        <f>Table5[[#This Row],[SN]]</f>
        <v>#VALUE!</v>
      </c>
      <c r="B920" s="108" t="e">
        <f>VLOOKUP($C920,'Product Master'!B:G,2,)</f>
        <v>#VALUE!</v>
      </c>
      <c r="C920" s="84" t="e">
        <f>Table5[[#This Row],[Cat No]]</f>
        <v>#VALUE!</v>
      </c>
      <c r="D920" s="84" t="e">
        <f>(VLOOKUP($C920,'Product Master'!B:G,6,))</f>
        <v>#VALUE!</v>
      </c>
      <c r="E920" s="84" t="e">
        <f>VLOOKUP($C920,'Product Master'!B:G,3,)</f>
        <v>#VALUE!</v>
      </c>
      <c r="F920" s="84" t="e">
        <f>VLOOKUP($C920,'Product Master'!B:G,4,)</f>
        <v>#VALUE!</v>
      </c>
      <c r="H920" s="84">
        <f>SUMIFS(Inward!I:I,Inward!C:C,'Stock Statement'!B920,Inward!E:E,'Stock Statement'!C920)</f>
        <v>0</v>
      </c>
      <c r="J920" s="84">
        <f t="shared" si="30"/>
        <v>0</v>
      </c>
      <c r="K920" s="137" t="e">
        <f>LOOKUP(2,1/(Inward!E:E=C920),Inward!Q:Q)</f>
        <v>#N/A</v>
      </c>
      <c r="L920" s="137" t="e">
        <f>Table3[[#This Row],[Opening Stock]]*Table3[[#This Row],[Base Price]]</f>
        <v>#N/A</v>
      </c>
      <c r="M920" s="137" t="e">
        <f>Table3[[#This Row],[Base Price]]*Table3[[#This Row],[Receipt]]</f>
        <v>#N/A</v>
      </c>
      <c r="N920" s="137" t="e">
        <f>Table3[[#This Row],[Base Price]]*Table3[[#This Row],[Issued]]</f>
        <v>#N/A</v>
      </c>
      <c r="O920" s="137" t="e">
        <f t="shared" si="31"/>
        <v>#N/A</v>
      </c>
      <c r="P920" s="84"/>
    </row>
    <row r="921" spans="1:16">
      <c r="A921" s="84" t="e">
        <f>Table5[[#This Row],[SN]]</f>
        <v>#VALUE!</v>
      </c>
      <c r="B921" s="108" t="e">
        <f>VLOOKUP($C921,'Product Master'!B:G,2,)</f>
        <v>#VALUE!</v>
      </c>
      <c r="C921" s="84" t="e">
        <f>Table5[[#This Row],[Cat No]]</f>
        <v>#VALUE!</v>
      </c>
      <c r="D921" s="84" t="e">
        <f>(VLOOKUP($C921,'Product Master'!B:G,6,))</f>
        <v>#VALUE!</v>
      </c>
      <c r="E921" s="84" t="e">
        <f>VLOOKUP($C921,'Product Master'!B:G,3,)</f>
        <v>#VALUE!</v>
      </c>
      <c r="F921" s="84" t="e">
        <f>VLOOKUP($C921,'Product Master'!B:G,4,)</f>
        <v>#VALUE!</v>
      </c>
      <c r="H921" s="84">
        <f>SUMIFS(Inward!I:I,Inward!C:C,'Stock Statement'!B921,Inward!E:E,'Stock Statement'!C921)</f>
        <v>0</v>
      </c>
      <c r="J921" s="84">
        <f t="shared" si="30"/>
        <v>0</v>
      </c>
      <c r="K921" s="137" t="e">
        <f>LOOKUP(2,1/(Inward!E:E=C921),Inward!Q:Q)</f>
        <v>#N/A</v>
      </c>
      <c r="L921" s="137" t="e">
        <f>Table3[[#This Row],[Opening Stock]]*Table3[[#This Row],[Base Price]]</f>
        <v>#N/A</v>
      </c>
      <c r="M921" s="137" t="e">
        <f>Table3[[#This Row],[Base Price]]*Table3[[#This Row],[Receipt]]</f>
        <v>#N/A</v>
      </c>
      <c r="N921" s="137" t="e">
        <f>Table3[[#This Row],[Base Price]]*Table3[[#This Row],[Issued]]</f>
        <v>#N/A</v>
      </c>
      <c r="O921" s="137" t="e">
        <f t="shared" si="31"/>
        <v>#N/A</v>
      </c>
      <c r="P921" s="84"/>
    </row>
    <row r="922" spans="1:16">
      <c r="A922" s="84" t="e">
        <f>Table5[[#This Row],[SN]]</f>
        <v>#VALUE!</v>
      </c>
      <c r="B922" s="108" t="e">
        <f>VLOOKUP($C922,'Product Master'!B:G,2,)</f>
        <v>#VALUE!</v>
      </c>
      <c r="C922" s="84" t="e">
        <f>Table5[[#This Row],[Cat No]]</f>
        <v>#VALUE!</v>
      </c>
      <c r="D922" s="84" t="e">
        <f>(VLOOKUP($C922,'Product Master'!B:G,6,))</f>
        <v>#VALUE!</v>
      </c>
      <c r="E922" s="84" t="e">
        <f>VLOOKUP($C922,'Product Master'!B:G,3,)</f>
        <v>#VALUE!</v>
      </c>
      <c r="F922" s="84" t="e">
        <f>VLOOKUP($C922,'Product Master'!B:G,4,)</f>
        <v>#VALUE!</v>
      </c>
      <c r="H922" s="84">
        <f>SUMIFS(Inward!I:I,Inward!C:C,'Stock Statement'!B922,Inward!E:E,'Stock Statement'!C922)</f>
        <v>0</v>
      </c>
      <c r="J922" s="84">
        <f t="shared" si="30"/>
        <v>0</v>
      </c>
      <c r="K922" s="137" t="e">
        <f>LOOKUP(2,1/(Inward!E:E=C922),Inward!Q:Q)</f>
        <v>#N/A</v>
      </c>
      <c r="L922" s="137" t="e">
        <f>Table3[[#This Row],[Opening Stock]]*Table3[[#This Row],[Base Price]]</f>
        <v>#N/A</v>
      </c>
      <c r="M922" s="137" t="e">
        <f>Table3[[#This Row],[Base Price]]*Table3[[#This Row],[Receipt]]</f>
        <v>#N/A</v>
      </c>
      <c r="N922" s="137" t="e">
        <f>Table3[[#This Row],[Base Price]]*Table3[[#This Row],[Issued]]</f>
        <v>#N/A</v>
      </c>
      <c r="O922" s="137" t="e">
        <f t="shared" si="31"/>
        <v>#N/A</v>
      </c>
      <c r="P922" s="84"/>
    </row>
    <row r="923" spans="1:16">
      <c r="A923" s="84" t="e">
        <f>Table5[[#This Row],[SN]]</f>
        <v>#VALUE!</v>
      </c>
      <c r="B923" s="108" t="e">
        <f>VLOOKUP($C923,'Product Master'!B:G,2,)</f>
        <v>#VALUE!</v>
      </c>
      <c r="C923" s="84" t="e">
        <f>Table5[[#This Row],[Cat No]]</f>
        <v>#VALUE!</v>
      </c>
      <c r="D923" s="84" t="e">
        <f>(VLOOKUP($C923,'Product Master'!B:G,6,))</f>
        <v>#VALUE!</v>
      </c>
      <c r="E923" s="84" t="e">
        <f>VLOOKUP($C923,'Product Master'!B:G,3,)</f>
        <v>#VALUE!</v>
      </c>
      <c r="F923" s="84" t="e">
        <f>VLOOKUP($C923,'Product Master'!B:G,4,)</f>
        <v>#VALUE!</v>
      </c>
      <c r="H923" s="84">
        <f>SUMIFS(Inward!I:I,Inward!C:C,'Stock Statement'!B923,Inward!E:E,'Stock Statement'!C923)</f>
        <v>0</v>
      </c>
      <c r="J923" s="84">
        <f t="shared" si="30"/>
        <v>0</v>
      </c>
      <c r="K923" s="137" t="e">
        <f>LOOKUP(2,1/(Inward!E:E=C923),Inward!Q:Q)</f>
        <v>#N/A</v>
      </c>
      <c r="L923" s="137" t="e">
        <f>Table3[[#This Row],[Opening Stock]]*Table3[[#This Row],[Base Price]]</f>
        <v>#N/A</v>
      </c>
      <c r="M923" s="137" t="e">
        <f>Table3[[#This Row],[Base Price]]*Table3[[#This Row],[Receipt]]</f>
        <v>#N/A</v>
      </c>
      <c r="N923" s="137" t="e">
        <f>Table3[[#This Row],[Base Price]]*Table3[[#This Row],[Issued]]</f>
        <v>#N/A</v>
      </c>
      <c r="O923" s="137" t="e">
        <f t="shared" si="31"/>
        <v>#N/A</v>
      </c>
      <c r="P923" s="84"/>
    </row>
    <row r="924" spans="1:16">
      <c r="A924" s="84" t="e">
        <f>Table5[[#This Row],[SN]]</f>
        <v>#VALUE!</v>
      </c>
      <c r="B924" s="108" t="e">
        <f>VLOOKUP($C924,'Product Master'!B:G,2,)</f>
        <v>#VALUE!</v>
      </c>
      <c r="C924" s="84" t="e">
        <f>Table5[[#This Row],[Cat No]]</f>
        <v>#VALUE!</v>
      </c>
      <c r="D924" s="84" t="e">
        <f>(VLOOKUP($C924,'Product Master'!B:G,6,))</f>
        <v>#VALUE!</v>
      </c>
      <c r="E924" s="84" t="e">
        <f>VLOOKUP($C924,'Product Master'!B:G,3,)</f>
        <v>#VALUE!</v>
      </c>
      <c r="F924" s="84" t="e">
        <f>VLOOKUP($C924,'Product Master'!B:G,4,)</f>
        <v>#VALUE!</v>
      </c>
      <c r="H924" s="84">
        <f>SUMIFS(Inward!I:I,Inward!C:C,'Stock Statement'!B924,Inward!E:E,'Stock Statement'!C924)</f>
        <v>0</v>
      </c>
      <c r="J924" s="84">
        <f t="shared" si="30"/>
        <v>0</v>
      </c>
      <c r="K924" s="137" t="e">
        <f>LOOKUP(2,1/(Inward!E:E=C924),Inward!Q:Q)</f>
        <v>#N/A</v>
      </c>
      <c r="L924" s="137" t="e">
        <f>Table3[[#This Row],[Opening Stock]]*Table3[[#This Row],[Base Price]]</f>
        <v>#N/A</v>
      </c>
      <c r="M924" s="137" t="e">
        <f>Table3[[#This Row],[Base Price]]*Table3[[#This Row],[Receipt]]</f>
        <v>#N/A</v>
      </c>
      <c r="N924" s="137" t="e">
        <f>Table3[[#This Row],[Base Price]]*Table3[[#This Row],[Issued]]</f>
        <v>#N/A</v>
      </c>
      <c r="O924" s="137" t="e">
        <f t="shared" si="31"/>
        <v>#N/A</v>
      </c>
      <c r="P924" s="84"/>
    </row>
    <row r="925" spans="1:16">
      <c r="A925" s="84" t="e">
        <f>Table5[[#This Row],[SN]]</f>
        <v>#VALUE!</v>
      </c>
      <c r="B925" s="108" t="e">
        <f>VLOOKUP($C925,'Product Master'!B:G,2,)</f>
        <v>#VALUE!</v>
      </c>
      <c r="C925" s="84" t="e">
        <f>Table5[[#This Row],[Cat No]]</f>
        <v>#VALUE!</v>
      </c>
      <c r="D925" s="84" t="e">
        <f>(VLOOKUP($C925,'Product Master'!B:G,6,))</f>
        <v>#VALUE!</v>
      </c>
      <c r="E925" s="84" t="e">
        <f>VLOOKUP($C925,'Product Master'!B:G,3,)</f>
        <v>#VALUE!</v>
      </c>
      <c r="F925" s="84" t="e">
        <f>VLOOKUP($C925,'Product Master'!B:G,4,)</f>
        <v>#VALUE!</v>
      </c>
      <c r="H925" s="84">
        <f>SUMIFS(Inward!I:I,Inward!C:C,'Stock Statement'!B925,Inward!E:E,'Stock Statement'!C925)</f>
        <v>0</v>
      </c>
      <c r="J925" s="84">
        <f t="shared" si="30"/>
        <v>0</v>
      </c>
      <c r="K925" s="137" t="e">
        <f>LOOKUP(2,1/(Inward!E:E=C925),Inward!Q:Q)</f>
        <v>#N/A</v>
      </c>
      <c r="L925" s="137" t="e">
        <f>Table3[[#This Row],[Opening Stock]]*Table3[[#This Row],[Base Price]]</f>
        <v>#N/A</v>
      </c>
      <c r="M925" s="137" t="e">
        <f>Table3[[#This Row],[Base Price]]*Table3[[#This Row],[Receipt]]</f>
        <v>#N/A</v>
      </c>
      <c r="N925" s="137" t="e">
        <f>Table3[[#This Row],[Base Price]]*Table3[[#This Row],[Issued]]</f>
        <v>#N/A</v>
      </c>
      <c r="O925" s="137" t="e">
        <f t="shared" si="31"/>
        <v>#N/A</v>
      </c>
      <c r="P925" s="84"/>
    </row>
    <row r="926" spans="1:16">
      <c r="A926" s="84" t="e">
        <f>Table5[[#This Row],[SN]]</f>
        <v>#VALUE!</v>
      </c>
      <c r="B926" s="108" t="e">
        <f>VLOOKUP($C926,'Product Master'!B:G,2,)</f>
        <v>#VALUE!</v>
      </c>
      <c r="C926" s="84" t="e">
        <f>Table5[[#This Row],[Cat No]]</f>
        <v>#VALUE!</v>
      </c>
      <c r="D926" s="84" t="e">
        <f>(VLOOKUP($C926,'Product Master'!B:G,6,))</f>
        <v>#VALUE!</v>
      </c>
      <c r="E926" s="84" t="e">
        <f>VLOOKUP($C926,'Product Master'!B:G,3,)</f>
        <v>#VALUE!</v>
      </c>
      <c r="F926" s="84" t="e">
        <f>VLOOKUP($C926,'Product Master'!B:G,4,)</f>
        <v>#VALUE!</v>
      </c>
      <c r="H926" s="84">
        <f>SUMIFS(Inward!I:I,Inward!C:C,'Stock Statement'!B926,Inward!E:E,'Stock Statement'!C926)</f>
        <v>0</v>
      </c>
      <c r="J926" s="84">
        <f t="shared" si="30"/>
        <v>0</v>
      </c>
      <c r="K926" s="137" t="e">
        <f>LOOKUP(2,1/(Inward!E:E=C926),Inward!Q:Q)</f>
        <v>#N/A</v>
      </c>
      <c r="L926" s="137" t="e">
        <f>Table3[[#This Row],[Opening Stock]]*Table3[[#This Row],[Base Price]]</f>
        <v>#N/A</v>
      </c>
      <c r="M926" s="137" t="e">
        <f>Table3[[#This Row],[Base Price]]*Table3[[#This Row],[Receipt]]</f>
        <v>#N/A</v>
      </c>
      <c r="N926" s="137" t="e">
        <f>Table3[[#This Row],[Base Price]]*Table3[[#This Row],[Issued]]</f>
        <v>#N/A</v>
      </c>
      <c r="O926" s="137" t="e">
        <f t="shared" si="31"/>
        <v>#N/A</v>
      </c>
      <c r="P926" s="84"/>
    </row>
    <row r="927" spans="1:16">
      <c r="A927" s="84" t="e">
        <f>Table5[[#This Row],[SN]]</f>
        <v>#VALUE!</v>
      </c>
      <c r="B927" s="108" t="e">
        <f>VLOOKUP($C927,'Product Master'!B:G,2,)</f>
        <v>#VALUE!</v>
      </c>
      <c r="C927" s="84" t="e">
        <f>Table5[[#This Row],[Cat No]]</f>
        <v>#VALUE!</v>
      </c>
      <c r="D927" s="84" t="e">
        <f>(VLOOKUP($C927,'Product Master'!B:G,6,))</f>
        <v>#VALUE!</v>
      </c>
      <c r="E927" s="84" t="e">
        <f>VLOOKUP($C927,'Product Master'!B:G,3,)</f>
        <v>#VALUE!</v>
      </c>
      <c r="F927" s="84" t="e">
        <f>VLOOKUP($C927,'Product Master'!B:G,4,)</f>
        <v>#VALUE!</v>
      </c>
      <c r="H927" s="84">
        <f>SUMIFS(Inward!I:I,Inward!C:C,'Stock Statement'!B927,Inward!E:E,'Stock Statement'!C927)</f>
        <v>0</v>
      </c>
      <c r="J927" s="84">
        <f t="shared" ref="J927:J956" si="32">((G927+H927)-I927)</f>
        <v>0</v>
      </c>
      <c r="K927" s="137" t="e">
        <f>LOOKUP(2,1/(Inward!E:E=C927),Inward!Q:Q)</f>
        <v>#N/A</v>
      </c>
      <c r="L927" s="137" t="e">
        <f>Table3[[#This Row],[Opening Stock]]*Table3[[#This Row],[Base Price]]</f>
        <v>#N/A</v>
      </c>
      <c r="M927" s="137" t="e">
        <f>Table3[[#This Row],[Base Price]]*Table3[[#This Row],[Receipt]]</f>
        <v>#N/A</v>
      </c>
      <c r="N927" s="137" t="e">
        <f>Table3[[#This Row],[Base Price]]*Table3[[#This Row],[Issued]]</f>
        <v>#N/A</v>
      </c>
      <c r="O927" s="137" t="e">
        <f t="shared" ref="O927:O956" si="33">MAX(0,J927*K927)</f>
        <v>#N/A</v>
      </c>
      <c r="P927" s="84"/>
    </row>
    <row r="928" spans="1:16">
      <c r="A928" s="84" t="e">
        <f>Table5[[#This Row],[SN]]</f>
        <v>#VALUE!</v>
      </c>
      <c r="B928" s="108" t="e">
        <f>VLOOKUP($C928,'Product Master'!B:G,2,)</f>
        <v>#VALUE!</v>
      </c>
      <c r="C928" s="84" t="e">
        <f>Table5[[#This Row],[Cat No]]</f>
        <v>#VALUE!</v>
      </c>
      <c r="D928" s="84" t="e">
        <f>(VLOOKUP($C928,'Product Master'!B:G,6,))</f>
        <v>#VALUE!</v>
      </c>
      <c r="E928" s="84" t="e">
        <f>VLOOKUP($C928,'Product Master'!B:G,3,)</f>
        <v>#VALUE!</v>
      </c>
      <c r="F928" s="84" t="e">
        <f>VLOOKUP($C928,'Product Master'!B:G,4,)</f>
        <v>#VALUE!</v>
      </c>
      <c r="H928" s="84">
        <f>SUMIFS(Inward!I:I,Inward!C:C,'Stock Statement'!B928,Inward!E:E,'Stock Statement'!C928)</f>
        <v>0</v>
      </c>
      <c r="J928" s="84">
        <f t="shared" si="32"/>
        <v>0</v>
      </c>
      <c r="K928" s="137" t="e">
        <f>LOOKUP(2,1/(Inward!E:E=C928),Inward!Q:Q)</f>
        <v>#N/A</v>
      </c>
      <c r="L928" s="137" t="e">
        <f>Table3[[#This Row],[Opening Stock]]*Table3[[#This Row],[Base Price]]</f>
        <v>#N/A</v>
      </c>
      <c r="M928" s="137" t="e">
        <f>Table3[[#This Row],[Base Price]]*Table3[[#This Row],[Receipt]]</f>
        <v>#N/A</v>
      </c>
      <c r="N928" s="137" t="e">
        <f>Table3[[#This Row],[Base Price]]*Table3[[#This Row],[Issued]]</f>
        <v>#N/A</v>
      </c>
      <c r="O928" s="137" t="e">
        <f t="shared" si="33"/>
        <v>#N/A</v>
      </c>
      <c r="P928" s="84"/>
    </row>
    <row r="929" spans="1:16">
      <c r="A929" s="84" t="e">
        <f>Table5[[#This Row],[SN]]</f>
        <v>#VALUE!</v>
      </c>
      <c r="B929" s="108" t="e">
        <f>VLOOKUP($C929,'Product Master'!B:G,2,)</f>
        <v>#VALUE!</v>
      </c>
      <c r="C929" s="84" t="e">
        <f>Table5[[#This Row],[Cat No]]</f>
        <v>#VALUE!</v>
      </c>
      <c r="D929" s="84" t="e">
        <f>(VLOOKUP($C929,'Product Master'!B:G,6,))</f>
        <v>#VALUE!</v>
      </c>
      <c r="E929" s="84" t="e">
        <f>VLOOKUP($C929,'Product Master'!B:G,3,)</f>
        <v>#VALUE!</v>
      </c>
      <c r="F929" s="84" t="e">
        <f>VLOOKUP($C929,'Product Master'!B:G,4,)</f>
        <v>#VALUE!</v>
      </c>
      <c r="H929" s="84">
        <f>SUMIFS(Inward!I:I,Inward!C:C,'Stock Statement'!B929,Inward!E:E,'Stock Statement'!C929)</f>
        <v>0</v>
      </c>
      <c r="J929" s="84">
        <f t="shared" si="32"/>
        <v>0</v>
      </c>
      <c r="K929" s="137" t="e">
        <f>LOOKUP(2,1/(Inward!E:E=C929),Inward!Q:Q)</f>
        <v>#N/A</v>
      </c>
      <c r="L929" s="137" t="e">
        <f>Table3[[#This Row],[Opening Stock]]*Table3[[#This Row],[Base Price]]</f>
        <v>#N/A</v>
      </c>
      <c r="M929" s="137" t="e">
        <f>Table3[[#This Row],[Base Price]]*Table3[[#This Row],[Receipt]]</f>
        <v>#N/A</v>
      </c>
      <c r="N929" s="137" t="e">
        <f>Table3[[#This Row],[Base Price]]*Table3[[#This Row],[Issued]]</f>
        <v>#N/A</v>
      </c>
      <c r="O929" s="137" t="e">
        <f t="shared" si="33"/>
        <v>#N/A</v>
      </c>
      <c r="P929" s="84"/>
    </row>
    <row r="930" spans="1:16">
      <c r="A930" s="84" t="e">
        <f>Table5[[#This Row],[SN]]</f>
        <v>#VALUE!</v>
      </c>
      <c r="B930" s="108" t="e">
        <f>VLOOKUP($C930,'Product Master'!B:G,2,)</f>
        <v>#VALUE!</v>
      </c>
      <c r="C930" s="84" t="e">
        <f>Table5[[#This Row],[Cat No]]</f>
        <v>#VALUE!</v>
      </c>
      <c r="D930" s="84" t="e">
        <f>(VLOOKUP($C930,'Product Master'!B:G,6,))</f>
        <v>#VALUE!</v>
      </c>
      <c r="E930" s="84" t="e">
        <f>VLOOKUP($C930,'Product Master'!B:G,3,)</f>
        <v>#VALUE!</v>
      </c>
      <c r="F930" s="84" t="e">
        <f>VLOOKUP($C930,'Product Master'!B:G,4,)</f>
        <v>#VALUE!</v>
      </c>
      <c r="H930" s="84">
        <f>SUMIFS(Inward!I:I,Inward!C:C,'Stock Statement'!B930,Inward!E:E,'Stock Statement'!C930)</f>
        <v>0</v>
      </c>
      <c r="J930" s="84">
        <f t="shared" si="32"/>
        <v>0</v>
      </c>
      <c r="K930" s="137" t="e">
        <f>LOOKUP(2,1/(Inward!E:E=C930),Inward!Q:Q)</f>
        <v>#N/A</v>
      </c>
      <c r="L930" s="137" t="e">
        <f>Table3[[#This Row],[Opening Stock]]*Table3[[#This Row],[Base Price]]</f>
        <v>#N/A</v>
      </c>
      <c r="M930" s="137" t="e">
        <f>Table3[[#This Row],[Base Price]]*Table3[[#This Row],[Receipt]]</f>
        <v>#N/A</v>
      </c>
      <c r="N930" s="137" t="e">
        <f>Table3[[#This Row],[Base Price]]*Table3[[#This Row],[Issued]]</f>
        <v>#N/A</v>
      </c>
      <c r="O930" s="137" t="e">
        <f t="shared" si="33"/>
        <v>#N/A</v>
      </c>
      <c r="P930" s="84"/>
    </row>
    <row r="931" spans="1:16">
      <c r="A931" s="84" t="e">
        <f>Table5[[#This Row],[SN]]</f>
        <v>#VALUE!</v>
      </c>
      <c r="B931" s="108" t="e">
        <f>VLOOKUP($C931,'Product Master'!B:G,2,)</f>
        <v>#VALUE!</v>
      </c>
      <c r="C931" s="84" t="e">
        <f>Table5[[#This Row],[Cat No]]</f>
        <v>#VALUE!</v>
      </c>
      <c r="D931" s="84" t="e">
        <f>(VLOOKUP($C931,'Product Master'!B:G,6,))</f>
        <v>#VALUE!</v>
      </c>
      <c r="E931" s="84" t="e">
        <f>VLOOKUP($C931,'Product Master'!B:G,3,)</f>
        <v>#VALUE!</v>
      </c>
      <c r="F931" s="84" t="e">
        <f>VLOOKUP($C931,'Product Master'!B:G,4,)</f>
        <v>#VALUE!</v>
      </c>
      <c r="H931" s="84">
        <f>SUMIFS(Inward!I:I,Inward!C:C,'Stock Statement'!B931,Inward!E:E,'Stock Statement'!C931)</f>
        <v>0</v>
      </c>
      <c r="J931" s="84">
        <f t="shared" si="32"/>
        <v>0</v>
      </c>
      <c r="K931" s="137" t="e">
        <f>LOOKUP(2,1/(Inward!E:E=C931),Inward!Q:Q)</f>
        <v>#N/A</v>
      </c>
      <c r="L931" s="137" t="e">
        <f>Table3[[#This Row],[Opening Stock]]*Table3[[#This Row],[Base Price]]</f>
        <v>#N/A</v>
      </c>
      <c r="M931" s="137" t="e">
        <f>Table3[[#This Row],[Base Price]]*Table3[[#This Row],[Receipt]]</f>
        <v>#N/A</v>
      </c>
      <c r="N931" s="137" t="e">
        <f>Table3[[#This Row],[Base Price]]*Table3[[#This Row],[Issued]]</f>
        <v>#N/A</v>
      </c>
      <c r="O931" s="137" t="e">
        <f t="shared" si="33"/>
        <v>#N/A</v>
      </c>
      <c r="P931" s="84"/>
    </row>
    <row r="932" spans="1:16">
      <c r="A932" s="84" t="e">
        <f>Table5[[#This Row],[SN]]</f>
        <v>#VALUE!</v>
      </c>
      <c r="B932" s="108" t="e">
        <f>VLOOKUP($C932,'Product Master'!B:G,2,)</f>
        <v>#VALUE!</v>
      </c>
      <c r="C932" s="84" t="e">
        <f>Table5[[#This Row],[Cat No]]</f>
        <v>#VALUE!</v>
      </c>
      <c r="D932" s="84" t="e">
        <f>(VLOOKUP($C932,'Product Master'!B:G,6,))</f>
        <v>#VALUE!</v>
      </c>
      <c r="E932" s="84" t="e">
        <f>VLOOKUP($C932,'Product Master'!B:G,3,)</f>
        <v>#VALUE!</v>
      </c>
      <c r="F932" s="84" t="e">
        <f>VLOOKUP($C932,'Product Master'!B:G,4,)</f>
        <v>#VALUE!</v>
      </c>
      <c r="H932" s="84">
        <f>SUMIFS(Inward!I:I,Inward!C:C,'Stock Statement'!B932,Inward!E:E,'Stock Statement'!C932)</f>
        <v>0</v>
      </c>
      <c r="J932" s="84">
        <f t="shared" si="32"/>
        <v>0</v>
      </c>
      <c r="K932" s="137" t="e">
        <f>LOOKUP(2,1/(Inward!E:E=C932),Inward!Q:Q)</f>
        <v>#N/A</v>
      </c>
      <c r="L932" s="137" t="e">
        <f>Table3[[#This Row],[Opening Stock]]*Table3[[#This Row],[Base Price]]</f>
        <v>#N/A</v>
      </c>
      <c r="M932" s="137" t="e">
        <f>Table3[[#This Row],[Base Price]]*Table3[[#This Row],[Receipt]]</f>
        <v>#N/A</v>
      </c>
      <c r="N932" s="137" t="e">
        <f>Table3[[#This Row],[Base Price]]*Table3[[#This Row],[Issued]]</f>
        <v>#N/A</v>
      </c>
      <c r="O932" s="137" t="e">
        <f t="shared" si="33"/>
        <v>#N/A</v>
      </c>
      <c r="P932" s="84"/>
    </row>
    <row r="933" spans="1:16">
      <c r="A933" s="84" t="e">
        <f>Table5[[#This Row],[SN]]</f>
        <v>#VALUE!</v>
      </c>
      <c r="B933" s="108" t="e">
        <f>VLOOKUP($C933,'Product Master'!B:G,2,)</f>
        <v>#VALUE!</v>
      </c>
      <c r="C933" s="84" t="e">
        <f>Table5[[#This Row],[Cat No]]</f>
        <v>#VALUE!</v>
      </c>
      <c r="D933" s="84" t="e">
        <f>(VLOOKUP($C933,'Product Master'!B:G,6,))</f>
        <v>#VALUE!</v>
      </c>
      <c r="E933" s="84" t="e">
        <f>VLOOKUP($C933,'Product Master'!B:G,3,)</f>
        <v>#VALUE!</v>
      </c>
      <c r="F933" s="84" t="e">
        <f>VLOOKUP($C933,'Product Master'!B:G,4,)</f>
        <v>#VALUE!</v>
      </c>
      <c r="H933" s="84">
        <f>SUMIFS(Inward!I:I,Inward!C:C,'Stock Statement'!B933,Inward!E:E,'Stock Statement'!C933)</f>
        <v>0</v>
      </c>
      <c r="J933" s="84">
        <f t="shared" si="32"/>
        <v>0</v>
      </c>
      <c r="K933" s="137" t="e">
        <f>LOOKUP(2,1/(Inward!E:E=C933),Inward!Q:Q)</f>
        <v>#N/A</v>
      </c>
      <c r="L933" s="137" t="e">
        <f>Table3[[#This Row],[Opening Stock]]*Table3[[#This Row],[Base Price]]</f>
        <v>#N/A</v>
      </c>
      <c r="M933" s="137" t="e">
        <f>Table3[[#This Row],[Base Price]]*Table3[[#This Row],[Receipt]]</f>
        <v>#N/A</v>
      </c>
      <c r="N933" s="137" t="e">
        <f>Table3[[#This Row],[Base Price]]*Table3[[#This Row],[Issued]]</f>
        <v>#N/A</v>
      </c>
      <c r="O933" s="137" t="e">
        <f t="shared" si="33"/>
        <v>#N/A</v>
      </c>
      <c r="P933" s="84"/>
    </row>
    <row r="934" spans="1:16">
      <c r="A934" s="84" t="e">
        <f>Table5[[#This Row],[SN]]</f>
        <v>#VALUE!</v>
      </c>
      <c r="B934" s="108" t="e">
        <f>VLOOKUP($C934,'Product Master'!B:G,2,)</f>
        <v>#VALUE!</v>
      </c>
      <c r="C934" s="84" t="e">
        <f>Table5[[#This Row],[Cat No]]</f>
        <v>#VALUE!</v>
      </c>
      <c r="D934" s="84" t="e">
        <f>(VLOOKUP($C934,'Product Master'!B:G,6,))</f>
        <v>#VALUE!</v>
      </c>
      <c r="E934" s="84" t="e">
        <f>VLOOKUP($C934,'Product Master'!B:G,3,)</f>
        <v>#VALUE!</v>
      </c>
      <c r="F934" s="84" t="e">
        <f>VLOOKUP($C934,'Product Master'!B:G,4,)</f>
        <v>#VALUE!</v>
      </c>
      <c r="H934" s="84">
        <f>SUMIFS(Inward!I:I,Inward!C:C,'Stock Statement'!B934,Inward!E:E,'Stock Statement'!C934)</f>
        <v>0</v>
      </c>
      <c r="J934" s="84">
        <f t="shared" si="32"/>
        <v>0</v>
      </c>
      <c r="K934" s="137" t="e">
        <f>LOOKUP(2,1/(Inward!E:E=C934),Inward!Q:Q)</f>
        <v>#N/A</v>
      </c>
      <c r="L934" s="137" t="e">
        <f>Table3[[#This Row],[Opening Stock]]*Table3[[#This Row],[Base Price]]</f>
        <v>#N/A</v>
      </c>
      <c r="M934" s="137" t="e">
        <f>Table3[[#This Row],[Base Price]]*Table3[[#This Row],[Receipt]]</f>
        <v>#N/A</v>
      </c>
      <c r="N934" s="137" t="e">
        <f>Table3[[#This Row],[Base Price]]*Table3[[#This Row],[Issued]]</f>
        <v>#N/A</v>
      </c>
      <c r="O934" s="137" t="e">
        <f t="shared" si="33"/>
        <v>#N/A</v>
      </c>
      <c r="P934" s="84"/>
    </row>
    <row r="935" spans="1:16">
      <c r="A935" s="84" t="e">
        <f>Table5[[#This Row],[SN]]</f>
        <v>#VALUE!</v>
      </c>
      <c r="B935" s="108" t="e">
        <f>VLOOKUP($C935,'Product Master'!B:G,2,)</f>
        <v>#VALUE!</v>
      </c>
      <c r="C935" s="84" t="e">
        <f>Table5[[#This Row],[Cat No]]</f>
        <v>#VALUE!</v>
      </c>
      <c r="D935" s="84" t="e">
        <f>(VLOOKUP($C935,'Product Master'!B:G,6,))</f>
        <v>#VALUE!</v>
      </c>
      <c r="E935" s="84" t="e">
        <f>VLOOKUP($C935,'Product Master'!B:G,3,)</f>
        <v>#VALUE!</v>
      </c>
      <c r="F935" s="84" t="e">
        <f>VLOOKUP($C935,'Product Master'!B:G,4,)</f>
        <v>#VALUE!</v>
      </c>
      <c r="H935" s="84">
        <f>SUMIFS(Inward!I:I,Inward!C:C,'Stock Statement'!B935,Inward!E:E,'Stock Statement'!C935)</f>
        <v>0</v>
      </c>
      <c r="J935" s="84">
        <f t="shared" si="32"/>
        <v>0</v>
      </c>
      <c r="K935" s="137" t="e">
        <f>LOOKUP(2,1/(Inward!E:E=C935),Inward!Q:Q)</f>
        <v>#N/A</v>
      </c>
      <c r="L935" s="137" t="e">
        <f>Table3[[#This Row],[Opening Stock]]*Table3[[#This Row],[Base Price]]</f>
        <v>#N/A</v>
      </c>
      <c r="M935" s="137" t="e">
        <f>Table3[[#This Row],[Base Price]]*Table3[[#This Row],[Receipt]]</f>
        <v>#N/A</v>
      </c>
      <c r="N935" s="137" t="e">
        <f>Table3[[#This Row],[Base Price]]*Table3[[#This Row],[Issued]]</f>
        <v>#N/A</v>
      </c>
      <c r="O935" s="137" t="e">
        <f t="shared" si="33"/>
        <v>#N/A</v>
      </c>
      <c r="P935" s="84"/>
    </row>
    <row r="936" spans="1:16">
      <c r="A936" s="84" t="e">
        <f>Table5[[#This Row],[SN]]</f>
        <v>#VALUE!</v>
      </c>
      <c r="B936" s="108" t="e">
        <f>VLOOKUP($C936,'Product Master'!B:G,2,)</f>
        <v>#VALUE!</v>
      </c>
      <c r="C936" s="84" t="e">
        <f>Table5[[#This Row],[Cat No]]</f>
        <v>#VALUE!</v>
      </c>
      <c r="D936" s="84" t="e">
        <f>(VLOOKUP($C936,'Product Master'!B:G,6,))</f>
        <v>#VALUE!</v>
      </c>
      <c r="E936" s="84" t="e">
        <f>VLOOKUP($C936,'Product Master'!B:G,3,)</f>
        <v>#VALUE!</v>
      </c>
      <c r="F936" s="84" t="e">
        <f>VLOOKUP($C936,'Product Master'!B:G,4,)</f>
        <v>#VALUE!</v>
      </c>
      <c r="H936" s="84">
        <f>SUMIFS(Inward!I:I,Inward!C:C,'Stock Statement'!B936,Inward!E:E,'Stock Statement'!C936)</f>
        <v>0</v>
      </c>
      <c r="J936" s="84">
        <f t="shared" si="32"/>
        <v>0</v>
      </c>
      <c r="K936" s="137" t="e">
        <f>LOOKUP(2,1/(Inward!E:E=C936),Inward!Q:Q)</f>
        <v>#N/A</v>
      </c>
      <c r="L936" s="137" t="e">
        <f>Table3[[#This Row],[Opening Stock]]*Table3[[#This Row],[Base Price]]</f>
        <v>#N/A</v>
      </c>
      <c r="M936" s="137" t="e">
        <f>Table3[[#This Row],[Base Price]]*Table3[[#This Row],[Receipt]]</f>
        <v>#N/A</v>
      </c>
      <c r="N936" s="137" t="e">
        <f>Table3[[#This Row],[Base Price]]*Table3[[#This Row],[Issued]]</f>
        <v>#N/A</v>
      </c>
      <c r="O936" s="137" t="e">
        <f t="shared" si="33"/>
        <v>#N/A</v>
      </c>
      <c r="P936" s="84"/>
    </row>
    <row r="937" spans="1:16">
      <c r="A937" s="84" t="e">
        <f>Table5[[#This Row],[SN]]</f>
        <v>#VALUE!</v>
      </c>
      <c r="B937" s="108" t="e">
        <f>VLOOKUP($C937,'Product Master'!B:G,2,)</f>
        <v>#VALUE!</v>
      </c>
      <c r="C937" s="84" t="e">
        <f>Table5[[#This Row],[Cat No]]</f>
        <v>#VALUE!</v>
      </c>
      <c r="D937" s="84" t="e">
        <f>(VLOOKUP($C937,'Product Master'!B:G,6,))</f>
        <v>#VALUE!</v>
      </c>
      <c r="E937" s="84" t="e">
        <f>VLOOKUP($C937,'Product Master'!B:G,3,)</f>
        <v>#VALUE!</v>
      </c>
      <c r="F937" s="84" t="e">
        <f>VLOOKUP($C937,'Product Master'!B:G,4,)</f>
        <v>#VALUE!</v>
      </c>
      <c r="H937" s="84">
        <f>SUMIFS(Inward!I:I,Inward!C:C,'Stock Statement'!B937,Inward!E:E,'Stock Statement'!C937)</f>
        <v>0</v>
      </c>
      <c r="J937" s="84">
        <f t="shared" si="32"/>
        <v>0</v>
      </c>
      <c r="K937" s="137" t="e">
        <f>LOOKUP(2,1/(Inward!E:E=C937),Inward!Q:Q)</f>
        <v>#N/A</v>
      </c>
      <c r="L937" s="137" t="e">
        <f>Table3[[#This Row],[Opening Stock]]*Table3[[#This Row],[Base Price]]</f>
        <v>#N/A</v>
      </c>
      <c r="M937" s="137" t="e">
        <f>Table3[[#This Row],[Base Price]]*Table3[[#This Row],[Receipt]]</f>
        <v>#N/A</v>
      </c>
      <c r="N937" s="137" t="e">
        <f>Table3[[#This Row],[Base Price]]*Table3[[#This Row],[Issued]]</f>
        <v>#N/A</v>
      </c>
      <c r="O937" s="137" t="e">
        <f t="shared" si="33"/>
        <v>#N/A</v>
      </c>
      <c r="P937" s="84"/>
    </row>
    <row r="938" spans="1:16">
      <c r="A938" s="84" t="e">
        <f>Table5[[#This Row],[SN]]</f>
        <v>#VALUE!</v>
      </c>
      <c r="B938" s="108" t="e">
        <f>VLOOKUP($C938,'Product Master'!B:G,2,)</f>
        <v>#VALUE!</v>
      </c>
      <c r="C938" s="84" t="e">
        <f>Table5[[#This Row],[Cat No]]</f>
        <v>#VALUE!</v>
      </c>
      <c r="D938" s="84" t="e">
        <f>(VLOOKUP($C938,'Product Master'!B:G,6,))</f>
        <v>#VALUE!</v>
      </c>
      <c r="E938" s="84" t="e">
        <f>VLOOKUP($C938,'Product Master'!B:G,3,)</f>
        <v>#VALUE!</v>
      </c>
      <c r="F938" s="84" t="e">
        <f>VLOOKUP($C938,'Product Master'!B:G,4,)</f>
        <v>#VALUE!</v>
      </c>
      <c r="H938" s="84">
        <f>SUMIFS(Inward!I:I,Inward!C:C,'Stock Statement'!B938,Inward!E:E,'Stock Statement'!C938)</f>
        <v>0</v>
      </c>
      <c r="J938" s="84">
        <f t="shared" si="32"/>
        <v>0</v>
      </c>
      <c r="K938" s="137" t="e">
        <f>LOOKUP(2,1/(Inward!E:E=C938),Inward!Q:Q)</f>
        <v>#N/A</v>
      </c>
      <c r="L938" s="137" t="e">
        <f>Table3[[#This Row],[Opening Stock]]*Table3[[#This Row],[Base Price]]</f>
        <v>#N/A</v>
      </c>
      <c r="M938" s="137" t="e">
        <f>Table3[[#This Row],[Base Price]]*Table3[[#This Row],[Receipt]]</f>
        <v>#N/A</v>
      </c>
      <c r="N938" s="137" t="e">
        <f>Table3[[#This Row],[Base Price]]*Table3[[#This Row],[Issued]]</f>
        <v>#N/A</v>
      </c>
      <c r="O938" s="137" t="e">
        <f t="shared" si="33"/>
        <v>#N/A</v>
      </c>
      <c r="P938" s="84"/>
    </row>
    <row r="939" spans="1:16">
      <c r="A939" s="84" t="e">
        <f>Table5[[#This Row],[SN]]</f>
        <v>#VALUE!</v>
      </c>
      <c r="B939" s="108" t="e">
        <f>VLOOKUP($C939,'Product Master'!B:G,2,)</f>
        <v>#VALUE!</v>
      </c>
      <c r="C939" s="84" t="e">
        <f>Table5[[#This Row],[Cat No]]</f>
        <v>#VALUE!</v>
      </c>
      <c r="D939" s="84" t="e">
        <f>(VLOOKUP($C939,'Product Master'!B:G,6,))</f>
        <v>#VALUE!</v>
      </c>
      <c r="E939" s="84" t="e">
        <f>VLOOKUP($C939,'Product Master'!B:G,3,)</f>
        <v>#VALUE!</v>
      </c>
      <c r="F939" s="84" t="e">
        <f>VLOOKUP($C939,'Product Master'!B:G,4,)</f>
        <v>#VALUE!</v>
      </c>
      <c r="H939" s="84">
        <f>SUMIFS(Inward!I:I,Inward!C:C,'Stock Statement'!B939,Inward!E:E,'Stock Statement'!C939)</f>
        <v>0</v>
      </c>
      <c r="J939" s="84">
        <f t="shared" si="32"/>
        <v>0</v>
      </c>
      <c r="K939" s="137" t="e">
        <f>LOOKUP(2,1/(Inward!E:E=C939),Inward!Q:Q)</f>
        <v>#N/A</v>
      </c>
      <c r="L939" s="137" t="e">
        <f>Table3[[#This Row],[Opening Stock]]*Table3[[#This Row],[Base Price]]</f>
        <v>#N/A</v>
      </c>
      <c r="M939" s="137" t="e">
        <f>Table3[[#This Row],[Base Price]]*Table3[[#This Row],[Receipt]]</f>
        <v>#N/A</v>
      </c>
      <c r="N939" s="137" t="e">
        <f>Table3[[#This Row],[Base Price]]*Table3[[#This Row],[Issued]]</f>
        <v>#N/A</v>
      </c>
      <c r="O939" s="137" t="e">
        <f t="shared" si="33"/>
        <v>#N/A</v>
      </c>
      <c r="P939" s="84"/>
    </row>
    <row r="940" spans="1:16">
      <c r="A940" s="84" t="e">
        <f>Table5[[#This Row],[SN]]</f>
        <v>#VALUE!</v>
      </c>
      <c r="B940" s="108" t="e">
        <f>VLOOKUP($C940,'Product Master'!B:G,2,)</f>
        <v>#VALUE!</v>
      </c>
      <c r="C940" s="84" t="e">
        <f>Table5[[#This Row],[Cat No]]</f>
        <v>#VALUE!</v>
      </c>
      <c r="D940" s="84" t="e">
        <f>(VLOOKUP($C940,'Product Master'!B:G,6,))</f>
        <v>#VALUE!</v>
      </c>
      <c r="E940" s="84" t="e">
        <f>VLOOKUP($C940,'Product Master'!B:G,3,)</f>
        <v>#VALUE!</v>
      </c>
      <c r="F940" s="84" t="e">
        <f>VLOOKUP($C940,'Product Master'!B:G,4,)</f>
        <v>#VALUE!</v>
      </c>
      <c r="H940" s="84">
        <f>SUMIFS(Inward!I:I,Inward!C:C,'Stock Statement'!B940,Inward!E:E,'Stock Statement'!C940)</f>
        <v>0</v>
      </c>
      <c r="J940" s="84">
        <f t="shared" si="32"/>
        <v>0</v>
      </c>
      <c r="K940" s="137" t="e">
        <f>LOOKUP(2,1/(Inward!E:E=C940),Inward!Q:Q)</f>
        <v>#N/A</v>
      </c>
      <c r="L940" s="137" t="e">
        <f>Table3[[#This Row],[Opening Stock]]*Table3[[#This Row],[Base Price]]</f>
        <v>#N/A</v>
      </c>
      <c r="M940" s="137" t="e">
        <f>Table3[[#This Row],[Base Price]]*Table3[[#This Row],[Receipt]]</f>
        <v>#N/A</v>
      </c>
      <c r="N940" s="137" t="e">
        <f>Table3[[#This Row],[Base Price]]*Table3[[#This Row],[Issued]]</f>
        <v>#N/A</v>
      </c>
      <c r="O940" s="137" t="e">
        <f t="shared" si="33"/>
        <v>#N/A</v>
      </c>
      <c r="P940" s="84"/>
    </row>
    <row r="941" spans="1:16">
      <c r="A941" s="84" t="e">
        <f>Table5[[#This Row],[SN]]</f>
        <v>#VALUE!</v>
      </c>
      <c r="B941" s="108" t="e">
        <f>VLOOKUP($C941,'Product Master'!B:G,2,)</f>
        <v>#VALUE!</v>
      </c>
      <c r="C941" s="84" t="e">
        <f>Table5[[#This Row],[Cat No]]</f>
        <v>#VALUE!</v>
      </c>
      <c r="D941" s="84" t="e">
        <f>(VLOOKUP($C941,'Product Master'!B:G,6,))</f>
        <v>#VALUE!</v>
      </c>
      <c r="E941" s="84" t="e">
        <f>VLOOKUP($C941,'Product Master'!B:G,3,)</f>
        <v>#VALUE!</v>
      </c>
      <c r="F941" s="84" t="e">
        <f>VLOOKUP($C941,'Product Master'!B:G,4,)</f>
        <v>#VALUE!</v>
      </c>
      <c r="H941" s="84">
        <f>SUMIFS(Inward!I:I,Inward!C:C,'Stock Statement'!B941,Inward!E:E,'Stock Statement'!C941)</f>
        <v>0</v>
      </c>
      <c r="J941" s="84">
        <f t="shared" si="32"/>
        <v>0</v>
      </c>
      <c r="K941" s="137" t="e">
        <f>LOOKUP(2,1/(Inward!E:E=C941),Inward!Q:Q)</f>
        <v>#N/A</v>
      </c>
      <c r="L941" s="137" t="e">
        <f>Table3[[#This Row],[Opening Stock]]*Table3[[#This Row],[Base Price]]</f>
        <v>#N/A</v>
      </c>
      <c r="M941" s="137" t="e">
        <f>Table3[[#This Row],[Base Price]]*Table3[[#This Row],[Receipt]]</f>
        <v>#N/A</v>
      </c>
      <c r="N941" s="137" t="e">
        <f>Table3[[#This Row],[Base Price]]*Table3[[#This Row],[Issued]]</f>
        <v>#N/A</v>
      </c>
      <c r="O941" s="137" t="e">
        <f t="shared" si="33"/>
        <v>#N/A</v>
      </c>
      <c r="P941" s="84"/>
    </row>
    <row r="942" spans="1:16">
      <c r="A942" s="84" t="e">
        <f>Table5[[#This Row],[SN]]</f>
        <v>#VALUE!</v>
      </c>
      <c r="B942" s="108" t="e">
        <f>VLOOKUP($C942,'Product Master'!B:G,2,)</f>
        <v>#VALUE!</v>
      </c>
      <c r="C942" s="84" t="e">
        <f>Table5[[#This Row],[Cat No]]</f>
        <v>#VALUE!</v>
      </c>
      <c r="D942" s="84" t="e">
        <f>(VLOOKUP($C942,'Product Master'!B:G,6,))</f>
        <v>#VALUE!</v>
      </c>
      <c r="E942" s="84" t="e">
        <f>VLOOKUP($C942,'Product Master'!B:G,3,)</f>
        <v>#VALUE!</v>
      </c>
      <c r="F942" s="84" t="e">
        <f>VLOOKUP($C942,'Product Master'!B:G,4,)</f>
        <v>#VALUE!</v>
      </c>
      <c r="H942" s="84">
        <f>SUMIFS(Inward!I:I,Inward!C:C,'Stock Statement'!B942,Inward!E:E,'Stock Statement'!C942)</f>
        <v>0</v>
      </c>
      <c r="J942" s="84">
        <f t="shared" si="32"/>
        <v>0</v>
      </c>
      <c r="K942" s="137" t="e">
        <f>LOOKUP(2,1/(Inward!E:E=C942),Inward!Q:Q)</f>
        <v>#N/A</v>
      </c>
      <c r="L942" s="137" t="e">
        <f>Table3[[#This Row],[Opening Stock]]*Table3[[#This Row],[Base Price]]</f>
        <v>#N/A</v>
      </c>
      <c r="M942" s="137" t="e">
        <f>Table3[[#This Row],[Base Price]]*Table3[[#This Row],[Receipt]]</f>
        <v>#N/A</v>
      </c>
      <c r="N942" s="137" t="e">
        <f>Table3[[#This Row],[Base Price]]*Table3[[#This Row],[Issued]]</f>
        <v>#N/A</v>
      </c>
      <c r="O942" s="137" t="e">
        <f t="shared" si="33"/>
        <v>#N/A</v>
      </c>
      <c r="P942" s="84"/>
    </row>
    <row r="943" spans="1:16">
      <c r="A943" s="84" t="e">
        <f>Table5[[#This Row],[SN]]</f>
        <v>#VALUE!</v>
      </c>
      <c r="B943" s="108" t="e">
        <f>VLOOKUP($C943,'Product Master'!B:G,2,)</f>
        <v>#VALUE!</v>
      </c>
      <c r="C943" s="84" t="e">
        <f>Table5[[#This Row],[Cat No]]</f>
        <v>#VALUE!</v>
      </c>
      <c r="D943" s="84" t="e">
        <f>(VLOOKUP($C943,'Product Master'!B:G,6,))</f>
        <v>#VALUE!</v>
      </c>
      <c r="E943" s="84" t="e">
        <f>VLOOKUP($C943,'Product Master'!B:G,3,)</f>
        <v>#VALUE!</v>
      </c>
      <c r="F943" s="84" t="e">
        <f>VLOOKUP($C943,'Product Master'!B:G,4,)</f>
        <v>#VALUE!</v>
      </c>
      <c r="H943" s="84">
        <f>SUMIFS(Inward!I:I,Inward!C:C,'Stock Statement'!B943,Inward!E:E,'Stock Statement'!C943)</f>
        <v>0</v>
      </c>
      <c r="J943" s="84">
        <f t="shared" si="32"/>
        <v>0</v>
      </c>
      <c r="K943" s="137" t="e">
        <f>LOOKUP(2,1/(Inward!E:E=C943),Inward!Q:Q)</f>
        <v>#N/A</v>
      </c>
      <c r="L943" s="137" t="e">
        <f>Table3[[#This Row],[Opening Stock]]*Table3[[#This Row],[Base Price]]</f>
        <v>#N/A</v>
      </c>
      <c r="M943" s="137" t="e">
        <f>Table3[[#This Row],[Base Price]]*Table3[[#This Row],[Receipt]]</f>
        <v>#N/A</v>
      </c>
      <c r="N943" s="137" t="e">
        <f>Table3[[#This Row],[Base Price]]*Table3[[#This Row],[Issued]]</f>
        <v>#N/A</v>
      </c>
      <c r="O943" s="137" t="e">
        <f t="shared" si="33"/>
        <v>#N/A</v>
      </c>
      <c r="P943" s="84"/>
    </row>
    <row r="944" spans="1:16">
      <c r="A944" s="84" t="e">
        <f>Table5[[#This Row],[SN]]</f>
        <v>#VALUE!</v>
      </c>
      <c r="B944" s="108" t="e">
        <f>VLOOKUP($C944,'Product Master'!B:G,2,)</f>
        <v>#VALUE!</v>
      </c>
      <c r="C944" s="84" t="e">
        <f>Table5[[#This Row],[Cat No]]</f>
        <v>#VALUE!</v>
      </c>
      <c r="D944" s="84" t="e">
        <f>(VLOOKUP($C944,'Product Master'!B:G,6,))</f>
        <v>#VALUE!</v>
      </c>
      <c r="E944" s="84" t="e">
        <f>VLOOKUP($C944,'Product Master'!B:G,3,)</f>
        <v>#VALUE!</v>
      </c>
      <c r="F944" s="84" t="e">
        <f>VLOOKUP($C944,'Product Master'!B:G,4,)</f>
        <v>#VALUE!</v>
      </c>
      <c r="H944" s="84">
        <f>SUMIFS(Inward!I:I,Inward!C:C,'Stock Statement'!B944,Inward!E:E,'Stock Statement'!C944)</f>
        <v>0</v>
      </c>
      <c r="J944" s="84">
        <f t="shared" si="32"/>
        <v>0</v>
      </c>
      <c r="K944" s="137" t="e">
        <f>LOOKUP(2,1/(Inward!E:E=C944),Inward!Q:Q)</f>
        <v>#N/A</v>
      </c>
      <c r="L944" s="137" t="e">
        <f>Table3[[#This Row],[Opening Stock]]*Table3[[#This Row],[Base Price]]</f>
        <v>#N/A</v>
      </c>
      <c r="M944" s="137" t="e">
        <f>Table3[[#This Row],[Base Price]]*Table3[[#This Row],[Receipt]]</f>
        <v>#N/A</v>
      </c>
      <c r="N944" s="137" t="e">
        <f>Table3[[#This Row],[Base Price]]*Table3[[#This Row],[Issued]]</f>
        <v>#N/A</v>
      </c>
      <c r="O944" s="137" t="e">
        <f t="shared" si="33"/>
        <v>#N/A</v>
      </c>
      <c r="P944" s="84"/>
    </row>
    <row r="945" spans="1:16">
      <c r="A945" s="84" t="e">
        <f>Table5[[#This Row],[SN]]</f>
        <v>#VALUE!</v>
      </c>
      <c r="B945" s="108" t="e">
        <f>VLOOKUP($C945,'Product Master'!B:G,2,)</f>
        <v>#VALUE!</v>
      </c>
      <c r="C945" s="84" t="e">
        <f>Table5[[#This Row],[Cat No]]</f>
        <v>#VALUE!</v>
      </c>
      <c r="D945" s="84" t="e">
        <f>(VLOOKUP($C945,'Product Master'!B:G,6,))</f>
        <v>#VALUE!</v>
      </c>
      <c r="E945" s="84" t="e">
        <f>VLOOKUP($C945,'Product Master'!B:G,3,)</f>
        <v>#VALUE!</v>
      </c>
      <c r="F945" s="84" t="e">
        <f>VLOOKUP($C945,'Product Master'!B:G,4,)</f>
        <v>#VALUE!</v>
      </c>
      <c r="H945" s="84">
        <f>SUMIFS(Inward!I:I,Inward!C:C,'Stock Statement'!B945,Inward!E:E,'Stock Statement'!C945)</f>
        <v>0</v>
      </c>
      <c r="J945" s="84">
        <f t="shared" si="32"/>
        <v>0</v>
      </c>
      <c r="K945" s="137" t="e">
        <f>LOOKUP(2,1/(Inward!E:E=C945),Inward!Q:Q)</f>
        <v>#N/A</v>
      </c>
      <c r="L945" s="137" t="e">
        <f>Table3[[#This Row],[Opening Stock]]*Table3[[#This Row],[Base Price]]</f>
        <v>#N/A</v>
      </c>
      <c r="M945" s="137" t="e">
        <f>Table3[[#This Row],[Base Price]]*Table3[[#This Row],[Receipt]]</f>
        <v>#N/A</v>
      </c>
      <c r="N945" s="137" t="e">
        <f>Table3[[#This Row],[Base Price]]*Table3[[#This Row],[Issued]]</f>
        <v>#N/A</v>
      </c>
      <c r="O945" s="137" t="e">
        <f t="shared" si="33"/>
        <v>#N/A</v>
      </c>
      <c r="P945" s="84"/>
    </row>
    <row r="946" spans="1:16">
      <c r="A946" s="84" t="e">
        <f>Table5[[#This Row],[SN]]</f>
        <v>#VALUE!</v>
      </c>
      <c r="B946" s="108" t="e">
        <f>VLOOKUP($C946,'Product Master'!B:G,2,)</f>
        <v>#VALUE!</v>
      </c>
      <c r="C946" s="84" t="e">
        <f>Table5[[#This Row],[Cat No]]</f>
        <v>#VALUE!</v>
      </c>
      <c r="D946" s="84" t="e">
        <f>(VLOOKUP($C946,'Product Master'!B:G,6,))</f>
        <v>#VALUE!</v>
      </c>
      <c r="E946" s="84" t="e">
        <f>VLOOKUP($C946,'Product Master'!B:G,3,)</f>
        <v>#VALUE!</v>
      </c>
      <c r="F946" s="84" t="e">
        <f>VLOOKUP($C946,'Product Master'!B:G,4,)</f>
        <v>#VALUE!</v>
      </c>
      <c r="H946" s="84">
        <f>SUMIFS(Inward!I:I,Inward!C:C,'Stock Statement'!B946,Inward!E:E,'Stock Statement'!C946)</f>
        <v>0</v>
      </c>
      <c r="J946" s="84">
        <f t="shared" si="32"/>
        <v>0</v>
      </c>
      <c r="K946" s="137" t="e">
        <f>LOOKUP(2,1/(Inward!E:E=C946),Inward!Q:Q)</f>
        <v>#N/A</v>
      </c>
      <c r="L946" s="137" t="e">
        <f>Table3[[#This Row],[Opening Stock]]*Table3[[#This Row],[Base Price]]</f>
        <v>#N/A</v>
      </c>
      <c r="M946" s="137" t="e">
        <f>Table3[[#This Row],[Base Price]]*Table3[[#This Row],[Receipt]]</f>
        <v>#N/A</v>
      </c>
      <c r="N946" s="137" t="e">
        <f>Table3[[#This Row],[Base Price]]*Table3[[#This Row],[Issued]]</f>
        <v>#N/A</v>
      </c>
      <c r="O946" s="137" t="e">
        <f t="shared" si="33"/>
        <v>#N/A</v>
      </c>
      <c r="P946" s="84"/>
    </row>
    <row r="947" spans="1:16">
      <c r="A947" s="84" t="e">
        <f>Table5[[#This Row],[SN]]</f>
        <v>#VALUE!</v>
      </c>
      <c r="B947" s="108" t="e">
        <f>VLOOKUP($C947,'Product Master'!B:G,2,)</f>
        <v>#VALUE!</v>
      </c>
      <c r="C947" s="84" t="e">
        <f>Table5[[#This Row],[Cat No]]</f>
        <v>#VALUE!</v>
      </c>
      <c r="D947" s="84" t="e">
        <f>(VLOOKUP($C947,'Product Master'!B:G,6,))</f>
        <v>#VALUE!</v>
      </c>
      <c r="E947" s="84" t="e">
        <f>VLOOKUP($C947,'Product Master'!B:G,3,)</f>
        <v>#VALUE!</v>
      </c>
      <c r="F947" s="84" t="e">
        <f>VLOOKUP($C947,'Product Master'!B:G,4,)</f>
        <v>#VALUE!</v>
      </c>
      <c r="H947" s="84">
        <f>SUMIFS(Inward!I:I,Inward!C:C,'Stock Statement'!B947,Inward!E:E,'Stock Statement'!C947)</f>
        <v>0</v>
      </c>
      <c r="J947" s="84">
        <f t="shared" si="32"/>
        <v>0</v>
      </c>
      <c r="K947" s="137" t="e">
        <f>LOOKUP(2,1/(Inward!E:E=C947),Inward!Q:Q)</f>
        <v>#N/A</v>
      </c>
      <c r="L947" s="137" t="e">
        <f>Table3[[#This Row],[Opening Stock]]*Table3[[#This Row],[Base Price]]</f>
        <v>#N/A</v>
      </c>
      <c r="M947" s="137" t="e">
        <f>Table3[[#This Row],[Base Price]]*Table3[[#This Row],[Receipt]]</f>
        <v>#N/A</v>
      </c>
      <c r="N947" s="137" t="e">
        <f>Table3[[#This Row],[Base Price]]*Table3[[#This Row],[Issued]]</f>
        <v>#N/A</v>
      </c>
      <c r="O947" s="137" t="e">
        <f t="shared" si="33"/>
        <v>#N/A</v>
      </c>
      <c r="P947" s="84"/>
    </row>
    <row r="948" spans="1:16">
      <c r="A948" s="84" t="e">
        <f>Table5[[#This Row],[SN]]</f>
        <v>#VALUE!</v>
      </c>
      <c r="B948" s="108" t="e">
        <f>VLOOKUP($C948,'Product Master'!B:G,2,)</f>
        <v>#VALUE!</v>
      </c>
      <c r="C948" s="84" t="e">
        <f>Table5[[#This Row],[Cat No]]</f>
        <v>#VALUE!</v>
      </c>
      <c r="D948" s="84" t="e">
        <f>(VLOOKUP($C948,'Product Master'!B:G,6,))</f>
        <v>#VALUE!</v>
      </c>
      <c r="E948" s="84" t="e">
        <f>VLOOKUP($C948,'Product Master'!B:G,3,)</f>
        <v>#VALUE!</v>
      </c>
      <c r="F948" s="84" t="e">
        <f>VLOOKUP($C948,'Product Master'!B:G,4,)</f>
        <v>#VALUE!</v>
      </c>
      <c r="H948" s="84">
        <f>SUMIFS(Inward!I:I,Inward!C:C,'Stock Statement'!B948,Inward!E:E,'Stock Statement'!C948)</f>
        <v>0</v>
      </c>
      <c r="J948" s="84">
        <f t="shared" si="32"/>
        <v>0</v>
      </c>
      <c r="K948" s="137" t="e">
        <f>LOOKUP(2,1/(Inward!E:E=C948),Inward!Q:Q)</f>
        <v>#N/A</v>
      </c>
      <c r="L948" s="137" t="e">
        <f>Table3[[#This Row],[Opening Stock]]*Table3[[#This Row],[Base Price]]</f>
        <v>#N/A</v>
      </c>
      <c r="M948" s="137" t="e">
        <f>Table3[[#This Row],[Base Price]]*Table3[[#This Row],[Receipt]]</f>
        <v>#N/A</v>
      </c>
      <c r="N948" s="137" t="e">
        <f>Table3[[#This Row],[Base Price]]*Table3[[#This Row],[Issued]]</f>
        <v>#N/A</v>
      </c>
      <c r="O948" s="137" t="e">
        <f t="shared" si="33"/>
        <v>#N/A</v>
      </c>
      <c r="P948" s="84"/>
    </row>
    <row r="949" spans="1:16">
      <c r="A949" s="84" t="e">
        <f>Table5[[#This Row],[SN]]</f>
        <v>#VALUE!</v>
      </c>
      <c r="B949" s="108" t="e">
        <f>VLOOKUP($C949,'Product Master'!B:G,2,)</f>
        <v>#VALUE!</v>
      </c>
      <c r="C949" s="84" t="e">
        <f>Table5[[#This Row],[Cat No]]</f>
        <v>#VALUE!</v>
      </c>
      <c r="D949" s="84" t="e">
        <f>(VLOOKUP($C949,'Product Master'!B:G,6,))</f>
        <v>#VALUE!</v>
      </c>
      <c r="E949" s="84" t="e">
        <f>VLOOKUP($C949,'Product Master'!B:G,3,)</f>
        <v>#VALUE!</v>
      </c>
      <c r="F949" s="84" t="e">
        <f>VLOOKUP($C949,'Product Master'!B:G,4,)</f>
        <v>#VALUE!</v>
      </c>
      <c r="H949" s="84">
        <f>SUMIFS(Inward!I:I,Inward!C:C,'Stock Statement'!B949,Inward!E:E,'Stock Statement'!C949)</f>
        <v>0</v>
      </c>
      <c r="J949" s="84">
        <f t="shared" si="32"/>
        <v>0</v>
      </c>
      <c r="K949" s="137" t="e">
        <f>LOOKUP(2,1/(Inward!E:E=C949),Inward!Q:Q)</f>
        <v>#N/A</v>
      </c>
      <c r="L949" s="137" t="e">
        <f>Table3[[#This Row],[Opening Stock]]*Table3[[#This Row],[Base Price]]</f>
        <v>#N/A</v>
      </c>
      <c r="M949" s="137" t="e">
        <f>Table3[[#This Row],[Base Price]]*Table3[[#This Row],[Receipt]]</f>
        <v>#N/A</v>
      </c>
      <c r="N949" s="137" t="e">
        <f>Table3[[#This Row],[Base Price]]*Table3[[#This Row],[Issued]]</f>
        <v>#N/A</v>
      </c>
      <c r="O949" s="137" t="e">
        <f t="shared" si="33"/>
        <v>#N/A</v>
      </c>
      <c r="P949" s="84"/>
    </row>
    <row r="950" spans="1:16">
      <c r="A950" s="84" t="e">
        <f>Table5[[#This Row],[SN]]</f>
        <v>#VALUE!</v>
      </c>
      <c r="B950" s="108" t="e">
        <f>VLOOKUP($C950,'Product Master'!B:G,2,)</f>
        <v>#VALUE!</v>
      </c>
      <c r="C950" s="84" t="e">
        <f>Table5[[#This Row],[Cat No]]</f>
        <v>#VALUE!</v>
      </c>
      <c r="D950" s="84" t="e">
        <f>(VLOOKUP($C950,'Product Master'!B:G,6,))</f>
        <v>#VALUE!</v>
      </c>
      <c r="E950" s="84" t="e">
        <f>VLOOKUP($C950,'Product Master'!B:G,3,)</f>
        <v>#VALUE!</v>
      </c>
      <c r="F950" s="84" t="e">
        <f>VLOOKUP($C950,'Product Master'!B:G,4,)</f>
        <v>#VALUE!</v>
      </c>
      <c r="H950" s="84">
        <f>SUMIFS(Inward!I:I,Inward!C:C,'Stock Statement'!B950,Inward!E:E,'Stock Statement'!C950)</f>
        <v>0</v>
      </c>
      <c r="J950" s="84">
        <f t="shared" si="32"/>
        <v>0</v>
      </c>
      <c r="K950" s="137" t="e">
        <f>LOOKUP(2,1/(Inward!E:E=C950),Inward!Q:Q)</f>
        <v>#N/A</v>
      </c>
      <c r="L950" s="137" t="e">
        <f>Table3[[#This Row],[Opening Stock]]*Table3[[#This Row],[Base Price]]</f>
        <v>#N/A</v>
      </c>
      <c r="M950" s="137" t="e">
        <f>Table3[[#This Row],[Base Price]]*Table3[[#This Row],[Receipt]]</f>
        <v>#N/A</v>
      </c>
      <c r="N950" s="137" t="e">
        <f>Table3[[#This Row],[Base Price]]*Table3[[#This Row],[Issued]]</f>
        <v>#N/A</v>
      </c>
      <c r="O950" s="137" t="e">
        <f t="shared" si="33"/>
        <v>#N/A</v>
      </c>
      <c r="P950" s="84"/>
    </row>
    <row r="951" spans="1:16">
      <c r="A951" s="84" t="e">
        <f>Table5[[#This Row],[SN]]</f>
        <v>#VALUE!</v>
      </c>
      <c r="B951" s="108" t="e">
        <f>VLOOKUP($C951,'Product Master'!B:G,2,)</f>
        <v>#VALUE!</v>
      </c>
      <c r="C951" s="84" t="e">
        <f>Table5[[#This Row],[Cat No]]</f>
        <v>#VALUE!</v>
      </c>
      <c r="D951" s="84" t="e">
        <f>(VLOOKUP($C951,'Product Master'!B:G,6,))</f>
        <v>#VALUE!</v>
      </c>
      <c r="E951" s="84" t="e">
        <f>VLOOKUP($C951,'Product Master'!B:G,3,)</f>
        <v>#VALUE!</v>
      </c>
      <c r="F951" s="84" t="e">
        <f>VLOOKUP($C951,'Product Master'!B:G,4,)</f>
        <v>#VALUE!</v>
      </c>
      <c r="H951" s="84">
        <f>SUMIFS(Inward!I:I,Inward!C:C,'Stock Statement'!B951,Inward!E:E,'Stock Statement'!C951)</f>
        <v>0</v>
      </c>
      <c r="J951" s="84">
        <f t="shared" si="32"/>
        <v>0</v>
      </c>
      <c r="K951" s="137" t="e">
        <f>LOOKUP(2,1/(Inward!E:E=C951),Inward!Q:Q)</f>
        <v>#N/A</v>
      </c>
      <c r="L951" s="137" t="e">
        <f>Table3[[#This Row],[Opening Stock]]*Table3[[#This Row],[Base Price]]</f>
        <v>#N/A</v>
      </c>
      <c r="M951" s="137" t="e">
        <f>Table3[[#This Row],[Base Price]]*Table3[[#This Row],[Receipt]]</f>
        <v>#N/A</v>
      </c>
      <c r="N951" s="137" t="e">
        <f>Table3[[#This Row],[Base Price]]*Table3[[#This Row],[Issued]]</f>
        <v>#N/A</v>
      </c>
      <c r="O951" s="137" t="e">
        <f t="shared" si="33"/>
        <v>#N/A</v>
      </c>
      <c r="P951" s="84"/>
    </row>
    <row r="952" spans="1:16">
      <c r="A952" s="84" t="e">
        <f>Table5[[#This Row],[SN]]</f>
        <v>#VALUE!</v>
      </c>
      <c r="B952" s="108" t="e">
        <f>VLOOKUP($C952,'Product Master'!B:G,2,)</f>
        <v>#VALUE!</v>
      </c>
      <c r="C952" s="84" t="e">
        <f>Table5[[#This Row],[Cat No]]</f>
        <v>#VALUE!</v>
      </c>
      <c r="D952" s="84" t="e">
        <f>(VLOOKUP($C952,'Product Master'!B:G,6,))</f>
        <v>#VALUE!</v>
      </c>
      <c r="E952" s="84" t="e">
        <f>VLOOKUP($C952,'Product Master'!B:G,3,)</f>
        <v>#VALUE!</v>
      </c>
      <c r="F952" s="84" t="e">
        <f>VLOOKUP($C952,'Product Master'!B:G,4,)</f>
        <v>#VALUE!</v>
      </c>
      <c r="H952" s="84">
        <f>SUMIFS(Inward!I:I,Inward!C:C,'Stock Statement'!B952,Inward!E:E,'Stock Statement'!C952)</f>
        <v>0</v>
      </c>
      <c r="J952" s="84">
        <f t="shared" si="32"/>
        <v>0</v>
      </c>
      <c r="K952" s="137" t="e">
        <f>LOOKUP(2,1/(Inward!E:E=C952),Inward!Q:Q)</f>
        <v>#N/A</v>
      </c>
      <c r="L952" s="137" t="e">
        <f>Table3[[#This Row],[Opening Stock]]*Table3[[#This Row],[Base Price]]</f>
        <v>#N/A</v>
      </c>
      <c r="M952" s="137" t="e">
        <f>Table3[[#This Row],[Base Price]]*Table3[[#This Row],[Receipt]]</f>
        <v>#N/A</v>
      </c>
      <c r="N952" s="137" t="e">
        <f>Table3[[#This Row],[Base Price]]*Table3[[#This Row],[Issued]]</f>
        <v>#N/A</v>
      </c>
      <c r="O952" s="137" t="e">
        <f t="shared" si="33"/>
        <v>#N/A</v>
      </c>
      <c r="P952" s="84"/>
    </row>
    <row r="953" spans="1:16">
      <c r="A953" s="84" t="e">
        <f>Table5[[#This Row],[SN]]</f>
        <v>#VALUE!</v>
      </c>
      <c r="B953" s="108" t="e">
        <f>VLOOKUP($C953,'Product Master'!B:G,2,)</f>
        <v>#VALUE!</v>
      </c>
      <c r="C953" s="84" t="e">
        <f>Table5[[#This Row],[Cat No]]</f>
        <v>#VALUE!</v>
      </c>
      <c r="D953" s="84" t="e">
        <f>(VLOOKUP($C953,'Product Master'!B:G,6,))</f>
        <v>#VALUE!</v>
      </c>
      <c r="E953" s="84" t="e">
        <f>VLOOKUP($C953,'Product Master'!B:G,3,)</f>
        <v>#VALUE!</v>
      </c>
      <c r="F953" s="84" t="e">
        <f>VLOOKUP($C953,'Product Master'!B:G,4,)</f>
        <v>#VALUE!</v>
      </c>
      <c r="H953" s="84">
        <f>SUMIFS(Inward!I:I,Inward!C:C,'Stock Statement'!B953,Inward!E:E,'Stock Statement'!C953)</f>
        <v>0</v>
      </c>
      <c r="J953" s="84">
        <f t="shared" si="32"/>
        <v>0</v>
      </c>
      <c r="K953" s="137" t="e">
        <f>LOOKUP(2,1/(Inward!E:E=C953),Inward!Q:Q)</f>
        <v>#N/A</v>
      </c>
      <c r="L953" s="137" t="e">
        <f>Table3[[#This Row],[Opening Stock]]*Table3[[#This Row],[Base Price]]</f>
        <v>#N/A</v>
      </c>
      <c r="M953" s="137" t="e">
        <f>Table3[[#This Row],[Base Price]]*Table3[[#This Row],[Receipt]]</f>
        <v>#N/A</v>
      </c>
      <c r="N953" s="137" t="e">
        <f>Table3[[#This Row],[Base Price]]*Table3[[#This Row],[Issued]]</f>
        <v>#N/A</v>
      </c>
      <c r="O953" s="137" t="e">
        <f t="shared" si="33"/>
        <v>#N/A</v>
      </c>
      <c r="P953" s="84"/>
    </row>
    <row r="954" spans="1:16">
      <c r="A954" s="84" t="e">
        <f>Table5[[#This Row],[SN]]</f>
        <v>#VALUE!</v>
      </c>
      <c r="B954" s="108" t="e">
        <f>VLOOKUP($C954,'Product Master'!B:G,2,)</f>
        <v>#VALUE!</v>
      </c>
      <c r="C954" s="84" t="e">
        <f>Table5[[#This Row],[Cat No]]</f>
        <v>#VALUE!</v>
      </c>
      <c r="D954" s="84" t="e">
        <f>(VLOOKUP($C954,'Product Master'!B:G,6,))</f>
        <v>#VALUE!</v>
      </c>
      <c r="E954" s="84" t="e">
        <f>VLOOKUP($C954,'Product Master'!B:G,3,)</f>
        <v>#VALUE!</v>
      </c>
      <c r="F954" s="84" t="e">
        <f>VLOOKUP($C954,'Product Master'!B:G,4,)</f>
        <v>#VALUE!</v>
      </c>
      <c r="H954" s="84">
        <f>SUMIFS(Inward!I:I,Inward!C:C,'Stock Statement'!B954,Inward!E:E,'Stock Statement'!C954)</f>
        <v>0</v>
      </c>
      <c r="J954" s="84">
        <f t="shared" si="32"/>
        <v>0</v>
      </c>
      <c r="K954" s="137" t="e">
        <f>LOOKUP(2,1/(Inward!E:E=C954),Inward!Q:Q)</f>
        <v>#N/A</v>
      </c>
      <c r="L954" s="137" t="e">
        <f>Table3[[#This Row],[Opening Stock]]*Table3[[#This Row],[Base Price]]</f>
        <v>#N/A</v>
      </c>
      <c r="M954" s="137" t="e">
        <f>Table3[[#This Row],[Base Price]]*Table3[[#This Row],[Receipt]]</f>
        <v>#N/A</v>
      </c>
      <c r="N954" s="137" t="e">
        <f>Table3[[#This Row],[Base Price]]*Table3[[#This Row],[Issued]]</f>
        <v>#N/A</v>
      </c>
      <c r="O954" s="137" t="e">
        <f t="shared" si="33"/>
        <v>#N/A</v>
      </c>
      <c r="P954" s="84"/>
    </row>
    <row r="955" spans="1:16">
      <c r="A955" s="84" t="e">
        <f>Table5[[#This Row],[SN]]</f>
        <v>#VALUE!</v>
      </c>
      <c r="B955" s="108" t="e">
        <f>VLOOKUP($C955,'Product Master'!B:G,2,)</f>
        <v>#VALUE!</v>
      </c>
      <c r="C955" s="84" t="e">
        <f>Table5[[#This Row],[Cat No]]</f>
        <v>#VALUE!</v>
      </c>
      <c r="D955" s="84" t="e">
        <f>(VLOOKUP($C955,'Product Master'!B:G,6,))</f>
        <v>#VALUE!</v>
      </c>
      <c r="E955" s="84" t="e">
        <f>VLOOKUP($C955,'Product Master'!B:G,3,)</f>
        <v>#VALUE!</v>
      </c>
      <c r="F955" s="84" t="e">
        <f>VLOOKUP($C955,'Product Master'!B:G,4,)</f>
        <v>#VALUE!</v>
      </c>
      <c r="H955" s="84">
        <f>SUMIFS(Inward!I:I,Inward!C:C,'Stock Statement'!B955,Inward!E:E,'Stock Statement'!C955)</f>
        <v>0</v>
      </c>
      <c r="J955" s="84">
        <f t="shared" si="32"/>
        <v>0</v>
      </c>
      <c r="K955" s="137" t="e">
        <f>LOOKUP(2,1/(Inward!E:E=C955),Inward!Q:Q)</f>
        <v>#N/A</v>
      </c>
      <c r="L955" s="137" t="e">
        <f>Table3[[#This Row],[Opening Stock]]*Table3[[#This Row],[Base Price]]</f>
        <v>#N/A</v>
      </c>
      <c r="M955" s="137" t="e">
        <f>Table3[[#This Row],[Base Price]]*Table3[[#This Row],[Receipt]]</f>
        <v>#N/A</v>
      </c>
      <c r="N955" s="137" t="e">
        <f>Table3[[#This Row],[Base Price]]*Table3[[#This Row],[Issued]]</f>
        <v>#N/A</v>
      </c>
      <c r="O955" s="137" t="e">
        <f t="shared" si="33"/>
        <v>#N/A</v>
      </c>
      <c r="P955" s="84"/>
    </row>
    <row r="956" spans="1:16">
      <c r="A956" s="84" t="e">
        <f>Table5[[#This Row],[SN]]</f>
        <v>#VALUE!</v>
      </c>
      <c r="B956" s="108" t="e">
        <f>VLOOKUP($C956,'Product Master'!B:G,2,)</f>
        <v>#VALUE!</v>
      </c>
      <c r="C956" s="84" t="e">
        <f>Table5[[#This Row],[Cat No]]</f>
        <v>#VALUE!</v>
      </c>
      <c r="D956" s="84" t="e">
        <f>(VLOOKUP($C956,'Product Master'!B:G,6,))</f>
        <v>#VALUE!</v>
      </c>
      <c r="E956" s="84" t="e">
        <f>VLOOKUP($C956,'Product Master'!B:G,3,)</f>
        <v>#VALUE!</v>
      </c>
      <c r="F956" s="84" t="e">
        <f>VLOOKUP($C956,'Product Master'!B:G,4,)</f>
        <v>#VALUE!</v>
      </c>
      <c r="H956" s="84">
        <f>SUMIFS(Inward!I:I,Inward!C:C,'Stock Statement'!B956,Inward!E:E,'Stock Statement'!C956)</f>
        <v>0</v>
      </c>
      <c r="J956" s="84">
        <f t="shared" si="32"/>
        <v>0</v>
      </c>
      <c r="K956" s="137" t="e">
        <f>LOOKUP(2,1/(Inward!E:E=C956),Inward!Q:Q)</f>
        <v>#N/A</v>
      </c>
      <c r="L956" s="137" t="e">
        <f>Table3[[#This Row],[Opening Stock]]*Table3[[#This Row],[Base Price]]</f>
        <v>#N/A</v>
      </c>
      <c r="M956" s="137" t="e">
        <f>Table3[[#This Row],[Base Price]]*Table3[[#This Row],[Receipt]]</f>
        <v>#N/A</v>
      </c>
      <c r="N956" s="137" t="e">
        <f>Table3[[#This Row],[Base Price]]*Table3[[#This Row],[Issued]]</f>
        <v>#N/A</v>
      </c>
      <c r="O956" s="137" t="e">
        <f t="shared" si="33"/>
        <v>#N/A</v>
      </c>
      <c r="P956" s="84"/>
    </row>
  </sheetData>
  <sheetProtection algorithmName="SHA-512" hashValue="QI9SS6ROPV/krosXZw9mOukiuM+pQn7Uxxxlnvc5meBrvazZvsKRcPUgHEuO9OGmTH/7VlNVk68ua6AY+WmwCA==" saltValue="MQXZ/fj3jbr/Cj2ca2UR2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How to use</vt:lpstr>
      <vt:lpstr>Product Master</vt:lpstr>
      <vt:lpstr>Master Table</vt:lpstr>
      <vt:lpstr>Inward</vt:lpstr>
      <vt:lpstr>Outward</vt:lpstr>
      <vt:lpstr>Outward Report</vt:lpstr>
      <vt:lpstr>Stock Statement</vt:lpstr>
      <vt:lpstr>Inward!Print_Titles</vt:lpstr>
      <vt:lpstr>Outward!Print_Titles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2018-09-19T04:30:08Z</dcterms:modified>
</cp:coreProperties>
</file>